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3"/>
  </bookViews>
  <sheets>
    <sheet name="Intro" sheetId="8" r:id="rId1"/>
    <sheet name="All" sheetId="1" r:id="rId2"/>
    <sheet name="Hardness-EC" sheetId="5" r:id="rId3"/>
    <sheet name="Hardness-EC (2)" sheetId="9" r:id="rId4"/>
    <sheet name="UTS" sheetId="6" r:id="rId5"/>
  </sheets>
  <definedNames>
    <definedName name="_xlnm._FilterDatabase" localSheetId="3" hidden="1">'Hardness-EC (2)'!$M$1:$M$1139</definedName>
    <definedName name="_xlnm._FilterDatabase" localSheetId="4" hidden="1">UTS!$C$1:$C$418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<sst xmlns="http://schemas.openxmlformats.org/spreadsheetml/2006/main" count="37382" uniqueCount="1835">
  <si>
    <t xml:space="preserve">Hardness-EC
Trade-Offs </t>
  </si>
  <si>
    <t>1) Ni–Si base</t>
  </si>
  <si>
    <t>Solution ==&gt; Quenching ==&gt; Deformation ==&gt; Aging ==&gt; Secondary TMP ==&gt; Secondary Aging (2);
Solution ==&gt; Quenching ==&gt; Aging (0);
Solution ==&gt; Quenching ==&gt; Deformation ==&gt; Aging (1)</t>
  </si>
  <si>
    <t>Cu-Ni-Si</t>
  </si>
  <si>
    <t>2) Ni–Si + modifiers（Ni–Si 体系调控版）</t>
  </si>
  <si>
    <t>Cu-Mg-Ni-Si</t>
  </si>
  <si>
    <t>Cu-Ni-Si-Zr</t>
  </si>
  <si>
    <t>3) Cr base / Cr + modifiers</t>
  </si>
  <si>
    <t>Cu-Cr-Zr</t>
  </si>
  <si>
    <t>Cu-Cr-Mg</t>
  </si>
  <si>
    <t>4) Cr–Ni–Si hybrid（含 Cr 且含 Ni+Si）</t>
  </si>
  <si>
    <t>Cu-Cr-Ni-Si</t>
  </si>
  <si>
    <t>Cu-Cr-Ni-Si-Zr</t>
  </si>
  <si>
    <t>Cu-Cr-Mg-Ni-Si</t>
  </si>
  <si>
    <t>Cu-Al-Cr-Mg-Ni-Si</t>
  </si>
  <si>
    <t>UTS 
Prediction</t>
  </si>
  <si>
    <t>1) Ni–Si base（Ni–Si 主体系）</t>
  </si>
  <si>
    <t>Cu–Ni–Si</t>
  </si>
  <si>
    <t>2) Ni–Si + modifiers</t>
  </si>
  <si>
    <t>Cu–Ni–Si–Zr、Cu–Mg–Ni–Si、Cu–Ni–Si–Ti</t>
  </si>
  <si>
    <t>3) Cr base / Cr + modifiers（Cr 主体系</t>
  </si>
  <si>
    <t>Cu–Cr、Cu–Cr–Zr、Cu–Cr–Mg、Cu–Cr–Fe</t>
  </si>
  <si>
    <t>4) Hybrid / Other（复合或其它主体系）</t>
  </si>
  <si>
    <t>Cr–Ni–Si 复合、Cr–Ti 复合、Ni–Si–Ti 复合，以及 Cu–Ti 系、Cu–Fe 系</t>
  </si>
  <si>
    <t>ID</t>
  </si>
  <si>
    <t>DOI</t>
  </si>
  <si>
    <t>Alloy-Series</t>
  </si>
  <si>
    <t>Cu/wt.%</t>
  </si>
  <si>
    <t>Al/wt.%</t>
  </si>
  <si>
    <t>Cr/wt.%</t>
  </si>
  <si>
    <t>Fe/wt.%</t>
  </si>
  <si>
    <t>Mg/wt.%</t>
  </si>
  <si>
    <t>Ni/wt.%</t>
  </si>
  <si>
    <t>P/wt.%</t>
  </si>
  <si>
    <t>Si/wt.%</t>
  </si>
  <si>
    <t>Ti/wt.%</t>
  </si>
  <si>
    <t>Zr/wt.%</t>
  </si>
  <si>
    <t>Processing_route</t>
  </si>
  <si>
    <t>Solution_Temperature/℃</t>
  </si>
  <si>
    <t>Solution_Time/h</t>
  </si>
  <si>
    <t>CR_Reduction/%</t>
  </si>
  <si>
    <t>Aging_Temperature/℃</t>
  </si>
  <si>
    <t>Aging_Time/h</t>
  </si>
  <si>
    <t>Secondary TMP</t>
  </si>
  <si>
    <t>Hardness/HV</t>
  </si>
  <si>
    <t>YS</t>
  </si>
  <si>
    <t>UTS</t>
  </si>
  <si>
    <t>EC/%IACS</t>
  </si>
  <si>
    <t>10.1023/A:1004830000742</t>
  </si>
  <si>
    <t>Cu-Mg-Ni-P-Si</t>
  </si>
  <si>
    <t>Solution ==&gt; Quenching ==&gt; Deformation ==&gt; Aging</t>
  </si>
  <si>
    <t>N</t>
  </si>
  <si>
    <t>N/A</t>
  </si>
  <si>
    <t>10.3390/ma12132076</t>
  </si>
  <si>
    <t>Solution ==&gt; Quenching ==&gt; Aging</t>
  </si>
  <si>
    <t>Solution ==&gt; Quenching ==&gt; Deformation ==&gt; Aging ==&gt; Secondary TMP ==&gt; Secondary Aging</t>
  </si>
  <si>
    <t>Y</t>
  </si>
  <si>
    <t>10.3390/ma14081996</t>
  </si>
  <si>
    <t>10.1016/j.jallcom.2014.06.089</t>
  </si>
  <si>
    <t>10.1016/j.jallcom.2015.11.103 and 10.1515/ntre-2019-0034</t>
  </si>
  <si>
    <t>10.1016/j.matchar.2016.03.017</t>
  </si>
  <si>
    <t>10.1016/j.jallcom.2021.158667</t>
  </si>
  <si>
    <t>10.1016/j.jallcom.2005.09.037</t>
  </si>
  <si>
    <t>10.1016/j.jmatprotec.2003.12.013</t>
  </si>
  <si>
    <t>10.1016/j.msea.2006.07.121</t>
  </si>
  <si>
    <t>10.2320/jinstmet1952.62.4_301</t>
  </si>
  <si>
    <t>10.1007/s11665-016-1987-6 and 10.1515/ntre-2019-0034</t>
  </si>
  <si>
    <t>Cu-Ni-P-Si</t>
  </si>
  <si>
    <t>173/MPa</t>
  </si>
  <si>
    <t>185/MPa</t>
  </si>
  <si>
    <t>210/MPa</t>
  </si>
  <si>
    <t>219/MPa</t>
  </si>
  <si>
    <t>223/MPa</t>
  </si>
  <si>
    <t>180/MPa</t>
  </si>
  <si>
    <t>200/MPa</t>
  </si>
  <si>
    <t>222/MPa</t>
  </si>
  <si>
    <t>226/MPa</t>
  </si>
  <si>
    <t>10.1016/j.matdes.2021.109929</t>
  </si>
  <si>
    <t>10.1016/j.pnsc.2017.06.006</t>
  </si>
  <si>
    <t>Cu-Fe-Ni-Si</t>
  </si>
  <si>
    <t>188/MPa</t>
  </si>
  <si>
    <t>199/MPa</t>
  </si>
  <si>
    <t>230/MPa</t>
  </si>
  <si>
    <t>240/MPa</t>
  </si>
  <si>
    <t>10.1007/s12540-013-4002-x</t>
  </si>
  <si>
    <t>183/MPa</t>
  </si>
  <si>
    <t>205/MPa</t>
  </si>
  <si>
    <t>224/MPa</t>
  </si>
  <si>
    <t>238/MPa</t>
  </si>
  <si>
    <t xml:space="preserve">https://www.ams.org.cn/EN/10.11900/0412.1961.2019.00080 </t>
  </si>
  <si>
    <t>https://www.ams.org.cn/EN/10.11900/0412.1961.2019.00080</t>
  </si>
  <si>
    <t>189/MPa</t>
  </si>
  <si>
    <t>209/MPa</t>
  </si>
  <si>
    <t>216/MPa</t>
  </si>
  <si>
    <t>214/MPa</t>
  </si>
  <si>
    <t>10.1016/j.msea.2016.07.021</t>
  </si>
  <si>
    <t>10.1016/j.msea.2013.02.024</t>
  </si>
  <si>
    <t>10.1016/j.msea.2017.05.001</t>
  </si>
  <si>
    <t>10.1016/j.intermet.2013.05.013</t>
  </si>
  <si>
    <t>10.1016/j.jallcom.2016.11.137</t>
  </si>
  <si>
    <t>10.1038/srep30907</t>
  </si>
  <si>
    <t>10.1016/j.matlet.2017.04.039</t>
  </si>
  <si>
    <t>Cu-Ni-Si-Ti</t>
  </si>
  <si>
    <t>10.1016/j.jallcom.2019.152915</t>
  </si>
  <si>
    <t>Cu-Mg-Ti</t>
  </si>
  <si>
    <t>10.1016/j.msea.2021.141581</t>
  </si>
  <si>
    <t>Cu-Cr-Mg-Ti-Zr</t>
  </si>
  <si>
    <t>Cu-Cr-Fe-Mg-Ti</t>
  </si>
  <si>
    <t>Cu-Cr-Mg-Ti</t>
  </si>
  <si>
    <t>Cu-Al-Cr-Mg-Ti</t>
  </si>
  <si>
    <t>Yun100</t>
  </si>
  <si>
    <t>10.1016/j.jallcom.2020.157004</t>
  </si>
  <si>
    <t>Cu-Cr</t>
  </si>
  <si>
    <t>Deformation ==&gt; Solution ==&gt; Quenching ==&gt; Aging</t>
  </si>
  <si>
    <t>Yun101</t>
  </si>
  <si>
    <t>Yun102</t>
  </si>
  <si>
    <t>Yun103</t>
  </si>
  <si>
    <t>Yun104</t>
  </si>
  <si>
    <t>Yun105</t>
  </si>
  <si>
    <t>Yun106</t>
  </si>
  <si>
    <t>Yun107</t>
  </si>
  <si>
    <t>Cu-Cr-Ti</t>
  </si>
  <si>
    <t>Yun108</t>
  </si>
  <si>
    <t>Yun109</t>
  </si>
  <si>
    <t>Yun110</t>
  </si>
  <si>
    <t>Yun111</t>
  </si>
  <si>
    <t>Yun112</t>
  </si>
  <si>
    <t>Yun113</t>
  </si>
  <si>
    <t>10.1016/j.msea.2020.140521</t>
  </si>
  <si>
    <t>Yun114</t>
  </si>
  <si>
    <t>Yun115</t>
  </si>
  <si>
    <t>Yun116</t>
  </si>
  <si>
    <t>Yun117</t>
  </si>
  <si>
    <t>Yun118</t>
  </si>
  <si>
    <t>Yun119</t>
  </si>
  <si>
    <t>Yun120</t>
  </si>
  <si>
    <t>Yun121</t>
  </si>
  <si>
    <t>Yun122</t>
  </si>
  <si>
    <t>Yun123</t>
  </si>
  <si>
    <t>Yun124</t>
  </si>
  <si>
    <t>Yun125</t>
  </si>
  <si>
    <t>Yun126</t>
  </si>
  <si>
    <t>Yun127</t>
  </si>
  <si>
    <t>Yun128</t>
  </si>
  <si>
    <t>Yun129</t>
  </si>
  <si>
    <t>Yun130</t>
  </si>
  <si>
    <t>Yun131</t>
  </si>
  <si>
    <t>Yun132</t>
  </si>
  <si>
    <t>Yun133</t>
  </si>
  <si>
    <t>Yun134</t>
  </si>
  <si>
    <t>Yun135</t>
  </si>
  <si>
    <t>Yun136</t>
  </si>
  <si>
    <t>Yun137</t>
  </si>
  <si>
    <t>Yun138</t>
  </si>
  <si>
    <t>Yun139</t>
  </si>
  <si>
    <t>Yun140</t>
  </si>
  <si>
    <t>10.1016/j.jallcom.2020.157582</t>
  </si>
  <si>
    <t>Yun141</t>
  </si>
  <si>
    <t>Yun142</t>
  </si>
  <si>
    <t>Yun143</t>
  </si>
  <si>
    <t>Yun144</t>
  </si>
  <si>
    <t>Yun145</t>
  </si>
  <si>
    <t>Yun146</t>
  </si>
  <si>
    <t>Yun147</t>
  </si>
  <si>
    <t>Yun148</t>
  </si>
  <si>
    <t>Yun149</t>
  </si>
  <si>
    <t>Yun150</t>
  </si>
  <si>
    <t>Yun151</t>
  </si>
  <si>
    <t>Yun152</t>
  </si>
  <si>
    <t>Yun153</t>
  </si>
  <si>
    <t>Yun154</t>
  </si>
  <si>
    <t>Yun155</t>
  </si>
  <si>
    <t>Yun156</t>
  </si>
  <si>
    <t>Yun157</t>
  </si>
  <si>
    <t>Yun158</t>
  </si>
  <si>
    <t>Yun159</t>
  </si>
  <si>
    <t>Yun160</t>
  </si>
  <si>
    <t>Yun161</t>
  </si>
  <si>
    <t>Yun162</t>
  </si>
  <si>
    <t>Yun163</t>
  </si>
  <si>
    <t>10.1016/j.jallcom.2020.156776</t>
  </si>
  <si>
    <t>Yun164</t>
  </si>
  <si>
    <t>Yun165</t>
  </si>
  <si>
    <t>Yun166</t>
  </si>
  <si>
    <t>Yun167</t>
  </si>
  <si>
    <t>Yun168</t>
  </si>
  <si>
    <t>Yun169</t>
  </si>
  <si>
    <t>Yun170</t>
  </si>
  <si>
    <t>Yun171</t>
  </si>
  <si>
    <t>Yun172</t>
  </si>
  <si>
    <t>Yun173</t>
  </si>
  <si>
    <t>Yun174</t>
  </si>
  <si>
    <t>Yun175</t>
  </si>
  <si>
    <t>Yun176</t>
  </si>
  <si>
    <t>Yun177</t>
  </si>
  <si>
    <t>Yun178</t>
  </si>
  <si>
    <t>Yun179</t>
  </si>
  <si>
    <t>Yun180</t>
  </si>
  <si>
    <t>Yun181</t>
  </si>
  <si>
    <t>Yun182</t>
  </si>
  <si>
    <t>Yun183</t>
  </si>
  <si>
    <t>Yun184</t>
  </si>
  <si>
    <t>Yun185</t>
  </si>
  <si>
    <t>Yun186</t>
  </si>
  <si>
    <t>Yun187</t>
  </si>
  <si>
    <t>Yun188</t>
  </si>
  <si>
    <t>Yun189</t>
  </si>
  <si>
    <t>Yun190</t>
  </si>
  <si>
    <t>Yun191</t>
  </si>
  <si>
    <t>Yun192</t>
  </si>
  <si>
    <t>Yun193</t>
  </si>
  <si>
    <t>Yun194</t>
  </si>
  <si>
    <t>Yun195</t>
  </si>
  <si>
    <t>Yun196</t>
  </si>
  <si>
    <t>Yun197</t>
  </si>
  <si>
    <t>Yun198</t>
  </si>
  <si>
    <t>Yun199</t>
  </si>
  <si>
    <t>Yun200</t>
  </si>
  <si>
    <t>Yun201</t>
  </si>
  <si>
    <t>Yun202</t>
  </si>
  <si>
    <t>Yun203</t>
  </si>
  <si>
    <t>Yun204</t>
  </si>
  <si>
    <t>Yun205</t>
  </si>
  <si>
    <t>Yun206</t>
  </si>
  <si>
    <t>Yun207</t>
  </si>
  <si>
    <t>Yun208</t>
  </si>
  <si>
    <t>Yun209</t>
  </si>
  <si>
    <t>Yun210</t>
  </si>
  <si>
    <t>Yun211</t>
  </si>
  <si>
    <t>Yun212</t>
  </si>
  <si>
    <t>Yun213</t>
  </si>
  <si>
    <t>Yun214</t>
  </si>
  <si>
    <t>Yun215</t>
  </si>
  <si>
    <t>Yun216</t>
  </si>
  <si>
    <t>Yun217</t>
  </si>
  <si>
    <t>Yun218</t>
  </si>
  <si>
    <t>Yun219</t>
  </si>
  <si>
    <t>Yun220</t>
  </si>
  <si>
    <t>Yun221</t>
  </si>
  <si>
    <t>Deformation ==&gt; Solution ==&gt; Quenching ==&gt; Deformation ==&gt; Aging</t>
  </si>
  <si>
    <t>Yun222</t>
  </si>
  <si>
    <t>Yun223</t>
  </si>
  <si>
    <t>Yun224</t>
  </si>
  <si>
    <t>Yun225</t>
  </si>
  <si>
    <t>Yun226</t>
  </si>
  <si>
    <t>Yun227</t>
  </si>
  <si>
    <t>Yun228</t>
  </si>
  <si>
    <t>Yun229</t>
  </si>
  <si>
    <t>Yun230</t>
  </si>
  <si>
    <t>Yun231</t>
  </si>
  <si>
    <t>Yun232</t>
  </si>
  <si>
    <t>Yun233</t>
  </si>
  <si>
    <t>Yun234</t>
  </si>
  <si>
    <t>Yun235</t>
  </si>
  <si>
    <t>Yun236</t>
  </si>
  <si>
    <t>Yun237</t>
  </si>
  <si>
    <t>Yun238</t>
  </si>
  <si>
    <t>Yun239</t>
  </si>
  <si>
    <t>Yun240</t>
  </si>
  <si>
    <t>Yun241</t>
  </si>
  <si>
    <t>Yun242</t>
  </si>
  <si>
    <t>Yun243</t>
  </si>
  <si>
    <t>Yun244</t>
  </si>
  <si>
    <t>Yun245</t>
  </si>
  <si>
    <t>Yun246</t>
  </si>
  <si>
    <t>Yun247</t>
  </si>
  <si>
    <t>Yun248</t>
  </si>
  <si>
    <t>Yun249</t>
  </si>
  <si>
    <t>Yun250</t>
  </si>
  <si>
    <t>Yun251</t>
  </si>
  <si>
    <t>Yun252</t>
  </si>
  <si>
    <t>Yun253</t>
  </si>
  <si>
    <t>10.1016/j.jallcom.2022.163816</t>
  </si>
  <si>
    <t>Yun254</t>
  </si>
  <si>
    <t>Yun255</t>
  </si>
  <si>
    <t>Yun256</t>
  </si>
  <si>
    <t>Yun257</t>
  </si>
  <si>
    <t>Yun258</t>
  </si>
  <si>
    <t>Yun259</t>
  </si>
  <si>
    <t>Yun260</t>
  </si>
  <si>
    <t>Yun261</t>
  </si>
  <si>
    <t>Yun262</t>
  </si>
  <si>
    <t>Yun263</t>
  </si>
  <si>
    <t>10.1016/j.jallcom.2022.164945</t>
  </si>
  <si>
    <t>Cu-Cr-Si-Zr</t>
  </si>
  <si>
    <t>Yun264</t>
  </si>
  <si>
    <t>Yun265</t>
  </si>
  <si>
    <t>Yun266</t>
  </si>
  <si>
    <t>Yun267</t>
  </si>
  <si>
    <t>Yun268</t>
  </si>
  <si>
    <t>Yun269</t>
  </si>
  <si>
    <t>Yun270</t>
  </si>
  <si>
    <t>Yun271</t>
  </si>
  <si>
    <t>Yun272</t>
  </si>
  <si>
    <t>Yun273</t>
  </si>
  <si>
    <t>Yun274</t>
  </si>
  <si>
    <t>Yun275</t>
  </si>
  <si>
    <t>Yun276</t>
  </si>
  <si>
    <t>Yun277</t>
  </si>
  <si>
    <t>Yun278</t>
  </si>
  <si>
    <t>Yun279</t>
  </si>
  <si>
    <t>Yun280</t>
  </si>
  <si>
    <t>Yun281</t>
  </si>
  <si>
    <t>Yun282</t>
  </si>
  <si>
    <t>Yun283</t>
  </si>
  <si>
    <t>Yun284</t>
  </si>
  <si>
    <t>Yun285</t>
  </si>
  <si>
    <t>Yun286</t>
  </si>
  <si>
    <t>Yun287</t>
  </si>
  <si>
    <t>Yun288</t>
  </si>
  <si>
    <t>Yun289</t>
  </si>
  <si>
    <t>Yun290</t>
  </si>
  <si>
    <t>Yun291</t>
  </si>
  <si>
    <t>10.1016/j.jmrt.2022.05.090</t>
  </si>
  <si>
    <t>Yun292</t>
  </si>
  <si>
    <t>Yun293</t>
  </si>
  <si>
    <t>Yun294</t>
  </si>
  <si>
    <t>Yun295</t>
  </si>
  <si>
    <t>Yun296</t>
  </si>
  <si>
    <t>Yun297</t>
  </si>
  <si>
    <t>Yun298</t>
  </si>
  <si>
    <t>Yun299</t>
  </si>
  <si>
    <t>10.1007/s10853N/A020N/A04849N/A3</t>
  </si>
  <si>
    <t>Yun300</t>
  </si>
  <si>
    <t>Yun301</t>
  </si>
  <si>
    <t>Yun302</t>
  </si>
  <si>
    <t>Yun303</t>
  </si>
  <si>
    <t>Yun304</t>
  </si>
  <si>
    <t>Yun305</t>
  </si>
  <si>
    <t>Yun306</t>
  </si>
  <si>
    <t>Yun307</t>
  </si>
  <si>
    <t>Yun308</t>
  </si>
  <si>
    <t>Yun309</t>
  </si>
  <si>
    <t>Yun310</t>
  </si>
  <si>
    <t>Yun311</t>
  </si>
  <si>
    <t>Yun312</t>
  </si>
  <si>
    <t>Yun313</t>
  </si>
  <si>
    <t>Yun314</t>
  </si>
  <si>
    <t>Yun315</t>
  </si>
  <si>
    <t>Yun316</t>
  </si>
  <si>
    <t>Yun317</t>
  </si>
  <si>
    <t>Yun318</t>
  </si>
  <si>
    <t>Yun319</t>
  </si>
  <si>
    <t>Yun320</t>
  </si>
  <si>
    <t>Yun321</t>
  </si>
  <si>
    <t>10.1016/j.jallcom.2015.10.028</t>
  </si>
  <si>
    <t>Cu-Al-Cr</t>
  </si>
  <si>
    <t>Yun322</t>
  </si>
  <si>
    <t>Yun323</t>
  </si>
  <si>
    <t>Yun324</t>
  </si>
  <si>
    <t>Yun325</t>
  </si>
  <si>
    <t>Yun326</t>
  </si>
  <si>
    <t>Yun327</t>
  </si>
  <si>
    <t>Yun328</t>
  </si>
  <si>
    <t>Yun329</t>
  </si>
  <si>
    <t>Yun330</t>
  </si>
  <si>
    <t>Yun331</t>
  </si>
  <si>
    <t>Yun332</t>
  </si>
  <si>
    <t>Yun333</t>
  </si>
  <si>
    <t>Yun334</t>
  </si>
  <si>
    <t>Yun335</t>
  </si>
  <si>
    <t>Yun336</t>
  </si>
  <si>
    <t>Yun337</t>
  </si>
  <si>
    <t>Yun338</t>
  </si>
  <si>
    <t>Yun339</t>
  </si>
  <si>
    <t>10.1016/j.jallcom.2018.06.158</t>
  </si>
  <si>
    <t>Yun340</t>
  </si>
  <si>
    <t>Yun341</t>
  </si>
  <si>
    <t>Yun342</t>
  </si>
  <si>
    <t>Yun343</t>
  </si>
  <si>
    <t>Yun344</t>
  </si>
  <si>
    <t>Yun345</t>
  </si>
  <si>
    <t>Yun346</t>
  </si>
  <si>
    <t>Yun347</t>
  </si>
  <si>
    <t>Yun348</t>
  </si>
  <si>
    <t>Yun349</t>
  </si>
  <si>
    <t>10.1016/j.msea.2018.10.093</t>
  </si>
  <si>
    <t>Yun350</t>
  </si>
  <si>
    <t>Yun351</t>
  </si>
  <si>
    <t>Yun352</t>
  </si>
  <si>
    <t>Yun353</t>
  </si>
  <si>
    <t>Yun354</t>
  </si>
  <si>
    <t>Yun355</t>
  </si>
  <si>
    <t>Yun356</t>
  </si>
  <si>
    <t>Yun357</t>
  </si>
  <si>
    <t>Yun358</t>
  </si>
  <si>
    <t>Yun359</t>
  </si>
  <si>
    <t>10.1016/j.jallcom.2022.165274</t>
  </si>
  <si>
    <t>Yun360</t>
  </si>
  <si>
    <t>Yun361</t>
  </si>
  <si>
    <t>Yun362</t>
  </si>
  <si>
    <t>Yun363</t>
  </si>
  <si>
    <t>Yun364</t>
  </si>
  <si>
    <t>Yun365</t>
  </si>
  <si>
    <t>Yun366</t>
  </si>
  <si>
    <t>Yun367</t>
  </si>
  <si>
    <t>Yun368</t>
  </si>
  <si>
    <t>Yun369</t>
  </si>
  <si>
    <t>Yun370</t>
  </si>
  <si>
    <t>Yun371</t>
  </si>
  <si>
    <t>Yun372</t>
  </si>
  <si>
    <t>Yun373</t>
  </si>
  <si>
    <t>Yun374</t>
  </si>
  <si>
    <t>Yun375</t>
  </si>
  <si>
    <t>Yun376</t>
  </si>
  <si>
    <t>Yun377</t>
  </si>
  <si>
    <t>Yun378</t>
  </si>
  <si>
    <t>Yun379</t>
  </si>
  <si>
    <t>Yun380</t>
  </si>
  <si>
    <t>Yun381</t>
  </si>
  <si>
    <t>Yun382</t>
  </si>
  <si>
    <t>Yun383</t>
  </si>
  <si>
    <t>Yun384</t>
  </si>
  <si>
    <t>Yun385</t>
  </si>
  <si>
    <t>Yun386</t>
  </si>
  <si>
    <t>Yun387</t>
  </si>
  <si>
    <t>Yun388</t>
  </si>
  <si>
    <t>Yun389</t>
  </si>
  <si>
    <t>Yun390</t>
  </si>
  <si>
    <t>Yun391</t>
  </si>
  <si>
    <t>Yun392</t>
  </si>
  <si>
    <t>Yun393</t>
  </si>
  <si>
    <t>Yun394</t>
  </si>
  <si>
    <t>Yun395</t>
  </si>
  <si>
    <t>Yun396</t>
  </si>
  <si>
    <t>Yun397</t>
  </si>
  <si>
    <t>Yun398</t>
  </si>
  <si>
    <t>Yun399</t>
  </si>
  <si>
    <t>Yun400</t>
  </si>
  <si>
    <t>Yun401</t>
  </si>
  <si>
    <t>Yun402</t>
  </si>
  <si>
    <t>Yun403</t>
  </si>
  <si>
    <t>Yun404</t>
  </si>
  <si>
    <t>Yun405</t>
  </si>
  <si>
    <t>Yun406</t>
  </si>
  <si>
    <t>Yun407</t>
  </si>
  <si>
    <t>10.1557/jmr.2015.143</t>
  </si>
  <si>
    <t>Yun408</t>
  </si>
  <si>
    <t>Yun409</t>
  </si>
  <si>
    <t>Yun410</t>
  </si>
  <si>
    <t>Yun411</t>
  </si>
  <si>
    <t>Yun412</t>
  </si>
  <si>
    <t>Yun413</t>
  </si>
  <si>
    <t>Yun414</t>
  </si>
  <si>
    <t>Yun415</t>
  </si>
  <si>
    <t>Yun416</t>
  </si>
  <si>
    <t>Yun417</t>
  </si>
  <si>
    <t>Yun418</t>
  </si>
  <si>
    <t>Yun419</t>
  </si>
  <si>
    <t>Yun420</t>
  </si>
  <si>
    <t>Yun421</t>
  </si>
  <si>
    <t>Yun422</t>
  </si>
  <si>
    <t>Yun423</t>
  </si>
  <si>
    <t>Yun424</t>
  </si>
  <si>
    <t>Yun425</t>
  </si>
  <si>
    <t>Yun426</t>
  </si>
  <si>
    <t>Yun427</t>
  </si>
  <si>
    <t>Yun428</t>
  </si>
  <si>
    <t>Yun429</t>
  </si>
  <si>
    <t>Yun430</t>
  </si>
  <si>
    <t>Yun431</t>
  </si>
  <si>
    <t>Yun432</t>
  </si>
  <si>
    <t>Yun433</t>
  </si>
  <si>
    <t>Yun434</t>
  </si>
  <si>
    <t>Yun435</t>
  </si>
  <si>
    <t>Yun436</t>
  </si>
  <si>
    <t>Yun437</t>
  </si>
  <si>
    <t>Yun438</t>
  </si>
  <si>
    <t>Yun439</t>
  </si>
  <si>
    <t>Yun440</t>
  </si>
  <si>
    <t>Yun441</t>
  </si>
  <si>
    <t>Yun442</t>
  </si>
  <si>
    <t>Yun443</t>
  </si>
  <si>
    <t>Yun444</t>
  </si>
  <si>
    <t>Yun445</t>
  </si>
  <si>
    <t>Yun446</t>
  </si>
  <si>
    <t>Yun447</t>
  </si>
  <si>
    <t>Yun448</t>
  </si>
  <si>
    <t>Yun449</t>
  </si>
  <si>
    <t>Yun450</t>
  </si>
  <si>
    <t>Yun451</t>
  </si>
  <si>
    <t>Yun452</t>
  </si>
  <si>
    <t>Yun453</t>
  </si>
  <si>
    <t>Yun454</t>
  </si>
  <si>
    <t>Yun455</t>
  </si>
  <si>
    <t>Yun456</t>
  </si>
  <si>
    <t>Yun457</t>
  </si>
  <si>
    <t>Yun458</t>
  </si>
  <si>
    <t>Yun459</t>
  </si>
  <si>
    <t>Yun460</t>
  </si>
  <si>
    <t>Yun461</t>
  </si>
  <si>
    <t>Yun462</t>
  </si>
  <si>
    <t>Yun463</t>
  </si>
  <si>
    <t>Deformation ==&gt; Solution ==&gt; Quenching ==&gt; Deformation ==&gt; Aging ==&gt; Secondary TMP ==&gt; Secondary Aging</t>
  </si>
  <si>
    <t>Yun464</t>
  </si>
  <si>
    <t>Yun465</t>
  </si>
  <si>
    <t>Yun466</t>
  </si>
  <si>
    <t>Yun467</t>
  </si>
  <si>
    <t>Yun468</t>
  </si>
  <si>
    <t>Yun469</t>
  </si>
  <si>
    <t>Yun470</t>
  </si>
  <si>
    <t>Yun471</t>
  </si>
  <si>
    <t>Yun472</t>
  </si>
  <si>
    <t>Yun473</t>
  </si>
  <si>
    <t>Yun474</t>
  </si>
  <si>
    <t>Yun475</t>
  </si>
  <si>
    <t>Yun476</t>
  </si>
  <si>
    <t>Yun477</t>
  </si>
  <si>
    <t>Yun478</t>
  </si>
  <si>
    <t>Yun479</t>
  </si>
  <si>
    <t>Yun480</t>
  </si>
  <si>
    <t>Yun481</t>
  </si>
  <si>
    <t>Yun482</t>
  </si>
  <si>
    <t>Yun483</t>
  </si>
  <si>
    <t>Yun484</t>
  </si>
  <si>
    <t>Yun485</t>
  </si>
  <si>
    <t>Yun486</t>
  </si>
  <si>
    <t>Yun487</t>
  </si>
  <si>
    <t>Yun488</t>
  </si>
  <si>
    <t>Yun489</t>
  </si>
  <si>
    <t>Yun490</t>
  </si>
  <si>
    <t>Yun491</t>
  </si>
  <si>
    <t>Yun492</t>
  </si>
  <si>
    <t>Yun493</t>
  </si>
  <si>
    <t>Yun494</t>
  </si>
  <si>
    <t>Yun495</t>
  </si>
  <si>
    <t>Yun496</t>
  </si>
  <si>
    <t>Yun497</t>
  </si>
  <si>
    <t>Yun498</t>
  </si>
  <si>
    <t>Yun499</t>
  </si>
  <si>
    <t>Yun500</t>
  </si>
  <si>
    <t>Yun501</t>
  </si>
  <si>
    <t>Yun502</t>
  </si>
  <si>
    <t>Yun503</t>
  </si>
  <si>
    <t>Yun504</t>
  </si>
  <si>
    <t>Yun505</t>
  </si>
  <si>
    <t>Yun506</t>
  </si>
  <si>
    <t>Yun507</t>
  </si>
  <si>
    <t>Yun508</t>
  </si>
  <si>
    <t>Yun509</t>
  </si>
  <si>
    <t>Yun510</t>
  </si>
  <si>
    <t>Yun511</t>
  </si>
  <si>
    <t>10.1016/j.jallcom.2022.168656</t>
  </si>
  <si>
    <t>Cu-Cr-Mg-Zr</t>
  </si>
  <si>
    <t>Yun512</t>
  </si>
  <si>
    <t>Yun513</t>
  </si>
  <si>
    <t>Yun514</t>
  </si>
  <si>
    <t>Yun515</t>
  </si>
  <si>
    <t>Yun516</t>
  </si>
  <si>
    <t>Yun517</t>
  </si>
  <si>
    <t>Yun518</t>
  </si>
  <si>
    <t>Yun519</t>
  </si>
  <si>
    <t>Yun520</t>
  </si>
  <si>
    <t>Yun521</t>
  </si>
  <si>
    <t>10.1016/j.msea.2022.143395</t>
  </si>
  <si>
    <t>Cu-Cr-Fe-Ni-Zr</t>
  </si>
  <si>
    <t>Yun522</t>
  </si>
  <si>
    <t>Yun523</t>
  </si>
  <si>
    <t>Yun524</t>
  </si>
  <si>
    <t>Yun525</t>
  </si>
  <si>
    <t>Yun526</t>
  </si>
  <si>
    <t>Yun527</t>
  </si>
  <si>
    <t>Yun528</t>
  </si>
  <si>
    <t>Yun529</t>
  </si>
  <si>
    <t>Yun530</t>
  </si>
  <si>
    <t>Yun531</t>
  </si>
  <si>
    <t>Yun532</t>
  </si>
  <si>
    <t>Yun533</t>
  </si>
  <si>
    <t>Yun534</t>
  </si>
  <si>
    <t>Yun535</t>
  </si>
  <si>
    <t>Yun536</t>
  </si>
  <si>
    <t>Deformation ==&gt; Solution ==&gt; Quenching ==&gt; Aging ==&gt; Secondary TMP ==&gt; Secondary Aging</t>
  </si>
  <si>
    <t>Yun537</t>
  </si>
  <si>
    <t>Yun538</t>
  </si>
  <si>
    <t>Yun539</t>
  </si>
  <si>
    <t>Yun540</t>
  </si>
  <si>
    <t>Yun541</t>
  </si>
  <si>
    <t>Yun542</t>
  </si>
  <si>
    <t>Yun543</t>
  </si>
  <si>
    <t>Yun544</t>
  </si>
  <si>
    <t>Yun545</t>
  </si>
  <si>
    <t>Yun546</t>
  </si>
  <si>
    <t>Yun547</t>
  </si>
  <si>
    <t>Yun548</t>
  </si>
  <si>
    <t>Yun549</t>
  </si>
  <si>
    <t>Yun550</t>
  </si>
  <si>
    <t>Yun551</t>
  </si>
  <si>
    <t>Yun552</t>
  </si>
  <si>
    <t>Yun553</t>
  </si>
  <si>
    <t>Yun554</t>
  </si>
  <si>
    <t>Yun555</t>
  </si>
  <si>
    <t>Yun556</t>
  </si>
  <si>
    <t>Yun557</t>
  </si>
  <si>
    <t>Yun558</t>
  </si>
  <si>
    <t>Yun559</t>
  </si>
  <si>
    <t>Yun560</t>
  </si>
  <si>
    <t>Yun561</t>
  </si>
  <si>
    <t>Yun562</t>
  </si>
  <si>
    <t>Yun563</t>
  </si>
  <si>
    <t>Yun564</t>
  </si>
  <si>
    <t>Yun565</t>
  </si>
  <si>
    <t>Yun566</t>
  </si>
  <si>
    <t>Yun567</t>
  </si>
  <si>
    <t>Yun568</t>
  </si>
  <si>
    <t>Yun569</t>
  </si>
  <si>
    <t>10.2320/matertrans.M2011173</t>
  </si>
  <si>
    <t>Cu-Ti</t>
  </si>
  <si>
    <t>997/MPa</t>
  </si>
  <si>
    <t>982/MPa</t>
  </si>
  <si>
    <t>974/MPa</t>
  </si>
  <si>
    <t>10.1007/s12540-011-0807-7</t>
  </si>
  <si>
    <t>822/MPa</t>
  </si>
  <si>
    <t>964/MPa</t>
  </si>
  <si>
    <t>958/MPa</t>
  </si>
  <si>
    <t>10.1023/A:1017916930459</t>
  </si>
  <si>
    <t>Cu-Cr-Fe</t>
  </si>
  <si>
    <t>94/MPa</t>
  </si>
  <si>
    <t>939/MPa</t>
  </si>
  <si>
    <t>932/MPa</t>
  </si>
  <si>
    <t>10.1023/A:1004603906359</t>
  </si>
  <si>
    <t>790/MPa</t>
  </si>
  <si>
    <t>930/MPa</t>
  </si>
  <si>
    <t>925/MPa</t>
  </si>
  <si>
    <t>923/MPa</t>
  </si>
  <si>
    <t>919/MPa</t>
  </si>
  <si>
    <t>901/MPa</t>
  </si>
  <si>
    <t>893/MPa</t>
  </si>
  <si>
    <t>700/MPa</t>
  </si>
  <si>
    <t>890/MPa</t>
  </si>
  <si>
    <t>889/MPa</t>
  </si>
  <si>
    <t>880/MPa</t>
  </si>
  <si>
    <t>879/MPa</t>
  </si>
  <si>
    <t>878/MPa</t>
  </si>
  <si>
    <t>763/MPa</t>
  </si>
  <si>
    <t>875/MPa</t>
  </si>
  <si>
    <t>872/MPa</t>
  </si>
  <si>
    <t>871/MPa</t>
  </si>
  <si>
    <t>869/MPa</t>
  </si>
  <si>
    <t>782/MPa</t>
  </si>
  <si>
    <t>855/MPa</t>
  </si>
  <si>
    <t>85/MPa</t>
  </si>
  <si>
    <t>670/MPa</t>
  </si>
  <si>
    <t>847/MPa</t>
  </si>
  <si>
    <t>585/MPa</t>
  </si>
  <si>
    <t>837/MPa</t>
  </si>
  <si>
    <t>10.4028/www.scientific.net/MSF.561-565.2321 and 10.1515/ntre-2019-0034</t>
  </si>
  <si>
    <t>Cu-Cr-Ni-P-Si</t>
  </si>
  <si>
    <t>832/MPa</t>
  </si>
  <si>
    <t>828/MPa</t>
  </si>
  <si>
    <t>680/MPa</t>
  </si>
  <si>
    <t>821/MPa</t>
  </si>
  <si>
    <t>656/MPa</t>
  </si>
  <si>
    <t>819/MPa</t>
  </si>
  <si>
    <t>582/MPa</t>
  </si>
  <si>
    <t>814/MPa</t>
  </si>
  <si>
    <t>813/MPa</t>
  </si>
  <si>
    <t>806/MPa</t>
  </si>
  <si>
    <t>619/MPa</t>
  </si>
  <si>
    <t>796/MPa</t>
  </si>
  <si>
    <t>547/MPa</t>
  </si>
  <si>
    <t>794/MPa</t>
  </si>
  <si>
    <t>Mat18919</t>
  </si>
  <si>
    <t>10.1016/j.matchar.2024.113693</t>
  </si>
  <si>
    <t>Bal.</t>
  </si>
  <si>
    <t>460/°C</t>
  </si>
  <si>
    <t>750/MPa</t>
  </si>
  <si>
    <t>789/MPa</t>
  </si>
  <si>
    <t>Mat4971</t>
  </si>
  <si>
    <t>10.1007/s11665/024/09352/3</t>
  </si>
  <si>
    <t>Cu-Ti-Zr</t>
  </si>
  <si>
    <t>Balance</t>
  </si>
  <si>
    <t>450/°C</t>
  </si>
  <si>
    <t>785/MPa</t>
  </si>
  <si>
    <t>783/MPa</t>
  </si>
  <si>
    <t>660/MPa</t>
  </si>
  <si>
    <t>781/MPa</t>
  </si>
  <si>
    <t>78/MPa</t>
  </si>
  <si>
    <t>774/MPa</t>
  </si>
  <si>
    <t>773/MPa</t>
  </si>
  <si>
    <t>650/MPa</t>
  </si>
  <si>
    <t>770/MPa</t>
  </si>
  <si>
    <t>769/MPa</t>
  </si>
  <si>
    <t>Mat13162</t>
  </si>
  <si>
    <t>10.1016/j.jallcom.2019.05.091</t>
  </si>
  <si>
    <t>478/MPa</t>
  </si>
  <si>
    <t>765/MPa</t>
  </si>
  <si>
    <t>760/MPa</t>
  </si>
  <si>
    <t>634/MPa</t>
  </si>
  <si>
    <t>755/MPa</t>
  </si>
  <si>
    <t>Yun4</t>
  </si>
  <si>
    <t>Solution ==&gt; Quenching ==&gt; Aging ==&gt; Secondary TMP ==&gt; Secondary Aging</t>
  </si>
  <si>
    <t>748.42/MPa</t>
  </si>
  <si>
    <t>614/MPa</t>
  </si>
  <si>
    <t>745/MPa</t>
  </si>
  <si>
    <t>740/MPa</t>
  </si>
  <si>
    <t>620/MPa</t>
  </si>
  <si>
    <t>631/MPa</t>
  </si>
  <si>
    <t>522/MPa</t>
  </si>
  <si>
    <t>731/MPa</t>
  </si>
  <si>
    <t>728.42/MPa</t>
  </si>
  <si>
    <t>725/MPa</t>
  </si>
  <si>
    <t>538/MPa</t>
  </si>
  <si>
    <t>718/MPa</t>
  </si>
  <si>
    <t>641/MPa</t>
  </si>
  <si>
    <t>715/MPa</t>
  </si>
  <si>
    <t>531/MPa</t>
  </si>
  <si>
    <t>711/MPa</t>
  </si>
  <si>
    <t>564/MPa</t>
  </si>
  <si>
    <t>707/MPa</t>
  </si>
  <si>
    <t>706/MPa</t>
  </si>
  <si>
    <t>704/MPa</t>
  </si>
  <si>
    <t>690/MPa</t>
  </si>
  <si>
    <t>460/MPa</t>
  </si>
  <si>
    <t>10.1007/s12598-013-0024-2</t>
  </si>
  <si>
    <t>668/MPa</t>
  </si>
  <si>
    <t>548/MPa</t>
  </si>
  <si>
    <t>653/MPa</t>
  </si>
  <si>
    <t>544/MPa</t>
  </si>
  <si>
    <t>651/MPa</t>
  </si>
  <si>
    <t>Mat18920</t>
  </si>
  <si>
    <t>Bal</t>
  </si>
  <si>
    <t>578/MPa</t>
  </si>
  <si>
    <t>530/MPa</t>
  </si>
  <si>
    <t>649/MPa</t>
  </si>
  <si>
    <t>Yun2</t>
  </si>
  <si>
    <t>10.1016/j.msea.2019.04.110</t>
  </si>
  <si>
    <t>647.52/MPa</t>
  </si>
  <si>
    <t>644/MPa</t>
  </si>
  <si>
    <t>637/MPa</t>
  </si>
  <si>
    <t>Yun1</t>
  </si>
  <si>
    <t>10.1016/j.jallcom.2023.170402</t>
  </si>
  <si>
    <t>632.32/MPa</t>
  </si>
  <si>
    <t>10.1016/j.msea.2006.12.163</t>
  </si>
  <si>
    <t>560/MPa</t>
  </si>
  <si>
    <t>630/MPa</t>
  </si>
  <si>
    <t>503/MPa</t>
  </si>
  <si>
    <t>629/MPa</t>
  </si>
  <si>
    <t>500/MPa</t>
  </si>
  <si>
    <t>625/MPa</t>
  </si>
  <si>
    <t>489/MPa</t>
  </si>
  <si>
    <t>622/MPa</t>
  </si>
  <si>
    <t>617/MPa</t>
  </si>
  <si>
    <t>453/MPa</t>
  </si>
  <si>
    <t>616/MPa</t>
  </si>
  <si>
    <t>Mat13164</t>
  </si>
  <si>
    <t>615/MPa</t>
  </si>
  <si>
    <t>613/MPa</t>
  </si>
  <si>
    <t>Yun44</t>
  </si>
  <si>
    <t>610.98/MPa</t>
  </si>
  <si>
    <t>Yun45</t>
  </si>
  <si>
    <t>Yun67</t>
  </si>
  <si>
    <t>610.81/MPa</t>
  </si>
  <si>
    <t>Mat18921</t>
  </si>
  <si>
    <t>900/°C</t>
  </si>
  <si>
    <t>532/MPa</t>
  </si>
  <si>
    <t>609/MPa</t>
  </si>
  <si>
    <t>Mat19939</t>
  </si>
  <si>
    <t>10.1016/j.matdes.2015.12.013</t>
  </si>
  <si>
    <t>Base</t>
  </si>
  <si>
    <t>960/°C</t>
  </si>
  <si>
    <t>539/MPa</t>
  </si>
  <si>
    <t>605/MPa</t>
  </si>
  <si>
    <t>Yun3</t>
  </si>
  <si>
    <t>604.58/MPa</t>
  </si>
  <si>
    <t>Mat18694</t>
  </si>
  <si>
    <t>10.1016/j.matchar.2022.112600</t>
  </si>
  <si>
    <t>Cu-Fe</t>
  </si>
  <si>
    <t>1000/°C</t>
  </si>
  <si>
    <t>541±4/MPa</t>
  </si>
  <si>
    <t>592±9/MPa</t>
  </si>
  <si>
    <t>592.16/MPa</t>
  </si>
  <si>
    <t>591/MPa</t>
  </si>
  <si>
    <t>520/MPa</t>
  </si>
  <si>
    <t>590/MPa</t>
  </si>
  <si>
    <t>10.1016/j.msea.2019.04.053</t>
  </si>
  <si>
    <t>590.25/MPa</t>
  </si>
  <si>
    <t>Mat19940</t>
  </si>
  <si>
    <t>589/MPa</t>
  </si>
  <si>
    <t>589.55/MPa</t>
  </si>
  <si>
    <t>587/MPa</t>
  </si>
  <si>
    <t>581/MPa</t>
  </si>
  <si>
    <t>Yun66</t>
  </si>
  <si>
    <t>580.85/MPa</t>
  </si>
  <si>
    <t>579/MPa</t>
  </si>
  <si>
    <t>Mat25929</t>
  </si>
  <si>
    <t>10.1016/j.msea.2022.143915</t>
  </si>
  <si>
    <t>315/°C</t>
  </si>
  <si>
    <t>182±22</t>
  </si>
  <si>
    <t>537±11/MPa</t>
  </si>
  <si>
    <t>578±9/MPa</t>
  </si>
  <si>
    <t>10.7±0.1</t>
  </si>
  <si>
    <t>448/MPa</t>
  </si>
  <si>
    <t>577/MPa</t>
  </si>
  <si>
    <t>Yun68</t>
  </si>
  <si>
    <t>577.82/MPa</t>
  </si>
  <si>
    <t>571/MPa</t>
  </si>
  <si>
    <t>570/MPa</t>
  </si>
  <si>
    <t>Yun52</t>
  </si>
  <si>
    <t>563.42/MPa</t>
  </si>
  <si>
    <t>Yun88</t>
  </si>
  <si>
    <t>10.1016/j.msea.2020.140598</t>
  </si>
  <si>
    <t>561.59/MPa</t>
  </si>
  <si>
    <t>440/MPa</t>
  </si>
  <si>
    <t>558/MPa</t>
  </si>
  <si>
    <t>Yun99</t>
  </si>
  <si>
    <t>10.1016/j.msea.2020.140413</t>
  </si>
  <si>
    <t>Cu-Cr-Ni-Si-Ti-Zr</t>
  </si>
  <si>
    <t>960℃</t>
  </si>
  <si>
    <t>553.7/MPa</t>
  </si>
  <si>
    <t>553.21/MPa</t>
  </si>
  <si>
    <t>Yun65</t>
  </si>
  <si>
    <t>552.77/MPa</t>
  </si>
  <si>
    <t>550/MPa</t>
  </si>
  <si>
    <t>550.28/MPa</t>
  </si>
  <si>
    <t>546/MPa</t>
  </si>
  <si>
    <t>Mat13554</t>
  </si>
  <si>
    <t>218/MPa</t>
  </si>
  <si>
    <t>Yun34</t>
  </si>
  <si>
    <t>543.75/MPa</t>
  </si>
  <si>
    <t>543.44/MPa</t>
  </si>
  <si>
    <t>542/MPa</t>
  </si>
  <si>
    <t>542.46/MPa</t>
  </si>
  <si>
    <t>490/MPa</t>
  </si>
  <si>
    <t>540/MPa</t>
  </si>
  <si>
    <t>540.4/MPa</t>
  </si>
  <si>
    <t>538.97/MPa</t>
  </si>
  <si>
    <t>Mat3612</t>
  </si>
  <si>
    <t>10.1007/s11664/023/10730/1</t>
  </si>
  <si>
    <t>538.6/MPa</t>
  </si>
  <si>
    <t>237/MPa</t>
  </si>
  <si>
    <t>537/MPa</t>
  </si>
  <si>
    <t>Yun51</t>
  </si>
  <si>
    <t>537.82/MPa</t>
  </si>
  <si>
    <t>537.43/MPa</t>
  </si>
  <si>
    <t>537.37/MPa</t>
  </si>
  <si>
    <t>Yun97</t>
  </si>
  <si>
    <t>536.96/MPa</t>
  </si>
  <si>
    <t>Yun98</t>
  </si>
  <si>
    <t>534.13/MPa</t>
  </si>
  <si>
    <t>Yun94</t>
  </si>
  <si>
    <t>10.1016/j.msea.2021.142511</t>
  </si>
  <si>
    <t>Cu-Cr-Mg-Si</t>
  </si>
  <si>
    <t>533.59/MPa</t>
  </si>
  <si>
    <t>533.05/MPa</t>
  </si>
  <si>
    <t>532.4/MPa</t>
  </si>
  <si>
    <t>530.59/MPa</t>
  </si>
  <si>
    <t>Yun13</t>
  </si>
  <si>
    <t>530.08/MPa</t>
  </si>
  <si>
    <t>Yun64</t>
  </si>
  <si>
    <t>530.03/MPa</t>
  </si>
  <si>
    <t>Yun85</t>
  </si>
  <si>
    <t>529.59/MPa</t>
  </si>
  <si>
    <t>529.19/MPa</t>
  </si>
  <si>
    <t>528/MPa</t>
  </si>
  <si>
    <t>528.91/MPa</t>
  </si>
  <si>
    <t>Yun14</t>
  </si>
  <si>
    <t>527.97/MPa</t>
  </si>
  <si>
    <t>527.02/MPa</t>
  </si>
  <si>
    <t>525/MPa</t>
  </si>
  <si>
    <t>Yun35</t>
  </si>
  <si>
    <t>Yun89</t>
  </si>
  <si>
    <t>525.83/MPa</t>
  </si>
  <si>
    <t>Yun86</t>
  </si>
  <si>
    <t>524.59/MPa</t>
  </si>
  <si>
    <t>523.59/MPa</t>
  </si>
  <si>
    <t>523.48/MPa</t>
  </si>
  <si>
    <t>523.04/MPa</t>
  </si>
  <si>
    <t>Yun36</t>
  </si>
  <si>
    <t>522.74/MPa</t>
  </si>
  <si>
    <t>522.49/MPa</t>
  </si>
  <si>
    <t>521.66/MPa</t>
  </si>
  <si>
    <t>521.61/MPa</t>
  </si>
  <si>
    <t>521.19/MPa</t>
  </si>
  <si>
    <t>348/MPa</t>
  </si>
  <si>
    <t>520.95/MPa</t>
  </si>
  <si>
    <t>520.85/MPa</t>
  </si>
  <si>
    <t>Yun69</t>
  </si>
  <si>
    <t>520.65/MPa</t>
  </si>
  <si>
    <t>520.34/MPa</t>
  </si>
  <si>
    <t>Yun53</t>
  </si>
  <si>
    <t>520.32/MPa</t>
  </si>
  <si>
    <t>519.86/MPa</t>
  </si>
  <si>
    <t>519.49/MPa</t>
  </si>
  <si>
    <t>Yun84</t>
  </si>
  <si>
    <t>518.93/MPa</t>
  </si>
  <si>
    <t>518.04/MPa</t>
  </si>
  <si>
    <t>517.51/MPa</t>
  </si>
  <si>
    <t>Yun54</t>
  </si>
  <si>
    <t>516.61/MPa</t>
  </si>
  <si>
    <t>Yun90</t>
  </si>
  <si>
    <t>516.56/MPa</t>
  </si>
  <si>
    <t>516.38/MPa</t>
  </si>
  <si>
    <t>516.34/MPa</t>
  </si>
  <si>
    <t>515.68/MPa</t>
  </si>
  <si>
    <t>515.54/MPa</t>
  </si>
  <si>
    <t>Yun87</t>
  </si>
  <si>
    <t>515.25/MPa</t>
  </si>
  <si>
    <t>Yun50</t>
  </si>
  <si>
    <t>514.75/MPa</t>
  </si>
  <si>
    <t>10.1007/s11665N/A017N/A3111N/Ay</t>
  </si>
  <si>
    <t>Cu-Cr-Ti-Zr</t>
  </si>
  <si>
    <t>514.53/MPa</t>
  </si>
  <si>
    <t>514.36/MPa</t>
  </si>
  <si>
    <t>367/MPa</t>
  </si>
  <si>
    <t>513/MPa</t>
  </si>
  <si>
    <t>512/MPa</t>
  </si>
  <si>
    <t>Yun70</t>
  </si>
  <si>
    <t>512.42/MPa</t>
  </si>
  <si>
    <t>510.17/MPa</t>
  </si>
  <si>
    <t>509.68/MPa</t>
  </si>
  <si>
    <t>221/MPa</t>
  </si>
  <si>
    <t>508/MPa</t>
  </si>
  <si>
    <t>Yun93</t>
  </si>
  <si>
    <t>508.59/MPa</t>
  </si>
  <si>
    <t>Yun91</t>
  </si>
  <si>
    <t>508.53/MPa</t>
  </si>
  <si>
    <t>507.49/MPa</t>
  </si>
  <si>
    <t>Yun71</t>
  </si>
  <si>
    <t>506.77/MPa</t>
  </si>
  <si>
    <t>505.51/MPa</t>
  </si>
  <si>
    <t>Yun12</t>
  </si>
  <si>
    <t>505.37/MPa</t>
  </si>
  <si>
    <t>Yun79</t>
  </si>
  <si>
    <t>503.17/MPa</t>
  </si>
  <si>
    <t>503.11/MPa</t>
  </si>
  <si>
    <t>502/MPa</t>
  </si>
  <si>
    <t>502.61/MPa</t>
  </si>
  <si>
    <t>502.54/MPa</t>
  </si>
  <si>
    <t>Yun63</t>
  </si>
  <si>
    <t>501.81/MPa</t>
  </si>
  <si>
    <t>501.41/MPa</t>
  </si>
  <si>
    <t>500.83/MPa</t>
  </si>
  <si>
    <t>499.81/MPa</t>
  </si>
  <si>
    <t>499.44/MPa</t>
  </si>
  <si>
    <t>499.19/MPa</t>
  </si>
  <si>
    <t>498.59/MPa</t>
  </si>
  <si>
    <t>497.18/MPa</t>
  </si>
  <si>
    <t>496.89/MPa</t>
  </si>
  <si>
    <t>496.51/MPa</t>
  </si>
  <si>
    <t>496.46/MPa</t>
  </si>
  <si>
    <t>Yun49</t>
  </si>
  <si>
    <t>496.45/MPa</t>
  </si>
  <si>
    <t>495.9/MPa</t>
  </si>
  <si>
    <t>495.81/MPa</t>
  </si>
  <si>
    <t>495.45/MPa</t>
  </si>
  <si>
    <t>495.37/MPa</t>
  </si>
  <si>
    <t>495.25/MPa</t>
  </si>
  <si>
    <t>494.76/MPa</t>
  </si>
  <si>
    <t>494.21/MPa</t>
  </si>
  <si>
    <t>493.29/MPa</t>
  </si>
  <si>
    <t>492.8/MPa</t>
  </si>
  <si>
    <t>492.74/MPa</t>
  </si>
  <si>
    <t>492.18/MPa</t>
  </si>
  <si>
    <t>491.71/MPa</t>
  </si>
  <si>
    <t>491.1/MPa</t>
  </si>
  <si>
    <t>490.92/MPa</t>
  </si>
  <si>
    <t>490.85/MPa</t>
  </si>
  <si>
    <t>490.25/MPa</t>
  </si>
  <si>
    <t>489.94/MPa</t>
  </si>
  <si>
    <t>Yun78</t>
  </si>
  <si>
    <t>488.92/MPa</t>
  </si>
  <si>
    <t>488.69/MPa</t>
  </si>
  <si>
    <t>488.54/MPa</t>
  </si>
  <si>
    <t>488.42/MPa</t>
  </si>
  <si>
    <t>Yun95</t>
  </si>
  <si>
    <t>487.5/MPa</t>
  </si>
  <si>
    <t>486.94/MPa</t>
  </si>
  <si>
    <t>486.54/MPa</t>
  </si>
  <si>
    <t>Yun5</t>
  </si>
  <si>
    <t>486.44/MPa</t>
  </si>
  <si>
    <t>485.31/MPa</t>
  </si>
  <si>
    <t>484/MPa</t>
  </si>
  <si>
    <t>484.6/MPa</t>
  </si>
  <si>
    <t>Yun11</t>
  </si>
  <si>
    <t>484.37/MPa</t>
  </si>
  <si>
    <t>481.21/MPa</t>
  </si>
  <si>
    <t>Yun17</t>
  </si>
  <si>
    <t>480.46/MPa</t>
  </si>
  <si>
    <t>480.23/MPa</t>
  </si>
  <si>
    <t>479.94/MPa</t>
  </si>
  <si>
    <t>479.8/MPa</t>
  </si>
  <si>
    <t>Yun58</t>
  </si>
  <si>
    <t>479.16/MPa</t>
  </si>
  <si>
    <t>Yun92</t>
  </si>
  <si>
    <t>478.29/MPa</t>
  </si>
  <si>
    <t>Mat23858</t>
  </si>
  <si>
    <t>10.1016/j.msea.2016.10.087</t>
  </si>
  <si>
    <t>478.18/MPa</t>
  </si>
  <si>
    <t>478.11/MPa</t>
  </si>
  <si>
    <t>478.02/MPa</t>
  </si>
  <si>
    <t>Yun48</t>
  </si>
  <si>
    <t>477.86/MPa</t>
  </si>
  <si>
    <t>Yun33</t>
  </si>
  <si>
    <t>477.68/MPa</t>
  </si>
  <si>
    <t>Yun62</t>
  </si>
  <si>
    <t>477.24/MPa</t>
  </si>
  <si>
    <t>476/MPa</t>
  </si>
  <si>
    <t>476.14/MPa</t>
  </si>
  <si>
    <t>Yun77</t>
  </si>
  <si>
    <t>475.24/MPa</t>
  </si>
  <si>
    <t>475.21/MPa</t>
  </si>
  <si>
    <t>Yun80</t>
  </si>
  <si>
    <t>475.18/MPa</t>
  </si>
  <si>
    <t>473.53/MPa</t>
  </si>
  <si>
    <t>473.38/MPa</t>
  </si>
  <si>
    <t>Yun6</t>
  </si>
  <si>
    <t>472.82/MPa</t>
  </si>
  <si>
    <t>471/MPa</t>
  </si>
  <si>
    <t>Yun16</t>
  </si>
  <si>
    <t>471.92/MPa</t>
  </si>
  <si>
    <t>Yun96</t>
  </si>
  <si>
    <t>471.88/MPa</t>
  </si>
  <si>
    <t>Yun83</t>
  </si>
  <si>
    <t>471.07/MPa</t>
  </si>
  <si>
    <t>470.91/MPa</t>
  </si>
  <si>
    <t>470.06/MPa</t>
  </si>
  <si>
    <t>Yun18</t>
  </si>
  <si>
    <t>469.64/MPa</t>
  </si>
  <si>
    <t>468.91/MPa</t>
  </si>
  <si>
    <t>468.47/MPa</t>
  </si>
  <si>
    <t>468.36/MPa</t>
  </si>
  <si>
    <t>Yun26</t>
  </si>
  <si>
    <t>466.7/MPa</t>
  </si>
  <si>
    <t>Yun41</t>
  </si>
  <si>
    <t>466.19/MPa</t>
  </si>
  <si>
    <t>Yun76</t>
  </si>
  <si>
    <t>465.32/MPa</t>
  </si>
  <si>
    <t>Mat17679</t>
  </si>
  <si>
    <t>10.1016/j.matchar.2006.02.017</t>
  </si>
  <si>
    <t>860/°C</t>
  </si>
  <si>
    <t>400/°C</t>
  </si>
  <si>
    <t>215/MPa</t>
  </si>
  <si>
    <t>464/MPa</t>
  </si>
  <si>
    <t>464.54/MPa</t>
  </si>
  <si>
    <t>Yun15</t>
  </si>
  <si>
    <t>464.41/MPa</t>
  </si>
  <si>
    <t>462.99/MPa</t>
  </si>
  <si>
    <t>462.78/MPa</t>
  </si>
  <si>
    <t>462.01/MPa</t>
  </si>
  <si>
    <t>Yun27</t>
  </si>
  <si>
    <t>460.88/MPa</t>
  </si>
  <si>
    <t>Yun10</t>
  </si>
  <si>
    <t>460.17/MPa</t>
  </si>
  <si>
    <t>Yun47</t>
  </si>
  <si>
    <t>460.05/MPa</t>
  </si>
  <si>
    <t>459.83/MPa</t>
  </si>
  <si>
    <t>458.5/MPa</t>
  </si>
  <si>
    <t>Yun19</t>
  </si>
  <si>
    <t>458.33/MPa</t>
  </si>
  <si>
    <t>458.29/MPa</t>
  </si>
  <si>
    <t>Yun40</t>
  </si>
  <si>
    <t>457.9/MPa</t>
  </si>
  <si>
    <t>Yun8</t>
  </si>
  <si>
    <t>457.65/MPa</t>
  </si>
  <si>
    <t>457.34/MPa</t>
  </si>
  <si>
    <t>Yun61</t>
  </si>
  <si>
    <t>456.73/MPa</t>
  </si>
  <si>
    <t>455.35/MPa</t>
  </si>
  <si>
    <t>Yun25</t>
  </si>
  <si>
    <t>455.33/MPa</t>
  </si>
  <si>
    <t>454.8/MPa</t>
  </si>
  <si>
    <t>454.37/MPa</t>
  </si>
  <si>
    <t>453.13/MPa</t>
  </si>
  <si>
    <t>Yun57</t>
  </si>
  <si>
    <t>452.85/MPa</t>
  </si>
  <si>
    <t>Yun43</t>
  </si>
  <si>
    <t>10.1016/j.matdes.2025.113948</t>
  </si>
  <si>
    <t>452.59/MPa</t>
  </si>
  <si>
    <t>Yun75</t>
  </si>
  <si>
    <t>452.32/MPa</t>
  </si>
  <si>
    <t>451.68/MPa</t>
  </si>
  <si>
    <t>451.55/MPa</t>
  </si>
  <si>
    <t>Yun22</t>
  </si>
  <si>
    <t>451.32/MPa</t>
  </si>
  <si>
    <t>451.13/MPa</t>
  </si>
  <si>
    <t>451.01/MPa</t>
  </si>
  <si>
    <t>Yun9</t>
  </si>
  <si>
    <t>450.76/MPa</t>
  </si>
  <si>
    <t>450.45/MPa</t>
  </si>
  <si>
    <t>449.91/MPa</t>
  </si>
  <si>
    <t>Yun20</t>
  </si>
  <si>
    <t>449.58/MPa</t>
  </si>
  <si>
    <t>Yun7</t>
  </si>
  <si>
    <t>449.03/MPa</t>
  </si>
  <si>
    <t>448.88/MPa</t>
  </si>
  <si>
    <t>448.66/MPa</t>
  </si>
  <si>
    <t>448.15/MPa</t>
  </si>
  <si>
    <t>447.87/MPa</t>
  </si>
  <si>
    <t>Yun23</t>
  </si>
  <si>
    <t>447.05/MPa</t>
  </si>
  <si>
    <t>447.02/MPa</t>
  </si>
  <si>
    <t>Yun21</t>
  </si>
  <si>
    <t>446.94/MPa</t>
  </si>
  <si>
    <t>446.78/MPa</t>
  </si>
  <si>
    <t>445/MPa</t>
  </si>
  <si>
    <t>Yun32</t>
  </si>
  <si>
    <t>445.44/MPa</t>
  </si>
  <si>
    <t>Yun59</t>
  </si>
  <si>
    <t>445.43/MPa</t>
  </si>
  <si>
    <t>445.2/MPa</t>
  </si>
  <si>
    <t>217/MPa</t>
  </si>
  <si>
    <t>444/MPa</t>
  </si>
  <si>
    <t>Yun29</t>
  </si>
  <si>
    <t>443.61/MPa</t>
  </si>
  <si>
    <t>10.1016/j.msea.2006.01.068</t>
  </si>
  <si>
    <t>415/MPa</t>
  </si>
  <si>
    <t>442/MPa</t>
  </si>
  <si>
    <t>Yun24</t>
  </si>
  <si>
    <t>442.46/MPa</t>
  </si>
  <si>
    <t>Yun81</t>
  </si>
  <si>
    <t>441.31/MPa</t>
  </si>
  <si>
    <t>440.72/MPa</t>
  </si>
  <si>
    <t>Yun30</t>
  </si>
  <si>
    <t>440.62/MPa</t>
  </si>
  <si>
    <t>440.56/MPa</t>
  </si>
  <si>
    <t>Yun28</t>
  </si>
  <si>
    <t>440.14/MPa</t>
  </si>
  <si>
    <t>440.02/MPa</t>
  </si>
  <si>
    <t>Yun74</t>
  </si>
  <si>
    <t>439.85/MPa</t>
  </si>
  <si>
    <t>439.41/MPa</t>
  </si>
  <si>
    <t>439.26/MPa</t>
  </si>
  <si>
    <t>439.02/MPa</t>
  </si>
  <si>
    <t>437.17/MPa</t>
  </si>
  <si>
    <t>437.15/MPa</t>
  </si>
  <si>
    <t>436.96/MPa</t>
  </si>
  <si>
    <t>Yun46</t>
  </si>
  <si>
    <t>435.48/MPa</t>
  </si>
  <si>
    <t>435.17/MPa</t>
  </si>
  <si>
    <t>Yun56</t>
  </si>
  <si>
    <t>434.63/MPa</t>
  </si>
  <si>
    <t>434.26/MPa</t>
  </si>
  <si>
    <t>433.82/MPa</t>
  </si>
  <si>
    <t>433.8/MPa</t>
  </si>
  <si>
    <t>433.11/MPa</t>
  </si>
  <si>
    <t>433.02/MPa</t>
  </si>
  <si>
    <t>430/MPa</t>
  </si>
  <si>
    <t>Yun31</t>
  </si>
  <si>
    <t>430.06/MPa</t>
  </si>
  <si>
    <t>Yun73</t>
  </si>
  <si>
    <t>428.14/MPa</t>
  </si>
  <si>
    <t>427.93/MPa</t>
  </si>
  <si>
    <t>427.48/MPa</t>
  </si>
  <si>
    <t>Yun39</t>
  </si>
  <si>
    <t>426.57/MPa</t>
  </si>
  <si>
    <t>426.29/MPa</t>
  </si>
  <si>
    <t>425/MPa</t>
  </si>
  <si>
    <t>425.12/MPa</t>
  </si>
  <si>
    <t>424.93/MPa</t>
  </si>
  <si>
    <t>422.81/MPa</t>
  </si>
  <si>
    <t>422.1/MPa</t>
  </si>
  <si>
    <t>Yun42</t>
  </si>
  <si>
    <t>421.83/MPa</t>
  </si>
  <si>
    <t>421.61/MPa</t>
  </si>
  <si>
    <t>420.88/MPa</t>
  </si>
  <si>
    <t>419.65/MPa</t>
  </si>
  <si>
    <t>Yun38</t>
  </si>
  <si>
    <t>419.46/MPa</t>
  </si>
  <si>
    <t>417.01/MPa</t>
  </si>
  <si>
    <t>Yun72</t>
  </si>
  <si>
    <t>415.93/MPa</t>
  </si>
  <si>
    <t>Yun60</t>
  </si>
  <si>
    <t>414.33/MPa</t>
  </si>
  <si>
    <t>Yun82</t>
  </si>
  <si>
    <t>411.4/MPa</t>
  </si>
  <si>
    <t>410.03/MPa</t>
  </si>
  <si>
    <t>409/MPa</t>
  </si>
  <si>
    <t>408.43/MPa</t>
  </si>
  <si>
    <t>408.37/MPa</t>
  </si>
  <si>
    <t>Yun55</t>
  </si>
  <si>
    <t>406.76/MPa</t>
  </si>
  <si>
    <t>406.5/MPa</t>
  </si>
  <si>
    <t>404.63/MPa</t>
  </si>
  <si>
    <t>404.37/MPa</t>
  </si>
  <si>
    <t>402/MPa</t>
  </si>
  <si>
    <t>Yun37</t>
  </si>
  <si>
    <t>400.94/MPa</t>
  </si>
  <si>
    <t>392/MPa</t>
  </si>
  <si>
    <t>390/MPa</t>
  </si>
  <si>
    <t>389.5/MPa</t>
  </si>
  <si>
    <t>387.07/MPa</t>
  </si>
  <si>
    <t>386/MPa</t>
  </si>
  <si>
    <t>382/MPa</t>
  </si>
  <si>
    <t>Mat27027</t>
  </si>
  <si>
    <t>10.1016/j.mtcomm.2024.109438</t>
  </si>
  <si>
    <t>96.64/wt%</t>
  </si>
  <si>
    <t>0.22/wt%</t>
  </si>
  <si>
    <t>2.58/wt%</t>
  </si>
  <si>
    <t>0.46/wt%</t>
  </si>
  <si>
    <t>265/MPa</t>
  </si>
  <si>
    <t>380/MPa</t>
  </si>
  <si>
    <t>376/MPa</t>
  </si>
  <si>
    <t>374/MPa</t>
  </si>
  <si>
    <t>371.99/MPa</t>
  </si>
  <si>
    <t>307/MPa</t>
  </si>
  <si>
    <t>356/MPa</t>
  </si>
  <si>
    <t>351.95/MPa</t>
  </si>
  <si>
    <t>325/MPa</t>
  </si>
  <si>
    <t>316/MPa</t>
  </si>
  <si>
    <t>314/MPa</t>
  </si>
  <si>
    <t>311/MPa</t>
  </si>
  <si>
    <t>296.52/MPa</t>
  </si>
  <si>
    <t>233/MPa</t>
  </si>
  <si>
    <t>279/MPa</t>
  </si>
  <si>
    <t>268/MPa</t>
  </si>
  <si>
    <t>256/MPa</t>
  </si>
  <si>
    <t>255/MPa</t>
  </si>
  <si>
    <t>250/MPa</t>
  </si>
  <si>
    <t>245/MPa</t>
  </si>
  <si>
    <t>Mat12841</t>
  </si>
  <si>
    <t>10.1016/j.jallcom.2018.01.303</t>
  </si>
  <si>
    <t>159/MPa</t>
  </si>
  <si>
    <t>Mat13174</t>
  </si>
  <si>
    <t>10.1016/j.jallcom.2019.06.018</t>
  </si>
  <si>
    <t>Melting ==&gt; Heat Treatment</t>
  </si>
  <si>
    <t>173.94/MPa</t>
  </si>
  <si>
    <t>234.67/MPa</t>
  </si>
  <si>
    <t>Mat13175</t>
  </si>
  <si>
    <t>1020/°C</t>
  </si>
  <si>
    <t>100.52/MPa</t>
  </si>
  <si>
    <t>234.05/MPa</t>
  </si>
  <si>
    <t>Mat29080</t>
  </si>
  <si>
    <t>10.1016/j.acuum.2019.06.027</t>
  </si>
  <si>
    <t>212 ± 8/MPa</t>
  </si>
  <si>
    <t>234 ± 5/MPa</t>
  </si>
  <si>
    <t>34.1 ± 0.5</t>
  </si>
  <si>
    <t>Mat20757</t>
  </si>
  <si>
    <t>10.1016/j.matlet.2022.131937</t>
  </si>
  <si>
    <t>Aging</t>
  </si>
  <si>
    <t>425/°C</t>
  </si>
  <si>
    <t>84±2/MPa</t>
  </si>
  <si>
    <t>225±1/MPa</t>
  </si>
  <si>
    <t>40.6±0.4</t>
  </si>
  <si>
    <t>1400/MPa</t>
  </si>
  <si>
    <t>1450/MPa</t>
  </si>
  <si>
    <t>1442/MPa</t>
  </si>
  <si>
    <t>1280/MPa</t>
  </si>
  <si>
    <t>1380/MPa</t>
  </si>
  <si>
    <t>Mat20755</t>
  </si>
  <si>
    <t>753/MPa</t>
  </si>
  <si>
    <t>1300/MPa</t>
  </si>
  <si>
    <t>1156/MPa</t>
  </si>
  <si>
    <t>1105/MPa</t>
  </si>
  <si>
    <t>940/MPa</t>
  </si>
  <si>
    <t>1090/MPa</t>
  </si>
  <si>
    <t>985/MPa</t>
  </si>
  <si>
    <t>1080/MPa</t>
  </si>
  <si>
    <t>1054/MPa</t>
  </si>
  <si>
    <t>1050/MPa</t>
  </si>
  <si>
    <t>1049/MPa</t>
  </si>
  <si>
    <t>950/MPa</t>
  </si>
  <si>
    <t>1040/MPa</t>
  </si>
  <si>
    <t>1030/MPa</t>
  </si>
  <si>
    <t>1020/MPa</t>
  </si>
  <si>
    <t>1007/MPa</t>
  </si>
  <si>
    <t>1000/MPa</t>
  </si>
  <si>
    <t>Ni–Si base + Ni–Si + modifiers: NiSi_family (0)</t>
  </si>
  <si>
    <t>Elemental Melting point</t>
  </si>
  <si>
    <t>Cr base / Cr + modifiers: Cr_family (1)</t>
  </si>
  <si>
    <t>Valence Electron Count</t>
  </si>
  <si>
    <t>Solution ==&gt; Quenching ==&gt; Deformation ==&gt; Aging ==&gt; Secondary TMP ==&gt; Secondary Aging (2)</t>
  </si>
  <si>
    <t>冷变形后在时效中的累计作用量，反映位错辅助析出的“持续剂量”</t>
  </si>
  <si>
    <t>固溶时效温差代理过饱和度与析出潜力</t>
  </si>
  <si>
    <t xml:space="preserve">Cr–Ni–Si hybrid (含 Cr 且含 Ni+Si): Hybrid_family (2) </t>
  </si>
  <si>
    <t>Pauling Electronegativity</t>
  </si>
  <si>
    <t>Atomic-Size-Mismatch</t>
  </si>
  <si>
    <t>Pauling-Electronegativity</t>
  </si>
  <si>
    <t>Valence-Electron-Concentration</t>
  </si>
  <si>
    <t>VEC</t>
  </si>
  <si>
    <t>Herfindahl–Hirschman Index</t>
  </si>
  <si>
    <t>1/HHI</t>
  </si>
  <si>
    <t>Solution ==&gt; Quenching ==&gt; Aging (0)</t>
  </si>
  <si>
    <t>冷加工缺陷 × 扩散温度窗口，形变诱导析出/回复驱动力强弱</t>
  </si>
  <si>
    <t>时效强弱总量指标控制析出进程、EC恢复程度与过时效风险</t>
  </si>
  <si>
    <t>SQRT{(z(HV)-z(HV)^*)^2+(z(100-EC)-z(100-EC)^*)^2}</t>
  </si>
  <si>
    <t>Alloy_Family</t>
  </si>
  <si>
    <t>元素质量分数</t>
  </si>
  <si>
    <t>金属原子半径/Å</t>
  </si>
  <si>
    <t>Sum-Atom</t>
  </si>
  <si>
    <t>W{Ni}/W{Si}</t>
  </si>
  <si>
    <t>W{Ni}+W{Si}</t>
  </si>
  <si>
    <t>W{Ni}*W{Si}</t>
  </si>
  <si>
    <t>W{Mg}/W{Ni+Si}</t>
  </si>
  <si>
    <t>W{Zr}/W{Ni+Si}</t>
  </si>
  <si>
    <t>W{Cr}/W{Zr}</t>
  </si>
  <si>
    <t>W{Cr}+W{Zr}</t>
  </si>
  <si>
    <t>W{Cr}*W{Zr}</t>
  </si>
  <si>
    <t>W{Mg}/W{Cr}</t>
  </si>
  <si>
    <t>W{Cr}/W{Ni+Si}</t>
  </si>
  <si>
    <t>W{Ni+Si}/W{Cr}</t>
  </si>
  <si>
    <t>Hybrid_index</t>
  </si>
  <si>
    <t>Total_Alloying</t>
  </si>
  <si>
    <t>尺寸错配</t>
  </si>
  <si>
    <t>平均化学键合特征</t>
  </si>
  <si>
    <t>电负性方差</t>
  </si>
  <si>
    <t>价电子浓度方差</t>
  </si>
  <si>
    <t>价电子浓度</t>
  </si>
  <si>
    <t>熔点</t>
  </si>
  <si>
    <t>混合熵</t>
  </si>
  <si>
    <t>成分集中度</t>
  </si>
  <si>
    <t>等效参与元素数</t>
  </si>
  <si>
    <t>Solution ==&gt; Quenching ==&gt; Deformation ==&gt; Aging (1)</t>
  </si>
  <si>
    <t>形变×扩散耦</t>
  </si>
  <si>
    <t>形变×时效量</t>
  </si>
  <si>
    <t>时效强度</t>
  </si>
  <si>
    <t>过饱和窗口</t>
  </si>
  <si>
    <t>z(Hardness) - lambda*z(100-EC)</t>
  </si>
  <si>
    <t>Family</t>
  </si>
  <si>
    <t>元素名称</t>
  </si>
  <si>
    <t>Cu/at.%</t>
  </si>
  <si>
    <t>Al/at.%</t>
  </si>
  <si>
    <t>Cr/at.%</t>
  </si>
  <si>
    <t>Mg/at.%</t>
  </si>
  <si>
    <t>Ni/at.%</t>
  </si>
  <si>
    <t>Si/at.%</t>
  </si>
  <si>
    <t>Zr/at.%</t>
  </si>
  <si>
    <t>Ni/Si</t>
  </si>
  <si>
    <t>Ni+Si</t>
  </si>
  <si>
    <t>Ni*Si</t>
  </si>
  <si>
    <t>Mg/(Ni+Si)</t>
  </si>
  <si>
    <t>Zr/(Ni+Si)</t>
  </si>
  <si>
    <t>Cr/Zr</t>
  </si>
  <si>
    <t>Cr+Zr</t>
  </si>
  <si>
    <t>Cr*Zr</t>
  </si>
  <si>
    <t>Mg/Cr</t>
  </si>
  <si>
    <t>Cr/(Ni+Si)</t>
  </si>
  <si>
    <t>W{Ni+Si}*W{Cr}</t>
  </si>
  <si>
    <t>TAlloying</t>
  </si>
  <si>
    <t>δ</t>
  </si>
  <si>
    <t>χavg</t>
  </si>
  <si>
    <r>
      <rPr>
        <sz val="11"/>
        <color theme="1"/>
        <rFont val=".AppleSystemUIFont"/>
        <charset val="134"/>
      </rPr>
      <t>χ</t>
    </r>
    <r>
      <rPr>
        <sz val="11"/>
        <color theme="1"/>
        <rFont val="Calibri"/>
        <charset val="134"/>
        <scheme val="minor"/>
      </rPr>
      <t>var</t>
    </r>
  </si>
  <si>
    <t>VECvar</t>
  </si>
  <si>
    <t>VECavg</t>
  </si>
  <si>
    <t>Tmavg</t>
  </si>
  <si>
    <t>Smix</t>
  </si>
  <si>
    <t>HHI</t>
  </si>
  <si>
    <t>N_eff</t>
  </si>
  <si>
    <t>One-Hot-Processing</t>
  </si>
  <si>
    <t>CR_x_ATem</t>
  </si>
  <si>
    <t>CR_x_Atime</t>
  </si>
  <si>
    <t>ATem_x_Atime</t>
  </si>
  <si>
    <t>STem-ATem</t>
  </si>
  <si>
    <t>Q3</t>
  </si>
  <si>
    <t>Q3-Euclidean</t>
  </si>
  <si>
    <t>质量分数</t>
  </si>
  <si>
    <t>摩尔分数</t>
  </si>
  <si>
    <t>36.67/% IACS</t>
  </si>
  <si>
    <t>10.1016/j.jallcom.2015.11.103 and 10.1515/ntrev-2019-0034</t>
  </si>
  <si>
    <t>Cr</t>
  </si>
  <si>
    <t>Fe</t>
  </si>
  <si>
    <t>Mg</t>
  </si>
  <si>
    <t>Ni</t>
  </si>
  <si>
    <t>Si</t>
  </si>
  <si>
    <t>Ti</t>
  </si>
  <si>
    <t>Zr</t>
  </si>
  <si>
    <t>Solution_Temperature</t>
  </si>
  <si>
    <t>Solution_Time</t>
  </si>
  <si>
    <t>Aging_Temperature</t>
  </si>
  <si>
    <t>Aging_Time</t>
  </si>
  <si>
    <t>Hardness</t>
  </si>
  <si>
    <t>EC</t>
  </si>
  <si>
    <t>0.95/wt.%</t>
  </si>
  <si>
    <t>0/wt.%</t>
  </si>
  <si>
    <t>0.06/wt.%</t>
  </si>
  <si>
    <t>0.19/wt.%</t>
  </si>
  <si>
    <t>972/℃</t>
  </si>
  <si>
    <t>1/h</t>
  </si>
  <si>
    <t>60/%</t>
  </si>
  <si>
    <t>400/℃</t>
  </si>
  <si>
    <t>2/h</t>
  </si>
  <si>
    <t>0.074/wt.%</t>
  </si>
  <si>
    <t>0.081/wt.%</t>
  </si>
  <si>
    <t>3.03/wt.%</t>
  </si>
  <si>
    <t>0.69/wt.%</t>
  </si>
  <si>
    <t>12/h</t>
  </si>
  <si>
    <t>213/HV</t>
  </si>
  <si>
    <t>9/h</t>
  </si>
  <si>
    <t>233/HV</t>
  </si>
  <si>
    <t>4/h</t>
  </si>
  <si>
    <t>263/HV</t>
  </si>
  <si>
    <t>0.59/wt.%</t>
  </si>
  <si>
    <t>0.1/wt.%</t>
  </si>
  <si>
    <t>950/℃</t>
  </si>
  <si>
    <t>58.6/%</t>
  </si>
  <si>
    <t>500/℃</t>
  </si>
  <si>
    <t>2.004666667/h</t>
  </si>
  <si>
    <t>4.011666667/h</t>
  </si>
  <si>
    <t>0.168166667/h</t>
  </si>
  <si>
    <t>3.011666667/h</t>
  </si>
  <si>
    <t>0/h</t>
  </si>
  <si>
    <t>0.331833333/h</t>
  </si>
  <si>
    <t>1.007/h</t>
  </si>
  <si>
    <t>0.497666667/h</t>
  </si>
  <si>
    <t>2/wt.%</t>
  </si>
  <si>
    <t>0.5/wt.%</t>
  </si>
  <si>
    <t>729.85/℃</t>
  </si>
  <si>
    <t>0.083/h</t>
  </si>
  <si>
    <t>20/%</t>
  </si>
  <si>
    <t>399.85/℃</t>
  </si>
  <si>
    <t>72/h</t>
  </si>
  <si>
    <t>44/%IACS</t>
  </si>
  <si>
    <t>0.261/wt.%</t>
  </si>
  <si>
    <t>0.136/wt.%</t>
  </si>
  <si>
    <t>0.019/wt.%</t>
  </si>
  <si>
    <t>80/%</t>
  </si>
  <si>
    <t>0.04/h</t>
  </si>
  <si>
    <t>0.33/h</t>
  </si>
  <si>
    <t>0.265/wt.%</t>
  </si>
  <si>
    <t>0.138/wt.%</t>
  </si>
  <si>
    <t>0.15/wt.%</t>
  </si>
  <si>
    <t>6/wt.%</t>
  </si>
  <si>
    <t>1.4/wt.%</t>
  </si>
  <si>
    <t>969.85/℃</t>
  </si>
  <si>
    <t>50/%</t>
  </si>
  <si>
    <t>449.85/℃</t>
  </si>
  <si>
    <t>338/HV</t>
  </si>
  <si>
    <t>29/%IACS</t>
  </si>
  <si>
    <t>0.44/wt.%</t>
  </si>
  <si>
    <t>0.17/wt.%</t>
  </si>
  <si>
    <t>3.018666667/h</t>
  </si>
  <si>
    <t>2.011666667/h</t>
  </si>
  <si>
    <t>0.179833333/h</t>
  </si>
  <si>
    <t>4.007/h</t>
  </si>
  <si>
    <t>1.558333333/h</t>
  </si>
  <si>
    <t>0.248666667/h</t>
  </si>
  <si>
    <t>0.3295/h</t>
  </si>
  <si>
    <t>0.490666667/h</t>
  </si>
  <si>
    <t>0.26/wt.%</t>
  </si>
  <si>
    <t>0.2/wt.%</t>
  </si>
  <si>
    <t>0.045333333/h</t>
  </si>
  <si>
    <t>0.0725/h</t>
  </si>
  <si>
    <t>0.108833333/h</t>
  </si>
  <si>
    <t>3.004666667/h</t>
  </si>
  <si>
    <t>0.1505/h</t>
  </si>
  <si>
    <t>4.002333333/h</t>
  </si>
  <si>
    <t>2.002333333/h</t>
  </si>
  <si>
    <t>0.173/h</t>
  </si>
  <si>
    <t>0.1435/h</t>
  </si>
  <si>
    <t>0.328666667/h</t>
  </si>
  <si>
    <t>0.497166667/h</t>
  </si>
  <si>
    <t>0.173666667/h</t>
  </si>
  <si>
    <t>0.203666667/h</t>
  </si>
  <si>
    <t>0.2315/h</t>
  </si>
  <si>
    <t>2.9445/h</t>
  </si>
  <si>
    <t>0.263333333/h</t>
  </si>
  <si>
    <t>3.787/h</t>
  </si>
  <si>
    <t>1.942166667/h</t>
  </si>
  <si>
    <t>1.551/h</t>
  </si>
  <si>
    <t>1.266166667/h</t>
  </si>
  <si>
    <t>0.946833333/h</t>
  </si>
  <si>
    <t>0.310833333/h</t>
  </si>
  <si>
    <t>0.442833333/h</t>
  </si>
  <si>
    <t>126.7/HV</t>
  </si>
  <si>
    <t>40.5/%IACS</t>
  </si>
  <si>
    <t>2.7/wt.%</t>
  </si>
  <si>
    <t>899.85/℃</t>
  </si>
  <si>
    <t>90/%</t>
  </si>
  <si>
    <t>355/HV</t>
  </si>
  <si>
    <t>12/%IACS</t>
  </si>
  <si>
    <t>3.2/wt.%</t>
  </si>
  <si>
    <t>949.85/℃</t>
  </si>
  <si>
    <t>0.25/h</t>
  </si>
  <si>
    <t>349.85/℃</t>
  </si>
  <si>
    <t>120/h</t>
  </si>
  <si>
    <t>21/%IACS</t>
  </si>
  <si>
    <t>48/h</t>
  </si>
  <si>
    <t>18/%IACS</t>
  </si>
  <si>
    <t>11/%IACS</t>
  </si>
  <si>
    <t>6.2/wt.%</t>
  </si>
  <si>
    <t>1.34/wt.%</t>
  </si>
  <si>
    <t>0.11/wt.%</t>
  </si>
  <si>
    <t>979.85/℃</t>
  </si>
  <si>
    <t>0/%</t>
  </si>
  <si>
    <t>499.85/℃</t>
  </si>
  <si>
    <t>7/h</t>
  </si>
  <si>
    <t>248/HV</t>
  </si>
  <si>
    <t>43/%IACS</t>
  </si>
  <si>
    <t>24/h</t>
  </si>
  <si>
    <t>14/%IACS</t>
  </si>
  <si>
    <t>41/%IACS</t>
  </si>
  <si>
    <t>0.7/wt.%</t>
  </si>
  <si>
    <t>4.5/wt.%</t>
  </si>
  <si>
    <t>425/HV</t>
  </si>
  <si>
    <t>8/%IACS</t>
  </si>
  <si>
    <t>4.3/wt.%</t>
  </si>
  <si>
    <t>85/%</t>
  </si>
  <si>
    <t>390/HV</t>
  </si>
  <si>
    <t>10/%IACS</t>
  </si>
  <si>
    <t>5.4/wt.%</t>
  </si>
  <si>
    <t>455/HV</t>
  </si>
  <si>
    <t>5/%IACS</t>
  </si>
  <si>
    <t>5/h</t>
  </si>
  <si>
    <t>40.6±0.4/%IACS</t>
  </si>
  <si>
    <t>10.1016/j.vacuum.2019.06.027</t>
  </si>
  <si>
    <t>0.4/wt.%</t>
  </si>
  <si>
    <t>0.3/wt.%</t>
  </si>
  <si>
    <t>34.1 ± 0.5/%IACS</t>
  </si>
  <si>
    <t>0.07/wt.%</t>
  </si>
  <si>
    <t>67/%IACS</t>
  </si>
  <si>
    <t>0.05/wt.%</t>
  </si>
  <si>
    <t>1049.85/℃</t>
  </si>
  <si>
    <t>40/%</t>
  </si>
  <si>
    <t>649.85/℃</t>
  </si>
  <si>
    <t>0.167/h</t>
  </si>
  <si>
    <t>6/h</t>
  </si>
  <si>
    <t>48/%IACS</t>
  </si>
  <si>
    <t>1.5/h</t>
  </si>
  <si>
    <t>46/%IACS</t>
  </si>
  <si>
    <t>0.63/wt.%</t>
  </si>
  <si>
    <t>1.85/wt.%</t>
  </si>
  <si>
    <t>599.85/℃</t>
  </si>
  <si>
    <t>3/h</t>
  </si>
  <si>
    <t>75/HV</t>
  </si>
  <si>
    <t>53/%IACS</t>
  </si>
  <si>
    <t>0.22/wt.%</t>
  </si>
  <si>
    <t>1.167/h</t>
  </si>
  <si>
    <t>87/%IACS</t>
  </si>
  <si>
    <t>0.67/wt.%</t>
  </si>
  <si>
    <t>0.12/wt.%</t>
  </si>
  <si>
    <t>0.03/wt.%</t>
  </si>
  <si>
    <t>0.04/wt.%</t>
  </si>
  <si>
    <t>0.27/wt.%</t>
  </si>
  <si>
    <t>450/℃</t>
  </si>
  <si>
    <t>0.333/h</t>
  </si>
  <si>
    <t>51/%IACS</t>
  </si>
  <si>
    <t>54/%IACS</t>
  </si>
  <si>
    <t>0.75/h</t>
  </si>
  <si>
    <t>112/HV</t>
  </si>
  <si>
    <t>57/%IACS</t>
  </si>
  <si>
    <t>84/%IACS</t>
  </si>
  <si>
    <t>129/HV</t>
  </si>
  <si>
    <t>61/%IACS</t>
  </si>
  <si>
    <t>56/%IACS</t>
  </si>
  <si>
    <t>0.56/wt.%</t>
  </si>
  <si>
    <t>0.153166667/h</t>
  </si>
  <si>
    <t>118/HV</t>
  </si>
  <si>
    <t>0.68/wt.%</t>
  </si>
  <si>
    <t>73/%IACS</t>
  </si>
  <si>
    <t>75/%IACS</t>
  </si>
  <si>
    <t>0.42/wt.%</t>
  </si>
  <si>
    <t>0.61/wt.%</t>
  </si>
  <si>
    <t>0.140833333/h</t>
  </si>
  <si>
    <t>0.2295/h</t>
  </si>
  <si>
    <t>70/%</t>
  </si>
  <si>
    <t>0.6/wt.%</t>
  </si>
  <si>
    <t>0.14/wt.%</t>
  </si>
  <si>
    <t>0.143/h</t>
  </si>
  <si>
    <t>0.154/h</t>
  </si>
  <si>
    <t>0.81/wt.%</t>
  </si>
  <si>
    <t>65/%IACS</t>
  </si>
  <si>
    <t>2.9605/h</t>
  </si>
  <si>
    <t>2.968/h</t>
  </si>
  <si>
    <t>4.018666667/h</t>
  </si>
  <si>
    <t>0.248166667/h</t>
  </si>
  <si>
    <t>3.016333333/h</t>
  </si>
  <si>
    <t>0.065/h</t>
  </si>
  <si>
    <t>0.299666667/h</t>
  </si>
  <si>
    <t>2.979333333/h</t>
  </si>
  <si>
    <t>0.12/h</t>
  </si>
  <si>
    <t>0.145833333/h</t>
  </si>
  <si>
    <t>0.115333333/h</t>
  </si>
  <si>
    <t>82/%IACS</t>
  </si>
  <si>
    <t>0.102333333/h</t>
  </si>
  <si>
    <t>0.496166667/h</t>
  </si>
  <si>
    <t>0.032/h</t>
  </si>
  <si>
    <t>0.45/wt.%</t>
  </si>
  <si>
    <t>2.11/wt.%</t>
  </si>
  <si>
    <t>0.53/wt.%</t>
  </si>
  <si>
    <t>0.18/wt.%</t>
  </si>
  <si>
    <t>919.85/℃</t>
  </si>
  <si>
    <t>16/h</t>
  </si>
  <si>
    <t>47/%IACS</t>
  </si>
  <si>
    <t>0.62/wt.%</t>
  </si>
  <si>
    <t>0.34/wt.%</t>
  </si>
  <si>
    <t>0.099/h</t>
  </si>
  <si>
    <t>0.157/h</t>
  </si>
  <si>
    <t>0.091166667/h</t>
  </si>
  <si>
    <t>2.009333333/h</t>
  </si>
  <si>
    <t>0.238666667/h</t>
  </si>
  <si>
    <t>0.3625/h</t>
  </si>
  <si>
    <t>0.1295/h</t>
  </si>
  <si>
    <t>0.1245/h</t>
  </si>
  <si>
    <t>0.062/h</t>
  </si>
  <si>
    <t>1.973666667/h</t>
  </si>
  <si>
    <t>299.85/℃</t>
  </si>
  <si>
    <t>68/%IACS</t>
  </si>
  <si>
    <t>1.980166667/h</t>
  </si>
  <si>
    <t>1.9775/h</t>
  </si>
  <si>
    <t>0.246166667/h</t>
  </si>
  <si>
    <t>35/%IACS</t>
  </si>
  <si>
    <t>0.050833333/h</t>
  </si>
  <si>
    <t>0.424666667/h</t>
  </si>
  <si>
    <t>0.099333333/h</t>
  </si>
  <si>
    <t>0.491/h</t>
  </si>
  <si>
    <t>0.3365/h</t>
  </si>
  <si>
    <t>3.9765/h</t>
  </si>
  <si>
    <t>2.983833333/h</t>
  </si>
  <si>
    <t>0.096166667/h</t>
  </si>
  <si>
    <t>960/℃</t>
  </si>
  <si>
    <t>0.486833333/h</t>
  </si>
  <si>
    <t>0.125333333/h</t>
  </si>
  <si>
    <t>0.111833333/h</t>
  </si>
  <si>
    <t>0.042666667/h</t>
  </si>
  <si>
    <t>0.1235/h</t>
  </si>
  <si>
    <t>0.504666667/h</t>
  </si>
  <si>
    <t>0.994333333/h</t>
  </si>
  <si>
    <t>0.463833333/h</t>
  </si>
  <si>
    <t>0.247833333/h</t>
  </si>
  <si>
    <t>0.314/h</t>
  </si>
  <si>
    <t>79/%IACS</t>
  </si>
  <si>
    <t>85/%IACS</t>
  </si>
  <si>
    <t>91/%IACS</t>
  </si>
  <si>
    <t>0.152833333/h</t>
  </si>
  <si>
    <t>0.024333333/h</t>
  </si>
  <si>
    <t>3.954833333/h</t>
  </si>
  <si>
    <t>2.973/h</t>
  </si>
  <si>
    <t>0.451333333/h</t>
  </si>
  <si>
    <t>1/wt.%</t>
  </si>
  <si>
    <t>3/wt.%</t>
  </si>
  <si>
    <t>118/Hv</t>
  </si>
  <si>
    <t>0.129166667/h</t>
  </si>
  <si>
    <t>1.986833333/h</t>
  </si>
  <si>
    <t>3.962166667/h</t>
  </si>
  <si>
    <t>0.4695/h</t>
  </si>
  <si>
    <t>1.480166667/h</t>
  </si>
  <si>
    <t>960℃/℃</t>
  </si>
  <si>
    <t>0.01/h</t>
  </si>
  <si>
    <t>0.008333333/h</t>
  </si>
  <si>
    <t>0.4325/h</t>
  </si>
  <si>
    <t>0.464333333/h</t>
  </si>
  <si>
    <t>0.278/h</t>
  </si>
  <si>
    <t>0.159833333/h</t>
  </si>
  <si>
    <t>0.041/h</t>
  </si>
  <si>
    <t>0.032166667/h</t>
  </si>
  <si>
    <t>0.5/h</t>
  </si>
  <si>
    <t>0.293166667/h</t>
  </si>
  <si>
    <t>0.003666667/h</t>
  </si>
  <si>
    <t>0.453/h</t>
  </si>
  <si>
    <t>151.33/Hv</t>
  </si>
  <si>
    <t>0.979666667/h</t>
  </si>
  <si>
    <t>1.951333333/h</t>
  </si>
  <si>
    <t>3.960333333/h</t>
  </si>
  <si>
    <t>3.956833333/h</t>
  </si>
  <si>
    <t>0.382666667/h</t>
  </si>
  <si>
    <t>2.960333333/h</t>
  </si>
  <si>
    <t>144/HV</t>
  </si>
  <si>
    <t>1.953166667/h</t>
  </si>
  <si>
    <t>2.9585/h</t>
  </si>
  <si>
    <t>0.471166667/h</t>
  </si>
  <si>
    <t>1.9585/h</t>
  </si>
  <si>
    <t>0.963833333/h</t>
  </si>
  <si>
    <t>0.191333333/h</t>
  </si>
  <si>
    <t>0.002166667/h</t>
  </si>
  <si>
    <t>1.454833333/h</t>
  </si>
  <si>
    <t>1.994666667/h</t>
  </si>
  <si>
    <t>0.962166667/h</t>
  </si>
  <si>
    <t>2.994666667/h</t>
  </si>
  <si>
    <t>1.492833333/h</t>
  </si>
  <si>
    <t>1.458666667/h</t>
  </si>
  <si>
    <t>2.958666667/h</t>
  </si>
  <si>
    <t>0.989166667/h</t>
  </si>
  <si>
    <t>1.992833333/h</t>
  </si>
  <si>
    <t>0.967/wt.%</t>
  </si>
  <si>
    <t>990/℃</t>
  </si>
  <si>
    <t>440/℃</t>
  </si>
  <si>
    <t>3.998166667/h</t>
  </si>
  <si>
    <t>0.453166667/h</t>
  </si>
  <si>
    <t>0.334833333/h</t>
  </si>
  <si>
    <t>1.491/h</t>
  </si>
  <si>
    <t>1.956666667/h</t>
  </si>
  <si>
    <t>0.44/h</t>
  </si>
  <si>
    <t>0.9605/h</t>
  </si>
  <si>
    <t>0.068166667/h</t>
  </si>
  <si>
    <t>3.955/h</t>
  </si>
  <si>
    <t>0.953/h</t>
  </si>
  <si>
    <t>8/h</t>
  </si>
  <si>
    <t>2.956833333/h</t>
  </si>
  <si>
    <t>0.234333333/h</t>
  </si>
  <si>
    <t>0.442166667/h</t>
  </si>
  <si>
    <t>1.4605/h</t>
  </si>
  <si>
    <t>2.948833333/h</t>
  </si>
  <si>
    <t>1.962166667/h</t>
  </si>
  <si>
    <t>3.3/wt.%</t>
  </si>
  <si>
    <t>0.405/wt.%</t>
  </si>
  <si>
    <t>186/HV</t>
  </si>
  <si>
    <t>38/%IACS</t>
  </si>
  <si>
    <t>0.954833333/h</t>
  </si>
  <si>
    <t>420/℃</t>
  </si>
  <si>
    <t>0.377166667/h</t>
  </si>
  <si>
    <t>5.89/h</t>
  </si>
  <si>
    <t>2.980166667/h</t>
  </si>
  <si>
    <t>3.956666667/h</t>
  </si>
  <si>
    <t>1.456666667/h</t>
  </si>
  <si>
    <t>0.066/wt.%</t>
  </si>
  <si>
    <t>550/℃</t>
  </si>
  <si>
    <t>2.958333333/h</t>
  </si>
  <si>
    <t>2.9675/h</t>
  </si>
  <si>
    <t>0.99/h</t>
  </si>
  <si>
    <t>2.5/h</t>
  </si>
  <si>
    <t>1.971666667/h</t>
  </si>
  <si>
    <t>0.965833333/h</t>
  </si>
  <si>
    <t>0.421/h</t>
  </si>
  <si>
    <t>1.5/wt.%</t>
  </si>
  <si>
    <t>210/HV</t>
  </si>
  <si>
    <t>25/%IACS</t>
  </si>
  <si>
    <t>1.4495/h</t>
  </si>
  <si>
    <t>0.982/h</t>
  </si>
  <si>
    <t>2.962166667/h</t>
  </si>
  <si>
    <t>59/%IACS</t>
  </si>
  <si>
    <t>0.419333333/h</t>
  </si>
  <si>
    <t>3.9695/h</t>
  </si>
  <si>
    <t>3.93/h</t>
  </si>
  <si>
    <t>1.982/h</t>
  </si>
  <si>
    <t>1.9735/h</t>
  </si>
  <si>
    <t>0.9495/h</t>
  </si>
  <si>
    <t>1.973/h</t>
  </si>
  <si>
    <t>3.982/h</t>
  </si>
  <si>
    <t>45/%IACS</t>
  </si>
  <si>
    <t>1.4765/h</t>
  </si>
  <si>
    <t>1.97/h</t>
  </si>
  <si>
    <t>0.108333333/h</t>
  </si>
  <si>
    <t>1.471166667/h</t>
  </si>
  <si>
    <t>1.978333333/h</t>
  </si>
  <si>
    <t>42/%IACS</t>
  </si>
  <si>
    <t>2.978333333/h</t>
  </si>
  <si>
    <t>3.994666667/h</t>
  </si>
  <si>
    <t>0.428/h</t>
  </si>
  <si>
    <t>66/%IACS</t>
  </si>
  <si>
    <t>74.9/%IACS</t>
  </si>
  <si>
    <t>1.451333333/h</t>
  </si>
  <si>
    <t>1.945833333/h</t>
  </si>
  <si>
    <t>88/%IACS</t>
  </si>
  <si>
    <t>0.951333333/h</t>
  </si>
  <si>
    <t>0.972666667/h</t>
  </si>
  <si>
    <t>159/HV</t>
  </si>
  <si>
    <t>0.147333333/h</t>
  </si>
  <si>
    <t>2.954833333/h</t>
  </si>
  <si>
    <t>10.4028/www.scientific.net/MSF.561-565.2321 and 10.1515/ntrev-2019-0034</t>
  </si>
  <si>
    <t>4/wt.%</t>
  </si>
  <si>
    <t>999.85/℃</t>
  </si>
  <si>
    <t>0.488/h</t>
  </si>
  <si>
    <t>74/%IACS</t>
  </si>
  <si>
    <t>164/HV</t>
  </si>
  <si>
    <t>50/%IACS</t>
  </si>
  <si>
    <t>27/%IACS</t>
  </si>
  <si>
    <t>0.468666667/h</t>
  </si>
  <si>
    <t>0.545/wt.%</t>
  </si>
  <si>
    <t>217/HV</t>
  </si>
  <si>
    <t>4.8/wt.%</t>
  </si>
  <si>
    <t>182±22/HV</t>
  </si>
  <si>
    <t>10.7±0.1/%IACS</t>
  </si>
  <si>
    <t>0.1875/h</t>
  </si>
  <si>
    <t>81/%IACS</t>
  </si>
  <si>
    <t>1.87/wt.%</t>
  </si>
  <si>
    <t>0.47/wt.%</t>
  </si>
  <si>
    <t>0.16/wt.%</t>
  </si>
  <si>
    <t>959.85/℃</t>
  </si>
  <si>
    <t>374.85/℃</t>
  </si>
  <si>
    <t>168/HV</t>
  </si>
  <si>
    <t>80.7/%IACS</t>
  </si>
  <si>
    <t>31/%IACS</t>
  </si>
  <si>
    <t>10/wt.%</t>
  </si>
  <si>
    <t>157.6/HV</t>
  </si>
  <si>
    <t>30/%</t>
  </si>
  <si>
    <t>3.48/wt.%</t>
  </si>
  <si>
    <t>0.82/wt.%</t>
  </si>
  <si>
    <t>236/HV</t>
  </si>
  <si>
    <t>37/%IACS</t>
  </si>
  <si>
    <t>34/%IACS</t>
  </si>
  <si>
    <t>77.6/%IACS</t>
  </si>
  <si>
    <t>0.234833333/h</t>
  </si>
  <si>
    <t>0.9/wt.%</t>
  </si>
  <si>
    <t>268/HV</t>
  </si>
  <si>
    <t>33.79/% IACS</t>
  </si>
  <si>
    <t>1.29/wt.%</t>
  </si>
  <si>
    <t>0.24/wt.%</t>
  </si>
  <si>
    <t>75/%</t>
  </si>
  <si>
    <t>40/%IACS</t>
  </si>
  <si>
    <t>39/%IACS</t>
  </si>
  <si>
    <t>1.92/wt.%</t>
  </si>
  <si>
    <t>0.52/wt.%</t>
  </si>
  <si>
    <t>189/HV</t>
  </si>
  <si>
    <t>1.135/wt.%</t>
  </si>
  <si>
    <t>225/HV</t>
  </si>
  <si>
    <t>19/%IACS</t>
  </si>
  <si>
    <t>0.625/wt.%</t>
  </si>
  <si>
    <t>228/HV</t>
  </si>
  <si>
    <t>33/%IACS</t>
  </si>
  <si>
    <t>5.94/wt.%</t>
  </si>
  <si>
    <t>1.44/wt.%</t>
  </si>
  <si>
    <t>177/HV</t>
  </si>
  <si>
    <t>10/%</t>
  </si>
  <si>
    <t>0.865/wt.%</t>
  </si>
  <si>
    <t>234/HV</t>
  </si>
  <si>
    <t>32/%IACS</t>
  </si>
  <si>
    <t>0.765/wt.%</t>
  </si>
  <si>
    <t>238/HV</t>
  </si>
  <si>
    <t>275/HV</t>
  </si>
  <si>
    <t>17/%IACS</t>
  </si>
  <si>
    <t>1.83/wt.%</t>
  </si>
  <si>
    <t>0.49/wt.%</t>
  </si>
  <si>
    <t>1.88/wt.%</t>
  </si>
  <si>
    <t>0.25/wt.%</t>
  </si>
  <si>
    <t>209/HV</t>
  </si>
  <si>
    <t>260/HV</t>
  </si>
  <si>
    <t>480/℃</t>
  </si>
  <si>
    <t>280/HV</t>
  </si>
  <si>
    <t>22/%IACS</t>
  </si>
  <si>
    <t>239/HV</t>
  </si>
  <si>
    <t>15/%</t>
  </si>
  <si>
    <t>379.85/℃</t>
  </si>
  <si>
    <t>6/%IACS</t>
  </si>
  <si>
    <t>7/%IACS</t>
  </si>
  <si>
    <t>2.01/wt.%</t>
  </si>
  <si>
    <t>0.255/wt.%</t>
  </si>
  <si>
    <t>272/HV</t>
  </si>
  <si>
    <t>1.43/wt.%</t>
  </si>
  <si>
    <t>24/%IACS</t>
  </si>
  <si>
    <t>144/h</t>
  </si>
  <si>
    <t>28/%IACS</t>
  </si>
  <si>
    <t>45/%</t>
  </si>
  <si>
    <t>290/HV</t>
  </si>
  <si>
    <t>340/HV</t>
  </si>
  <si>
    <t>9/%IACS</t>
  </si>
  <si>
    <t>366/HV</t>
  </si>
  <si>
    <t>15/%IACS</t>
  </si>
  <si>
    <t>30/%IACS</t>
  </si>
  <si>
    <t>168/h</t>
  </si>
  <si>
    <t>749.85/℃</t>
  </si>
  <si>
    <t>279/HV</t>
  </si>
  <si>
    <t>4/%IACS</t>
  </si>
  <si>
    <t>341/HV</t>
  </si>
  <si>
    <t>328/HV</t>
  </si>
  <si>
    <t>16/%IACS</t>
  </si>
  <si>
    <t>358/HV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</si>
</sst>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.AppleSystemUIFont"/>
      <charset val="134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3/A:1004603906359" TargetMode="External"/><Relationship Id="rId1" Type="http://schemas.openxmlformats.org/officeDocument/2006/relationships/hyperlink" Target="https://doi.org/10.2320/matertrans.M201117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3/A:1004603906359" TargetMode="External"/><Relationship Id="rId1" Type="http://schemas.openxmlformats.org/officeDocument/2006/relationships/hyperlink" Target="https://doi.org/10.2320/matertrans.M2011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6"/>
  <sheetViews>
    <sheetView zoomScale="117" zoomScaleNormal="117" workbookViewId="0">
      <selection activeCell="D16" sqref="D16"/>
    </sheetView>
  </sheetViews>
  <sheetFormatPr defaultColWidth="9" defaultRowHeight="16.8" outlineLevelCol="3"/>
  <cols>
    <col min="2" max="2" width="17.4765625" customWidth="1"/>
    <col min="3" max="3" width="58.1796875" style="1" customWidth="1"/>
    <col min="4" max="4" width="80.7265625" customWidth="1"/>
  </cols>
  <sheetData>
    <row r="1" ht="17.55"/>
    <row r="2" ht="20.4" spans="2:4">
      <c r="B2" s="10" t="s">
        <v>0</v>
      </c>
      <c r="C2" s="11" t="s">
        <v>1</v>
      </c>
      <c r="D2" s="12" t="s">
        <v>2</v>
      </c>
    </row>
    <row r="3" spans="2:4">
      <c r="B3" s="13"/>
      <c r="C3" s="14" t="s">
        <v>3</v>
      </c>
      <c r="D3" s="15"/>
    </row>
    <row r="4" ht="20.4" spans="2:4">
      <c r="B4" s="13"/>
      <c r="C4" s="16" t="s">
        <v>4</v>
      </c>
      <c r="D4" s="15"/>
    </row>
    <row r="5" spans="2:4">
      <c r="B5" s="13"/>
      <c r="C5" s="14" t="s">
        <v>5</v>
      </c>
      <c r="D5" s="15"/>
    </row>
    <row r="6" spans="2:4">
      <c r="B6" s="13"/>
      <c r="C6" s="14" t="s">
        <v>6</v>
      </c>
      <c r="D6" s="15"/>
    </row>
    <row r="7" ht="20.4" spans="2:4">
      <c r="B7" s="13"/>
      <c r="C7" s="16" t="s">
        <v>7</v>
      </c>
      <c r="D7" s="15"/>
    </row>
    <row r="8" spans="2:4">
      <c r="B8" s="13"/>
      <c r="C8" s="14" t="s">
        <v>8</v>
      </c>
      <c r="D8" s="15"/>
    </row>
    <row r="9" spans="2:4">
      <c r="B9" s="13"/>
      <c r="C9" s="14" t="s">
        <v>9</v>
      </c>
      <c r="D9" s="15"/>
    </row>
    <row r="10" ht="20.4" spans="2:4">
      <c r="B10" s="13"/>
      <c r="C10" s="16" t="s">
        <v>10</v>
      </c>
      <c r="D10" s="15"/>
    </row>
    <row r="11" spans="2:4">
      <c r="B11" s="13"/>
      <c r="C11" s="14" t="s">
        <v>11</v>
      </c>
      <c r="D11" s="15"/>
    </row>
    <row r="12" spans="2:4">
      <c r="B12" s="13"/>
      <c r="C12" s="14" t="s">
        <v>12</v>
      </c>
      <c r="D12" s="15"/>
    </row>
    <row r="13" spans="2:4">
      <c r="B13" s="13"/>
      <c r="C13" s="14" t="s">
        <v>13</v>
      </c>
      <c r="D13" s="15"/>
    </row>
    <row r="14" ht="17.55" spans="2:4">
      <c r="B14" s="17"/>
      <c r="C14" s="18" t="s">
        <v>14</v>
      </c>
      <c r="D14" s="19"/>
    </row>
    <row r="15" ht="17.55" spans="2:4">
      <c r="C15"/>
      <c r="D15" s="1"/>
    </row>
    <row r="16" ht="20.4" spans="2:4">
      <c r="B16" s="20" t="s">
        <v>15</v>
      </c>
      <c r="C16" s="11" t="s">
        <v>16</v>
      </c>
      <c r="D16" s="7"/>
    </row>
    <row r="17" spans="2:3">
      <c r="B17" s="21"/>
      <c r="C17" s="14" t="s">
        <v>17</v>
      </c>
    </row>
    <row r="18" spans="2:3">
      <c r="B18" s="21"/>
      <c r="C18" s="14"/>
    </row>
    <row r="19" ht="20.4" spans="2:3">
      <c r="B19" s="21"/>
      <c r="C19" s="16" t="s">
        <v>18</v>
      </c>
    </row>
    <row r="20" spans="2:3">
      <c r="B20" s="21"/>
      <c r="C20" s="14" t="s">
        <v>19</v>
      </c>
    </row>
    <row r="21" spans="2:3">
      <c r="B21" s="21"/>
      <c r="C21" s="14"/>
    </row>
    <row r="22" ht="20.4" spans="2:3">
      <c r="B22" s="21"/>
      <c r="C22" s="16" t="s">
        <v>20</v>
      </c>
    </row>
    <row r="23" spans="2:3">
      <c r="B23" s="21"/>
      <c r="C23" s="14" t="s">
        <v>21</v>
      </c>
    </row>
    <row r="24" spans="2:3">
      <c r="B24" s="21"/>
      <c r="C24" s="14"/>
    </row>
    <row r="25" ht="20.4" spans="2:3">
      <c r="B25" s="21"/>
      <c r="C25" s="16" t="s">
        <v>22</v>
      </c>
    </row>
    <row r="26" ht="17.55" spans="2:3">
      <c r="B26" s="22"/>
      <c r="C26" s="18" t="s">
        <v>23</v>
      </c>
    </row>
  </sheetData>
  <mergeCells count="3">
    <mergeCell ref="B2:B14"/>
    <mergeCell ref="B16:B26"/>
    <mergeCell ref="D2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86"/>
  <sheetViews>
    <sheetView zoomScale="73" zoomScaleNormal="73" zoomScaleSheetLayoutView="60" workbookViewId="0">
      <pane ySplit="1" topLeftCell="A323" activePane="bottomLeft" state="frozen"/>
      <selection/>
      <selection pane="bottomLeft" activeCell="V1" sqref="V$1:X$1048576"/>
    </sheetView>
  </sheetViews>
  <sheetFormatPr defaultColWidth="8.4375" defaultRowHeight="16.8"/>
  <cols>
    <col min="1" max="1" width="8.4375" style="1"/>
    <col min="2" max="2" width="29.1328125" style="1" customWidth="1"/>
    <col min="3" max="3" width="15.546875" style="1" customWidth="1"/>
    <col min="4" max="13" width="10.609375" style="1" customWidth="1"/>
    <col min="14" max="14" width="36.71875" style="1" customWidth="1"/>
    <col min="15" max="24" width="20.2265625" style="1" customWidth="1"/>
    <col min="28" max="16375" width="8.4375" style="1"/>
  </cols>
  <sheetData>
    <row r="1" s="1" customFormat="1" spans="1:2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</row>
    <row r="2" spans="1:24">
      <c r="A2" s="1">
        <v>1</v>
      </c>
      <c r="B2" s="1" t="s">
        <v>48</v>
      </c>
      <c r="C2" s="1" t="s">
        <v>49</v>
      </c>
      <c r="D2" s="1">
        <v>98.12</v>
      </c>
      <c r="E2" s="1">
        <v>0</v>
      </c>
      <c r="F2" s="1">
        <v>0</v>
      </c>
      <c r="G2" s="1">
        <v>0</v>
      </c>
      <c r="H2" s="1">
        <v>0.05</v>
      </c>
      <c r="I2" s="1">
        <v>1.5</v>
      </c>
      <c r="J2" s="1">
        <v>0.03</v>
      </c>
      <c r="K2" s="1">
        <v>0.3</v>
      </c>
      <c r="L2" s="1">
        <v>0</v>
      </c>
      <c r="M2" s="1">
        <v>0</v>
      </c>
      <c r="N2" s="1" t="s">
        <v>50</v>
      </c>
      <c r="O2" s="1">
        <v>699.85</v>
      </c>
      <c r="P2" s="1">
        <v>4</v>
      </c>
      <c r="Q2" s="1">
        <v>85</v>
      </c>
      <c r="R2" s="1">
        <v>449.85</v>
      </c>
      <c r="S2" s="1">
        <v>2</v>
      </c>
      <c r="T2" s="1" t="s">
        <v>51</v>
      </c>
      <c r="U2" s="1">
        <v>174</v>
      </c>
      <c r="V2" s="1" t="s">
        <v>52</v>
      </c>
      <c r="W2" s="1" t="s">
        <v>52</v>
      </c>
      <c r="X2" s="1">
        <v>86</v>
      </c>
    </row>
    <row r="3" spans="1:24">
      <c r="A3" s="1">
        <v>5</v>
      </c>
      <c r="B3" s="1" t="s">
        <v>53</v>
      </c>
      <c r="C3" s="1" t="s">
        <v>3</v>
      </c>
      <c r="D3" s="1">
        <v>95.935</v>
      </c>
      <c r="E3" s="1">
        <v>0</v>
      </c>
      <c r="F3" s="1">
        <v>0</v>
      </c>
      <c r="G3" s="1">
        <v>0</v>
      </c>
      <c r="H3" s="1">
        <v>0</v>
      </c>
      <c r="I3" s="1">
        <v>3.3</v>
      </c>
      <c r="J3" s="1">
        <v>0</v>
      </c>
      <c r="K3" s="1">
        <v>0.765</v>
      </c>
      <c r="L3" s="1">
        <v>0</v>
      </c>
      <c r="M3" s="1">
        <v>0</v>
      </c>
      <c r="N3" s="1" t="s">
        <v>54</v>
      </c>
      <c r="O3" s="1">
        <v>899.85</v>
      </c>
      <c r="P3" s="1">
        <v>1</v>
      </c>
      <c r="Q3" s="1">
        <v>0</v>
      </c>
      <c r="R3" s="1">
        <v>449.85</v>
      </c>
      <c r="S3" s="1">
        <v>0.25</v>
      </c>
      <c r="T3" s="1" t="s">
        <v>51</v>
      </c>
      <c r="U3" s="1">
        <v>137</v>
      </c>
      <c r="V3" s="1" t="s">
        <v>52</v>
      </c>
      <c r="W3" s="1" t="s">
        <v>52</v>
      </c>
      <c r="X3" s="1">
        <v>27</v>
      </c>
    </row>
    <row r="4" spans="1:24">
      <c r="A4" s="1">
        <v>6</v>
      </c>
      <c r="B4" s="1" t="s">
        <v>53</v>
      </c>
      <c r="C4" s="1" t="s">
        <v>3</v>
      </c>
      <c r="D4" s="1">
        <v>95.935</v>
      </c>
      <c r="E4" s="1">
        <v>0</v>
      </c>
      <c r="F4" s="1">
        <v>0</v>
      </c>
      <c r="G4" s="1">
        <v>0</v>
      </c>
      <c r="H4" s="1">
        <v>0</v>
      </c>
      <c r="I4" s="1">
        <v>3.3</v>
      </c>
      <c r="J4" s="1">
        <v>0</v>
      </c>
      <c r="K4" s="1">
        <v>0.765</v>
      </c>
      <c r="L4" s="1">
        <v>0</v>
      </c>
      <c r="M4" s="1">
        <v>0</v>
      </c>
      <c r="N4" s="1" t="s">
        <v>54</v>
      </c>
      <c r="O4" s="1">
        <v>899.85</v>
      </c>
      <c r="P4" s="1">
        <v>1</v>
      </c>
      <c r="Q4" s="1">
        <v>0</v>
      </c>
      <c r="R4" s="1">
        <v>499.85</v>
      </c>
      <c r="S4" s="1">
        <v>0.25</v>
      </c>
      <c r="T4" s="1" t="s">
        <v>51</v>
      </c>
      <c r="U4" s="1">
        <v>161</v>
      </c>
      <c r="V4" s="1" t="s">
        <v>52</v>
      </c>
      <c r="W4" s="1" t="s">
        <v>52</v>
      </c>
      <c r="X4" s="1">
        <v>28</v>
      </c>
    </row>
    <row r="5" spans="1:24">
      <c r="A5" s="1">
        <v>7</v>
      </c>
      <c r="B5" s="1" t="s">
        <v>53</v>
      </c>
      <c r="C5" s="1" t="s">
        <v>3</v>
      </c>
      <c r="D5" s="1">
        <v>95.935</v>
      </c>
      <c r="E5" s="1">
        <v>0</v>
      </c>
      <c r="F5" s="1">
        <v>0</v>
      </c>
      <c r="G5" s="1">
        <v>0</v>
      </c>
      <c r="H5" s="1">
        <v>0</v>
      </c>
      <c r="I5" s="1">
        <v>3.3</v>
      </c>
      <c r="J5" s="1">
        <v>0</v>
      </c>
      <c r="K5" s="1">
        <v>0.765</v>
      </c>
      <c r="L5" s="1">
        <v>0</v>
      </c>
      <c r="M5" s="1">
        <v>0</v>
      </c>
      <c r="N5" s="1" t="s">
        <v>50</v>
      </c>
      <c r="O5" s="1">
        <v>899.85</v>
      </c>
      <c r="P5" s="1">
        <v>1</v>
      </c>
      <c r="Q5" s="1">
        <v>60</v>
      </c>
      <c r="R5" s="1">
        <v>449.85</v>
      </c>
      <c r="S5" s="1">
        <v>0.25</v>
      </c>
      <c r="T5" s="1" t="s">
        <v>51</v>
      </c>
      <c r="U5" s="1">
        <v>246</v>
      </c>
      <c r="V5" s="1" t="s">
        <v>52</v>
      </c>
      <c r="W5" s="1" t="s">
        <v>52</v>
      </c>
      <c r="X5" s="1">
        <v>29</v>
      </c>
    </row>
    <row r="6" spans="1:24">
      <c r="A6" s="1">
        <v>8</v>
      </c>
      <c r="B6" s="1" t="s">
        <v>53</v>
      </c>
      <c r="C6" s="1" t="s">
        <v>3</v>
      </c>
      <c r="D6" s="1">
        <v>95.935</v>
      </c>
      <c r="E6" s="1">
        <v>0</v>
      </c>
      <c r="F6" s="1">
        <v>0</v>
      </c>
      <c r="G6" s="1">
        <v>0</v>
      </c>
      <c r="H6" s="1">
        <v>0</v>
      </c>
      <c r="I6" s="1">
        <v>3.3</v>
      </c>
      <c r="J6" s="1">
        <v>0</v>
      </c>
      <c r="K6" s="1">
        <v>0.765</v>
      </c>
      <c r="L6" s="1">
        <v>0</v>
      </c>
      <c r="M6" s="1">
        <v>0</v>
      </c>
      <c r="N6" s="1" t="s">
        <v>50</v>
      </c>
      <c r="O6" s="1">
        <v>899.85</v>
      </c>
      <c r="P6" s="1">
        <v>1</v>
      </c>
      <c r="Q6" s="1">
        <v>60</v>
      </c>
      <c r="R6" s="1">
        <v>499.85</v>
      </c>
      <c r="S6" s="1">
        <v>0.25</v>
      </c>
      <c r="T6" s="1" t="s">
        <v>51</v>
      </c>
      <c r="U6" s="1">
        <v>254</v>
      </c>
      <c r="V6" s="1" t="s">
        <v>52</v>
      </c>
      <c r="W6" s="1" t="s">
        <v>52</v>
      </c>
      <c r="X6" s="1">
        <v>32</v>
      </c>
    </row>
    <row r="7" spans="1:24">
      <c r="A7" s="1">
        <v>9</v>
      </c>
      <c r="B7" s="1" t="s">
        <v>53</v>
      </c>
      <c r="C7" s="1" t="s">
        <v>3</v>
      </c>
      <c r="D7" s="1">
        <v>95.935</v>
      </c>
      <c r="E7" s="1">
        <v>0</v>
      </c>
      <c r="F7" s="1">
        <v>0</v>
      </c>
      <c r="G7" s="1">
        <v>0</v>
      </c>
      <c r="H7" s="1">
        <v>0</v>
      </c>
      <c r="I7" s="1">
        <v>3.3</v>
      </c>
      <c r="J7" s="1">
        <v>0</v>
      </c>
      <c r="K7" s="1">
        <v>0.765</v>
      </c>
      <c r="L7" s="1">
        <v>0</v>
      </c>
      <c r="M7" s="1">
        <v>0</v>
      </c>
      <c r="N7" s="1" t="s">
        <v>55</v>
      </c>
      <c r="O7" s="1">
        <v>899.85</v>
      </c>
      <c r="P7" s="1">
        <v>1</v>
      </c>
      <c r="Q7" s="1">
        <v>45</v>
      </c>
      <c r="R7" s="1">
        <v>349.85</v>
      </c>
      <c r="S7" s="1">
        <v>0.25</v>
      </c>
      <c r="T7" s="1" t="s">
        <v>56</v>
      </c>
      <c r="U7" s="1">
        <v>280</v>
      </c>
      <c r="V7" s="1" t="s">
        <v>52</v>
      </c>
      <c r="W7" s="1" t="s">
        <v>52</v>
      </c>
      <c r="X7" s="1">
        <v>37</v>
      </c>
    </row>
    <row r="8" spans="1:24">
      <c r="A8" s="1">
        <v>10</v>
      </c>
      <c r="B8" s="1" t="s">
        <v>57</v>
      </c>
      <c r="C8" s="1" t="s">
        <v>3</v>
      </c>
      <c r="D8" s="1">
        <v>95.7</v>
      </c>
      <c r="E8" s="1">
        <v>0</v>
      </c>
      <c r="F8" s="1">
        <v>0</v>
      </c>
      <c r="G8" s="1">
        <v>0</v>
      </c>
      <c r="H8" s="1">
        <v>0</v>
      </c>
      <c r="I8" s="1">
        <v>3.48</v>
      </c>
      <c r="J8" s="1">
        <v>0</v>
      </c>
      <c r="K8" s="1">
        <v>0.82</v>
      </c>
      <c r="L8" s="1">
        <v>0</v>
      </c>
      <c r="M8" s="1">
        <v>0</v>
      </c>
      <c r="N8" s="1" t="s">
        <v>54</v>
      </c>
      <c r="O8" s="1">
        <v>899.85</v>
      </c>
      <c r="P8" s="1">
        <v>1</v>
      </c>
      <c r="Q8" s="1">
        <v>0</v>
      </c>
      <c r="R8" s="1">
        <v>499.85</v>
      </c>
      <c r="S8" s="1">
        <v>0.25</v>
      </c>
      <c r="T8" s="1" t="s">
        <v>51</v>
      </c>
      <c r="U8" s="1">
        <v>201</v>
      </c>
      <c r="V8" s="1" t="s">
        <v>52</v>
      </c>
      <c r="W8" s="1" t="s">
        <v>52</v>
      </c>
      <c r="X8" s="1">
        <v>31</v>
      </c>
    </row>
    <row r="9" spans="1:24">
      <c r="A9" s="1">
        <v>12</v>
      </c>
      <c r="B9" s="1" t="s">
        <v>53</v>
      </c>
      <c r="C9" s="1" t="s">
        <v>3</v>
      </c>
      <c r="D9" s="1">
        <v>95.935</v>
      </c>
      <c r="E9" s="1">
        <v>0</v>
      </c>
      <c r="F9" s="1">
        <v>0</v>
      </c>
      <c r="G9" s="1">
        <v>0</v>
      </c>
      <c r="H9" s="1">
        <v>0</v>
      </c>
      <c r="I9" s="1">
        <v>3.3</v>
      </c>
      <c r="J9" s="1">
        <v>0</v>
      </c>
      <c r="K9" s="1">
        <v>0.765</v>
      </c>
      <c r="L9" s="1">
        <v>0</v>
      </c>
      <c r="M9" s="1">
        <v>0</v>
      </c>
      <c r="N9" s="1" t="s">
        <v>54</v>
      </c>
      <c r="O9" s="1">
        <v>899.85</v>
      </c>
      <c r="P9" s="1">
        <v>1</v>
      </c>
      <c r="Q9" s="1">
        <v>0</v>
      </c>
      <c r="R9" s="1">
        <v>449.85</v>
      </c>
      <c r="S9" s="1">
        <v>0.5</v>
      </c>
      <c r="T9" s="1" t="s">
        <v>51</v>
      </c>
      <c r="U9" s="1">
        <v>151</v>
      </c>
      <c r="V9" s="1" t="s">
        <v>52</v>
      </c>
      <c r="W9" s="1" t="s">
        <v>52</v>
      </c>
      <c r="X9" s="1">
        <v>28</v>
      </c>
    </row>
    <row r="10" spans="1:24">
      <c r="A10" s="1">
        <v>13</v>
      </c>
      <c r="B10" s="1" t="s">
        <v>53</v>
      </c>
      <c r="C10" s="1" t="s">
        <v>3</v>
      </c>
      <c r="D10" s="1">
        <v>95.935</v>
      </c>
      <c r="E10" s="1">
        <v>0</v>
      </c>
      <c r="F10" s="1">
        <v>0</v>
      </c>
      <c r="G10" s="1">
        <v>0</v>
      </c>
      <c r="H10" s="1">
        <v>0</v>
      </c>
      <c r="I10" s="1">
        <v>3.3</v>
      </c>
      <c r="J10" s="1">
        <v>0</v>
      </c>
      <c r="K10" s="1">
        <v>0.765</v>
      </c>
      <c r="L10" s="1">
        <v>0</v>
      </c>
      <c r="M10" s="1">
        <v>0</v>
      </c>
      <c r="N10" s="1" t="s">
        <v>54</v>
      </c>
      <c r="O10" s="1">
        <v>899.85</v>
      </c>
      <c r="P10" s="1">
        <v>1</v>
      </c>
      <c r="Q10" s="1">
        <v>0</v>
      </c>
      <c r="R10" s="1">
        <v>499.85</v>
      </c>
      <c r="S10" s="1">
        <v>0.5</v>
      </c>
      <c r="T10" s="1" t="s">
        <v>51</v>
      </c>
      <c r="U10" s="1">
        <v>205</v>
      </c>
      <c r="V10" s="1" t="s">
        <v>52</v>
      </c>
      <c r="W10" s="1" t="s">
        <v>52</v>
      </c>
      <c r="X10" s="1">
        <v>32</v>
      </c>
    </row>
    <row r="11" spans="1:24">
      <c r="A11" s="1">
        <v>14</v>
      </c>
      <c r="B11" s="1" t="s">
        <v>53</v>
      </c>
      <c r="C11" s="1" t="s">
        <v>3</v>
      </c>
      <c r="D11" s="1">
        <v>95.935</v>
      </c>
      <c r="E11" s="1">
        <v>0</v>
      </c>
      <c r="F11" s="1">
        <v>0</v>
      </c>
      <c r="G11" s="1">
        <v>0</v>
      </c>
      <c r="H11" s="1">
        <v>0</v>
      </c>
      <c r="I11" s="1">
        <v>3.3</v>
      </c>
      <c r="J11" s="1">
        <v>0</v>
      </c>
      <c r="K11" s="1">
        <v>0.765</v>
      </c>
      <c r="L11" s="1">
        <v>0</v>
      </c>
      <c r="M11" s="1">
        <v>0</v>
      </c>
      <c r="N11" s="1" t="s">
        <v>50</v>
      </c>
      <c r="O11" s="1">
        <v>899.85</v>
      </c>
      <c r="P11" s="1">
        <v>1</v>
      </c>
      <c r="Q11" s="1">
        <v>60</v>
      </c>
      <c r="R11" s="1">
        <v>449.85</v>
      </c>
      <c r="S11" s="1">
        <v>0.5</v>
      </c>
      <c r="T11" s="1" t="s">
        <v>51</v>
      </c>
      <c r="U11" s="1">
        <v>255</v>
      </c>
      <c r="V11" s="1" t="s">
        <v>52</v>
      </c>
      <c r="W11" s="1" t="s">
        <v>52</v>
      </c>
      <c r="X11" s="1">
        <v>38</v>
      </c>
    </row>
    <row r="12" spans="1:24">
      <c r="A12" s="1">
        <v>15</v>
      </c>
      <c r="B12" s="1" t="s">
        <v>53</v>
      </c>
      <c r="C12" s="1" t="s">
        <v>3</v>
      </c>
      <c r="D12" s="1">
        <v>95.935</v>
      </c>
      <c r="E12" s="1">
        <v>0</v>
      </c>
      <c r="F12" s="1">
        <v>0</v>
      </c>
      <c r="G12" s="1">
        <v>0</v>
      </c>
      <c r="H12" s="1">
        <v>0</v>
      </c>
      <c r="I12" s="1">
        <v>3.3</v>
      </c>
      <c r="J12" s="1">
        <v>0</v>
      </c>
      <c r="K12" s="1">
        <v>0.765</v>
      </c>
      <c r="L12" s="1">
        <v>0</v>
      </c>
      <c r="M12" s="1">
        <v>0</v>
      </c>
      <c r="N12" s="1" t="s">
        <v>50</v>
      </c>
      <c r="O12" s="1">
        <v>899.85</v>
      </c>
      <c r="P12" s="1">
        <v>1</v>
      </c>
      <c r="Q12" s="1">
        <v>60</v>
      </c>
      <c r="R12" s="1">
        <v>499.85</v>
      </c>
      <c r="S12" s="1">
        <v>0.5</v>
      </c>
      <c r="T12" s="1" t="s">
        <v>51</v>
      </c>
      <c r="U12" s="1">
        <v>246</v>
      </c>
      <c r="V12" s="1" t="s">
        <v>52</v>
      </c>
      <c r="W12" s="1" t="s">
        <v>52</v>
      </c>
      <c r="X12" s="1">
        <v>34</v>
      </c>
    </row>
    <row r="13" spans="1:24">
      <c r="A13" s="1">
        <v>16</v>
      </c>
      <c r="B13" s="1" t="s">
        <v>53</v>
      </c>
      <c r="C13" s="1" t="s">
        <v>3</v>
      </c>
      <c r="D13" s="1">
        <v>95.935</v>
      </c>
      <c r="E13" s="1">
        <v>0</v>
      </c>
      <c r="F13" s="1">
        <v>0</v>
      </c>
      <c r="G13" s="1">
        <v>0</v>
      </c>
      <c r="H13" s="1">
        <v>0</v>
      </c>
      <c r="I13" s="1">
        <v>3.3</v>
      </c>
      <c r="J13" s="1">
        <v>0</v>
      </c>
      <c r="K13" s="1">
        <v>0.765</v>
      </c>
      <c r="L13" s="1">
        <v>0</v>
      </c>
      <c r="M13" s="1">
        <v>0</v>
      </c>
      <c r="N13" s="1" t="s">
        <v>55</v>
      </c>
      <c r="O13" s="1">
        <v>899.85</v>
      </c>
      <c r="P13" s="1">
        <v>1</v>
      </c>
      <c r="Q13" s="1">
        <v>45</v>
      </c>
      <c r="R13" s="1">
        <v>349.85</v>
      </c>
      <c r="S13" s="1">
        <v>0.5</v>
      </c>
      <c r="T13" s="1" t="s">
        <v>56</v>
      </c>
      <c r="U13" s="1">
        <v>282</v>
      </c>
      <c r="V13" s="1" t="s">
        <v>52</v>
      </c>
      <c r="W13" s="1" t="s">
        <v>52</v>
      </c>
      <c r="X13" s="1">
        <v>37</v>
      </c>
    </row>
    <row r="14" spans="1:24">
      <c r="A14" s="1">
        <v>17</v>
      </c>
      <c r="B14" s="1" t="s">
        <v>57</v>
      </c>
      <c r="C14" s="1" t="s">
        <v>3</v>
      </c>
      <c r="D14" s="1">
        <v>95.7</v>
      </c>
      <c r="E14" s="1">
        <v>0</v>
      </c>
      <c r="F14" s="1">
        <v>0</v>
      </c>
      <c r="G14" s="1">
        <v>0</v>
      </c>
      <c r="H14" s="1">
        <v>0</v>
      </c>
      <c r="I14" s="1">
        <v>3.48</v>
      </c>
      <c r="J14" s="1">
        <v>0</v>
      </c>
      <c r="K14" s="1">
        <v>0.82</v>
      </c>
      <c r="L14" s="1">
        <v>0</v>
      </c>
      <c r="M14" s="1">
        <v>0</v>
      </c>
      <c r="N14" s="1" t="s">
        <v>54</v>
      </c>
      <c r="O14" s="1">
        <v>899.85</v>
      </c>
      <c r="P14" s="1">
        <v>1</v>
      </c>
      <c r="Q14" s="1">
        <v>0</v>
      </c>
      <c r="R14" s="1">
        <v>499.85</v>
      </c>
      <c r="S14" s="1">
        <v>0.5</v>
      </c>
      <c r="T14" s="1" t="s">
        <v>51</v>
      </c>
      <c r="U14" s="1">
        <v>214</v>
      </c>
      <c r="V14" s="1" t="s">
        <v>52</v>
      </c>
      <c r="W14" s="1" t="s">
        <v>52</v>
      </c>
      <c r="X14" s="1">
        <v>35</v>
      </c>
    </row>
    <row r="15" spans="1:24">
      <c r="A15" s="1">
        <v>18</v>
      </c>
      <c r="B15" s="1" t="s">
        <v>58</v>
      </c>
      <c r="C15" s="1" t="s">
        <v>11</v>
      </c>
      <c r="D15" s="1">
        <v>95.6</v>
      </c>
      <c r="E15" s="1">
        <v>0</v>
      </c>
      <c r="F15" s="1">
        <v>0.8</v>
      </c>
      <c r="G15" s="1">
        <v>0</v>
      </c>
      <c r="H15" s="1">
        <v>0</v>
      </c>
      <c r="I15" s="1">
        <v>2.8</v>
      </c>
      <c r="J15" s="1">
        <v>0</v>
      </c>
      <c r="K15" s="1">
        <v>0.8</v>
      </c>
      <c r="L15" s="1">
        <v>0</v>
      </c>
      <c r="M15" s="1">
        <v>0</v>
      </c>
      <c r="N15" s="1" t="s">
        <v>50</v>
      </c>
      <c r="O15" s="1">
        <v>899.85</v>
      </c>
      <c r="P15" s="1">
        <v>2</v>
      </c>
      <c r="Q15" s="1">
        <v>50</v>
      </c>
      <c r="R15" s="1">
        <v>499.85</v>
      </c>
      <c r="S15" s="1">
        <v>0.5</v>
      </c>
      <c r="T15" s="1" t="s">
        <v>51</v>
      </c>
      <c r="U15" s="1">
        <v>210</v>
      </c>
      <c r="V15" s="1" t="s">
        <v>52</v>
      </c>
      <c r="W15" s="1" t="s">
        <v>52</v>
      </c>
      <c r="X15" s="1">
        <v>31</v>
      </c>
    </row>
    <row r="16" spans="1:24">
      <c r="A16" s="1">
        <v>20</v>
      </c>
      <c r="B16" s="1" t="s">
        <v>59</v>
      </c>
      <c r="C16" s="1" t="s">
        <v>3</v>
      </c>
      <c r="D16" s="1">
        <v>96.6</v>
      </c>
      <c r="E16" s="1">
        <v>0</v>
      </c>
      <c r="F16" s="1">
        <v>0</v>
      </c>
      <c r="G16" s="1">
        <v>0</v>
      </c>
      <c r="H16" s="1">
        <v>0</v>
      </c>
      <c r="I16" s="1">
        <v>2.8</v>
      </c>
      <c r="J16" s="1">
        <v>0</v>
      </c>
      <c r="K16" s="1">
        <v>0.6</v>
      </c>
      <c r="L16" s="1">
        <v>0</v>
      </c>
      <c r="M16" s="1">
        <v>0</v>
      </c>
      <c r="N16" s="1" t="s">
        <v>54</v>
      </c>
      <c r="O16" s="1">
        <v>899.85</v>
      </c>
      <c r="P16" s="1">
        <v>1.5</v>
      </c>
      <c r="Q16" s="1">
        <v>0</v>
      </c>
      <c r="R16" s="1">
        <v>399.85</v>
      </c>
      <c r="S16" s="1">
        <v>0.5</v>
      </c>
      <c r="T16" s="1" t="s">
        <v>51</v>
      </c>
      <c r="U16" s="1">
        <v>93</v>
      </c>
      <c r="V16" s="1" t="s">
        <v>52</v>
      </c>
      <c r="W16" s="1" t="s">
        <v>52</v>
      </c>
      <c r="X16" s="1">
        <v>24</v>
      </c>
    </row>
    <row r="17" spans="1:24">
      <c r="A17" s="1">
        <v>21</v>
      </c>
      <c r="B17" s="1" t="s">
        <v>59</v>
      </c>
      <c r="C17" s="1" t="s">
        <v>3</v>
      </c>
      <c r="D17" s="1">
        <v>96.6</v>
      </c>
      <c r="E17" s="1">
        <v>0</v>
      </c>
      <c r="F17" s="1">
        <v>0</v>
      </c>
      <c r="G17" s="1">
        <v>0</v>
      </c>
      <c r="H17" s="1">
        <v>0</v>
      </c>
      <c r="I17" s="1">
        <v>2.8</v>
      </c>
      <c r="J17" s="1">
        <v>0</v>
      </c>
      <c r="K17" s="1">
        <v>0.6</v>
      </c>
      <c r="L17" s="1">
        <v>0</v>
      </c>
      <c r="M17" s="1">
        <v>0</v>
      </c>
      <c r="N17" s="1" t="s">
        <v>54</v>
      </c>
      <c r="O17" s="1">
        <v>899.85</v>
      </c>
      <c r="P17" s="1">
        <v>1.5</v>
      </c>
      <c r="Q17" s="1">
        <v>0</v>
      </c>
      <c r="R17" s="1">
        <v>449.85</v>
      </c>
      <c r="S17" s="1">
        <v>0.5</v>
      </c>
      <c r="T17" s="1" t="s">
        <v>51</v>
      </c>
      <c r="U17" s="1">
        <v>126</v>
      </c>
      <c r="V17" s="1" t="s">
        <v>52</v>
      </c>
      <c r="W17" s="1" t="s">
        <v>52</v>
      </c>
      <c r="X17" s="1">
        <v>29</v>
      </c>
    </row>
    <row r="18" spans="1:24">
      <c r="A18" s="1">
        <v>22</v>
      </c>
      <c r="B18" s="1" t="s">
        <v>59</v>
      </c>
      <c r="C18" s="1" t="s">
        <v>3</v>
      </c>
      <c r="D18" s="1">
        <v>96.6</v>
      </c>
      <c r="E18" s="1">
        <v>0</v>
      </c>
      <c r="F18" s="1">
        <v>0</v>
      </c>
      <c r="G18" s="1">
        <v>0</v>
      </c>
      <c r="H18" s="1">
        <v>0</v>
      </c>
      <c r="I18" s="1">
        <v>2.8</v>
      </c>
      <c r="J18" s="1">
        <v>0</v>
      </c>
      <c r="K18" s="1">
        <v>0.6</v>
      </c>
      <c r="L18" s="1">
        <v>0</v>
      </c>
      <c r="M18" s="1">
        <v>0</v>
      </c>
      <c r="N18" s="1" t="s">
        <v>54</v>
      </c>
      <c r="O18" s="1">
        <v>899.85</v>
      </c>
      <c r="P18" s="1">
        <v>1.5</v>
      </c>
      <c r="Q18" s="1">
        <v>0</v>
      </c>
      <c r="R18" s="1">
        <v>499.85</v>
      </c>
      <c r="S18" s="1">
        <v>0.5</v>
      </c>
      <c r="T18" s="1" t="s">
        <v>51</v>
      </c>
      <c r="U18" s="1">
        <v>157</v>
      </c>
      <c r="V18" s="1" t="s">
        <v>52</v>
      </c>
      <c r="W18" s="1" t="s">
        <v>52</v>
      </c>
      <c r="X18" s="1">
        <v>33</v>
      </c>
    </row>
    <row r="19" spans="1:24">
      <c r="A19" s="1">
        <v>23</v>
      </c>
      <c r="B19" s="1" t="s">
        <v>59</v>
      </c>
      <c r="C19" s="1" t="s">
        <v>3</v>
      </c>
      <c r="D19" s="1">
        <v>96.6</v>
      </c>
      <c r="E19" s="1">
        <v>0</v>
      </c>
      <c r="F19" s="1">
        <v>0</v>
      </c>
      <c r="G19" s="1">
        <v>0</v>
      </c>
      <c r="H19" s="1">
        <v>0</v>
      </c>
      <c r="I19" s="1">
        <v>2.8</v>
      </c>
      <c r="J19" s="1">
        <v>0</v>
      </c>
      <c r="K19" s="1">
        <v>0.6</v>
      </c>
      <c r="L19" s="1">
        <v>0</v>
      </c>
      <c r="M19" s="1">
        <v>0</v>
      </c>
      <c r="N19" s="1" t="s">
        <v>54</v>
      </c>
      <c r="O19" s="1">
        <v>899.85</v>
      </c>
      <c r="P19" s="1">
        <v>1.5</v>
      </c>
      <c r="Q19" s="1">
        <v>0</v>
      </c>
      <c r="R19" s="1">
        <v>549.85</v>
      </c>
      <c r="S19" s="1">
        <v>0.5</v>
      </c>
      <c r="T19" s="1" t="s">
        <v>51</v>
      </c>
      <c r="U19" s="1">
        <v>207</v>
      </c>
      <c r="V19" s="1" t="s">
        <v>52</v>
      </c>
      <c r="W19" s="1" t="s">
        <v>52</v>
      </c>
      <c r="X19" s="1">
        <v>38</v>
      </c>
    </row>
    <row r="20" spans="1:24">
      <c r="A20" s="1">
        <v>24</v>
      </c>
      <c r="B20" s="1" t="s">
        <v>59</v>
      </c>
      <c r="C20" s="1" t="s">
        <v>3</v>
      </c>
      <c r="D20" s="1">
        <v>96.6</v>
      </c>
      <c r="E20" s="1">
        <v>0</v>
      </c>
      <c r="F20" s="1">
        <v>0</v>
      </c>
      <c r="G20" s="1">
        <v>0</v>
      </c>
      <c r="H20" s="1">
        <v>0</v>
      </c>
      <c r="I20" s="1">
        <v>2.8</v>
      </c>
      <c r="J20" s="1">
        <v>0</v>
      </c>
      <c r="K20" s="1">
        <v>0.6</v>
      </c>
      <c r="L20" s="1">
        <v>0</v>
      </c>
      <c r="M20" s="1">
        <v>0</v>
      </c>
      <c r="N20" s="1" t="s">
        <v>54</v>
      </c>
      <c r="O20" s="1">
        <v>899.85</v>
      </c>
      <c r="P20" s="1">
        <v>1.5</v>
      </c>
      <c r="Q20" s="1">
        <v>0</v>
      </c>
      <c r="R20" s="1">
        <v>599.85</v>
      </c>
      <c r="S20" s="1">
        <v>0.5</v>
      </c>
      <c r="T20" s="1" t="s">
        <v>51</v>
      </c>
      <c r="U20" s="1">
        <v>191</v>
      </c>
      <c r="V20" s="1" t="s">
        <v>52</v>
      </c>
      <c r="W20" s="1" t="s">
        <v>52</v>
      </c>
      <c r="X20" s="1">
        <v>38</v>
      </c>
    </row>
    <row r="21" spans="1:24">
      <c r="A21" s="1">
        <v>28</v>
      </c>
      <c r="B21" s="1" t="s">
        <v>53</v>
      </c>
      <c r="C21" s="1" t="s">
        <v>3</v>
      </c>
      <c r="D21" s="1">
        <v>95.565</v>
      </c>
      <c r="E21" s="1">
        <v>0</v>
      </c>
      <c r="F21" s="1">
        <v>0</v>
      </c>
      <c r="G21" s="1">
        <v>0</v>
      </c>
      <c r="H21" s="1">
        <v>0</v>
      </c>
      <c r="I21" s="1">
        <v>3.3</v>
      </c>
      <c r="J21" s="1">
        <v>0</v>
      </c>
      <c r="K21" s="1">
        <v>1.135</v>
      </c>
      <c r="L21" s="1">
        <v>0</v>
      </c>
      <c r="M21" s="1">
        <v>0</v>
      </c>
      <c r="N21" s="1" t="s">
        <v>54</v>
      </c>
      <c r="O21" s="1">
        <v>899.85</v>
      </c>
      <c r="P21" s="1">
        <v>1</v>
      </c>
      <c r="Q21" s="1">
        <v>0</v>
      </c>
      <c r="R21" s="1">
        <v>499.85</v>
      </c>
      <c r="S21" s="1">
        <v>1</v>
      </c>
      <c r="T21" s="1" t="s">
        <v>51</v>
      </c>
      <c r="U21" s="1">
        <v>185</v>
      </c>
      <c r="V21" s="1" t="s">
        <v>52</v>
      </c>
      <c r="W21" s="1" t="s">
        <v>52</v>
      </c>
      <c r="X21" s="1">
        <v>19</v>
      </c>
    </row>
    <row r="22" spans="1:24">
      <c r="A22" s="1">
        <v>29</v>
      </c>
      <c r="B22" s="1" t="s">
        <v>53</v>
      </c>
      <c r="C22" s="1" t="s">
        <v>3</v>
      </c>
      <c r="D22" s="1">
        <v>95.725</v>
      </c>
      <c r="E22" s="1">
        <v>0</v>
      </c>
      <c r="F22" s="1">
        <v>0</v>
      </c>
      <c r="G22" s="1">
        <v>0</v>
      </c>
      <c r="H22" s="1">
        <v>0</v>
      </c>
      <c r="I22" s="1">
        <v>3.3</v>
      </c>
      <c r="J22" s="1">
        <v>0</v>
      </c>
      <c r="K22" s="1">
        <v>0.975</v>
      </c>
      <c r="L22" s="1">
        <v>0</v>
      </c>
      <c r="M22" s="1">
        <v>0</v>
      </c>
      <c r="N22" s="1" t="s">
        <v>54</v>
      </c>
      <c r="O22" s="1">
        <v>899.85</v>
      </c>
      <c r="P22" s="1">
        <v>1</v>
      </c>
      <c r="Q22" s="1">
        <v>0</v>
      </c>
      <c r="R22" s="1">
        <v>499.85</v>
      </c>
      <c r="S22" s="1">
        <v>1</v>
      </c>
      <c r="T22" s="1" t="s">
        <v>51</v>
      </c>
      <c r="U22" s="1">
        <v>211</v>
      </c>
      <c r="V22" s="1" t="s">
        <v>52</v>
      </c>
      <c r="W22" s="1" t="s">
        <v>52</v>
      </c>
      <c r="X22" s="1">
        <v>24</v>
      </c>
    </row>
    <row r="23" spans="1:24">
      <c r="A23" s="1">
        <v>30</v>
      </c>
      <c r="B23" s="1" t="s">
        <v>53</v>
      </c>
      <c r="C23" s="1" t="s">
        <v>3</v>
      </c>
      <c r="D23" s="1">
        <v>95.835</v>
      </c>
      <c r="E23" s="1">
        <v>0</v>
      </c>
      <c r="F23" s="1">
        <v>0</v>
      </c>
      <c r="G23" s="1">
        <v>0</v>
      </c>
      <c r="H23" s="1">
        <v>0</v>
      </c>
      <c r="I23" s="1">
        <v>3.3</v>
      </c>
      <c r="J23" s="1">
        <v>0</v>
      </c>
      <c r="K23" s="1">
        <v>0.865</v>
      </c>
      <c r="L23" s="1">
        <v>0</v>
      </c>
      <c r="M23" s="1">
        <v>0</v>
      </c>
      <c r="N23" s="1" t="s">
        <v>54</v>
      </c>
      <c r="O23" s="1">
        <v>899.85</v>
      </c>
      <c r="P23" s="1">
        <v>1</v>
      </c>
      <c r="Q23" s="1">
        <v>0</v>
      </c>
      <c r="R23" s="1">
        <v>499.85</v>
      </c>
      <c r="S23" s="1">
        <v>1</v>
      </c>
      <c r="T23" s="1" t="s">
        <v>51</v>
      </c>
      <c r="U23" s="1">
        <v>218</v>
      </c>
      <c r="V23" s="1" t="s">
        <v>52</v>
      </c>
      <c r="W23" s="1" t="s">
        <v>52</v>
      </c>
      <c r="X23" s="1">
        <v>31</v>
      </c>
    </row>
    <row r="24" spans="1:24">
      <c r="A24" s="1">
        <v>31</v>
      </c>
      <c r="B24" s="1" t="s">
        <v>53</v>
      </c>
      <c r="C24" s="1" t="s">
        <v>3</v>
      </c>
      <c r="D24" s="1">
        <v>95.935</v>
      </c>
      <c r="E24" s="1">
        <v>0</v>
      </c>
      <c r="F24" s="1">
        <v>0</v>
      </c>
      <c r="G24" s="1">
        <v>0</v>
      </c>
      <c r="H24" s="1">
        <v>0</v>
      </c>
      <c r="I24" s="1">
        <v>3.3</v>
      </c>
      <c r="J24" s="1">
        <v>0</v>
      </c>
      <c r="K24" s="1">
        <v>0.765</v>
      </c>
      <c r="L24" s="1">
        <v>0</v>
      </c>
      <c r="M24" s="1">
        <v>0</v>
      </c>
      <c r="N24" s="1" t="s">
        <v>54</v>
      </c>
      <c r="O24" s="1">
        <v>899.85</v>
      </c>
      <c r="P24" s="1">
        <v>1</v>
      </c>
      <c r="Q24" s="1">
        <v>0</v>
      </c>
      <c r="R24" s="1">
        <v>499.85</v>
      </c>
      <c r="S24" s="1">
        <v>1</v>
      </c>
      <c r="T24" s="1" t="s">
        <v>51</v>
      </c>
      <c r="U24" s="1">
        <v>227</v>
      </c>
      <c r="V24" s="1" t="s">
        <v>52</v>
      </c>
      <c r="W24" s="1" t="s">
        <v>52</v>
      </c>
      <c r="X24" s="1">
        <v>37</v>
      </c>
    </row>
    <row r="25" spans="1:24">
      <c r="A25" s="1">
        <v>32</v>
      </c>
      <c r="B25" s="1" t="s">
        <v>53</v>
      </c>
      <c r="C25" s="1" t="s">
        <v>3</v>
      </c>
      <c r="D25" s="1">
        <v>96.075</v>
      </c>
      <c r="E25" s="1">
        <v>0</v>
      </c>
      <c r="F25" s="1">
        <v>0</v>
      </c>
      <c r="G25" s="1">
        <v>0</v>
      </c>
      <c r="H25" s="1">
        <v>0</v>
      </c>
      <c r="I25" s="1">
        <v>3.3</v>
      </c>
      <c r="J25" s="1">
        <v>0</v>
      </c>
      <c r="K25" s="1">
        <v>0.625</v>
      </c>
      <c r="L25" s="1">
        <v>0</v>
      </c>
      <c r="M25" s="1">
        <v>0</v>
      </c>
      <c r="N25" s="1" t="s">
        <v>54</v>
      </c>
      <c r="O25" s="1">
        <v>899.85</v>
      </c>
      <c r="P25" s="1">
        <v>1</v>
      </c>
      <c r="Q25" s="1">
        <v>0</v>
      </c>
      <c r="R25" s="1">
        <v>499.85</v>
      </c>
      <c r="S25" s="1">
        <v>1</v>
      </c>
      <c r="T25" s="1" t="s">
        <v>51</v>
      </c>
      <c r="U25" s="1">
        <v>199</v>
      </c>
      <c r="V25" s="1" t="s">
        <v>52</v>
      </c>
      <c r="W25" s="1" t="s">
        <v>52</v>
      </c>
      <c r="X25" s="1">
        <v>40</v>
      </c>
    </row>
    <row r="26" spans="1:24">
      <c r="A26" s="1">
        <v>33</v>
      </c>
      <c r="B26" s="1" t="s">
        <v>53</v>
      </c>
      <c r="C26" s="1" t="s">
        <v>3</v>
      </c>
      <c r="D26" s="1">
        <v>96.155</v>
      </c>
      <c r="E26" s="1">
        <v>0</v>
      </c>
      <c r="F26" s="1">
        <v>0</v>
      </c>
      <c r="G26" s="1">
        <v>0</v>
      </c>
      <c r="H26" s="1">
        <v>0</v>
      </c>
      <c r="I26" s="1">
        <v>3.3</v>
      </c>
      <c r="J26" s="1">
        <v>0</v>
      </c>
      <c r="K26" s="1">
        <v>0.545</v>
      </c>
      <c r="L26" s="1">
        <v>0</v>
      </c>
      <c r="M26" s="1">
        <v>0</v>
      </c>
      <c r="N26" s="1" t="s">
        <v>54</v>
      </c>
      <c r="O26" s="1">
        <v>899.85</v>
      </c>
      <c r="P26" s="1">
        <v>1</v>
      </c>
      <c r="Q26" s="1">
        <v>0</v>
      </c>
      <c r="R26" s="1">
        <v>499.85</v>
      </c>
      <c r="S26" s="1">
        <v>1</v>
      </c>
      <c r="T26" s="1" t="s">
        <v>51</v>
      </c>
      <c r="U26" s="1">
        <v>165</v>
      </c>
      <c r="V26" s="1" t="s">
        <v>52</v>
      </c>
      <c r="W26" s="1" t="s">
        <v>52</v>
      </c>
      <c r="X26" s="1">
        <v>39</v>
      </c>
    </row>
    <row r="27" spans="1:24">
      <c r="A27" s="1">
        <v>34</v>
      </c>
      <c r="B27" s="1" t="s">
        <v>53</v>
      </c>
      <c r="C27" s="1" t="s">
        <v>3</v>
      </c>
      <c r="D27" s="1">
        <v>96.215</v>
      </c>
      <c r="E27" s="1">
        <v>0</v>
      </c>
      <c r="F27" s="1">
        <v>0</v>
      </c>
      <c r="G27" s="1">
        <v>0</v>
      </c>
      <c r="H27" s="1">
        <v>0</v>
      </c>
      <c r="I27" s="1">
        <v>3.3</v>
      </c>
      <c r="J27" s="1">
        <v>0</v>
      </c>
      <c r="K27" s="1">
        <v>0.485</v>
      </c>
      <c r="L27" s="1">
        <v>0</v>
      </c>
      <c r="M27" s="1">
        <v>0</v>
      </c>
      <c r="N27" s="1" t="s">
        <v>54</v>
      </c>
      <c r="O27" s="1">
        <v>899.85</v>
      </c>
      <c r="P27" s="1">
        <v>1</v>
      </c>
      <c r="Q27" s="1">
        <v>0</v>
      </c>
      <c r="R27" s="1">
        <v>499.85</v>
      </c>
      <c r="S27" s="1">
        <v>1</v>
      </c>
      <c r="T27" s="1" t="s">
        <v>51</v>
      </c>
      <c r="U27" s="1">
        <v>148</v>
      </c>
      <c r="V27" s="1" t="s">
        <v>52</v>
      </c>
      <c r="W27" s="1" t="s">
        <v>52</v>
      </c>
      <c r="X27" s="1">
        <v>37</v>
      </c>
    </row>
    <row r="28" spans="1:24">
      <c r="A28" s="1">
        <v>35</v>
      </c>
      <c r="B28" s="1" t="s">
        <v>53</v>
      </c>
      <c r="C28" s="1" t="s">
        <v>3</v>
      </c>
      <c r="D28" s="1">
        <v>96.255</v>
      </c>
      <c r="E28" s="1">
        <v>0</v>
      </c>
      <c r="F28" s="1">
        <v>0</v>
      </c>
      <c r="G28" s="1">
        <v>0</v>
      </c>
      <c r="H28" s="1">
        <v>0</v>
      </c>
      <c r="I28" s="1">
        <v>3.3</v>
      </c>
      <c r="J28" s="1">
        <v>0</v>
      </c>
      <c r="K28" s="1">
        <v>0.445</v>
      </c>
      <c r="L28" s="1">
        <v>0</v>
      </c>
      <c r="M28" s="1">
        <v>0</v>
      </c>
      <c r="N28" s="1" t="s">
        <v>54</v>
      </c>
      <c r="O28" s="1">
        <v>899.85</v>
      </c>
      <c r="P28" s="1">
        <v>1</v>
      </c>
      <c r="Q28" s="1">
        <v>0</v>
      </c>
      <c r="R28" s="1">
        <v>499.85</v>
      </c>
      <c r="S28" s="1">
        <v>1</v>
      </c>
      <c r="T28" s="1" t="s">
        <v>51</v>
      </c>
      <c r="U28" s="1">
        <v>139</v>
      </c>
      <c r="V28" s="1" t="s">
        <v>52</v>
      </c>
      <c r="W28" s="1" t="s">
        <v>52</v>
      </c>
      <c r="X28" s="1">
        <v>35</v>
      </c>
    </row>
    <row r="29" spans="1:24">
      <c r="A29" s="1">
        <v>36</v>
      </c>
      <c r="B29" s="1" t="s">
        <v>53</v>
      </c>
      <c r="C29" s="1" t="s">
        <v>3</v>
      </c>
      <c r="D29" s="1">
        <v>96.295</v>
      </c>
      <c r="E29" s="1">
        <v>0</v>
      </c>
      <c r="F29" s="1">
        <v>0</v>
      </c>
      <c r="G29" s="1">
        <v>0</v>
      </c>
      <c r="H29" s="1">
        <v>0</v>
      </c>
      <c r="I29" s="1">
        <v>3.3</v>
      </c>
      <c r="J29" s="1">
        <v>0</v>
      </c>
      <c r="K29" s="1">
        <v>0.405</v>
      </c>
      <c r="L29" s="1">
        <v>0</v>
      </c>
      <c r="M29" s="1">
        <v>0</v>
      </c>
      <c r="N29" s="1" t="s">
        <v>54</v>
      </c>
      <c r="O29" s="1">
        <v>899.85</v>
      </c>
      <c r="P29" s="1">
        <v>1</v>
      </c>
      <c r="Q29" s="1">
        <v>0</v>
      </c>
      <c r="R29" s="1">
        <v>499.85</v>
      </c>
      <c r="S29" s="1">
        <v>1</v>
      </c>
      <c r="T29" s="1" t="s">
        <v>51</v>
      </c>
      <c r="U29" s="1">
        <v>132</v>
      </c>
      <c r="V29" s="1" t="s">
        <v>52</v>
      </c>
      <c r="W29" s="1" t="s">
        <v>52</v>
      </c>
      <c r="X29" s="1">
        <v>33</v>
      </c>
    </row>
    <row r="30" spans="1:24">
      <c r="A30" s="1">
        <v>37</v>
      </c>
      <c r="B30" s="1" t="s">
        <v>53</v>
      </c>
      <c r="C30" s="1" t="s">
        <v>3</v>
      </c>
      <c r="D30" s="1">
        <v>95.565</v>
      </c>
      <c r="E30" s="1">
        <v>0</v>
      </c>
      <c r="F30" s="1">
        <v>0</v>
      </c>
      <c r="G30" s="1">
        <v>0</v>
      </c>
      <c r="H30" s="1">
        <v>0</v>
      </c>
      <c r="I30" s="1">
        <v>3.3</v>
      </c>
      <c r="J30" s="1">
        <v>0</v>
      </c>
      <c r="K30" s="1">
        <v>1.135</v>
      </c>
      <c r="L30" s="1">
        <v>0</v>
      </c>
      <c r="M30" s="1">
        <v>0</v>
      </c>
      <c r="N30" s="1" t="s">
        <v>54</v>
      </c>
      <c r="O30" s="1">
        <v>899.85</v>
      </c>
      <c r="P30" s="1">
        <v>1</v>
      </c>
      <c r="Q30" s="1">
        <v>0</v>
      </c>
      <c r="R30" s="1">
        <v>499.85</v>
      </c>
      <c r="S30" s="1">
        <v>1</v>
      </c>
      <c r="T30" s="1" t="s">
        <v>51</v>
      </c>
      <c r="U30" s="1">
        <v>221</v>
      </c>
      <c r="V30" s="1" t="s">
        <v>52</v>
      </c>
      <c r="W30" s="1" t="s">
        <v>52</v>
      </c>
      <c r="X30" s="1">
        <v>18</v>
      </c>
    </row>
    <row r="31" spans="1:24">
      <c r="A31" s="1">
        <v>38</v>
      </c>
      <c r="B31" s="1" t="s">
        <v>53</v>
      </c>
      <c r="C31" s="1" t="s">
        <v>3</v>
      </c>
      <c r="D31" s="1">
        <v>95.725</v>
      </c>
      <c r="E31" s="1">
        <v>0</v>
      </c>
      <c r="F31" s="1">
        <v>0</v>
      </c>
      <c r="G31" s="1">
        <v>0</v>
      </c>
      <c r="H31" s="1">
        <v>0</v>
      </c>
      <c r="I31" s="1">
        <v>3.3</v>
      </c>
      <c r="J31" s="1">
        <v>0</v>
      </c>
      <c r="K31" s="1">
        <v>0.975</v>
      </c>
      <c r="L31" s="1">
        <v>0</v>
      </c>
      <c r="M31" s="1">
        <v>0</v>
      </c>
      <c r="N31" s="1" t="s">
        <v>54</v>
      </c>
      <c r="O31" s="1">
        <v>899.85</v>
      </c>
      <c r="P31" s="1">
        <v>1</v>
      </c>
      <c r="Q31" s="1">
        <v>0</v>
      </c>
      <c r="R31" s="1">
        <v>499.85</v>
      </c>
      <c r="S31" s="1">
        <v>1</v>
      </c>
      <c r="T31" s="1" t="s">
        <v>51</v>
      </c>
      <c r="U31" s="1">
        <v>224</v>
      </c>
      <c r="V31" s="1" t="s">
        <v>52</v>
      </c>
      <c r="W31" s="1" t="s">
        <v>52</v>
      </c>
      <c r="X31" s="1">
        <v>25</v>
      </c>
    </row>
    <row r="32" spans="1:24">
      <c r="A32" s="1">
        <v>39</v>
      </c>
      <c r="B32" s="1" t="s">
        <v>53</v>
      </c>
      <c r="C32" s="1" t="s">
        <v>3</v>
      </c>
      <c r="D32" s="1">
        <v>95.835</v>
      </c>
      <c r="E32" s="1">
        <v>0</v>
      </c>
      <c r="F32" s="1">
        <v>0</v>
      </c>
      <c r="G32" s="1">
        <v>0</v>
      </c>
      <c r="H32" s="1">
        <v>0</v>
      </c>
      <c r="I32" s="1">
        <v>3.3</v>
      </c>
      <c r="J32" s="1">
        <v>0</v>
      </c>
      <c r="K32" s="1">
        <v>0.865</v>
      </c>
      <c r="L32" s="1">
        <v>0</v>
      </c>
      <c r="M32" s="1">
        <v>0</v>
      </c>
      <c r="N32" s="1" t="s">
        <v>54</v>
      </c>
      <c r="O32" s="1">
        <v>899.85</v>
      </c>
      <c r="P32" s="1">
        <v>1</v>
      </c>
      <c r="Q32" s="1">
        <v>0</v>
      </c>
      <c r="R32" s="1">
        <v>499.85</v>
      </c>
      <c r="S32" s="1">
        <v>1</v>
      </c>
      <c r="T32" s="1" t="s">
        <v>51</v>
      </c>
      <c r="U32" s="1">
        <v>233</v>
      </c>
      <c r="V32" s="1" t="s">
        <v>52</v>
      </c>
      <c r="W32" s="1" t="s">
        <v>52</v>
      </c>
      <c r="X32" s="1">
        <v>30</v>
      </c>
    </row>
    <row r="33" spans="1:24">
      <c r="A33" s="1">
        <v>40</v>
      </c>
      <c r="B33" s="1" t="s">
        <v>53</v>
      </c>
      <c r="C33" s="1" t="s">
        <v>3</v>
      </c>
      <c r="D33" s="1">
        <v>95.935</v>
      </c>
      <c r="E33" s="1">
        <v>0</v>
      </c>
      <c r="F33" s="1">
        <v>0</v>
      </c>
      <c r="G33" s="1">
        <v>0</v>
      </c>
      <c r="H33" s="1">
        <v>0</v>
      </c>
      <c r="I33" s="1">
        <v>3.3</v>
      </c>
      <c r="J33" s="1">
        <v>0</v>
      </c>
      <c r="K33" s="1">
        <v>0.765</v>
      </c>
      <c r="L33" s="1">
        <v>0</v>
      </c>
      <c r="M33" s="1">
        <v>0</v>
      </c>
      <c r="N33" s="1" t="s">
        <v>54</v>
      </c>
      <c r="O33" s="1">
        <v>899.85</v>
      </c>
      <c r="P33" s="1">
        <v>1</v>
      </c>
      <c r="Q33" s="1">
        <v>0</v>
      </c>
      <c r="R33" s="1">
        <v>499.85</v>
      </c>
      <c r="S33" s="1">
        <v>1</v>
      </c>
      <c r="T33" s="1" t="s">
        <v>51</v>
      </c>
      <c r="U33" s="1">
        <v>231</v>
      </c>
      <c r="V33" s="1" t="s">
        <v>52</v>
      </c>
      <c r="W33" s="1" t="s">
        <v>52</v>
      </c>
      <c r="X33" s="1">
        <v>36</v>
      </c>
    </row>
    <row r="34" spans="1:24">
      <c r="A34" s="1">
        <v>41</v>
      </c>
      <c r="B34" s="1" t="s">
        <v>53</v>
      </c>
      <c r="C34" s="1" t="s">
        <v>3</v>
      </c>
      <c r="D34" s="1">
        <v>96.075</v>
      </c>
      <c r="E34" s="1">
        <v>0</v>
      </c>
      <c r="F34" s="1">
        <v>0</v>
      </c>
      <c r="G34" s="1">
        <v>0</v>
      </c>
      <c r="H34" s="1">
        <v>0</v>
      </c>
      <c r="I34" s="1">
        <v>3.3</v>
      </c>
      <c r="J34" s="1">
        <v>0</v>
      </c>
      <c r="K34" s="1">
        <v>0.625</v>
      </c>
      <c r="L34" s="1">
        <v>0</v>
      </c>
      <c r="M34" s="1">
        <v>0</v>
      </c>
      <c r="N34" s="1" t="s">
        <v>54</v>
      </c>
      <c r="O34" s="1">
        <v>899.85</v>
      </c>
      <c r="P34" s="1">
        <v>1</v>
      </c>
      <c r="Q34" s="1">
        <v>0</v>
      </c>
      <c r="R34" s="1">
        <v>499.85</v>
      </c>
      <c r="S34" s="1">
        <v>1</v>
      </c>
      <c r="T34" s="1" t="s">
        <v>51</v>
      </c>
      <c r="U34" s="1">
        <v>225</v>
      </c>
      <c r="V34" s="1" t="s">
        <v>52</v>
      </c>
      <c r="W34" s="1" t="s">
        <v>52</v>
      </c>
      <c r="X34" s="1">
        <v>39</v>
      </c>
    </row>
    <row r="35" spans="1:24">
      <c r="A35" s="1">
        <v>42</v>
      </c>
      <c r="B35" s="1" t="s">
        <v>53</v>
      </c>
      <c r="C35" s="1" t="s">
        <v>3</v>
      </c>
      <c r="D35" s="1">
        <v>96.155</v>
      </c>
      <c r="E35" s="1">
        <v>0</v>
      </c>
      <c r="F35" s="1">
        <v>0</v>
      </c>
      <c r="G35" s="1">
        <v>0</v>
      </c>
      <c r="H35" s="1">
        <v>0</v>
      </c>
      <c r="I35" s="1">
        <v>3.3</v>
      </c>
      <c r="J35" s="1">
        <v>0</v>
      </c>
      <c r="K35" s="1">
        <v>0.545</v>
      </c>
      <c r="L35" s="1">
        <v>0</v>
      </c>
      <c r="M35" s="1">
        <v>0</v>
      </c>
      <c r="N35" s="1" t="s">
        <v>54</v>
      </c>
      <c r="O35" s="1">
        <v>899.85</v>
      </c>
      <c r="P35" s="1">
        <v>1</v>
      </c>
      <c r="Q35" s="1">
        <v>0</v>
      </c>
      <c r="R35" s="1">
        <v>499.85</v>
      </c>
      <c r="S35" s="1">
        <v>1</v>
      </c>
      <c r="T35" s="1" t="s">
        <v>51</v>
      </c>
      <c r="U35" s="1">
        <v>192</v>
      </c>
      <c r="V35" s="1" t="s">
        <v>52</v>
      </c>
      <c r="W35" s="1" t="s">
        <v>52</v>
      </c>
      <c r="X35" s="1">
        <v>38</v>
      </c>
    </row>
    <row r="36" spans="1:24">
      <c r="A36" s="1">
        <v>43</v>
      </c>
      <c r="B36" s="1" t="s">
        <v>53</v>
      </c>
      <c r="C36" s="1" t="s">
        <v>3</v>
      </c>
      <c r="D36" s="1">
        <v>96.215</v>
      </c>
      <c r="E36" s="1">
        <v>0</v>
      </c>
      <c r="F36" s="1">
        <v>0</v>
      </c>
      <c r="G36" s="1">
        <v>0</v>
      </c>
      <c r="H36" s="1">
        <v>0</v>
      </c>
      <c r="I36" s="1">
        <v>3.3</v>
      </c>
      <c r="J36" s="1">
        <v>0</v>
      </c>
      <c r="K36" s="1">
        <v>0.485</v>
      </c>
      <c r="L36" s="1">
        <v>0</v>
      </c>
      <c r="M36" s="1">
        <v>0</v>
      </c>
      <c r="N36" s="1" t="s">
        <v>54</v>
      </c>
      <c r="O36" s="1">
        <v>899.85</v>
      </c>
      <c r="P36" s="1">
        <v>1</v>
      </c>
      <c r="Q36" s="1">
        <v>0</v>
      </c>
      <c r="R36" s="1">
        <v>499.85</v>
      </c>
      <c r="S36" s="1">
        <v>1</v>
      </c>
      <c r="T36" s="1" t="s">
        <v>51</v>
      </c>
      <c r="U36" s="1">
        <v>182</v>
      </c>
      <c r="V36" s="1" t="s">
        <v>52</v>
      </c>
      <c r="W36" s="1" t="s">
        <v>52</v>
      </c>
      <c r="X36" s="1">
        <v>37</v>
      </c>
    </row>
    <row r="37" spans="1:24">
      <c r="A37" s="1">
        <v>44</v>
      </c>
      <c r="B37" s="1" t="s">
        <v>53</v>
      </c>
      <c r="C37" s="1" t="s">
        <v>3</v>
      </c>
      <c r="D37" s="1">
        <v>96.255</v>
      </c>
      <c r="E37" s="1">
        <v>0</v>
      </c>
      <c r="F37" s="1">
        <v>0</v>
      </c>
      <c r="G37" s="1">
        <v>0</v>
      </c>
      <c r="H37" s="1">
        <v>0</v>
      </c>
      <c r="I37" s="1">
        <v>3.3</v>
      </c>
      <c r="J37" s="1">
        <v>0</v>
      </c>
      <c r="K37" s="1">
        <v>0.445</v>
      </c>
      <c r="L37" s="1">
        <v>0</v>
      </c>
      <c r="M37" s="1">
        <v>0</v>
      </c>
      <c r="N37" s="1" t="s">
        <v>54</v>
      </c>
      <c r="O37" s="1">
        <v>899.85</v>
      </c>
      <c r="P37" s="1">
        <v>1</v>
      </c>
      <c r="Q37" s="1">
        <v>0</v>
      </c>
      <c r="R37" s="1">
        <v>499.85</v>
      </c>
      <c r="S37" s="1">
        <v>1</v>
      </c>
      <c r="T37" s="1" t="s">
        <v>51</v>
      </c>
      <c r="U37" s="1">
        <v>175</v>
      </c>
      <c r="V37" s="1" t="s">
        <v>52</v>
      </c>
      <c r="W37" s="1" t="s">
        <v>52</v>
      </c>
      <c r="X37" s="1">
        <v>35</v>
      </c>
    </row>
    <row r="38" spans="1:24">
      <c r="A38" s="1">
        <v>45</v>
      </c>
      <c r="B38" s="1" t="s">
        <v>53</v>
      </c>
      <c r="C38" s="1" t="s">
        <v>3</v>
      </c>
      <c r="D38" s="1">
        <v>96.295</v>
      </c>
      <c r="E38" s="1">
        <v>0</v>
      </c>
      <c r="F38" s="1">
        <v>0</v>
      </c>
      <c r="G38" s="1">
        <v>0</v>
      </c>
      <c r="H38" s="1">
        <v>0</v>
      </c>
      <c r="I38" s="1">
        <v>3.3</v>
      </c>
      <c r="J38" s="1">
        <v>0</v>
      </c>
      <c r="K38" s="1">
        <v>0.405</v>
      </c>
      <c r="L38" s="1">
        <v>0</v>
      </c>
      <c r="M38" s="1">
        <v>0</v>
      </c>
      <c r="N38" s="1" t="s">
        <v>54</v>
      </c>
      <c r="O38" s="1">
        <v>899.85</v>
      </c>
      <c r="P38" s="1">
        <v>1</v>
      </c>
      <c r="Q38" s="1">
        <v>0</v>
      </c>
      <c r="R38" s="1">
        <v>499.85</v>
      </c>
      <c r="S38" s="1">
        <v>1</v>
      </c>
      <c r="T38" s="1" t="s">
        <v>51</v>
      </c>
      <c r="U38" s="1">
        <v>174</v>
      </c>
      <c r="V38" s="1" t="s">
        <v>52</v>
      </c>
      <c r="W38" s="1" t="s">
        <v>52</v>
      </c>
      <c r="X38" s="1">
        <v>35</v>
      </c>
    </row>
    <row r="39" spans="1:24">
      <c r="A39" s="1">
        <v>46</v>
      </c>
      <c r="B39" s="1" t="s">
        <v>53</v>
      </c>
      <c r="C39" s="1" t="s">
        <v>3</v>
      </c>
      <c r="D39" s="1">
        <v>95.935</v>
      </c>
      <c r="E39" s="1">
        <v>0</v>
      </c>
      <c r="F39" s="1">
        <v>0</v>
      </c>
      <c r="G39" s="1">
        <v>0</v>
      </c>
      <c r="H39" s="1">
        <v>0</v>
      </c>
      <c r="I39" s="1">
        <v>3.3</v>
      </c>
      <c r="J39" s="1">
        <v>0</v>
      </c>
      <c r="K39" s="1">
        <v>0.765</v>
      </c>
      <c r="L39" s="1">
        <v>0</v>
      </c>
      <c r="M39" s="1">
        <v>0</v>
      </c>
      <c r="N39" s="1" t="s">
        <v>54</v>
      </c>
      <c r="O39" s="1">
        <v>899.85</v>
      </c>
      <c r="P39" s="1">
        <v>1</v>
      </c>
      <c r="Q39" s="1">
        <v>0</v>
      </c>
      <c r="R39" s="1">
        <v>449.85</v>
      </c>
      <c r="S39" s="1">
        <v>1</v>
      </c>
      <c r="T39" s="1" t="s">
        <v>51</v>
      </c>
      <c r="U39" s="1">
        <v>172</v>
      </c>
      <c r="V39" s="1" t="s">
        <v>52</v>
      </c>
      <c r="W39" s="1" t="s">
        <v>52</v>
      </c>
      <c r="X39" s="1">
        <v>31</v>
      </c>
    </row>
    <row r="40" spans="1:24">
      <c r="A40" s="1">
        <v>47</v>
      </c>
      <c r="B40" s="1" t="s">
        <v>53</v>
      </c>
      <c r="C40" s="1" t="s">
        <v>3</v>
      </c>
      <c r="D40" s="1">
        <v>95.935</v>
      </c>
      <c r="E40" s="1">
        <v>0</v>
      </c>
      <c r="F40" s="1">
        <v>0</v>
      </c>
      <c r="G40" s="1">
        <v>0</v>
      </c>
      <c r="H40" s="1">
        <v>0</v>
      </c>
      <c r="I40" s="1">
        <v>3.3</v>
      </c>
      <c r="J40" s="1">
        <v>0</v>
      </c>
      <c r="K40" s="1">
        <v>0.765</v>
      </c>
      <c r="L40" s="1">
        <v>0</v>
      </c>
      <c r="M40" s="1">
        <v>0</v>
      </c>
      <c r="N40" s="1" t="s">
        <v>54</v>
      </c>
      <c r="O40" s="1">
        <v>899.85</v>
      </c>
      <c r="P40" s="1">
        <v>1</v>
      </c>
      <c r="Q40" s="1">
        <v>0</v>
      </c>
      <c r="R40" s="1">
        <v>499.85</v>
      </c>
      <c r="S40" s="1">
        <v>1</v>
      </c>
      <c r="T40" s="1" t="s">
        <v>51</v>
      </c>
      <c r="U40" s="1">
        <v>234</v>
      </c>
      <c r="V40" s="1" t="s">
        <v>52</v>
      </c>
      <c r="W40" s="1" t="s">
        <v>52</v>
      </c>
      <c r="X40" s="1">
        <v>36</v>
      </c>
    </row>
    <row r="41" spans="1:24">
      <c r="A41" s="1">
        <v>49</v>
      </c>
      <c r="B41" s="1" t="s">
        <v>53</v>
      </c>
      <c r="C41" s="1" t="s">
        <v>3</v>
      </c>
      <c r="D41" s="1">
        <v>95.935</v>
      </c>
      <c r="E41" s="1">
        <v>0</v>
      </c>
      <c r="F41" s="1">
        <v>0</v>
      </c>
      <c r="G41" s="1">
        <v>0</v>
      </c>
      <c r="H41" s="1">
        <v>0</v>
      </c>
      <c r="I41" s="1">
        <v>3.3</v>
      </c>
      <c r="J41" s="1">
        <v>0</v>
      </c>
      <c r="K41" s="1">
        <v>0.765</v>
      </c>
      <c r="L41" s="1">
        <v>0</v>
      </c>
      <c r="M41" s="1">
        <v>0</v>
      </c>
      <c r="N41" s="1" t="s">
        <v>50</v>
      </c>
      <c r="O41" s="1">
        <v>899.85</v>
      </c>
      <c r="P41" s="1">
        <v>1</v>
      </c>
      <c r="Q41" s="1">
        <v>60</v>
      </c>
      <c r="R41" s="1">
        <v>499.85</v>
      </c>
      <c r="S41" s="1">
        <v>1</v>
      </c>
      <c r="T41" s="1" t="s">
        <v>51</v>
      </c>
      <c r="U41" s="1">
        <v>244</v>
      </c>
      <c r="V41" s="1" t="s">
        <v>52</v>
      </c>
      <c r="W41" s="1" t="s">
        <v>52</v>
      </c>
      <c r="X41" s="1">
        <v>37</v>
      </c>
    </row>
    <row r="42" spans="1:24">
      <c r="A42" s="1">
        <v>52</v>
      </c>
      <c r="B42" s="1" t="s">
        <v>60</v>
      </c>
      <c r="C42" s="1" t="s">
        <v>3</v>
      </c>
      <c r="D42" s="1">
        <v>94.93</v>
      </c>
      <c r="E42" s="1">
        <v>0</v>
      </c>
      <c r="F42" s="1">
        <v>0</v>
      </c>
      <c r="G42" s="1">
        <v>0</v>
      </c>
      <c r="H42" s="1">
        <v>0</v>
      </c>
      <c r="I42" s="1">
        <v>4.1</v>
      </c>
      <c r="J42" s="1">
        <v>0</v>
      </c>
      <c r="K42" s="1">
        <v>0.97</v>
      </c>
      <c r="L42" s="1">
        <v>0</v>
      </c>
      <c r="M42" s="1">
        <v>0</v>
      </c>
      <c r="N42" s="1" t="s">
        <v>54</v>
      </c>
      <c r="O42" s="1">
        <v>899.85</v>
      </c>
      <c r="P42" s="1">
        <v>3</v>
      </c>
      <c r="Q42" s="1">
        <v>0</v>
      </c>
      <c r="R42" s="1">
        <v>449.85</v>
      </c>
      <c r="S42" s="1">
        <v>1</v>
      </c>
      <c r="T42" s="1" t="s">
        <v>51</v>
      </c>
      <c r="U42" s="1">
        <v>216</v>
      </c>
      <c r="V42" s="1" t="s">
        <v>52</v>
      </c>
      <c r="W42" s="1" t="s">
        <v>52</v>
      </c>
      <c r="X42" s="1">
        <v>27</v>
      </c>
    </row>
    <row r="43" spans="1:24">
      <c r="A43" s="1">
        <v>53</v>
      </c>
      <c r="B43" s="1" t="s">
        <v>58</v>
      </c>
      <c r="C43" s="1" t="s">
        <v>11</v>
      </c>
      <c r="D43" s="1">
        <v>95.6</v>
      </c>
      <c r="E43" s="1">
        <v>0</v>
      </c>
      <c r="F43" s="1">
        <v>0.8</v>
      </c>
      <c r="G43" s="1">
        <v>0</v>
      </c>
      <c r="H43" s="1">
        <v>0</v>
      </c>
      <c r="I43" s="1">
        <v>2.8</v>
      </c>
      <c r="J43" s="1">
        <v>0</v>
      </c>
      <c r="K43" s="1">
        <v>0.8</v>
      </c>
      <c r="L43" s="1">
        <v>0</v>
      </c>
      <c r="M43" s="1">
        <v>0</v>
      </c>
      <c r="N43" s="1" t="s">
        <v>50</v>
      </c>
      <c r="O43" s="1">
        <v>899.85</v>
      </c>
      <c r="P43" s="1">
        <v>2</v>
      </c>
      <c r="Q43" s="1">
        <v>50</v>
      </c>
      <c r="R43" s="1">
        <v>499.85</v>
      </c>
      <c r="S43" s="1">
        <v>1</v>
      </c>
      <c r="T43" s="1" t="s">
        <v>51</v>
      </c>
      <c r="U43" s="1">
        <v>238</v>
      </c>
      <c r="V43" s="1" t="s">
        <v>52</v>
      </c>
      <c r="W43" s="1" t="s">
        <v>52</v>
      </c>
      <c r="X43" s="1">
        <v>37</v>
      </c>
    </row>
    <row r="44" spans="1:24">
      <c r="A44" s="1">
        <v>55</v>
      </c>
      <c r="B44" s="1" t="s">
        <v>59</v>
      </c>
      <c r="C44" s="1" t="s">
        <v>3</v>
      </c>
      <c r="D44" s="1">
        <v>96.6</v>
      </c>
      <c r="E44" s="1">
        <v>0</v>
      </c>
      <c r="F44" s="1">
        <v>0</v>
      </c>
      <c r="G44" s="1">
        <v>0</v>
      </c>
      <c r="H44" s="1">
        <v>0</v>
      </c>
      <c r="I44" s="1">
        <v>2.8</v>
      </c>
      <c r="J44" s="1">
        <v>0</v>
      </c>
      <c r="K44" s="1">
        <v>0.6</v>
      </c>
      <c r="L44" s="1">
        <v>0</v>
      </c>
      <c r="M44" s="1">
        <v>0</v>
      </c>
      <c r="N44" s="1" t="s">
        <v>54</v>
      </c>
      <c r="O44" s="1">
        <v>899.85</v>
      </c>
      <c r="P44" s="1">
        <v>1.5</v>
      </c>
      <c r="Q44" s="1">
        <v>0</v>
      </c>
      <c r="R44" s="1">
        <v>399.85</v>
      </c>
      <c r="S44" s="1">
        <v>1</v>
      </c>
      <c r="T44" s="1" t="s">
        <v>51</v>
      </c>
      <c r="U44" s="1">
        <v>107</v>
      </c>
      <c r="V44" s="1" t="s">
        <v>52</v>
      </c>
      <c r="W44" s="1" t="s">
        <v>52</v>
      </c>
      <c r="X44" s="1">
        <v>27</v>
      </c>
    </row>
    <row r="45" spans="1:24">
      <c r="A45" s="1">
        <v>56</v>
      </c>
      <c r="B45" s="1" t="s">
        <v>59</v>
      </c>
      <c r="C45" s="1" t="s">
        <v>3</v>
      </c>
      <c r="D45" s="1">
        <v>96.6</v>
      </c>
      <c r="E45" s="1">
        <v>0</v>
      </c>
      <c r="F45" s="1">
        <v>0</v>
      </c>
      <c r="G45" s="1">
        <v>0</v>
      </c>
      <c r="H45" s="1">
        <v>0</v>
      </c>
      <c r="I45" s="1">
        <v>2.8</v>
      </c>
      <c r="J45" s="1">
        <v>0</v>
      </c>
      <c r="K45" s="1">
        <v>0.6</v>
      </c>
      <c r="L45" s="1">
        <v>0</v>
      </c>
      <c r="M45" s="1">
        <v>0</v>
      </c>
      <c r="N45" s="1" t="s">
        <v>54</v>
      </c>
      <c r="O45" s="1">
        <v>899.85</v>
      </c>
      <c r="P45" s="1">
        <v>1.5</v>
      </c>
      <c r="Q45" s="1">
        <v>0</v>
      </c>
      <c r="R45" s="1">
        <v>449.85</v>
      </c>
      <c r="S45" s="1">
        <v>1</v>
      </c>
      <c r="T45" s="1" t="s">
        <v>51</v>
      </c>
      <c r="U45" s="1">
        <v>143</v>
      </c>
      <c r="V45" s="1" t="s">
        <v>52</v>
      </c>
      <c r="W45" s="1" t="s">
        <v>52</v>
      </c>
      <c r="X45" s="1">
        <v>31</v>
      </c>
    </row>
    <row r="46" spans="1:24">
      <c r="A46" s="1">
        <v>57</v>
      </c>
      <c r="B46" s="1" t="s">
        <v>59</v>
      </c>
      <c r="C46" s="1" t="s">
        <v>3</v>
      </c>
      <c r="D46" s="1">
        <v>96.6</v>
      </c>
      <c r="E46" s="1">
        <v>0</v>
      </c>
      <c r="F46" s="1">
        <v>0</v>
      </c>
      <c r="G46" s="1">
        <v>0</v>
      </c>
      <c r="H46" s="1">
        <v>0</v>
      </c>
      <c r="I46" s="1">
        <v>2.8</v>
      </c>
      <c r="J46" s="1">
        <v>0</v>
      </c>
      <c r="K46" s="1">
        <v>0.6</v>
      </c>
      <c r="L46" s="1">
        <v>0</v>
      </c>
      <c r="M46" s="1">
        <v>0</v>
      </c>
      <c r="N46" s="1" t="s">
        <v>54</v>
      </c>
      <c r="O46" s="1">
        <v>899.85</v>
      </c>
      <c r="P46" s="1">
        <v>1.5</v>
      </c>
      <c r="Q46" s="1">
        <v>0</v>
      </c>
      <c r="R46" s="1">
        <v>499.85</v>
      </c>
      <c r="S46" s="1">
        <v>1</v>
      </c>
      <c r="T46" s="1" t="s">
        <v>51</v>
      </c>
      <c r="U46" s="1">
        <v>191</v>
      </c>
      <c r="V46" s="1" t="s">
        <v>52</v>
      </c>
      <c r="W46" s="1" t="s">
        <v>52</v>
      </c>
      <c r="X46" s="1">
        <v>36</v>
      </c>
    </row>
    <row r="47" spans="1:24">
      <c r="A47" s="1">
        <v>58</v>
      </c>
      <c r="B47" s="1" t="s">
        <v>59</v>
      </c>
      <c r="C47" s="1" t="s">
        <v>3</v>
      </c>
      <c r="D47" s="1">
        <v>96.6</v>
      </c>
      <c r="E47" s="1">
        <v>0</v>
      </c>
      <c r="F47" s="1">
        <v>0</v>
      </c>
      <c r="G47" s="1">
        <v>0</v>
      </c>
      <c r="H47" s="1">
        <v>0</v>
      </c>
      <c r="I47" s="1">
        <v>2.8</v>
      </c>
      <c r="J47" s="1">
        <v>0</v>
      </c>
      <c r="K47" s="1">
        <v>0.6</v>
      </c>
      <c r="L47" s="1">
        <v>0</v>
      </c>
      <c r="M47" s="1">
        <v>0</v>
      </c>
      <c r="N47" s="1" t="s">
        <v>54</v>
      </c>
      <c r="O47" s="1">
        <v>899.85</v>
      </c>
      <c r="P47" s="1">
        <v>1.5</v>
      </c>
      <c r="Q47" s="1">
        <v>0</v>
      </c>
      <c r="R47" s="1">
        <v>549.85</v>
      </c>
      <c r="S47" s="1">
        <v>1</v>
      </c>
      <c r="T47" s="1" t="s">
        <v>51</v>
      </c>
      <c r="U47" s="1">
        <v>200</v>
      </c>
      <c r="V47" s="1" t="s">
        <v>52</v>
      </c>
      <c r="W47" s="1" t="s">
        <v>52</v>
      </c>
      <c r="X47" s="1">
        <v>39</v>
      </c>
    </row>
    <row r="48" spans="1:24">
      <c r="A48" s="1">
        <v>59</v>
      </c>
      <c r="B48" s="1" t="s">
        <v>59</v>
      </c>
      <c r="C48" s="1" t="s">
        <v>3</v>
      </c>
      <c r="D48" s="1">
        <v>96.6</v>
      </c>
      <c r="E48" s="1">
        <v>0</v>
      </c>
      <c r="F48" s="1">
        <v>0</v>
      </c>
      <c r="G48" s="1">
        <v>0</v>
      </c>
      <c r="H48" s="1">
        <v>0</v>
      </c>
      <c r="I48" s="1">
        <v>2.8</v>
      </c>
      <c r="J48" s="1">
        <v>0</v>
      </c>
      <c r="K48" s="1">
        <v>0.6</v>
      </c>
      <c r="L48" s="1">
        <v>0</v>
      </c>
      <c r="M48" s="1">
        <v>0</v>
      </c>
      <c r="N48" s="1" t="s">
        <v>54</v>
      </c>
      <c r="O48" s="1">
        <v>899.85</v>
      </c>
      <c r="P48" s="1">
        <v>1.5</v>
      </c>
      <c r="Q48" s="1">
        <v>0</v>
      </c>
      <c r="R48" s="1">
        <v>599.85</v>
      </c>
      <c r="S48" s="1">
        <v>1</v>
      </c>
      <c r="T48" s="1" t="s">
        <v>51</v>
      </c>
      <c r="U48" s="1">
        <v>176</v>
      </c>
      <c r="V48" s="1" t="s">
        <v>52</v>
      </c>
      <c r="W48" s="1" t="s">
        <v>52</v>
      </c>
      <c r="X48" s="1">
        <v>39</v>
      </c>
    </row>
    <row r="49" spans="1:24">
      <c r="A49" s="1">
        <v>60</v>
      </c>
      <c r="B49" s="1" t="s">
        <v>61</v>
      </c>
      <c r="C49" s="1" t="s">
        <v>3</v>
      </c>
      <c r="D49" s="1">
        <v>95.7</v>
      </c>
      <c r="E49" s="1">
        <v>0</v>
      </c>
      <c r="F49" s="1">
        <v>0</v>
      </c>
      <c r="G49" s="1">
        <v>0</v>
      </c>
      <c r="H49" s="1">
        <v>0</v>
      </c>
      <c r="I49" s="1">
        <v>3.44</v>
      </c>
      <c r="J49" s="1">
        <v>0</v>
      </c>
      <c r="K49" s="1">
        <v>0.86</v>
      </c>
      <c r="L49" s="1">
        <v>0</v>
      </c>
      <c r="M49" s="1">
        <v>0</v>
      </c>
      <c r="N49" s="1" t="s">
        <v>54</v>
      </c>
      <c r="O49" s="1">
        <v>899.85</v>
      </c>
      <c r="P49" s="1">
        <v>1</v>
      </c>
      <c r="Q49" s="1">
        <v>0</v>
      </c>
      <c r="R49" s="1">
        <v>499.85</v>
      </c>
      <c r="S49" s="1">
        <v>1</v>
      </c>
      <c r="T49" s="1" t="s">
        <v>51</v>
      </c>
      <c r="U49" s="1">
        <v>268</v>
      </c>
      <c r="V49" s="1" t="s">
        <v>52</v>
      </c>
      <c r="W49" s="1" t="s">
        <v>52</v>
      </c>
      <c r="X49" s="1">
        <v>43</v>
      </c>
    </row>
    <row r="50" spans="1:24">
      <c r="A50" s="1">
        <v>61</v>
      </c>
      <c r="B50" s="1" t="s">
        <v>62</v>
      </c>
      <c r="C50" s="1" t="s">
        <v>3</v>
      </c>
      <c r="D50" s="1">
        <v>96.83</v>
      </c>
      <c r="E50" s="1">
        <v>0</v>
      </c>
      <c r="F50" s="1">
        <v>0</v>
      </c>
      <c r="G50" s="1">
        <v>0</v>
      </c>
      <c r="H50" s="1">
        <v>0</v>
      </c>
      <c r="I50" s="1">
        <v>2.25</v>
      </c>
      <c r="J50" s="1">
        <v>0</v>
      </c>
      <c r="K50" s="1">
        <v>0.92</v>
      </c>
      <c r="L50" s="1">
        <v>0</v>
      </c>
      <c r="M50" s="1">
        <v>0</v>
      </c>
      <c r="N50" s="1" t="s">
        <v>50</v>
      </c>
      <c r="O50" s="1">
        <v>899.85</v>
      </c>
      <c r="P50" s="1">
        <v>27.77</v>
      </c>
      <c r="Q50" s="1">
        <v>50</v>
      </c>
      <c r="R50" s="1">
        <v>446.85</v>
      </c>
      <c r="S50" s="1">
        <v>1.67</v>
      </c>
      <c r="T50" s="1" t="s">
        <v>51</v>
      </c>
      <c r="U50" s="1">
        <v>300</v>
      </c>
      <c r="V50" s="1" t="s">
        <v>52</v>
      </c>
      <c r="W50" s="1" t="s">
        <v>52</v>
      </c>
      <c r="X50" s="1">
        <v>19</v>
      </c>
    </row>
    <row r="51" spans="1:24">
      <c r="A51" s="1">
        <v>62</v>
      </c>
      <c r="B51" s="1" t="s">
        <v>53</v>
      </c>
      <c r="C51" s="1" t="s">
        <v>3</v>
      </c>
      <c r="D51" s="1">
        <v>95.565</v>
      </c>
      <c r="E51" s="1">
        <v>0</v>
      </c>
      <c r="F51" s="1">
        <v>0</v>
      </c>
      <c r="G51" s="1">
        <v>0</v>
      </c>
      <c r="H51" s="1">
        <v>0</v>
      </c>
      <c r="I51" s="1">
        <v>3.3</v>
      </c>
      <c r="J51" s="1">
        <v>0</v>
      </c>
      <c r="K51" s="1">
        <v>1.135</v>
      </c>
      <c r="L51" s="1">
        <v>0</v>
      </c>
      <c r="M51" s="1">
        <v>0</v>
      </c>
      <c r="N51" s="1" t="s">
        <v>54</v>
      </c>
      <c r="O51" s="1">
        <v>899.85</v>
      </c>
      <c r="P51" s="1">
        <v>1</v>
      </c>
      <c r="Q51" s="1">
        <v>0</v>
      </c>
      <c r="R51" s="1">
        <v>499.85</v>
      </c>
      <c r="S51" s="1">
        <v>2</v>
      </c>
      <c r="T51" s="1" t="s">
        <v>51</v>
      </c>
      <c r="U51" s="1">
        <v>211</v>
      </c>
      <c r="V51" s="1" t="s">
        <v>52</v>
      </c>
      <c r="W51" s="1" t="s">
        <v>52</v>
      </c>
      <c r="X51" s="1">
        <v>19</v>
      </c>
    </row>
    <row r="52" spans="1:24">
      <c r="A52" s="1">
        <v>63</v>
      </c>
      <c r="B52" s="1" t="s">
        <v>53</v>
      </c>
      <c r="C52" s="1" t="s">
        <v>3</v>
      </c>
      <c r="D52" s="1">
        <v>95.725</v>
      </c>
      <c r="E52" s="1">
        <v>0</v>
      </c>
      <c r="F52" s="1">
        <v>0</v>
      </c>
      <c r="G52" s="1">
        <v>0</v>
      </c>
      <c r="H52" s="1">
        <v>0</v>
      </c>
      <c r="I52" s="1">
        <v>3.3</v>
      </c>
      <c r="J52" s="1">
        <v>0</v>
      </c>
      <c r="K52" s="1">
        <v>0.975</v>
      </c>
      <c r="L52" s="1">
        <v>0</v>
      </c>
      <c r="M52" s="1">
        <v>0</v>
      </c>
      <c r="N52" s="1" t="s">
        <v>54</v>
      </c>
      <c r="O52" s="1">
        <v>899.85</v>
      </c>
      <c r="P52" s="1">
        <v>1</v>
      </c>
      <c r="Q52" s="1">
        <v>0</v>
      </c>
      <c r="R52" s="1">
        <v>499.85</v>
      </c>
      <c r="S52" s="1">
        <v>2</v>
      </c>
      <c r="T52" s="1" t="s">
        <v>51</v>
      </c>
      <c r="U52" s="1">
        <v>222</v>
      </c>
      <c r="V52" s="1" t="s">
        <v>52</v>
      </c>
      <c r="W52" s="1" t="s">
        <v>52</v>
      </c>
      <c r="X52" s="1">
        <v>25</v>
      </c>
    </row>
    <row r="53" spans="1:24">
      <c r="A53" s="1">
        <v>64</v>
      </c>
      <c r="B53" s="1" t="s">
        <v>53</v>
      </c>
      <c r="C53" s="1" t="s">
        <v>3</v>
      </c>
      <c r="D53" s="1">
        <v>95.835</v>
      </c>
      <c r="E53" s="1">
        <v>0</v>
      </c>
      <c r="F53" s="1">
        <v>0</v>
      </c>
      <c r="G53" s="1">
        <v>0</v>
      </c>
      <c r="H53" s="1">
        <v>0</v>
      </c>
      <c r="I53" s="1">
        <v>3.3</v>
      </c>
      <c r="J53" s="1">
        <v>0</v>
      </c>
      <c r="K53" s="1">
        <v>0.865</v>
      </c>
      <c r="L53" s="1">
        <v>0</v>
      </c>
      <c r="M53" s="1">
        <v>0</v>
      </c>
      <c r="N53" s="1" t="s">
        <v>54</v>
      </c>
      <c r="O53" s="1">
        <v>899.85</v>
      </c>
      <c r="P53" s="1">
        <v>1</v>
      </c>
      <c r="Q53" s="1">
        <v>0</v>
      </c>
      <c r="R53" s="1">
        <v>499.85</v>
      </c>
      <c r="S53" s="1">
        <v>2</v>
      </c>
      <c r="T53" s="1" t="s">
        <v>51</v>
      </c>
      <c r="U53" s="1">
        <v>226</v>
      </c>
      <c r="V53" s="1" t="s">
        <v>52</v>
      </c>
      <c r="W53" s="1" t="s">
        <v>52</v>
      </c>
      <c r="X53" s="1">
        <v>31</v>
      </c>
    </row>
    <row r="54" spans="1:24">
      <c r="A54" s="1">
        <v>65</v>
      </c>
      <c r="B54" s="1" t="s">
        <v>53</v>
      </c>
      <c r="C54" s="1" t="s">
        <v>3</v>
      </c>
      <c r="D54" s="1">
        <v>95.935</v>
      </c>
      <c r="E54" s="1">
        <v>0</v>
      </c>
      <c r="F54" s="1">
        <v>0</v>
      </c>
      <c r="G54" s="1">
        <v>0</v>
      </c>
      <c r="H54" s="1">
        <v>0</v>
      </c>
      <c r="I54" s="1">
        <v>3.3</v>
      </c>
      <c r="J54" s="1">
        <v>0</v>
      </c>
      <c r="K54" s="1">
        <v>0.765</v>
      </c>
      <c r="L54" s="1">
        <v>0</v>
      </c>
      <c r="M54" s="1">
        <v>0</v>
      </c>
      <c r="N54" s="1" t="s">
        <v>54</v>
      </c>
      <c r="O54" s="1">
        <v>899.85</v>
      </c>
      <c r="P54" s="1">
        <v>1</v>
      </c>
      <c r="Q54" s="1">
        <v>0</v>
      </c>
      <c r="R54" s="1">
        <v>499.85</v>
      </c>
      <c r="S54" s="1">
        <v>2</v>
      </c>
      <c r="T54" s="1" t="s">
        <v>51</v>
      </c>
      <c r="U54" s="1">
        <v>233</v>
      </c>
      <c r="V54" s="1" t="s">
        <v>52</v>
      </c>
      <c r="W54" s="1" t="s">
        <v>52</v>
      </c>
      <c r="X54" s="1">
        <v>38</v>
      </c>
    </row>
    <row r="55" spans="1:24">
      <c r="A55" s="1">
        <v>66</v>
      </c>
      <c r="B55" s="1" t="s">
        <v>53</v>
      </c>
      <c r="C55" s="1" t="s">
        <v>3</v>
      </c>
      <c r="D55" s="1">
        <v>96.075</v>
      </c>
      <c r="E55" s="1">
        <v>0</v>
      </c>
      <c r="F55" s="1">
        <v>0</v>
      </c>
      <c r="G55" s="1">
        <v>0</v>
      </c>
      <c r="H55" s="1">
        <v>0</v>
      </c>
      <c r="I55" s="1">
        <v>3.3</v>
      </c>
      <c r="J55" s="1">
        <v>0</v>
      </c>
      <c r="K55" s="1">
        <v>0.625</v>
      </c>
      <c r="L55" s="1">
        <v>0</v>
      </c>
      <c r="M55" s="1">
        <v>0</v>
      </c>
      <c r="N55" s="1" t="s">
        <v>54</v>
      </c>
      <c r="O55" s="1">
        <v>899.85</v>
      </c>
      <c r="P55" s="1">
        <v>1</v>
      </c>
      <c r="Q55" s="1">
        <v>0</v>
      </c>
      <c r="R55" s="1">
        <v>499.85</v>
      </c>
      <c r="S55" s="1">
        <v>2</v>
      </c>
      <c r="T55" s="1" t="s">
        <v>51</v>
      </c>
      <c r="U55" s="1">
        <v>217</v>
      </c>
      <c r="V55" s="1" t="s">
        <v>52</v>
      </c>
      <c r="W55" s="1" t="s">
        <v>52</v>
      </c>
      <c r="X55" s="1">
        <v>42</v>
      </c>
    </row>
    <row r="56" spans="1:24">
      <c r="A56" s="1">
        <v>67</v>
      </c>
      <c r="B56" s="1" t="s">
        <v>53</v>
      </c>
      <c r="C56" s="1" t="s">
        <v>3</v>
      </c>
      <c r="D56" s="1">
        <v>96.155</v>
      </c>
      <c r="E56" s="1">
        <v>0</v>
      </c>
      <c r="F56" s="1">
        <v>0</v>
      </c>
      <c r="G56" s="1">
        <v>0</v>
      </c>
      <c r="H56" s="1">
        <v>0</v>
      </c>
      <c r="I56" s="1">
        <v>3.3</v>
      </c>
      <c r="J56" s="1">
        <v>0</v>
      </c>
      <c r="K56" s="1">
        <v>0.545</v>
      </c>
      <c r="L56" s="1">
        <v>0</v>
      </c>
      <c r="M56" s="1">
        <v>0</v>
      </c>
      <c r="N56" s="1" t="s">
        <v>54</v>
      </c>
      <c r="O56" s="1">
        <v>899.85</v>
      </c>
      <c r="P56" s="1">
        <v>1</v>
      </c>
      <c r="Q56" s="1">
        <v>0</v>
      </c>
      <c r="R56" s="1">
        <v>499.85</v>
      </c>
      <c r="S56" s="1">
        <v>2</v>
      </c>
      <c r="T56" s="1" t="s">
        <v>51</v>
      </c>
      <c r="U56" s="1">
        <v>202</v>
      </c>
      <c r="V56" s="1" t="s">
        <v>52</v>
      </c>
      <c r="W56" s="1" t="s">
        <v>52</v>
      </c>
      <c r="X56" s="1">
        <v>40</v>
      </c>
    </row>
    <row r="57" spans="1:24">
      <c r="A57" s="1">
        <v>68</v>
      </c>
      <c r="B57" s="1" t="s">
        <v>53</v>
      </c>
      <c r="C57" s="1" t="s">
        <v>3</v>
      </c>
      <c r="D57" s="1">
        <v>96.215</v>
      </c>
      <c r="E57" s="1">
        <v>0</v>
      </c>
      <c r="F57" s="1">
        <v>0</v>
      </c>
      <c r="G57" s="1">
        <v>0</v>
      </c>
      <c r="H57" s="1">
        <v>0</v>
      </c>
      <c r="I57" s="1">
        <v>3.3</v>
      </c>
      <c r="J57" s="1">
        <v>0</v>
      </c>
      <c r="K57" s="1">
        <v>0.485</v>
      </c>
      <c r="L57" s="1">
        <v>0</v>
      </c>
      <c r="M57" s="1">
        <v>0</v>
      </c>
      <c r="N57" s="1" t="s">
        <v>54</v>
      </c>
      <c r="O57" s="1">
        <v>899.85</v>
      </c>
      <c r="P57" s="1">
        <v>1</v>
      </c>
      <c r="Q57" s="1">
        <v>0</v>
      </c>
      <c r="R57" s="1">
        <v>499.85</v>
      </c>
      <c r="S57" s="1">
        <v>2</v>
      </c>
      <c r="T57" s="1" t="s">
        <v>51</v>
      </c>
      <c r="U57" s="1">
        <v>188</v>
      </c>
      <c r="V57" s="1" t="s">
        <v>52</v>
      </c>
      <c r="W57" s="1" t="s">
        <v>52</v>
      </c>
      <c r="X57" s="1">
        <v>39</v>
      </c>
    </row>
    <row r="58" spans="1:24">
      <c r="A58" s="1">
        <v>69</v>
      </c>
      <c r="B58" s="1" t="s">
        <v>53</v>
      </c>
      <c r="C58" s="1" t="s">
        <v>3</v>
      </c>
      <c r="D58" s="1">
        <v>96.255</v>
      </c>
      <c r="E58" s="1">
        <v>0</v>
      </c>
      <c r="F58" s="1">
        <v>0</v>
      </c>
      <c r="G58" s="1">
        <v>0</v>
      </c>
      <c r="H58" s="1">
        <v>0</v>
      </c>
      <c r="I58" s="1">
        <v>3.3</v>
      </c>
      <c r="J58" s="1">
        <v>0</v>
      </c>
      <c r="K58" s="1">
        <v>0.445</v>
      </c>
      <c r="L58" s="1">
        <v>0</v>
      </c>
      <c r="M58" s="1">
        <v>0</v>
      </c>
      <c r="N58" s="1" t="s">
        <v>54</v>
      </c>
      <c r="O58" s="1">
        <v>899.85</v>
      </c>
      <c r="P58" s="1">
        <v>1</v>
      </c>
      <c r="Q58" s="1">
        <v>0</v>
      </c>
      <c r="R58" s="1">
        <v>499.85</v>
      </c>
      <c r="S58" s="1">
        <v>2</v>
      </c>
      <c r="T58" s="1" t="s">
        <v>51</v>
      </c>
      <c r="U58" s="1">
        <v>171</v>
      </c>
      <c r="V58" s="1" t="s">
        <v>52</v>
      </c>
      <c r="W58" s="1" t="s">
        <v>52</v>
      </c>
      <c r="X58" s="1">
        <v>37</v>
      </c>
    </row>
    <row r="59" spans="1:24">
      <c r="A59" s="1">
        <v>70</v>
      </c>
      <c r="B59" s="1" t="s">
        <v>53</v>
      </c>
      <c r="C59" s="1" t="s">
        <v>3</v>
      </c>
      <c r="D59" s="1">
        <v>96.295</v>
      </c>
      <c r="E59" s="1">
        <v>0</v>
      </c>
      <c r="F59" s="1">
        <v>0</v>
      </c>
      <c r="G59" s="1">
        <v>0</v>
      </c>
      <c r="H59" s="1">
        <v>0</v>
      </c>
      <c r="I59" s="1">
        <v>3.3</v>
      </c>
      <c r="J59" s="1">
        <v>0</v>
      </c>
      <c r="K59" s="1">
        <v>0.405</v>
      </c>
      <c r="L59" s="1">
        <v>0</v>
      </c>
      <c r="M59" s="1">
        <v>0</v>
      </c>
      <c r="N59" s="1" t="s">
        <v>54</v>
      </c>
      <c r="O59" s="1">
        <v>899.85</v>
      </c>
      <c r="P59" s="1">
        <v>1</v>
      </c>
      <c r="Q59" s="1">
        <v>0</v>
      </c>
      <c r="R59" s="1">
        <v>499.85</v>
      </c>
      <c r="S59" s="1">
        <v>2</v>
      </c>
      <c r="T59" s="1" t="s">
        <v>51</v>
      </c>
      <c r="U59" s="1">
        <v>155</v>
      </c>
      <c r="V59" s="1" t="s">
        <v>52</v>
      </c>
      <c r="W59" s="1" t="s">
        <v>52</v>
      </c>
      <c r="X59" s="1">
        <v>35</v>
      </c>
    </row>
    <row r="60" spans="1:24">
      <c r="A60" s="1">
        <v>72</v>
      </c>
      <c r="B60" s="1" t="s">
        <v>53</v>
      </c>
      <c r="C60" s="1" t="s">
        <v>3</v>
      </c>
      <c r="D60" s="1">
        <v>95.725</v>
      </c>
      <c r="E60" s="1">
        <v>0</v>
      </c>
      <c r="F60" s="1">
        <v>0</v>
      </c>
      <c r="G60" s="1">
        <v>0</v>
      </c>
      <c r="H60" s="1">
        <v>0</v>
      </c>
      <c r="I60" s="1">
        <v>3.3</v>
      </c>
      <c r="J60" s="1">
        <v>0</v>
      </c>
      <c r="K60" s="1">
        <v>0.975</v>
      </c>
      <c r="L60" s="1">
        <v>0</v>
      </c>
      <c r="M60" s="1">
        <v>0</v>
      </c>
      <c r="N60" s="1" t="s">
        <v>54</v>
      </c>
      <c r="O60" s="1">
        <v>899.85</v>
      </c>
      <c r="P60" s="1">
        <v>1</v>
      </c>
      <c r="Q60" s="1">
        <v>0</v>
      </c>
      <c r="R60" s="1">
        <v>499.85</v>
      </c>
      <c r="S60" s="1">
        <v>2</v>
      </c>
      <c r="T60" s="1" t="s">
        <v>51</v>
      </c>
      <c r="U60" s="1">
        <v>230</v>
      </c>
      <c r="V60" s="1" t="s">
        <v>52</v>
      </c>
      <c r="W60" s="1" t="s">
        <v>52</v>
      </c>
      <c r="X60" s="1">
        <v>26</v>
      </c>
    </row>
    <row r="61" spans="1:24">
      <c r="A61" s="1">
        <v>77</v>
      </c>
      <c r="B61" s="1" t="s">
        <v>53</v>
      </c>
      <c r="C61" s="1" t="s">
        <v>3</v>
      </c>
      <c r="D61" s="1">
        <v>96.215</v>
      </c>
      <c r="E61" s="1">
        <v>0</v>
      </c>
      <c r="F61" s="1">
        <v>0</v>
      </c>
      <c r="G61" s="1">
        <v>0</v>
      </c>
      <c r="H61" s="1">
        <v>0</v>
      </c>
      <c r="I61" s="1">
        <v>3.3</v>
      </c>
      <c r="J61" s="1">
        <v>0</v>
      </c>
      <c r="K61" s="1">
        <v>0.485</v>
      </c>
      <c r="L61" s="1">
        <v>0</v>
      </c>
      <c r="M61" s="1">
        <v>0</v>
      </c>
      <c r="N61" s="1" t="s">
        <v>54</v>
      </c>
      <c r="O61" s="1">
        <v>899.85</v>
      </c>
      <c r="P61" s="1">
        <v>1</v>
      </c>
      <c r="Q61" s="1">
        <v>0</v>
      </c>
      <c r="R61" s="1">
        <v>499.85</v>
      </c>
      <c r="S61" s="1">
        <v>2</v>
      </c>
      <c r="T61" s="1" t="s">
        <v>51</v>
      </c>
      <c r="U61" s="1">
        <v>211</v>
      </c>
      <c r="V61" s="1" t="s">
        <v>52</v>
      </c>
      <c r="W61" s="1" t="s">
        <v>52</v>
      </c>
      <c r="X61" s="1">
        <v>39</v>
      </c>
    </row>
    <row r="62" spans="1:24">
      <c r="A62" s="1">
        <v>78</v>
      </c>
      <c r="B62" s="1" t="s">
        <v>53</v>
      </c>
      <c r="C62" s="1" t="s">
        <v>3</v>
      </c>
      <c r="D62" s="1">
        <v>96.255</v>
      </c>
      <c r="E62" s="1">
        <v>0</v>
      </c>
      <c r="F62" s="1">
        <v>0</v>
      </c>
      <c r="G62" s="1">
        <v>0</v>
      </c>
      <c r="H62" s="1">
        <v>0</v>
      </c>
      <c r="I62" s="1">
        <v>3.3</v>
      </c>
      <c r="J62" s="1">
        <v>0</v>
      </c>
      <c r="K62" s="1">
        <v>0.445</v>
      </c>
      <c r="L62" s="1">
        <v>0</v>
      </c>
      <c r="M62" s="1">
        <v>0</v>
      </c>
      <c r="N62" s="1" t="s">
        <v>54</v>
      </c>
      <c r="O62" s="1">
        <v>899.85</v>
      </c>
      <c r="P62" s="1">
        <v>1</v>
      </c>
      <c r="Q62" s="1">
        <v>0</v>
      </c>
      <c r="R62" s="1">
        <v>499.85</v>
      </c>
      <c r="S62" s="1">
        <v>2</v>
      </c>
      <c r="T62" s="1" t="s">
        <v>51</v>
      </c>
      <c r="U62" s="1">
        <v>190</v>
      </c>
      <c r="V62" s="1" t="s">
        <v>52</v>
      </c>
      <c r="W62" s="1" t="s">
        <v>52</v>
      </c>
      <c r="X62" s="1">
        <v>38</v>
      </c>
    </row>
    <row r="63" spans="1:24">
      <c r="A63" s="1">
        <v>80</v>
      </c>
      <c r="B63" s="1" t="s">
        <v>53</v>
      </c>
      <c r="C63" s="1" t="s">
        <v>3</v>
      </c>
      <c r="D63" s="1">
        <v>95.935</v>
      </c>
      <c r="E63" s="1">
        <v>0</v>
      </c>
      <c r="F63" s="1">
        <v>0</v>
      </c>
      <c r="G63" s="1">
        <v>0</v>
      </c>
      <c r="H63" s="1">
        <v>0</v>
      </c>
      <c r="I63" s="1">
        <v>3.3</v>
      </c>
      <c r="J63" s="1">
        <v>0</v>
      </c>
      <c r="K63" s="1">
        <v>0.765</v>
      </c>
      <c r="L63" s="1">
        <v>0</v>
      </c>
      <c r="M63" s="1">
        <v>0</v>
      </c>
      <c r="N63" s="1" t="s">
        <v>54</v>
      </c>
      <c r="O63" s="1">
        <v>899.85</v>
      </c>
      <c r="P63" s="1">
        <v>1</v>
      </c>
      <c r="Q63" s="1">
        <v>0</v>
      </c>
      <c r="R63" s="1">
        <v>449.85</v>
      </c>
      <c r="S63" s="1">
        <v>2</v>
      </c>
      <c r="T63" s="1" t="s">
        <v>51</v>
      </c>
      <c r="U63" s="1">
        <v>199</v>
      </c>
      <c r="V63" s="1" t="s">
        <v>52</v>
      </c>
      <c r="W63" s="1" t="s">
        <v>52</v>
      </c>
      <c r="X63" s="1">
        <v>33</v>
      </c>
    </row>
    <row r="64" spans="1:24">
      <c r="A64" s="1">
        <v>82</v>
      </c>
      <c r="B64" s="1" t="s">
        <v>53</v>
      </c>
      <c r="C64" s="1" t="s">
        <v>3</v>
      </c>
      <c r="D64" s="1">
        <v>95.935</v>
      </c>
      <c r="E64" s="1">
        <v>0</v>
      </c>
      <c r="F64" s="1">
        <v>0</v>
      </c>
      <c r="G64" s="1">
        <v>0</v>
      </c>
      <c r="H64" s="1">
        <v>0</v>
      </c>
      <c r="I64" s="1">
        <v>3.3</v>
      </c>
      <c r="J64" s="1">
        <v>0</v>
      </c>
      <c r="K64" s="1">
        <v>0.765</v>
      </c>
      <c r="L64" s="1">
        <v>0</v>
      </c>
      <c r="M64" s="1">
        <v>0</v>
      </c>
      <c r="N64" s="1" t="s">
        <v>50</v>
      </c>
      <c r="O64" s="1">
        <v>899.85</v>
      </c>
      <c r="P64" s="1">
        <v>1</v>
      </c>
      <c r="Q64" s="1">
        <v>60</v>
      </c>
      <c r="R64" s="1">
        <v>449.85</v>
      </c>
      <c r="S64" s="1">
        <v>2</v>
      </c>
      <c r="T64" s="1" t="s">
        <v>51</v>
      </c>
      <c r="U64" s="1">
        <v>244</v>
      </c>
      <c r="V64" s="1" t="s">
        <v>52</v>
      </c>
      <c r="W64" s="1" t="s">
        <v>52</v>
      </c>
      <c r="X64" s="1">
        <v>41</v>
      </c>
    </row>
    <row r="65" spans="1:24">
      <c r="A65" s="1">
        <v>83</v>
      </c>
      <c r="B65" s="1" t="s">
        <v>53</v>
      </c>
      <c r="C65" s="1" t="s">
        <v>3</v>
      </c>
      <c r="D65" s="1">
        <v>95.935</v>
      </c>
      <c r="E65" s="1">
        <v>0</v>
      </c>
      <c r="F65" s="1">
        <v>0</v>
      </c>
      <c r="G65" s="1">
        <v>0</v>
      </c>
      <c r="H65" s="1">
        <v>0</v>
      </c>
      <c r="I65" s="1">
        <v>3.3</v>
      </c>
      <c r="J65" s="1">
        <v>0</v>
      </c>
      <c r="K65" s="1">
        <v>0.765</v>
      </c>
      <c r="L65" s="1">
        <v>0</v>
      </c>
      <c r="M65" s="1">
        <v>0</v>
      </c>
      <c r="N65" s="1" t="s">
        <v>50</v>
      </c>
      <c r="O65" s="1">
        <v>899.85</v>
      </c>
      <c r="P65" s="1">
        <v>1</v>
      </c>
      <c r="Q65" s="1">
        <v>60</v>
      </c>
      <c r="R65" s="1">
        <v>499.85</v>
      </c>
      <c r="S65" s="1">
        <v>2</v>
      </c>
      <c r="T65" s="1" t="s">
        <v>51</v>
      </c>
      <c r="U65" s="1">
        <v>214</v>
      </c>
      <c r="V65" s="1" t="s">
        <v>52</v>
      </c>
      <c r="W65" s="1" t="s">
        <v>52</v>
      </c>
      <c r="X65" s="1">
        <v>41</v>
      </c>
    </row>
    <row r="66" spans="1:24">
      <c r="A66" s="1">
        <v>84</v>
      </c>
      <c r="B66" s="1" t="s">
        <v>53</v>
      </c>
      <c r="C66" s="1" t="s">
        <v>3</v>
      </c>
      <c r="D66" s="1">
        <v>95.935</v>
      </c>
      <c r="E66" s="1">
        <v>0</v>
      </c>
      <c r="F66" s="1">
        <v>0</v>
      </c>
      <c r="G66" s="1">
        <v>0</v>
      </c>
      <c r="H66" s="1">
        <v>0</v>
      </c>
      <c r="I66" s="1">
        <v>3.3</v>
      </c>
      <c r="J66" s="1">
        <v>0</v>
      </c>
      <c r="K66" s="1">
        <v>0.765</v>
      </c>
      <c r="L66" s="1">
        <v>0</v>
      </c>
      <c r="M66" s="1">
        <v>0</v>
      </c>
      <c r="N66" s="1" t="s">
        <v>55</v>
      </c>
      <c r="O66" s="1">
        <v>899.85</v>
      </c>
      <c r="P66" s="1">
        <v>1</v>
      </c>
      <c r="Q66" s="1">
        <v>45</v>
      </c>
      <c r="R66" s="1">
        <v>349.85</v>
      </c>
      <c r="S66" s="1">
        <v>2</v>
      </c>
      <c r="T66" s="1" t="s">
        <v>56</v>
      </c>
      <c r="U66" s="1">
        <v>282</v>
      </c>
      <c r="V66" s="1" t="s">
        <v>52</v>
      </c>
      <c r="W66" s="1" t="s">
        <v>52</v>
      </c>
      <c r="X66" s="1">
        <v>39</v>
      </c>
    </row>
    <row r="67" spans="1:24">
      <c r="A67" s="1">
        <v>85</v>
      </c>
      <c r="B67" s="1" t="s">
        <v>57</v>
      </c>
      <c r="C67" s="1" t="s">
        <v>3</v>
      </c>
      <c r="D67" s="1">
        <v>95.7</v>
      </c>
      <c r="E67" s="1">
        <v>0</v>
      </c>
      <c r="F67" s="1">
        <v>0</v>
      </c>
      <c r="G67" s="1">
        <v>0</v>
      </c>
      <c r="H67" s="1">
        <v>0</v>
      </c>
      <c r="I67" s="1">
        <v>3.48</v>
      </c>
      <c r="J67" s="1">
        <v>0</v>
      </c>
      <c r="K67" s="1">
        <v>0.82</v>
      </c>
      <c r="L67" s="1">
        <v>0</v>
      </c>
      <c r="M67" s="1">
        <v>0</v>
      </c>
      <c r="N67" s="1" t="s">
        <v>54</v>
      </c>
      <c r="O67" s="1">
        <v>899.85</v>
      </c>
      <c r="P67" s="1">
        <v>1</v>
      </c>
      <c r="Q67" s="1">
        <v>0</v>
      </c>
      <c r="R67" s="1">
        <v>499.85</v>
      </c>
      <c r="S67" s="1">
        <v>2</v>
      </c>
      <c r="T67" s="1" t="s">
        <v>51</v>
      </c>
      <c r="U67" s="1">
        <v>237</v>
      </c>
      <c r="V67" s="1" t="s">
        <v>52</v>
      </c>
      <c r="W67" s="1" t="s">
        <v>52</v>
      </c>
      <c r="X67" s="1">
        <v>39</v>
      </c>
    </row>
    <row r="68" spans="1:24">
      <c r="A68" s="1">
        <v>86</v>
      </c>
      <c r="B68" s="1" t="s">
        <v>60</v>
      </c>
      <c r="C68" s="1" t="s">
        <v>3</v>
      </c>
      <c r="D68" s="1">
        <v>94.93</v>
      </c>
      <c r="E68" s="1">
        <v>0</v>
      </c>
      <c r="F68" s="1">
        <v>0</v>
      </c>
      <c r="G68" s="1">
        <v>0</v>
      </c>
      <c r="H68" s="1">
        <v>0</v>
      </c>
      <c r="I68" s="1">
        <v>4.1</v>
      </c>
      <c r="J68" s="1">
        <v>0</v>
      </c>
      <c r="K68" s="1">
        <v>0.97</v>
      </c>
      <c r="L68" s="1">
        <v>0</v>
      </c>
      <c r="M68" s="1">
        <v>0</v>
      </c>
      <c r="N68" s="1" t="s">
        <v>54</v>
      </c>
      <c r="O68" s="1">
        <v>899.85</v>
      </c>
      <c r="P68" s="1">
        <v>3</v>
      </c>
      <c r="Q68" s="1">
        <v>0</v>
      </c>
      <c r="R68" s="1">
        <v>449.85</v>
      </c>
      <c r="S68" s="1">
        <v>2</v>
      </c>
      <c r="T68" s="1" t="s">
        <v>51</v>
      </c>
      <c r="U68" s="1">
        <v>237</v>
      </c>
      <c r="V68" s="1" t="s">
        <v>52</v>
      </c>
      <c r="W68" s="1" t="s">
        <v>52</v>
      </c>
      <c r="X68" s="1">
        <v>29</v>
      </c>
    </row>
    <row r="69" spans="1:24">
      <c r="A69" s="1">
        <v>87</v>
      </c>
      <c r="B69" s="1" t="s">
        <v>58</v>
      </c>
      <c r="C69" s="1" t="s">
        <v>11</v>
      </c>
      <c r="D69" s="1">
        <v>95.6</v>
      </c>
      <c r="E69" s="1">
        <v>0</v>
      </c>
      <c r="F69" s="1">
        <v>0.8</v>
      </c>
      <c r="G69" s="1">
        <v>0</v>
      </c>
      <c r="H69" s="1">
        <v>0</v>
      </c>
      <c r="I69" s="1">
        <v>2.8</v>
      </c>
      <c r="J69" s="1">
        <v>0</v>
      </c>
      <c r="K69" s="1">
        <v>0.8</v>
      </c>
      <c r="L69" s="1">
        <v>0</v>
      </c>
      <c r="M69" s="1">
        <v>0</v>
      </c>
      <c r="N69" s="1" t="s">
        <v>50</v>
      </c>
      <c r="O69" s="1">
        <v>899.85</v>
      </c>
      <c r="P69" s="1">
        <v>2</v>
      </c>
      <c r="Q69" s="1">
        <v>50</v>
      </c>
      <c r="R69" s="1">
        <v>499.85</v>
      </c>
      <c r="S69" s="1">
        <v>2</v>
      </c>
      <c r="T69" s="1" t="s">
        <v>51</v>
      </c>
      <c r="U69" s="1">
        <v>252</v>
      </c>
      <c r="V69" s="1" t="s">
        <v>52</v>
      </c>
      <c r="W69" s="1" t="s">
        <v>52</v>
      </c>
      <c r="X69" s="1">
        <v>43</v>
      </c>
    </row>
    <row r="70" spans="1:24">
      <c r="A70" s="1">
        <v>89</v>
      </c>
      <c r="B70" s="1" t="s">
        <v>59</v>
      </c>
      <c r="C70" s="1" t="s">
        <v>3</v>
      </c>
      <c r="D70" s="1">
        <v>96.6</v>
      </c>
      <c r="E70" s="1">
        <v>0</v>
      </c>
      <c r="F70" s="1">
        <v>0</v>
      </c>
      <c r="G70" s="1">
        <v>0</v>
      </c>
      <c r="H70" s="1">
        <v>0</v>
      </c>
      <c r="I70" s="1">
        <v>2.8</v>
      </c>
      <c r="J70" s="1">
        <v>0</v>
      </c>
      <c r="K70" s="1">
        <v>0.6</v>
      </c>
      <c r="L70" s="1">
        <v>0</v>
      </c>
      <c r="M70" s="1">
        <v>0</v>
      </c>
      <c r="N70" s="1" t="s">
        <v>54</v>
      </c>
      <c r="O70" s="1">
        <v>899.85</v>
      </c>
      <c r="P70" s="1">
        <v>1.5</v>
      </c>
      <c r="Q70" s="1">
        <v>0</v>
      </c>
      <c r="R70" s="1">
        <v>399.85</v>
      </c>
      <c r="S70" s="1">
        <v>2</v>
      </c>
      <c r="T70" s="1" t="s">
        <v>51</v>
      </c>
      <c r="U70" s="1">
        <v>120</v>
      </c>
      <c r="V70" s="1" t="s">
        <v>52</v>
      </c>
      <c r="W70" s="1" t="s">
        <v>52</v>
      </c>
      <c r="X70" s="1">
        <v>30</v>
      </c>
    </row>
    <row r="71" spans="1:24">
      <c r="A71" s="1">
        <v>90</v>
      </c>
      <c r="B71" s="1" t="s">
        <v>59</v>
      </c>
      <c r="C71" s="1" t="s">
        <v>3</v>
      </c>
      <c r="D71" s="1">
        <v>96.6</v>
      </c>
      <c r="E71" s="1">
        <v>0</v>
      </c>
      <c r="F71" s="1">
        <v>0</v>
      </c>
      <c r="G71" s="1">
        <v>0</v>
      </c>
      <c r="H71" s="1">
        <v>0</v>
      </c>
      <c r="I71" s="1">
        <v>2.8</v>
      </c>
      <c r="J71" s="1">
        <v>0</v>
      </c>
      <c r="K71" s="1">
        <v>0.6</v>
      </c>
      <c r="L71" s="1">
        <v>0</v>
      </c>
      <c r="M71" s="1">
        <v>0</v>
      </c>
      <c r="N71" s="1" t="s">
        <v>54</v>
      </c>
      <c r="O71" s="1">
        <v>899.85</v>
      </c>
      <c r="P71" s="1">
        <v>1.5</v>
      </c>
      <c r="Q71" s="1">
        <v>0</v>
      </c>
      <c r="R71" s="1">
        <v>449.85</v>
      </c>
      <c r="S71" s="1">
        <v>2</v>
      </c>
      <c r="T71" s="1" t="s">
        <v>51</v>
      </c>
      <c r="U71" s="1">
        <v>165</v>
      </c>
      <c r="V71" s="1" t="s">
        <v>52</v>
      </c>
      <c r="W71" s="1" t="s">
        <v>52</v>
      </c>
      <c r="X71" s="1">
        <v>34</v>
      </c>
    </row>
    <row r="72" spans="1:24">
      <c r="A72" s="1">
        <v>91</v>
      </c>
      <c r="B72" s="1" t="s">
        <v>59</v>
      </c>
      <c r="C72" s="1" t="s">
        <v>3</v>
      </c>
      <c r="D72" s="1">
        <v>96.6</v>
      </c>
      <c r="E72" s="1">
        <v>0</v>
      </c>
      <c r="F72" s="1">
        <v>0</v>
      </c>
      <c r="G72" s="1">
        <v>0</v>
      </c>
      <c r="H72" s="1">
        <v>0</v>
      </c>
      <c r="I72" s="1">
        <v>2.8</v>
      </c>
      <c r="J72" s="1">
        <v>0</v>
      </c>
      <c r="K72" s="1">
        <v>0.6</v>
      </c>
      <c r="L72" s="1">
        <v>0</v>
      </c>
      <c r="M72" s="1">
        <v>0</v>
      </c>
      <c r="N72" s="1" t="s">
        <v>54</v>
      </c>
      <c r="O72" s="1">
        <v>899.85</v>
      </c>
      <c r="P72" s="1">
        <v>1.5</v>
      </c>
      <c r="Q72" s="1">
        <v>0</v>
      </c>
      <c r="R72" s="1">
        <v>499.85</v>
      </c>
      <c r="S72" s="1">
        <v>2</v>
      </c>
      <c r="T72" s="1" t="s">
        <v>51</v>
      </c>
      <c r="U72" s="1">
        <v>204</v>
      </c>
      <c r="V72" s="1" t="s">
        <v>52</v>
      </c>
      <c r="W72" s="1" t="s">
        <v>52</v>
      </c>
      <c r="X72" s="1">
        <v>40</v>
      </c>
    </row>
    <row r="73" spans="1:24">
      <c r="A73" s="1">
        <v>92</v>
      </c>
      <c r="B73" s="1" t="s">
        <v>59</v>
      </c>
      <c r="C73" s="1" t="s">
        <v>3</v>
      </c>
      <c r="D73" s="1">
        <v>96.6</v>
      </c>
      <c r="E73" s="1">
        <v>0</v>
      </c>
      <c r="F73" s="1">
        <v>0</v>
      </c>
      <c r="G73" s="1">
        <v>0</v>
      </c>
      <c r="H73" s="1">
        <v>0</v>
      </c>
      <c r="I73" s="1">
        <v>2.8</v>
      </c>
      <c r="J73" s="1">
        <v>0</v>
      </c>
      <c r="K73" s="1">
        <v>0.6</v>
      </c>
      <c r="L73" s="1">
        <v>0</v>
      </c>
      <c r="M73" s="1">
        <v>0</v>
      </c>
      <c r="N73" s="1" t="s">
        <v>54</v>
      </c>
      <c r="O73" s="1">
        <v>899.85</v>
      </c>
      <c r="P73" s="1">
        <v>1.5</v>
      </c>
      <c r="Q73" s="1">
        <v>0</v>
      </c>
      <c r="R73" s="1">
        <v>549.85</v>
      </c>
      <c r="S73" s="1">
        <v>2</v>
      </c>
      <c r="T73" s="1" t="s">
        <v>51</v>
      </c>
      <c r="U73" s="1">
        <v>189</v>
      </c>
      <c r="V73" s="1" t="s">
        <v>52</v>
      </c>
      <c r="W73" s="1" t="s">
        <v>52</v>
      </c>
      <c r="X73" s="1">
        <v>42</v>
      </c>
    </row>
    <row r="74" spans="1:24">
      <c r="A74" s="1">
        <v>93</v>
      </c>
      <c r="B74" s="1" t="s">
        <v>59</v>
      </c>
      <c r="C74" s="1" t="s">
        <v>3</v>
      </c>
      <c r="D74" s="1">
        <v>96.6</v>
      </c>
      <c r="E74" s="1">
        <v>0</v>
      </c>
      <c r="F74" s="1">
        <v>0</v>
      </c>
      <c r="G74" s="1">
        <v>0</v>
      </c>
      <c r="H74" s="1">
        <v>0</v>
      </c>
      <c r="I74" s="1">
        <v>2.8</v>
      </c>
      <c r="J74" s="1">
        <v>0</v>
      </c>
      <c r="K74" s="1">
        <v>0.6</v>
      </c>
      <c r="L74" s="1">
        <v>0</v>
      </c>
      <c r="M74" s="1">
        <v>0</v>
      </c>
      <c r="N74" s="1" t="s">
        <v>54</v>
      </c>
      <c r="O74" s="1">
        <v>899.85</v>
      </c>
      <c r="P74" s="1">
        <v>1.5</v>
      </c>
      <c r="Q74" s="1">
        <v>0</v>
      </c>
      <c r="R74" s="1">
        <v>599.85</v>
      </c>
      <c r="S74" s="1">
        <v>2</v>
      </c>
      <c r="T74" s="1" t="s">
        <v>51</v>
      </c>
      <c r="U74" s="1">
        <v>153</v>
      </c>
      <c r="V74" s="1" t="s">
        <v>52</v>
      </c>
      <c r="W74" s="1" t="s">
        <v>52</v>
      </c>
      <c r="X74" s="1">
        <v>39</v>
      </c>
    </row>
    <row r="75" spans="1:24">
      <c r="A75" s="1">
        <v>94</v>
      </c>
      <c r="B75" s="1" t="s">
        <v>63</v>
      </c>
      <c r="C75" s="1" t="s">
        <v>3</v>
      </c>
      <c r="D75" s="1">
        <v>97</v>
      </c>
      <c r="E75" s="1">
        <v>0</v>
      </c>
      <c r="F75" s="1">
        <v>0</v>
      </c>
      <c r="G75" s="1">
        <v>0</v>
      </c>
      <c r="H75" s="1">
        <v>0</v>
      </c>
      <c r="I75" s="1">
        <v>2.4</v>
      </c>
      <c r="J75" s="1">
        <v>0</v>
      </c>
      <c r="K75" s="1">
        <v>0.6</v>
      </c>
      <c r="L75" s="1">
        <v>0</v>
      </c>
      <c r="M75" s="1">
        <v>0</v>
      </c>
      <c r="N75" s="1" t="s">
        <v>50</v>
      </c>
      <c r="O75" s="1">
        <v>899.85</v>
      </c>
      <c r="P75" s="1">
        <v>1</v>
      </c>
      <c r="Q75" s="1">
        <v>40</v>
      </c>
      <c r="R75" s="1">
        <v>449.85</v>
      </c>
      <c r="S75" s="1">
        <v>2</v>
      </c>
      <c r="T75" s="1" t="s">
        <v>51</v>
      </c>
      <c r="U75" s="1">
        <v>245</v>
      </c>
      <c r="V75" s="1" t="s">
        <v>52</v>
      </c>
      <c r="W75" s="1" t="s">
        <v>52</v>
      </c>
      <c r="X75" s="1">
        <v>48</v>
      </c>
    </row>
    <row r="76" spans="1:24">
      <c r="A76" s="1">
        <v>95</v>
      </c>
      <c r="B76" s="1" t="s">
        <v>58</v>
      </c>
      <c r="C76" s="1" t="s">
        <v>11</v>
      </c>
      <c r="D76" s="1">
        <v>95.6</v>
      </c>
      <c r="E76" s="1">
        <v>0</v>
      </c>
      <c r="F76" s="1">
        <v>0.8</v>
      </c>
      <c r="G76" s="1">
        <v>0</v>
      </c>
      <c r="H76" s="1">
        <v>0</v>
      </c>
      <c r="I76" s="1">
        <v>2.8</v>
      </c>
      <c r="J76" s="1">
        <v>0</v>
      </c>
      <c r="K76" s="1">
        <v>0.8</v>
      </c>
      <c r="L76" s="1">
        <v>0</v>
      </c>
      <c r="M76" s="1">
        <v>0</v>
      </c>
      <c r="N76" s="1" t="s">
        <v>50</v>
      </c>
      <c r="O76" s="1">
        <v>899.85</v>
      </c>
      <c r="P76" s="1">
        <v>2</v>
      </c>
      <c r="Q76" s="1">
        <v>50</v>
      </c>
      <c r="R76" s="1">
        <v>499.85</v>
      </c>
      <c r="S76" s="1">
        <v>3.5</v>
      </c>
      <c r="T76" s="1" t="s">
        <v>51</v>
      </c>
      <c r="U76" s="1">
        <v>235</v>
      </c>
      <c r="V76" s="1" t="s">
        <v>52</v>
      </c>
      <c r="W76" s="1" t="s">
        <v>52</v>
      </c>
      <c r="X76" s="1">
        <v>47</v>
      </c>
    </row>
    <row r="77" spans="1:24">
      <c r="A77" s="1">
        <v>96</v>
      </c>
      <c r="B77" s="1" t="s">
        <v>53</v>
      </c>
      <c r="C77" s="1" t="s">
        <v>3</v>
      </c>
      <c r="D77" s="1">
        <v>95.565</v>
      </c>
      <c r="E77" s="1">
        <v>0</v>
      </c>
      <c r="F77" s="1">
        <v>0</v>
      </c>
      <c r="G77" s="1">
        <v>0</v>
      </c>
      <c r="H77" s="1">
        <v>0</v>
      </c>
      <c r="I77" s="1">
        <v>3.3</v>
      </c>
      <c r="J77" s="1">
        <v>0</v>
      </c>
      <c r="K77" s="1">
        <v>1.135</v>
      </c>
      <c r="L77" s="1">
        <v>0</v>
      </c>
      <c r="M77" s="1">
        <v>0</v>
      </c>
      <c r="N77" s="1" t="s">
        <v>54</v>
      </c>
      <c r="O77" s="1">
        <v>899.85</v>
      </c>
      <c r="P77" s="1">
        <v>1</v>
      </c>
      <c r="Q77" s="1">
        <v>0</v>
      </c>
      <c r="R77" s="1">
        <v>499.85</v>
      </c>
      <c r="S77" s="1">
        <v>4</v>
      </c>
      <c r="T77" s="1" t="s">
        <v>51</v>
      </c>
      <c r="U77" s="1">
        <v>198</v>
      </c>
      <c r="V77" s="1" t="s">
        <v>52</v>
      </c>
      <c r="W77" s="1" t="s">
        <v>52</v>
      </c>
      <c r="X77" s="1">
        <v>19</v>
      </c>
    </row>
    <row r="78" spans="1:24">
      <c r="A78" s="1">
        <v>97</v>
      </c>
      <c r="B78" s="1" t="s">
        <v>53</v>
      </c>
      <c r="C78" s="1" t="s">
        <v>3</v>
      </c>
      <c r="D78" s="1">
        <v>95.725</v>
      </c>
      <c r="E78" s="1">
        <v>0</v>
      </c>
      <c r="F78" s="1">
        <v>0</v>
      </c>
      <c r="G78" s="1">
        <v>0</v>
      </c>
      <c r="H78" s="1">
        <v>0</v>
      </c>
      <c r="I78" s="1">
        <v>3.3</v>
      </c>
      <c r="J78" s="1">
        <v>0</v>
      </c>
      <c r="K78" s="1">
        <v>0.975</v>
      </c>
      <c r="L78" s="1">
        <v>0</v>
      </c>
      <c r="M78" s="1">
        <v>0</v>
      </c>
      <c r="N78" s="1" t="s">
        <v>54</v>
      </c>
      <c r="O78" s="1">
        <v>899.85</v>
      </c>
      <c r="P78" s="1">
        <v>1</v>
      </c>
      <c r="Q78" s="1">
        <v>0</v>
      </c>
      <c r="R78" s="1">
        <v>499.85</v>
      </c>
      <c r="S78" s="1">
        <v>4</v>
      </c>
      <c r="T78" s="1" t="s">
        <v>51</v>
      </c>
      <c r="U78" s="1">
        <v>204</v>
      </c>
      <c r="V78" s="1" t="s">
        <v>52</v>
      </c>
      <c r="W78" s="1" t="s">
        <v>52</v>
      </c>
      <c r="X78" s="1">
        <v>26</v>
      </c>
    </row>
    <row r="79" spans="1:24">
      <c r="A79" s="1">
        <v>98</v>
      </c>
      <c r="B79" s="1" t="s">
        <v>53</v>
      </c>
      <c r="C79" s="1" t="s">
        <v>3</v>
      </c>
      <c r="D79" s="1">
        <v>95.835</v>
      </c>
      <c r="E79" s="1">
        <v>0</v>
      </c>
      <c r="F79" s="1">
        <v>0</v>
      </c>
      <c r="G79" s="1">
        <v>0</v>
      </c>
      <c r="H79" s="1">
        <v>0</v>
      </c>
      <c r="I79" s="1">
        <v>3.3</v>
      </c>
      <c r="J79" s="1">
        <v>0</v>
      </c>
      <c r="K79" s="1">
        <v>0.865</v>
      </c>
      <c r="L79" s="1">
        <v>0</v>
      </c>
      <c r="M79" s="1">
        <v>0</v>
      </c>
      <c r="N79" s="1" t="s">
        <v>54</v>
      </c>
      <c r="O79" s="1">
        <v>899.85</v>
      </c>
      <c r="P79" s="1">
        <v>1</v>
      </c>
      <c r="Q79" s="1">
        <v>0</v>
      </c>
      <c r="R79" s="1">
        <v>499.85</v>
      </c>
      <c r="S79" s="1">
        <v>4</v>
      </c>
      <c r="T79" s="1" t="s">
        <v>51</v>
      </c>
      <c r="U79" s="1">
        <v>212</v>
      </c>
      <c r="V79" s="1" t="s">
        <v>52</v>
      </c>
      <c r="W79" s="1" t="s">
        <v>52</v>
      </c>
      <c r="X79" s="1">
        <v>32</v>
      </c>
    </row>
    <row r="80" spans="1:24">
      <c r="A80" s="1">
        <v>99</v>
      </c>
      <c r="B80" s="1" t="s">
        <v>53</v>
      </c>
      <c r="C80" s="1" t="s">
        <v>3</v>
      </c>
      <c r="D80" s="1">
        <v>95.935</v>
      </c>
      <c r="E80" s="1">
        <v>0</v>
      </c>
      <c r="F80" s="1">
        <v>0</v>
      </c>
      <c r="G80" s="1">
        <v>0</v>
      </c>
      <c r="H80" s="1">
        <v>0</v>
      </c>
      <c r="I80" s="1">
        <v>3.3</v>
      </c>
      <c r="J80" s="1">
        <v>0</v>
      </c>
      <c r="K80" s="1">
        <v>0.765</v>
      </c>
      <c r="L80" s="1">
        <v>0</v>
      </c>
      <c r="M80" s="1">
        <v>0</v>
      </c>
      <c r="N80" s="1" t="s">
        <v>54</v>
      </c>
      <c r="O80" s="1">
        <v>899.85</v>
      </c>
      <c r="P80" s="1">
        <v>1</v>
      </c>
      <c r="Q80" s="1">
        <v>0</v>
      </c>
      <c r="R80" s="1">
        <v>499.85</v>
      </c>
      <c r="S80" s="1">
        <v>4</v>
      </c>
      <c r="T80" s="1" t="s">
        <v>51</v>
      </c>
      <c r="U80" s="1">
        <v>219</v>
      </c>
      <c r="V80" s="1" t="s">
        <v>52</v>
      </c>
      <c r="W80" s="1" t="s">
        <v>52</v>
      </c>
      <c r="X80" s="1">
        <v>39</v>
      </c>
    </row>
    <row r="81" spans="1:24">
      <c r="A81" s="1">
        <v>100</v>
      </c>
      <c r="B81" s="1" t="s">
        <v>53</v>
      </c>
      <c r="C81" s="1" t="s">
        <v>3</v>
      </c>
      <c r="D81" s="1">
        <v>96.075</v>
      </c>
      <c r="E81" s="1">
        <v>0</v>
      </c>
      <c r="F81" s="1">
        <v>0</v>
      </c>
      <c r="G81" s="1">
        <v>0</v>
      </c>
      <c r="H81" s="1">
        <v>0</v>
      </c>
      <c r="I81" s="1">
        <v>3.3</v>
      </c>
      <c r="J81" s="1">
        <v>0</v>
      </c>
      <c r="K81" s="1">
        <v>0.625</v>
      </c>
      <c r="L81" s="1">
        <v>0</v>
      </c>
      <c r="M81" s="1">
        <v>0</v>
      </c>
      <c r="N81" s="1" t="s">
        <v>54</v>
      </c>
      <c r="O81" s="1">
        <v>899.85</v>
      </c>
      <c r="P81" s="1">
        <v>1</v>
      </c>
      <c r="Q81" s="1">
        <v>0</v>
      </c>
      <c r="R81" s="1">
        <v>499.85</v>
      </c>
      <c r="S81" s="1">
        <v>4</v>
      </c>
      <c r="T81" s="1" t="s">
        <v>51</v>
      </c>
      <c r="U81" s="1">
        <v>207</v>
      </c>
      <c r="V81" s="1" t="s">
        <v>52</v>
      </c>
      <c r="W81" s="1" t="s">
        <v>52</v>
      </c>
      <c r="X81" s="1">
        <v>44</v>
      </c>
    </row>
    <row r="82" spans="1:24">
      <c r="A82" s="1">
        <v>101</v>
      </c>
      <c r="B82" s="1" t="s">
        <v>53</v>
      </c>
      <c r="C82" s="1" t="s">
        <v>3</v>
      </c>
      <c r="D82" s="1">
        <v>96.155</v>
      </c>
      <c r="E82" s="1">
        <v>0</v>
      </c>
      <c r="F82" s="1">
        <v>0</v>
      </c>
      <c r="G82" s="1">
        <v>0</v>
      </c>
      <c r="H82" s="1">
        <v>0</v>
      </c>
      <c r="I82" s="1">
        <v>3.3</v>
      </c>
      <c r="J82" s="1">
        <v>0</v>
      </c>
      <c r="K82" s="1">
        <v>0.545</v>
      </c>
      <c r="L82" s="1">
        <v>0</v>
      </c>
      <c r="M82" s="1">
        <v>0</v>
      </c>
      <c r="N82" s="1" t="s">
        <v>54</v>
      </c>
      <c r="O82" s="1">
        <v>899.85</v>
      </c>
      <c r="P82" s="1">
        <v>1</v>
      </c>
      <c r="Q82" s="1">
        <v>0</v>
      </c>
      <c r="R82" s="1">
        <v>499.85</v>
      </c>
      <c r="S82" s="1">
        <v>4</v>
      </c>
      <c r="T82" s="1" t="s">
        <v>51</v>
      </c>
      <c r="U82" s="1">
        <v>185</v>
      </c>
      <c r="V82" s="1" t="s">
        <v>52</v>
      </c>
      <c r="W82" s="1" t="s">
        <v>52</v>
      </c>
      <c r="X82" s="1">
        <v>42</v>
      </c>
    </row>
    <row r="83" spans="1:24">
      <c r="A83" s="1">
        <v>102</v>
      </c>
      <c r="B83" s="1" t="s">
        <v>53</v>
      </c>
      <c r="C83" s="1" t="s">
        <v>3</v>
      </c>
      <c r="D83" s="1">
        <v>96.215</v>
      </c>
      <c r="E83" s="1">
        <v>0</v>
      </c>
      <c r="F83" s="1">
        <v>0</v>
      </c>
      <c r="G83" s="1">
        <v>0</v>
      </c>
      <c r="H83" s="1">
        <v>0</v>
      </c>
      <c r="I83" s="1">
        <v>3.3</v>
      </c>
      <c r="J83" s="1">
        <v>0</v>
      </c>
      <c r="K83" s="1">
        <v>0.485</v>
      </c>
      <c r="L83" s="1">
        <v>0</v>
      </c>
      <c r="M83" s="1">
        <v>0</v>
      </c>
      <c r="N83" s="1" t="s">
        <v>54</v>
      </c>
      <c r="O83" s="1">
        <v>899.85</v>
      </c>
      <c r="P83" s="1">
        <v>1</v>
      </c>
      <c r="Q83" s="1">
        <v>0</v>
      </c>
      <c r="R83" s="1">
        <v>499.85</v>
      </c>
      <c r="S83" s="1">
        <v>4</v>
      </c>
      <c r="T83" s="1" t="s">
        <v>51</v>
      </c>
      <c r="U83" s="1">
        <v>169</v>
      </c>
      <c r="V83" s="1" t="s">
        <v>52</v>
      </c>
      <c r="W83" s="1" t="s">
        <v>52</v>
      </c>
      <c r="X83" s="1">
        <v>40</v>
      </c>
    </row>
    <row r="84" spans="1:24">
      <c r="A84" s="1">
        <v>103</v>
      </c>
      <c r="B84" s="1" t="s">
        <v>53</v>
      </c>
      <c r="C84" s="1" t="s">
        <v>3</v>
      </c>
      <c r="D84" s="1">
        <v>96.255</v>
      </c>
      <c r="E84" s="1">
        <v>0</v>
      </c>
      <c r="F84" s="1">
        <v>0</v>
      </c>
      <c r="G84" s="1">
        <v>0</v>
      </c>
      <c r="H84" s="1">
        <v>0</v>
      </c>
      <c r="I84" s="1">
        <v>3.3</v>
      </c>
      <c r="J84" s="1">
        <v>0</v>
      </c>
      <c r="K84" s="1">
        <v>0.445</v>
      </c>
      <c r="L84" s="1">
        <v>0</v>
      </c>
      <c r="M84" s="1">
        <v>0</v>
      </c>
      <c r="N84" s="1" t="s">
        <v>54</v>
      </c>
      <c r="O84" s="1">
        <v>899.85</v>
      </c>
      <c r="P84" s="1">
        <v>1</v>
      </c>
      <c r="Q84" s="1">
        <v>0</v>
      </c>
      <c r="R84" s="1">
        <v>499.85</v>
      </c>
      <c r="S84" s="1">
        <v>4</v>
      </c>
      <c r="T84" s="1" t="s">
        <v>51</v>
      </c>
      <c r="U84" s="1">
        <v>156</v>
      </c>
      <c r="V84" s="1" t="s">
        <v>52</v>
      </c>
      <c r="W84" s="1" t="s">
        <v>52</v>
      </c>
      <c r="X84" s="1">
        <v>38</v>
      </c>
    </row>
    <row r="85" spans="1:24">
      <c r="A85" s="1">
        <v>104</v>
      </c>
      <c r="B85" s="1" t="s">
        <v>53</v>
      </c>
      <c r="C85" s="1" t="s">
        <v>3</v>
      </c>
      <c r="D85" s="1">
        <v>96.295</v>
      </c>
      <c r="E85" s="1">
        <v>0</v>
      </c>
      <c r="F85" s="1">
        <v>0</v>
      </c>
      <c r="G85" s="1">
        <v>0</v>
      </c>
      <c r="H85" s="1">
        <v>0</v>
      </c>
      <c r="I85" s="1">
        <v>3.3</v>
      </c>
      <c r="J85" s="1">
        <v>0</v>
      </c>
      <c r="K85" s="1">
        <v>0.405</v>
      </c>
      <c r="L85" s="1">
        <v>0</v>
      </c>
      <c r="M85" s="1">
        <v>0</v>
      </c>
      <c r="N85" s="1" t="s">
        <v>54</v>
      </c>
      <c r="O85" s="1">
        <v>899.85</v>
      </c>
      <c r="P85" s="1">
        <v>1</v>
      </c>
      <c r="Q85" s="1">
        <v>0</v>
      </c>
      <c r="R85" s="1">
        <v>499.85</v>
      </c>
      <c r="S85" s="1">
        <v>4</v>
      </c>
      <c r="T85" s="1" t="s">
        <v>51</v>
      </c>
      <c r="U85" s="1">
        <v>147</v>
      </c>
      <c r="V85" s="1" t="s">
        <v>52</v>
      </c>
      <c r="W85" s="1" t="s">
        <v>52</v>
      </c>
      <c r="X85" s="1">
        <v>35</v>
      </c>
    </row>
    <row r="86" spans="1:24">
      <c r="A86" s="1">
        <v>105</v>
      </c>
      <c r="B86" s="1" t="s">
        <v>53</v>
      </c>
      <c r="C86" s="1" t="s">
        <v>3</v>
      </c>
      <c r="D86" s="1">
        <v>95.565</v>
      </c>
      <c r="E86" s="1">
        <v>0</v>
      </c>
      <c r="F86" s="1">
        <v>0</v>
      </c>
      <c r="G86" s="1">
        <v>0</v>
      </c>
      <c r="H86" s="1">
        <v>0</v>
      </c>
      <c r="I86" s="1">
        <v>3.3</v>
      </c>
      <c r="J86" s="1">
        <v>0</v>
      </c>
      <c r="K86" s="1">
        <v>1.135</v>
      </c>
      <c r="L86" s="1">
        <v>0</v>
      </c>
      <c r="M86" s="1">
        <v>0</v>
      </c>
      <c r="N86" s="1" t="s">
        <v>54</v>
      </c>
      <c r="O86" s="1">
        <v>899.85</v>
      </c>
      <c r="P86" s="1">
        <v>1</v>
      </c>
      <c r="Q86" s="1">
        <v>0</v>
      </c>
      <c r="R86" s="1">
        <v>499.85</v>
      </c>
      <c r="S86" s="1">
        <v>4</v>
      </c>
      <c r="T86" s="1" t="s">
        <v>51</v>
      </c>
      <c r="U86" s="1">
        <v>215</v>
      </c>
      <c r="V86" s="1" t="s">
        <v>52</v>
      </c>
      <c r="W86" s="1" t="s">
        <v>52</v>
      </c>
      <c r="X86" s="1">
        <v>20</v>
      </c>
    </row>
    <row r="87" spans="1:24">
      <c r="A87" s="1">
        <v>106</v>
      </c>
      <c r="B87" s="1" t="s">
        <v>53</v>
      </c>
      <c r="C87" s="1" t="s">
        <v>3</v>
      </c>
      <c r="D87" s="1">
        <v>95.725</v>
      </c>
      <c r="E87" s="1">
        <v>0</v>
      </c>
      <c r="F87" s="1">
        <v>0</v>
      </c>
      <c r="G87" s="1">
        <v>0</v>
      </c>
      <c r="H87" s="1">
        <v>0</v>
      </c>
      <c r="I87" s="1">
        <v>3.3</v>
      </c>
      <c r="J87" s="1">
        <v>0</v>
      </c>
      <c r="K87" s="1">
        <v>0.975</v>
      </c>
      <c r="L87" s="1">
        <v>0</v>
      </c>
      <c r="M87" s="1">
        <v>0</v>
      </c>
      <c r="N87" s="1" t="s">
        <v>54</v>
      </c>
      <c r="O87" s="1">
        <v>899.85</v>
      </c>
      <c r="P87" s="1">
        <v>1</v>
      </c>
      <c r="Q87" s="1">
        <v>0</v>
      </c>
      <c r="R87" s="1">
        <v>499.85</v>
      </c>
      <c r="S87" s="1">
        <v>4</v>
      </c>
      <c r="T87" s="1" t="s">
        <v>51</v>
      </c>
      <c r="U87" s="1">
        <v>218</v>
      </c>
      <c r="V87" s="1" t="s">
        <v>52</v>
      </c>
      <c r="W87" s="1" t="s">
        <v>52</v>
      </c>
      <c r="X87" s="1">
        <v>27</v>
      </c>
    </row>
    <row r="88" spans="1:24">
      <c r="A88" s="1">
        <v>107</v>
      </c>
      <c r="B88" s="1" t="s">
        <v>53</v>
      </c>
      <c r="C88" s="1" t="s">
        <v>3</v>
      </c>
      <c r="D88" s="1">
        <v>95.835</v>
      </c>
      <c r="E88" s="1">
        <v>0</v>
      </c>
      <c r="F88" s="1">
        <v>0</v>
      </c>
      <c r="G88" s="1">
        <v>0</v>
      </c>
      <c r="H88" s="1">
        <v>0</v>
      </c>
      <c r="I88" s="1">
        <v>3.3</v>
      </c>
      <c r="J88" s="1">
        <v>0</v>
      </c>
      <c r="K88" s="1">
        <v>0.865</v>
      </c>
      <c r="L88" s="1">
        <v>0</v>
      </c>
      <c r="M88" s="1">
        <v>0</v>
      </c>
      <c r="N88" s="1" t="s">
        <v>54</v>
      </c>
      <c r="O88" s="1">
        <v>899.85</v>
      </c>
      <c r="P88" s="1">
        <v>1</v>
      </c>
      <c r="Q88" s="1">
        <v>0</v>
      </c>
      <c r="R88" s="1">
        <v>499.85</v>
      </c>
      <c r="S88" s="1">
        <v>4</v>
      </c>
      <c r="T88" s="1" t="s">
        <v>51</v>
      </c>
      <c r="U88" s="1">
        <v>225</v>
      </c>
      <c r="V88" s="1" t="s">
        <v>52</v>
      </c>
      <c r="W88" s="1" t="s">
        <v>52</v>
      </c>
      <c r="X88" s="1">
        <v>34</v>
      </c>
    </row>
    <row r="89" spans="1:24">
      <c r="A89" s="1">
        <v>108</v>
      </c>
      <c r="B89" s="1" t="s">
        <v>53</v>
      </c>
      <c r="C89" s="1" t="s">
        <v>3</v>
      </c>
      <c r="D89" s="1">
        <v>95.935</v>
      </c>
      <c r="E89" s="1">
        <v>0</v>
      </c>
      <c r="F89" s="1">
        <v>0</v>
      </c>
      <c r="G89" s="1">
        <v>0</v>
      </c>
      <c r="H89" s="1">
        <v>0</v>
      </c>
      <c r="I89" s="1">
        <v>3.3</v>
      </c>
      <c r="J89" s="1">
        <v>0</v>
      </c>
      <c r="K89" s="1">
        <v>0.765</v>
      </c>
      <c r="L89" s="1">
        <v>0</v>
      </c>
      <c r="M89" s="1">
        <v>0</v>
      </c>
      <c r="N89" s="1" t="s">
        <v>54</v>
      </c>
      <c r="O89" s="1">
        <v>899.85</v>
      </c>
      <c r="P89" s="1">
        <v>1</v>
      </c>
      <c r="Q89" s="1">
        <v>0</v>
      </c>
      <c r="R89" s="1">
        <v>499.85</v>
      </c>
      <c r="S89" s="1">
        <v>4</v>
      </c>
      <c r="T89" s="1" t="s">
        <v>51</v>
      </c>
      <c r="U89" s="1">
        <v>227</v>
      </c>
      <c r="V89" s="1" t="s">
        <v>52</v>
      </c>
      <c r="W89" s="1" t="s">
        <v>52</v>
      </c>
      <c r="X89" s="1">
        <v>41</v>
      </c>
    </row>
    <row r="90" spans="1:24">
      <c r="A90" s="1">
        <v>109</v>
      </c>
      <c r="B90" s="1" t="s">
        <v>53</v>
      </c>
      <c r="C90" s="1" t="s">
        <v>3</v>
      </c>
      <c r="D90" s="1">
        <v>96.075</v>
      </c>
      <c r="E90" s="1">
        <v>0</v>
      </c>
      <c r="F90" s="1">
        <v>0</v>
      </c>
      <c r="G90" s="1">
        <v>0</v>
      </c>
      <c r="H90" s="1">
        <v>0</v>
      </c>
      <c r="I90" s="1">
        <v>3.3</v>
      </c>
      <c r="J90" s="1">
        <v>0</v>
      </c>
      <c r="K90" s="1">
        <v>0.625</v>
      </c>
      <c r="L90" s="1">
        <v>0</v>
      </c>
      <c r="M90" s="1">
        <v>0</v>
      </c>
      <c r="N90" s="1" t="s">
        <v>54</v>
      </c>
      <c r="O90" s="1">
        <v>899.85</v>
      </c>
      <c r="P90" s="1">
        <v>1</v>
      </c>
      <c r="Q90" s="1">
        <v>0</v>
      </c>
      <c r="R90" s="1">
        <v>499.85</v>
      </c>
      <c r="S90" s="1">
        <v>4</v>
      </c>
      <c r="T90" s="1" t="s">
        <v>51</v>
      </c>
      <c r="U90" s="1">
        <v>221</v>
      </c>
      <c r="V90" s="1" t="s">
        <v>52</v>
      </c>
      <c r="W90" s="1" t="s">
        <v>52</v>
      </c>
      <c r="X90" s="1">
        <v>45</v>
      </c>
    </row>
    <row r="91" spans="1:24">
      <c r="A91" s="1">
        <v>110</v>
      </c>
      <c r="B91" s="1" t="s">
        <v>53</v>
      </c>
      <c r="C91" s="1" t="s">
        <v>3</v>
      </c>
      <c r="D91" s="1">
        <v>96.155</v>
      </c>
      <c r="E91" s="1">
        <v>0</v>
      </c>
      <c r="F91" s="1">
        <v>0</v>
      </c>
      <c r="G91" s="1">
        <v>0</v>
      </c>
      <c r="H91" s="1">
        <v>0</v>
      </c>
      <c r="I91" s="1">
        <v>3.3</v>
      </c>
      <c r="J91" s="1">
        <v>0</v>
      </c>
      <c r="K91" s="1">
        <v>0.545</v>
      </c>
      <c r="L91" s="1">
        <v>0</v>
      </c>
      <c r="M91" s="1">
        <v>0</v>
      </c>
      <c r="N91" s="1" t="s">
        <v>54</v>
      </c>
      <c r="O91" s="1">
        <v>899.85</v>
      </c>
      <c r="P91" s="1">
        <v>1</v>
      </c>
      <c r="Q91" s="1">
        <v>0</v>
      </c>
      <c r="R91" s="1">
        <v>499.85</v>
      </c>
      <c r="S91" s="1">
        <v>4</v>
      </c>
      <c r="T91" s="1" t="s">
        <v>51</v>
      </c>
      <c r="U91" s="1">
        <v>210</v>
      </c>
      <c r="V91" s="1" t="s">
        <v>52</v>
      </c>
      <c r="W91" s="1" t="s">
        <v>52</v>
      </c>
      <c r="X91" s="1">
        <v>44</v>
      </c>
    </row>
    <row r="92" spans="1:24">
      <c r="A92" s="1">
        <v>111</v>
      </c>
      <c r="B92" s="1" t="s">
        <v>53</v>
      </c>
      <c r="C92" s="1" t="s">
        <v>3</v>
      </c>
      <c r="D92" s="1">
        <v>96.215</v>
      </c>
      <c r="E92" s="1">
        <v>0</v>
      </c>
      <c r="F92" s="1">
        <v>0</v>
      </c>
      <c r="G92" s="1">
        <v>0</v>
      </c>
      <c r="H92" s="1">
        <v>0</v>
      </c>
      <c r="I92" s="1">
        <v>3.3</v>
      </c>
      <c r="J92" s="1">
        <v>0</v>
      </c>
      <c r="K92" s="1">
        <v>0.485</v>
      </c>
      <c r="L92" s="1">
        <v>0</v>
      </c>
      <c r="M92" s="1">
        <v>0</v>
      </c>
      <c r="N92" s="1" t="s">
        <v>54</v>
      </c>
      <c r="O92" s="1">
        <v>899.85</v>
      </c>
      <c r="P92" s="1">
        <v>1</v>
      </c>
      <c r="Q92" s="1">
        <v>0</v>
      </c>
      <c r="R92" s="1">
        <v>499.85</v>
      </c>
      <c r="S92" s="1">
        <v>4</v>
      </c>
      <c r="T92" s="1" t="s">
        <v>51</v>
      </c>
      <c r="U92" s="1">
        <v>194</v>
      </c>
      <c r="V92" s="1" t="s">
        <v>52</v>
      </c>
      <c r="W92" s="1" t="s">
        <v>52</v>
      </c>
      <c r="X92" s="1">
        <v>42</v>
      </c>
    </row>
    <row r="93" spans="1:24">
      <c r="A93" s="1">
        <v>112</v>
      </c>
      <c r="B93" s="1" t="s">
        <v>53</v>
      </c>
      <c r="C93" s="1" t="s">
        <v>3</v>
      </c>
      <c r="D93" s="1">
        <v>96.255</v>
      </c>
      <c r="E93" s="1">
        <v>0</v>
      </c>
      <c r="F93" s="1">
        <v>0</v>
      </c>
      <c r="G93" s="1">
        <v>0</v>
      </c>
      <c r="H93" s="1">
        <v>0</v>
      </c>
      <c r="I93" s="1">
        <v>3.3</v>
      </c>
      <c r="J93" s="1">
        <v>0</v>
      </c>
      <c r="K93" s="1">
        <v>0.445</v>
      </c>
      <c r="L93" s="1">
        <v>0</v>
      </c>
      <c r="M93" s="1">
        <v>0</v>
      </c>
      <c r="N93" s="1" t="s">
        <v>54</v>
      </c>
      <c r="O93" s="1">
        <v>899.85</v>
      </c>
      <c r="P93" s="1">
        <v>1</v>
      </c>
      <c r="Q93" s="1">
        <v>0</v>
      </c>
      <c r="R93" s="1">
        <v>499.85</v>
      </c>
      <c r="S93" s="1">
        <v>4</v>
      </c>
      <c r="T93" s="1" t="s">
        <v>51</v>
      </c>
      <c r="U93" s="1">
        <v>183</v>
      </c>
      <c r="V93" s="1" t="s">
        <v>52</v>
      </c>
      <c r="W93" s="1" t="s">
        <v>52</v>
      </c>
      <c r="X93" s="1">
        <v>40</v>
      </c>
    </row>
    <row r="94" spans="1:24">
      <c r="A94" s="1">
        <v>113</v>
      </c>
      <c r="B94" s="1" t="s">
        <v>53</v>
      </c>
      <c r="C94" s="1" t="s">
        <v>3</v>
      </c>
      <c r="D94" s="1">
        <v>96.295</v>
      </c>
      <c r="E94" s="1">
        <v>0</v>
      </c>
      <c r="F94" s="1">
        <v>0</v>
      </c>
      <c r="G94" s="1">
        <v>0</v>
      </c>
      <c r="H94" s="1">
        <v>0</v>
      </c>
      <c r="I94" s="1">
        <v>3.3</v>
      </c>
      <c r="J94" s="1">
        <v>0</v>
      </c>
      <c r="K94" s="1">
        <v>0.405</v>
      </c>
      <c r="L94" s="1">
        <v>0</v>
      </c>
      <c r="M94" s="1">
        <v>0</v>
      </c>
      <c r="N94" s="1" t="s">
        <v>54</v>
      </c>
      <c r="O94" s="1">
        <v>899.85</v>
      </c>
      <c r="P94" s="1">
        <v>1</v>
      </c>
      <c r="Q94" s="1">
        <v>0</v>
      </c>
      <c r="R94" s="1">
        <v>499.85</v>
      </c>
      <c r="S94" s="1">
        <v>4</v>
      </c>
      <c r="T94" s="1" t="s">
        <v>51</v>
      </c>
      <c r="U94" s="1">
        <v>181</v>
      </c>
      <c r="V94" s="1" t="s">
        <v>52</v>
      </c>
      <c r="W94" s="1" t="s">
        <v>52</v>
      </c>
      <c r="X94" s="1">
        <v>40</v>
      </c>
    </row>
    <row r="95" spans="1:24">
      <c r="A95" s="1">
        <v>114</v>
      </c>
      <c r="B95" s="1" t="s">
        <v>53</v>
      </c>
      <c r="C95" s="1" t="s">
        <v>3</v>
      </c>
      <c r="D95" s="1">
        <v>95.935</v>
      </c>
      <c r="E95" s="1">
        <v>0</v>
      </c>
      <c r="F95" s="1">
        <v>0</v>
      </c>
      <c r="G95" s="1">
        <v>0</v>
      </c>
      <c r="H95" s="1">
        <v>0</v>
      </c>
      <c r="I95" s="1">
        <v>3.3</v>
      </c>
      <c r="J95" s="1">
        <v>0</v>
      </c>
      <c r="K95" s="1">
        <v>0.765</v>
      </c>
      <c r="L95" s="1">
        <v>0</v>
      </c>
      <c r="M95" s="1">
        <v>0</v>
      </c>
      <c r="N95" s="1" t="s">
        <v>54</v>
      </c>
      <c r="O95" s="1">
        <v>899.85</v>
      </c>
      <c r="P95" s="1">
        <v>1</v>
      </c>
      <c r="Q95" s="1">
        <v>0</v>
      </c>
      <c r="R95" s="1">
        <v>449.85</v>
      </c>
      <c r="S95" s="1">
        <v>4</v>
      </c>
      <c r="T95" s="1" t="s">
        <v>51</v>
      </c>
      <c r="U95" s="1">
        <v>214</v>
      </c>
      <c r="V95" s="1" t="s">
        <v>52</v>
      </c>
      <c r="W95" s="1" t="s">
        <v>52</v>
      </c>
      <c r="X95" s="1">
        <v>36</v>
      </c>
    </row>
    <row r="96" spans="1:24">
      <c r="A96" s="1">
        <v>115</v>
      </c>
      <c r="B96" s="1" t="s">
        <v>53</v>
      </c>
      <c r="C96" s="1" t="s">
        <v>3</v>
      </c>
      <c r="D96" s="1">
        <v>95.935</v>
      </c>
      <c r="E96" s="1">
        <v>0</v>
      </c>
      <c r="F96" s="1">
        <v>0</v>
      </c>
      <c r="G96" s="1">
        <v>0</v>
      </c>
      <c r="H96" s="1">
        <v>0</v>
      </c>
      <c r="I96" s="1">
        <v>3.3</v>
      </c>
      <c r="J96" s="1">
        <v>0</v>
      </c>
      <c r="K96" s="1">
        <v>0.765</v>
      </c>
      <c r="L96" s="1">
        <v>0</v>
      </c>
      <c r="M96" s="1">
        <v>0</v>
      </c>
      <c r="N96" s="1" t="s">
        <v>54</v>
      </c>
      <c r="O96" s="1">
        <v>899.85</v>
      </c>
      <c r="P96" s="1">
        <v>1</v>
      </c>
      <c r="Q96" s="1">
        <v>0</v>
      </c>
      <c r="R96" s="1">
        <v>499.85</v>
      </c>
      <c r="S96" s="1">
        <v>4</v>
      </c>
      <c r="T96" s="1" t="s">
        <v>51</v>
      </c>
      <c r="U96" s="1">
        <v>223</v>
      </c>
      <c r="V96" s="1" t="s">
        <v>52</v>
      </c>
      <c r="W96" s="1" t="s">
        <v>52</v>
      </c>
      <c r="X96" s="1">
        <v>40</v>
      </c>
    </row>
    <row r="97" spans="1:24">
      <c r="A97" s="1">
        <v>116</v>
      </c>
      <c r="B97" s="1" t="s">
        <v>53</v>
      </c>
      <c r="C97" s="1" t="s">
        <v>3</v>
      </c>
      <c r="D97" s="1">
        <v>95.935</v>
      </c>
      <c r="E97" s="1">
        <v>0</v>
      </c>
      <c r="F97" s="1">
        <v>0</v>
      </c>
      <c r="G97" s="1">
        <v>0</v>
      </c>
      <c r="H97" s="1">
        <v>0</v>
      </c>
      <c r="I97" s="1">
        <v>3.3</v>
      </c>
      <c r="J97" s="1">
        <v>0</v>
      </c>
      <c r="K97" s="1">
        <v>0.765</v>
      </c>
      <c r="L97" s="1">
        <v>0</v>
      </c>
      <c r="M97" s="1">
        <v>0</v>
      </c>
      <c r="N97" s="1" t="s">
        <v>50</v>
      </c>
      <c r="O97" s="1">
        <v>899.85</v>
      </c>
      <c r="P97" s="1">
        <v>1</v>
      </c>
      <c r="Q97" s="1">
        <v>60</v>
      </c>
      <c r="R97" s="1">
        <v>449.85</v>
      </c>
      <c r="S97" s="1">
        <v>4</v>
      </c>
      <c r="T97" s="1" t="s">
        <v>51</v>
      </c>
      <c r="U97" s="1">
        <v>226</v>
      </c>
      <c r="V97" s="1" t="s">
        <v>52</v>
      </c>
      <c r="W97" s="1" t="s">
        <v>52</v>
      </c>
      <c r="X97" s="1">
        <v>47</v>
      </c>
    </row>
    <row r="98" spans="1:24">
      <c r="A98" s="1">
        <v>117</v>
      </c>
      <c r="B98" s="1" t="s">
        <v>53</v>
      </c>
      <c r="C98" s="1" t="s">
        <v>3</v>
      </c>
      <c r="D98" s="1">
        <v>95.935</v>
      </c>
      <c r="E98" s="1">
        <v>0</v>
      </c>
      <c r="F98" s="1">
        <v>0</v>
      </c>
      <c r="G98" s="1">
        <v>0</v>
      </c>
      <c r="H98" s="1">
        <v>0</v>
      </c>
      <c r="I98" s="1">
        <v>3.3</v>
      </c>
      <c r="J98" s="1">
        <v>0</v>
      </c>
      <c r="K98" s="1">
        <v>0.765</v>
      </c>
      <c r="L98" s="1">
        <v>0</v>
      </c>
      <c r="M98" s="1">
        <v>0</v>
      </c>
      <c r="N98" s="1" t="s">
        <v>50</v>
      </c>
      <c r="O98" s="1">
        <v>899.85</v>
      </c>
      <c r="P98" s="1">
        <v>1</v>
      </c>
      <c r="Q98" s="1">
        <v>60</v>
      </c>
      <c r="R98" s="1">
        <v>499.85</v>
      </c>
      <c r="S98" s="1">
        <v>4</v>
      </c>
      <c r="T98" s="1" t="s">
        <v>51</v>
      </c>
      <c r="U98" s="1">
        <v>193</v>
      </c>
      <c r="V98" s="1" t="s">
        <v>52</v>
      </c>
      <c r="W98" s="1" t="s">
        <v>52</v>
      </c>
      <c r="X98" s="1">
        <v>44</v>
      </c>
    </row>
    <row r="99" spans="1:24">
      <c r="A99" s="1">
        <v>118</v>
      </c>
      <c r="B99" s="1" t="s">
        <v>53</v>
      </c>
      <c r="C99" s="1" t="s">
        <v>3</v>
      </c>
      <c r="D99" s="1">
        <v>95.935</v>
      </c>
      <c r="E99" s="1">
        <v>0</v>
      </c>
      <c r="F99" s="1">
        <v>0</v>
      </c>
      <c r="G99" s="1">
        <v>0</v>
      </c>
      <c r="H99" s="1">
        <v>0</v>
      </c>
      <c r="I99" s="1">
        <v>3.3</v>
      </c>
      <c r="J99" s="1">
        <v>0</v>
      </c>
      <c r="K99" s="1">
        <v>0.765</v>
      </c>
      <c r="L99" s="1">
        <v>0</v>
      </c>
      <c r="M99" s="1">
        <v>0</v>
      </c>
      <c r="N99" s="1" t="s">
        <v>55</v>
      </c>
      <c r="O99" s="1">
        <v>899.85</v>
      </c>
      <c r="P99" s="1">
        <v>1</v>
      </c>
      <c r="Q99" s="1">
        <v>45</v>
      </c>
      <c r="R99" s="1">
        <v>349.85</v>
      </c>
      <c r="S99" s="1">
        <v>4</v>
      </c>
      <c r="T99" s="1" t="s">
        <v>56</v>
      </c>
      <c r="U99" s="1">
        <v>277</v>
      </c>
      <c r="V99" s="1" t="s">
        <v>52</v>
      </c>
      <c r="W99" s="1" t="s">
        <v>52</v>
      </c>
      <c r="X99" s="1">
        <v>40</v>
      </c>
    </row>
    <row r="100" spans="1:24">
      <c r="A100" s="1">
        <v>119</v>
      </c>
      <c r="B100" s="1" t="s">
        <v>57</v>
      </c>
      <c r="C100" s="1" t="s">
        <v>3</v>
      </c>
      <c r="D100" s="1">
        <v>95.7</v>
      </c>
      <c r="E100" s="1">
        <v>0</v>
      </c>
      <c r="F100" s="1">
        <v>0</v>
      </c>
      <c r="G100" s="1">
        <v>0</v>
      </c>
      <c r="H100" s="1">
        <v>0</v>
      </c>
      <c r="I100" s="1">
        <v>3.48</v>
      </c>
      <c r="J100" s="1">
        <v>0</v>
      </c>
      <c r="K100" s="1">
        <v>0.82</v>
      </c>
      <c r="L100" s="1">
        <v>0</v>
      </c>
      <c r="M100" s="1">
        <v>0</v>
      </c>
      <c r="N100" s="1" t="s">
        <v>54</v>
      </c>
      <c r="O100" s="1">
        <v>899.85</v>
      </c>
      <c r="P100" s="1">
        <v>1</v>
      </c>
      <c r="Q100" s="1">
        <v>0</v>
      </c>
      <c r="R100" s="1">
        <v>499.85</v>
      </c>
      <c r="S100" s="1">
        <v>4</v>
      </c>
      <c r="T100" s="1" t="s">
        <v>51</v>
      </c>
      <c r="U100" s="1">
        <v>228</v>
      </c>
      <c r="V100" s="1" t="s">
        <v>52</v>
      </c>
      <c r="W100" s="1" t="s">
        <v>52</v>
      </c>
      <c r="X100" s="1">
        <v>40</v>
      </c>
    </row>
    <row r="101" spans="1:24">
      <c r="A101" s="1">
        <v>120</v>
      </c>
      <c r="B101" s="1" t="s">
        <v>60</v>
      </c>
      <c r="C101" s="1" t="s">
        <v>3</v>
      </c>
      <c r="D101" s="1">
        <v>94.93</v>
      </c>
      <c r="E101" s="1">
        <v>0</v>
      </c>
      <c r="F101" s="1">
        <v>0</v>
      </c>
      <c r="G101" s="1">
        <v>0</v>
      </c>
      <c r="H101" s="1">
        <v>0</v>
      </c>
      <c r="I101" s="1">
        <v>4.1</v>
      </c>
      <c r="J101" s="1">
        <v>0</v>
      </c>
      <c r="K101" s="1">
        <v>0.97</v>
      </c>
      <c r="L101" s="1">
        <v>0</v>
      </c>
      <c r="M101" s="1">
        <v>0</v>
      </c>
      <c r="N101" s="1" t="s">
        <v>54</v>
      </c>
      <c r="O101" s="1">
        <v>899.85</v>
      </c>
      <c r="P101" s="1">
        <v>3</v>
      </c>
      <c r="Q101" s="1">
        <v>0</v>
      </c>
      <c r="R101" s="1">
        <v>449.85</v>
      </c>
      <c r="S101" s="1">
        <v>4</v>
      </c>
      <c r="T101" s="1" t="s">
        <v>51</v>
      </c>
      <c r="U101" s="1">
        <v>254</v>
      </c>
      <c r="V101" s="1" t="s">
        <v>52</v>
      </c>
      <c r="W101" s="1" t="s">
        <v>52</v>
      </c>
      <c r="X101" s="1">
        <v>32</v>
      </c>
    </row>
    <row r="102" spans="1:24">
      <c r="A102" s="1">
        <v>122</v>
      </c>
      <c r="B102" s="1" t="s">
        <v>59</v>
      </c>
      <c r="C102" s="1" t="s">
        <v>3</v>
      </c>
      <c r="D102" s="1">
        <v>96.6</v>
      </c>
      <c r="E102" s="1">
        <v>0</v>
      </c>
      <c r="F102" s="1">
        <v>0</v>
      </c>
      <c r="G102" s="1">
        <v>0</v>
      </c>
      <c r="H102" s="1">
        <v>0</v>
      </c>
      <c r="I102" s="1">
        <v>2.8</v>
      </c>
      <c r="J102" s="1">
        <v>0</v>
      </c>
      <c r="K102" s="1">
        <v>0.6</v>
      </c>
      <c r="L102" s="1">
        <v>0</v>
      </c>
      <c r="M102" s="1">
        <v>0</v>
      </c>
      <c r="N102" s="1" t="s">
        <v>54</v>
      </c>
      <c r="O102" s="1">
        <v>899.85</v>
      </c>
      <c r="P102" s="1">
        <v>1.5</v>
      </c>
      <c r="Q102" s="1">
        <v>0</v>
      </c>
      <c r="R102" s="1">
        <v>399.85</v>
      </c>
      <c r="S102" s="1">
        <v>4</v>
      </c>
      <c r="T102" s="1" t="s">
        <v>51</v>
      </c>
      <c r="U102" s="1">
        <v>135</v>
      </c>
      <c r="V102" s="1" t="s">
        <v>52</v>
      </c>
      <c r="W102" s="1" t="s">
        <v>52</v>
      </c>
      <c r="X102" s="1">
        <v>32</v>
      </c>
    </row>
    <row r="103" spans="1:24">
      <c r="A103" s="1">
        <v>123</v>
      </c>
      <c r="B103" s="1" t="s">
        <v>59</v>
      </c>
      <c r="C103" s="1" t="s">
        <v>3</v>
      </c>
      <c r="D103" s="1">
        <v>96.6</v>
      </c>
      <c r="E103" s="1">
        <v>0</v>
      </c>
      <c r="F103" s="1">
        <v>0</v>
      </c>
      <c r="G103" s="1">
        <v>0</v>
      </c>
      <c r="H103" s="1">
        <v>0</v>
      </c>
      <c r="I103" s="1">
        <v>2.8</v>
      </c>
      <c r="J103" s="1">
        <v>0</v>
      </c>
      <c r="K103" s="1">
        <v>0.6</v>
      </c>
      <c r="L103" s="1">
        <v>0</v>
      </c>
      <c r="M103" s="1">
        <v>0</v>
      </c>
      <c r="N103" s="1" t="s">
        <v>54</v>
      </c>
      <c r="O103" s="1">
        <v>899.85</v>
      </c>
      <c r="P103" s="1">
        <v>1.5</v>
      </c>
      <c r="Q103" s="1">
        <v>0</v>
      </c>
      <c r="R103" s="1">
        <v>449.85</v>
      </c>
      <c r="S103" s="1">
        <v>4</v>
      </c>
      <c r="T103" s="1" t="s">
        <v>51</v>
      </c>
      <c r="U103" s="1">
        <v>181</v>
      </c>
      <c r="V103" s="1" t="s">
        <v>52</v>
      </c>
      <c r="W103" s="1" t="s">
        <v>52</v>
      </c>
      <c r="X103" s="1">
        <v>37</v>
      </c>
    </row>
    <row r="104" spans="1:24">
      <c r="A104" s="1">
        <v>124</v>
      </c>
      <c r="B104" s="1" t="s">
        <v>59</v>
      </c>
      <c r="C104" s="1" t="s">
        <v>3</v>
      </c>
      <c r="D104" s="1">
        <v>96.6</v>
      </c>
      <c r="E104" s="1">
        <v>0</v>
      </c>
      <c r="F104" s="1">
        <v>0</v>
      </c>
      <c r="G104" s="1">
        <v>0</v>
      </c>
      <c r="H104" s="1">
        <v>0</v>
      </c>
      <c r="I104" s="1">
        <v>2.8</v>
      </c>
      <c r="J104" s="1">
        <v>0</v>
      </c>
      <c r="K104" s="1">
        <v>0.6</v>
      </c>
      <c r="L104" s="1">
        <v>0</v>
      </c>
      <c r="M104" s="1">
        <v>0</v>
      </c>
      <c r="N104" s="1" t="s">
        <v>54</v>
      </c>
      <c r="O104" s="1">
        <v>899.85</v>
      </c>
      <c r="P104" s="1">
        <v>1.5</v>
      </c>
      <c r="Q104" s="1">
        <v>0</v>
      </c>
      <c r="R104" s="1">
        <v>499.85</v>
      </c>
      <c r="S104" s="1">
        <v>4</v>
      </c>
      <c r="T104" s="1" t="s">
        <v>51</v>
      </c>
      <c r="U104" s="1">
        <v>210</v>
      </c>
      <c r="V104" s="1" t="s">
        <v>52</v>
      </c>
      <c r="W104" s="1" t="s">
        <v>52</v>
      </c>
      <c r="X104" s="1">
        <v>43</v>
      </c>
    </row>
    <row r="105" spans="1:24">
      <c r="A105" s="1">
        <v>125</v>
      </c>
      <c r="B105" s="1" t="s">
        <v>59</v>
      </c>
      <c r="C105" s="1" t="s">
        <v>3</v>
      </c>
      <c r="D105" s="1">
        <v>96.6</v>
      </c>
      <c r="E105" s="1">
        <v>0</v>
      </c>
      <c r="F105" s="1">
        <v>0</v>
      </c>
      <c r="G105" s="1">
        <v>0</v>
      </c>
      <c r="H105" s="1">
        <v>0</v>
      </c>
      <c r="I105" s="1">
        <v>2.8</v>
      </c>
      <c r="J105" s="1">
        <v>0</v>
      </c>
      <c r="K105" s="1">
        <v>0.6</v>
      </c>
      <c r="L105" s="1">
        <v>0</v>
      </c>
      <c r="M105" s="1">
        <v>0</v>
      </c>
      <c r="N105" s="1" t="s">
        <v>54</v>
      </c>
      <c r="O105" s="1">
        <v>899.85</v>
      </c>
      <c r="P105" s="1">
        <v>1.5</v>
      </c>
      <c r="Q105" s="1">
        <v>0</v>
      </c>
      <c r="R105" s="1">
        <v>549.85</v>
      </c>
      <c r="S105" s="1">
        <v>4</v>
      </c>
      <c r="T105" s="1" t="s">
        <v>51</v>
      </c>
      <c r="U105" s="1">
        <v>173</v>
      </c>
      <c r="V105" s="1" t="s">
        <v>52</v>
      </c>
      <c r="W105" s="1" t="s">
        <v>52</v>
      </c>
      <c r="X105" s="1">
        <v>42</v>
      </c>
    </row>
    <row r="106" spans="1:24">
      <c r="A106" s="1">
        <v>126</v>
      </c>
      <c r="B106" s="1" t="s">
        <v>59</v>
      </c>
      <c r="C106" s="1" t="s">
        <v>3</v>
      </c>
      <c r="D106" s="1">
        <v>96.6</v>
      </c>
      <c r="E106" s="1">
        <v>0</v>
      </c>
      <c r="F106" s="1">
        <v>0</v>
      </c>
      <c r="G106" s="1">
        <v>0</v>
      </c>
      <c r="H106" s="1">
        <v>0</v>
      </c>
      <c r="I106" s="1">
        <v>2.8</v>
      </c>
      <c r="J106" s="1">
        <v>0</v>
      </c>
      <c r="K106" s="1">
        <v>0.6</v>
      </c>
      <c r="L106" s="1">
        <v>0</v>
      </c>
      <c r="M106" s="1">
        <v>0</v>
      </c>
      <c r="N106" s="1" t="s">
        <v>54</v>
      </c>
      <c r="O106" s="1">
        <v>899.85</v>
      </c>
      <c r="P106" s="1">
        <v>1.5</v>
      </c>
      <c r="Q106" s="1">
        <v>0</v>
      </c>
      <c r="R106" s="1">
        <v>599.85</v>
      </c>
      <c r="S106" s="1">
        <v>4</v>
      </c>
      <c r="T106" s="1" t="s">
        <v>51</v>
      </c>
      <c r="U106" s="1">
        <v>132</v>
      </c>
      <c r="V106" s="1" t="s">
        <v>52</v>
      </c>
      <c r="W106" s="1" t="s">
        <v>52</v>
      </c>
      <c r="X106" s="1">
        <v>40</v>
      </c>
    </row>
    <row r="107" spans="1:24">
      <c r="A107" s="1">
        <v>127</v>
      </c>
      <c r="B107" s="1" t="s">
        <v>58</v>
      </c>
      <c r="C107" s="1" t="s">
        <v>11</v>
      </c>
      <c r="D107" s="1">
        <v>95.6</v>
      </c>
      <c r="E107" s="1">
        <v>0</v>
      </c>
      <c r="F107" s="1">
        <v>0.8</v>
      </c>
      <c r="G107" s="1">
        <v>0</v>
      </c>
      <c r="H107" s="1">
        <v>0</v>
      </c>
      <c r="I107" s="1">
        <v>2.8</v>
      </c>
      <c r="J107" s="1">
        <v>0</v>
      </c>
      <c r="K107" s="1">
        <v>0.8</v>
      </c>
      <c r="L107" s="1">
        <v>0</v>
      </c>
      <c r="M107" s="1">
        <v>0</v>
      </c>
      <c r="N107" s="1" t="s">
        <v>50</v>
      </c>
      <c r="O107" s="1">
        <v>899.85</v>
      </c>
      <c r="P107" s="1">
        <v>2</v>
      </c>
      <c r="Q107" s="1">
        <v>50</v>
      </c>
      <c r="R107" s="1">
        <v>499.85</v>
      </c>
      <c r="S107" s="1">
        <v>5</v>
      </c>
      <c r="T107" s="1" t="s">
        <v>51</v>
      </c>
      <c r="U107" s="1">
        <v>212</v>
      </c>
      <c r="V107" s="1" t="s">
        <v>52</v>
      </c>
      <c r="W107" s="1" t="s">
        <v>52</v>
      </c>
      <c r="X107" s="1">
        <v>48</v>
      </c>
    </row>
    <row r="108" spans="1:24">
      <c r="A108" s="1">
        <v>129</v>
      </c>
      <c r="B108" s="1" t="s">
        <v>62</v>
      </c>
      <c r="C108" s="1" t="s">
        <v>3</v>
      </c>
      <c r="D108" s="1">
        <v>96.45</v>
      </c>
      <c r="E108" s="1">
        <v>0</v>
      </c>
      <c r="F108" s="1">
        <v>0</v>
      </c>
      <c r="G108" s="1">
        <v>0</v>
      </c>
      <c r="H108" s="1">
        <v>0</v>
      </c>
      <c r="I108" s="1">
        <v>2.9</v>
      </c>
      <c r="J108" s="1">
        <v>0</v>
      </c>
      <c r="K108" s="1">
        <v>0.65</v>
      </c>
      <c r="L108" s="1">
        <v>0</v>
      </c>
      <c r="M108" s="1">
        <v>0</v>
      </c>
      <c r="N108" s="1" t="s">
        <v>50</v>
      </c>
      <c r="O108" s="1">
        <v>899.85</v>
      </c>
      <c r="P108" s="1">
        <v>27.77</v>
      </c>
      <c r="Q108" s="1">
        <v>50</v>
      </c>
      <c r="R108" s="1">
        <v>446.85</v>
      </c>
      <c r="S108" s="1">
        <v>5.56</v>
      </c>
      <c r="T108" s="1" t="s">
        <v>51</v>
      </c>
      <c r="U108" s="1">
        <v>300</v>
      </c>
      <c r="V108" s="1" t="s">
        <v>52</v>
      </c>
      <c r="W108" s="1" t="s">
        <v>52</v>
      </c>
      <c r="X108" s="1">
        <v>27</v>
      </c>
    </row>
    <row r="109" spans="1:24">
      <c r="A109" s="1">
        <v>130</v>
      </c>
      <c r="B109" s="1" t="s">
        <v>53</v>
      </c>
      <c r="C109" s="1" t="s">
        <v>3</v>
      </c>
      <c r="D109" s="1">
        <v>95.935</v>
      </c>
      <c r="E109" s="1">
        <v>0</v>
      </c>
      <c r="F109" s="1">
        <v>0</v>
      </c>
      <c r="G109" s="1">
        <v>0</v>
      </c>
      <c r="H109" s="1">
        <v>0</v>
      </c>
      <c r="I109" s="1">
        <v>3.3</v>
      </c>
      <c r="J109" s="1">
        <v>0</v>
      </c>
      <c r="K109" s="1">
        <v>0.765</v>
      </c>
      <c r="L109" s="1">
        <v>0</v>
      </c>
      <c r="M109" s="1">
        <v>0</v>
      </c>
      <c r="N109" s="1" t="s">
        <v>54</v>
      </c>
      <c r="O109" s="1">
        <v>899.85</v>
      </c>
      <c r="P109" s="1">
        <v>1</v>
      </c>
      <c r="Q109" s="1">
        <v>0</v>
      </c>
      <c r="R109" s="1">
        <v>449.85</v>
      </c>
      <c r="S109" s="1">
        <v>6</v>
      </c>
      <c r="T109" s="1" t="s">
        <v>51</v>
      </c>
      <c r="U109" s="1">
        <v>218</v>
      </c>
      <c r="V109" s="1" t="s">
        <v>52</v>
      </c>
      <c r="W109" s="1" t="s">
        <v>52</v>
      </c>
      <c r="X109" s="1">
        <v>37</v>
      </c>
    </row>
    <row r="110" spans="1:24">
      <c r="A110" s="1">
        <v>131</v>
      </c>
      <c r="B110" s="1" t="s">
        <v>53</v>
      </c>
      <c r="C110" s="1" t="s">
        <v>3</v>
      </c>
      <c r="D110" s="1">
        <v>95.935</v>
      </c>
      <c r="E110" s="1">
        <v>0</v>
      </c>
      <c r="F110" s="1">
        <v>0</v>
      </c>
      <c r="G110" s="1">
        <v>0</v>
      </c>
      <c r="H110" s="1">
        <v>0</v>
      </c>
      <c r="I110" s="1">
        <v>3.3</v>
      </c>
      <c r="J110" s="1">
        <v>0</v>
      </c>
      <c r="K110" s="1">
        <v>0.765</v>
      </c>
      <c r="L110" s="1">
        <v>0</v>
      </c>
      <c r="M110" s="1">
        <v>0</v>
      </c>
      <c r="N110" s="1" t="s">
        <v>54</v>
      </c>
      <c r="O110" s="1">
        <v>899.85</v>
      </c>
      <c r="P110" s="1">
        <v>1</v>
      </c>
      <c r="Q110" s="1">
        <v>0</v>
      </c>
      <c r="R110" s="1">
        <v>499.85</v>
      </c>
      <c r="S110" s="1">
        <v>6</v>
      </c>
      <c r="T110" s="1" t="s">
        <v>51</v>
      </c>
      <c r="U110" s="1">
        <v>215</v>
      </c>
      <c r="V110" s="1" t="s">
        <v>52</v>
      </c>
      <c r="W110" s="1" t="s">
        <v>52</v>
      </c>
      <c r="X110" s="1">
        <v>41</v>
      </c>
    </row>
    <row r="111" spans="1:24">
      <c r="A111" s="1">
        <v>132</v>
      </c>
      <c r="B111" s="1" t="s">
        <v>53</v>
      </c>
      <c r="C111" s="1" t="s">
        <v>3</v>
      </c>
      <c r="D111" s="1">
        <v>95.935</v>
      </c>
      <c r="E111" s="1">
        <v>0</v>
      </c>
      <c r="F111" s="1">
        <v>0</v>
      </c>
      <c r="G111" s="1">
        <v>0</v>
      </c>
      <c r="H111" s="1">
        <v>0</v>
      </c>
      <c r="I111" s="1">
        <v>3.3</v>
      </c>
      <c r="J111" s="1">
        <v>0</v>
      </c>
      <c r="K111" s="1">
        <v>0.765</v>
      </c>
      <c r="L111" s="1">
        <v>0</v>
      </c>
      <c r="M111" s="1">
        <v>0</v>
      </c>
      <c r="N111" s="1" t="s">
        <v>50</v>
      </c>
      <c r="O111" s="1">
        <v>899.85</v>
      </c>
      <c r="P111" s="1">
        <v>1</v>
      </c>
      <c r="Q111" s="1">
        <v>60</v>
      </c>
      <c r="R111" s="1">
        <v>449.85</v>
      </c>
      <c r="S111" s="1">
        <v>6</v>
      </c>
      <c r="T111" s="1" t="s">
        <v>51</v>
      </c>
      <c r="U111" s="1">
        <v>210</v>
      </c>
      <c r="V111" s="1" t="s">
        <v>52</v>
      </c>
      <c r="W111" s="1" t="s">
        <v>52</v>
      </c>
      <c r="X111" s="1">
        <v>47</v>
      </c>
    </row>
    <row r="112" spans="1:24">
      <c r="A112" s="1">
        <v>133</v>
      </c>
      <c r="B112" s="1" t="s">
        <v>53</v>
      </c>
      <c r="C112" s="1" t="s">
        <v>3</v>
      </c>
      <c r="D112" s="1">
        <v>95.935</v>
      </c>
      <c r="E112" s="1">
        <v>0</v>
      </c>
      <c r="F112" s="1">
        <v>0</v>
      </c>
      <c r="G112" s="1">
        <v>0</v>
      </c>
      <c r="H112" s="1">
        <v>0</v>
      </c>
      <c r="I112" s="1">
        <v>3.3</v>
      </c>
      <c r="J112" s="1">
        <v>0</v>
      </c>
      <c r="K112" s="1">
        <v>0.765</v>
      </c>
      <c r="L112" s="1">
        <v>0</v>
      </c>
      <c r="M112" s="1">
        <v>0</v>
      </c>
      <c r="N112" s="1" t="s">
        <v>50</v>
      </c>
      <c r="O112" s="1">
        <v>899.85</v>
      </c>
      <c r="P112" s="1">
        <v>1</v>
      </c>
      <c r="Q112" s="1">
        <v>60</v>
      </c>
      <c r="R112" s="1">
        <v>499.85</v>
      </c>
      <c r="S112" s="1">
        <v>6</v>
      </c>
      <c r="T112" s="1" t="s">
        <v>51</v>
      </c>
      <c r="U112" s="1">
        <v>165</v>
      </c>
      <c r="V112" s="1" t="s">
        <v>52</v>
      </c>
      <c r="W112" s="1" t="s">
        <v>52</v>
      </c>
      <c r="X112" s="1">
        <v>45</v>
      </c>
    </row>
    <row r="113" spans="1:24">
      <c r="A113" s="1">
        <v>134</v>
      </c>
      <c r="B113" s="1" t="s">
        <v>53</v>
      </c>
      <c r="C113" s="1" t="s">
        <v>3</v>
      </c>
      <c r="D113" s="1">
        <v>95.935</v>
      </c>
      <c r="E113" s="1">
        <v>0</v>
      </c>
      <c r="F113" s="1">
        <v>0</v>
      </c>
      <c r="G113" s="1">
        <v>0</v>
      </c>
      <c r="H113" s="1">
        <v>0</v>
      </c>
      <c r="I113" s="1">
        <v>3.3</v>
      </c>
      <c r="J113" s="1">
        <v>0</v>
      </c>
      <c r="K113" s="1">
        <v>0.765</v>
      </c>
      <c r="L113" s="1">
        <v>0</v>
      </c>
      <c r="M113" s="1">
        <v>0</v>
      </c>
      <c r="N113" s="1" t="s">
        <v>55</v>
      </c>
      <c r="O113" s="1">
        <v>899.85</v>
      </c>
      <c r="P113" s="1">
        <v>1</v>
      </c>
      <c r="Q113" s="1">
        <v>45</v>
      </c>
      <c r="R113" s="1">
        <v>349.85</v>
      </c>
      <c r="S113" s="1">
        <v>6</v>
      </c>
      <c r="T113" s="1" t="s">
        <v>56</v>
      </c>
      <c r="U113" s="1">
        <v>269</v>
      </c>
      <c r="V113" s="1" t="s">
        <v>52</v>
      </c>
      <c r="W113" s="1" t="s">
        <v>52</v>
      </c>
      <c r="X113" s="1">
        <v>41</v>
      </c>
    </row>
    <row r="114" spans="1:24">
      <c r="A114" s="1">
        <v>136</v>
      </c>
      <c r="B114" s="1" t="s">
        <v>53</v>
      </c>
      <c r="C114" s="1" t="s">
        <v>3</v>
      </c>
      <c r="D114" s="1">
        <v>95.565</v>
      </c>
      <c r="E114" s="1">
        <v>0</v>
      </c>
      <c r="F114" s="1">
        <v>0</v>
      </c>
      <c r="G114" s="1">
        <v>0</v>
      </c>
      <c r="H114" s="1">
        <v>0</v>
      </c>
      <c r="I114" s="1">
        <v>3.3</v>
      </c>
      <c r="J114" s="1">
        <v>0</v>
      </c>
      <c r="K114" s="1">
        <v>1.135</v>
      </c>
      <c r="L114" s="1">
        <v>0</v>
      </c>
      <c r="M114" s="1">
        <v>0</v>
      </c>
      <c r="N114" s="1" t="s">
        <v>54</v>
      </c>
      <c r="O114" s="1">
        <v>899.85</v>
      </c>
      <c r="P114" s="1">
        <v>1</v>
      </c>
      <c r="Q114" s="1">
        <v>0</v>
      </c>
      <c r="R114" s="1">
        <v>499.85</v>
      </c>
      <c r="S114" s="1">
        <v>8</v>
      </c>
      <c r="T114" s="1" t="s">
        <v>51</v>
      </c>
      <c r="U114" s="1">
        <v>175</v>
      </c>
      <c r="V114" s="1" t="s">
        <v>52</v>
      </c>
      <c r="W114" s="1" t="s">
        <v>52</v>
      </c>
      <c r="X114" s="1">
        <v>19</v>
      </c>
    </row>
    <row r="115" spans="1:24">
      <c r="A115" s="1">
        <v>137</v>
      </c>
      <c r="B115" s="1" t="s">
        <v>53</v>
      </c>
      <c r="C115" s="1" t="s">
        <v>3</v>
      </c>
      <c r="D115" s="1">
        <v>95.725</v>
      </c>
      <c r="E115" s="1">
        <v>0</v>
      </c>
      <c r="F115" s="1">
        <v>0</v>
      </c>
      <c r="G115" s="1">
        <v>0</v>
      </c>
      <c r="H115" s="1">
        <v>0</v>
      </c>
      <c r="I115" s="1">
        <v>3.3</v>
      </c>
      <c r="J115" s="1">
        <v>0</v>
      </c>
      <c r="K115" s="1">
        <v>0.975</v>
      </c>
      <c r="L115" s="1">
        <v>0</v>
      </c>
      <c r="M115" s="1">
        <v>0</v>
      </c>
      <c r="N115" s="1" t="s">
        <v>54</v>
      </c>
      <c r="O115" s="1">
        <v>899.85</v>
      </c>
      <c r="P115" s="1">
        <v>1</v>
      </c>
      <c r="Q115" s="1">
        <v>0</v>
      </c>
      <c r="R115" s="1">
        <v>499.85</v>
      </c>
      <c r="S115" s="1">
        <v>8</v>
      </c>
      <c r="T115" s="1" t="s">
        <v>51</v>
      </c>
      <c r="U115" s="1">
        <v>178</v>
      </c>
      <c r="V115" s="1" t="s">
        <v>52</v>
      </c>
      <c r="W115" s="1" t="s">
        <v>52</v>
      </c>
      <c r="X115" s="1">
        <v>27</v>
      </c>
    </row>
    <row r="116" spans="1:24">
      <c r="A116" s="1">
        <v>138</v>
      </c>
      <c r="B116" s="1" t="s">
        <v>53</v>
      </c>
      <c r="C116" s="1" t="s">
        <v>3</v>
      </c>
      <c r="D116" s="1">
        <v>95.835</v>
      </c>
      <c r="E116" s="1">
        <v>0</v>
      </c>
      <c r="F116" s="1">
        <v>0</v>
      </c>
      <c r="G116" s="1">
        <v>0</v>
      </c>
      <c r="H116" s="1">
        <v>0</v>
      </c>
      <c r="I116" s="1">
        <v>3.3</v>
      </c>
      <c r="J116" s="1">
        <v>0</v>
      </c>
      <c r="K116" s="1">
        <v>0.865</v>
      </c>
      <c r="L116" s="1">
        <v>0</v>
      </c>
      <c r="M116" s="1">
        <v>0</v>
      </c>
      <c r="N116" s="1" t="s">
        <v>54</v>
      </c>
      <c r="O116" s="1">
        <v>899.85</v>
      </c>
      <c r="P116" s="1">
        <v>1</v>
      </c>
      <c r="Q116" s="1">
        <v>0</v>
      </c>
      <c r="R116" s="1">
        <v>499.85</v>
      </c>
      <c r="S116" s="1">
        <v>8</v>
      </c>
      <c r="T116" s="1" t="s">
        <v>51</v>
      </c>
      <c r="U116" s="1">
        <v>197</v>
      </c>
      <c r="V116" s="1" t="s">
        <v>52</v>
      </c>
      <c r="W116" s="1" t="s">
        <v>52</v>
      </c>
      <c r="X116" s="1">
        <v>33</v>
      </c>
    </row>
    <row r="117" spans="1:24">
      <c r="A117" s="1">
        <v>139</v>
      </c>
      <c r="B117" s="1" t="s">
        <v>53</v>
      </c>
      <c r="C117" s="1" t="s">
        <v>3</v>
      </c>
      <c r="D117" s="1">
        <v>95.935</v>
      </c>
      <c r="E117" s="1">
        <v>0</v>
      </c>
      <c r="F117" s="1">
        <v>0</v>
      </c>
      <c r="G117" s="1">
        <v>0</v>
      </c>
      <c r="H117" s="1">
        <v>0</v>
      </c>
      <c r="I117" s="1">
        <v>3.3</v>
      </c>
      <c r="J117" s="1">
        <v>0</v>
      </c>
      <c r="K117" s="1">
        <v>0.765</v>
      </c>
      <c r="L117" s="1">
        <v>0</v>
      </c>
      <c r="M117" s="1">
        <v>0</v>
      </c>
      <c r="N117" s="1" t="s">
        <v>54</v>
      </c>
      <c r="O117" s="1">
        <v>899.85</v>
      </c>
      <c r="P117" s="1">
        <v>1</v>
      </c>
      <c r="Q117" s="1">
        <v>0</v>
      </c>
      <c r="R117" s="1">
        <v>499.85</v>
      </c>
      <c r="S117" s="1">
        <v>8</v>
      </c>
      <c r="T117" s="1" t="s">
        <v>51</v>
      </c>
      <c r="U117" s="1">
        <v>195</v>
      </c>
      <c r="V117" s="1" t="s">
        <v>52</v>
      </c>
      <c r="W117" s="1" t="s">
        <v>52</v>
      </c>
      <c r="X117" s="1">
        <v>41</v>
      </c>
    </row>
    <row r="118" spans="1:24">
      <c r="A118" s="1">
        <v>140</v>
      </c>
      <c r="B118" s="1" t="s">
        <v>53</v>
      </c>
      <c r="C118" s="1" t="s">
        <v>3</v>
      </c>
      <c r="D118" s="1">
        <v>96.075</v>
      </c>
      <c r="E118" s="1">
        <v>0</v>
      </c>
      <c r="F118" s="1">
        <v>0</v>
      </c>
      <c r="G118" s="1">
        <v>0</v>
      </c>
      <c r="H118" s="1">
        <v>0</v>
      </c>
      <c r="I118" s="1">
        <v>3.3</v>
      </c>
      <c r="J118" s="1">
        <v>0</v>
      </c>
      <c r="K118" s="1">
        <v>0.625</v>
      </c>
      <c r="L118" s="1">
        <v>0</v>
      </c>
      <c r="M118" s="1">
        <v>0</v>
      </c>
      <c r="N118" s="1" t="s">
        <v>54</v>
      </c>
      <c r="O118" s="1">
        <v>899.85</v>
      </c>
      <c r="P118" s="1">
        <v>1</v>
      </c>
      <c r="Q118" s="1">
        <v>0</v>
      </c>
      <c r="R118" s="1">
        <v>499.85</v>
      </c>
      <c r="S118" s="1">
        <v>8</v>
      </c>
      <c r="T118" s="1" t="s">
        <v>51</v>
      </c>
      <c r="U118" s="1">
        <v>192</v>
      </c>
      <c r="V118" s="1" t="s">
        <v>52</v>
      </c>
      <c r="W118" s="1" t="s">
        <v>52</v>
      </c>
      <c r="X118" s="1">
        <v>47</v>
      </c>
    </row>
    <row r="119" spans="1:24">
      <c r="A119" s="1">
        <v>141</v>
      </c>
      <c r="B119" s="1" t="s">
        <v>53</v>
      </c>
      <c r="C119" s="1" t="s">
        <v>3</v>
      </c>
      <c r="D119" s="1">
        <v>96.155</v>
      </c>
      <c r="E119" s="1">
        <v>0</v>
      </c>
      <c r="F119" s="1">
        <v>0</v>
      </c>
      <c r="G119" s="1">
        <v>0</v>
      </c>
      <c r="H119" s="1">
        <v>0</v>
      </c>
      <c r="I119" s="1">
        <v>3.3</v>
      </c>
      <c r="J119" s="1">
        <v>0</v>
      </c>
      <c r="K119" s="1">
        <v>0.545</v>
      </c>
      <c r="L119" s="1">
        <v>0</v>
      </c>
      <c r="M119" s="1">
        <v>0</v>
      </c>
      <c r="N119" s="1" t="s">
        <v>54</v>
      </c>
      <c r="O119" s="1">
        <v>899.85</v>
      </c>
      <c r="P119" s="1">
        <v>1</v>
      </c>
      <c r="Q119" s="1">
        <v>0</v>
      </c>
      <c r="R119" s="1">
        <v>499.85</v>
      </c>
      <c r="S119" s="1">
        <v>8</v>
      </c>
      <c r="T119" s="1" t="s">
        <v>51</v>
      </c>
      <c r="U119" s="1">
        <v>166</v>
      </c>
      <c r="V119" s="1" t="s">
        <v>52</v>
      </c>
      <c r="W119" s="1" t="s">
        <v>52</v>
      </c>
      <c r="X119" s="1">
        <v>46</v>
      </c>
    </row>
    <row r="120" spans="1:24">
      <c r="A120" s="1">
        <v>142</v>
      </c>
      <c r="B120" s="1" t="s">
        <v>53</v>
      </c>
      <c r="C120" s="1" t="s">
        <v>3</v>
      </c>
      <c r="D120" s="1">
        <v>96.215</v>
      </c>
      <c r="E120" s="1">
        <v>0</v>
      </c>
      <c r="F120" s="1">
        <v>0</v>
      </c>
      <c r="G120" s="1">
        <v>0</v>
      </c>
      <c r="H120" s="1">
        <v>0</v>
      </c>
      <c r="I120" s="1">
        <v>3.3</v>
      </c>
      <c r="J120" s="1">
        <v>0</v>
      </c>
      <c r="K120" s="1">
        <v>0.485</v>
      </c>
      <c r="L120" s="1">
        <v>0</v>
      </c>
      <c r="M120" s="1">
        <v>0</v>
      </c>
      <c r="N120" s="1" t="s">
        <v>54</v>
      </c>
      <c r="O120" s="1">
        <v>899.85</v>
      </c>
      <c r="P120" s="1">
        <v>1</v>
      </c>
      <c r="Q120" s="1">
        <v>0</v>
      </c>
      <c r="R120" s="1">
        <v>499.85</v>
      </c>
      <c r="S120" s="1">
        <v>8</v>
      </c>
      <c r="T120" s="1" t="s">
        <v>51</v>
      </c>
      <c r="U120" s="1">
        <v>155</v>
      </c>
      <c r="V120" s="1" t="s">
        <v>52</v>
      </c>
      <c r="W120" s="1" t="s">
        <v>52</v>
      </c>
      <c r="X120" s="1">
        <v>43</v>
      </c>
    </row>
    <row r="121" spans="1:24">
      <c r="A121" s="1">
        <v>143</v>
      </c>
      <c r="B121" s="1" t="s">
        <v>53</v>
      </c>
      <c r="C121" s="1" t="s">
        <v>3</v>
      </c>
      <c r="D121" s="1">
        <v>96.255</v>
      </c>
      <c r="E121" s="1">
        <v>0</v>
      </c>
      <c r="F121" s="1">
        <v>0</v>
      </c>
      <c r="G121" s="1">
        <v>0</v>
      </c>
      <c r="H121" s="1">
        <v>0</v>
      </c>
      <c r="I121" s="1">
        <v>3.3</v>
      </c>
      <c r="J121" s="1">
        <v>0</v>
      </c>
      <c r="K121" s="1">
        <v>0.445</v>
      </c>
      <c r="L121" s="1">
        <v>0</v>
      </c>
      <c r="M121" s="1">
        <v>0</v>
      </c>
      <c r="N121" s="1" t="s">
        <v>54</v>
      </c>
      <c r="O121" s="1">
        <v>899.85</v>
      </c>
      <c r="P121" s="1">
        <v>1</v>
      </c>
      <c r="Q121" s="1">
        <v>0</v>
      </c>
      <c r="R121" s="1">
        <v>499.85</v>
      </c>
      <c r="S121" s="1">
        <v>8</v>
      </c>
      <c r="T121" s="1" t="s">
        <v>51</v>
      </c>
      <c r="U121" s="1">
        <v>139</v>
      </c>
      <c r="V121" s="1" t="s">
        <v>52</v>
      </c>
      <c r="W121" s="1" t="s">
        <v>52</v>
      </c>
      <c r="X121" s="1">
        <v>40</v>
      </c>
    </row>
    <row r="122" spans="1:24">
      <c r="A122" s="1">
        <v>144</v>
      </c>
      <c r="B122" s="1" t="s">
        <v>53</v>
      </c>
      <c r="C122" s="1" t="s">
        <v>3</v>
      </c>
      <c r="D122" s="1">
        <v>96.295</v>
      </c>
      <c r="E122" s="1">
        <v>0</v>
      </c>
      <c r="F122" s="1">
        <v>0</v>
      </c>
      <c r="G122" s="1">
        <v>0</v>
      </c>
      <c r="H122" s="1">
        <v>0</v>
      </c>
      <c r="I122" s="1">
        <v>3.3</v>
      </c>
      <c r="J122" s="1">
        <v>0</v>
      </c>
      <c r="K122" s="1">
        <v>0.405</v>
      </c>
      <c r="L122" s="1">
        <v>0</v>
      </c>
      <c r="M122" s="1">
        <v>0</v>
      </c>
      <c r="N122" s="1" t="s">
        <v>54</v>
      </c>
      <c r="O122" s="1">
        <v>899.85</v>
      </c>
      <c r="P122" s="1">
        <v>1</v>
      </c>
      <c r="Q122" s="1">
        <v>0</v>
      </c>
      <c r="R122" s="1">
        <v>499.85</v>
      </c>
      <c r="S122" s="1">
        <v>8</v>
      </c>
      <c r="T122" s="1" t="s">
        <v>51</v>
      </c>
      <c r="U122" s="1">
        <v>132</v>
      </c>
      <c r="V122" s="1" t="s">
        <v>52</v>
      </c>
      <c r="W122" s="1" t="s">
        <v>52</v>
      </c>
      <c r="X122" s="1">
        <v>37</v>
      </c>
    </row>
    <row r="123" spans="1:24">
      <c r="A123" s="1">
        <v>145</v>
      </c>
      <c r="B123" s="1" t="s">
        <v>53</v>
      </c>
      <c r="C123" s="1" t="s">
        <v>3</v>
      </c>
      <c r="D123" s="1">
        <v>95.935</v>
      </c>
      <c r="E123" s="1">
        <v>0</v>
      </c>
      <c r="F123" s="1">
        <v>0</v>
      </c>
      <c r="G123" s="1">
        <v>0</v>
      </c>
      <c r="H123" s="1">
        <v>0</v>
      </c>
      <c r="I123" s="1">
        <v>3.3</v>
      </c>
      <c r="J123" s="1">
        <v>0</v>
      </c>
      <c r="K123" s="1">
        <v>0.765</v>
      </c>
      <c r="L123" s="1">
        <v>0</v>
      </c>
      <c r="M123" s="1">
        <v>0</v>
      </c>
      <c r="N123" s="1" t="s">
        <v>54</v>
      </c>
      <c r="O123" s="1">
        <v>899.85</v>
      </c>
      <c r="P123" s="1">
        <v>1</v>
      </c>
      <c r="Q123" s="1">
        <v>0</v>
      </c>
      <c r="R123" s="1">
        <v>449.85</v>
      </c>
      <c r="S123" s="1">
        <v>8</v>
      </c>
      <c r="T123" s="1" t="s">
        <v>51</v>
      </c>
      <c r="U123" s="1">
        <v>219</v>
      </c>
      <c r="V123" s="1" t="s">
        <v>52</v>
      </c>
      <c r="W123" s="1" t="s">
        <v>52</v>
      </c>
      <c r="X123" s="1">
        <v>38</v>
      </c>
    </row>
    <row r="124" spans="1:24">
      <c r="A124" s="1">
        <v>146</v>
      </c>
      <c r="B124" s="1" t="s">
        <v>53</v>
      </c>
      <c r="C124" s="1" t="s">
        <v>3</v>
      </c>
      <c r="D124" s="1">
        <v>95.935</v>
      </c>
      <c r="E124" s="1">
        <v>0</v>
      </c>
      <c r="F124" s="1">
        <v>0</v>
      </c>
      <c r="G124" s="1">
        <v>0</v>
      </c>
      <c r="H124" s="1">
        <v>0</v>
      </c>
      <c r="I124" s="1">
        <v>3.3</v>
      </c>
      <c r="J124" s="1">
        <v>0</v>
      </c>
      <c r="K124" s="1">
        <v>0.765</v>
      </c>
      <c r="L124" s="1">
        <v>0</v>
      </c>
      <c r="M124" s="1">
        <v>0</v>
      </c>
      <c r="N124" s="1" t="s">
        <v>54</v>
      </c>
      <c r="O124" s="1">
        <v>899.85</v>
      </c>
      <c r="P124" s="1">
        <v>1</v>
      </c>
      <c r="Q124" s="1">
        <v>0</v>
      </c>
      <c r="R124" s="1">
        <v>499.85</v>
      </c>
      <c r="S124" s="1">
        <v>8</v>
      </c>
      <c r="T124" s="1" t="s">
        <v>51</v>
      </c>
      <c r="U124" s="1">
        <v>211</v>
      </c>
      <c r="V124" s="1" t="s">
        <v>52</v>
      </c>
      <c r="W124" s="1" t="s">
        <v>52</v>
      </c>
      <c r="X124" s="1">
        <v>42</v>
      </c>
    </row>
    <row r="125" spans="1:24">
      <c r="A125" s="1">
        <v>147</v>
      </c>
      <c r="B125" s="1" t="s">
        <v>53</v>
      </c>
      <c r="C125" s="1" t="s">
        <v>3</v>
      </c>
      <c r="D125" s="1">
        <v>95.935</v>
      </c>
      <c r="E125" s="1">
        <v>0</v>
      </c>
      <c r="F125" s="1">
        <v>0</v>
      </c>
      <c r="G125" s="1">
        <v>0</v>
      </c>
      <c r="H125" s="1">
        <v>0</v>
      </c>
      <c r="I125" s="1">
        <v>3.3</v>
      </c>
      <c r="J125" s="1">
        <v>0</v>
      </c>
      <c r="K125" s="1">
        <v>0.765</v>
      </c>
      <c r="L125" s="1">
        <v>0</v>
      </c>
      <c r="M125" s="1">
        <v>0</v>
      </c>
      <c r="N125" s="1" t="s">
        <v>50</v>
      </c>
      <c r="O125" s="1">
        <v>899.85</v>
      </c>
      <c r="P125" s="1">
        <v>1</v>
      </c>
      <c r="Q125" s="1">
        <v>60</v>
      </c>
      <c r="R125" s="1">
        <v>449.85</v>
      </c>
      <c r="S125" s="1">
        <v>8</v>
      </c>
      <c r="T125" s="1" t="s">
        <v>51</v>
      </c>
      <c r="U125" s="1">
        <v>190</v>
      </c>
      <c r="V125" s="1" t="s">
        <v>52</v>
      </c>
      <c r="W125" s="1" t="s">
        <v>52</v>
      </c>
      <c r="X125" s="1">
        <v>48</v>
      </c>
    </row>
    <row r="126" spans="1:24">
      <c r="A126" s="1">
        <v>148</v>
      </c>
      <c r="B126" s="1" t="s">
        <v>53</v>
      </c>
      <c r="C126" s="1" t="s">
        <v>3</v>
      </c>
      <c r="D126" s="1">
        <v>95.935</v>
      </c>
      <c r="E126" s="1">
        <v>0</v>
      </c>
      <c r="F126" s="1">
        <v>0</v>
      </c>
      <c r="G126" s="1">
        <v>0</v>
      </c>
      <c r="H126" s="1">
        <v>0</v>
      </c>
      <c r="I126" s="1">
        <v>3.3</v>
      </c>
      <c r="J126" s="1">
        <v>0</v>
      </c>
      <c r="K126" s="1">
        <v>0.765</v>
      </c>
      <c r="L126" s="1">
        <v>0</v>
      </c>
      <c r="M126" s="1">
        <v>0</v>
      </c>
      <c r="N126" s="1" t="s">
        <v>50</v>
      </c>
      <c r="O126" s="1">
        <v>899.85</v>
      </c>
      <c r="P126" s="1">
        <v>1</v>
      </c>
      <c r="Q126" s="1">
        <v>60</v>
      </c>
      <c r="R126" s="1">
        <v>499.85</v>
      </c>
      <c r="S126" s="1">
        <v>8</v>
      </c>
      <c r="T126" s="1" t="s">
        <v>51</v>
      </c>
      <c r="U126" s="1">
        <v>146</v>
      </c>
      <c r="V126" s="1" t="s">
        <v>52</v>
      </c>
      <c r="W126" s="1" t="s">
        <v>52</v>
      </c>
      <c r="X126" s="1">
        <v>47</v>
      </c>
    </row>
    <row r="127" spans="1:24">
      <c r="A127" s="1">
        <v>149</v>
      </c>
      <c r="B127" s="1" t="s">
        <v>53</v>
      </c>
      <c r="C127" s="1" t="s">
        <v>3</v>
      </c>
      <c r="D127" s="1">
        <v>95.935</v>
      </c>
      <c r="E127" s="1">
        <v>0</v>
      </c>
      <c r="F127" s="1">
        <v>0</v>
      </c>
      <c r="G127" s="1">
        <v>0</v>
      </c>
      <c r="H127" s="1">
        <v>0</v>
      </c>
      <c r="I127" s="1">
        <v>3.3</v>
      </c>
      <c r="J127" s="1">
        <v>0</v>
      </c>
      <c r="K127" s="1">
        <v>0.765</v>
      </c>
      <c r="L127" s="1">
        <v>0</v>
      </c>
      <c r="M127" s="1">
        <v>0</v>
      </c>
      <c r="N127" s="1" t="s">
        <v>55</v>
      </c>
      <c r="O127" s="1">
        <v>899.85</v>
      </c>
      <c r="P127" s="1">
        <v>1</v>
      </c>
      <c r="Q127" s="1">
        <v>45</v>
      </c>
      <c r="R127" s="1">
        <v>349.85</v>
      </c>
      <c r="S127" s="1">
        <v>8</v>
      </c>
      <c r="T127" s="1" t="s">
        <v>56</v>
      </c>
      <c r="U127" s="1">
        <v>267</v>
      </c>
      <c r="V127" s="1" t="s">
        <v>52</v>
      </c>
      <c r="W127" s="1" t="s">
        <v>52</v>
      </c>
      <c r="X127" s="1">
        <v>42</v>
      </c>
    </row>
    <row r="128" spans="1:24">
      <c r="A128" s="1">
        <v>150</v>
      </c>
      <c r="B128" s="1" t="s">
        <v>57</v>
      </c>
      <c r="C128" s="1" t="s">
        <v>3</v>
      </c>
      <c r="D128" s="1">
        <v>95.7</v>
      </c>
      <c r="E128" s="1">
        <v>0</v>
      </c>
      <c r="F128" s="1">
        <v>0</v>
      </c>
      <c r="G128" s="1">
        <v>0</v>
      </c>
      <c r="H128" s="1">
        <v>0</v>
      </c>
      <c r="I128" s="1">
        <v>3.48</v>
      </c>
      <c r="J128" s="1">
        <v>0</v>
      </c>
      <c r="K128" s="1">
        <v>0.82</v>
      </c>
      <c r="L128" s="1">
        <v>0</v>
      </c>
      <c r="M128" s="1">
        <v>0</v>
      </c>
      <c r="N128" s="1" t="s">
        <v>54</v>
      </c>
      <c r="O128" s="1">
        <v>899.85</v>
      </c>
      <c r="P128" s="1">
        <v>1</v>
      </c>
      <c r="Q128" s="1">
        <v>0</v>
      </c>
      <c r="R128" s="1">
        <v>499.85</v>
      </c>
      <c r="S128" s="1">
        <v>8</v>
      </c>
      <c r="T128" s="1" t="s">
        <v>51</v>
      </c>
      <c r="U128" s="1">
        <v>213</v>
      </c>
      <c r="V128" s="1" t="s">
        <v>52</v>
      </c>
      <c r="W128" s="1" t="s">
        <v>52</v>
      </c>
      <c r="X128" s="1">
        <v>40</v>
      </c>
    </row>
    <row r="129" spans="1:24">
      <c r="A129" s="1">
        <v>151</v>
      </c>
      <c r="B129" s="1" t="s">
        <v>60</v>
      </c>
      <c r="C129" s="1" t="s">
        <v>3</v>
      </c>
      <c r="D129" s="1">
        <v>94.93</v>
      </c>
      <c r="E129" s="1">
        <v>0</v>
      </c>
      <c r="F129" s="1">
        <v>0</v>
      </c>
      <c r="G129" s="1">
        <v>0</v>
      </c>
      <c r="H129" s="1">
        <v>0</v>
      </c>
      <c r="I129" s="1">
        <v>4.1</v>
      </c>
      <c r="J129" s="1">
        <v>0</v>
      </c>
      <c r="K129" s="1">
        <v>0.97</v>
      </c>
      <c r="L129" s="1">
        <v>0</v>
      </c>
      <c r="M129" s="1">
        <v>0</v>
      </c>
      <c r="N129" s="1" t="s">
        <v>54</v>
      </c>
      <c r="O129" s="1">
        <v>899.85</v>
      </c>
      <c r="P129" s="1">
        <v>3</v>
      </c>
      <c r="Q129" s="1">
        <v>0</v>
      </c>
      <c r="R129" s="1">
        <v>449.85</v>
      </c>
      <c r="S129" s="1">
        <v>8</v>
      </c>
      <c r="T129" s="1" t="s">
        <v>51</v>
      </c>
      <c r="U129" s="1">
        <v>268</v>
      </c>
      <c r="V129" s="1" t="s">
        <v>52</v>
      </c>
      <c r="W129" s="1" t="s">
        <v>52</v>
      </c>
      <c r="X129" s="1">
        <v>34</v>
      </c>
    </row>
    <row r="130" spans="1:24">
      <c r="A130" s="1">
        <v>152</v>
      </c>
      <c r="B130" s="1" t="s">
        <v>59</v>
      </c>
      <c r="C130" s="1" t="s">
        <v>3</v>
      </c>
      <c r="D130" s="1">
        <v>96.6</v>
      </c>
      <c r="E130" s="1">
        <v>0</v>
      </c>
      <c r="F130" s="1">
        <v>0</v>
      </c>
      <c r="G130" s="1">
        <v>0</v>
      </c>
      <c r="H130" s="1">
        <v>0</v>
      </c>
      <c r="I130" s="1">
        <v>2.8</v>
      </c>
      <c r="J130" s="1">
        <v>0</v>
      </c>
      <c r="K130" s="1">
        <v>0.6</v>
      </c>
      <c r="L130" s="1">
        <v>0</v>
      </c>
      <c r="M130" s="1">
        <v>0</v>
      </c>
      <c r="N130" s="1" t="s">
        <v>54</v>
      </c>
      <c r="O130" s="1">
        <v>899.85</v>
      </c>
      <c r="P130" s="1">
        <v>1.5</v>
      </c>
      <c r="Q130" s="1">
        <v>0</v>
      </c>
      <c r="R130" s="1">
        <v>399.85</v>
      </c>
      <c r="S130" s="1">
        <v>8</v>
      </c>
      <c r="T130" s="1" t="s">
        <v>51</v>
      </c>
      <c r="U130" s="1">
        <v>143</v>
      </c>
      <c r="V130" s="1" t="s">
        <v>52</v>
      </c>
      <c r="W130" s="1" t="s">
        <v>52</v>
      </c>
      <c r="X130" s="1">
        <v>34</v>
      </c>
    </row>
    <row r="131" spans="1:24">
      <c r="A131" s="1">
        <v>153</v>
      </c>
      <c r="B131" s="1" t="s">
        <v>59</v>
      </c>
      <c r="C131" s="1" t="s">
        <v>3</v>
      </c>
      <c r="D131" s="1">
        <v>96.6</v>
      </c>
      <c r="E131" s="1">
        <v>0</v>
      </c>
      <c r="F131" s="1">
        <v>0</v>
      </c>
      <c r="G131" s="1">
        <v>0</v>
      </c>
      <c r="H131" s="1">
        <v>0</v>
      </c>
      <c r="I131" s="1">
        <v>2.8</v>
      </c>
      <c r="J131" s="1">
        <v>0</v>
      </c>
      <c r="K131" s="1">
        <v>0.6</v>
      </c>
      <c r="L131" s="1">
        <v>0</v>
      </c>
      <c r="M131" s="1">
        <v>0</v>
      </c>
      <c r="N131" s="1" t="s">
        <v>54</v>
      </c>
      <c r="O131" s="1">
        <v>899.85</v>
      </c>
      <c r="P131" s="1">
        <v>1.5</v>
      </c>
      <c r="Q131" s="1">
        <v>0</v>
      </c>
      <c r="R131" s="1">
        <v>449.85</v>
      </c>
      <c r="S131" s="1">
        <v>8</v>
      </c>
      <c r="T131" s="1" t="s">
        <v>51</v>
      </c>
      <c r="U131" s="1">
        <v>206</v>
      </c>
      <c r="V131" s="1" t="s">
        <v>52</v>
      </c>
      <c r="W131" s="1" t="s">
        <v>52</v>
      </c>
      <c r="X131" s="1">
        <v>41</v>
      </c>
    </row>
    <row r="132" spans="1:24">
      <c r="A132" s="1">
        <v>154</v>
      </c>
      <c r="B132" s="1" t="s">
        <v>59</v>
      </c>
      <c r="C132" s="1" t="s">
        <v>3</v>
      </c>
      <c r="D132" s="1">
        <v>96.6</v>
      </c>
      <c r="E132" s="1">
        <v>0</v>
      </c>
      <c r="F132" s="1">
        <v>0</v>
      </c>
      <c r="G132" s="1">
        <v>0</v>
      </c>
      <c r="H132" s="1">
        <v>0</v>
      </c>
      <c r="I132" s="1">
        <v>2.8</v>
      </c>
      <c r="J132" s="1">
        <v>0</v>
      </c>
      <c r="K132" s="1">
        <v>0.6</v>
      </c>
      <c r="L132" s="1">
        <v>0</v>
      </c>
      <c r="M132" s="1">
        <v>0</v>
      </c>
      <c r="N132" s="1" t="s">
        <v>54</v>
      </c>
      <c r="O132" s="1">
        <v>899.85</v>
      </c>
      <c r="P132" s="1">
        <v>1.5</v>
      </c>
      <c r="Q132" s="1">
        <v>0</v>
      </c>
      <c r="R132" s="1">
        <v>499.85</v>
      </c>
      <c r="S132" s="1">
        <v>8</v>
      </c>
      <c r="T132" s="1" t="s">
        <v>51</v>
      </c>
      <c r="U132" s="1">
        <v>199</v>
      </c>
      <c r="V132" s="1" t="s">
        <v>52</v>
      </c>
      <c r="W132" s="1" t="s">
        <v>52</v>
      </c>
      <c r="X132" s="1">
        <v>45</v>
      </c>
    </row>
    <row r="133" spans="1:24">
      <c r="A133" s="1">
        <v>155</v>
      </c>
      <c r="B133" s="1" t="s">
        <v>59</v>
      </c>
      <c r="C133" s="1" t="s">
        <v>3</v>
      </c>
      <c r="D133" s="1">
        <v>96.6</v>
      </c>
      <c r="E133" s="1">
        <v>0</v>
      </c>
      <c r="F133" s="1">
        <v>0</v>
      </c>
      <c r="G133" s="1">
        <v>0</v>
      </c>
      <c r="H133" s="1">
        <v>0</v>
      </c>
      <c r="I133" s="1">
        <v>2.8</v>
      </c>
      <c r="J133" s="1">
        <v>0</v>
      </c>
      <c r="K133" s="1">
        <v>0.6</v>
      </c>
      <c r="L133" s="1">
        <v>0</v>
      </c>
      <c r="M133" s="1">
        <v>0</v>
      </c>
      <c r="N133" s="1" t="s">
        <v>54</v>
      </c>
      <c r="O133" s="1">
        <v>899.85</v>
      </c>
      <c r="P133" s="1">
        <v>1.5</v>
      </c>
      <c r="Q133" s="1">
        <v>0</v>
      </c>
      <c r="R133" s="1">
        <v>549.85</v>
      </c>
      <c r="S133" s="1">
        <v>8</v>
      </c>
      <c r="T133" s="1" t="s">
        <v>51</v>
      </c>
      <c r="U133" s="1">
        <v>159</v>
      </c>
      <c r="V133" s="1" t="s">
        <v>52</v>
      </c>
      <c r="W133" s="1" t="s">
        <v>52</v>
      </c>
      <c r="X133" s="1">
        <v>44</v>
      </c>
    </row>
    <row r="134" spans="1:24">
      <c r="A134" s="1">
        <v>156</v>
      </c>
      <c r="B134" s="1" t="s">
        <v>59</v>
      </c>
      <c r="C134" s="1" t="s">
        <v>3</v>
      </c>
      <c r="D134" s="1">
        <v>96.6</v>
      </c>
      <c r="E134" s="1">
        <v>0</v>
      </c>
      <c r="F134" s="1">
        <v>0</v>
      </c>
      <c r="G134" s="1">
        <v>0</v>
      </c>
      <c r="H134" s="1">
        <v>0</v>
      </c>
      <c r="I134" s="1">
        <v>2.8</v>
      </c>
      <c r="J134" s="1">
        <v>0</v>
      </c>
      <c r="K134" s="1">
        <v>0.6</v>
      </c>
      <c r="L134" s="1">
        <v>0</v>
      </c>
      <c r="M134" s="1">
        <v>0</v>
      </c>
      <c r="N134" s="1" t="s">
        <v>54</v>
      </c>
      <c r="O134" s="1">
        <v>899.85</v>
      </c>
      <c r="P134" s="1">
        <v>1.5</v>
      </c>
      <c r="Q134" s="1">
        <v>0</v>
      </c>
      <c r="R134" s="1">
        <v>599.85</v>
      </c>
      <c r="S134" s="1">
        <v>8</v>
      </c>
      <c r="T134" s="1" t="s">
        <v>51</v>
      </c>
      <c r="U134" s="1">
        <v>120</v>
      </c>
      <c r="V134" s="1" t="s">
        <v>52</v>
      </c>
      <c r="W134" s="1" t="s">
        <v>52</v>
      </c>
      <c r="X134" s="1">
        <v>41</v>
      </c>
    </row>
    <row r="135" spans="1:24">
      <c r="A135" s="1">
        <v>157</v>
      </c>
      <c r="B135" s="1" t="s">
        <v>62</v>
      </c>
      <c r="C135" s="1" t="s">
        <v>3</v>
      </c>
      <c r="D135" s="1">
        <v>96.7</v>
      </c>
      <c r="E135" s="1">
        <v>0</v>
      </c>
      <c r="F135" s="1">
        <v>0</v>
      </c>
      <c r="G135" s="1">
        <v>0</v>
      </c>
      <c r="H135" s="1">
        <v>0</v>
      </c>
      <c r="I135" s="1">
        <v>2.42</v>
      </c>
      <c r="J135" s="1">
        <v>0</v>
      </c>
      <c r="K135" s="1">
        <v>0.88</v>
      </c>
      <c r="L135" s="1">
        <v>0</v>
      </c>
      <c r="M135" s="1">
        <v>0</v>
      </c>
      <c r="N135" s="1" t="s">
        <v>50</v>
      </c>
      <c r="O135" s="1">
        <v>899.85</v>
      </c>
      <c r="P135" s="1">
        <v>27.77</v>
      </c>
      <c r="Q135" s="1">
        <v>50</v>
      </c>
      <c r="R135" s="1">
        <v>446.85</v>
      </c>
      <c r="S135" s="1">
        <v>11.11</v>
      </c>
      <c r="T135" s="1" t="s">
        <v>51</v>
      </c>
      <c r="U135" s="1">
        <v>275</v>
      </c>
      <c r="V135" s="1" t="s">
        <v>52</v>
      </c>
      <c r="W135" s="1" t="s">
        <v>52</v>
      </c>
      <c r="X135" s="1">
        <v>29</v>
      </c>
    </row>
    <row r="136" spans="1:24">
      <c r="A136" s="1">
        <v>158</v>
      </c>
      <c r="B136" s="1" t="s">
        <v>53</v>
      </c>
      <c r="C136" s="1" t="s">
        <v>3</v>
      </c>
      <c r="D136" s="1">
        <v>95.935</v>
      </c>
      <c r="E136" s="1">
        <v>0</v>
      </c>
      <c r="F136" s="1">
        <v>0</v>
      </c>
      <c r="G136" s="1">
        <v>0</v>
      </c>
      <c r="H136" s="1">
        <v>0</v>
      </c>
      <c r="I136" s="1">
        <v>3.3</v>
      </c>
      <c r="J136" s="1">
        <v>0</v>
      </c>
      <c r="K136" s="1">
        <v>0.765</v>
      </c>
      <c r="L136" s="1">
        <v>0</v>
      </c>
      <c r="M136" s="1">
        <v>0</v>
      </c>
      <c r="N136" s="1" t="s">
        <v>54</v>
      </c>
      <c r="O136" s="1">
        <v>899.85</v>
      </c>
      <c r="P136" s="1">
        <v>1</v>
      </c>
      <c r="Q136" s="1">
        <v>0</v>
      </c>
      <c r="R136" s="1">
        <v>449.85</v>
      </c>
      <c r="S136" s="1">
        <v>12</v>
      </c>
      <c r="T136" s="1" t="s">
        <v>51</v>
      </c>
      <c r="U136" s="1">
        <v>226</v>
      </c>
      <c r="V136" s="1" t="s">
        <v>52</v>
      </c>
      <c r="W136" s="1" t="s">
        <v>52</v>
      </c>
      <c r="X136" s="1">
        <v>39</v>
      </c>
    </row>
    <row r="137" spans="1:24">
      <c r="A137" s="1">
        <v>159</v>
      </c>
      <c r="B137" s="1" t="s">
        <v>53</v>
      </c>
      <c r="C137" s="1" t="s">
        <v>3</v>
      </c>
      <c r="D137" s="1">
        <v>95.935</v>
      </c>
      <c r="E137" s="1">
        <v>0</v>
      </c>
      <c r="F137" s="1">
        <v>0</v>
      </c>
      <c r="G137" s="1">
        <v>0</v>
      </c>
      <c r="H137" s="1">
        <v>0</v>
      </c>
      <c r="I137" s="1">
        <v>3.3</v>
      </c>
      <c r="J137" s="1">
        <v>0</v>
      </c>
      <c r="K137" s="1">
        <v>0.765</v>
      </c>
      <c r="L137" s="1">
        <v>0</v>
      </c>
      <c r="M137" s="1">
        <v>0</v>
      </c>
      <c r="N137" s="1" t="s">
        <v>54</v>
      </c>
      <c r="O137" s="1">
        <v>899.85</v>
      </c>
      <c r="P137" s="1">
        <v>1</v>
      </c>
      <c r="Q137" s="1">
        <v>0</v>
      </c>
      <c r="R137" s="1">
        <v>499.85</v>
      </c>
      <c r="S137" s="1">
        <v>12</v>
      </c>
      <c r="T137" s="1" t="s">
        <v>51</v>
      </c>
      <c r="U137" s="1">
        <v>207</v>
      </c>
      <c r="V137" s="1" t="s">
        <v>52</v>
      </c>
      <c r="W137" s="1" t="s">
        <v>52</v>
      </c>
      <c r="X137" s="1">
        <v>42</v>
      </c>
    </row>
    <row r="138" spans="1:24">
      <c r="A138" s="1">
        <v>160</v>
      </c>
      <c r="B138" s="1" t="s">
        <v>53</v>
      </c>
      <c r="C138" s="1" t="s">
        <v>3</v>
      </c>
      <c r="D138" s="1">
        <v>95.935</v>
      </c>
      <c r="E138" s="1">
        <v>0</v>
      </c>
      <c r="F138" s="1">
        <v>0</v>
      </c>
      <c r="G138" s="1">
        <v>0</v>
      </c>
      <c r="H138" s="1">
        <v>0</v>
      </c>
      <c r="I138" s="1">
        <v>3.3</v>
      </c>
      <c r="J138" s="1">
        <v>0</v>
      </c>
      <c r="K138" s="1">
        <v>0.765</v>
      </c>
      <c r="L138" s="1">
        <v>0</v>
      </c>
      <c r="M138" s="1">
        <v>0</v>
      </c>
      <c r="N138" s="1" t="s">
        <v>50</v>
      </c>
      <c r="O138" s="1">
        <v>899.85</v>
      </c>
      <c r="P138" s="1">
        <v>1</v>
      </c>
      <c r="Q138" s="1">
        <v>60</v>
      </c>
      <c r="R138" s="1">
        <v>449.85</v>
      </c>
      <c r="S138" s="1">
        <v>12</v>
      </c>
      <c r="T138" s="1" t="s">
        <v>51</v>
      </c>
      <c r="U138" s="1">
        <v>166</v>
      </c>
      <c r="V138" s="1" t="s">
        <v>52</v>
      </c>
      <c r="W138" s="1" t="s">
        <v>52</v>
      </c>
      <c r="X138" s="1">
        <v>48</v>
      </c>
    </row>
    <row r="139" spans="1:24">
      <c r="A139" s="1">
        <v>161</v>
      </c>
      <c r="B139" s="1" t="s">
        <v>53</v>
      </c>
      <c r="C139" s="1" t="s">
        <v>3</v>
      </c>
      <c r="D139" s="1">
        <v>95.935</v>
      </c>
      <c r="E139" s="1">
        <v>0</v>
      </c>
      <c r="F139" s="1">
        <v>0</v>
      </c>
      <c r="G139" s="1">
        <v>0</v>
      </c>
      <c r="H139" s="1">
        <v>0</v>
      </c>
      <c r="I139" s="1">
        <v>3.3</v>
      </c>
      <c r="J139" s="1">
        <v>0</v>
      </c>
      <c r="K139" s="1">
        <v>0.765</v>
      </c>
      <c r="L139" s="1">
        <v>0</v>
      </c>
      <c r="M139" s="1">
        <v>0</v>
      </c>
      <c r="N139" s="1" t="s">
        <v>50</v>
      </c>
      <c r="O139" s="1">
        <v>899.85</v>
      </c>
      <c r="P139" s="1">
        <v>1</v>
      </c>
      <c r="Q139" s="1">
        <v>60</v>
      </c>
      <c r="R139" s="1">
        <v>499.85</v>
      </c>
      <c r="S139" s="1">
        <v>12</v>
      </c>
      <c r="T139" s="1" t="s">
        <v>51</v>
      </c>
      <c r="U139" s="1">
        <v>132</v>
      </c>
      <c r="V139" s="1" t="s">
        <v>52</v>
      </c>
      <c r="W139" s="1" t="s">
        <v>52</v>
      </c>
      <c r="X139" s="1">
        <v>48</v>
      </c>
    </row>
    <row r="140" spans="1:24">
      <c r="A140" s="1">
        <v>162</v>
      </c>
      <c r="B140" s="1" t="s">
        <v>53</v>
      </c>
      <c r="C140" s="1" t="s">
        <v>3</v>
      </c>
      <c r="D140" s="1">
        <v>95.935</v>
      </c>
      <c r="E140" s="1">
        <v>0</v>
      </c>
      <c r="F140" s="1">
        <v>0</v>
      </c>
      <c r="G140" s="1">
        <v>0</v>
      </c>
      <c r="H140" s="1">
        <v>0</v>
      </c>
      <c r="I140" s="1">
        <v>3.3</v>
      </c>
      <c r="J140" s="1">
        <v>0</v>
      </c>
      <c r="K140" s="1">
        <v>0.765</v>
      </c>
      <c r="L140" s="1">
        <v>0</v>
      </c>
      <c r="M140" s="1">
        <v>0</v>
      </c>
      <c r="N140" s="1" t="s">
        <v>55</v>
      </c>
      <c r="O140" s="1">
        <v>899.85</v>
      </c>
      <c r="P140" s="1">
        <v>1</v>
      </c>
      <c r="Q140" s="1">
        <v>45</v>
      </c>
      <c r="R140" s="1">
        <v>349.85</v>
      </c>
      <c r="S140" s="1">
        <v>12</v>
      </c>
      <c r="T140" s="1" t="s">
        <v>56</v>
      </c>
      <c r="U140" s="1">
        <v>246</v>
      </c>
      <c r="V140" s="1" t="s">
        <v>52</v>
      </c>
      <c r="W140" s="1" t="s">
        <v>52</v>
      </c>
      <c r="X140" s="1">
        <v>43</v>
      </c>
    </row>
    <row r="141" spans="1:24">
      <c r="A141" s="1">
        <v>163</v>
      </c>
      <c r="B141" s="1" t="s">
        <v>60</v>
      </c>
      <c r="C141" s="1" t="s">
        <v>3</v>
      </c>
      <c r="D141" s="1">
        <v>94.93</v>
      </c>
      <c r="E141" s="1">
        <v>0</v>
      </c>
      <c r="F141" s="1">
        <v>0</v>
      </c>
      <c r="G141" s="1">
        <v>0</v>
      </c>
      <c r="H141" s="1">
        <v>0</v>
      </c>
      <c r="I141" s="1">
        <v>4.1</v>
      </c>
      <c r="J141" s="1">
        <v>0</v>
      </c>
      <c r="K141" s="1">
        <v>0.97</v>
      </c>
      <c r="L141" s="1">
        <v>0</v>
      </c>
      <c r="M141" s="1">
        <v>0</v>
      </c>
      <c r="N141" s="1" t="s">
        <v>54</v>
      </c>
      <c r="O141" s="1">
        <v>899.85</v>
      </c>
      <c r="P141" s="1">
        <v>3</v>
      </c>
      <c r="Q141" s="1">
        <v>0</v>
      </c>
      <c r="R141" s="1">
        <v>449.85</v>
      </c>
      <c r="S141" s="1">
        <v>16</v>
      </c>
      <c r="T141" s="1" t="s">
        <v>51</v>
      </c>
      <c r="U141" s="1">
        <v>264</v>
      </c>
      <c r="V141" s="1" t="s">
        <v>52</v>
      </c>
      <c r="W141" s="1" t="s">
        <v>52</v>
      </c>
      <c r="X141" s="1">
        <v>38</v>
      </c>
    </row>
    <row r="142" spans="1:24">
      <c r="A142" s="1">
        <v>164</v>
      </c>
      <c r="B142" s="1" t="s">
        <v>59</v>
      </c>
      <c r="C142" s="1" t="s">
        <v>3</v>
      </c>
      <c r="D142" s="1">
        <v>96.6</v>
      </c>
      <c r="E142" s="1">
        <v>0</v>
      </c>
      <c r="F142" s="1">
        <v>0</v>
      </c>
      <c r="G142" s="1">
        <v>0</v>
      </c>
      <c r="H142" s="1">
        <v>0</v>
      </c>
      <c r="I142" s="1">
        <v>2.8</v>
      </c>
      <c r="J142" s="1">
        <v>0</v>
      </c>
      <c r="K142" s="1">
        <v>0.6</v>
      </c>
      <c r="L142" s="1">
        <v>0</v>
      </c>
      <c r="M142" s="1">
        <v>0</v>
      </c>
      <c r="N142" s="1" t="s">
        <v>54</v>
      </c>
      <c r="O142" s="1">
        <v>899.85</v>
      </c>
      <c r="P142" s="1">
        <v>1.5</v>
      </c>
      <c r="Q142" s="1">
        <v>0</v>
      </c>
      <c r="R142" s="1">
        <v>399.85</v>
      </c>
      <c r="S142" s="1">
        <v>16</v>
      </c>
      <c r="T142" s="1" t="s">
        <v>51</v>
      </c>
      <c r="U142" s="1">
        <v>141</v>
      </c>
      <c r="V142" s="1" t="s">
        <v>52</v>
      </c>
      <c r="W142" s="1" t="s">
        <v>52</v>
      </c>
      <c r="X142" s="1">
        <v>35</v>
      </c>
    </row>
    <row r="143" spans="1:24">
      <c r="A143" s="1">
        <v>165</v>
      </c>
      <c r="B143" s="1" t="s">
        <v>59</v>
      </c>
      <c r="C143" s="1" t="s">
        <v>3</v>
      </c>
      <c r="D143" s="1">
        <v>96.6</v>
      </c>
      <c r="E143" s="1">
        <v>0</v>
      </c>
      <c r="F143" s="1">
        <v>0</v>
      </c>
      <c r="G143" s="1">
        <v>0</v>
      </c>
      <c r="H143" s="1">
        <v>0</v>
      </c>
      <c r="I143" s="1">
        <v>2.8</v>
      </c>
      <c r="J143" s="1">
        <v>0</v>
      </c>
      <c r="K143" s="1">
        <v>0.6</v>
      </c>
      <c r="L143" s="1">
        <v>0</v>
      </c>
      <c r="M143" s="1">
        <v>0</v>
      </c>
      <c r="N143" s="1" t="s">
        <v>54</v>
      </c>
      <c r="O143" s="1">
        <v>899.85</v>
      </c>
      <c r="P143" s="1">
        <v>1.5</v>
      </c>
      <c r="Q143" s="1">
        <v>0</v>
      </c>
      <c r="R143" s="1">
        <v>449.85</v>
      </c>
      <c r="S143" s="1">
        <v>16</v>
      </c>
      <c r="T143" s="1" t="s">
        <v>51</v>
      </c>
      <c r="U143" s="1">
        <v>212</v>
      </c>
      <c r="V143" s="1" t="s">
        <v>52</v>
      </c>
      <c r="W143" s="1" t="s">
        <v>52</v>
      </c>
      <c r="X143" s="1">
        <v>44</v>
      </c>
    </row>
    <row r="144" spans="1:24">
      <c r="A144" s="1">
        <v>166</v>
      </c>
      <c r="B144" s="1" t="s">
        <v>59</v>
      </c>
      <c r="C144" s="1" t="s">
        <v>3</v>
      </c>
      <c r="D144" s="1">
        <v>96.6</v>
      </c>
      <c r="E144" s="1">
        <v>0</v>
      </c>
      <c r="F144" s="1">
        <v>0</v>
      </c>
      <c r="G144" s="1">
        <v>0</v>
      </c>
      <c r="H144" s="1">
        <v>0</v>
      </c>
      <c r="I144" s="1">
        <v>2.8</v>
      </c>
      <c r="J144" s="1">
        <v>0</v>
      </c>
      <c r="K144" s="1">
        <v>0.6</v>
      </c>
      <c r="L144" s="1">
        <v>0</v>
      </c>
      <c r="M144" s="1">
        <v>0</v>
      </c>
      <c r="N144" s="1" t="s">
        <v>54</v>
      </c>
      <c r="O144" s="1">
        <v>899.85</v>
      </c>
      <c r="P144" s="1">
        <v>1.5</v>
      </c>
      <c r="Q144" s="1">
        <v>0</v>
      </c>
      <c r="R144" s="1">
        <v>499.85</v>
      </c>
      <c r="S144" s="1">
        <v>16</v>
      </c>
      <c r="T144" s="1" t="s">
        <v>51</v>
      </c>
      <c r="U144" s="1">
        <v>186</v>
      </c>
      <c r="V144" s="1" t="s">
        <v>52</v>
      </c>
      <c r="W144" s="1" t="s">
        <v>52</v>
      </c>
      <c r="X144" s="1">
        <v>47</v>
      </c>
    </row>
    <row r="145" spans="1:24">
      <c r="A145" s="1">
        <v>167</v>
      </c>
      <c r="B145" s="1" t="s">
        <v>59</v>
      </c>
      <c r="C145" s="1" t="s">
        <v>3</v>
      </c>
      <c r="D145" s="1">
        <v>96.6</v>
      </c>
      <c r="E145" s="1">
        <v>0</v>
      </c>
      <c r="F145" s="1">
        <v>0</v>
      </c>
      <c r="G145" s="1">
        <v>0</v>
      </c>
      <c r="H145" s="1">
        <v>0</v>
      </c>
      <c r="I145" s="1">
        <v>2.8</v>
      </c>
      <c r="J145" s="1">
        <v>0</v>
      </c>
      <c r="K145" s="1">
        <v>0.6</v>
      </c>
      <c r="L145" s="1">
        <v>0</v>
      </c>
      <c r="M145" s="1">
        <v>0</v>
      </c>
      <c r="N145" s="1" t="s">
        <v>54</v>
      </c>
      <c r="O145" s="1">
        <v>899.85</v>
      </c>
      <c r="P145" s="1">
        <v>1.5</v>
      </c>
      <c r="Q145" s="1">
        <v>0</v>
      </c>
      <c r="R145" s="1">
        <v>549.85</v>
      </c>
      <c r="S145" s="1">
        <v>16</v>
      </c>
      <c r="T145" s="1" t="s">
        <v>51</v>
      </c>
      <c r="U145" s="1">
        <v>142</v>
      </c>
      <c r="V145" s="1" t="s">
        <v>52</v>
      </c>
      <c r="W145" s="1" t="s">
        <v>52</v>
      </c>
      <c r="X145" s="1">
        <v>46</v>
      </c>
    </row>
    <row r="146" spans="1:24">
      <c r="A146" s="1">
        <v>168</v>
      </c>
      <c r="B146" s="1" t="s">
        <v>59</v>
      </c>
      <c r="C146" s="1" t="s">
        <v>3</v>
      </c>
      <c r="D146" s="1">
        <v>96.6</v>
      </c>
      <c r="E146" s="1">
        <v>0</v>
      </c>
      <c r="F146" s="1">
        <v>0</v>
      </c>
      <c r="G146" s="1">
        <v>0</v>
      </c>
      <c r="H146" s="1">
        <v>0</v>
      </c>
      <c r="I146" s="1">
        <v>2.8</v>
      </c>
      <c r="J146" s="1">
        <v>0</v>
      </c>
      <c r="K146" s="1">
        <v>0.6</v>
      </c>
      <c r="L146" s="1">
        <v>0</v>
      </c>
      <c r="M146" s="1">
        <v>0</v>
      </c>
      <c r="N146" s="1" t="s">
        <v>54</v>
      </c>
      <c r="O146" s="1">
        <v>899.85</v>
      </c>
      <c r="P146" s="1">
        <v>1.5</v>
      </c>
      <c r="Q146" s="1">
        <v>0</v>
      </c>
      <c r="R146" s="1">
        <v>599.85</v>
      </c>
      <c r="S146" s="1">
        <v>16</v>
      </c>
      <c r="T146" s="1" t="s">
        <v>51</v>
      </c>
      <c r="U146" s="1">
        <v>113</v>
      </c>
      <c r="V146" s="1" t="s">
        <v>52</v>
      </c>
      <c r="W146" s="1" t="s">
        <v>52</v>
      </c>
      <c r="X146" s="1">
        <v>43</v>
      </c>
    </row>
    <row r="147" spans="1:24">
      <c r="A147" s="1">
        <v>169</v>
      </c>
      <c r="B147" s="1" t="s">
        <v>60</v>
      </c>
      <c r="C147" s="1" t="s">
        <v>3</v>
      </c>
      <c r="D147" s="1">
        <v>94.93</v>
      </c>
      <c r="E147" s="1">
        <v>0</v>
      </c>
      <c r="F147" s="1">
        <v>0</v>
      </c>
      <c r="G147" s="1">
        <v>0</v>
      </c>
      <c r="H147" s="1">
        <v>0</v>
      </c>
      <c r="I147" s="1">
        <v>4.1</v>
      </c>
      <c r="J147" s="1">
        <v>0</v>
      </c>
      <c r="K147" s="1">
        <v>0.97</v>
      </c>
      <c r="L147" s="1">
        <v>0</v>
      </c>
      <c r="M147" s="1">
        <v>0</v>
      </c>
      <c r="N147" s="1" t="s">
        <v>54</v>
      </c>
      <c r="O147" s="1">
        <v>899.85</v>
      </c>
      <c r="P147" s="1">
        <v>3</v>
      </c>
      <c r="Q147" s="1">
        <v>0</v>
      </c>
      <c r="R147" s="1">
        <v>449.85</v>
      </c>
      <c r="S147" s="1">
        <v>25</v>
      </c>
      <c r="T147" s="1" t="s">
        <v>51</v>
      </c>
      <c r="U147" s="1">
        <v>214</v>
      </c>
      <c r="V147" s="1" t="s">
        <v>52</v>
      </c>
      <c r="W147" s="1" t="s">
        <v>52</v>
      </c>
      <c r="X147" s="1">
        <v>43</v>
      </c>
    </row>
    <row r="148" spans="1:24">
      <c r="A148" s="1">
        <v>170</v>
      </c>
      <c r="B148" s="1" t="s">
        <v>60</v>
      </c>
      <c r="C148" s="1" t="s">
        <v>3</v>
      </c>
      <c r="D148" s="1">
        <v>94.93</v>
      </c>
      <c r="E148" s="1">
        <v>0</v>
      </c>
      <c r="F148" s="1">
        <v>0</v>
      </c>
      <c r="G148" s="1">
        <v>0</v>
      </c>
      <c r="H148" s="1">
        <v>0</v>
      </c>
      <c r="I148" s="1">
        <v>4.1</v>
      </c>
      <c r="J148" s="1">
        <v>0</v>
      </c>
      <c r="K148" s="1">
        <v>0.97</v>
      </c>
      <c r="L148" s="1">
        <v>0</v>
      </c>
      <c r="M148" s="1">
        <v>0</v>
      </c>
      <c r="N148" s="1" t="s">
        <v>54</v>
      </c>
      <c r="O148" s="1">
        <v>899.85</v>
      </c>
      <c r="P148" s="1">
        <v>3</v>
      </c>
      <c r="Q148" s="1">
        <v>0</v>
      </c>
      <c r="R148" s="1">
        <v>449.85</v>
      </c>
      <c r="S148" s="1">
        <v>48</v>
      </c>
      <c r="T148" s="1" t="s">
        <v>51</v>
      </c>
      <c r="U148" s="1">
        <v>158</v>
      </c>
      <c r="V148" s="1" t="s">
        <v>52</v>
      </c>
      <c r="W148" s="1" t="s">
        <v>52</v>
      </c>
      <c r="X148" s="1">
        <v>46</v>
      </c>
    </row>
    <row r="149" spans="1:24">
      <c r="A149" s="1">
        <v>171</v>
      </c>
      <c r="B149" s="1" t="s">
        <v>60</v>
      </c>
      <c r="C149" s="1" t="s">
        <v>3</v>
      </c>
      <c r="D149" s="1">
        <v>94.93</v>
      </c>
      <c r="E149" s="1">
        <v>0</v>
      </c>
      <c r="F149" s="1">
        <v>0</v>
      </c>
      <c r="G149" s="1">
        <v>0</v>
      </c>
      <c r="H149" s="1">
        <v>0</v>
      </c>
      <c r="I149" s="1">
        <v>4.1</v>
      </c>
      <c r="J149" s="1">
        <v>0</v>
      </c>
      <c r="K149" s="1">
        <v>0.97</v>
      </c>
      <c r="L149" s="1">
        <v>0</v>
      </c>
      <c r="M149" s="1">
        <v>0</v>
      </c>
      <c r="N149" s="1" t="s">
        <v>54</v>
      </c>
      <c r="O149" s="1">
        <v>899.85</v>
      </c>
      <c r="P149" s="1">
        <v>3</v>
      </c>
      <c r="Q149" s="1">
        <v>0</v>
      </c>
      <c r="R149" s="1">
        <v>449.85</v>
      </c>
      <c r="S149" s="1">
        <v>120</v>
      </c>
      <c r="T149" s="1" t="s">
        <v>51</v>
      </c>
      <c r="U149" s="1">
        <v>145</v>
      </c>
      <c r="V149" s="1" t="s">
        <v>52</v>
      </c>
      <c r="W149" s="1" t="s">
        <v>52</v>
      </c>
      <c r="X149" s="1">
        <v>50</v>
      </c>
    </row>
    <row r="150" spans="1:24">
      <c r="A150" s="1">
        <v>172</v>
      </c>
      <c r="B150" s="1" t="s">
        <v>60</v>
      </c>
      <c r="C150" s="1" t="s">
        <v>3</v>
      </c>
      <c r="D150" s="1">
        <v>94.93</v>
      </c>
      <c r="E150" s="1">
        <v>0</v>
      </c>
      <c r="F150" s="1">
        <v>0</v>
      </c>
      <c r="G150" s="1">
        <v>0</v>
      </c>
      <c r="H150" s="1">
        <v>0</v>
      </c>
      <c r="I150" s="1">
        <v>4.1</v>
      </c>
      <c r="J150" s="1">
        <v>0</v>
      </c>
      <c r="K150" s="1">
        <v>0.97</v>
      </c>
      <c r="L150" s="1">
        <v>0</v>
      </c>
      <c r="M150" s="1">
        <v>0</v>
      </c>
      <c r="N150" s="1" t="s">
        <v>54</v>
      </c>
      <c r="O150" s="1">
        <v>899.85</v>
      </c>
      <c r="P150" s="1">
        <v>3</v>
      </c>
      <c r="Q150" s="1">
        <v>0</v>
      </c>
      <c r="R150" s="1">
        <v>449.85</v>
      </c>
      <c r="S150" s="1">
        <v>240</v>
      </c>
      <c r="T150" s="1" t="s">
        <v>51</v>
      </c>
      <c r="U150" s="1">
        <v>138</v>
      </c>
      <c r="V150" s="1" t="s">
        <v>52</v>
      </c>
      <c r="W150" s="1" t="s">
        <v>52</v>
      </c>
      <c r="X150" s="1">
        <v>52</v>
      </c>
    </row>
    <row r="151" spans="1:24">
      <c r="A151" s="1">
        <v>173</v>
      </c>
      <c r="B151" s="1" t="s">
        <v>60</v>
      </c>
      <c r="C151" s="1" t="s">
        <v>3</v>
      </c>
      <c r="D151" s="1">
        <v>94.93</v>
      </c>
      <c r="E151" s="1">
        <v>0</v>
      </c>
      <c r="F151" s="1">
        <v>0</v>
      </c>
      <c r="G151" s="1">
        <v>0</v>
      </c>
      <c r="H151" s="1">
        <v>0</v>
      </c>
      <c r="I151" s="1">
        <v>4.1</v>
      </c>
      <c r="J151" s="1">
        <v>0</v>
      </c>
      <c r="K151" s="1">
        <v>0.97</v>
      </c>
      <c r="L151" s="1">
        <v>0</v>
      </c>
      <c r="M151" s="1">
        <v>0</v>
      </c>
      <c r="N151" s="1" t="s">
        <v>54</v>
      </c>
      <c r="O151" s="1">
        <v>899.85</v>
      </c>
      <c r="P151" s="1">
        <v>3</v>
      </c>
      <c r="Q151" s="1">
        <v>0</v>
      </c>
      <c r="R151" s="1">
        <v>449.85</v>
      </c>
      <c r="S151" s="1">
        <v>408</v>
      </c>
      <c r="T151" s="1" t="s">
        <v>51</v>
      </c>
      <c r="U151" s="1">
        <v>137</v>
      </c>
      <c r="V151" s="1" t="s">
        <v>52</v>
      </c>
      <c r="W151" s="1" t="s">
        <v>52</v>
      </c>
      <c r="X151" s="1">
        <v>52</v>
      </c>
    </row>
    <row r="152" spans="1:24">
      <c r="A152" s="1">
        <v>195</v>
      </c>
      <c r="B152" s="1" t="s">
        <v>64</v>
      </c>
      <c r="C152" s="1" t="s">
        <v>9</v>
      </c>
      <c r="D152" s="1">
        <v>99.53</v>
      </c>
      <c r="E152" s="1">
        <v>0</v>
      </c>
      <c r="F152" s="1">
        <v>0.28</v>
      </c>
      <c r="G152" s="1">
        <v>0</v>
      </c>
      <c r="H152" s="1">
        <v>0.19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 t="s">
        <v>54</v>
      </c>
      <c r="O152" s="1">
        <v>949.85</v>
      </c>
      <c r="P152" s="1">
        <v>4</v>
      </c>
      <c r="Q152" s="1">
        <v>0</v>
      </c>
      <c r="R152" s="1">
        <v>389.85</v>
      </c>
      <c r="S152" s="1">
        <v>0.0083</v>
      </c>
      <c r="T152" s="1" t="s">
        <v>51</v>
      </c>
      <c r="U152" s="1">
        <v>66</v>
      </c>
      <c r="V152" s="1" t="s">
        <v>52</v>
      </c>
      <c r="W152" s="1" t="s">
        <v>52</v>
      </c>
      <c r="X152" s="1">
        <v>48</v>
      </c>
    </row>
    <row r="153" spans="1:24">
      <c r="A153" s="1">
        <v>196</v>
      </c>
      <c r="B153" s="1" t="s">
        <v>64</v>
      </c>
      <c r="C153" s="1" t="s">
        <v>9</v>
      </c>
      <c r="D153" s="1">
        <v>99.53</v>
      </c>
      <c r="E153" s="1">
        <v>0</v>
      </c>
      <c r="F153" s="1">
        <v>0.28</v>
      </c>
      <c r="G153" s="1">
        <v>0</v>
      </c>
      <c r="H153" s="1">
        <v>0.19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 t="s">
        <v>54</v>
      </c>
      <c r="O153" s="1">
        <v>949.85</v>
      </c>
      <c r="P153" s="1">
        <v>4</v>
      </c>
      <c r="Q153" s="1">
        <v>0</v>
      </c>
      <c r="R153" s="1">
        <v>419.85</v>
      </c>
      <c r="S153" s="1">
        <v>0.0083</v>
      </c>
      <c r="T153" s="1" t="s">
        <v>51</v>
      </c>
      <c r="U153" s="1">
        <v>67</v>
      </c>
      <c r="V153" s="1" t="s">
        <v>52</v>
      </c>
      <c r="W153" s="1" t="s">
        <v>52</v>
      </c>
      <c r="X153" s="1">
        <v>47</v>
      </c>
    </row>
    <row r="154" spans="1:24">
      <c r="A154" s="1">
        <v>197</v>
      </c>
      <c r="B154" s="1" t="s">
        <v>64</v>
      </c>
      <c r="C154" s="1" t="s">
        <v>9</v>
      </c>
      <c r="D154" s="1">
        <v>99.53</v>
      </c>
      <c r="E154" s="1">
        <v>0</v>
      </c>
      <c r="F154" s="1">
        <v>0.28</v>
      </c>
      <c r="G154" s="1">
        <v>0</v>
      </c>
      <c r="H154" s="1">
        <v>0.19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 t="s">
        <v>54</v>
      </c>
      <c r="O154" s="1">
        <v>949.85</v>
      </c>
      <c r="P154" s="1">
        <v>4</v>
      </c>
      <c r="Q154" s="1">
        <v>0</v>
      </c>
      <c r="R154" s="1">
        <v>449.85</v>
      </c>
      <c r="S154" s="1">
        <v>0.0083</v>
      </c>
      <c r="T154" s="1" t="s">
        <v>51</v>
      </c>
      <c r="U154" s="1">
        <v>65</v>
      </c>
      <c r="V154" s="1" t="s">
        <v>52</v>
      </c>
      <c r="W154" s="1" t="s">
        <v>52</v>
      </c>
      <c r="X154" s="1">
        <v>47</v>
      </c>
    </row>
    <row r="155" spans="1:24">
      <c r="A155" s="1">
        <v>198</v>
      </c>
      <c r="B155" s="1" t="s">
        <v>64</v>
      </c>
      <c r="C155" s="1" t="s">
        <v>9</v>
      </c>
      <c r="D155" s="1">
        <v>99.53</v>
      </c>
      <c r="E155" s="1">
        <v>0</v>
      </c>
      <c r="F155" s="1">
        <v>0.28</v>
      </c>
      <c r="G155" s="1">
        <v>0</v>
      </c>
      <c r="H155" s="1">
        <v>0.19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 t="s">
        <v>54</v>
      </c>
      <c r="O155" s="1">
        <v>949.85</v>
      </c>
      <c r="P155" s="1">
        <v>4</v>
      </c>
      <c r="Q155" s="1">
        <v>0</v>
      </c>
      <c r="R155" s="1">
        <v>479.85</v>
      </c>
      <c r="S155" s="1">
        <v>0.0083</v>
      </c>
      <c r="T155" s="1" t="s">
        <v>51</v>
      </c>
      <c r="U155" s="1">
        <v>62</v>
      </c>
      <c r="V155" s="1" t="s">
        <v>52</v>
      </c>
      <c r="W155" s="1" t="s">
        <v>52</v>
      </c>
      <c r="X155" s="1">
        <v>45</v>
      </c>
    </row>
    <row r="156" spans="1:24">
      <c r="A156" s="1">
        <v>199</v>
      </c>
      <c r="B156" s="1" t="s">
        <v>64</v>
      </c>
      <c r="C156" s="1" t="s">
        <v>9</v>
      </c>
      <c r="D156" s="1">
        <v>99.53</v>
      </c>
      <c r="E156" s="1">
        <v>0</v>
      </c>
      <c r="F156" s="1">
        <v>0.28</v>
      </c>
      <c r="G156" s="1">
        <v>0</v>
      </c>
      <c r="H156" s="1">
        <v>0.19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 t="s">
        <v>54</v>
      </c>
      <c r="O156" s="1">
        <v>949.85</v>
      </c>
      <c r="P156" s="1">
        <v>4</v>
      </c>
      <c r="Q156" s="1">
        <v>0</v>
      </c>
      <c r="R156" s="1">
        <v>509.85</v>
      </c>
      <c r="S156" s="1">
        <v>0.0083</v>
      </c>
      <c r="T156" s="1" t="s">
        <v>51</v>
      </c>
      <c r="U156" s="1">
        <v>64</v>
      </c>
      <c r="V156" s="1" t="s">
        <v>52</v>
      </c>
      <c r="W156" s="1" t="s">
        <v>52</v>
      </c>
      <c r="X156" s="1">
        <v>46</v>
      </c>
    </row>
    <row r="157" spans="1:24">
      <c r="A157" s="1">
        <v>200</v>
      </c>
      <c r="B157" s="1" t="s">
        <v>64</v>
      </c>
      <c r="C157" s="1" t="s">
        <v>9</v>
      </c>
      <c r="D157" s="1">
        <v>99.53</v>
      </c>
      <c r="E157" s="1">
        <v>0</v>
      </c>
      <c r="F157" s="1">
        <v>0.28</v>
      </c>
      <c r="G157" s="1">
        <v>0</v>
      </c>
      <c r="H157" s="1">
        <v>0.19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 t="s">
        <v>54</v>
      </c>
      <c r="O157" s="1">
        <v>949.85</v>
      </c>
      <c r="P157" s="1">
        <v>4</v>
      </c>
      <c r="Q157" s="1">
        <v>0</v>
      </c>
      <c r="R157" s="1">
        <v>389.85</v>
      </c>
      <c r="S157" s="1">
        <v>0.0167</v>
      </c>
      <c r="T157" s="1" t="s">
        <v>51</v>
      </c>
      <c r="U157" s="1">
        <v>65</v>
      </c>
      <c r="V157" s="1" t="s">
        <v>52</v>
      </c>
      <c r="W157" s="1" t="s">
        <v>52</v>
      </c>
      <c r="X157" s="1">
        <v>48</v>
      </c>
    </row>
    <row r="158" spans="1:24">
      <c r="A158" s="1">
        <v>201</v>
      </c>
      <c r="B158" s="1" t="s">
        <v>64</v>
      </c>
      <c r="C158" s="1" t="s">
        <v>9</v>
      </c>
      <c r="D158" s="1">
        <v>99.53</v>
      </c>
      <c r="E158" s="1">
        <v>0</v>
      </c>
      <c r="F158" s="1">
        <v>0.28</v>
      </c>
      <c r="G158" s="1">
        <v>0</v>
      </c>
      <c r="H158" s="1">
        <v>0.19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 t="s">
        <v>54</v>
      </c>
      <c r="O158" s="1">
        <v>949.85</v>
      </c>
      <c r="P158" s="1">
        <v>4</v>
      </c>
      <c r="Q158" s="1">
        <v>0</v>
      </c>
      <c r="R158" s="1">
        <v>419.85</v>
      </c>
      <c r="S158" s="1">
        <v>0.0167</v>
      </c>
      <c r="T158" s="1" t="s">
        <v>51</v>
      </c>
      <c r="U158" s="1">
        <v>68</v>
      </c>
      <c r="V158" s="1" t="s">
        <v>52</v>
      </c>
      <c r="W158" s="1" t="s">
        <v>52</v>
      </c>
      <c r="X158" s="1">
        <v>47</v>
      </c>
    </row>
    <row r="159" spans="1:24">
      <c r="A159" s="1">
        <v>202</v>
      </c>
      <c r="B159" s="1" t="s">
        <v>64</v>
      </c>
      <c r="C159" s="1" t="s">
        <v>9</v>
      </c>
      <c r="D159" s="1">
        <v>99.53</v>
      </c>
      <c r="E159" s="1">
        <v>0</v>
      </c>
      <c r="F159" s="1">
        <v>0.28</v>
      </c>
      <c r="G159" s="1">
        <v>0</v>
      </c>
      <c r="H159" s="1">
        <v>0.19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 t="s">
        <v>54</v>
      </c>
      <c r="O159" s="1">
        <v>949.85</v>
      </c>
      <c r="P159" s="1">
        <v>4</v>
      </c>
      <c r="Q159" s="1">
        <v>0</v>
      </c>
      <c r="R159" s="1">
        <v>449.85</v>
      </c>
      <c r="S159" s="1">
        <v>0.0167</v>
      </c>
      <c r="T159" s="1" t="s">
        <v>51</v>
      </c>
      <c r="U159" s="1">
        <v>65</v>
      </c>
      <c r="V159" s="1" t="s">
        <v>52</v>
      </c>
      <c r="W159" s="1" t="s">
        <v>52</v>
      </c>
      <c r="X159" s="1">
        <v>47</v>
      </c>
    </row>
    <row r="160" spans="1:24">
      <c r="A160" s="1">
        <v>203</v>
      </c>
      <c r="B160" s="1" t="s">
        <v>64</v>
      </c>
      <c r="C160" s="1" t="s">
        <v>9</v>
      </c>
      <c r="D160" s="1">
        <v>99.53</v>
      </c>
      <c r="E160" s="1">
        <v>0</v>
      </c>
      <c r="F160" s="1">
        <v>0.28</v>
      </c>
      <c r="G160" s="1">
        <v>0</v>
      </c>
      <c r="H160" s="1">
        <v>0.19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 t="s">
        <v>54</v>
      </c>
      <c r="O160" s="1">
        <v>949.85</v>
      </c>
      <c r="P160" s="1">
        <v>4</v>
      </c>
      <c r="Q160" s="1">
        <v>0</v>
      </c>
      <c r="R160" s="1">
        <v>479.85</v>
      </c>
      <c r="S160" s="1">
        <v>0.0167</v>
      </c>
      <c r="T160" s="1" t="s">
        <v>51</v>
      </c>
      <c r="U160" s="1">
        <v>61</v>
      </c>
      <c r="V160" s="1" t="s">
        <v>52</v>
      </c>
      <c r="W160" s="1" t="s">
        <v>52</v>
      </c>
      <c r="X160" s="1">
        <v>47</v>
      </c>
    </row>
    <row r="161" spans="1:24">
      <c r="A161" s="1">
        <v>204</v>
      </c>
      <c r="B161" s="1" t="s">
        <v>64</v>
      </c>
      <c r="C161" s="1" t="s">
        <v>9</v>
      </c>
      <c r="D161" s="1">
        <v>99.53</v>
      </c>
      <c r="E161" s="1">
        <v>0</v>
      </c>
      <c r="F161" s="1">
        <v>0.28</v>
      </c>
      <c r="G161" s="1">
        <v>0</v>
      </c>
      <c r="H161" s="1">
        <v>0.19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 t="s">
        <v>54</v>
      </c>
      <c r="O161" s="1">
        <v>949.85</v>
      </c>
      <c r="P161" s="1">
        <v>4</v>
      </c>
      <c r="Q161" s="1">
        <v>0</v>
      </c>
      <c r="R161" s="1">
        <v>509.85</v>
      </c>
      <c r="S161" s="1">
        <v>0.0167</v>
      </c>
      <c r="T161" s="1" t="s">
        <v>51</v>
      </c>
      <c r="U161" s="1">
        <v>63</v>
      </c>
      <c r="V161" s="1" t="s">
        <v>52</v>
      </c>
      <c r="W161" s="1" t="s">
        <v>52</v>
      </c>
      <c r="X161" s="1">
        <v>47</v>
      </c>
    </row>
    <row r="162" spans="1:24">
      <c r="A162" s="1">
        <v>205</v>
      </c>
      <c r="B162" s="1" t="s">
        <v>65</v>
      </c>
      <c r="C162" s="1" t="s">
        <v>3</v>
      </c>
      <c r="D162" s="1">
        <v>97.943</v>
      </c>
      <c r="E162" s="1">
        <v>0</v>
      </c>
      <c r="F162" s="1">
        <v>0</v>
      </c>
      <c r="G162" s="1">
        <v>0</v>
      </c>
      <c r="H162" s="1">
        <v>0</v>
      </c>
      <c r="I162" s="1">
        <v>1.39</v>
      </c>
      <c r="J162" s="1">
        <v>0</v>
      </c>
      <c r="K162" s="1">
        <v>0.67</v>
      </c>
      <c r="L162" s="1">
        <v>0</v>
      </c>
      <c r="M162" s="1">
        <v>0</v>
      </c>
      <c r="N162" s="1" t="s">
        <v>54</v>
      </c>
      <c r="O162" s="1">
        <v>949.85</v>
      </c>
      <c r="P162" s="1">
        <v>1</v>
      </c>
      <c r="Q162" s="1">
        <v>0</v>
      </c>
      <c r="R162" s="1">
        <v>499.85</v>
      </c>
      <c r="S162" s="1">
        <v>0.033333333</v>
      </c>
      <c r="T162" s="1" t="s">
        <v>51</v>
      </c>
      <c r="U162" s="1">
        <v>65</v>
      </c>
      <c r="V162" s="1" t="s">
        <v>52</v>
      </c>
      <c r="W162" s="1" t="s">
        <v>52</v>
      </c>
      <c r="X162" s="1">
        <v>21</v>
      </c>
    </row>
    <row r="163" spans="1:24">
      <c r="A163" s="1">
        <v>206</v>
      </c>
      <c r="B163" s="1" t="s">
        <v>65</v>
      </c>
      <c r="C163" s="1" t="s">
        <v>3</v>
      </c>
      <c r="D163" s="1">
        <v>96.572</v>
      </c>
      <c r="E163" s="1">
        <v>0</v>
      </c>
      <c r="F163" s="1">
        <v>0</v>
      </c>
      <c r="G163" s="1">
        <v>0</v>
      </c>
      <c r="H163" s="1">
        <v>0</v>
      </c>
      <c r="I163" s="1">
        <v>2.34</v>
      </c>
      <c r="J163" s="1">
        <v>0</v>
      </c>
      <c r="K163" s="1">
        <v>1.09</v>
      </c>
      <c r="L163" s="1">
        <v>0</v>
      </c>
      <c r="M163" s="1">
        <v>0</v>
      </c>
      <c r="N163" s="1" t="s">
        <v>54</v>
      </c>
      <c r="O163" s="1">
        <v>949.85</v>
      </c>
      <c r="P163" s="1">
        <v>1</v>
      </c>
      <c r="Q163" s="1">
        <v>0</v>
      </c>
      <c r="R163" s="1">
        <v>499.85</v>
      </c>
      <c r="S163" s="1">
        <v>0.033333333</v>
      </c>
      <c r="T163" s="1" t="s">
        <v>51</v>
      </c>
      <c r="U163" s="1">
        <v>166</v>
      </c>
      <c r="V163" s="1" t="s">
        <v>52</v>
      </c>
      <c r="W163" s="1" t="s">
        <v>52</v>
      </c>
      <c r="X163" s="1">
        <v>19</v>
      </c>
    </row>
    <row r="164" spans="1:24">
      <c r="A164" s="1">
        <v>207</v>
      </c>
      <c r="B164" s="1" t="s">
        <v>65</v>
      </c>
      <c r="C164" s="1" t="s">
        <v>3</v>
      </c>
      <c r="D164" s="1">
        <v>94.402</v>
      </c>
      <c r="E164" s="1">
        <v>0</v>
      </c>
      <c r="F164" s="1">
        <v>0</v>
      </c>
      <c r="G164" s="1">
        <v>0</v>
      </c>
      <c r="H164" s="1">
        <v>0</v>
      </c>
      <c r="I164" s="1">
        <v>3.77</v>
      </c>
      <c r="J164" s="1">
        <v>0</v>
      </c>
      <c r="K164" s="1">
        <v>1.83</v>
      </c>
      <c r="L164" s="1">
        <v>0</v>
      </c>
      <c r="M164" s="1">
        <v>0</v>
      </c>
      <c r="N164" s="1" t="s">
        <v>54</v>
      </c>
      <c r="O164" s="1">
        <v>949.85</v>
      </c>
      <c r="P164" s="1">
        <v>1</v>
      </c>
      <c r="Q164" s="1">
        <v>0</v>
      </c>
      <c r="R164" s="1">
        <v>499.85</v>
      </c>
      <c r="S164" s="1">
        <v>0.033333333</v>
      </c>
      <c r="T164" s="1" t="s">
        <v>51</v>
      </c>
      <c r="U164" s="1">
        <v>209</v>
      </c>
      <c r="V164" s="1" t="s">
        <v>52</v>
      </c>
      <c r="W164" s="1" t="s">
        <v>52</v>
      </c>
      <c r="X164" s="1">
        <v>16</v>
      </c>
    </row>
    <row r="165" spans="1:24">
      <c r="A165" s="1">
        <v>208</v>
      </c>
      <c r="B165" s="1" t="s">
        <v>65</v>
      </c>
      <c r="C165" s="1" t="s">
        <v>3</v>
      </c>
      <c r="D165" s="1">
        <v>98.283</v>
      </c>
      <c r="E165" s="1">
        <v>0</v>
      </c>
      <c r="F165" s="1">
        <v>0</v>
      </c>
      <c r="G165" s="1">
        <v>0</v>
      </c>
      <c r="H165" s="1">
        <v>0</v>
      </c>
      <c r="I165" s="1">
        <v>1.38</v>
      </c>
      <c r="J165" s="1">
        <v>0</v>
      </c>
      <c r="K165" s="1">
        <v>0.33</v>
      </c>
      <c r="L165" s="1">
        <v>0</v>
      </c>
      <c r="M165" s="1">
        <v>0</v>
      </c>
      <c r="N165" s="1" t="s">
        <v>54</v>
      </c>
      <c r="O165" s="1">
        <v>949.85</v>
      </c>
      <c r="P165" s="1">
        <v>1</v>
      </c>
      <c r="Q165" s="1">
        <v>0</v>
      </c>
      <c r="R165" s="1">
        <v>499.85</v>
      </c>
      <c r="S165" s="1">
        <v>0.033333333</v>
      </c>
      <c r="T165" s="1" t="s">
        <v>51</v>
      </c>
      <c r="U165" s="1">
        <v>70</v>
      </c>
      <c r="V165" s="1" t="s">
        <v>52</v>
      </c>
      <c r="W165" s="1" t="s">
        <v>52</v>
      </c>
      <c r="X165" s="1">
        <v>30</v>
      </c>
    </row>
    <row r="166" spans="1:24">
      <c r="A166" s="1">
        <v>209</v>
      </c>
      <c r="B166" s="1" t="s">
        <v>65</v>
      </c>
      <c r="C166" s="1" t="s">
        <v>3</v>
      </c>
      <c r="D166" s="1">
        <v>97.128</v>
      </c>
      <c r="E166" s="1">
        <v>0</v>
      </c>
      <c r="F166" s="1">
        <v>0</v>
      </c>
      <c r="G166" s="1">
        <v>0</v>
      </c>
      <c r="H166" s="1">
        <v>0</v>
      </c>
      <c r="I166" s="1">
        <v>2.32</v>
      </c>
      <c r="J166" s="1">
        <v>0</v>
      </c>
      <c r="K166" s="1">
        <v>0.56</v>
      </c>
      <c r="L166" s="1">
        <v>0</v>
      </c>
      <c r="M166" s="1">
        <v>0</v>
      </c>
      <c r="N166" s="1" t="s">
        <v>54</v>
      </c>
      <c r="O166" s="1">
        <v>949.85</v>
      </c>
      <c r="P166" s="1">
        <v>1</v>
      </c>
      <c r="Q166" s="1">
        <v>0</v>
      </c>
      <c r="R166" s="1">
        <v>499.85</v>
      </c>
      <c r="S166" s="1">
        <v>0.033333333</v>
      </c>
      <c r="T166" s="1" t="s">
        <v>51</v>
      </c>
      <c r="U166" s="1">
        <v>130</v>
      </c>
      <c r="V166" s="1" t="s">
        <v>52</v>
      </c>
      <c r="W166" s="1" t="s">
        <v>52</v>
      </c>
      <c r="X166" s="1">
        <v>67</v>
      </c>
    </row>
    <row r="167" spans="1:24">
      <c r="A167" s="1">
        <v>210</v>
      </c>
      <c r="B167" s="1" t="s">
        <v>65</v>
      </c>
      <c r="C167" s="1" t="s">
        <v>3</v>
      </c>
      <c r="D167" s="1">
        <v>95.339</v>
      </c>
      <c r="E167" s="1">
        <v>0</v>
      </c>
      <c r="F167" s="1">
        <v>0</v>
      </c>
      <c r="G167" s="1">
        <v>0</v>
      </c>
      <c r="H167" s="1">
        <v>0</v>
      </c>
      <c r="I167" s="1">
        <v>3.77</v>
      </c>
      <c r="J167" s="1">
        <v>0</v>
      </c>
      <c r="K167" s="1">
        <v>0.89</v>
      </c>
      <c r="L167" s="1">
        <v>0</v>
      </c>
      <c r="M167" s="1">
        <v>0</v>
      </c>
      <c r="N167" s="1" t="s">
        <v>54</v>
      </c>
      <c r="O167" s="1">
        <v>949.85</v>
      </c>
      <c r="P167" s="1">
        <v>1</v>
      </c>
      <c r="Q167" s="1">
        <v>0</v>
      </c>
      <c r="R167" s="1">
        <v>499.85</v>
      </c>
      <c r="S167" s="1">
        <v>0.033333333</v>
      </c>
      <c r="T167" s="1" t="s">
        <v>51</v>
      </c>
      <c r="U167" s="1">
        <v>203</v>
      </c>
      <c r="V167" s="1" t="s">
        <v>52</v>
      </c>
      <c r="W167" s="1" t="s">
        <v>52</v>
      </c>
      <c r="X167" s="1">
        <v>32</v>
      </c>
    </row>
    <row r="168" spans="1:24">
      <c r="A168" s="1">
        <v>211</v>
      </c>
      <c r="B168" s="1" t="s">
        <v>65</v>
      </c>
      <c r="C168" s="1" t="s">
        <v>3</v>
      </c>
      <c r="D168" s="1">
        <v>98.347</v>
      </c>
      <c r="E168" s="1">
        <v>0</v>
      </c>
      <c r="F168" s="1">
        <v>0</v>
      </c>
      <c r="G168" s="1">
        <v>0</v>
      </c>
      <c r="H168" s="1">
        <v>0</v>
      </c>
      <c r="I168" s="1">
        <v>1.38</v>
      </c>
      <c r="J168" s="1">
        <v>0</v>
      </c>
      <c r="K168" s="1">
        <v>0.27</v>
      </c>
      <c r="L168" s="1">
        <v>0</v>
      </c>
      <c r="M168" s="1">
        <v>0</v>
      </c>
      <c r="N168" s="1" t="s">
        <v>54</v>
      </c>
      <c r="O168" s="1">
        <v>949.85</v>
      </c>
      <c r="P168" s="1">
        <v>1</v>
      </c>
      <c r="Q168" s="1">
        <v>0</v>
      </c>
      <c r="R168" s="1">
        <v>499.85</v>
      </c>
      <c r="S168" s="1">
        <v>0.033333333</v>
      </c>
      <c r="T168" s="1" t="s">
        <v>51</v>
      </c>
      <c r="U168" s="1">
        <v>69</v>
      </c>
      <c r="V168" s="1" t="s">
        <v>52</v>
      </c>
      <c r="W168" s="1" t="s">
        <v>52</v>
      </c>
      <c r="X168" s="1">
        <v>32</v>
      </c>
    </row>
    <row r="169" spans="1:24">
      <c r="A169" s="1">
        <v>212</v>
      </c>
      <c r="B169" s="1" t="s">
        <v>65</v>
      </c>
      <c r="C169" s="1" t="s">
        <v>3</v>
      </c>
      <c r="D169" s="1">
        <v>97.24</v>
      </c>
      <c r="E169" s="1">
        <v>0</v>
      </c>
      <c r="F169" s="1">
        <v>0</v>
      </c>
      <c r="G169" s="1">
        <v>0</v>
      </c>
      <c r="H169" s="1">
        <v>0</v>
      </c>
      <c r="I169" s="1">
        <v>2.31</v>
      </c>
      <c r="J169" s="1">
        <v>0</v>
      </c>
      <c r="K169" s="1">
        <v>0.45</v>
      </c>
      <c r="L169" s="1">
        <v>0</v>
      </c>
      <c r="M169" s="1">
        <v>0</v>
      </c>
      <c r="N169" s="1" t="s">
        <v>54</v>
      </c>
      <c r="O169" s="1">
        <v>949.85</v>
      </c>
      <c r="P169" s="1">
        <v>1</v>
      </c>
      <c r="Q169" s="1">
        <v>0</v>
      </c>
      <c r="R169" s="1">
        <v>499.85</v>
      </c>
      <c r="S169" s="1">
        <v>0.033333333</v>
      </c>
      <c r="T169" s="1" t="s">
        <v>51</v>
      </c>
      <c r="U169" s="1">
        <v>105</v>
      </c>
      <c r="V169" s="1" t="s">
        <v>52</v>
      </c>
      <c r="W169" s="1" t="s">
        <v>52</v>
      </c>
      <c r="X169" s="1">
        <v>26</v>
      </c>
    </row>
    <row r="170" spans="1:24">
      <c r="A170" s="1">
        <v>213</v>
      </c>
      <c r="B170" s="1" t="s">
        <v>65</v>
      </c>
      <c r="C170" s="1" t="s">
        <v>3</v>
      </c>
      <c r="D170" s="1">
        <v>95.518</v>
      </c>
      <c r="E170" s="1">
        <v>0</v>
      </c>
      <c r="F170" s="1">
        <v>0</v>
      </c>
      <c r="G170" s="1">
        <v>0</v>
      </c>
      <c r="H170" s="1">
        <v>0</v>
      </c>
      <c r="I170" s="1">
        <v>3.78</v>
      </c>
      <c r="J170" s="1">
        <v>0</v>
      </c>
      <c r="K170" s="1">
        <v>0.71</v>
      </c>
      <c r="L170" s="1">
        <v>0</v>
      </c>
      <c r="M170" s="1">
        <v>0</v>
      </c>
      <c r="N170" s="1" t="s">
        <v>54</v>
      </c>
      <c r="O170" s="1">
        <v>949.85</v>
      </c>
      <c r="P170" s="1">
        <v>1</v>
      </c>
      <c r="Q170" s="1">
        <v>0</v>
      </c>
      <c r="R170" s="1">
        <v>499.85</v>
      </c>
      <c r="S170" s="1">
        <v>0.033333333</v>
      </c>
      <c r="T170" s="1" t="s">
        <v>51</v>
      </c>
      <c r="U170" s="1">
        <v>179</v>
      </c>
      <c r="V170" s="1" t="s">
        <v>52</v>
      </c>
      <c r="W170" s="1" t="s">
        <v>52</v>
      </c>
      <c r="X170" s="1">
        <v>30</v>
      </c>
    </row>
    <row r="171" spans="1:24">
      <c r="A171" s="1">
        <v>214</v>
      </c>
      <c r="B171" s="1" t="s">
        <v>65</v>
      </c>
      <c r="C171" s="1" t="s">
        <v>3</v>
      </c>
      <c r="D171" s="1">
        <v>98.393</v>
      </c>
      <c r="E171" s="1">
        <v>0</v>
      </c>
      <c r="F171" s="1">
        <v>0</v>
      </c>
      <c r="G171" s="1">
        <v>0</v>
      </c>
      <c r="H171" s="1">
        <v>0</v>
      </c>
      <c r="I171" s="1">
        <v>1.39</v>
      </c>
      <c r="J171" s="1">
        <v>0</v>
      </c>
      <c r="K171" s="1">
        <v>0.22</v>
      </c>
      <c r="L171" s="1">
        <v>0</v>
      </c>
      <c r="M171" s="1">
        <v>0</v>
      </c>
      <c r="N171" s="1" t="s">
        <v>54</v>
      </c>
      <c r="O171" s="1">
        <v>949.85</v>
      </c>
      <c r="P171" s="1">
        <v>1</v>
      </c>
      <c r="Q171" s="1">
        <v>0</v>
      </c>
      <c r="R171" s="1">
        <v>499.85</v>
      </c>
      <c r="S171" s="1">
        <v>0.033333333</v>
      </c>
      <c r="T171" s="1" t="s">
        <v>51</v>
      </c>
      <c r="U171" s="1">
        <v>60</v>
      </c>
      <c r="V171" s="1" t="s">
        <v>52</v>
      </c>
      <c r="W171" s="1" t="s">
        <v>52</v>
      </c>
      <c r="X171" s="1">
        <v>36</v>
      </c>
    </row>
    <row r="172" spans="1:24">
      <c r="A172" s="1">
        <v>215</v>
      </c>
      <c r="B172" s="1" t="s">
        <v>65</v>
      </c>
      <c r="C172" s="1" t="s">
        <v>3</v>
      </c>
      <c r="D172" s="1">
        <v>93.886</v>
      </c>
      <c r="E172" s="1">
        <v>0</v>
      </c>
      <c r="F172" s="1">
        <v>0</v>
      </c>
      <c r="G172" s="1">
        <v>0</v>
      </c>
      <c r="H172" s="1">
        <v>0</v>
      </c>
      <c r="I172" s="1">
        <v>2.3</v>
      </c>
      <c r="J172" s="1">
        <v>0</v>
      </c>
      <c r="K172" s="1">
        <v>3.81</v>
      </c>
      <c r="L172" s="1">
        <v>0</v>
      </c>
      <c r="M172" s="1">
        <v>0</v>
      </c>
      <c r="N172" s="1" t="s">
        <v>54</v>
      </c>
      <c r="O172" s="1">
        <v>949.85</v>
      </c>
      <c r="P172" s="1">
        <v>1</v>
      </c>
      <c r="Q172" s="1">
        <v>0</v>
      </c>
      <c r="R172" s="1">
        <v>499.85</v>
      </c>
      <c r="S172" s="1">
        <v>0.033333333</v>
      </c>
      <c r="T172" s="1" t="s">
        <v>51</v>
      </c>
      <c r="U172" s="1">
        <v>70</v>
      </c>
      <c r="V172" s="1" t="s">
        <v>52</v>
      </c>
      <c r="W172" s="1" t="s">
        <v>52</v>
      </c>
      <c r="X172" s="1">
        <v>26</v>
      </c>
    </row>
    <row r="173" spans="1:24">
      <c r="A173" s="1">
        <v>216</v>
      </c>
      <c r="B173" s="1" t="s">
        <v>65</v>
      </c>
      <c r="C173" s="1" t="s">
        <v>3</v>
      </c>
      <c r="D173" s="1">
        <v>95.627</v>
      </c>
      <c r="E173" s="1">
        <v>0</v>
      </c>
      <c r="F173" s="1">
        <v>0</v>
      </c>
      <c r="G173" s="1">
        <v>0</v>
      </c>
      <c r="H173" s="1">
        <v>0</v>
      </c>
      <c r="I173" s="1">
        <v>3.76</v>
      </c>
      <c r="J173" s="1">
        <v>0</v>
      </c>
      <c r="K173" s="1">
        <v>0.61</v>
      </c>
      <c r="L173" s="1">
        <v>0</v>
      </c>
      <c r="M173" s="1">
        <v>0</v>
      </c>
      <c r="N173" s="1" t="s">
        <v>54</v>
      </c>
      <c r="O173" s="1">
        <v>949.85</v>
      </c>
      <c r="P173" s="1">
        <v>1</v>
      </c>
      <c r="Q173" s="1">
        <v>0</v>
      </c>
      <c r="R173" s="1">
        <v>499.85</v>
      </c>
      <c r="S173" s="1">
        <v>0.033333333</v>
      </c>
      <c r="T173" s="1" t="s">
        <v>51</v>
      </c>
      <c r="U173" s="1">
        <v>175</v>
      </c>
      <c r="V173" s="1" t="s">
        <v>52</v>
      </c>
      <c r="W173" s="1" t="s">
        <v>52</v>
      </c>
      <c r="X173" s="1">
        <v>29</v>
      </c>
    </row>
    <row r="174" spans="1:24">
      <c r="A174" s="1">
        <v>217</v>
      </c>
      <c r="B174" s="1" t="s">
        <v>64</v>
      </c>
      <c r="C174" s="1" t="s">
        <v>9</v>
      </c>
      <c r="D174" s="1">
        <v>99.53</v>
      </c>
      <c r="E174" s="1">
        <v>0</v>
      </c>
      <c r="F174" s="1">
        <v>0.28</v>
      </c>
      <c r="G174" s="1">
        <v>0</v>
      </c>
      <c r="H174" s="1">
        <v>0.19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 t="s">
        <v>54</v>
      </c>
      <c r="O174" s="1">
        <v>949.85</v>
      </c>
      <c r="P174" s="1">
        <v>4</v>
      </c>
      <c r="Q174" s="1">
        <v>0</v>
      </c>
      <c r="R174" s="1">
        <v>389.85</v>
      </c>
      <c r="S174" s="1">
        <v>0.0417</v>
      </c>
      <c r="T174" s="1" t="s">
        <v>51</v>
      </c>
      <c r="U174" s="1">
        <v>66</v>
      </c>
      <c r="V174" s="1" t="s">
        <v>52</v>
      </c>
      <c r="W174" s="1" t="s">
        <v>52</v>
      </c>
      <c r="X174" s="1">
        <v>48</v>
      </c>
    </row>
    <row r="175" spans="1:24">
      <c r="A175" s="1">
        <v>218</v>
      </c>
      <c r="B175" s="1" t="s">
        <v>64</v>
      </c>
      <c r="C175" s="1" t="s">
        <v>9</v>
      </c>
      <c r="D175" s="1">
        <v>99.53</v>
      </c>
      <c r="E175" s="1">
        <v>0</v>
      </c>
      <c r="F175" s="1">
        <v>0.28</v>
      </c>
      <c r="G175" s="1">
        <v>0</v>
      </c>
      <c r="H175" s="1">
        <v>0.19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 t="s">
        <v>54</v>
      </c>
      <c r="O175" s="1">
        <v>949.85</v>
      </c>
      <c r="P175" s="1">
        <v>4</v>
      </c>
      <c r="Q175" s="1">
        <v>0</v>
      </c>
      <c r="R175" s="1">
        <v>419.85</v>
      </c>
      <c r="S175" s="1">
        <v>0.0417</v>
      </c>
      <c r="T175" s="1" t="s">
        <v>51</v>
      </c>
      <c r="U175" s="1">
        <v>66</v>
      </c>
      <c r="V175" s="1" t="s">
        <v>52</v>
      </c>
      <c r="W175" s="1" t="s">
        <v>52</v>
      </c>
      <c r="X175" s="1">
        <v>48</v>
      </c>
    </row>
    <row r="176" spans="1:24">
      <c r="A176" s="1">
        <v>219</v>
      </c>
      <c r="B176" s="1" t="s">
        <v>64</v>
      </c>
      <c r="C176" s="1" t="s">
        <v>9</v>
      </c>
      <c r="D176" s="1">
        <v>99.53</v>
      </c>
      <c r="E176" s="1">
        <v>0</v>
      </c>
      <c r="F176" s="1">
        <v>0.28</v>
      </c>
      <c r="G176" s="1">
        <v>0</v>
      </c>
      <c r="H176" s="1">
        <v>0.19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 t="s">
        <v>54</v>
      </c>
      <c r="O176" s="1">
        <v>949.85</v>
      </c>
      <c r="P176" s="1">
        <v>4</v>
      </c>
      <c r="Q176" s="1">
        <v>0</v>
      </c>
      <c r="R176" s="1">
        <v>449.85</v>
      </c>
      <c r="S176" s="1">
        <v>0.0417</v>
      </c>
      <c r="T176" s="1" t="s">
        <v>51</v>
      </c>
      <c r="U176" s="1">
        <v>65</v>
      </c>
      <c r="V176" s="1" t="s">
        <v>52</v>
      </c>
      <c r="W176" s="1" t="s">
        <v>52</v>
      </c>
      <c r="X176" s="1">
        <v>47</v>
      </c>
    </row>
    <row r="177" spans="1:24">
      <c r="A177" s="1">
        <v>220</v>
      </c>
      <c r="B177" s="1" t="s">
        <v>64</v>
      </c>
      <c r="C177" s="1" t="s">
        <v>9</v>
      </c>
      <c r="D177" s="1">
        <v>99.53</v>
      </c>
      <c r="E177" s="1">
        <v>0</v>
      </c>
      <c r="F177" s="1">
        <v>0.28</v>
      </c>
      <c r="G177" s="1">
        <v>0</v>
      </c>
      <c r="H177" s="1">
        <v>0.19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 t="s">
        <v>54</v>
      </c>
      <c r="O177" s="1">
        <v>949.85</v>
      </c>
      <c r="P177" s="1">
        <v>4</v>
      </c>
      <c r="Q177" s="1">
        <v>0</v>
      </c>
      <c r="R177" s="1">
        <v>479.85</v>
      </c>
      <c r="S177" s="1">
        <v>0.0417</v>
      </c>
      <c r="T177" s="1" t="s">
        <v>51</v>
      </c>
      <c r="U177" s="1">
        <v>63</v>
      </c>
      <c r="V177" s="1" t="s">
        <v>52</v>
      </c>
      <c r="W177" s="1" t="s">
        <v>52</v>
      </c>
      <c r="X177" s="1">
        <v>46</v>
      </c>
    </row>
    <row r="178" spans="1:24">
      <c r="A178" s="1">
        <v>221</v>
      </c>
      <c r="B178" s="1" t="s">
        <v>64</v>
      </c>
      <c r="C178" s="1" t="s">
        <v>9</v>
      </c>
      <c r="D178" s="1">
        <v>99.53</v>
      </c>
      <c r="E178" s="1">
        <v>0</v>
      </c>
      <c r="F178" s="1">
        <v>0.28</v>
      </c>
      <c r="G178" s="1">
        <v>0</v>
      </c>
      <c r="H178" s="1">
        <v>0.19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 t="s">
        <v>54</v>
      </c>
      <c r="O178" s="1">
        <v>949.85</v>
      </c>
      <c r="P178" s="1">
        <v>4</v>
      </c>
      <c r="Q178" s="1">
        <v>0</v>
      </c>
      <c r="R178" s="1">
        <v>509.85</v>
      </c>
      <c r="S178" s="1">
        <v>0.0417</v>
      </c>
      <c r="T178" s="1" t="s">
        <v>51</v>
      </c>
      <c r="U178" s="1">
        <v>66</v>
      </c>
      <c r="V178" s="1" t="s">
        <v>52</v>
      </c>
      <c r="W178" s="1" t="s">
        <v>52</v>
      </c>
      <c r="X178" s="1">
        <v>47</v>
      </c>
    </row>
    <row r="179" spans="1:24">
      <c r="A179" s="1">
        <v>222</v>
      </c>
      <c r="B179" s="1" t="s">
        <v>65</v>
      </c>
      <c r="C179" s="1" t="s">
        <v>3</v>
      </c>
      <c r="D179" s="1">
        <v>97.943</v>
      </c>
      <c r="E179" s="1">
        <v>0</v>
      </c>
      <c r="F179" s="1">
        <v>0</v>
      </c>
      <c r="G179" s="1">
        <v>0</v>
      </c>
      <c r="H179" s="1">
        <v>0</v>
      </c>
      <c r="I179" s="1">
        <v>1.39</v>
      </c>
      <c r="J179" s="1">
        <v>0</v>
      </c>
      <c r="K179" s="1">
        <v>0.67</v>
      </c>
      <c r="L179" s="1">
        <v>0</v>
      </c>
      <c r="M179" s="1">
        <v>0</v>
      </c>
      <c r="N179" s="1" t="s">
        <v>54</v>
      </c>
      <c r="O179" s="1">
        <v>949.85</v>
      </c>
      <c r="P179" s="1">
        <v>1</v>
      </c>
      <c r="Q179" s="1">
        <v>0</v>
      </c>
      <c r="R179" s="1">
        <v>499.85</v>
      </c>
      <c r="S179" s="1">
        <v>0.083</v>
      </c>
      <c r="T179" s="1" t="s">
        <v>51</v>
      </c>
      <c r="U179" s="1">
        <v>72</v>
      </c>
      <c r="V179" s="1" t="s">
        <v>52</v>
      </c>
      <c r="W179" s="1" t="s">
        <v>52</v>
      </c>
      <c r="X179" s="1">
        <v>22</v>
      </c>
    </row>
    <row r="180" spans="1:24">
      <c r="A180" s="1">
        <v>223</v>
      </c>
      <c r="B180" s="1" t="s">
        <v>64</v>
      </c>
      <c r="C180" s="1" t="s">
        <v>9</v>
      </c>
      <c r="D180" s="1">
        <v>99.53</v>
      </c>
      <c r="E180" s="1">
        <v>0</v>
      </c>
      <c r="F180" s="1">
        <v>0.28</v>
      </c>
      <c r="G180" s="1">
        <v>0</v>
      </c>
      <c r="H180" s="1">
        <v>0.19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 t="s">
        <v>54</v>
      </c>
      <c r="O180" s="1">
        <v>949.85</v>
      </c>
      <c r="P180" s="1">
        <v>4</v>
      </c>
      <c r="Q180" s="1">
        <v>0</v>
      </c>
      <c r="R180" s="1">
        <v>389.85</v>
      </c>
      <c r="S180" s="1">
        <v>0.0833</v>
      </c>
      <c r="T180" s="1" t="s">
        <v>51</v>
      </c>
      <c r="U180" s="1">
        <v>65</v>
      </c>
      <c r="V180" s="1" t="s">
        <v>52</v>
      </c>
      <c r="W180" s="1" t="s">
        <v>52</v>
      </c>
      <c r="X180" s="1">
        <v>48</v>
      </c>
    </row>
    <row r="181" spans="1:24">
      <c r="A181" s="1">
        <v>224</v>
      </c>
      <c r="B181" s="1" t="s">
        <v>64</v>
      </c>
      <c r="C181" s="1" t="s">
        <v>9</v>
      </c>
      <c r="D181" s="1">
        <v>99.53</v>
      </c>
      <c r="E181" s="1">
        <v>0</v>
      </c>
      <c r="F181" s="1">
        <v>0.28</v>
      </c>
      <c r="G181" s="1">
        <v>0</v>
      </c>
      <c r="H181" s="1">
        <v>0.19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 t="s">
        <v>54</v>
      </c>
      <c r="O181" s="1">
        <v>949.85</v>
      </c>
      <c r="P181" s="1">
        <v>4</v>
      </c>
      <c r="Q181" s="1">
        <v>0</v>
      </c>
      <c r="R181" s="1">
        <v>419.85</v>
      </c>
      <c r="S181" s="1">
        <v>0.0833</v>
      </c>
      <c r="T181" s="1" t="s">
        <v>51</v>
      </c>
      <c r="U181" s="1">
        <v>66</v>
      </c>
      <c r="V181" s="1" t="s">
        <v>52</v>
      </c>
      <c r="W181" s="1" t="s">
        <v>52</v>
      </c>
      <c r="X181" s="1">
        <v>47</v>
      </c>
    </row>
    <row r="182" spans="1:24">
      <c r="A182" s="1">
        <v>225</v>
      </c>
      <c r="B182" s="1" t="s">
        <v>64</v>
      </c>
      <c r="C182" s="1" t="s">
        <v>9</v>
      </c>
      <c r="D182" s="1">
        <v>99.53</v>
      </c>
      <c r="E182" s="1">
        <v>0</v>
      </c>
      <c r="F182" s="1">
        <v>0.28</v>
      </c>
      <c r="G182" s="1">
        <v>0</v>
      </c>
      <c r="H182" s="1">
        <v>0.19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 t="s">
        <v>54</v>
      </c>
      <c r="O182" s="1">
        <v>949.85</v>
      </c>
      <c r="P182" s="1">
        <v>4</v>
      </c>
      <c r="Q182" s="1">
        <v>0</v>
      </c>
      <c r="R182" s="1">
        <v>449.85</v>
      </c>
      <c r="S182" s="1">
        <v>0.0833</v>
      </c>
      <c r="T182" s="1" t="s">
        <v>51</v>
      </c>
      <c r="U182" s="1">
        <v>68</v>
      </c>
      <c r="V182" s="1" t="s">
        <v>52</v>
      </c>
      <c r="W182" s="1" t="s">
        <v>52</v>
      </c>
      <c r="X182" s="1">
        <v>48</v>
      </c>
    </row>
    <row r="183" spans="1:24">
      <c r="A183" s="1">
        <v>226</v>
      </c>
      <c r="B183" s="1" t="s">
        <v>64</v>
      </c>
      <c r="C183" s="1" t="s">
        <v>9</v>
      </c>
      <c r="D183" s="1">
        <v>99.53</v>
      </c>
      <c r="E183" s="1">
        <v>0</v>
      </c>
      <c r="F183" s="1">
        <v>0.28</v>
      </c>
      <c r="G183" s="1">
        <v>0</v>
      </c>
      <c r="H183" s="1">
        <v>0.19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 t="s">
        <v>54</v>
      </c>
      <c r="O183" s="1">
        <v>949.85</v>
      </c>
      <c r="P183" s="1">
        <v>4</v>
      </c>
      <c r="Q183" s="1">
        <v>0</v>
      </c>
      <c r="R183" s="1">
        <v>479.85</v>
      </c>
      <c r="S183" s="1">
        <v>0.0833</v>
      </c>
      <c r="T183" s="1" t="s">
        <v>51</v>
      </c>
      <c r="U183" s="1">
        <v>73</v>
      </c>
      <c r="V183" s="1" t="s">
        <v>52</v>
      </c>
      <c r="W183" s="1" t="s">
        <v>52</v>
      </c>
      <c r="X183" s="1">
        <v>48</v>
      </c>
    </row>
    <row r="184" spans="1:24">
      <c r="A184" s="1">
        <v>227</v>
      </c>
      <c r="B184" s="1" t="s">
        <v>64</v>
      </c>
      <c r="C184" s="1" t="s">
        <v>9</v>
      </c>
      <c r="D184" s="1">
        <v>99.53</v>
      </c>
      <c r="E184" s="1">
        <v>0</v>
      </c>
      <c r="F184" s="1">
        <v>0.28</v>
      </c>
      <c r="G184" s="1">
        <v>0</v>
      </c>
      <c r="H184" s="1">
        <v>0.19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 t="s">
        <v>54</v>
      </c>
      <c r="O184" s="1">
        <v>949.85</v>
      </c>
      <c r="P184" s="1">
        <v>4</v>
      </c>
      <c r="Q184" s="1">
        <v>0</v>
      </c>
      <c r="R184" s="1">
        <v>509.85</v>
      </c>
      <c r="S184" s="1">
        <v>0.0833</v>
      </c>
      <c r="T184" s="1" t="s">
        <v>51</v>
      </c>
      <c r="U184" s="1">
        <v>69</v>
      </c>
      <c r="V184" s="1" t="s">
        <v>52</v>
      </c>
      <c r="W184" s="1" t="s">
        <v>52</v>
      </c>
      <c r="X184" s="1">
        <v>49</v>
      </c>
    </row>
    <row r="185" spans="1:24">
      <c r="A185" s="1">
        <v>228</v>
      </c>
      <c r="B185" s="1" t="s">
        <v>65</v>
      </c>
      <c r="C185" s="1" t="s">
        <v>3</v>
      </c>
      <c r="D185" s="1">
        <v>96.572</v>
      </c>
      <c r="E185" s="1">
        <v>0</v>
      </c>
      <c r="F185" s="1">
        <v>0</v>
      </c>
      <c r="G185" s="1">
        <v>0</v>
      </c>
      <c r="H185" s="1">
        <v>0</v>
      </c>
      <c r="I185" s="1">
        <v>2.34</v>
      </c>
      <c r="J185" s="1">
        <v>0</v>
      </c>
      <c r="K185" s="1">
        <v>1.09</v>
      </c>
      <c r="L185" s="1">
        <v>0</v>
      </c>
      <c r="M185" s="1">
        <v>0</v>
      </c>
      <c r="N185" s="1" t="s">
        <v>54</v>
      </c>
      <c r="O185" s="1">
        <v>949.85</v>
      </c>
      <c r="P185" s="1">
        <v>1</v>
      </c>
      <c r="Q185" s="1">
        <v>0</v>
      </c>
      <c r="R185" s="1">
        <v>499.85</v>
      </c>
      <c r="S185" s="1">
        <v>0.083333333</v>
      </c>
      <c r="T185" s="1" t="s">
        <v>51</v>
      </c>
      <c r="U185" s="1">
        <v>195</v>
      </c>
      <c r="V185" s="1" t="s">
        <v>52</v>
      </c>
      <c r="W185" s="1" t="s">
        <v>52</v>
      </c>
      <c r="X185" s="1">
        <v>21</v>
      </c>
    </row>
    <row r="186" spans="1:24">
      <c r="A186" s="1">
        <v>229</v>
      </c>
      <c r="B186" s="1" t="s">
        <v>65</v>
      </c>
      <c r="C186" s="1" t="s">
        <v>3</v>
      </c>
      <c r="D186" s="1">
        <v>94.402</v>
      </c>
      <c r="E186" s="1">
        <v>0</v>
      </c>
      <c r="F186" s="1">
        <v>0</v>
      </c>
      <c r="G186" s="1">
        <v>0</v>
      </c>
      <c r="H186" s="1">
        <v>0</v>
      </c>
      <c r="I186" s="1">
        <v>3.77</v>
      </c>
      <c r="J186" s="1">
        <v>0</v>
      </c>
      <c r="K186" s="1">
        <v>1.83</v>
      </c>
      <c r="L186" s="1">
        <v>0</v>
      </c>
      <c r="M186" s="1">
        <v>0</v>
      </c>
      <c r="N186" s="1" t="s">
        <v>54</v>
      </c>
      <c r="O186" s="1">
        <v>949.85</v>
      </c>
      <c r="P186" s="1">
        <v>1</v>
      </c>
      <c r="Q186" s="1">
        <v>0</v>
      </c>
      <c r="R186" s="1">
        <v>499.85</v>
      </c>
      <c r="S186" s="1">
        <v>0.083333333</v>
      </c>
      <c r="T186" s="1" t="s">
        <v>51</v>
      </c>
      <c r="U186" s="1">
        <v>220</v>
      </c>
      <c r="V186" s="1" t="s">
        <v>52</v>
      </c>
      <c r="W186" s="1" t="s">
        <v>52</v>
      </c>
      <c r="X186" s="1">
        <v>16</v>
      </c>
    </row>
    <row r="187" spans="1:24">
      <c r="A187" s="1">
        <v>230</v>
      </c>
      <c r="B187" s="1" t="s">
        <v>65</v>
      </c>
      <c r="C187" s="1" t="s">
        <v>3</v>
      </c>
      <c r="D187" s="1">
        <v>98.283</v>
      </c>
      <c r="E187" s="1">
        <v>0</v>
      </c>
      <c r="F187" s="1">
        <v>0</v>
      </c>
      <c r="G187" s="1">
        <v>0</v>
      </c>
      <c r="H187" s="1">
        <v>0</v>
      </c>
      <c r="I187" s="1">
        <v>1.38</v>
      </c>
      <c r="J187" s="1">
        <v>0</v>
      </c>
      <c r="K187" s="1">
        <v>0.33</v>
      </c>
      <c r="L187" s="1">
        <v>0</v>
      </c>
      <c r="M187" s="1">
        <v>0</v>
      </c>
      <c r="N187" s="1" t="s">
        <v>54</v>
      </c>
      <c r="O187" s="1">
        <v>949.85</v>
      </c>
      <c r="P187" s="1">
        <v>1</v>
      </c>
      <c r="Q187" s="1">
        <v>0</v>
      </c>
      <c r="R187" s="1">
        <v>499.85</v>
      </c>
      <c r="S187" s="1">
        <v>0.083333333</v>
      </c>
      <c r="T187" s="1" t="s">
        <v>51</v>
      </c>
      <c r="U187" s="1">
        <v>70</v>
      </c>
      <c r="V187" s="1" t="s">
        <v>52</v>
      </c>
      <c r="W187" s="1" t="s">
        <v>52</v>
      </c>
      <c r="X187" s="1">
        <v>31</v>
      </c>
    </row>
    <row r="188" spans="1:24">
      <c r="A188" s="1">
        <v>231</v>
      </c>
      <c r="B188" s="1" t="s">
        <v>65</v>
      </c>
      <c r="C188" s="1" t="s">
        <v>3</v>
      </c>
      <c r="D188" s="1">
        <v>97.128</v>
      </c>
      <c r="E188" s="1">
        <v>0</v>
      </c>
      <c r="F188" s="1">
        <v>0</v>
      </c>
      <c r="G188" s="1">
        <v>0</v>
      </c>
      <c r="H188" s="1">
        <v>0</v>
      </c>
      <c r="I188" s="1">
        <v>2.32</v>
      </c>
      <c r="J188" s="1">
        <v>0</v>
      </c>
      <c r="K188" s="1">
        <v>0.56</v>
      </c>
      <c r="L188" s="1">
        <v>0</v>
      </c>
      <c r="M188" s="1">
        <v>0</v>
      </c>
      <c r="N188" s="1" t="s">
        <v>54</v>
      </c>
      <c r="O188" s="1">
        <v>949.85</v>
      </c>
      <c r="P188" s="1">
        <v>1</v>
      </c>
      <c r="Q188" s="1">
        <v>0</v>
      </c>
      <c r="R188" s="1">
        <v>499.85</v>
      </c>
      <c r="S188" s="1">
        <v>0.083333333</v>
      </c>
      <c r="T188" s="1" t="s">
        <v>51</v>
      </c>
      <c r="U188" s="1">
        <v>164</v>
      </c>
      <c r="V188" s="1" t="s">
        <v>52</v>
      </c>
      <c r="W188" s="1" t="s">
        <v>52</v>
      </c>
      <c r="X188" s="1">
        <v>51</v>
      </c>
    </row>
    <row r="189" spans="1:24">
      <c r="A189" s="1">
        <v>232</v>
      </c>
      <c r="B189" s="1" t="s">
        <v>65</v>
      </c>
      <c r="C189" s="1" t="s">
        <v>3</v>
      </c>
      <c r="D189" s="1">
        <v>95.339</v>
      </c>
      <c r="E189" s="1">
        <v>0</v>
      </c>
      <c r="F189" s="1">
        <v>0</v>
      </c>
      <c r="G189" s="1">
        <v>0</v>
      </c>
      <c r="H189" s="1">
        <v>0</v>
      </c>
      <c r="I189" s="1">
        <v>3.77</v>
      </c>
      <c r="J189" s="1">
        <v>0</v>
      </c>
      <c r="K189" s="1">
        <v>0.89</v>
      </c>
      <c r="L189" s="1">
        <v>0</v>
      </c>
      <c r="M189" s="1">
        <v>0</v>
      </c>
      <c r="N189" s="1" t="s">
        <v>54</v>
      </c>
      <c r="O189" s="1">
        <v>949.85</v>
      </c>
      <c r="P189" s="1">
        <v>1</v>
      </c>
      <c r="Q189" s="1">
        <v>0</v>
      </c>
      <c r="R189" s="1">
        <v>499.85</v>
      </c>
      <c r="S189" s="1">
        <v>0.083333333</v>
      </c>
      <c r="T189" s="1" t="s">
        <v>51</v>
      </c>
      <c r="U189" s="1">
        <v>212</v>
      </c>
      <c r="V189" s="1" t="s">
        <v>52</v>
      </c>
      <c r="W189" s="1" t="s">
        <v>52</v>
      </c>
      <c r="X189" s="1">
        <v>34</v>
      </c>
    </row>
    <row r="190" spans="1:24">
      <c r="A190" s="1">
        <v>233</v>
      </c>
      <c r="B190" s="1" t="s">
        <v>65</v>
      </c>
      <c r="C190" s="1" t="s">
        <v>3</v>
      </c>
      <c r="D190" s="1">
        <v>98.347</v>
      </c>
      <c r="E190" s="1">
        <v>0</v>
      </c>
      <c r="F190" s="1">
        <v>0</v>
      </c>
      <c r="G190" s="1">
        <v>0</v>
      </c>
      <c r="H190" s="1">
        <v>0</v>
      </c>
      <c r="I190" s="1">
        <v>1.38</v>
      </c>
      <c r="J190" s="1">
        <v>0</v>
      </c>
      <c r="K190" s="1">
        <v>0.27</v>
      </c>
      <c r="L190" s="1">
        <v>0</v>
      </c>
      <c r="M190" s="1">
        <v>0</v>
      </c>
      <c r="N190" s="1" t="s">
        <v>54</v>
      </c>
      <c r="O190" s="1">
        <v>949.85</v>
      </c>
      <c r="P190" s="1">
        <v>1</v>
      </c>
      <c r="Q190" s="1">
        <v>0</v>
      </c>
      <c r="R190" s="1">
        <v>499.85</v>
      </c>
      <c r="S190" s="1">
        <v>0.083333333</v>
      </c>
      <c r="T190" s="1" t="s">
        <v>51</v>
      </c>
      <c r="U190" s="1">
        <v>66</v>
      </c>
      <c r="V190" s="1" t="s">
        <v>52</v>
      </c>
      <c r="W190" s="1" t="s">
        <v>52</v>
      </c>
      <c r="X190" s="1">
        <v>31</v>
      </c>
    </row>
    <row r="191" spans="1:24">
      <c r="A191" s="1">
        <v>234</v>
      </c>
      <c r="B191" s="1" t="s">
        <v>65</v>
      </c>
      <c r="C191" s="1" t="s">
        <v>3</v>
      </c>
      <c r="D191" s="1">
        <v>97.24</v>
      </c>
      <c r="E191" s="1">
        <v>0</v>
      </c>
      <c r="F191" s="1">
        <v>0</v>
      </c>
      <c r="G191" s="1">
        <v>0</v>
      </c>
      <c r="H191" s="1">
        <v>0</v>
      </c>
      <c r="I191" s="1">
        <v>2.31</v>
      </c>
      <c r="J191" s="1">
        <v>0</v>
      </c>
      <c r="K191" s="1">
        <v>0.45</v>
      </c>
      <c r="L191" s="1">
        <v>0</v>
      </c>
      <c r="M191" s="1">
        <v>0</v>
      </c>
      <c r="N191" s="1" t="s">
        <v>54</v>
      </c>
      <c r="O191" s="1">
        <v>949.85</v>
      </c>
      <c r="P191" s="1">
        <v>1</v>
      </c>
      <c r="Q191" s="1">
        <v>0</v>
      </c>
      <c r="R191" s="1">
        <v>499.85</v>
      </c>
      <c r="S191" s="1">
        <v>0.083333333</v>
      </c>
      <c r="T191" s="1" t="s">
        <v>51</v>
      </c>
      <c r="U191" s="1">
        <v>125</v>
      </c>
      <c r="V191" s="1" t="s">
        <v>52</v>
      </c>
      <c r="W191" s="1" t="s">
        <v>52</v>
      </c>
      <c r="X191" s="1">
        <v>30</v>
      </c>
    </row>
    <row r="192" spans="1:24">
      <c r="A192" s="1">
        <v>235</v>
      </c>
      <c r="B192" s="1" t="s">
        <v>65</v>
      </c>
      <c r="C192" s="1" t="s">
        <v>3</v>
      </c>
      <c r="D192" s="1">
        <v>95.518</v>
      </c>
      <c r="E192" s="1">
        <v>0</v>
      </c>
      <c r="F192" s="1">
        <v>0</v>
      </c>
      <c r="G192" s="1">
        <v>0</v>
      </c>
      <c r="H192" s="1">
        <v>0</v>
      </c>
      <c r="I192" s="1">
        <v>3.78</v>
      </c>
      <c r="J192" s="1">
        <v>0</v>
      </c>
      <c r="K192" s="1">
        <v>0.71</v>
      </c>
      <c r="L192" s="1">
        <v>0</v>
      </c>
      <c r="M192" s="1">
        <v>0</v>
      </c>
      <c r="N192" s="1" t="s">
        <v>54</v>
      </c>
      <c r="O192" s="1">
        <v>949.85</v>
      </c>
      <c r="P192" s="1">
        <v>1</v>
      </c>
      <c r="Q192" s="1">
        <v>0</v>
      </c>
      <c r="R192" s="1">
        <v>499.85</v>
      </c>
      <c r="S192" s="1">
        <v>0.083333333</v>
      </c>
      <c r="T192" s="1" t="s">
        <v>51</v>
      </c>
      <c r="U192" s="1">
        <v>185</v>
      </c>
      <c r="V192" s="1" t="s">
        <v>52</v>
      </c>
      <c r="W192" s="1" t="s">
        <v>52</v>
      </c>
      <c r="X192" s="1">
        <v>33</v>
      </c>
    </row>
    <row r="193" spans="1:24">
      <c r="A193" s="1">
        <v>236</v>
      </c>
      <c r="B193" s="1" t="s">
        <v>65</v>
      </c>
      <c r="C193" s="1" t="s">
        <v>3</v>
      </c>
      <c r="D193" s="1">
        <v>98.393</v>
      </c>
      <c r="E193" s="1">
        <v>0</v>
      </c>
      <c r="F193" s="1">
        <v>0</v>
      </c>
      <c r="G193" s="1">
        <v>0</v>
      </c>
      <c r="H193" s="1">
        <v>0</v>
      </c>
      <c r="I193" s="1">
        <v>1.39</v>
      </c>
      <c r="J193" s="1">
        <v>0</v>
      </c>
      <c r="K193" s="1">
        <v>0.22</v>
      </c>
      <c r="L193" s="1">
        <v>0</v>
      </c>
      <c r="M193" s="1">
        <v>0</v>
      </c>
      <c r="N193" s="1" t="s">
        <v>54</v>
      </c>
      <c r="O193" s="1">
        <v>949.85</v>
      </c>
      <c r="P193" s="1">
        <v>1</v>
      </c>
      <c r="Q193" s="1">
        <v>0</v>
      </c>
      <c r="R193" s="1">
        <v>499.85</v>
      </c>
      <c r="S193" s="1">
        <v>0.083333333</v>
      </c>
      <c r="T193" s="1" t="s">
        <v>51</v>
      </c>
      <c r="U193" s="1">
        <v>64</v>
      </c>
      <c r="V193" s="1" t="s">
        <v>52</v>
      </c>
      <c r="W193" s="1" t="s">
        <v>52</v>
      </c>
      <c r="X193" s="1">
        <v>36</v>
      </c>
    </row>
    <row r="194" spans="1:24">
      <c r="A194" s="1">
        <v>237</v>
      </c>
      <c r="B194" s="1" t="s">
        <v>65</v>
      </c>
      <c r="C194" s="1" t="s">
        <v>3</v>
      </c>
      <c r="D194" s="1">
        <v>93.886</v>
      </c>
      <c r="E194" s="1">
        <v>0</v>
      </c>
      <c r="F194" s="1">
        <v>0</v>
      </c>
      <c r="G194" s="1">
        <v>0</v>
      </c>
      <c r="H194" s="1">
        <v>0</v>
      </c>
      <c r="I194" s="1">
        <v>2.3</v>
      </c>
      <c r="J194" s="1">
        <v>0</v>
      </c>
      <c r="K194" s="1">
        <v>3.81</v>
      </c>
      <c r="L194" s="1">
        <v>0</v>
      </c>
      <c r="M194" s="1">
        <v>0</v>
      </c>
      <c r="N194" s="1" t="s">
        <v>54</v>
      </c>
      <c r="O194" s="1">
        <v>949.85</v>
      </c>
      <c r="P194" s="1">
        <v>1</v>
      </c>
      <c r="Q194" s="1">
        <v>0</v>
      </c>
      <c r="R194" s="1">
        <v>499.85</v>
      </c>
      <c r="S194" s="1">
        <v>0.083333333</v>
      </c>
      <c r="T194" s="1" t="s">
        <v>51</v>
      </c>
      <c r="U194" s="1">
        <v>107</v>
      </c>
      <c r="V194" s="1" t="s">
        <v>52</v>
      </c>
      <c r="W194" s="1" t="s">
        <v>52</v>
      </c>
      <c r="X194" s="1">
        <v>29</v>
      </c>
    </row>
    <row r="195" spans="1:24">
      <c r="A195" s="1">
        <v>238</v>
      </c>
      <c r="B195" s="1" t="s">
        <v>65</v>
      </c>
      <c r="C195" s="1" t="s">
        <v>3</v>
      </c>
      <c r="D195" s="1">
        <v>95.627</v>
      </c>
      <c r="E195" s="1">
        <v>0</v>
      </c>
      <c r="F195" s="1">
        <v>0</v>
      </c>
      <c r="G195" s="1">
        <v>0</v>
      </c>
      <c r="H195" s="1">
        <v>0</v>
      </c>
      <c r="I195" s="1">
        <v>3.76</v>
      </c>
      <c r="J195" s="1">
        <v>0</v>
      </c>
      <c r="K195" s="1">
        <v>0.61</v>
      </c>
      <c r="L195" s="1">
        <v>0</v>
      </c>
      <c r="M195" s="1">
        <v>0</v>
      </c>
      <c r="N195" s="1" t="s">
        <v>54</v>
      </c>
      <c r="O195" s="1">
        <v>949.85</v>
      </c>
      <c r="P195" s="1">
        <v>1</v>
      </c>
      <c r="Q195" s="1">
        <v>0</v>
      </c>
      <c r="R195" s="1">
        <v>499.85</v>
      </c>
      <c r="S195" s="1">
        <v>0.083333333</v>
      </c>
      <c r="T195" s="1" t="s">
        <v>51</v>
      </c>
      <c r="U195" s="1">
        <v>185</v>
      </c>
      <c r="V195" s="1" t="s">
        <v>52</v>
      </c>
      <c r="W195" s="1" t="s">
        <v>52</v>
      </c>
      <c r="X195" s="1">
        <v>31</v>
      </c>
    </row>
    <row r="196" spans="1:24">
      <c r="A196" s="1">
        <v>239</v>
      </c>
      <c r="B196" s="1" t="s">
        <v>65</v>
      </c>
      <c r="C196" s="1" t="s">
        <v>3</v>
      </c>
      <c r="D196" s="1">
        <v>97.943</v>
      </c>
      <c r="E196" s="1">
        <v>0</v>
      </c>
      <c r="F196" s="1">
        <v>0</v>
      </c>
      <c r="G196" s="1">
        <v>0</v>
      </c>
      <c r="H196" s="1">
        <v>0</v>
      </c>
      <c r="I196" s="1">
        <v>1.39</v>
      </c>
      <c r="J196" s="1">
        <v>0</v>
      </c>
      <c r="K196" s="1">
        <v>0.67</v>
      </c>
      <c r="L196" s="1">
        <v>0</v>
      </c>
      <c r="M196" s="1">
        <v>0</v>
      </c>
      <c r="N196" s="1" t="s">
        <v>54</v>
      </c>
      <c r="O196" s="1">
        <v>949.85</v>
      </c>
      <c r="P196" s="1">
        <v>1</v>
      </c>
      <c r="Q196" s="1">
        <v>0</v>
      </c>
      <c r="R196" s="1">
        <v>499.85</v>
      </c>
      <c r="S196" s="1">
        <v>0.166666667</v>
      </c>
      <c r="T196" s="1" t="s">
        <v>51</v>
      </c>
      <c r="U196" s="1">
        <v>77</v>
      </c>
      <c r="V196" s="1" t="s">
        <v>52</v>
      </c>
      <c r="W196" s="1" t="s">
        <v>52</v>
      </c>
      <c r="X196" s="1">
        <v>21</v>
      </c>
    </row>
    <row r="197" spans="1:24">
      <c r="A197" s="1">
        <v>240</v>
      </c>
      <c r="B197" s="1" t="s">
        <v>65</v>
      </c>
      <c r="C197" s="1" t="s">
        <v>3</v>
      </c>
      <c r="D197" s="1">
        <v>96.572</v>
      </c>
      <c r="E197" s="1">
        <v>0</v>
      </c>
      <c r="F197" s="1">
        <v>0</v>
      </c>
      <c r="G197" s="1">
        <v>0</v>
      </c>
      <c r="H197" s="1">
        <v>0</v>
      </c>
      <c r="I197" s="1">
        <v>2.34</v>
      </c>
      <c r="J197" s="1">
        <v>0</v>
      </c>
      <c r="K197" s="1">
        <v>1.09</v>
      </c>
      <c r="L197" s="1">
        <v>0</v>
      </c>
      <c r="M197" s="1">
        <v>0</v>
      </c>
      <c r="N197" s="1" t="s">
        <v>54</v>
      </c>
      <c r="O197" s="1">
        <v>949.85</v>
      </c>
      <c r="P197" s="1">
        <v>1</v>
      </c>
      <c r="Q197" s="1">
        <v>0</v>
      </c>
      <c r="R197" s="1">
        <v>499.85</v>
      </c>
      <c r="S197" s="1">
        <v>0.166666667</v>
      </c>
      <c r="T197" s="1" t="s">
        <v>51</v>
      </c>
      <c r="U197" s="1">
        <v>192</v>
      </c>
      <c r="V197" s="1" t="s">
        <v>52</v>
      </c>
      <c r="W197" s="1" t="s">
        <v>52</v>
      </c>
      <c r="X197" s="1">
        <v>21</v>
      </c>
    </row>
    <row r="198" spans="1:24">
      <c r="A198" s="1">
        <v>241</v>
      </c>
      <c r="B198" s="1" t="s">
        <v>65</v>
      </c>
      <c r="C198" s="1" t="s">
        <v>3</v>
      </c>
      <c r="D198" s="1">
        <v>94.402</v>
      </c>
      <c r="E198" s="1">
        <v>0</v>
      </c>
      <c r="F198" s="1">
        <v>0</v>
      </c>
      <c r="G198" s="1">
        <v>0</v>
      </c>
      <c r="H198" s="1">
        <v>0</v>
      </c>
      <c r="I198" s="1">
        <v>3.77</v>
      </c>
      <c r="J198" s="1">
        <v>0</v>
      </c>
      <c r="K198" s="1">
        <v>1.83</v>
      </c>
      <c r="L198" s="1">
        <v>0</v>
      </c>
      <c r="M198" s="1">
        <v>0</v>
      </c>
      <c r="N198" s="1" t="s">
        <v>54</v>
      </c>
      <c r="O198" s="1">
        <v>949.85</v>
      </c>
      <c r="P198" s="1">
        <v>1</v>
      </c>
      <c r="Q198" s="1">
        <v>0</v>
      </c>
      <c r="R198" s="1">
        <v>499.85</v>
      </c>
      <c r="S198" s="1">
        <v>0.166666667</v>
      </c>
      <c r="T198" s="1" t="s">
        <v>51</v>
      </c>
      <c r="U198" s="1">
        <v>215</v>
      </c>
      <c r="V198" s="1" t="s">
        <v>52</v>
      </c>
      <c r="W198" s="1" t="s">
        <v>52</v>
      </c>
      <c r="X198" s="1">
        <v>16</v>
      </c>
    </row>
    <row r="199" spans="1:24">
      <c r="A199" s="1">
        <v>242</v>
      </c>
      <c r="B199" s="1" t="s">
        <v>65</v>
      </c>
      <c r="C199" s="1" t="s">
        <v>3</v>
      </c>
      <c r="D199" s="1">
        <v>98.283</v>
      </c>
      <c r="E199" s="1">
        <v>0</v>
      </c>
      <c r="F199" s="1">
        <v>0</v>
      </c>
      <c r="G199" s="1">
        <v>0</v>
      </c>
      <c r="H199" s="1">
        <v>0</v>
      </c>
      <c r="I199" s="1">
        <v>1.38</v>
      </c>
      <c r="J199" s="1">
        <v>0</v>
      </c>
      <c r="K199" s="1">
        <v>0.33</v>
      </c>
      <c r="L199" s="1">
        <v>0</v>
      </c>
      <c r="M199" s="1">
        <v>0</v>
      </c>
      <c r="N199" s="1" t="s">
        <v>54</v>
      </c>
      <c r="O199" s="1">
        <v>949.85</v>
      </c>
      <c r="P199" s="1">
        <v>1</v>
      </c>
      <c r="Q199" s="1">
        <v>0</v>
      </c>
      <c r="R199" s="1">
        <v>499.85</v>
      </c>
      <c r="S199" s="1">
        <v>0.166666667</v>
      </c>
      <c r="T199" s="1" t="s">
        <v>51</v>
      </c>
      <c r="U199" s="1">
        <v>70</v>
      </c>
      <c r="V199" s="1" t="s">
        <v>52</v>
      </c>
      <c r="W199" s="1" t="s">
        <v>52</v>
      </c>
      <c r="X199" s="1">
        <v>31</v>
      </c>
    </row>
    <row r="200" spans="1:24">
      <c r="A200" s="1">
        <v>243</v>
      </c>
      <c r="B200" s="1" t="s">
        <v>65</v>
      </c>
      <c r="C200" s="1" t="s">
        <v>3</v>
      </c>
      <c r="D200" s="1">
        <v>97.128</v>
      </c>
      <c r="E200" s="1">
        <v>0</v>
      </c>
      <c r="F200" s="1">
        <v>0</v>
      </c>
      <c r="G200" s="1">
        <v>0</v>
      </c>
      <c r="H200" s="1">
        <v>0</v>
      </c>
      <c r="I200" s="1">
        <v>2.32</v>
      </c>
      <c r="J200" s="1">
        <v>0</v>
      </c>
      <c r="K200" s="1">
        <v>0.56</v>
      </c>
      <c r="L200" s="1">
        <v>0</v>
      </c>
      <c r="M200" s="1">
        <v>0</v>
      </c>
      <c r="N200" s="1" t="s">
        <v>54</v>
      </c>
      <c r="O200" s="1">
        <v>949.85</v>
      </c>
      <c r="P200" s="1">
        <v>1</v>
      </c>
      <c r="Q200" s="1">
        <v>0</v>
      </c>
      <c r="R200" s="1">
        <v>499.85</v>
      </c>
      <c r="S200" s="1">
        <v>0.166666667</v>
      </c>
      <c r="T200" s="1" t="s">
        <v>51</v>
      </c>
      <c r="U200" s="1">
        <v>179</v>
      </c>
      <c r="V200" s="1" t="s">
        <v>52</v>
      </c>
      <c r="W200" s="1" t="s">
        <v>52</v>
      </c>
      <c r="X200" s="1">
        <v>45</v>
      </c>
    </row>
    <row r="201" spans="1:24">
      <c r="A201" s="1">
        <v>244</v>
      </c>
      <c r="B201" s="1" t="s">
        <v>65</v>
      </c>
      <c r="C201" s="1" t="s">
        <v>3</v>
      </c>
      <c r="D201" s="1">
        <v>95.339</v>
      </c>
      <c r="E201" s="1">
        <v>0</v>
      </c>
      <c r="F201" s="1">
        <v>0</v>
      </c>
      <c r="G201" s="1">
        <v>0</v>
      </c>
      <c r="H201" s="1">
        <v>0</v>
      </c>
      <c r="I201" s="1">
        <v>3.77</v>
      </c>
      <c r="J201" s="1">
        <v>0</v>
      </c>
      <c r="K201" s="1">
        <v>0.89</v>
      </c>
      <c r="L201" s="1">
        <v>0</v>
      </c>
      <c r="M201" s="1">
        <v>0</v>
      </c>
      <c r="N201" s="1" t="s">
        <v>54</v>
      </c>
      <c r="O201" s="1">
        <v>949.85</v>
      </c>
      <c r="P201" s="1">
        <v>1</v>
      </c>
      <c r="Q201" s="1">
        <v>0</v>
      </c>
      <c r="R201" s="1">
        <v>499.85</v>
      </c>
      <c r="S201" s="1">
        <v>0.166666667</v>
      </c>
      <c r="T201" s="1" t="s">
        <v>51</v>
      </c>
      <c r="U201" s="1">
        <v>216</v>
      </c>
      <c r="V201" s="1" t="s">
        <v>52</v>
      </c>
      <c r="W201" s="1" t="s">
        <v>52</v>
      </c>
      <c r="X201" s="1">
        <v>34</v>
      </c>
    </row>
    <row r="202" spans="1:24">
      <c r="A202" s="1">
        <v>245</v>
      </c>
      <c r="B202" s="1" t="s">
        <v>65</v>
      </c>
      <c r="C202" s="1" t="s">
        <v>3</v>
      </c>
      <c r="D202" s="1">
        <v>98.347</v>
      </c>
      <c r="E202" s="1">
        <v>0</v>
      </c>
      <c r="F202" s="1">
        <v>0</v>
      </c>
      <c r="G202" s="1">
        <v>0</v>
      </c>
      <c r="H202" s="1">
        <v>0</v>
      </c>
      <c r="I202" s="1">
        <v>1.38</v>
      </c>
      <c r="J202" s="1">
        <v>0</v>
      </c>
      <c r="K202" s="1">
        <v>0.27</v>
      </c>
      <c r="L202" s="1">
        <v>0</v>
      </c>
      <c r="M202" s="1">
        <v>0</v>
      </c>
      <c r="N202" s="1" t="s">
        <v>54</v>
      </c>
      <c r="O202" s="1">
        <v>949.85</v>
      </c>
      <c r="P202" s="1">
        <v>1</v>
      </c>
      <c r="Q202" s="1">
        <v>0</v>
      </c>
      <c r="R202" s="1">
        <v>499.85</v>
      </c>
      <c r="S202" s="1">
        <v>0.166666667</v>
      </c>
      <c r="T202" s="1" t="s">
        <v>51</v>
      </c>
      <c r="U202" s="1">
        <v>69</v>
      </c>
      <c r="V202" s="1" t="s">
        <v>52</v>
      </c>
      <c r="W202" s="1" t="s">
        <v>52</v>
      </c>
      <c r="X202" s="1">
        <v>31</v>
      </c>
    </row>
    <row r="203" spans="1:24">
      <c r="A203" s="1">
        <v>246</v>
      </c>
      <c r="B203" s="1" t="s">
        <v>65</v>
      </c>
      <c r="C203" s="1" t="s">
        <v>3</v>
      </c>
      <c r="D203" s="1">
        <v>97.24</v>
      </c>
      <c r="E203" s="1">
        <v>0</v>
      </c>
      <c r="F203" s="1">
        <v>0</v>
      </c>
      <c r="G203" s="1">
        <v>0</v>
      </c>
      <c r="H203" s="1">
        <v>0</v>
      </c>
      <c r="I203" s="1">
        <v>2.31</v>
      </c>
      <c r="J203" s="1">
        <v>0</v>
      </c>
      <c r="K203" s="1">
        <v>0.45</v>
      </c>
      <c r="L203" s="1">
        <v>0</v>
      </c>
      <c r="M203" s="1">
        <v>0</v>
      </c>
      <c r="N203" s="1" t="s">
        <v>54</v>
      </c>
      <c r="O203" s="1">
        <v>949.85</v>
      </c>
      <c r="P203" s="1">
        <v>1</v>
      </c>
      <c r="Q203" s="1">
        <v>0</v>
      </c>
      <c r="R203" s="1">
        <v>499.85</v>
      </c>
      <c r="S203" s="1">
        <v>0.166666667</v>
      </c>
      <c r="T203" s="1" t="s">
        <v>51</v>
      </c>
      <c r="U203" s="1">
        <v>158</v>
      </c>
      <c r="V203" s="1" t="s">
        <v>52</v>
      </c>
      <c r="W203" s="1" t="s">
        <v>52</v>
      </c>
      <c r="X203" s="1">
        <v>38</v>
      </c>
    </row>
    <row r="204" spans="1:24">
      <c r="A204" s="1">
        <v>247</v>
      </c>
      <c r="B204" s="1" t="s">
        <v>65</v>
      </c>
      <c r="C204" s="1" t="s">
        <v>3</v>
      </c>
      <c r="D204" s="1">
        <v>95.518</v>
      </c>
      <c r="E204" s="1">
        <v>0</v>
      </c>
      <c r="F204" s="1">
        <v>0</v>
      </c>
      <c r="G204" s="1">
        <v>0</v>
      </c>
      <c r="H204" s="1">
        <v>0</v>
      </c>
      <c r="I204" s="1">
        <v>3.78</v>
      </c>
      <c r="J204" s="1">
        <v>0</v>
      </c>
      <c r="K204" s="1">
        <v>0.71</v>
      </c>
      <c r="L204" s="1">
        <v>0</v>
      </c>
      <c r="M204" s="1">
        <v>0</v>
      </c>
      <c r="N204" s="1" t="s">
        <v>54</v>
      </c>
      <c r="O204" s="1">
        <v>949.85</v>
      </c>
      <c r="P204" s="1">
        <v>1</v>
      </c>
      <c r="Q204" s="1">
        <v>0</v>
      </c>
      <c r="R204" s="1">
        <v>499.85</v>
      </c>
      <c r="S204" s="1">
        <v>0.166666667</v>
      </c>
      <c r="T204" s="1" t="s">
        <v>51</v>
      </c>
      <c r="U204" s="1">
        <v>184</v>
      </c>
      <c r="V204" s="1" t="s">
        <v>52</v>
      </c>
      <c r="W204" s="1" t="s">
        <v>52</v>
      </c>
      <c r="X204" s="1">
        <v>34</v>
      </c>
    </row>
    <row r="205" spans="1:24">
      <c r="A205" s="1">
        <v>248</v>
      </c>
      <c r="B205" s="1" t="s">
        <v>65</v>
      </c>
      <c r="C205" s="1" t="s">
        <v>3</v>
      </c>
      <c r="D205" s="1">
        <v>98.393</v>
      </c>
      <c r="E205" s="1">
        <v>0</v>
      </c>
      <c r="F205" s="1">
        <v>0</v>
      </c>
      <c r="G205" s="1">
        <v>0</v>
      </c>
      <c r="H205" s="1">
        <v>0</v>
      </c>
      <c r="I205" s="1">
        <v>1.39</v>
      </c>
      <c r="J205" s="1">
        <v>0</v>
      </c>
      <c r="K205" s="1">
        <v>0.22</v>
      </c>
      <c r="L205" s="1">
        <v>0</v>
      </c>
      <c r="M205" s="1">
        <v>0</v>
      </c>
      <c r="N205" s="1" t="s">
        <v>54</v>
      </c>
      <c r="O205" s="1">
        <v>949.85</v>
      </c>
      <c r="P205" s="1">
        <v>1</v>
      </c>
      <c r="Q205" s="1">
        <v>0</v>
      </c>
      <c r="R205" s="1">
        <v>499.85</v>
      </c>
      <c r="S205" s="1">
        <v>0.166666667</v>
      </c>
      <c r="T205" s="1" t="s">
        <v>51</v>
      </c>
      <c r="U205" s="1">
        <v>64</v>
      </c>
      <c r="V205" s="1" t="s">
        <v>52</v>
      </c>
      <c r="W205" s="1" t="s">
        <v>52</v>
      </c>
      <c r="X205" s="1">
        <v>36</v>
      </c>
    </row>
    <row r="206" spans="1:24">
      <c r="A206" s="1">
        <v>249</v>
      </c>
      <c r="B206" s="1" t="s">
        <v>65</v>
      </c>
      <c r="C206" s="1" t="s">
        <v>3</v>
      </c>
      <c r="D206" s="1">
        <v>93.886</v>
      </c>
      <c r="E206" s="1">
        <v>0</v>
      </c>
      <c r="F206" s="1">
        <v>0</v>
      </c>
      <c r="G206" s="1">
        <v>0</v>
      </c>
      <c r="H206" s="1">
        <v>0</v>
      </c>
      <c r="I206" s="1">
        <v>2.3</v>
      </c>
      <c r="J206" s="1">
        <v>0</v>
      </c>
      <c r="K206" s="1">
        <v>3.81</v>
      </c>
      <c r="L206" s="1">
        <v>0</v>
      </c>
      <c r="M206" s="1">
        <v>0</v>
      </c>
      <c r="N206" s="1" t="s">
        <v>54</v>
      </c>
      <c r="O206" s="1">
        <v>949.85</v>
      </c>
      <c r="P206" s="1">
        <v>1</v>
      </c>
      <c r="Q206" s="1">
        <v>0</v>
      </c>
      <c r="R206" s="1">
        <v>499.85</v>
      </c>
      <c r="S206" s="1">
        <v>0.166666667</v>
      </c>
      <c r="T206" s="1" t="s">
        <v>51</v>
      </c>
      <c r="U206" s="1">
        <v>138</v>
      </c>
      <c r="V206" s="1" t="s">
        <v>52</v>
      </c>
      <c r="W206" s="1" t="s">
        <v>52</v>
      </c>
      <c r="X206" s="1">
        <v>33</v>
      </c>
    </row>
    <row r="207" spans="1:24">
      <c r="A207" s="1">
        <v>250</v>
      </c>
      <c r="B207" s="1" t="s">
        <v>65</v>
      </c>
      <c r="C207" s="1" t="s">
        <v>3</v>
      </c>
      <c r="D207" s="1">
        <v>95.627</v>
      </c>
      <c r="E207" s="1">
        <v>0</v>
      </c>
      <c r="F207" s="1">
        <v>0</v>
      </c>
      <c r="G207" s="1">
        <v>0</v>
      </c>
      <c r="H207" s="1">
        <v>0</v>
      </c>
      <c r="I207" s="1">
        <v>3.76</v>
      </c>
      <c r="J207" s="1">
        <v>0</v>
      </c>
      <c r="K207" s="1">
        <v>0.61</v>
      </c>
      <c r="L207" s="1">
        <v>0</v>
      </c>
      <c r="M207" s="1">
        <v>0</v>
      </c>
      <c r="N207" s="1" t="s">
        <v>54</v>
      </c>
      <c r="O207" s="1">
        <v>949.85</v>
      </c>
      <c r="P207" s="1">
        <v>1</v>
      </c>
      <c r="Q207" s="1">
        <v>0</v>
      </c>
      <c r="R207" s="1">
        <v>499.85</v>
      </c>
      <c r="S207" s="1">
        <v>0.166666667</v>
      </c>
      <c r="T207" s="1" t="s">
        <v>51</v>
      </c>
      <c r="U207" s="1">
        <v>182</v>
      </c>
      <c r="V207" s="1" t="s">
        <v>52</v>
      </c>
      <c r="W207" s="1" t="s">
        <v>52</v>
      </c>
      <c r="X207" s="1">
        <v>31</v>
      </c>
    </row>
    <row r="208" spans="1:24">
      <c r="A208" s="1">
        <v>251</v>
      </c>
      <c r="B208" s="1" t="s">
        <v>64</v>
      </c>
      <c r="C208" s="1" t="s">
        <v>9</v>
      </c>
      <c r="D208" s="1">
        <v>99.53</v>
      </c>
      <c r="E208" s="1">
        <v>0</v>
      </c>
      <c r="F208" s="1">
        <v>0.28</v>
      </c>
      <c r="G208" s="1">
        <v>0</v>
      </c>
      <c r="H208" s="1">
        <v>0.19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 t="s">
        <v>54</v>
      </c>
      <c r="O208" s="1">
        <v>949.85</v>
      </c>
      <c r="P208" s="1">
        <v>4</v>
      </c>
      <c r="Q208" s="1">
        <v>0</v>
      </c>
      <c r="R208" s="1">
        <v>389.85</v>
      </c>
      <c r="S208" s="1">
        <v>0.167</v>
      </c>
      <c r="T208" s="1" t="s">
        <v>51</v>
      </c>
      <c r="U208" s="1">
        <v>64</v>
      </c>
      <c r="V208" s="1" t="s">
        <v>52</v>
      </c>
      <c r="W208" s="1" t="s">
        <v>52</v>
      </c>
      <c r="X208" s="1">
        <v>48</v>
      </c>
    </row>
    <row r="209" spans="1:24">
      <c r="A209" s="1">
        <v>252</v>
      </c>
      <c r="B209" s="1" t="s">
        <v>64</v>
      </c>
      <c r="C209" s="1" t="s">
        <v>9</v>
      </c>
      <c r="D209" s="1">
        <v>99.53</v>
      </c>
      <c r="E209" s="1">
        <v>0</v>
      </c>
      <c r="F209" s="1">
        <v>0.28</v>
      </c>
      <c r="G209" s="1">
        <v>0</v>
      </c>
      <c r="H209" s="1">
        <v>0.19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 t="s">
        <v>54</v>
      </c>
      <c r="O209" s="1">
        <v>949.85</v>
      </c>
      <c r="P209" s="1">
        <v>4</v>
      </c>
      <c r="Q209" s="1">
        <v>0</v>
      </c>
      <c r="R209" s="1">
        <v>419.85</v>
      </c>
      <c r="S209" s="1">
        <v>0.167</v>
      </c>
      <c r="T209" s="1" t="s">
        <v>51</v>
      </c>
      <c r="U209" s="1">
        <v>67</v>
      </c>
      <c r="V209" s="1" t="s">
        <v>52</v>
      </c>
      <c r="W209" s="1" t="s">
        <v>52</v>
      </c>
      <c r="X209" s="1">
        <v>48</v>
      </c>
    </row>
    <row r="210" spans="1:24">
      <c r="A210" s="1">
        <v>253</v>
      </c>
      <c r="B210" s="1" t="s">
        <v>64</v>
      </c>
      <c r="C210" s="1" t="s">
        <v>9</v>
      </c>
      <c r="D210" s="1">
        <v>99.53</v>
      </c>
      <c r="E210" s="1">
        <v>0</v>
      </c>
      <c r="F210" s="1">
        <v>0.28</v>
      </c>
      <c r="G210" s="1">
        <v>0</v>
      </c>
      <c r="H210" s="1">
        <v>0.19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 t="s">
        <v>54</v>
      </c>
      <c r="O210" s="1">
        <v>949.85</v>
      </c>
      <c r="P210" s="1">
        <v>4</v>
      </c>
      <c r="Q210" s="1">
        <v>0</v>
      </c>
      <c r="R210" s="1">
        <v>449.85</v>
      </c>
      <c r="S210" s="1">
        <v>0.167</v>
      </c>
      <c r="T210" s="1" t="s">
        <v>51</v>
      </c>
      <c r="U210" s="1">
        <v>80</v>
      </c>
      <c r="V210" s="1" t="s">
        <v>52</v>
      </c>
      <c r="W210" s="1" t="s">
        <v>52</v>
      </c>
      <c r="X210" s="1">
        <v>50</v>
      </c>
    </row>
    <row r="211" spans="1:24">
      <c r="A211" s="1">
        <v>254</v>
      </c>
      <c r="B211" s="1" t="s">
        <v>64</v>
      </c>
      <c r="C211" s="1" t="s">
        <v>9</v>
      </c>
      <c r="D211" s="1">
        <v>99.53</v>
      </c>
      <c r="E211" s="1">
        <v>0</v>
      </c>
      <c r="F211" s="1">
        <v>0.28</v>
      </c>
      <c r="G211" s="1">
        <v>0</v>
      </c>
      <c r="H211" s="1">
        <v>0.19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 t="s">
        <v>54</v>
      </c>
      <c r="O211" s="1">
        <v>949.85</v>
      </c>
      <c r="P211" s="1">
        <v>4</v>
      </c>
      <c r="Q211" s="1">
        <v>0</v>
      </c>
      <c r="R211" s="1">
        <v>479.85</v>
      </c>
      <c r="S211" s="1">
        <v>0.167</v>
      </c>
      <c r="T211" s="1" t="s">
        <v>51</v>
      </c>
      <c r="U211" s="1">
        <v>89</v>
      </c>
      <c r="V211" s="1" t="s">
        <v>52</v>
      </c>
      <c r="W211" s="1" t="s">
        <v>52</v>
      </c>
      <c r="X211" s="1">
        <v>53</v>
      </c>
    </row>
    <row r="212" spans="1:24">
      <c r="A212" s="1">
        <v>255</v>
      </c>
      <c r="B212" s="1" t="s">
        <v>64</v>
      </c>
      <c r="C212" s="1" t="s">
        <v>9</v>
      </c>
      <c r="D212" s="1">
        <v>99.53</v>
      </c>
      <c r="E212" s="1">
        <v>0</v>
      </c>
      <c r="F212" s="1">
        <v>0.28</v>
      </c>
      <c r="G212" s="1">
        <v>0</v>
      </c>
      <c r="H212" s="1">
        <v>0.19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 t="s">
        <v>54</v>
      </c>
      <c r="O212" s="1">
        <v>949.85</v>
      </c>
      <c r="P212" s="1">
        <v>4</v>
      </c>
      <c r="Q212" s="1">
        <v>0</v>
      </c>
      <c r="R212" s="1">
        <v>509.85</v>
      </c>
      <c r="S212" s="1">
        <v>0.167</v>
      </c>
      <c r="T212" s="1" t="s">
        <v>51</v>
      </c>
      <c r="U212" s="1">
        <v>75</v>
      </c>
      <c r="V212" s="1" t="s">
        <v>52</v>
      </c>
      <c r="W212" s="1" t="s">
        <v>52</v>
      </c>
      <c r="X212" s="1">
        <v>51</v>
      </c>
    </row>
    <row r="213" spans="1:24">
      <c r="A213" s="1">
        <v>257</v>
      </c>
      <c r="B213" s="1" t="s">
        <v>64</v>
      </c>
      <c r="C213" s="1" t="s">
        <v>9</v>
      </c>
      <c r="D213" s="1">
        <v>99.53</v>
      </c>
      <c r="E213" s="1">
        <v>0</v>
      </c>
      <c r="F213" s="1">
        <v>0.28</v>
      </c>
      <c r="G213" s="1">
        <v>0</v>
      </c>
      <c r="H213" s="1">
        <v>0.19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 t="s">
        <v>54</v>
      </c>
      <c r="O213" s="1">
        <v>949.85</v>
      </c>
      <c r="P213" s="1">
        <v>4</v>
      </c>
      <c r="Q213" s="1">
        <v>0</v>
      </c>
      <c r="R213" s="1">
        <v>389.85</v>
      </c>
      <c r="S213" s="1">
        <v>0.25</v>
      </c>
      <c r="T213" s="1" t="s">
        <v>51</v>
      </c>
      <c r="U213" s="1">
        <v>67</v>
      </c>
      <c r="V213" s="1" t="s">
        <v>52</v>
      </c>
      <c r="W213" s="1" t="s">
        <v>52</v>
      </c>
      <c r="X213" s="1">
        <v>48</v>
      </c>
    </row>
    <row r="214" spans="1:24">
      <c r="A214" s="1">
        <v>258</v>
      </c>
      <c r="B214" s="1" t="s">
        <v>64</v>
      </c>
      <c r="C214" s="1" t="s">
        <v>9</v>
      </c>
      <c r="D214" s="1">
        <v>99.53</v>
      </c>
      <c r="E214" s="1">
        <v>0</v>
      </c>
      <c r="F214" s="1">
        <v>0.28</v>
      </c>
      <c r="G214" s="1">
        <v>0</v>
      </c>
      <c r="H214" s="1">
        <v>0.19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 t="s">
        <v>54</v>
      </c>
      <c r="O214" s="1">
        <v>949.85</v>
      </c>
      <c r="P214" s="1">
        <v>4</v>
      </c>
      <c r="Q214" s="1">
        <v>0</v>
      </c>
      <c r="R214" s="1">
        <v>419.85</v>
      </c>
      <c r="S214" s="1">
        <v>0.25</v>
      </c>
      <c r="T214" s="1" t="s">
        <v>51</v>
      </c>
      <c r="U214" s="1">
        <v>69</v>
      </c>
      <c r="V214" s="1" t="s">
        <v>52</v>
      </c>
      <c r="W214" s="1" t="s">
        <v>52</v>
      </c>
      <c r="X214" s="1">
        <v>49</v>
      </c>
    </row>
    <row r="215" spans="1:24">
      <c r="A215" s="1">
        <v>259</v>
      </c>
      <c r="B215" s="1" t="s">
        <v>64</v>
      </c>
      <c r="C215" s="1" t="s">
        <v>9</v>
      </c>
      <c r="D215" s="1">
        <v>99.53</v>
      </c>
      <c r="E215" s="1">
        <v>0</v>
      </c>
      <c r="F215" s="1">
        <v>0.28</v>
      </c>
      <c r="G215" s="1">
        <v>0</v>
      </c>
      <c r="H215" s="1">
        <v>0.19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 t="s">
        <v>54</v>
      </c>
      <c r="O215" s="1">
        <v>949.85</v>
      </c>
      <c r="P215" s="1">
        <v>4</v>
      </c>
      <c r="Q215" s="1">
        <v>0</v>
      </c>
      <c r="R215" s="1">
        <v>449.85</v>
      </c>
      <c r="S215" s="1">
        <v>0.25</v>
      </c>
      <c r="T215" s="1" t="s">
        <v>51</v>
      </c>
      <c r="U215" s="1">
        <v>94</v>
      </c>
      <c r="V215" s="1" t="s">
        <v>52</v>
      </c>
      <c r="W215" s="1" t="s">
        <v>52</v>
      </c>
      <c r="X215" s="1">
        <v>54</v>
      </c>
    </row>
    <row r="216" spans="1:24">
      <c r="A216" s="1">
        <v>260</v>
      </c>
      <c r="B216" s="1" t="s">
        <v>64</v>
      </c>
      <c r="C216" s="1" t="s">
        <v>9</v>
      </c>
      <c r="D216" s="1">
        <v>99.53</v>
      </c>
      <c r="E216" s="1">
        <v>0</v>
      </c>
      <c r="F216" s="1">
        <v>0.28</v>
      </c>
      <c r="G216" s="1">
        <v>0</v>
      </c>
      <c r="H216" s="1">
        <v>0.19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 t="s">
        <v>54</v>
      </c>
      <c r="O216" s="1">
        <v>949.85</v>
      </c>
      <c r="P216" s="1">
        <v>4</v>
      </c>
      <c r="Q216" s="1">
        <v>0</v>
      </c>
      <c r="R216" s="1">
        <v>479.85</v>
      </c>
      <c r="S216" s="1">
        <v>0.25</v>
      </c>
      <c r="T216" s="1" t="s">
        <v>51</v>
      </c>
      <c r="U216" s="1">
        <v>99</v>
      </c>
      <c r="V216" s="1" t="s">
        <v>52</v>
      </c>
      <c r="W216" s="1" t="s">
        <v>52</v>
      </c>
      <c r="X216" s="1">
        <v>62</v>
      </c>
    </row>
    <row r="217" spans="1:24">
      <c r="A217" s="1">
        <v>261</v>
      </c>
      <c r="B217" s="1" t="s">
        <v>64</v>
      </c>
      <c r="C217" s="1" t="s">
        <v>9</v>
      </c>
      <c r="D217" s="1">
        <v>99.53</v>
      </c>
      <c r="E217" s="1">
        <v>0</v>
      </c>
      <c r="F217" s="1">
        <v>0.28</v>
      </c>
      <c r="G217" s="1">
        <v>0</v>
      </c>
      <c r="H217" s="1">
        <v>0.19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 t="s">
        <v>54</v>
      </c>
      <c r="O217" s="1">
        <v>949.85</v>
      </c>
      <c r="P217" s="1">
        <v>4</v>
      </c>
      <c r="Q217" s="1">
        <v>0</v>
      </c>
      <c r="R217" s="1">
        <v>509.85</v>
      </c>
      <c r="S217" s="1">
        <v>0.25</v>
      </c>
      <c r="T217" s="1" t="s">
        <v>51</v>
      </c>
      <c r="U217" s="1">
        <v>77</v>
      </c>
      <c r="V217" s="1" t="s">
        <v>52</v>
      </c>
      <c r="W217" s="1" t="s">
        <v>52</v>
      </c>
      <c r="X217" s="1">
        <v>54</v>
      </c>
    </row>
    <row r="218" spans="1:24">
      <c r="A218" s="1">
        <v>262</v>
      </c>
      <c r="B218" s="1" t="s">
        <v>66</v>
      </c>
      <c r="C218" s="1" t="s">
        <v>67</v>
      </c>
      <c r="D218" s="1">
        <v>97.585</v>
      </c>
      <c r="E218" s="1">
        <v>0</v>
      </c>
      <c r="F218" s="1">
        <v>0</v>
      </c>
      <c r="G218" s="1">
        <v>0</v>
      </c>
      <c r="H218" s="1">
        <v>0</v>
      </c>
      <c r="I218" s="1">
        <v>1.91</v>
      </c>
      <c r="J218" s="1">
        <v>0.035</v>
      </c>
      <c r="K218" s="1">
        <v>0.47</v>
      </c>
      <c r="L218" s="1">
        <v>0</v>
      </c>
      <c r="M218" s="1">
        <v>0</v>
      </c>
      <c r="N218" s="1" t="s">
        <v>54</v>
      </c>
      <c r="O218" s="1">
        <v>949.85</v>
      </c>
      <c r="P218" s="1">
        <v>1</v>
      </c>
      <c r="Q218" s="1">
        <v>0</v>
      </c>
      <c r="R218" s="1">
        <v>399.85</v>
      </c>
      <c r="S218" s="1">
        <v>0.25</v>
      </c>
      <c r="T218" s="1" t="s">
        <v>51</v>
      </c>
      <c r="U218" s="1" t="s">
        <v>52</v>
      </c>
      <c r="V218" s="1" t="s">
        <v>68</v>
      </c>
      <c r="W218" s="1" t="s">
        <v>52</v>
      </c>
      <c r="X218" s="1">
        <v>28</v>
      </c>
    </row>
    <row r="219" spans="1:24">
      <c r="A219" s="1">
        <v>263</v>
      </c>
      <c r="B219" s="1" t="s">
        <v>66</v>
      </c>
      <c r="C219" s="1" t="s">
        <v>67</v>
      </c>
      <c r="D219" s="1">
        <v>97.585</v>
      </c>
      <c r="E219" s="1">
        <v>0</v>
      </c>
      <c r="F219" s="1">
        <v>0</v>
      </c>
      <c r="G219" s="1">
        <v>0</v>
      </c>
      <c r="H219" s="1">
        <v>0</v>
      </c>
      <c r="I219" s="1">
        <v>1.91</v>
      </c>
      <c r="J219" s="1">
        <v>0.035</v>
      </c>
      <c r="K219" s="1">
        <v>0.47</v>
      </c>
      <c r="L219" s="1">
        <v>0</v>
      </c>
      <c r="M219" s="1">
        <v>0</v>
      </c>
      <c r="N219" s="1" t="s">
        <v>54</v>
      </c>
      <c r="O219" s="1">
        <v>949.85</v>
      </c>
      <c r="P219" s="1">
        <v>1</v>
      </c>
      <c r="Q219" s="1">
        <v>0</v>
      </c>
      <c r="R219" s="1">
        <v>449.85</v>
      </c>
      <c r="S219" s="1">
        <v>0.25</v>
      </c>
      <c r="T219" s="1" t="s">
        <v>51</v>
      </c>
      <c r="U219" s="1" t="s">
        <v>52</v>
      </c>
      <c r="V219" s="1" t="s">
        <v>69</v>
      </c>
      <c r="W219" s="1" t="s">
        <v>52</v>
      </c>
      <c r="X219" s="1">
        <v>31</v>
      </c>
    </row>
    <row r="220" spans="1:24">
      <c r="A220" s="1">
        <v>264</v>
      </c>
      <c r="B220" s="1" t="s">
        <v>66</v>
      </c>
      <c r="C220" s="1" t="s">
        <v>67</v>
      </c>
      <c r="D220" s="1">
        <v>97.585</v>
      </c>
      <c r="E220" s="1">
        <v>0</v>
      </c>
      <c r="F220" s="1">
        <v>0</v>
      </c>
      <c r="G220" s="1">
        <v>0</v>
      </c>
      <c r="H220" s="1">
        <v>0</v>
      </c>
      <c r="I220" s="1">
        <v>1.91</v>
      </c>
      <c r="J220" s="1">
        <v>0.035</v>
      </c>
      <c r="K220" s="1">
        <v>0.47</v>
      </c>
      <c r="L220" s="1">
        <v>0</v>
      </c>
      <c r="M220" s="1">
        <v>0</v>
      </c>
      <c r="N220" s="1" t="s">
        <v>54</v>
      </c>
      <c r="O220" s="1">
        <v>949.85</v>
      </c>
      <c r="P220" s="1">
        <v>1</v>
      </c>
      <c r="Q220" s="1">
        <v>0</v>
      </c>
      <c r="R220" s="1">
        <v>499.85</v>
      </c>
      <c r="S220" s="1">
        <v>0.25</v>
      </c>
      <c r="T220" s="1" t="s">
        <v>51</v>
      </c>
      <c r="U220" s="1" t="s">
        <v>52</v>
      </c>
      <c r="V220" s="1" t="s">
        <v>70</v>
      </c>
      <c r="W220" s="1" t="s">
        <v>52</v>
      </c>
      <c r="X220" s="1">
        <v>27</v>
      </c>
    </row>
    <row r="221" spans="1:24">
      <c r="A221" s="1">
        <v>266</v>
      </c>
      <c r="B221" s="1" t="s">
        <v>66</v>
      </c>
      <c r="C221" s="1" t="s">
        <v>67</v>
      </c>
      <c r="D221" s="1">
        <v>97.585</v>
      </c>
      <c r="E221" s="1">
        <v>0</v>
      </c>
      <c r="F221" s="1">
        <v>0</v>
      </c>
      <c r="G221" s="1">
        <v>0</v>
      </c>
      <c r="H221" s="1">
        <v>0</v>
      </c>
      <c r="I221" s="1">
        <v>1.91</v>
      </c>
      <c r="J221" s="1">
        <v>0.035</v>
      </c>
      <c r="K221" s="1">
        <v>0.47</v>
      </c>
      <c r="L221" s="1">
        <v>0</v>
      </c>
      <c r="M221" s="1">
        <v>0</v>
      </c>
      <c r="N221" s="1" t="s">
        <v>50</v>
      </c>
      <c r="O221" s="1">
        <v>949.85</v>
      </c>
      <c r="P221" s="1">
        <v>1</v>
      </c>
      <c r="Q221" s="1">
        <v>60</v>
      </c>
      <c r="R221" s="1">
        <v>449.85</v>
      </c>
      <c r="S221" s="1">
        <v>0.25</v>
      </c>
      <c r="T221" s="1" t="s">
        <v>51</v>
      </c>
      <c r="U221" s="1" t="s">
        <v>52</v>
      </c>
      <c r="V221" s="1" t="s">
        <v>71</v>
      </c>
      <c r="W221" s="1" t="s">
        <v>52</v>
      </c>
      <c r="X221" s="1">
        <v>32</v>
      </c>
    </row>
    <row r="222" spans="1:24">
      <c r="A222" s="1">
        <v>267</v>
      </c>
      <c r="B222" s="1" t="s">
        <v>66</v>
      </c>
      <c r="C222" s="1" t="s">
        <v>67</v>
      </c>
      <c r="D222" s="1">
        <v>97.585</v>
      </c>
      <c r="E222" s="1">
        <v>0</v>
      </c>
      <c r="F222" s="1">
        <v>0</v>
      </c>
      <c r="G222" s="1">
        <v>0</v>
      </c>
      <c r="H222" s="1">
        <v>0</v>
      </c>
      <c r="I222" s="1">
        <v>1.91</v>
      </c>
      <c r="J222" s="1">
        <v>0.035</v>
      </c>
      <c r="K222" s="1">
        <v>0.47</v>
      </c>
      <c r="L222" s="1">
        <v>0</v>
      </c>
      <c r="M222" s="1">
        <v>0</v>
      </c>
      <c r="N222" s="1" t="s">
        <v>50</v>
      </c>
      <c r="O222" s="1">
        <v>949.85</v>
      </c>
      <c r="P222" s="1">
        <v>1</v>
      </c>
      <c r="Q222" s="1">
        <v>80</v>
      </c>
      <c r="R222" s="1">
        <v>449.85</v>
      </c>
      <c r="S222" s="1">
        <v>0.25</v>
      </c>
      <c r="T222" s="1" t="s">
        <v>51</v>
      </c>
      <c r="U222" s="1" t="s">
        <v>52</v>
      </c>
      <c r="V222" s="1" t="s">
        <v>72</v>
      </c>
      <c r="W222" s="1" t="s">
        <v>52</v>
      </c>
      <c r="X222" s="1">
        <v>23</v>
      </c>
    </row>
    <row r="223" spans="1:24">
      <c r="A223" s="1">
        <v>269</v>
      </c>
      <c r="B223" s="1" t="s">
        <v>65</v>
      </c>
      <c r="C223" s="1" t="s">
        <v>3</v>
      </c>
      <c r="D223" s="1">
        <v>97.943</v>
      </c>
      <c r="E223" s="1">
        <v>0</v>
      </c>
      <c r="F223" s="1">
        <v>0</v>
      </c>
      <c r="G223" s="1">
        <v>0</v>
      </c>
      <c r="H223" s="1">
        <v>0</v>
      </c>
      <c r="I223" s="1">
        <v>1.39</v>
      </c>
      <c r="J223" s="1">
        <v>0</v>
      </c>
      <c r="K223" s="1">
        <v>0.67</v>
      </c>
      <c r="L223" s="1">
        <v>0</v>
      </c>
      <c r="M223" s="1">
        <v>0</v>
      </c>
      <c r="N223" s="1" t="s">
        <v>54</v>
      </c>
      <c r="O223" s="1">
        <v>949.85</v>
      </c>
      <c r="P223" s="1">
        <v>1</v>
      </c>
      <c r="Q223" s="1">
        <v>0</v>
      </c>
      <c r="R223" s="1">
        <v>499.85</v>
      </c>
      <c r="S223" s="1">
        <v>0.333333333</v>
      </c>
      <c r="T223" s="1" t="s">
        <v>51</v>
      </c>
      <c r="U223" s="1">
        <v>72</v>
      </c>
      <c r="V223" s="1" t="s">
        <v>52</v>
      </c>
      <c r="W223" s="1" t="s">
        <v>52</v>
      </c>
      <c r="X223" s="1">
        <v>21</v>
      </c>
    </row>
    <row r="224" spans="1:24">
      <c r="A224" s="1">
        <v>270</v>
      </c>
      <c r="B224" s="1" t="s">
        <v>65</v>
      </c>
      <c r="C224" s="1" t="s">
        <v>3</v>
      </c>
      <c r="D224" s="1">
        <v>94.402</v>
      </c>
      <c r="E224" s="1">
        <v>0</v>
      </c>
      <c r="F224" s="1">
        <v>0</v>
      </c>
      <c r="G224" s="1">
        <v>0</v>
      </c>
      <c r="H224" s="1">
        <v>0</v>
      </c>
      <c r="I224" s="1">
        <v>3.77</v>
      </c>
      <c r="J224" s="1">
        <v>0</v>
      </c>
      <c r="K224" s="1">
        <v>1.83</v>
      </c>
      <c r="L224" s="1">
        <v>0</v>
      </c>
      <c r="M224" s="1">
        <v>0</v>
      </c>
      <c r="N224" s="1" t="s">
        <v>54</v>
      </c>
      <c r="O224" s="1">
        <v>949.85</v>
      </c>
      <c r="P224" s="1">
        <v>1</v>
      </c>
      <c r="Q224" s="1">
        <v>0</v>
      </c>
      <c r="R224" s="1">
        <v>499.85</v>
      </c>
      <c r="S224" s="1">
        <v>0.333333333</v>
      </c>
      <c r="T224" s="1" t="s">
        <v>51</v>
      </c>
      <c r="U224" s="1">
        <v>218</v>
      </c>
      <c r="V224" s="1" t="s">
        <v>52</v>
      </c>
      <c r="W224" s="1" t="s">
        <v>52</v>
      </c>
      <c r="X224" s="1">
        <v>16</v>
      </c>
    </row>
    <row r="225" spans="1:24">
      <c r="A225" s="1">
        <v>271</v>
      </c>
      <c r="B225" s="1" t="s">
        <v>65</v>
      </c>
      <c r="C225" s="1" t="s">
        <v>3</v>
      </c>
      <c r="D225" s="1">
        <v>98.283</v>
      </c>
      <c r="E225" s="1">
        <v>0</v>
      </c>
      <c r="F225" s="1">
        <v>0</v>
      </c>
      <c r="G225" s="1">
        <v>0</v>
      </c>
      <c r="H225" s="1">
        <v>0</v>
      </c>
      <c r="I225" s="1">
        <v>1.38</v>
      </c>
      <c r="J225" s="1">
        <v>0</v>
      </c>
      <c r="K225" s="1">
        <v>0.33</v>
      </c>
      <c r="L225" s="1">
        <v>0</v>
      </c>
      <c r="M225" s="1">
        <v>0</v>
      </c>
      <c r="N225" s="1" t="s">
        <v>54</v>
      </c>
      <c r="O225" s="1">
        <v>949.85</v>
      </c>
      <c r="P225" s="1">
        <v>1</v>
      </c>
      <c r="Q225" s="1">
        <v>0</v>
      </c>
      <c r="R225" s="1">
        <v>499.85</v>
      </c>
      <c r="S225" s="1">
        <v>0.333333333</v>
      </c>
      <c r="T225" s="1" t="s">
        <v>51</v>
      </c>
      <c r="U225" s="1">
        <v>67</v>
      </c>
      <c r="V225" s="1" t="s">
        <v>52</v>
      </c>
      <c r="W225" s="1" t="s">
        <v>52</v>
      </c>
      <c r="X225" s="1">
        <v>30</v>
      </c>
    </row>
    <row r="226" spans="1:24">
      <c r="A226" s="1">
        <v>272</v>
      </c>
      <c r="B226" s="1" t="s">
        <v>65</v>
      </c>
      <c r="C226" s="1" t="s">
        <v>3</v>
      </c>
      <c r="D226" s="1">
        <v>97.128</v>
      </c>
      <c r="E226" s="1">
        <v>0</v>
      </c>
      <c r="F226" s="1">
        <v>0</v>
      </c>
      <c r="G226" s="1">
        <v>0</v>
      </c>
      <c r="H226" s="1">
        <v>0</v>
      </c>
      <c r="I226" s="1">
        <v>2.32</v>
      </c>
      <c r="J226" s="1">
        <v>0</v>
      </c>
      <c r="K226" s="1">
        <v>0.56</v>
      </c>
      <c r="L226" s="1">
        <v>0</v>
      </c>
      <c r="M226" s="1">
        <v>0</v>
      </c>
      <c r="N226" s="1" t="s">
        <v>54</v>
      </c>
      <c r="O226" s="1">
        <v>949.85</v>
      </c>
      <c r="P226" s="1">
        <v>1</v>
      </c>
      <c r="Q226" s="1">
        <v>0</v>
      </c>
      <c r="R226" s="1">
        <v>499.85</v>
      </c>
      <c r="S226" s="1">
        <v>0.333333333</v>
      </c>
      <c r="T226" s="1" t="s">
        <v>51</v>
      </c>
      <c r="U226" s="1">
        <v>186</v>
      </c>
      <c r="V226" s="1" t="s">
        <v>52</v>
      </c>
      <c r="W226" s="1" t="s">
        <v>52</v>
      </c>
      <c r="X226" s="1">
        <v>44</v>
      </c>
    </row>
    <row r="227" spans="1:24">
      <c r="A227" s="1">
        <v>273</v>
      </c>
      <c r="B227" s="1" t="s">
        <v>65</v>
      </c>
      <c r="C227" s="1" t="s">
        <v>3</v>
      </c>
      <c r="D227" s="1">
        <v>95.339</v>
      </c>
      <c r="E227" s="1">
        <v>0</v>
      </c>
      <c r="F227" s="1">
        <v>0</v>
      </c>
      <c r="G227" s="1">
        <v>0</v>
      </c>
      <c r="H227" s="1">
        <v>0</v>
      </c>
      <c r="I227" s="1">
        <v>3.77</v>
      </c>
      <c r="J227" s="1">
        <v>0</v>
      </c>
      <c r="K227" s="1">
        <v>0.89</v>
      </c>
      <c r="L227" s="1">
        <v>0</v>
      </c>
      <c r="M227" s="1">
        <v>0</v>
      </c>
      <c r="N227" s="1" t="s">
        <v>54</v>
      </c>
      <c r="O227" s="1">
        <v>949.85</v>
      </c>
      <c r="P227" s="1">
        <v>1</v>
      </c>
      <c r="Q227" s="1">
        <v>0</v>
      </c>
      <c r="R227" s="1">
        <v>499.85</v>
      </c>
      <c r="S227" s="1">
        <v>0.333333333</v>
      </c>
      <c r="T227" s="1" t="s">
        <v>51</v>
      </c>
      <c r="U227" s="1">
        <v>222</v>
      </c>
      <c r="V227" s="1" t="s">
        <v>52</v>
      </c>
      <c r="W227" s="1" t="s">
        <v>52</v>
      </c>
      <c r="X227" s="1">
        <v>35</v>
      </c>
    </row>
    <row r="228" spans="1:24">
      <c r="A228" s="1">
        <v>274</v>
      </c>
      <c r="B228" s="1" t="s">
        <v>65</v>
      </c>
      <c r="C228" s="1" t="s">
        <v>3</v>
      </c>
      <c r="D228" s="1">
        <v>98.347</v>
      </c>
      <c r="E228" s="1">
        <v>0</v>
      </c>
      <c r="F228" s="1">
        <v>0</v>
      </c>
      <c r="G228" s="1">
        <v>0</v>
      </c>
      <c r="H228" s="1">
        <v>0</v>
      </c>
      <c r="I228" s="1">
        <v>1.38</v>
      </c>
      <c r="J228" s="1">
        <v>0</v>
      </c>
      <c r="K228" s="1">
        <v>0.27</v>
      </c>
      <c r="L228" s="1">
        <v>0</v>
      </c>
      <c r="M228" s="1">
        <v>0</v>
      </c>
      <c r="N228" s="1" t="s">
        <v>54</v>
      </c>
      <c r="O228" s="1">
        <v>949.85</v>
      </c>
      <c r="P228" s="1">
        <v>1</v>
      </c>
      <c r="Q228" s="1">
        <v>0</v>
      </c>
      <c r="R228" s="1">
        <v>499.85</v>
      </c>
      <c r="S228" s="1">
        <v>0.333333333</v>
      </c>
      <c r="T228" s="1" t="s">
        <v>51</v>
      </c>
      <c r="U228" s="1">
        <v>70</v>
      </c>
      <c r="V228" s="1" t="s">
        <v>52</v>
      </c>
      <c r="W228" s="1" t="s">
        <v>52</v>
      </c>
      <c r="X228" s="1">
        <v>32</v>
      </c>
    </row>
    <row r="229" spans="1:24">
      <c r="A229" s="1">
        <v>275</v>
      </c>
      <c r="B229" s="1" t="s">
        <v>65</v>
      </c>
      <c r="C229" s="1" t="s">
        <v>3</v>
      </c>
      <c r="D229" s="1">
        <v>97.24</v>
      </c>
      <c r="E229" s="1">
        <v>0</v>
      </c>
      <c r="F229" s="1">
        <v>0</v>
      </c>
      <c r="G229" s="1">
        <v>0</v>
      </c>
      <c r="H229" s="1">
        <v>0</v>
      </c>
      <c r="I229" s="1">
        <v>2.31</v>
      </c>
      <c r="J229" s="1">
        <v>0</v>
      </c>
      <c r="K229" s="1">
        <v>0.45</v>
      </c>
      <c r="L229" s="1">
        <v>0</v>
      </c>
      <c r="M229" s="1">
        <v>0</v>
      </c>
      <c r="N229" s="1" t="s">
        <v>54</v>
      </c>
      <c r="O229" s="1">
        <v>949.85</v>
      </c>
      <c r="P229" s="1">
        <v>1</v>
      </c>
      <c r="Q229" s="1">
        <v>0</v>
      </c>
      <c r="R229" s="1">
        <v>499.85</v>
      </c>
      <c r="S229" s="1">
        <v>0.333333333</v>
      </c>
      <c r="T229" s="1" t="s">
        <v>51</v>
      </c>
      <c r="U229" s="1">
        <v>165</v>
      </c>
      <c r="V229" s="1" t="s">
        <v>52</v>
      </c>
      <c r="W229" s="1" t="s">
        <v>52</v>
      </c>
      <c r="X229" s="1">
        <v>40</v>
      </c>
    </row>
    <row r="230" spans="1:24">
      <c r="A230" s="1">
        <v>276</v>
      </c>
      <c r="B230" s="1" t="s">
        <v>65</v>
      </c>
      <c r="C230" s="1" t="s">
        <v>3</v>
      </c>
      <c r="D230" s="1">
        <v>95.518</v>
      </c>
      <c r="E230" s="1">
        <v>0</v>
      </c>
      <c r="F230" s="1">
        <v>0</v>
      </c>
      <c r="G230" s="1">
        <v>0</v>
      </c>
      <c r="H230" s="1">
        <v>0</v>
      </c>
      <c r="I230" s="1">
        <v>3.78</v>
      </c>
      <c r="J230" s="1">
        <v>0</v>
      </c>
      <c r="K230" s="1">
        <v>0.71</v>
      </c>
      <c r="L230" s="1">
        <v>0</v>
      </c>
      <c r="M230" s="1">
        <v>0</v>
      </c>
      <c r="N230" s="1" t="s">
        <v>54</v>
      </c>
      <c r="O230" s="1">
        <v>949.85</v>
      </c>
      <c r="P230" s="1">
        <v>1</v>
      </c>
      <c r="Q230" s="1">
        <v>0</v>
      </c>
      <c r="R230" s="1">
        <v>499.85</v>
      </c>
      <c r="S230" s="1">
        <v>0.333333333</v>
      </c>
      <c r="T230" s="1" t="s">
        <v>51</v>
      </c>
      <c r="U230" s="1">
        <v>200</v>
      </c>
      <c r="V230" s="1" t="s">
        <v>52</v>
      </c>
      <c r="W230" s="1" t="s">
        <v>52</v>
      </c>
      <c r="X230" s="1">
        <v>35</v>
      </c>
    </row>
    <row r="231" spans="1:24">
      <c r="A231" s="1">
        <v>277</v>
      </c>
      <c r="B231" s="1" t="s">
        <v>65</v>
      </c>
      <c r="C231" s="1" t="s">
        <v>3</v>
      </c>
      <c r="D231" s="1">
        <v>98.393</v>
      </c>
      <c r="E231" s="1">
        <v>0</v>
      </c>
      <c r="F231" s="1">
        <v>0</v>
      </c>
      <c r="G231" s="1">
        <v>0</v>
      </c>
      <c r="H231" s="1">
        <v>0</v>
      </c>
      <c r="I231" s="1">
        <v>1.39</v>
      </c>
      <c r="J231" s="1">
        <v>0</v>
      </c>
      <c r="K231" s="1">
        <v>0.22</v>
      </c>
      <c r="L231" s="1">
        <v>0</v>
      </c>
      <c r="M231" s="1">
        <v>0</v>
      </c>
      <c r="N231" s="1" t="s">
        <v>54</v>
      </c>
      <c r="O231" s="1">
        <v>949.85</v>
      </c>
      <c r="P231" s="1">
        <v>1</v>
      </c>
      <c r="Q231" s="1">
        <v>0</v>
      </c>
      <c r="R231" s="1">
        <v>499.85</v>
      </c>
      <c r="S231" s="1">
        <v>0.333333333</v>
      </c>
      <c r="T231" s="1" t="s">
        <v>51</v>
      </c>
      <c r="U231" s="1">
        <v>60</v>
      </c>
      <c r="V231" s="1" t="s">
        <v>52</v>
      </c>
      <c r="W231" s="1" t="s">
        <v>52</v>
      </c>
      <c r="X231" s="1">
        <v>36</v>
      </c>
    </row>
    <row r="232" spans="1:24">
      <c r="A232" s="1">
        <v>278</v>
      </c>
      <c r="B232" s="1" t="s">
        <v>65</v>
      </c>
      <c r="C232" s="1" t="s">
        <v>3</v>
      </c>
      <c r="D232" s="1">
        <v>93.886</v>
      </c>
      <c r="E232" s="1">
        <v>0</v>
      </c>
      <c r="F232" s="1">
        <v>0</v>
      </c>
      <c r="G232" s="1">
        <v>0</v>
      </c>
      <c r="H232" s="1">
        <v>0</v>
      </c>
      <c r="I232" s="1">
        <v>2.3</v>
      </c>
      <c r="J232" s="1">
        <v>0</v>
      </c>
      <c r="K232" s="1">
        <v>3.81</v>
      </c>
      <c r="L232" s="1">
        <v>0</v>
      </c>
      <c r="M232" s="1">
        <v>0</v>
      </c>
      <c r="N232" s="1" t="s">
        <v>54</v>
      </c>
      <c r="O232" s="1">
        <v>949.85</v>
      </c>
      <c r="P232" s="1">
        <v>1</v>
      </c>
      <c r="Q232" s="1">
        <v>0</v>
      </c>
      <c r="R232" s="1">
        <v>499.85</v>
      </c>
      <c r="S232" s="1">
        <v>0.333333333</v>
      </c>
      <c r="T232" s="1" t="s">
        <v>51</v>
      </c>
      <c r="U232" s="1">
        <v>158</v>
      </c>
      <c r="V232" s="1" t="s">
        <v>52</v>
      </c>
      <c r="W232" s="1" t="s">
        <v>52</v>
      </c>
      <c r="X232" s="1">
        <v>39</v>
      </c>
    </row>
    <row r="233" spans="1:24">
      <c r="A233" s="1">
        <v>279</v>
      </c>
      <c r="B233" s="1" t="s">
        <v>65</v>
      </c>
      <c r="C233" s="1" t="s">
        <v>3</v>
      </c>
      <c r="D233" s="1">
        <v>95.627</v>
      </c>
      <c r="E233" s="1">
        <v>0</v>
      </c>
      <c r="F233" s="1">
        <v>0</v>
      </c>
      <c r="G233" s="1">
        <v>0</v>
      </c>
      <c r="H233" s="1">
        <v>0</v>
      </c>
      <c r="I233" s="1">
        <v>3.76</v>
      </c>
      <c r="J233" s="1">
        <v>0</v>
      </c>
      <c r="K233" s="1">
        <v>0.61</v>
      </c>
      <c r="L233" s="1">
        <v>0</v>
      </c>
      <c r="M233" s="1">
        <v>0</v>
      </c>
      <c r="N233" s="1" t="s">
        <v>54</v>
      </c>
      <c r="O233" s="1">
        <v>949.85</v>
      </c>
      <c r="P233" s="1">
        <v>1</v>
      </c>
      <c r="Q233" s="1">
        <v>0</v>
      </c>
      <c r="R233" s="1">
        <v>499.85</v>
      </c>
      <c r="S233" s="1">
        <v>0.333333333</v>
      </c>
      <c r="T233" s="1" t="s">
        <v>51</v>
      </c>
      <c r="U233" s="1">
        <v>189</v>
      </c>
      <c r="V233" s="1" t="s">
        <v>52</v>
      </c>
      <c r="W233" s="1" t="s">
        <v>52</v>
      </c>
      <c r="X233" s="1">
        <v>32</v>
      </c>
    </row>
    <row r="234" spans="1:24">
      <c r="A234" s="1">
        <v>280</v>
      </c>
      <c r="B234" s="1" t="s">
        <v>64</v>
      </c>
      <c r="C234" s="1" t="s">
        <v>9</v>
      </c>
      <c r="D234" s="1">
        <v>99.53</v>
      </c>
      <c r="E234" s="1">
        <v>0</v>
      </c>
      <c r="F234" s="1">
        <v>0.28</v>
      </c>
      <c r="G234" s="1">
        <v>0</v>
      </c>
      <c r="H234" s="1">
        <v>0.19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 t="s">
        <v>54</v>
      </c>
      <c r="O234" s="1">
        <v>949.85</v>
      </c>
      <c r="P234" s="1">
        <v>4</v>
      </c>
      <c r="Q234" s="1">
        <v>0</v>
      </c>
      <c r="R234" s="1">
        <v>389.85</v>
      </c>
      <c r="S234" s="1">
        <v>0.5</v>
      </c>
      <c r="T234" s="1" t="s">
        <v>51</v>
      </c>
      <c r="U234" s="1">
        <v>67</v>
      </c>
      <c r="V234" s="1" t="s">
        <v>52</v>
      </c>
      <c r="W234" s="1" t="s">
        <v>52</v>
      </c>
      <c r="X234" s="1">
        <v>50</v>
      </c>
    </row>
    <row r="235" spans="1:24">
      <c r="A235" s="1">
        <v>281</v>
      </c>
      <c r="B235" s="1" t="s">
        <v>64</v>
      </c>
      <c r="C235" s="1" t="s">
        <v>9</v>
      </c>
      <c r="D235" s="1">
        <v>99.53</v>
      </c>
      <c r="E235" s="1">
        <v>0</v>
      </c>
      <c r="F235" s="1">
        <v>0.28</v>
      </c>
      <c r="G235" s="1">
        <v>0</v>
      </c>
      <c r="H235" s="1">
        <v>0.19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 t="s">
        <v>54</v>
      </c>
      <c r="O235" s="1">
        <v>949.85</v>
      </c>
      <c r="P235" s="1">
        <v>4</v>
      </c>
      <c r="Q235" s="1">
        <v>0</v>
      </c>
      <c r="R235" s="1">
        <v>419.85</v>
      </c>
      <c r="S235" s="1">
        <v>0.5</v>
      </c>
      <c r="T235" s="1" t="s">
        <v>51</v>
      </c>
      <c r="U235" s="1">
        <v>81</v>
      </c>
      <c r="V235" s="1" t="s">
        <v>52</v>
      </c>
      <c r="W235" s="1" t="s">
        <v>52</v>
      </c>
      <c r="X235" s="1">
        <v>53</v>
      </c>
    </row>
    <row r="236" spans="1:24">
      <c r="A236" s="1">
        <v>282</v>
      </c>
      <c r="B236" s="1" t="s">
        <v>64</v>
      </c>
      <c r="C236" s="1" t="s">
        <v>9</v>
      </c>
      <c r="D236" s="1">
        <v>99.53</v>
      </c>
      <c r="E236" s="1">
        <v>0</v>
      </c>
      <c r="F236" s="1">
        <v>0.28</v>
      </c>
      <c r="G236" s="1">
        <v>0</v>
      </c>
      <c r="H236" s="1">
        <v>0.19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 t="s">
        <v>54</v>
      </c>
      <c r="O236" s="1">
        <v>949.85</v>
      </c>
      <c r="P236" s="1">
        <v>4</v>
      </c>
      <c r="Q236" s="1">
        <v>0</v>
      </c>
      <c r="R236" s="1">
        <v>449.85</v>
      </c>
      <c r="S236" s="1">
        <v>0.5</v>
      </c>
      <c r="T236" s="1" t="s">
        <v>51</v>
      </c>
      <c r="U236" s="1">
        <v>118</v>
      </c>
      <c r="V236" s="1" t="s">
        <v>52</v>
      </c>
      <c r="W236" s="1" t="s">
        <v>52</v>
      </c>
      <c r="X236" s="1">
        <v>71</v>
      </c>
    </row>
    <row r="237" spans="1:24">
      <c r="A237" s="1">
        <v>283</v>
      </c>
      <c r="B237" s="1" t="s">
        <v>64</v>
      </c>
      <c r="C237" s="1" t="s">
        <v>9</v>
      </c>
      <c r="D237" s="1">
        <v>99.53</v>
      </c>
      <c r="E237" s="1">
        <v>0</v>
      </c>
      <c r="F237" s="1">
        <v>0.28</v>
      </c>
      <c r="G237" s="1">
        <v>0</v>
      </c>
      <c r="H237" s="1">
        <v>0.19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 t="s">
        <v>54</v>
      </c>
      <c r="O237" s="1">
        <v>949.85</v>
      </c>
      <c r="P237" s="1">
        <v>4</v>
      </c>
      <c r="Q237" s="1">
        <v>0</v>
      </c>
      <c r="R237" s="1">
        <v>479.85</v>
      </c>
      <c r="S237" s="1">
        <v>0.5</v>
      </c>
      <c r="T237" s="1" t="s">
        <v>51</v>
      </c>
      <c r="U237" s="1">
        <v>107</v>
      </c>
      <c r="V237" s="1" t="s">
        <v>52</v>
      </c>
      <c r="W237" s="1" t="s">
        <v>52</v>
      </c>
      <c r="X237" s="1">
        <v>76</v>
      </c>
    </row>
    <row r="238" spans="1:24">
      <c r="A238" s="1">
        <v>284</v>
      </c>
      <c r="B238" s="1" t="s">
        <v>64</v>
      </c>
      <c r="C238" s="1" t="s">
        <v>9</v>
      </c>
      <c r="D238" s="1">
        <v>99.53</v>
      </c>
      <c r="E238" s="1">
        <v>0</v>
      </c>
      <c r="F238" s="1">
        <v>0.28</v>
      </c>
      <c r="G238" s="1">
        <v>0</v>
      </c>
      <c r="H238" s="1">
        <v>0.19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 t="s">
        <v>54</v>
      </c>
      <c r="O238" s="1">
        <v>949.85</v>
      </c>
      <c r="P238" s="1">
        <v>4</v>
      </c>
      <c r="Q238" s="1">
        <v>0</v>
      </c>
      <c r="R238" s="1">
        <v>509.85</v>
      </c>
      <c r="S238" s="1">
        <v>0.5</v>
      </c>
      <c r="T238" s="1" t="s">
        <v>51</v>
      </c>
      <c r="U238" s="1">
        <v>82</v>
      </c>
      <c r="V238" s="1" t="s">
        <v>52</v>
      </c>
      <c r="W238" s="1" t="s">
        <v>52</v>
      </c>
      <c r="X238" s="1">
        <v>62</v>
      </c>
    </row>
    <row r="239" spans="1:24">
      <c r="A239" s="1">
        <v>287</v>
      </c>
      <c r="B239" s="1" t="s">
        <v>66</v>
      </c>
      <c r="C239" s="1" t="s">
        <v>67</v>
      </c>
      <c r="D239" s="1">
        <v>97.585</v>
      </c>
      <c r="E239" s="1">
        <v>0</v>
      </c>
      <c r="F239" s="1">
        <v>0</v>
      </c>
      <c r="G239" s="1">
        <v>0</v>
      </c>
      <c r="H239" s="1">
        <v>0</v>
      </c>
      <c r="I239" s="1">
        <v>1.91</v>
      </c>
      <c r="J239" s="1">
        <v>0.035</v>
      </c>
      <c r="K239" s="1">
        <v>0.47</v>
      </c>
      <c r="L239" s="1">
        <v>0</v>
      </c>
      <c r="M239" s="1">
        <v>0</v>
      </c>
      <c r="N239" s="1" t="s">
        <v>54</v>
      </c>
      <c r="O239" s="1">
        <v>949.85</v>
      </c>
      <c r="P239" s="1">
        <v>1</v>
      </c>
      <c r="Q239" s="1">
        <v>0</v>
      </c>
      <c r="R239" s="1">
        <v>399.85</v>
      </c>
      <c r="S239" s="1">
        <v>0.5</v>
      </c>
      <c r="T239" s="1" t="s">
        <v>51</v>
      </c>
      <c r="U239" s="1" t="s">
        <v>52</v>
      </c>
      <c r="V239" s="1" t="s">
        <v>73</v>
      </c>
      <c r="W239" s="1" t="s">
        <v>52</v>
      </c>
      <c r="X239" s="1">
        <v>30</v>
      </c>
    </row>
    <row r="240" spans="1:24">
      <c r="A240" s="1">
        <v>288</v>
      </c>
      <c r="B240" s="1" t="s">
        <v>66</v>
      </c>
      <c r="C240" s="1" t="s">
        <v>67</v>
      </c>
      <c r="D240" s="1">
        <v>97.585</v>
      </c>
      <c r="E240" s="1">
        <v>0</v>
      </c>
      <c r="F240" s="1">
        <v>0</v>
      </c>
      <c r="G240" s="1">
        <v>0</v>
      </c>
      <c r="H240" s="1">
        <v>0</v>
      </c>
      <c r="I240" s="1">
        <v>1.91</v>
      </c>
      <c r="J240" s="1">
        <v>0.035</v>
      </c>
      <c r="K240" s="1">
        <v>0.47</v>
      </c>
      <c r="L240" s="1">
        <v>0</v>
      </c>
      <c r="M240" s="1">
        <v>0</v>
      </c>
      <c r="N240" s="1" t="s">
        <v>54</v>
      </c>
      <c r="O240" s="1">
        <v>949.85</v>
      </c>
      <c r="P240" s="1">
        <v>1</v>
      </c>
      <c r="Q240" s="1">
        <v>0</v>
      </c>
      <c r="R240" s="1">
        <v>449.85</v>
      </c>
      <c r="S240" s="1">
        <v>0.5</v>
      </c>
      <c r="T240" s="1" t="s">
        <v>51</v>
      </c>
      <c r="U240" s="1" t="s">
        <v>52</v>
      </c>
      <c r="V240" s="1" t="s">
        <v>74</v>
      </c>
      <c r="W240" s="1" t="s">
        <v>52</v>
      </c>
      <c r="X240" s="1">
        <v>30</v>
      </c>
    </row>
    <row r="241" spans="1:24">
      <c r="A241" s="1">
        <v>289</v>
      </c>
      <c r="B241" s="1" t="s">
        <v>66</v>
      </c>
      <c r="C241" s="1" t="s">
        <v>67</v>
      </c>
      <c r="D241" s="1">
        <v>97.585</v>
      </c>
      <c r="E241" s="1">
        <v>0</v>
      </c>
      <c r="F241" s="1">
        <v>0</v>
      </c>
      <c r="G241" s="1">
        <v>0</v>
      </c>
      <c r="H241" s="1">
        <v>0</v>
      </c>
      <c r="I241" s="1">
        <v>1.91</v>
      </c>
      <c r="J241" s="1">
        <v>0.035</v>
      </c>
      <c r="K241" s="1">
        <v>0.47</v>
      </c>
      <c r="L241" s="1">
        <v>0</v>
      </c>
      <c r="M241" s="1">
        <v>0</v>
      </c>
      <c r="N241" s="1" t="s">
        <v>54</v>
      </c>
      <c r="O241" s="1">
        <v>949.85</v>
      </c>
      <c r="P241" s="1">
        <v>1</v>
      </c>
      <c r="Q241" s="1">
        <v>0</v>
      </c>
      <c r="R241" s="1">
        <v>499.85</v>
      </c>
      <c r="S241" s="1">
        <v>0.5</v>
      </c>
      <c r="T241" s="1" t="s">
        <v>51</v>
      </c>
      <c r="U241" s="1" t="s">
        <v>52</v>
      </c>
      <c r="V241" s="1" t="s">
        <v>71</v>
      </c>
      <c r="W241" s="1" t="s">
        <v>52</v>
      </c>
      <c r="X241" s="1">
        <v>28</v>
      </c>
    </row>
    <row r="242" spans="1:24">
      <c r="A242" s="1">
        <v>291</v>
      </c>
      <c r="B242" s="1" t="s">
        <v>66</v>
      </c>
      <c r="C242" s="1" t="s">
        <v>67</v>
      </c>
      <c r="D242" s="1">
        <v>97.585</v>
      </c>
      <c r="E242" s="1">
        <v>0</v>
      </c>
      <c r="F242" s="1">
        <v>0</v>
      </c>
      <c r="G242" s="1">
        <v>0</v>
      </c>
      <c r="H242" s="1">
        <v>0</v>
      </c>
      <c r="I242" s="1">
        <v>1.91</v>
      </c>
      <c r="J242" s="1">
        <v>0.035</v>
      </c>
      <c r="K242" s="1">
        <v>0.47</v>
      </c>
      <c r="L242" s="1">
        <v>0</v>
      </c>
      <c r="M242" s="1">
        <v>0</v>
      </c>
      <c r="N242" s="1" t="s">
        <v>50</v>
      </c>
      <c r="O242" s="1">
        <v>949.85</v>
      </c>
      <c r="P242" s="1">
        <v>1</v>
      </c>
      <c r="Q242" s="1">
        <v>60</v>
      </c>
      <c r="R242" s="1">
        <v>449.85</v>
      </c>
      <c r="S242" s="1">
        <v>0.5</v>
      </c>
      <c r="T242" s="1" t="s">
        <v>51</v>
      </c>
      <c r="U242" s="1" t="s">
        <v>52</v>
      </c>
      <c r="V242" s="1" t="s">
        <v>75</v>
      </c>
      <c r="W242" s="1" t="s">
        <v>52</v>
      </c>
      <c r="X242" s="1">
        <v>33</v>
      </c>
    </row>
    <row r="243" spans="1:24">
      <c r="A243" s="1">
        <v>292</v>
      </c>
      <c r="B243" s="1" t="s">
        <v>66</v>
      </c>
      <c r="C243" s="1" t="s">
        <v>67</v>
      </c>
      <c r="D243" s="1">
        <v>97.585</v>
      </c>
      <c r="E243" s="1">
        <v>0</v>
      </c>
      <c r="F243" s="1">
        <v>0</v>
      </c>
      <c r="G243" s="1">
        <v>0</v>
      </c>
      <c r="H243" s="1">
        <v>0</v>
      </c>
      <c r="I243" s="1">
        <v>1.91</v>
      </c>
      <c r="J243" s="1">
        <v>0.035</v>
      </c>
      <c r="K243" s="1">
        <v>0.47</v>
      </c>
      <c r="L243" s="1">
        <v>0</v>
      </c>
      <c r="M243" s="1">
        <v>0</v>
      </c>
      <c r="N243" s="1" t="s">
        <v>50</v>
      </c>
      <c r="O243" s="1">
        <v>949.85</v>
      </c>
      <c r="P243" s="1">
        <v>1</v>
      </c>
      <c r="Q243" s="1">
        <v>80</v>
      </c>
      <c r="R243" s="1">
        <v>449.85</v>
      </c>
      <c r="S243" s="1">
        <v>0.5</v>
      </c>
      <c r="T243" s="1" t="s">
        <v>51</v>
      </c>
      <c r="U243" s="1" t="s">
        <v>52</v>
      </c>
      <c r="V243" s="1" t="s">
        <v>76</v>
      </c>
      <c r="W243" s="1" t="s">
        <v>52</v>
      </c>
      <c r="X243" s="1">
        <v>35</v>
      </c>
    </row>
    <row r="244" spans="1:24">
      <c r="A244" s="1">
        <v>293</v>
      </c>
      <c r="B244" s="1" t="s">
        <v>77</v>
      </c>
      <c r="C244" s="1" t="s">
        <v>3</v>
      </c>
      <c r="D244" s="1">
        <v>96.3</v>
      </c>
      <c r="E244" s="1">
        <v>0</v>
      </c>
      <c r="F244" s="1">
        <v>0</v>
      </c>
      <c r="G244" s="1">
        <v>0</v>
      </c>
      <c r="H244" s="1">
        <v>0</v>
      </c>
      <c r="I244" s="1">
        <v>3</v>
      </c>
      <c r="J244" s="1">
        <v>0</v>
      </c>
      <c r="K244" s="1">
        <v>0.7</v>
      </c>
      <c r="L244" s="1">
        <v>0</v>
      </c>
      <c r="M244" s="1">
        <v>0</v>
      </c>
      <c r="N244" s="1" t="s">
        <v>54</v>
      </c>
      <c r="O244" s="1">
        <v>949.85</v>
      </c>
      <c r="P244" s="1">
        <v>3</v>
      </c>
      <c r="Q244" s="1">
        <v>0</v>
      </c>
      <c r="R244" s="1">
        <v>449.85</v>
      </c>
      <c r="S244" s="1">
        <v>0.5</v>
      </c>
      <c r="T244" s="1" t="s">
        <v>51</v>
      </c>
      <c r="U244" s="1">
        <v>230</v>
      </c>
      <c r="V244" s="1" t="s">
        <v>52</v>
      </c>
      <c r="W244" s="1" t="s">
        <v>52</v>
      </c>
      <c r="X244" s="1">
        <v>34</v>
      </c>
    </row>
    <row r="245" spans="1:24">
      <c r="A245" s="1">
        <v>294</v>
      </c>
      <c r="B245" s="1" t="s">
        <v>64</v>
      </c>
      <c r="C245" s="1" t="s">
        <v>9</v>
      </c>
      <c r="D245" s="1">
        <v>99.53</v>
      </c>
      <c r="E245" s="1">
        <v>0</v>
      </c>
      <c r="F245" s="1">
        <v>0.28</v>
      </c>
      <c r="G245" s="1">
        <v>0</v>
      </c>
      <c r="H245" s="1">
        <v>0.19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 t="s">
        <v>54</v>
      </c>
      <c r="O245" s="1">
        <v>949.85</v>
      </c>
      <c r="P245" s="1">
        <v>4</v>
      </c>
      <c r="Q245" s="1">
        <v>0</v>
      </c>
      <c r="R245" s="1">
        <v>389.85</v>
      </c>
      <c r="S245" s="1">
        <v>1</v>
      </c>
      <c r="T245" s="1" t="s">
        <v>51</v>
      </c>
      <c r="U245" s="1">
        <v>77</v>
      </c>
      <c r="V245" s="1" t="s">
        <v>52</v>
      </c>
      <c r="W245" s="1" t="s">
        <v>52</v>
      </c>
      <c r="X245" s="1">
        <v>55</v>
      </c>
    </row>
    <row r="246" spans="1:24">
      <c r="A246" s="1">
        <v>295</v>
      </c>
      <c r="B246" s="1" t="s">
        <v>64</v>
      </c>
      <c r="C246" s="1" t="s">
        <v>9</v>
      </c>
      <c r="D246" s="1">
        <v>99.53</v>
      </c>
      <c r="E246" s="1">
        <v>0</v>
      </c>
      <c r="F246" s="1">
        <v>0.28</v>
      </c>
      <c r="G246" s="1">
        <v>0</v>
      </c>
      <c r="H246" s="1">
        <v>0.19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 t="s">
        <v>54</v>
      </c>
      <c r="O246" s="1">
        <v>949.85</v>
      </c>
      <c r="P246" s="1">
        <v>4</v>
      </c>
      <c r="Q246" s="1">
        <v>0</v>
      </c>
      <c r="R246" s="1">
        <v>419.85</v>
      </c>
      <c r="S246" s="1">
        <v>1</v>
      </c>
      <c r="T246" s="1" t="s">
        <v>51</v>
      </c>
      <c r="U246" s="1">
        <v>108</v>
      </c>
      <c r="V246" s="1" t="s">
        <v>52</v>
      </c>
      <c r="W246" s="1" t="s">
        <v>52</v>
      </c>
      <c r="X246" s="1">
        <v>66</v>
      </c>
    </row>
    <row r="247" spans="1:24">
      <c r="A247" s="1">
        <v>296</v>
      </c>
      <c r="B247" s="1" t="s">
        <v>64</v>
      </c>
      <c r="C247" s="1" t="s">
        <v>9</v>
      </c>
      <c r="D247" s="1">
        <v>99.53</v>
      </c>
      <c r="E247" s="1">
        <v>0</v>
      </c>
      <c r="F247" s="1">
        <v>0.28</v>
      </c>
      <c r="G247" s="1">
        <v>0</v>
      </c>
      <c r="H247" s="1">
        <v>0.19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 t="s">
        <v>54</v>
      </c>
      <c r="O247" s="1">
        <v>949.85</v>
      </c>
      <c r="P247" s="1">
        <v>4</v>
      </c>
      <c r="Q247" s="1">
        <v>0</v>
      </c>
      <c r="R247" s="1">
        <v>449.85</v>
      </c>
      <c r="S247" s="1">
        <v>1</v>
      </c>
      <c r="T247" s="1" t="s">
        <v>51</v>
      </c>
      <c r="U247" s="1">
        <v>122</v>
      </c>
      <c r="V247" s="1" t="s">
        <v>52</v>
      </c>
      <c r="W247" s="1" t="s">
        <v>52</v>
      </c>
      <c r="X247" s="1">
        <v>80</v>
      </c>
    </row>
    <row r="248" spans="1:24">
      <c r="A248" s="1">
        <v>297</v>
      </c>
      <c r="B248" s="1" t="s">
        <v>64</v>
      </c>
      <c r="C248" s="1" t="s">
        <v>9</v>
      </c>
      <c r="D248" s="1">
        <v>99.53</v>
      </c>
      <c r="E248" s="1">
        <v>0</v>
      </c>
      <c r="F248" s="1">
        <v>0.28</v>
      </c>
      <c r="G248" s="1">
        <v>0</v>
      </c>
      <c r="H248" s="1">
        <v>0.19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 t="s">
        <v>54</v>
      </c>
      <c r="O248" s="1">
        <v>949.85</v>
      </c>
      <c r="P248" s="1">
        <v>4</v>
      </c>
      <c r="Q248" s="1">
        <v>0</v>
      </c>
      <c r="R248" s="1">
        <v>479.85</v>
      </c>
      <c r="S248" s="1">
        <v>1</v>
      </c>
      <c r="T248" s="1" t="s">
        <v>51</v>
      </c>
      <c r="U248" s="1">
        <v>111</v>
      </c>
      <c r="V248" s="1" t="s">
        <v>52</v>
      </c>
      <c r="W248" s="1" t="s">
        <v>52</v>
      </c>
      <c r="X248" s="1">
        <v>82</v>
      </c>
    </row>
    <row r="249" spans="1:24">
      <c r="A249" s="1">
        <v>298</v>
      </c>
      <c r="B249" s="1" t="s">
        <v>64</v>
      </c>
      <c r="C249" s="1" t="s">
        <v>9</v>
      </c>
      <c r="D249" s="1">
        <v>99.53</v>
      </c>
      <c r="E249" s="1">
        <v>0</v>
      </c>
      <c r="F249" s="1">
        <v>0.28</v>
      </c>
      <c r="G249" s="1">
        <v>0</v>
      </c>
      <c r="H249" s="1">
        <v>0.19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 t="s">
        <v>54</v>
      </c>
      <c r="O249" s="1">
        <v>949.85</v>
      </c>
      <c r="P249" s="1">
        <v>4</v>
      </c>
      <c r="Q249" s="1">
        <v>0</v>
      </c>
      <c r="R249" s="1">
        <v>509.85</v>
      </c>
      <c r="S249" s="1">
        <v>1</v>
      </c>
      <c r="T249" s="1" t="s">
        <v>51</v>
      </c>
      <c r="U249" s="1">
        <v>86</v>
      </c>
      <c r="V249" s="1" t="s">
        <v>52</v>
      </c>
      <c r="W249" s="1" t="s">
        <v>52</v>
      </c>
      <c r="X249" s="1">
        <v>78</v>
      </c>
    </row>
    <row r="250" spans="1:24">
      <c r="A250" s="1">
        <v>301</v>
      </c>
      <c r="B250" s="1" t="s">
        <v>78</v>
      </c>
      <c r="C250" s="1" t="s">
        <v>11</v>
      </c>
      <c r="D250" s="1">
        <v>95.19</v>
      </c>
      <c r="E250" s="1">
        <v>0</v>
      </c>
      <c r="F250" s="1">
        <v>0.35</v>
      </c>
      <c r="G250" s="1">
        <v>0</v>
      </c>
      <c r="H250" s="1">
        <v>0</v>
      </c>
      <c r="I250" s="1">
        <v>3.52</v>
      </c>
      <c r="J250" s="1">
        <v>0</v>
      </c>
      <c r="K250" s="1">
        <v>0.94</v>
      </c>
      <c r="L250" s="1">
        <v>0</v>
      </c>
      <c r="M250" s="1">
        <v>0</v>
      </c>
      <c r="N250" s="1" t="s">
        <v>54</v>
      </c>
      <c r="O250" s="1">
        <v>949.85</v>
      </c>
      <c r="P250" s="1">
        <v>1</v>
      </c>
      <c r="Q250" s="1">
        <v>0</v>
      </c>
      <c r="R250" s="1">
        <v>449.85</v>
      </c>
      <c r="S250" s="1">
        <v>1</v>
      </c>
      <c r="T250" s="1" t="s">
        <v>51</v>
      </c>
      <c r="U250" s="1">
        <v>140</v>
      </c>
      <c r="V250" s="1" t="s">
        <v>52</v>
      </c>
      <c r="W250" s="1" t="s">
        <v>52</v>
      </c>
      <c r="X250" s="1">
        <v>32</v>
      </c>
    </row>
    <row r="251" spans="1:24">
      <c r="A251" s="1">
        <v>302</v>
      </c>
      <c r="B251" s="1" t="s">
        <v>78</v>
      </c>
      <c r="C251" s="1" t="s">
        <v>79</v>
      </c>
      <c r="D251" s="1">
        <v>95.18</v>
      </c>
      <c r="E251" s="1">
        <v>0</v>
      </c>
      <c r="F251" s="1">
        <v>0</v>
      </c>
      <c r="G251" s="1">
        <v>0.37</v>
      </c>
      <c r="H251" s="1">
        <v>0</v>
      </c>
      <c r="I251" s="1">
        <v>3.52</v>
      </c>
      <c r="J251" s="1">
        <v>0</v>
      </c>
      <c r="K251" s="1">
        <v>0.93</v>
      </c>
      <c r="L251" s="1">
        <v>0</v>
      </c>
      <c r="M251" s="1">
        <v>0</v>
      </c>
      <c r="N251" s="1" t="s">
        <v>54</v>
      </c>
      <c r="O251" s="1">
        <v>949.85</v>
      </c>
      <c r="P251" s="1">
        <v>1</v>
      </c>
      <c r="Q251" s="1">
        <v>0</v>
      </c>
      <c r="R251" s="1">
        <v>449.85</v>
      </c>
      <c r="S251" s="1">
        <v>1</v>
      </c>
      <c r="T251" s="1" t="s">
        <v>51</v>
      </c>
      <c r="U251" s="1">
        <v>152</v>
      </c>
      <c r="V251" s="1" t="s">
        <v>52</v>
      </c>
      <c r="W251" s="1" t="s">
        <v>52</v>
      </c>
      <c r="X251" s="1">
        <v>24</v>
      </c>
    </row>
    <row r="252" spans="1:24">
      <c r="A252" s="1">
        <v>303</v>
      </c>
      <c r="B252" s="1" t="s">
        <v>66</v>
      </c>
      <c r="C252" s="1" t="s">
        <v>67</v>
      </c>
      <c r="D252" s="1">
        <v>97.585</v>
      </c>
      <c r="E252" s="1">
        <v>0</v>
      </c>
      <c r="F252" s="1">
        <v>0</v>
      </c>
      <c r="G252" s="1">
        <v>0</v>
      </c>
      <c r="H252" s="1">
        <v>0</v>
      </c>
      <c r="I252" s="1">
        <v>1.91</v>
      </c>
      <c r="J252" s="1">
        <v>0.035</v>
      </c>
      <c r="K252" s="1">
        <v>0.47</v>
      </c>
      <c r="L252" s="1">
        <v>0</v>
      </c>
      <c r="M252" s="1">
        <v>0</v>
      </c>
      <c r="N252" s="1" t="s">
        <v>54</v>
      </c>
      <c r="O252" s="1">
        <v>949.85</v>
      </c>
      <c r="P252" s="1">
        <v>1</v>
      </c>
      <c r="Q252" s="1">
        <v>0</v>
      </c>
      <c r="R252" s="1">
        <v>399.85</v>
      </c>
      <c r="S252" s="1">
        <v>1</v>
      </c>
      <c r="T252" s="1" t="s">
        <v>51</v>
      </c>
      <c r="U252" s="1" t="s">
        <v>52</v>
      </c>
      <c r="V252" s="1" t="s">
        <v>80</v>
      </c>
      <c r="W252" s="1" t="s">
        <v>52</v>
      </c>
      <c r="X252" s="1">
        <v>30</v>
      </c>
    </row>
    <row r="253" spans="1:24">
      <c r="A253" s="1">
        <v>304</v>
      </c>
      <c r="B253" s="1" t="s">
        <v>66</v>
      </c>
      <c r="C253" s="1" t="s">
        <v>67</v>
      </c>
      <c r="D253" s="1">
        <v>97.585</v>
      </c>
      <c r="E253" s="1">
        <v>0</v>
      </c>
      <c r="F253" s="1">
        <v>0</v>
      </c>
      <c r="G253" s="1">
        <v>0</v>
      </c>
      <c r="H253" s="1">
        <v>0</v>
      </c>
      <c r="I253" s="1">
        <v>1.91</v>
      </c>
      <c r="J253" s="1">
        <v>0.035</v>
      </c>
      <c r="K253" s="1">
        <v>0.47</v>
      </c>
      <c r="L253" s="1">
        <v>0</v>
      </c>
      <c r="M253" s="1">
        <v>0</v>
      </c>
      <c r="N253" s="1" t="s">
        <v>54</v>
      </c>
      <c r="O253" s="1">
        <v>949.85</v>
      </c>
      <c r="P253" s="1">
        <v>1</v>
      </c>
      <c r="Q253" s="1">
        <v>0</v>
      </c>
      <c r="R253" s="1">
        <v>449.85</v>
      </c>
      <c r="S253" s="1">
        <v>1</v>
      </c>
      <c r="T253" s="1" t="s">
        <v>51</v>
      </c>
      <c r="U253" s="1" t="s">
        <v>52</v>
      </c>
      <c r="V253" s="1" t="s">
        <v>81</v>
      </c>
      <c r="W253" s="1" t="s">
        <v>52</v>
      </c>
      <c r="X253" s="1">
        <v>31</v>
      </c>
    </row>
    <row r="254" spans="1:24">
      <c r="A254" s="1">
        <v>305</v>
      </c>
      <c r="B254" s="1" t="s">
        <v>66</v>
      </c>
      <c r="C254" s="1" t="s">
        <v>67</v>
      </c>
      <c r="D254" s="1">
        <v>97.585</v>
      </c>
      <c r="E254" s="1">
        <v>0</v>
      </c>
      <c r="F254" s="1">
        <v>0</v>
      </c>
      <c r="G254" s="1">
        <v>0</v>
      </c>
      <c r="H254" s="1">
        <v>0</v>
      </c>
      <c r="I254" s="1">
        <v>1.91</v>
      </c>
      <c r="J254" s="1">
        <v>0.035</v>
      </c>
      <c r="K254" s="1">
        <v>0.47</v>
      </c>
      <c r="L254" s="1">
        <v>0</v>
      </c>
      <c r="M254" s="1">
        <v>0</v>
      </c>
      <c r="N254" s="1" t="s">
        <v>54</v>
      </c>
      <c r="O254" s="1">
        <v>949.85</v>
      </c>
      <c r="P254" s="1">
        <v>1</v>
      </c>
      <c r="Q254" s="1">
        <v>0</v>
      </c>
      <c r="R254" s="1">
        <v>499.85</v>
      </c>
      <c r="S254" s="1">
        <v>1</v>
      </c>
      <c r="T254" s="1" t="s">
        <v>51</v>
      </c>
      <c r="U254" s="1" t="s">
        <v>52</v>
      </c>
      <c r="V254" s="1" t="s">
        <v>75</v>
      </c>
      <c r="W254" s="1" t="s">
        <v>52</v>
      </c>
      <c r="X254" s="1">
        <v>30</v>
      </c>
    </row>
    <row r="255" spans="1:24">
      <c r="A255" s="1">
        <v>307</v>
      </c>
      <c r="B255" s="1" t="s">
        <v>66</v>
      </c>
      <c r="C255" s="1" t="s">
        <v>67</v>
      </c>
      <c r="D255" s="1">
        <v>97.585</v>
      </c>
      <c r="E255" s="1">
        <v>0</v>
      </c>
      <c r="F255" s="1">
        <v>0</v>
      </c>
      <c r="G255" s="1">
        <v>0</v>
      </c>
      <c r="H255" s="1">
        <v>0</v>
      </c>
      <c r="I255" s="1">
        <v>1.91</v>
      </c>
      <c r="J255" s="1">
        <v>0.035</v>
      </c>
      <c r="K255" s="1">
        <v>0.47</v>
      </c>
      <c r="L255" s="1">
        <v>0</v>
      </c>
      <c r="M255" s="1">
        <v>0</v>
      </c>
      <c r="N255" s="1" t="s">
        <v>50</v>
      </c>
      <c r="O255" s="1">
        <v>949.85</v>
      </c>
      <c r="P255" s="1">
        <v>1</v>
      </c>
      <c r="Q255" s="1">
        <v>60</v>
      </c>
      <c r="R255" s="1">
        <v>449.85</v>
      </c>
      <c r="S255" s="1">
        <v>1</v>
      </c>
      <c r="T255" s="1" t="s">
        <v>51</v>
      </c>
      <c r="U255" s="1" t="s">
        <v>52</v>
      </c>
      <c r="V255" s="1" t="s">
        <v>82</v>
      </c>
      <c r="W255" s="1" t="s">
        <v>52</v>
      </c>
      <c r="X255" s="1">
        <v>36</v>
      </c>
    </row>
    <row r="256" spans="1:24">
      <c r="A256" s="1">
        <v>308</v>
      </c>
      <c r="B256" s="1" t="s">
        <v>66</v>
      </c>
      <c r="C256" s="1" t="s">
        <v>67</v>
      </c>
      <c r="D256" s="1">
        <v>97.585</v>
      </c>
      <c r="E256" s="1">
        <v>0</v>
      </c>
      <c r="F256" s="1">
        <v>0</v>
      </c>
      <c r="G256" s="1">
        <v>0</v>
      </c>
      <c r="H256" s="1">
        <v>0</v>
      </c>
      <c r="I256" s="1">
        <v>1.91</v>
      </c>
      <c r="J256" s="1">
        <v>0.035</v>
      </c>
      <c r="K256" s="1">
        <v>0.47</v>
      </c>
      <c r="L256" s="1">
        <v>0</v>
      </c>
      <c r="M256" s="1">
        <v>0</v>
      </c>
      <c r="N256" s="1" t="s">
        <v>50</v>
      </c>
      <c r="O256" s="1">
        <v>949.85</v>
      </c>
      <c r="P256" s="1">
        <v>1</v>
      </c>
      <c r="Q256" s="1">
        <v>80</v>
      </c>
      <c r="R256" s="1">
        <v>449.85</v>
      </c>
      <c r="S256" s="1">
        <v>1</v>
      </c>
      <c r="T256" s="1" t="s">
        <v>51</v>
      </c>
      <c r="U256" s="1" t="s">
        <v>52</v>
      </c>
      <c r="V256" s="1" t="s">
        <v>83</v>
      </c>
      <c r="W256" s="1" t="s">
        <v>52</v>
      </c>
      <c r="X256" s="1">
        <v>38</v>
      </c>
    </row>
    <row r="257" spans="1:24">
      <c r="A257" s="1">
        <v>309</v>
      </c>
      <c r="B257" s="1" t="s">
        <v>65</v>
      </c>
      <c r="C257" s="1" t="s">
        <v>3</v>
      </c>
      <c r="D257" s="1">
        <v>97.943</v>
      </c>
      <c r="E257" s="1">
        <v>0</v>
      </c>
      <c r="F257" s="1">
        <v>0</v>
      </c>
      <c r="G257" s="1">
        <v>0</v>
      </c>
      <c r="H257" s="1">
        <v>0</v>
      </c>
      <c r="I257" s="1">
        <v>1.39</v>
      </c>
      <c r="J257" s="1">
        <v>0</v>
      </c>
      <c r="K257" s="1">
        <v>0.67</v>
      </c>
      <c r="L257" s="1">
        <v>0</v>
      </c>
      <c r="M257" s="1">
        <v>0</v>
      </c>
      <c r="N257" s="1" t="s">
        <v>54</v>
      </c>
      <c r="O257" s="1">
        <v>949.85</v>
      </c>
      <c r="P257" s="1">
        <v>1</v>
      </c>
      <c r="Q257" s="1">
        <v>0</v>
      </c>
      <c r="R257" s="1">
        <v>499.85</v>
      </c>
      <c r="S257" s="1">
        <v>1</v>
      </c>
      <c r="T257" s="1" t="s">
        <v>51</v>
      </c>
      <c r="U257" s="1">
        <v>74</v>
      </c>
      <c r="V257" s="1" t="s">
        <v>52</v>
      </c>
      <c r="W257" s="1" t="s">
        <v>52</v>
      </c>
      <c r="X257" s="1">
        <v>22</v>
      </c>
    </row>
    <row r="258" spans="1:24">
      <c r="A258" s="1">
        <v>310</v>
      </c>
      <c r="B258" s="1" t="s">
        <v>65</v>
      </c>
      <c r="C258" s="1" t="s">
        <v>3</v>
      </c>
      <c r="D258" s="1">
        <v>96.572</v>
      </c>
      <c r="E258" s="1">
        <v>0</v>
      </c>
      <c r="F258" s="1">
        <v>0</v>
      </c>
      <c r="G258" s="1">
        <v>0</v>
      </c>
      <c r="H258" s="1">
        <v>0</v>
      </c>
      <c r="I258" s="1">
        <v>2.34</v>
      </c>
      <c r="J258" s="1">
        <v>0</v>
      </c>
      <c r="K258" s="1">
        <v>1.09</v>
      </c>
      <c r="L258" s="1">
        <v>0</v>
      </c>
      <c r="M258" s="1">
        <v>0</v>
      </c>
      <c r="N258" s="1" t="s">
        <v>54</v>
      </c>
      <c r="O258" s="1">
        <v>949.85</v>
      </c>
      <c r="P258" s="1">
        <v>1</v>
      </c>
      <c r="Q258" s="1">
        <v>0</v>
      </c>
      <c r="R258" s="1">
        <v>499.85</v>
      </c>
      <c r="S258" s="1">
        <v>1</v>
      </c>
      <c r="T258" s="1" t="s">
        <v>51</v>
      </c>
      <c r="U258" s="1">
        <v>197</v>
      </c>
      <c r="V258" s="1" t="s">
        <v>52</v>
      </c>
      <c r="W258" s="1" t="s">
        <v>52</v>
      </c>
      <c r="X258" s="1">
        <v>23</v>
      </c>
    </row>
    <row r="259" spans="1:24">
      <c r="A259" s="1">
        <v>311</v>
      </c>
      <c r="B259" s="1" t="s">
        <v>65</v>
      </c>
      <c r="C259" s="1" t="s">
        <v>3</v>
      </c>
      <c r="D259" s="1">
        <v>94.402</v>
      </c>
      <c r="E259" s="1">
        <v>0</v>
      </c>
      <c r="F259" s="1">
        <v>0</v>
      </c>
      <c r="G259" s="1">
        <v>0</v>
      </c>
      <c r="H259" s="1">
        <v>0</v>
      </c>
      <c r="I259" s="1">
        <v>3.77</v>
      </c>
      <c r="J259" s="1">
        <v>0</v>
      </c>
      <c r="K259" s="1">
        <v>1.83</v>
      </c>
      <c r="L259" s="1">
        <v>0</v>
      </c>
      <c r="M259" s="1">
        <v>0</v>
      </c>
      <c r="N259" s="1" t="s">
        <v>54</v>
      </c>
      <c r="O259" s="1">
        <v>949.85</v>
      </c>
      <c r="P259" s="1">
        <v>1</v>
      </c>
      <c r="Q259" s="1">
        <v>0</v>
      </c>
      <c r="R259" s="1">
        <v>499.85</v>
      </c>
      <c r="S259" s="1">
        <v>1</v>
      </c>
      <c r="T259" s="1" t="s">
        <v>51</v>
      </c>
      <c r="U259" s="1">
        <v>212</v>
      </c>
      <c r="V259" s="1" t="s">
        <v>52</v>
      </c>
      <c r="W259" s="1" t="s">
        <v>52</v>
      </c>
      <c r="X259" s="1">
        <v>16</v>
      </c>
    </row>
    <row r="260" spans="1:24">
      <c r="A260" s="1">
        <v>312</v>
      </c>
      <c r="B260" s="1" t="s">
        <v>65</v>
      </c>
      <c r="C260" s="1" t="s">
        <v>3</v>
      </c>
      <c r="D260" s="1">
        <v>98.283</v>
      </c>
      <c r="E260" s="1">
        <v>0</v>
      </c>
      <c r="F260" s="1">
        <v>0</v>
      </c>
      <c r="G260" s="1">
        <v>0</v>
      </c>
      <c r="H260" s="1">
        <v>0</v>
      </c>
      <c r="I260" s="1">
        <v>1.38</v>
      </c>
      <c r="J260" s="1">
        <v>0</v>
      </c>
      <c r="K260" s="1">
        <v>0.33</v>
      </c>
      <c r="L260" s="1">
        <v>0</v>
      </c>
      <c r="M260" s="1">
        <v>0</v>
      </c>
      <c r="N260" s="1" t="s">
        <v>54</v>
      </c>
      <c r="O260" s="1">
        <v>949.85</v>
      </c>
      <c r="P260" s="1">
        <v>1</v>
      </c>
      <c r="Q260" s="1">
        <v>0</v>
      </c>
      <c r="R260" s="1">
        <v>499.85</v>
      </c>
      <c r="S260" s="1">
        <v>1</v>
      </c>
      <c r="T260" s="1" t="s">
        <v>51</v>
      </c>
      <c r="U260" s="1">
        <v>66</v>
      </c>
      <c r="V260" s="1" t="s">
        <v>52</v>
      </c>
      <c r="W260" s="1" t="s">
        <v>52</v>
      </c>
      <c r="X260" s="1">
        <v>30</v>
      </c>
    </row>
    <row r="261" spans="1:24">
      <c r="A261" s="1">
        <v>313</v>
      </c>
      <c r="B261" s="1" t="s">
        <v>65</v>
      </c>
      <c r="C261" s="1" t="s">
        <v>3</v>
      </c>
      <c r="D261" s="1">
        <v>97.128</v>
      </c>
      <c r="E261" s="1">
        <v>0</v>
      </c>
      <c r="F261" s="1">
        <v>0</v>
      </c>
      <c r="G261" s="1">
        <v>0</v>
      </c>
      <c r="H261" s="1">
        <v>0</v>
      </c>
      <c r="I261" s="1">
        <v>2.32</v>
      </c>
      <c r="J261" s="1">
        <v>0</v>
      </c>
      <c r="K261" s="1">
        <v>0.56</v>
      </c>
      <c r="L261" s="1">
        <v>0</v>
      </c>
      <c r="M261" s="1">
        <v>0</v>
      </c>
      <c r="N261" s="1" t="s">
        <v>54</v>
      </c>
      <c r="O261" s="1">
        <v>949.85</v>
      </c>
      <c r="P261" s="1">
        <v>1</v>
      </c>
      <c r="Q261" s="1">
        <v>0</v>
      </c>
      <c r="R261" s="1">
        <v>499.85</v>
      </c>
      <c r="S261" s="1">
        <v>1</v>
      </c>
      <c r="T261" s="1" t="s">
        <v>51</v>
      </c>
      <c r="U261" s="1">
        <v>185</v>
      </c>
      <c r="V261" s="1" t="s">
        <v>52</v>
      </c>
      <c r="W261" s="1" t="s">
        <v>52</v>
      </c>
      <c r="X261" s="1">
        <v>43</v>
      </c>
    </row>
    <row r="262" spans="1:24">
      <c r="A262" s="1">
        <v>314</v>
      </c>
      <c r="B262" s="1" t="s">
        <v>65</v>
      </c>
      <c r="C262" s="1" t="s">
        <v>3</v>
      </c>
      <c r="D262" s="1">
        <v>95.339</v>
      </c>
      <c r="E262" s="1">
        <v>0</v>
      </c>
      <c r="F262" s="1">
        <v>0</v>
      </c>
      <c r="G262" s="1">
        <v>0</v>
      </c>
      <c r="H262" s="1">
        <v>0</v>
      </c>
      <c r="I262" s="1">
        <v>3.77</v>
      </c>
      <c r="J262" s="1">
        <v>0</v>
      </c>
      <c r="K262" s="1">
        <v>0.89</v>
      </c>
      <c r="L262" s="1">
        <v>0</v>
      </c>
      <c r="M262" s="1">
        <v>0</v>
      </c>
      <c r="N262" s="1" t="s">
        <v>54</v>
      </c>
      <c r="O262" s="1">
        <v>949.85</v>
      </c>
      <c r="P262" s="1">
        <v>1</v>
      </c>
      <c r="Q262" s="1">
        <v>0</v>
      </c>
      <c r="R262" s="1">
        <v>499.85</v>
      </c>
      <c r="S262" s="1">
        <v>1</v>
      </c>
      <c r="T262" s="1" t="s">
        <v>51</v>
      </c>
      <c r="U262" s="1">
        <v>228</v>
      </c>
      <c r="V262" s="1" t="s">
        <v>52</v>
      </c>
      <c r="W262" s="1" t="s">
        <v>52</v>
      </c>
      <c r="X262" s="1">
        <v>36</v>
      </c>
    </row>
    <row r="263" spans="1:24">
      <c r="A263" s="1">
        <v>315</v>
      </c>
      <c r="B263" s="1" t="s">
        <v>65</v>
      </c>
      <c r="C263" s="1" t="s">
        <v>3</v>
      </c>
      <c r="D263" s="1">
        <v>98.347</v>
      </c>
      <c r="E263" s="1">
        <v>0</v>
      </c>
      <c r="F263" s="1">
        <v>0</v>
      </c>
      <c r="G263" s="1">
        <v>0</v>
      </c>
      <c r="H263" s="1">
        <v>0</v>
      </c>
      <c r="I263" s="1">
        <v>1.38</v>
      </c>
      <c r="J263" s="1">
        <v>0</v>
      </c>
      <c r="K263" s="1">
        <v>0.27</v>
      </c>
      <c r="L263" s="1">
        <v>0</v>
      </c>
      <c r="M263" s="1">
        <v>0</v>
      </c>
      <c r="N263" s="1" t="s">
        <v>54</v>
      </c>
      <c r="O263" s="1">
        <v>949.85</v>
      </c>
      <c r="P263" s="1">
        <v>1</v>
      </c>
      <c r="Q263" s="1">
        <v>0</v>
      </c>
      <c r="R263" s="1">
        <v>499.85</v>
      </c>
      <c r="S263" s="1">
        <v>1</v>
      </c>
      <c r="T263" s="1" t="s">
        <v>51</v>
      </c>
      <c r="U263" s="1">
        <v>70</v>
      </c>
      <c r="V263" s="1" t="s">
        <v>52</v>
      </c>
      <c r="W263" s="1" t="s">
        <v>52</v>
      </c>
      <c r="X263" s="1">
        <v>32</v>
      </c>
    </row>
    <row r="264" spans="1:24">
      <c r="A264" s="1">
        <v>316</v>
      </c>
      <c r="B264" s="1" t="s">
        <v>65</v>
      </c>
      <c r="C264" s="1" t="s">
        <v>3</v>
      </c>
      <c r="D264" s="1">
        <v>97.24</v>
      </c>
      <c r="E264" s="1">
        <v>0</v>
      </c>
      <c r="F264" s="1">
        <v>0</v>
      </c>
      <c r="G264" s="1">
        <v>0</v>
      </c>
      <c r="H264" s="1">
        <v>0</v>
      </c>
      <c r="I264" s="1">
        <v>2.31</v>
      </c>
      <c r="J264" s="1">
        <v>0</v>
      </c>
      <c r="K264" s="1">
        <v>0.45</v>
      </c>
      <c r="L264" s="1">
        <v>0</v>
      </c>
      <c r="M264" s="1">
        <v>0</v>
      </c>
      <c r="N264" s="1" t="s">
        <v>54</v>
      </c>
      <c r="O264" s="1">
        <v>949.85</v>
      </c>
      <c r="P264" s="1">
        <v>1</v>
      </c>
      <c r="Q264" s="1">
        <v>0</v>
      </c>
      <c r="R264" s="1">
        <v>499.85</v>
      </c>
      <c r="S264" s="1">
        <v>1</v>
      </c>
      <c r="T264" s="1" t="s">
        <v>51</v>
      </c>
      <c r="U264" s="1">
        <v>170</v>
      </c>
      <c r="V264" s="1" t="s">
        <v>52</v>
      </c>
      <c r="W264" s="1" t="s">
        <v>52</v>
      </c>
      <c r="X264" s="1">
        <v>42</v>
      </c>
    </row>
    <row r="265" spans="1:24">
      <c r="A265" s="1">
        <v>317</v>
      </c>
      <c r="B265" s="1" t="s">
        <v>65</v>
      </c>
      <c r="C265" s="1" t="s">
        <v>3</v>
      </c>
      <c r="D265" s="1">
        <v>95.518</v>
      </c>
      <c r="E265" s="1">
        <v>0</v>
      </c>
      <c r="F265" s="1">
        <v>0</v>
      </c>
      <c r="G265" s="1">
        <v>0</v>
      </c>
      <c r="H265" s="1">
        <v>0</v>
      </c>
      <c r="I265" s="1">
        <v>3.78</v>
      </c>
      <c r="J265" s="1">
        <v>0</v>
      </c>
      <c r="K265" s="1">
        <v>0.71</v>
      </c>
      <c r="L265" s="1">
        <v>0</v>
      </c>
      <c r="M265" s="1">
        <v>0</v>
      </c>
      <c r="N265" s="1" t="s">
        <v>54</v>
      </c>
      <c r="O265" s="1">
        <v>949.85</v>
      </c>
      <c r="P265" s="1">
        <v>1</v>
      </c>
      <c r="Q265" s="1">
        <v>0</v>
      </c>
      <c r="R265" s="1">
        <v>499.85</v>
      </c>
      <c r="S265" s="1">
        <v>1</v>
      </c>
      <c r="T265" s="1" t="s">
        <v>51</v>
      </c>
      <c r="U265" s="1">
        <v>192</v>
      </c>
      <c r="V265" s="1" t="s">
        <v>52</v>
      </c>
      <c r="W265" s="1" t="s">
        <v>52</v>
      </c>
      <c r="X265" s="1">
        <v>35</v>
      </c>
    </row>
    <row r="266" spans="1:24">
      <c r="A266" s="1">
        <v>318</v>
      </c>
      <c r="B266" s="1" t="s">
        <v>65</v>
      </c>
      <c r="C266" s="1" t="s">
        <v>3</v>
      </c>
      <c r="D266" s="1">
        <v>98.393</v>
      </c>
      <c r="E266" s="1">
        <v>0</v>
      </c>
      <c r="F266" s="1">
        <v>0</v>
      </c>
      <c r="G266" s="1">
        <v>0</v>
      </c>
      <c r="H266" s="1">
        <v>0</v>
      </c>
      <c r="I266" s="1">
        <v>1.39</v>
      </c>
      <c r="J266" s="1">
        <v>0</v>
      </c>
      <c r="K266" s="1">
        <v>0.22</v>
      </c>
      <c r="L266" s="1">
        <v>0</v>
      </c>
      <c r="M266" s="1">
        <v>0</v>
      </c>
      <c r="N266" s="1" t="s">
        <v>54</v>
      </c>
      <c r="O266" s="1">
        <v>949.85</v>
      </c>
      <c r="P266" s="1">
        <v>1</v>
      </c>
      <c r="Q266" s="1">
        <v>0</v>
      </c>
      <c r="R266" s="1">
        <v>499.85</v>
      </c>
      <c r="S266" s="1">
        <v>1</v>
      </c>
      <c r="T266" s="1" t="s">
        <v>51</v>
      </c>
      <c r="U266" s="1">
        <v>70</v>
      </c>
      <c r="V266" s="1" t="s">
        <v>52</v>
      </c>
      <c r="W266" s="1" t="s">
        <v>52</v>
      </c>
      <c r="X266" s="1">
        <v>38</v>
      </c>
    </row>
    <row r="267" spans="1:24">
      <c r="A267" s="1">
        <v>319</v>
      </c>
      <c r="B267" s="1" t="s">
        <v>65</v>
      </c>
      <c r="C267" s="1" t="s">
        <v>3</v>
      </c>
      <c r="D267" s="1">
        <v>93.886</v>
      </c>
      <c r="E267" s="1">
        <v>0</v>
      </c>
      <c r="F267" s="1">
        <v>0</v>
      </c>
      <c r="G267" s="1">
        <v>0</v>
      </c>
      <c r="H267" s="1">
        <v>0</v>
      </c>
      <c r="I267" s="1">
        <v>2.3</v>
      </c>
      <c r="J267" s="1">
        <v>0</v>
      </c>
      <c r="K267" s="1">
        <v>3.81</v>
      </c>
      <c r="L267" s="1">
        <v>0</v>
      </c>
      <c r="M267" s="1">
        <v>0</v>
      </c>
      <c r="N267" s="1" t="s">
        <v>54</v>
      </c>
      <c r="O267" s="1">
        <v>949.85</v>
      </c>
      <c r="P267" s="1">
        <v>1</v>
      </c>
      <c r="Q267" s="1">
        <v>0</v>
      </c>
      <c r="R267" s="1">
        <v>499.85</v>
      </c>
      <c r="S267" s="1">
        <v>1</v>
      </c>
      <c r="T267" s="1" t="s">
        <v>51</v>
      </c>
      <c r="U267" s="1">
        <v>165</v>
      </c>
      <c r="V267" s="1" t="s">
        <v>52</v>
      </c>
      <c r="W267" s="1" t="s">
        <v>52</v>
      </c>
      <c r="X267" s="1">
        <v>44</v>
      </c>
    </row>
    <row r="268" spans="1:24">
      <c r="A268" s="1">
        <v>320</v>
      </c>
      <c r="B268" s="1" t="s">
        <v>65</v>
      </c>
      <c r="C268" s="1" t="s">
        <v>3</v>
      </c>
      <c r="D268" s="1">
        <v>95.627</v>
      </c>
      <c r="E268" s="1">
        <v>0</v>
      </c>
      <c r="F268" s="1">
        <v>0</v>
      </c>
      <c r="G268" s="1">
        <v>0</v>
      </c>
      <c r="H268" s="1">
        <v>0</v>
      </c>
      <c r="I268" s="1">
        <v>3.76</v>
      </c>
      <c r="J268" s="1">
        <v>0</v>
      </c>
      <c r="K268" s="1">
        <v>0.61</v>
      </c>
      <c r="L268" s="1">
        <v>0</v>
      </c>
      <c r="M268" s="1">
        <v>0</v>
      </c>
      <c r="N268" s="1" t="s">
        <v>54</v>
      </c>
      <c r="O268" s="1">
        <v>949.85</v>
      </c>
      <c r="P268" s="1">
        <v>1</v>
      </c>
      <c r="Q268" s="1">
        <v>0</v>
      </c>
      <c r="R268" s="1">
        <v>499.85</v>
      </c>
      <c r="S268" s="1">
        <v>1</v>
      </c>
      <c r="T268" s="1" t="s">
        <v>51</v>
      </c>
      <c r="U268" s="1">
        <v>192</v>
      </c>
      <c r="V268" s="1" t="s">
        <v>52</v>
      </c>
      <c r="W268" s="1" t="s">
        <v>52</v>
      </c>
      <c r="X268" s="1">
        <v>34</v>
      </c>
    </row>
    <row r="269" spans="1:24">
      <c r="A269" s="1">
        <v>321</v>
      </c>
      <c r="B269" s="1" t="s">
        <v>84</v>
      </c>
      <c r="C269" s="1" t="s">
        <v>3</v>
      </c>
      <c r="D269" s="1">
        <v>96.5</v>
      </c>
      <c r="E269" s="1">
        <v>0</v>
      </c>
      <c r="F269" s="1">
        <v>0</v>
      </c>
      <c r="G269" s="1">
        <v>0</v>
      </c>
      <c r="H269" s="1">
        <v>0</v>
      </c>
      <c r="I269" s="1">
        <v>2.8</v>
      </c>
      <c r="J269" s="1">
        <v>0</v>
      </c>
      <c r="K269" s="1">
        <v>0.7</v>
      </c>
      <c r="L269" s="1">
        <v>0</v>
      </c>
      <c r="M269" s="1">
        <v>0</v>
      </c>
      <c r="N269" s="1" t="s">
        <v>55</v>
      </c>
      <c r="O269" s="1">
        <v>949.85</v>
      </c>
      <c r="P269" s="1">
        <v>2</v>
      </c>
      <c r="Q269" s="1">
        <v>75</v>
      </c>
      <c r="R269" s="1">
        <v>399.85</v>
      </c>
      <c r="S269" s="1">
        <v>1</v>
      </c>
      <c r="T269" s="1" t="s">
        <v>56</v>
      </c>
      <c r="U269" s="1">
        <v>98</v>
      </c>
      <c r="V269" s="1" t="s">
        <v>52</v>
      </c>
      <c r="W269" s="1" t="s">
        <v>52</v>
      </c>
      <c r="X269" s="1">
        <v>28</v>
      </c>
    </row>
    <row r="270" spans="1:24">
      <c r="A270" s="1">
        <v>322</v>
      </c>
      <c r="B270" s="1" t="s">
        <v>84</v>
      </c>
      <c r="C270" s="1" t="s">
        <v>3</v>
      </c>
      <c r="D270" s="1">
        <v>96.5</v>
      </c>
      <c r="E270" s="1">
        <v>0</v>
      </c>
      <c r="F270" s="1">
        <v>0</v>
      </c>
      <c r="G270" s="1">
        <v>0</v>
      </c>
      <c r="H270" s="1">
        <v>0</v>
      </c>
      <c r="I270" s="1">
        <v>2.8</v>
      </c>
      <c r="J270" s="1">
        <v>0</v>
      </c>
      <c r="K270" s="1">
        <v>0.7</v>
      </c>
      <c r="L270" s="1">
        <v>0</v>
      </c>
      <c r="M270" s="1">
        <v>0</v>
      </c>
      <c r="N270" s="1" t="s">
        <v>55</v>
      </c>
      <c r="O270" s="1">
        <v>949.85</v>
      </c>
      <c r="P270" s="1">
        <v>2</v>
      </c>
      <c r="Q270" s="1">
        <v>75</v>
      </c>
      <c r="R270" s="1">
        <v>449.85</v>
      </c>
      <c r="S270" s="1">
        <v>1</v>
      </c>
      <c r="T270" s="1" t="s">
        <v>56</v>
      </c>
      <c r="U270" s="1">
        <v>102</v>
      </c>
      <c r="V270" s="1" t="s">
        <v>52</v>
      </c>
      <c r="W270" s="1" t="s">
        <v>52</v>
      </c>
      <c r="X270" s="1">
        <v>28</v>
      </c>
    </row>
    <row r="271" spans="1:24">
      <c r="A271" s="1">
        <v>323</v>
      </c>
      <c r="B271" s="1" t="s">
        <v>84</v>
      </c>
      <c r="C271" s="1" t="s">
        <v>3</v>
      </c>
      <c r="D271" s="1">
        <v>96.5</v>
      </c>
      <c r="E271" s="1">
        <v>0</v>
      </c>
      <c r="F271" s="1">
        <v>0</v>
      </c>
      <c r="G271" s="1">
        <v>0</v>
      </c>
      <c r="H271" s="1">
        <v>0</v>
      </c>
      <c r="I271" s="1">
        <v>2.8</v>
      </c>
      <c r="J271" s="1">
        <v>0</v>
      </c>
      <c r="K271" s="1">
        <v>0.7</v>
      </c>
      <c r="L271" s="1">
        <v>0</v>
      </c>
      <c r="M271" s="1">
        <v>0</v>
      </c>
      <c r="N271" s="1" t="s">
        <v>55</v>
      </c>
      <c r="O271" s="1">
        <v>949.85</v>
      </c>
      <c r="P271" s="1">
        <v>2</v>
      </c>
      <c r="Q271" s="1">
        <v>75</v>
      </c>
      <c r="R271" s="1">
        <v>499.85</v>
      </c>
      <c r="S271" s="1">
        <v>1</v>
      </c>
      <c r="T271" s="1" t="s">
        <v>56</v>
      </c>
      <c r="U271" s="1">
        <v>125</v>
      </c>
      <c r="V271" s="1" t="s">
        <v>52</v>
      </c>
      <c r="W271" s="1" t="s">
        <v>52</v>
      </c>
      <c r="X271" s="1">
        <v>27</v>
      </c>
    </row>
    <row r="272" spans="1:24">
      <c r="A272" s="1">
        <v>324</v>
      </c>
      <c r="B272" s="1" t="s">
        <v>64</v>
      </c>
      <c r="C272" s="1" t="s">
        <v>9</v>
      </c>
      <c r="D272" s="1">
        <v>99.53</v>
      </c>
      <c r="E272" s="1">
        <v>0</v>
      </c>
      <c r="F272" s="1">
        <v>0.28</v>
      </c>
      <c r="G272" s="1">
        <v>0</v>
      </c>
      <c r="H272" s="1">
        <v>0.19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 t="s">
        <v>54</v>
      </c>
      <c r="O272" s="1">
        <v>949.85</v>
      </c>
      <c r="P272" s="1">
        <v>4</v>
      </c>
      <c r="Q272" s="1">
        <v>0</v>
      </c>
      <c r="R272" s="1">
        <v>389.85</v>
      </c>
      <c r="S272" s="1">
        <v>2</v>
      </c>
      <c r="T272" s="1" t="s">
        <v>51</v>
      </c>
      <c r="U272" s="1">
        <v>98</v>
      </c>
      <c r="V272" s="1" t="s">
        <v>52</v>
      </c>
      <c r="W272" s="1" t="s">
        <v>52</v>
      </c>
      <c r="X272" s="1">
        <v>65</v>
      </c>
    </row>
    <row r="273" spans="1:24">
      <c r="A273" s="1">
        <v>325</v>
      </c>
      <c r="B273" s="1" t="s">
        <v>64</v>
      </c>
      <c r="C273" s="1" t="s">
        <v>9</v>
      </c>
      <c r="D273" s="1">
        <v>99.53</v>
      </c>
      <c r="E273" s="1">
        <v>0</v>
      </c>
      <c r="F273" s="1">
        <v>0.28</v>
      </c>
      <c r="G273" s="1">
        <v>0</v>
      </c>
      <c r="H273" s="1">
        <v>0.19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 t="s">
        <v>54</v>
      </c>
      <c r="O273" s="1">
        <v>949.85</v>
      </c>
      <c r="P273" s="1">
        <v>4</v>
      </c>
      <c r="Q273" s="1">
        <v>0</v>
      </c>
      <c r="R273" s="1">
        <v>419.85</v>
      </c>
      <c r="S273" s="1">
        <v>2</v>
      </c>
      <c r="T273" s="1" t="s">
        <v>51</v>
      </c>
      <c r="U273" s="1">
        <v>119</v>
      </c>
      <c r="V273" s="1" t="s">
        <v>52</v>
      </c>
      <c r="W273" s="1" t="s">
        <v>52</v>
      </c>
      <c r="X273" s="1">
        <v>76</v>
      </c>
    </row>
    <row r="274" spans="1:24">
      <c r="A274" s="1">
        <v>326</v>
      </c>
      <c r="B274" s="1" t="s">
        <v>64</v>
      </c>
      <c r="C274" s="1" t="s">
        <v>9</v>
      </c>
      <c r="D274" s="1">
        <v>99.53</v>
      </c>
      <c r="E274" s="1">
        <v>0</v>
      </c>
      <c r="F274" s="1">
        <v>0.28</v>
      </c>
      <c r="G274" s="1">
        <v>0</v>
      </c>
      <c r="H274" s="1">
        <v>0.19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 t="s">
        <v>54</v>
      </c>
      <c r="O274" s="1">
        <v>949.85</v>
      </c>
      <c r="P274" s="1">
        <v>4</v>
      </c>
      <c r="Q274" s="1">
        <v>0</v>
      </c>
      <c r="R274" s="1">
        <v>449.85</v>
      </c>
      <c r="S274" s="1">
        <v>2</v>
      </c>
      <c r="T274" s="1" t="s">
        <v>51</v>
      </c>
      <c r="U274" s="1">
        <v>121</v>
      </c>
      <c r="V274" s="1" t="s">
        <v>52</v>
      </c>
      <c r="W274" s="1" t="s">
        <v>52</v>
      </c>
      <c r="X274" s="1">
        <v>80</v>
      </c>
    </row>
    <row r="275" spans="1:24">
      <c r="A275" s="1">
        <v>327</v>
      </c>
      <c r="B275" s="1" t="s">
        <v>64</v>
      </c>
      <c r="C275" s="1" t="s">
        <v>9</v>
      </c>
      <c r="D275" s="1">
        <v>99.53</v>
      </c>
      <c r="E275" s="1">
        <v>0</v>
      </c>
      <c r="F275" s="1">
        <v>0.28</v>
      </c>
      <c r="G275" s="1">
        <v>0</v>
      </c>
      <c r="H275" s="1">
        <v>0.19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 t="s">
        <v>54</v>
      </c>
      <c r="O275" s="1">
        <v>949.85</v>
      </c>
      <c r="P275" s="1">
        <v>4</v>
      </c>
      <c r="Q275" s="1">
        <v>0</v>
      </c>
      <c r="R275" s="1">
        <v>479.85</v>
      </c>
      <c r="S275" s="1">
        <v>2</v>
      </c>
      <c r="T275" s="1" t="s">
        <v>51</v>
      </c>
      <c r="U275" s="1">
        <v>112</v>
      </c>
      <c r="V275" s="1" t="s">
        <v>52</v>
      </c>
      <c r="W275" s="1" t="s">
        <v>52</v>
      </c>
      <c r="X275" s="1">
        <v>82</v>
      </c>
    </row>
    <row r="276" spans="1:24">
      <c r="A276" s="1">
        <v>328</v>
      </c>
      <c r="B276" s="1" t="s">
        <v>64</v>
      </c>
      <c r="C276" s="1" t="s">
        <v>9</v>
      </c>
      <c r="D276" s="1">
        <v>99.53</v>
      </c>
      <c r="E276" s="1">
        <v>0</v>
      </c>
      <c r="F276" s="1">
        <v>0.28</v>
      </c>
      <c r="G276" s="1">
        <v>0</v>
      </c>
      <c r="H276" s="1">
        <v>0.19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 t="s">
        <v>54</v>
      </c>
      <c r="O276" s="1">
        <v>949.85</v>
      </c>
      <c r="P276" s="1">
        <v>4</v>
      </c>
      <c r="Q276" s="1">
        <v>0</v>
      </c>
      <c r="R276" s="1">
        <v>509.85</v>
      </c>
      <c r="S276" s="1">
        <v>2</v>
      </c>
      <c r="T276" s="1" t="s">
        <v>51</v>
      </c>
      <c r="U276" s="1">
        <v>86</v>
      </c>
      <c r="V276" s="1" t="s">
        <v>52</v>
      </c>
      <c r="W276" s="1" t="s">
        <v>52</v>
      </c>
      <c r="X276" s="1">
        <v>86</v>
      </c>
    </row>
    <row r="277" spans="1:24">
      <c r="A277" s="1">
        <v>329</v>
      </c>
      <c r="B277" s="1" t="s">
        <v>78</v>
      </c>
      <c r="C277" s="1" t="s">
        <v>11</v>
      </c>
      <c r="D277" s="1">
        <v>95.19</v>
      </c>
      <c r="E277" s="1">
        <v>0</v>
      </c>
      <c r="F277" s="1">
        <v>0.35</v>
      </c>
      <c r="G277" s="1">
        <v>0</v>
      </c>
      <c r="H277" s="1">
        <v>0</v>
      </c>
      <c r="I277" s="1">
        <v>3.52</v>
      </c>
      <c r="J277" s="1">
        <v>0</v>
      </c>
      <c r="K277" s="1">
        <v>0.94</v>
      </c>
      <c r="L277" s="1">
        <v>0</v>
      </c>
      <c r="M277" s="1">
        <v>0</v>
      </c>
      <c r="N277" s="1" t="s">
        <v>54</v>
      </c>
      <c r="O277" s="1">
        <v>949.85</v>
      </c>
      <c r="P277" s="1">
        <v>1</v>
      </c>
      <c r="Q277" s="1">
        <v>0</v>
      </c>
      <c r="R277" s="1">
        <v>449.85</v>
      </c>
      <c r="S277" s="1">
        <v>2</v>
      </c>
      <c r="T277" s="1" t="s">
        <v>51</v>
      </c>
      <c r="U277" s="1">
        <v>224</v>
      </c>
      <c r="V277" s="1" t="s">
        <v>52</v>
      </c>
      <c r="W277" s="1" t="s">
        <v>52</v>
      </c>
      <c r="X277" s="1">
        <v>33</v>
      </c>
    </row>
    <row r="278" spans="1:24">
      <c r="A278" s="1">
        <v>330</v>
      </c>
      <c r="B278" s="1" t="s">
        <v>78</v>
      </c>
      <c r="C278" s="1" t="s">
        <v>79</v>
      </c>
      <c r="D278" s="1">
        <v>95.18</v>
      </c>
      <c r="E278" s="1">
        <v>0</v>
      </c>
      <c r="F278" s="1">
        <v>0</v>
      </c>
      <c r="G278" s="1">
        <v>0.37</v>
      </c>
      <c r="H278" s="1">
        <v>0</v>
      </c>
      <c r="I278" s="1">
        <v>3.52</v>
      </c>
      <c r="J278" s="1">
        <v>0</v>
      </c>
      <c r="K278" s="1">
        <v>0.93</v>
      </c>
      <c r="L278" s="1">
        <v>0</v>
      </c>
      <c r="M278" s="1">
        <v>0</v>
      </c>
      <c r="N278" s="1" t="s">
        <v>54</v>
      </c>
      <c r="O278" s="1">
        <v>949.85</v>
      </c>
      <c r="P278" s="1">
        <v>1</v>
      </c>
      <c r="Q278" s="1">
        <v>0</v>
      </c>
      <c r="R278" s="1">
        <v>449.85</v>
      </c>
      <c r="S278" s="1">
        <v>2</v>
      </c>
      <c r="T278" s="1" t="s">
        <v>51</v>
      </c>
      <c r="U278" s="1">
        <v>197</v>
      </c>
      <c r="V278" s="1" t="s">
        <v>52</v>
      </c>
      <c r="W278" s="1" t="s">
        <v>52</v>
      </c>
      <c r="X278" s="1">
        <v>25</v>
      </c>
    </row>
    <row r="279" spans="1:24">
      <c r="A279" s="1">
        <v>331</v>
      </c>
      <c r="B279" s="1" t="s">
        <v>66</v>
      </c>
      <c r="C279" s="1" t="s">
        <v>67</v>
      </c>
      <c r="D279" s="1">
        <v>97.585</v>
      </c>
      <c r="E279" s="1">
        <v>0</v>
      </c>
      <c r="F279" s="1">
        <v>0</v>
      </c>
      <c r="G279" s="1">
        <v>0</v>
      </c>
      <c r="H279" s="1">
        <v>0</v>
      </c>
      <c r="I279" s="1">
        <v>1.91</v>
      </c>
      <c r="J279" s="1">
        <v>0.035</v>
      </c>
      <c r="K279" s="1">
        <v>0.47</v>
      </c>
      <c r="L279" s="1">
        <v>0</v>
      </c>
      <c r="M279" s="1">
        <v>0</v>
      </c>
      <c r="N279" s="1" t="s">
        <v>54</v>
      </c>
      <c r="O279" s="1">
        <v>949.85</v>
      </c>
      <c r="P279" s="1">
        <v>1</v>
      </c>
      <c r="Q279" s="1">
        <v>0</v>
      </c>
      <c r="R279" s="1">
        <v>399.85</v>
      </c>
      <c r="S279" s="1">
        <v>2</v>
      </c>
      <c r="T279" s="1" t="s">
        <v>51</v>
      </c>
      <c r="U279" s="1" t="s">
        <v>52</v>
      </c>
      <c r="V279" s="1" t="s">
        <v>85</v>
      </c>
      <c r="W279" s="1" t="s">
        <v>52</v>
      </c>
      <c r="X279" s="1">
        <v>31</v>
      </c>
    </row>
    <row r="280" spans="1:24">
      <c r="A280" s="1">
        <v>332</v>
      </c>
      <c r="B280" s="1" t="s">
        <v>66</v>
      </c>
      <c r="C280" s="1" t="s">
        <v>67</v>
      </c>
      <c r="D280" s="1">
        <v>97.585</v>
      </c>
      <c r="E280" s="1">
        <v>0</v>
      </c>
      <c r="F280" s="1">
        <v>0</v>
      </c>
      <c r="G280" s="1">
        <v>0</v>
      </c>
      <c r="H280" s="1">
        <v>0</v>
      </c>
      <c r="I280" s="1">
        <v>1.91</v>
      </c>
      <c r="J280" s="1">
        <v>0.035</v>
      </c>
      <c r="K280" s="1">
        <v>0.47</v>
      </c>
      <c r="L280" s="1">
        <v>0</v>
      </c>
      <c r="M280" s="1">
        <v>0</v>
      </c>
      <c r="N280" s="1" t="s">
        <v>54</v>
      </c>
      <c r="O280" s="1">
        <v>949.85</v>
      </c>
      <c r="P280" s="1">
        <v>1</v>
      </c>
      <c r="Q280" s="1">
        <v>0</v>
      </c>
      <c r="R280" s="1">
        <v>449.85</v>
      </c>
      <c r="S280" s="1">
        <v>2</v>
      </c>
      <c r="T280" s="1" t="s">
        <v>51</v>
      </c>
      <c r="U280" s="1" t="s">
        <v>52</v>
      </c>
      <c r="V280" s="1" t="s">
        <v>86</v>
      </c>
      <c r="W280" s="1" t="s">
        <v>52</v>
      </c>
      <c r="X280" s="1">
        <v>31</v>
      </c>
    </row>
    <row r="281" spans="1:24">
      <c r="A281" s="1">
        <v>333</v>
      </c>
      <c r="B281" s="1" t="s">
        <v>66</v>
      </c>
      <c r="C281" s="1" t="s">
        <v>67</v>
      </c>
      <c r="D281" s="1">
        <v>97.585</v>
      </c>
      <c r="E281" s="1">
        <v>0</v>
      </c>
      <c r="F281" s="1">
        <v>0</v>
      </c>
      <c r="G281" s="1">
        <v>0</v>
      </c>
      <c r="H281" s="1">
        <v>0</v>
      </c>
      <c r="I281" s="1">
        <v>1.91</v>
      </c>
      <c r="J281" s="1">
        <v>0.035</v>
      </c>
      <c r="K281" s="1">
        <v>0.47</v>
      </c>
      <c r="L281" s="1">
        <v>0</v>
      </c>
      <c r="M281" s="1">
        <v>0</v>
      </c>
      <c r="N281" s="1" t="s">
        <v>54</v>
      </c>
      <c r="O281" s="1">
        <v>949.85</v>
      </c>
      <c r="P281" s="1">
        <v>1</v>
      </c>
      <c r="Q281" s="1">
        <v>0</v>
      </c>
      <c r="R281" s="1">
        <v>499.85</v>
      </c>
      <c r="S281" s="1">
        <v>2</v>
      </c>
      <c r="T281" s="1" t="s">
        <v>51</v>
      </c>
      <c r="U281" s="1" t="s">
        <v>52</v>
      </c>
      <c r="V281" s="1" t="s">
        <v>87</v>
      </c>
      <c r="W281" s="1" t="s">
        <v>52</v>
      </c>
      <c r="X281" s="1">
        <v>31</v>
      </c>
    </row>
    <row r="282" spans="1:24">
      <c r="A282" s="1">
        <v>335</v>
      </c>
      <c r="B282" s="1" t="s">
        <v>66</v>
      </c>
      <c r="C282" s="1" t="s">
        <v>67</v>
      </c>
      <c r="D282" s="1">
        <v>97.585</v>
      </c>
      <c r="E282" s="1">
        <v>0</v>
      </c>
      <c r="F282" s="1">
        <v>0</v>
      </c>
      <c r="G282" s="1">
        <v>0</v>
      </c>
      <c r="H282" s="1">
        <v>0</v>
      </c>
      <c r="I282" s="1">
        <v>1.91</v>
      </c>
      <c r="J282" s="1">
        <v>0.035</v>
      </c>
      <c r="K282" s="1">
        <v>0.47</v>
      </c>
      <c r="L282" s="1">
        <v>0</v>
      </c>
      <c r="M282" s="1">
        <v>0</v>
      </c>
      <c r="N282" s="1" t="s">
        <v>50</v>
      </c>
      <c r="O282" s="1">
        <v>949.85</v>
      </c>
      <c r="P282" s="1">
        <v>1</v>
      </c>
      <c r="Q282" s="1">
        <v>60</v>
      </c>
      <c r="R282" s="1">
        <v>449.85</v>
      </c>
      <c r="S282" s="1">
        <v>2</v>
      </c>
      <c r="T282" s="1" t="s">
        <v>51</v>
      </c>
      <c r="U282" s="1" t="s">
        <v>52</v>
      </c>
      <c r="V282" s="1" t="s">
        <v>88</v>
      </c>
      <c r="W282" s="1" t="s">
        <v>52</v>
      </c>
      <c r="X282" s="1">
        <v>37</v>
      </c>
    </row>
    <row r="283" spans="1:24">
      <c r="A283" s="1">
        <v>336</v>
      </c>
      <c r="B283" s="1" t="s">
        <v>66</v>
      </c>
      <c r="C283" s="1" t="s">
        <v>67</v>
      </c>
      <c r="D283" s="1">
        <v>97.585</v>
      </c>
      <c r="E283" s="1">
        <v>0</v>
      </c>
      <c r="F283" s="1">
        <v>0</v>
      </c>
      <c r="G283" s="1">
        <v>0</v>
      </c>
      <c r="H283" s="1">
        <v>0</v>
      </c>
      <c r="I283" s="1">
        <v>1.91</v>
      </c>
      <c r="J283" s="1">
        <v>0.035</v>
      </c>
      <c r="K283" s="1">
        <v>0.47</v>
      </c>
      <c r="L283" s="1">
        <v>0</v>
      </c>
      <c r="M283" s="1">
        <v>0</v>
      </c>
      <c r="N283" s="1" t="s">
        <v>50</v>
      </c>
      <c r="O283" s="1">
        <v>949.85</v>
      </c>
      <c r="P283" s="1">
        <v>1</v>
      </c>
      <c r="Q283" s="1">
        <v>80</v>
      </c>
      <c r="R283" s="1">
        <v>449.85</v>
      </c>
      <c r="S283" s="1">
        <v>2</v>
      </c>
      <c r="T283" s="1" t="s">
        <v>51</v>
      </c>
      <c r="U283" s="1" t="s">
        <v>52</v>
      </c>
      <c r="V283" s="1" t="s">
        <v>72</v>
      </c>
      <c r="W283" s="1" t="s">
        <v>52</v>
      </c>
      <c r="X283" s="1">
        <v>40</v>
      </c>
    </row>
    <row r="284" spans="1:24">
      <c r="A284" s="1">
        <v>337</v>
      </c>
      <c r="B284" s="1" t="s">
        <v>65</v>
      </c>
      <c r="C284" s="1" t="s">
        <v>3</v>
      </c>
      <c r="D284" s="1">
        <v>97.943</v>
      </c>
      <c r="E284" s="1">
        <v>0</v>
      </c>
      <c r="F284" s="1">
        <v>0</v>
      </c>
      <c r="G284" s="1">
        <v>0</v>
      </c>
      <c r="H284" s="1">
        <v>0</v>
      </c>
      <c r="I284" s="1">
        <v>1.39</v>
      </c>
      <c r="J284" s="1">
        <v>0</v>
      </c>
      <c r="K284" s="1">
        <v>0.67</v>
      </c>
      <c r="L284" s="1">
        <v>0</v>
      </c>
      <c r="M284" s="1">
        <v>0</v>
      </c>
      <c r="N284" s="1" t="s">
        <v>54</v>
      </c>
      <c r="O284" s="1">
        <v>949.85</v>
      </c>
      <c r="P284" s="1">
        <v>1</v>
      </c>
      <c r="Q284" s="1">
        <v>0</v>
      </c>
      <c r="R284" s="1">
        <v>499.85</v>
      </c>
      <c r="S284" s="1">
        <v>2</v>
      </c>
      <c r="T284" s="1" t="s">
        <v>51</v>
      </c>
      <c r="U284" s="1">
        <v>86</v>
      </c>
      <c r="V284" s="1" t="s">
        <v>52</v>
      </c>
      <c r="W284" s="1" t="s">
        <v>52</v>
      </c>
      <c r="X284" s="1">
        <v>23</v>
      </c>
    </row>
    <row r="285" spans="1:24">
      <c r="A285" s="1">
        <v>338</v>
      </c>
      <c r="B285" s="1" t="s">
        <v>65</v>
      </c>
      <c r="C285" s="1" t="s">
        <v>3</v>
      </c>
      <c r="D285" s="1">
        <v>96.572</v>
      </c>
      <c r="E285" s="1">
        <v>0</v>
      </c>
      <c r="F285" s="1">
        <v>0</v>
      </c>
      <c r="G285" s="1">
        <v>0</v>
      </c>
      <c r="H285" s="1">
        <v>0</v>
      </c>
      <c r="I285" s="1">
        <v>2.34</v>
      </c>
      <c r="J285" s="1">
        <v>0</v>
      </c>
      <c r="K285" s="1">
        <v>1.09</v>
      </c>
      <c r="L285" s="1">
        <v>0</v>
      </c>
      <c r="M285" s="1">
        <v>0</v>
      </c>
      <c r="N285" s="1" t="s">
        <v>54</v>
      </c>
      <c r="O285" s="1">
        <v>949.85</v>
      </c>
      <c r="P285" s="1">
        <v>1</v>
      </c>
      <c r="Q285" s="1">
        <v>0</v>
      </c>
      <c r="R285" s="1">
        <v>499.85</v>
      </c>
      <c r="S285" s="1">
        <v>2</v>
      </c>
      <c r="T285" s="1" t="s">
        <v>51</v>
      </c>
      <c r="U285" s="1">
        <v>195</v>
      </c>
      <c r="V285" s="1" t="s">
        <v>52</v>
      </c>
      <c r="W285" s="1" t="s">
        <v>52</v>
      </c>
      <c r="X285" s="1">
        <v>23</v>
      </c>
    </row>
    <row r="286" spans="1:24">
      <c r="A286" s="1">
        <v>339</v>
      </c>
      <c r="B286" s="1" t="s">
        <v>65</v>
      </c>
      <c r="C286" s="1" t="s">
        <v>3</v>
      </c>
      <c r="D286" s="1">
        <v>94.402</v>
      </c>
      <c r="E286" s="1">
        <v>0</v>
      </c>
      <c r="F286" s="1">
        <v>0</v>
      </c>
      <c r="G286" s="1">
        <v>0</v>
      </c>
      <c r="H286" s="1">
        <v>0</v>
      </c>
      <c r="I286" s="1">
        <v>3.77</v>
      </c>
      <c r="J286" s="1">
        <v>0</v>
      </c>
      <c r="K286" s="1">
        <v>1.83</v>
      </c>
      <c r="L286" s="1">
        <v>0</v>
      </c>
      <c r="M286" s="1">
        <v>0</v>
      </c>
      <c r="N286" s="1" t="s">
        <v>54</v>
      </c>
      <c r="O286" s="1">
        <v>949.85</v>
      </c>
      <c r="P286" s="1">
        <v>1</v>
      </c>
      <c r="Q286" s="1">
        <v>0</v>
      </c>
      <c r="R286" s="1">
        <v>499.85</v>
      </c>
      <c r="S286" s="1">
        <v>2</v>
      </c>
      <c r="T286" s="1" t="s">
        <v>51</v>
      </c>
      <c r="U286" s="1">
        <v>209</v>
      </c>
      <c r="V286" s="1" t="s">
        <v>52</v>
      </c>
      <c r="W286" s="1" t="s">
        <v>52</v>
      </c>
      <c r="X286" s="1">
        <v>17</v>
      </c>
    </row>
    <row r="287" spans="1:24">
      <c r="A287" s="1">
        <v>340</v>
      </c>
      <c r="B287" s="1" t="s">
        <v>65</v>
      </c>
      <c r="C287" s="1" t="s">
        <v>3</v>
      </c>
      <c r="D287" s="1">
        <v>98.283</v>
      </c>
      <c r="E287" s="1">
        <v>0</v>
      </c>
      <c r="F287" s="1">
        <v>0</v>
      </c>
      <c r="G287" s="1">
        <v>0</v>
      </c>
      <c r="H287" s="1">
        <v>0</v>
      </c>
      <c r="I287" s="1">
        <v>1.38</v>
      </c>
      <c r="J287" s="1">
        <v>0</v>
      </c>
      <c r="K287" s="1">
        <v>0.33</v>
      </c>
      <c r="L287" s="1">
        <v>0</v>
      </c>
      <c r="M287" s="1">
        <v>0</v>
      </c>
      <c r="N287" s="1" t="s">
        <v>54</v>
      </c>
      <c r="O287" s="1">
        <v>949.85</v>
      </c>
      <c r="P287" s="1">
        <v>1</v>
      </c>
      <c r="Q287" s="1">
        <v>0</v>
      </c>
      <c r="R287" s="1">
        <v>499.85</v>
      </c>
      <c r="S287" s="1">
        <v>2</v>
      </c>
      <c r="T287" s="1" t="s">
        <v>51</v>
      </c>
      <c r="U287" s="1">
        <v>68</v>
      </c>
      <c r="V287" s="1" t="s">
        <v>52</v>
      </c>
      <c r="W287" s="1" t="s">
        <v>52</v>
      </c>
      <c r="X287" s="1">
        <v>30</v>
      </c>
    </row>
    <row r="288" spans="1:24">
      <c r="A288" s="1">
        <v>341</v>
      </c>
      <c r="B288" s="1" t="s">
        <v>65</v>
      </c>
      <c r="C288" s="1" t="s">
        <v>3</v>
      </c>
      <c r="D288" s="1">
        <v>97.128</v>
      </c>
      <c r="E288" s="1">
        <v>0</v>
      </c>
      <c r="F288" s="1">
        <v>0</v>
      </c>
      <c r="G288" s="1">
        <v>0</v>
      </c>
      <c r="H288" s="1">
        <v>0</v>
      </c>
      <c r="I288" s="1">
        <v>2.32</v>
      </c>
      <c r="J288" s="1">
        <v>0</v>
      </c>
      <c r="K288" s="1">
        <v>0.56</v>
      </c>
      <c r="L288" s="1">
        <v>0</v>
      </c>
      <c r="M288" s="1">
        <v>0</v>
      </c>
      <c r="N288" s="1" t="s">
        <v>54</v>
      </c>
      <c r="O288" s="1">
        <v>949.85</v>
      </c>
      <c r="P288" s="1">
        <v>1</v>
      </c>
      <c r="Q288" s="1">
        <v>0</v>
      </c>
      <c r="R288" s="1">
        <v>499.85</v>
      </c>
      <c r="S288" s="1">
        <v>2</v>
      </c>
      <c r="T288" s="1" t="s">
        <v>51</v>
      </c>
      <c r="U288" s="1">
        <v>186</v>
      </c>
      <c r="V288" s="1" t="s">
        <v>52</v>
      </c>
      <c r="W288" s="1" t="s">
        <v>52</v>
      </c>
      <c r="X288" s="1">
        <v>40</v>
      </c>
    </row>
    <row r="289" spans="1:24">
      <c r="A289" s="1">
        <v>342</v>
      </c>
      <c r="B289" s="1" t="s">
        <v>65</v>
      </c>
      <c r="C289" s="1" t="s">
        <v>3</v>
      </c>
      <c r="D289" s="1">
        <v>95.339</v>
      </c>
      <c r="E289" s="1">
        <v>0</v>
      </c>
      <c r="F289" s="1">
        <v>0</v>
      </c>
      <c r="G289" s="1">
        <v>0</v>
      </c>
      <c r="H289" s="1">
        <v>0</v>
      </c>
      <c r="I289" s="1">
        <v>3.77</v>
      </c>
      <c r="J289" s="1">
        <v>0</v>
      </c>
      <c r="K289" s="1">
        <v>0.89</v>
      </c>
      <c r="L289" s="1">
        <v>0</v>
      </c>
      <c r="M289" s="1">
        <v>0</v>
      </c>
      <c r="N289" s="1" t="s">
        <v>54</v>
      </c>
      <c r="O289" s="1">
        <v>949.85</v>
      </c>
      <c r="P289" s="1">
        <v>1</v>
      </c>
      <c r="Q289" s="1">
        <v>0</v>
      </c>
      <c r="R289" s="1">
        <v>499.85</v>
      </c>
      <c r="S289" s="1">
        <v>2</v>
      </c>
      <c r="T289" s="1" t="s">
        <v>51</v>
      </c>
      <c r="U289" s="1">
        <v>233</v>
      </c>
      <c r="V289" s="1" t="s">
        <v>52</v>
      </c>
      <c r="W289" s="1" t="s">
        <v>52</v>
      </c>
      <c r="X289" s="1">
        <v>38</v>
      </c>
    </row>
    <row r="290" spans="1:24">
      <c r="A290" s="1">
        <v>343</v>
      </c>
      <c r="B290" s="1" t="s">
        <v>65</v>
      </c>
      <c r="C290" s="1" t="s">
        <v>3</v>
      </c>
      <c r="D290" s="1">
        <v>98.347</v>
      </c>
      <c r="E290" s="1">
        <v>0</v>
      </c>
      <c r="F290" s="1">
        <v>0</v>
      </c>
      <c r="G290" s="1">
        <v>0</v>
      </c>
      <c r="H290" s="1">
        <v>0</v>
      </c>
      <c r="I290" s="1">
        <v>1.38</v>
      </c>
      <c r="J290" s="1">
        <v>0</v>
      </c>
      <c r="K290" s="1">
        <v>0.27</v>
      </c>
      <c r="L290" s="1">
        <v>0</v>
      </c>
      <c r="M290" s="1">
        <v>0</v>
      </c>
      <c r="N290" s="1" t="s">
        <v>54</v>
      </c>
      <c r="O290" s="1">
        <v>949.85</v>
      </c>
      <c r="P290" s="1">
        <v>1</v>
      </c>
      <c r="Q290" s="1">
        <v>0</v>
      </c>
      <c r="R290" s="1">
        <v>499.85</v>
      </c>
      <c r="S290" s="1">
        <v>2</v>
      </c>
      <c r="T290" s="1" t="s">
        <v>51</v>
      </c>
      <c r="U290" s="1">
        <v>68</v>
      </c>
      <c r="V290" s="1" t="s">
        <v>52</v>
      </c>
      <c r="W290" s="1" t="s">
        <v>52</v>
      </c>
      <c r="X290" s="1">
        <v>32</v>
      </c>
    </row>
    <row r="291" spans="1:24">
      <c r="A291" s="1">
        <v>344</v>
      </c>
      <c r="B291" s="1" t="s">
        <v>65</v>
      </c>
      <c r="C291" s="1" t="s">
        <v>3</v>
      </c>
      <c r="D291" s="1">
        <v>97.24</v>
      </c>
      <c r="E291" s="1">
        <v>0</v>
      </c>
      <c r="F291" s="1">
        <v>0</v>
      </c>
      <c r="G291" s="1">
        <v>0</v>
      </c>
      <c r="H291" s="1">
        <v>0</v>
      </c>
      <c r="I291" s="1">
        <v>2.31</v>
      </c>
      <c r="J291" s="1">
        <v>0</v>
      </c>
      <c r="K291" s="1">
        <v>0.45</v>
      </c>
      <c r="L291" s="1">
        <v>0</v>
      </c>
      <c r="M291" s="1">
        <v>0</v>
      </c>
      <c r="N291" s="1" t="s">
        <v>54</v>
      </c>
      <c r="O291" s="1">
        <v>949.85</v>
      </c>
      <c r="P291" s="1">
        <v>1</v>
      </c>
      <c r="Q291" s="1">
        <v>0</v>
      </c>
      <c r="R291" s="1">
        <v>499.85</v>
      </c>
      <c r="S291" s="1">
        <v>2</v>
      </c>
      <c r="T291" s="1" t="s">
        <v>51</v>
      </c>
      <c r="U291" s="1">
        <v>181</v>
      </c>
      <c r="V291" s="1" t="s">
        <v>52</v>
      </c>
      <c r="W291" s="1" t="s">
        <v>52</v>
      </c>
      <c r="X291" s="1">
        <v>45</v>
      </c>
    </row>
    <row r="292" spans="1:24">
      <c r="A292" s="1">
        <v>345</v>
      </c>
      <c r="B292" s="1" t="s">
        <v>65</v>
      </c>
      <c r="C292" s="1" t="s">
        <v>3</v>
      </c>
      <c r="D292" s="1">
        <v>95.518</v>
      </c>
      <c r="E292" s="1">
        <v>0</v>
      </c>
      <c r="F292" s="1">
        <v>0</v>
      </c>
      <c r="G292" s="1">
        <v>0</v>
      </c>
      <c r="H292" s="1">
        <v>0</v>
      </c>
      <c r="I292" s="1">
        <v>3.78</v>
      </c>
      <c r="J292" s="1">
        <v>0</v>
      </c>
      <c r="K292" s="1">
        <v>0.71</v>
      </c>
      <c r="L292" s="1">
        <v>0</v>
      </c>
      <c r="M292" s="1">
        <v>0</v>
      </c>
      <c r="N292" s="1" t="s">
        <v>54</v>
      </c>
      <c r="O292" s="1">
        <v>949.85</v>
      </c>
      <c r="P292" s="1">
        <v>1</v>
      </c>
      <c r="Q292" s="1">
        <v>0</v>
      </c>
      <c r="R292" s="1">
        <v>499.85</v>
      </c>
      <c r="S292" s="1">
        <v>2</v>
      </c>
      <c r="T292" s="1" t="s">
        <v>51</v>
      </c>
      <c r="U292" s="1">
        <v>203</v>
      </c>
      <c r="V292" s="1" t="s">
        <v>52</v>
      </c>
      <c r="W292" s="1" t="s">
        <v>52</v>
      </c>
      <c r="X292" s="1">
        <v>37</v>
      </c>
    </row>
    <row r="293" spans="1:24">
      <c r="A293" s="1">
        <v>346</v>
      </c>
      <c r="B293" s="1" t="s">
        <v>65</v>
      </c>
      <c r="C293" s="1" t="s">
        <v>3</v>
      </c>
      <c r="D293" s="1">
        <v>98.393</v>
      </c>
      <c r="E293" s="1">
        <v>0</v>
      </c>
      <c r="F293" s="1">
        <v>0</v>
      </c>
      <c r="G293" s="1">
        <v>0</v>
      </c>
      <c r="H293" s="1">
        <v>0</v>
      </c>
      <c r="I293" s="1">
        <v>1.39</v>
      </c>
      <c r="J293" s="1">
        <v>0</v>
      </c>
      <c r="K293" s="1">
        <v>0.22</v>
      </c>
      <c r="L293" s="1">
        <v>0</v>
      </c>
      <c r="M293" s="1">
        <v>0</v>
      </c>
      <c r="N293" s="1" t="s">
        <v>54</v>
      </c>
      <c r="O293" s="1">
        <v>949.85</v>
      </c>
      <c r="P293" s="1">
        <v>1</v>
      </c>
      <c r="Q293" s="1">
        <v>0</v>
      </c>
      <c r="R293" s="1">
        <v>499.85</v>
      </c>
      <c r="S293" s="1">
        <v>2</v>
      </c>
      <c r="T293" s="1" t="s">
        <v>51</v>
      </c>
      <c r="U293" s="1">
        <v>61</v>
      </c>
      <c r="V293" s="1" t="s">
        <v>52</v>
      </c>
      <c r="W293" s="1" t="s">
        <v>52</v>
      </c>
      <c r="X293" s="1">
        <v>37</v>
      </c>
    </row>
    <row r="294" spans="1:24">
      <c r="A294" s="1">
        <v>347</v>
      </c>
      <c r="B294" s="1" t="s">
        <v>65</v>
      </c>
      <c r="C294" s="1" t="s">
        <v>3</v>
      </c>
      <c r="D294" s="1">
        <v>93.886</v>
      </c>
      <c r="E294" s="1">
        <v>0</v>
      </c>
      <c r="F294" s="1">
        <v>0</v>
      </c>
      <c r="G294" s="1">
        <v>0</v>
      </c>
      <c r="H294" s="1">
        <v>0</v>
      </c>
      <c r="I294" s="1">
        <v>2.3</v>
      </c>
      <c r="J294" s="1">
        <v>0</v>
      </c>
      <c r="K294" s="1">
        <v>3.81</v>
      </c>
      <c r="L294" s="1">
        <v>0</v>
      </c>
      <c r="M294" s="1">
        <v>0</v>
      </c>
      <c r="N294" s="1" t="s">
        <v>54</v>
      </c>
      <c r="O294" s="1">
        <v>949.85</v>
      </c>
      <c r="P294" s="1">
        <v>1</v>
      </c>
      <c r="Q294" s="1">
        <v>0</v>
      </c>
      <c r="R294" s="1">
        <v>499.85</v>
      </c>
      <c r="S294" s="1">
        <v>2</v>
      </c>
      <c r="T294" s="1" t="s">
        <v>51</v>
      </c>
      <c r="U294" s="1">
        <v>175</v>
      </c>
      <c r="V294" s="1" t="s">
        <v>52</v>
      </c>
      <c r="W294" s="1" t="s">
        <v>52</v>
      </c>
      <c r="X294" s="1">
        <v>47</v>
      </c>
    </row>
    <row r="295" spans="1:24">
      <c r="A295" s="1">
        <v>348</v>
      </c>
      <c r="B295" s="1" t="s">
        <v>65</v>
      </c>
      <c r="C295" s="1" t="s">
        <v>3</v>
      </c>
      <c r="D295" s="1">
        <v>95.627</v>
      </c>
      <c r="E295" s="1">
        <v>0</v>
      </c>
      <c r="F295" s="1">
        <v>0</v>
      </c>
      <c r="G295" s="1">
        <v>0</v>
      </c>
      <c r="H295" s="1">
        <v>0</v>
      </c>
      <c r="I295" s="1">
        <v>3.76</v>
      </c>
      <c r="J295" s="1">
        <v>0</v>
      </c>
      <c r="K295" s="1">
        <v>0.61</v>
      </c>
      <c r="L295" s="1">
        <v>0</v>
      </c>
      <c r="M295" s="1">
        <v>0</v>
      </c>
      <c r="N295" s="1" t="s">
        <v>54</v>
      </c>
      <c r="O295" s="1">
        <v>949.85</v>
      </c>
      <c r="P295" s="1">
        <v>1</v>
      </c>
      <c r="Q295" s="1">
        <v>0</v>
      </c>
      <c r="R295" s="1">
        <v>499.85</v>
      </c>
      <c r="S295" s="1">
        <v>2</v>
      </c>
      <c r="T295" s="1" t="s">
        <v>51</v>
      </c>
      <c r="U295" s="1">
        <v>205</v>
      </c>
      <c r="V295" s="1" t="s">
        <v>52</v>
      </c>
      <c r="W295" s="1" t="s">
        <v>52</v>
      </c>
      <c r="X295" s="1">
        <v>39</v>
      </c>
    </row>
    <row r="296" spans="1:24">
      <c r="A296" s="1">
        <v>351</v>
      </c>
      <c r="B296" s="1" t="s">
        <v>78</v>
      </c>
      <c r="C296" s="1" t="s">
        <v>11</v>
      </c>
      <c r="D296" s="1">
        <v>95.19</v>
      </c>
      <c r="E296" s="1">
        <v>0</v>
      </c>
      <c r="F296" s="1">
        <v>0.35</v>
      </c>
      <c r="G296" s="1">
        <v>0</v>
      </c>
      <c r="H296" s="1">
        <v>0</v>
      </c>
      <c r="I296" s="1">
        <v>3.52</v>
      </c>
      <c r="J296" s="1">
        <v>0</v>
      </c>
      <c r="K296" s="1">
        <v>0.94</v>
      </c>
      <c r="L296" s="1">
        <v>0</v>
      </c>
      <c r="M296" s="1">
        <v>0</v>
      </c>
      <c r="N296" s="1" t="s">
        <v>54</v>
      </c>
      <c r="O296" s="1">
        <v>949.85</v>
      </c>
      <c r="P296" s="1">
        <v>1</v>
      </c>
      <c r="Q296" s="1">
        <v>0</v>
      </c>
      <c r="R296" s="1">
        <v>449.85</v>
      </c>
      <c r="S296" s="1">
        <v>3</v>
      </c>
      <c r="T296" s="1" t="s">
        <v>51</v>
      </c>
      <c r="U296" s="1">
        <v>237</v>
      </c>
      <c r="V296" s="1" t="s">
        <v>52</v>
      </c>
      <c r="W296" s="1" t="s">
        <v>52</v>
      </c>
      <c r="X296" s="1">
        <v>36</v>
      </c>
    </row>
    <row r="297" spans="1:24">
      <c r="A297" s="1">
        <v>352</v>
      </c>
      <c r="B297" s="1" t="s">
        <v>78</v>
      </c>
      <c r="C297" s="1" t="s">
        <v>79</v>
      </c>
      <c r="D297" s="1">
        <v>95.18</v>
      </c>
      <c r="E297" s="1">
        <v>0</v>
      </c>
      <c r="F297" s="1">
        <v>0</v>
      </c>
      <c r="G297" s="1">
        <v>0.37</v>
      </c>
      <c r="H297" s="1">
        <v>0</v>
      </c>
      <c r="I297" s="1">
        <v>3.52</v>
      </c>
      <c r="J297" s="1">
        <v>0</v>
      </c>
      <c r="K297" s="1">
        <v>0.93</v>
      </c>
      <c r="L297" s="1">
        <v>0</v>
      </c>
      <c r="M297" s="1">
        <v>0</v>
      </c>
      <c r="N297" s="1" t="s">
        <v>54</v>
      </c>
      <c r="O297" s="1">
        <v>949.85</v>
      </c>
      <c r="P297" s="1">
        <v>1</v>
      </c>
      <c r="Q297" s="1">
        <v>0</v>
      </c>
      <c r="R297" s="1">
        <v>449.85</v>
      </c>
      <c r="S297" s="1">
        <v>3</v>
      </c>
      <c r="T297" s="1" t="s">
        <v>51</v>
      </c>
      <c r="U297" s="1">
        <v>243</v>
      </c>
      <c r="V297" s="1" t="s">
        <v>52</v>
      </c>
      <c r="W297" s="1" t="s">
        <v>52</v>
      </c>
      <c r="X297" s="1">
        <v>35</v>
      </c>
    </row>
    <row r="298" spans="1:24">
      <c r="A298" s="1">
        <v>353</v>
      </c>
      <c r="B298" s="1" t="s">
        <v>84</v>
      </c>
      <c r="C298" s="1" t="s">
        <v>3</v>
      </c>
      <c r="D298" s="1">
        <v>96.5</v>
      </c>
      <c r="E298" s="1">
        <v>0</v>
      </c>
      <c r="F298" s="1">
        <v>0</v>
      </c>
      <c r="G298" s="1">
        <v>0</v>
      </c>
      <c r="H298" s="1">
        <v>0</v>
      </c>
      <c r="I298" s="1">
        <v>2.8</v>
      </c>
      <c r="J298" s="1">
        <v>0</v>
      </c>
      <c r="K298" s="1">
        <v>0.7</v>
      </c>
      <c r="L298" s="1">
        <v>0</v>
      </c>
      <c r="M298" s="1">
        <v>0</v>
      </c>
      <c r="N298" s="1" t="s">
        <v>55</v>
      </c>
      <c r="O298" s="1">
        <v>949.85</v>
      </c>
      <c r="P298" s="1">
        <v>2</v>
      </c>
      <c r="Q298" s="1">
        <v>75</v>
      </c>
      <c r="R298" s="1">
        <v>399.85</v>
      </c>
      <c r="S298" s="1">
        <v>3</v>
      </c>
      <c r="T298" s="1" t="s">
        <v>56</v>
      </c>
      <c r="U298" s="1">
        <v>106</v>
      </c>
      <c r="V298" s="1" t="s">
        <v>52</v>
      </c>
      <c r="W298" s="1" t="s">
        <v>52</v>
      </c>
      <c r="X298" s="1">
        <v>28</v>
      </c>
    </row>
    <row r="299" spans="1:24">
      <c r="A299" s="1">
        <v>354</v>
      </c>
      <c r="B299" s="1" t="s">
        <v>84</v>
      </c>
      <c r="C299" s="1" t="s">
        <v>3</v>
      </c>
      <c r="D299" s="1">
        <v>96.5</v>
      </c>
      <c r="E299" s="1">
        <v>0</v>
      </c>
      <c r="F299" s="1">
        <v>0</v>
      </c>
      <c r="G299" s="1">
        <v>0</v>
      </c>
      <c r="H299" s="1">
        <v>0</v>
      </c>
      <c r="I299" s="1">
        <v>2.8</v>
      </c>
      <c r="J299" s="1">
        <v>0</v>
      </c>
      <c r="K299" s="1">
        <v>0.7</v>
      </c>
      <c r="L299" s="1">
        <v>0</v>
      </c>
      <c r="M299" s="1">
        <v>0</v>
      </c>
      <c r="N299" s="1" t="s">
        <v>55</v>
      </c>
      <c r="O299" s="1">
        <v>949.85</v>
      </c>
      <c r="P299" s="1">
        <v>2</v>
      </c>
      <c r="Q299" s="1">
        <v>75</v>
      </c>
      <c r="R299" s="1">
        <v>449.85</v>
      </c>
      <c r="S299" s="1">
        <v>3</v>
      </c>
      <c r="T299" s="1" t="s">
        <v>56</v>
      </c>
      <c r="U299" s="1">
        <v>129</v>
      </c>
      <c r="V299" s="1" t="s">
        <v>52</v>
      </c>
      <c r="W299" s="1" t="s">
        <v>52</v>
      </c>
      <c r="X299" s="1">
        <v>28</v>
      </c>
    </row>
    <row r="300" spans="1:24">
      <c r="A300" s="1">
        <v>355</v>
      </c>
      <c r="B300" s="1" t="s">
        <v>84</v>
      </c>
      <c r="C300" s="1" t="s">
        <v>3</v>
      </c>
      <c r="D300" s="1">
        <v>96.5</v>
      </c>
      <c r="E300" s="1">
        <v>0</v>
      </c>
      <c r="F300" s="1">
        <v>0</v>
      </c>
      <c r="G300" s="1">
        <v>0</v>
      </c>
      <c r="H300" s="1">
        <v>0</v>
      </c>
      <c r="I300" s="1">
        <v>2.8</v>
      </c>
      <c r="J300" s="1">
        <v>0</v>
      </c>
      <c r="K300" s="1">
        <v>0.7</v>
      </c>
      <c r="L300" s="1">
        <v>0</v>
      </c>
      <c r="M300" s="1">
        <v>0</v>
      </c>
      <c r="N300" s="1" t="s">
        <v>55</v>
      </c>
      <c r="O300" s="1">
        <v>949.85</v>
      </c>
      <c r="P300" s="1">
        <v>2</v>
      </c>
      <c r="Q300" s="1">
        <v>75</v>
      </c>
      <c r="R300" s="1">
        <v>499.85</v>
      </c>
      <c r="S300" s="1">
        <v>3</v>
      </c>
      <c r="T300" s="1" t="s">
        <v>56</v>
      </c>
      <c r="U300" s="1">
        <v>175</v>
      </c>
      <c r="V300" s="1" t="s">
        <v>52</v>
      </c>
      <c r="W300" s="1" t="s">
        <v>52</v>
      </c>
      <c r="X300" s="1">
        <v>35</v>
      </c>
    </row>
    <row r="301" spans="1:24">
      <c r="A301" s="1">
        <v>356</v>
      </c>
      <c r="B301" s="1" t="s">
        <v>64</v>
      </c>
      <c r="C301" s="1" t="s">
        <v>9</v>
      </c>
      <c r="D301" s="1">
        <v>99.53</v>
      </c>
      <c r="E301" s="1">
        <v>0</v>
      </c>
      <c r="F301" s="1">
        <v>0.28</v>
      </c>
      <c r="G301" s="1">
        <v>0</v>
      </c>
      <c r="H301" s="1">
        <v>0.19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 t="s">
        <v>54</v>
      </c>
      <c r="O301" s="1">
        <v>949.85</v>
      </c>
      <c r="P301" s="1">
        <v>4</v>
      </c>
      <c r="Q301" s="1">
        <v>0</v>
      </c>
      <c r="R301" s="1">
        <v>389.85</v>
      </c>
      <c r="S301" s="1">
        <v>4</v>
      </c>
      <c r="T301" s="1" t="s">
        <v>51</v>
      </c>
      <c r="U301" s="1">
        <v>109</v>
      </c>
      <c r="V301" s="1" t="s">
        <v>52</v>
      </c>
      <c r="W301" s="1" t="s">
        <v>52</v>
      </c>
      <c r="X301" s="1">
        <v>71</v>
      </c>
    </row>
    <row r="302" spans="1:24">
      <c r="A302" s="1">
        <v>357</v>
      </c>
      <c r="B302" s="1" t="s">
        <v>64</v>
      </c>
      <c r="C302" s="1" t="s">
        <v>9</v>
      </c>
      <c r="D302" s="1">
        <v>99.53</v>
      </c>
      <c r="E302" s="1">
        <v>0</v>
      </c>
      <c r="F302" s="1">
        <v>0.28</v>
      </c>
      <c r="G302" s="1">
        <v>0</v>
      </c>
      <c r="H302" s="1">
        <v>0.19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 t="s">
        <v>54</v>
      </c>
      <c r="O302" s="1">
        <v>949.85</v>
      </c>
      <c r="P302" s="1">
        <v>4</v>
      </c>
      <c r="Q302" s="1">
        <v>0</v>
      </c>
      <c r="R302" s="1">
        <v>419.85</v>
      </c>
      <c r="S302" s="1">
        <v>4</v>
      </c>
      <c r="T302" s="1" t="s">
        <v>51</v>
      </c>
      <c r="U302" s="1">
        <v>124</v>
      </c>
      <c r="V302" s="1" t="s">
        <v>52</v>
      </c>
      <c r="W302" s="1" t="s">
        <v>52</v>
      </c>
      <c r="X302" s="1">
        <v>79</v>
      </c>
    </row>
    <row r="303" spans="1:24">
      <c r="A303" s="1">
        <v>358</v>
      </c>
      <c r="B303" s="1" t="s">
        <v>64</v>
      </c>
      <c r="C303" s="1" t="s">
        <v>9</v>
      </c>
      <c r="D303" s="1">
        <v>99.53</v>
      </c>
      <c r="E303" s="1">
        <v>0</v>
      </c>
      <c r="F303" s="1">
        <v>0.28</v>
      </c>
      <c r="G303" s="1">
        <v>0</v>
      </c>
      <c r="H303" s="1">
        <v>0.19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 t="s">
        <v>54</v>
      </c>
      <c r="O303" s="1">
        <v>949.85</v>
      </c>
      <c r="P303" s="1">
        <v>4</v>
      </c>
      <c r="Q303" s="1">
        <v>0</v>
      </c>
      <c r="R303" s="1">
        <v>449.85</v>
      </c>
      <c r="S303" s="1">
        <v>4</v>
      </c>
      <c r="T303" s="1" t="s">
        <v>51</v>
      </c>
      <c r="U303" s="1">
        <v>122</v>
      </c>
      <c r="V303" s="1" t="s">
        <v>52</v>
      </c>
      <c r="W303" s="1" t="s">
        <v>52</v>
      </c>
      <c r="X303" s="1">
        <v>83</v>
      </c>
    </row>
    <row r="304" spans="1:24">
      <c r="A304" s="1">
        <v>359</v>
      </c>
      <c r="B304" s="1" t="s">
        <v>64</v>
      </c>
      <c r="C304" s="1" t="s">
        <v>9</v>
      </c>
      <c r="D304" s="1">
        <v>99.53</v>
      </c>
      <c r="E304" s="1">
        <v>0</v>
      </c>
      <c r="F304" s="1">
        <v>0.28</v>
      </c>
      <c r="G304" s="1">
        <v>0</v>
      </c>
      <c r="H304" s="1">
        <v>0.19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 t="s">
        <v>54</v>
      </c>
      <c r="O304" s="1">
        <v>949.85</v>
      </c>
      <c r="P304" s="1">
        <v>4</v>
      </c>
      <c r="Q304" s="1">
        <v>0</v>
      </c>
      <c r="R304" s="1">
        <v>479.85</v>
      </c>
      <c r="S304" s="1">
        <v>4</v>
      </c>
      <c r="T304" s="1" t="s">
        <v>51</v>
      </c>
      <c r="U304" s="1">
        <v>107</v>
      </c>
      <c r="V304" s="1" t="s">
        <v>52</v>
      </c>
      <c r="W304" s="1" t="s">
        <v>52</v>
      </c>
      <c r="X304" s="1">
        <v>85</v>
      </c>
    </row>
    <row r="305" spans="1:24">
      <c r="A305" s="1">
        <v>360</v>
      </c>
      <c r="B305" s="1" t="s">
        <v>64</v>
      </c>
      <c r="C305" s="1" t="s">
        <v>9</v>
      </c>
      <c r="D305" s="1">
        <v>99.53</v>
      </c>
      <c r="E305" s="1">
        <v>0</v>
      </c>
      <c r="F305" s="1">
        <v>0.28</v>
      </c>
      <c r="G305" s="1">
        <v>0</v>
      </c>
      <c r="H305" s="1">
        <v>0.19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 t="s">
        <v>54</v>
      </c>
      <c r="O305" s="1">
        <v>949.85</v>
      </c>
      <c r="P305" s="1">
        <v>4</v>
      </c>
      <c r="Q305" s="1">
        <v>0</v>
      </c>
      <c r="R305" s="1">
        <v>509.85</v>
      </c>
      <c r="S305" s="1">
        <v>4</v>
      </c>
      <c r="T305" s="1" t="s">
        <v>51</v>
      </c>
      <c r="U305" s="1">
        <v>84</v>
      </c>
      <c r="V305" s="1" t="s">
        <v>52</v>
      </c>
      <c r="W305" s="1" t="s">
        <v>52</v>
      </c>
      <c r="X305" s="1">
        <v>87</v>
      </c>
    </row>
    <row r="306" spans="1:24">
      <c r="A306" s="1">
        <v>361</v>
      </c>
      <c r="B306" s="1" t="s">
        <v>78</v>
      </c>
      <c r="C306" s="1" t="s">
        <v>3</v>
      </c>
      <c r="D306" s="1">
        <v>95.16</v>
      </c>
      <c r="E306" s="1">
        <v>0</v>
      </c>
      <c r="F306" s="1">
        <v>0</v>
      </c>
      <c r="G306" s="1">
        <v>0</v>
      </c>
      <c r="H306" s="1">
        <v>0</v>
      </c>
      <c r="I306" s="1">
        <v>3.91</v>
      </c>
      <c r="J306" s="1">
        <v>0</v>
      </c>
      <c r="K306" s="1">
        <v>0.93</v>
      </c>
      <c r="L306" s="1">
        <v>0</v>
      </c>
      <c r="M306" s="1">
        <v>0</v>
      </c>
      <c r="N306" s="1" t="s">
        <v>54</v>
      </c>
      <c r="O306" s="1">
        <v>949.85</v>
      </c>
      <c r="P306" s="1">
        <v>1</v>
      </c>
      <c r="Q306" s="1">
        <v>0</v>
      </c>
      <c r="R306" s="1">
        <v>449.85</v>
      </c>
      <c r="S306" s="1">
        <v>4</v>
      </c>
      <c r="T306" s="1" t="s">
        <v>51</v>
      </c>
      <c r="U306" s="1">
        <v>175</v>
      </c>
      <c r="V306" s="1" t="s">
        <v>52</v>
      </c>
      <c r="W306" s="1" t="s">
        <v>52</v>
      </c>
      <c r="X306" s="1">
        <v>52</v>
      </c>
    </row>
    <row r="307" spans="1:24">
      <c r="A307" s="1">
        <v>362</v>
      </c>
      <c r="B307" s="1" t="s">
        <v>78</v>
      </c>
      <c r="C307" s="1" t="s">
        <v>11</v>
      </c>
      <c r="D307" s="1">
        <v>95.19</v>
      </c>
      <c r="E307" s="1">
        <v>0</v>
      </c>
      <c r="F307" s="1">
        <v>0.35</v>
      </c>
      <c r="G307" s="1">
        <v>0</v>
      </c>
      <c r="H307" s="1">
        <v>0</v>
      </c>
      <c r="I307" s="1">
        <v>3.52</v>
      </c>
      <c r="J307" s="1">
        <v>0</v>
      </c>
      <c r="K307" s="1">
        <v>0.94</v>
      </c>
      <c r="L307" s="1">
        <v>0</v>
      </c>
      <c r="M307" s="1">
        <v>0</v>
      </c>
      <c r="N307" s="1" t="s">
        <v>54</v>
      </c>
      <c r="O307" s="1">
        <v>949.85</v>
      </c>
      <c r="P307" s="1">
        <v>1</v>
      </c>
      <c r="Q307" s="1">
        <v>0</v>
      </c>
      <c r="R307" s="1">
        <v>449.85</v>
      </c>
      <c r="S307" s="1">
        <v>4</v>
      </c>
      <c r="T307" s="1" t="s">
        <v>51</v>
      </c>
      <c r="U307" s="1">
        <v>257</v>
      </c>
      <c r="V307" s="1" t="s">
        <v>52</v>
      </c>
      <c r="W307" s="1" t="s">
        <v>52</v>
      </c>
      <c r="X307" s="1">
        <v>36</v>
      </c>
    </row>
    <row r="308" spans="1:24">
      <c r="A308" s="1">
        <v>363</v>
      </c>
      <c r="B308" s="1" t="s">
        <v>78</v>
      </c>
      <c r="C308" s="1" t="s">
        <v>79</v>
      </c>
      <c r="D308" s="1">
        <v>95.18</v>
      </c>
      <c r="E308" s="1">
        <v>0</v>
      </c>
      <c r="F308" s="1">
        <v>0</v>
      </c>
      <c r="G308" s="1">
        <v>0.37</v>
      </c>
      <c r="H308" s="1">
        <v>0</v>
      </c>
      <c r="I308" s="1">
        <v>3.52</v>
      </c>
      <c r="J308" s="1">
        <v>0</v>
      </c>
      <c r="K308" s="1">
        <v>0.93</v>
      </c>
      <c r="L308" s="1">
        <v>0</v>
      </c>
      <c r="M308" s="1">
        <v>0</v>
      </c>
      <c r="N308" s="1" t="s">
        <v>54</v>
      </c>
      <c r="O308" s="1">
        <v>949.85</v>
      </c>
      <c r="P308" s="1">
        <v>1</v>
      </c>
      <c r="Q308" s="1">
        <v>0</v>
      </c>
      <c r="R308" s="1">
        <v>449.85</v>
      </c>
      <c r="S308" s="1">
        <v>4</v>
      </c>
      <c r="T308" s="1" t="s">
        <v>51</v>
      </c>
      <c r="U308" s="1">
        <v>258</v>
      </c>
      <c r="V308" s="1" t="s">
        <v>52</v>
      </c>
      <c r="W308" s="1" t="s">
        <v>52</v>
      </c>
      <c r="X308" s="1">
        <v>35</v>
      </c>
    </row>
    <row r="309" spans="1:24">
      <c r="A309" s="1">
        <v>364</v>
      </c>
      <c r="B309" s="1" t="s">
        <v>78</v>
      </c>
      <c r="C309" s="1" t="s">
        <v>3</v>
      </c>
      <c r="D309" s="1">
        <v>95.56</v>
      </c>
      <c r="E309" s="1">
        <v>0</v>
      </c>
      <c r="F309" s="1">
        <v>0</v>
      </c>
      <c r="G309" s="1">
        <v>0</v>
      </c>
      <c r="H309" s="1">
        <v>0</v>
      </c>
      <c r="I309" s="1">
        <v>3.51</v>
      </c>
      <c r="J309" s="1">
        <v>0</v>
      </c>
      <c r="K309" s="1">
        <v>0.93</v>
      </c>
      <c r="L309" s="1">
        <v>0</v>
      </c>
      <c r="M309" s="1">
        <v>0</v>
      </c>
      <c r="N309" s="1" t="s">
        <v>54</v>
      </c>
      <c r="O309" s="1">
        <v>949.85</v>
      </c>
      <c r="P309" s="1">
        <v>1</v>
      </c>
      <c r="Q309" s="1">
        <v>0</v>
      </c>
      <c r="R309" s="1">
        <v>449.85</v>
      </c>
      <c r="S309" s="1">
        <v>4</v>
      </c>
      <c r="T309" s="1" t="s">
        <v>51</v>
      </c>
      <c r="U309" s="1">
        <v>248</v>
      </c>
      <c r="V309" s="1" t="s">
        <v>52</v>
      </c>
      <c r="W309" s="1" t="s">
        <v>52</v>
      </c>
      <c r="X309" s="1">
        <v>37</v>
      </c>
    </row>
    <row r="310" spans="1:24">
      <c r="A310" s="1">
        <v>365</v>
      </c>
      <c r="B310" s="1" t="s">
        <v>78</v>
      </c>
      <c r="C310" s="1" t="s">
        <v>3</v>
      </c>
      <c r="D310" s="1">
        <v>95.75</v>
      </c>
      <c r="E310" s="1">
        <v>0</v>
      </c>
      <c r="F310" s="1">
        <v>0</v>
      </c>
      <c r="G310" s="1">
        <v>0</v>
      </c>
      <c r="H310" s="1">
        <v>0</v>
      </c>
      <c r="I310" s="1">
        <v>3.32</v>
      </c>
      <c r="J310" s="1">
        <v>0</v>
      </c>
      <c r="K310" s="1">
        <v>0.93</v>
      </c>
      <c r="L310" s="1">
        <v>0</v>
      </c>
      <c r="M310" s="1">
        <v>0</v>
      </c>
      <c r="N310" s="1" t="s">
        <v>54</v>
      </c>
      <c r="O310" s="1">
        <v>949.85</v>
      </c>
      <c r="P310" s="1">
        <v>1</v>
      </c>
      <c r="Q310" s="1">
        <v>0</v>
      </c>
      <c r="R310" s="1">
        <v>449.85</v>
      </c>
      <c r="S310" s="1">
        <v>4</v>
      </c>
      <c r="T310" s="1" t="s">
        <v>51</v>
      </c>
      <c r="U310" s="1">
        <v>261</v>
      </c>
      <c r="V310" s="1" t="s">
        <v>52</v>
      </c>
      <c r="W310" s="1" t="s">
        <v>52</v>
      </c>
      <c r="X310" s="1">
        <v>36</v>
      </c>
    </row>
    <row r="311" spans="1:24">
      <c r="A311" s="1">
        <v>366</v>
      </c>
      <c r="B311" s="1" t="s">
        <v>78</v>
      </c>
      <c r="C311" s="1" t="s">
        <v>3</v>
      </c>
      <c r="D311" s="1">
        <v>95.75</v>
      </c>
      <c r="E311" s="1">
        <v>0</v>
      </c>
      <c r="F311" s="1">
        <v>0</v>
      </c>
      <c r="G311" s="1">
        <v>0</v>
      </c>
      <c r="H311" s="1">
        <v>0</v>
      </c>
      <c r="I311" s="1">
        <v>3.32</v>
      </c>
      <c r="J311" s="1">
        <v>0</v>
      </c>
      <c r="K311" s="1">
        <v>0.93</v>
      </c>
      <c r="L311" s="1">
        <v>0</v>
      </c>
      <c r="M311" s="1">
        <v>0</v>
      </c>
      <c r="N311" s="1" t="s">
        <v>54</v>
      </c>
      <c r="O311" s="1">
        <v>949.85</v>
      </c>
      <c r="P311" s="1">
        <v>1</v>
      </c>
      <c r="Q311" s="1">
        <v>0</v>
      </c>
      <c r="R311" s="1">
        <v>449.85</v>
      </c>
      <c r="S311" s="1">
        <v>4</v>
      </c>
      <c r="T311" s="1" t="s">
        <v>51</v>
      </c>
      <c r="U311" s="1">
        <v>272</v>
      </c>
      <c r="V311" s="1" t="s">
        <v>52</v>
      </c>
      <c r="W311" s="1" t="s">
        <v>52</v>
      </c>
      <c r="X311" s="1">
        <v>35</v>
      </c>
    </row>
    <row r="312" spans="1:24">
      <c r="A312" s="1">
        <v>367</v>
      </c>
      <c r="B312" s="1" t="s">
        <v>89</v>
      </c>
      <c r="C312" s="1" t="s">
        <v>3</v>
      </c>
      <c r="D312" s="1">
        <v>93.86</v>
      </c>
      <c r="E312" s="1">
        <v>0</v>
      </c>
      <c r="F312" s="1">
        <v>0</v>
      </c>
      <c r="G312" s="1">
        <v>0</v>
      </c>
      <c r="H312" s="1">
        <v>0</v>
      </c>
      <c r="I312" s="1">
        <v>4.95</v>
      </c>
      <c r="J312" s="1">
        <v>0</v>
      </c>
      <c r="K312" s="1">
        <v>1.19</v>
      </c>
      <c r="L312" s="1">
        <v>0</v>
      </c>
      <c r="M312" s="1">
        <v>0</v>
      </c>
      <c r="N312" s="1" t="s">
        <v>54</v>
      </c>
      <c r="O312" s="1">
        <v>949.85</v>
      </c>
      <c r="P312" s="1">
        <v>1</v>
      </c>
      <c r="Q312" s="1">
        <v>0</v>
      </c>
      <c r="R312" s="1">
        <v>449.85</v>
      </c>
      <c r="S312" s="1">
        <v>4</v>
      </c>
      <c r="T312" s="1" t="s">
        <v>51</v>
      </c>
      <c r="U312" s="1">
        <v>201</v>
      </c>
      <c r="V312" s="1" t="s">
        <v>52</v>
      </c>
      <c r="W312" s="1" t="s">
        <v>52</v>
      </c>
      <c r="X312" s="1">
        <v>49</v>
      </c>
    </row>
    <row r="313" spans="1:24">
      <c r="A313" s="1">
        <v>368</v>
      </c>
      <c r="B313" s="1" t="s">
        <v>89</v>
      </c>
      <c r="C313" s="1" t="s">
        <v>3</v>
      </c>
      <c r="D313" s="1">
        <v>94.2</v>
      </c>
      <c r="E313" s="1">
        <v>0</v>
      </c>
      <c r="F313" s="1">
        <v>0</v>
      </c>
      <c r="G313" s="1">
        <v>0</v>
      </c>
      <c r="H313" s="1">
        <v>0</v>
      </c>
      <c r="I313" s="1">
        <v>4.7</v>
      </c>
      <c r="J313" s="1">
        <v>0</v>
      </c>
      <c r="K313" s="1">
        <v>1.1</v>
      </c>
      <c r="L313" s="1">
        <v>0</v>
      </c>
      <c r="M313" s="1">
        <v>0</v>
      </c>
      <c r="N313" s="1" t="s">
        <v>54</v>
      </c>
      <c r="O313" s="1">
        <v>949.85</v>
      </c>
      <c r="P313" s="1">
        <v>1</v>
      </c>
      <c r="Q313" s="1">
        <v>0</v>
      </c>
      <c r="R313" s="1">
        <v>449.85</v>
      </c>
      <c r="S313" s="1">
        <v>4</v>
      </c>
      <c r="T313" s="1" t="s">
        <v>51</v>
      </c>
      <c r="U313" s="1">
        <v>195</v>
      </c>
      <c r="V313" s="1" t="s">
        <v>52</v>
      </c>
      <c r="W313" s="1" t="s">
        <v>52</v>
      </c>
      <c r="X313" s="1">
        <v>51</v>
      </c>
    </row>
    <row r="314" spans="1:24">
      <c r="A314" s="1">
        <v>369</v>
      </c>
      <c r="B314" s="1" t="s">
        <v>90</v>
      </c>
      <c r="C314" s="1" t="s">
        <v>3</v>
      </c>
      <c r="D314" s="1">
        <v>94.4</v>
      </c>
      <c r="E314" s="1">
        <v>0</v>
      </c>
      <c r="F314" s="1">
        <v>0</v>
      </c>
      <c r="G314" s="1">
        <v>0</v>
      </c>
      <c r="H314" s="1">
        <v>0</v>
      </c>
      <c r="I314" s="1">
        <v>4.5</v>
      </c>
      <c r="J314" s="1">
        <v>0</v>
      </c>
      <c r="K314" s="1">
        <v>1.1</v>
      </c>
      <c r="L314" s="1">
        <v>0</v>
      </c>
      <c r="M314" s="1">
        <v>0</v>
      </c>
      <c r="N314" s="1" t="s">
        <v>54</v>
      </c>
      <c r="O314" s="1">
        <v>949.85</v>
      </c>
      <c r="P314" s="1">
        <v>1</v>
      </c>
      <c r="Q314" s="1">
        <v>0</v>
      </c>
      <c r="R314" s="1">
        <v>449.85</v>
      </c>
      <c r="S314" s="1">
        <v>4</v>
      </c>
      <c r="T314" s="1" t="s">
        <v>51</v>
      </c>
      <c r="U314" s="1">
        <v>193</v>
      </c>
      <c r="V314" s="1" t="s">
        <v>52</v>
      </c>
      <c r="W314" s="1" t="s">
        <v>52</v>
      </c>
      <c r="X314" s="1">
        <v>51</v>
      </c>
    </row>
    <row r="315" spans="1:24">
      <c r="A315" s="1">
        <v>370</v>
      </c>
      <c r="B315" s="1" t="s">
        <v>90</v>
      </c>
      <c r="C315" s="1" t="s">
        <v>3</v>
      </c>
      <c r="D315" s="1">
        <v>94.8</v>
      </c>
      <c r="E315" s="1">
        <v>0</v>
      </c>
      <c r="F315" s="1">
        <v>0</v>
      </c>
      <c r="G315" s="1">
        <v>0</v>
      </c>
      <c r="H315" s="1">
        <v>0</v>
      </c>
      <c r="I315" s="1">
        <v>4.2</v>
      </c>
      <c r="J315" s="1">
        <v>0</v>
      </c>
      <c r="K315" s="1">
        <v>1</v>
      </c>
      <c r="L315" s="1">
        <v>0</v>
      </c>
      <c r="M315" s="1">
        <v>0</v>
      </c>
      <c r="N315" s="1" t="s">
        <v>54</v>
      </c>
      <c r="O315" s="1">
        <v>949.85</v>
      </c>
      <c r="P315" s="1">
        <v>1</v>
      </c>
      <c r="Q315" s="1">
        <v>0</v>
      </c>
      <c r="R315" s="1">
        <v>449.85</v>
      </c>
      <c r="S315" s="1">
        <v>4</v>
      </c>
      <c r="T315" s="1" t="s">
        <v>51</v>
      </c>
      <c r="U315" s="1">
        <v>187</v>
      </c>
      <c r="V315" s="1" t="s">
        <v>52</v>
      </c>
      <c r="W315" s="1" t="s">
        <v>52</v>
      </c>
      <c r="X315" s="1">
        <v>51</v>
      </c>
    </row>
    <row r="316" spans="1:24">
      <c r="A316" s="1">
        <v>371</v>
      </c>
      <c r="B316" s="1" t="s">
        <v>90</v>
      </c>
      <c r="C316" s="1" t="s">
        <v>3</v>
      </c>
      <c r="D316" s="1">
        <v>95.1</v>
      </c>
      <c r="E316" s="1">
        <v>0</v>
      </c>
      <c r="F316" s="1">
        <v>0</v>
      </c>
      <c r="G316" s="1">
        <v>0</v>
      </c>
      <c r="H316" s="1">
        <v>0</v>
      </c>
      <c r="I316" s="1">
        <v>4</v>
      </c>
      <c r="J316" s="1">
        <v>0</v>
      </c>
      <c r="K316" s="1">
        <v>0.9</v>
      </c>
      <c r="L316" s="1">
        <v>0</v>
      </c>
      <c r="M316" s="1">
        <v>0</v>
      </c>
      <c r="N316" s="1" t="s">
        <v>54</v>
      </c>
      <c r="O316" s="1">
        <v>949.85</v>
      </c>
      <c r="P316" s="1">
        <v>1</v>
      </c>
      <c r="Q316" s="1">
        <v>0</v>
      </c>
      <c r="R316" s="1">
        <v>449.85</v>
      </c>
      <c r="S316" s="1">
        <v>4</v>
      </c>
      <c r="T316" s="1" t="s">
        <v>51</v>
      </c>
      <c r="U316" s="1">
        <v>183</v>
      </c>
      <c r="V316" s="1" t="s">
        <v>52</v>
      </c>
      <c r="W316" s="1" t="s">
        <v>52</v>
      </c>
      <c r="X316" s="1">
        <v>52</v>
      </c>
    </row>
    <row r="317" spans="1:24">
      <c r="A317" s="1">
        <v>372</v>
      </c>
      <c r="B317" s="1" t="s">
        <v>90</v>
      </c>
      <c r="C317" s="1" t="s">
        <v>3</v>
      </c>
      <c r="D317" s="1">
        <v>95.5</v>
      </c>
      <c r="E317" s="1">
        <v>0</v>
      </c>
      <c r="F317" s="1">
        <v>0</v>
      </c>
      <c r="G317" s="1">
        <v>0</v>
      </c>
      <c r="H317" s="1">
        <v>0</v>
      </c>
      <c r="I317" s="1">
        <v>3.6</v>
      </c>
      <c r="J317" s="1">
        <v>0</v>
      </c>
      <c r="K317" s="1">
        <v>0.9</v>
      </c>
      <c r="L317" s="1">
        <v>0</v>
      </c>
      <c r="M317" s="1">
        <v>0</v>
      </c>
      <c r="N317" s="1" t="s">
        <v>54</v>
      </c>
      <c r="O317" s="1">
        <v>949.85</v>
      </c>
      <c r="P317" s="1">
        <v>1</v>
      </c>
      <c r="Q317" s="1">
        <v>0</v>
      </c>
      <c r="R317" s="1">
        <v>449.85</v>
      </c>
      <c r="S317" s="1">
        <v>4</v>
      </c>
      <c r="T317" s="1" t="s">
        <v>51</v>
      </c>
      <c r="U317" s="1">
        <v>176</v>
      </c>
      <c r="V317" s="1" t="s">
        <v>52</v>
      </c>
      <c r="W317" s="1" t="s">
        <v>52</v>
      </c>
      <c r="X317" s="1">
        <v>51</v>
      </c>
    </row>
    <row r="318" spans="1:24">
      <c r="A318" s="1">
        <v>373</v>
      </c>
      <c r="B318" s="1" t="s">
        <v>90</v>
      </c>
      <c r="C318" s="1" t="s">
        <v>3</v>
      </c>
      <c r="D318" s="1">
        <v>95.9</v>
      </c>
      <c r="E318" s="1">
        <v>0</v>
      </c>
      <c r="F318" s="1">
        <v>0</v>
      </c>
      <c r="G318" s="1">
        <v>0</v>
      </c>
      <c r="H318" s="1">
        <v>0</v>
      </c>
      <c r="I318" s="1">
        <v>3.3</v>
      </c>
      <c r="J318" s="1">
        <v>0</v>
      </c>
      <c r="K318" s="1">
        <v>0.8</v>
      </c>
      <c r="L318" s="1">
        <v>0</v>
      </c>
      <c r="M318" s="1">
        <v>0</v>
      </c>
      <c r="N318" s="1" t="s">
        <v>54</v>
      </c>
      <c r="O318" s="1">
        <v>949.85</v>
      </c>
      <c r="P318" s="1">
        <v>1</v>
      </c>
      <c r="Q318" s="1">
        <v>0</v>
      </c>
      <c r="R318" s="1">
        <v>449.85</v>
      </c>
      <c r="S318" s="1">
        <v>4</v>
      </c>
      <c r="T318" s="1" t="s">
        <v>51</v>
      </c>
      <c r="U318" s="1">
        <v>169</v>
      </c>
      <c r="V318" s="1" t="s">
        <v>52</v>
      </c>
      <c r="W318" s="1" t="s">
        <v>52</v>
      </c>
      <c r="X318" s="1">
        <v>50</v>
      </c>
    </row>
    <row r="319" spans="1:24">
      <c r="A319" s="1">
        <v>374</v>
      </c>
      <c r="B319" s="1" t="s">
        <v>90</v>
      </c>
      <c r="C319" s="1" t="s">
        <v>3</v>
      </c>
      <c r="D319" s="1">
        <v>96.1</v>
      </c>
      <c r="E319" s="1">
        <v>0</v>
      </c>
      <c r="F319" s="1">
        <v>0</v>
      </c>
      <c r="G319" s="1">
        <v>0</v>
      </c>
      <c r="H319" s="1">
        <v>0</v>
      </c>
      <c r="I319" s="1">
        <v>3.1</v>
      </c>
      <c r="J319" s="1">
        <v>0</v>
      </c>
      <c r="K319" s="1">
        <v>0.8</v>
      </c>
      <c r="L319" s="1">
        <v>0</v>
      </c>
      <c r="M319" s="1">
        <v>0</v>
      </c>
      <c r="N319" s="1" t="s">
        <v>54</v>
      </c>
      <c r="O319" s="1">
        <v>949.85</v>
      </c>
      <c r="P319" s="1">
        <v>1</v>
      </c>
      <c r="Q319" s="1">
        <v>0</v>
      </c>
      <c r="R319" s="1">
        <v>449.85</v>
      </c>
      <c r="S319" s="1">
        <v>4</v>
      </c>
      <c r="T319" s="1" t="s">
        <v>51</v>
      </c>
      <c r="U319" s="1">
        <v>161</v>
      </c>
      <c r="V319" s="1" t="s">
        <v>52</v>
      </c>
      <c r="W319" s="1" t="s">
        <v>52</v>
      </c>
      <c r="X319" s="1">
        <v>51</v>
      </c>
    </row>
    <row r="320" spans="1:24">
      <c r="A320" s="1">
        <v>375</v>
      </c>
      <c r="B320" s="1" t="s">
        <v>90</v>
      </c>
      <c r="C320" s="1" t="s">
        <v>3</v>
      </c>
      <c r="D320" s="1">
        <v>96.75</v>
      </c>
      <c r="E320" s="1">
        <v>0</v>
      </c>
      <c r="F320" s="1">
        <v>0</v>
      </c>
      <c r="G320" s="1">
        <v>0</v>
      </c>
      <c r="H320" s="1">
        <v>0</v>
      </c>
      <c r="I320" s="1">
        <v>2.62</v>
      </c>
      <c r="J320" s="1">
        <v>0</v>
      </c>
      <c r="K320" s="1">
        <v>0.63</v>
      </c>
      <c r="L320" s="1">
        <v>0</v>
      </c>
      <c r="M320" s="1">
        <v>0</v>
      </c>
      <c r="N320" s="1" t="s">
        <v>54</v>
      </c>
      <c r="O320" s="1">
        <v>949.85</v>
      </c>
      <c r="P320" s="1">
        <v>1</v>
      </c>
      <c r="Q320" s="1">
        <v>0</v>
      </c>
      <c r="R320" s="1">
        <v>449.85</v>
      </c>
      <c r="S320" s="1">
        <v>4</v>
      </c>
      <c r="T320" s="1" t="s">
        <v>51</v>
      </c>
      <c r="U320" s="1">
        <v>216</v>
      </c>
      <c r="V320" s="1" t="s">
        <v>52</v>
      </c>
      <c r="W320" s="1" t="s">
        <v>52</v>
      </c>
      <c r="X320" s="1">
        <v>39</v>
      </c>
    </row>
    <row r="321" spans="1:24">
      <c r="A321" s="1">
        <v>376</v>
      </c>
      <c r="B321" s="1" t="s">
        <v>90</v>
      </c>
      <c r="C321" s="1" t="s">
        <v>3</v>
      </c>
      <c r="D321" s="1">
        <v>97.4</v>
      </c>
      <c r="E321" s="1">
        <v>0</v>
      </c>
      <c r="F321" s="1">
        <v>0</v>
      </c>
      <c r="G321" s="1">
        <v>0</v>
      </c>
      <c r="H321" s="1">
        <v>0</v>
      </c>
      <c r="I321" s="1">
        <v>2.1</v>
      </c>
      <c r="J321" s="1">
        <v>0</v>
      </c>
      <c r="K321" s="1">
        <v>0.5</v>
      </c>
      <c r="L321" s="1">
        <v>0</v>
      </c>
      <c r="M321" s="1">
        <v>0</v>
      </c>
      <c r="N321" s="1" t="s">
        <v>54</v>
      </c>
      <c r="O321" s="1">
        <v>949.85</v>
      </c>
      <c r="P321" s="1">
        <v>1</v>
      </c>
      <c r="Q321" s="1">
        <v>0</v>
      </c>
      <c r="R321" s="1">
        <v>449.85</v>
      </c>
      <c r="S321" s="1">
        <v>4</v>
      </c>
      <c r="T321" s="1" t="s">
        <v>51</v>
      </c>
      <c r="U321" s="1">
        <v>191</v>
      </c>
      <c r="V321" s="1" t="s">
        <v>52</v>
      </c>
      <c r="W321" s="1" t="s">
        <v>52</v>
      </c>
      <c r="X321" s="1">
        <v>40</v>
      </c>
    </row>
    <row r="322" spans="1:24">
      <c r="A322" s="1">
        <v>377</v>
      </c>
      <c r="B322" s="1" t="s">
        <v>90</v>
      </c>
      <c r="C322" s="1" t="s">
        <v>3</v>
      </c>
      <c r="D322" s="1">
        <v>98.1</v>
      </c>
      <c r="E322" s="1">
        <v>0</v>
      </c>
      <c r="F322" s="1">
        <v>0</v>
      </c>
      <c r="G322" s="1">
        <v>0</v>
      </c>
      <c r="H322" s="1">
        <v>0</v>
      </c>
      <c r="I322" s="1">
        <v>1.5</v>
      </c>
      <c r="J322" s="1">
        <v>0</v>
      </c>
      <c r="K322" s="1">
        <v>0.4</v>
      </c>
      <c r="L322" s="1">
        <v>0</v>
      </c>
      <c r="M322" s="1">
        <v>0</v>
      </c>
      <c r="N322" s="1" t="s">
        <v>54</v>
      </c>
      <c r="O322" s="1">
        <v>949.85</v>
      </c>
      <c r="P322" s="1">
        <v>1</v>
      </c>
      <c r="Q322" s="1">
        <v>0</v>
      </c>
      <c r="R322" s="1">
        <v>449.85</v>
      </c>
      <c r="S322" s="1">
        <v>4</v>
      </c>
      <c r="T322" s="1" t="s">
        <v>51</v>
      </c>
      <c r="U322" s="1">
        <v>172</v>
      </c>
      <c r="V322" s="1" t="s">
        <v>52</v>
      </c>
      <c r="W322" s="1" t="s">
        <v>52</v>
      </c>
      <c r="X322" s="1">
        <v>48</v>
      </c>
    </row>
    <row r="323" spans="1:24">
      <c r="A323" s="1">
        <v>378</v>
      </c>
      <c r="B323" s="1" t="s">
        <v>66</v>
      </c>
      <c r="C323" s="1" t="s">
        <v>67</v>
      </c>
      <c r="D323" s="1">
        <v>97.585</v>
      </c>
      <c r="E323" s="1">
        <v>0</v>
      </c>
      <c r="F323" s="1">
        <v>0</v>
      </c>
      <c r="G323" s="1">
        <v>0</v>
      </c>
      <c r="H323" s="1">
        <v>0</v>
      </c>
      <c r="I323" s="1">
        <v>1.91</v>
      </c>
      <c r="J323" s="1">
        <v>0.035</v>
      </c>
      <c r="K323" s="1">
        <v>0.47</v>
      </c>
      <c r="L323" s="1">
        <v>0</v>
      </c>
      <c r="M323" s="1">
        <v>0</v>
      </c>
      <c r="N323" s="1" t="s">
        <v>54</v>
      </c>
      <c r="O323" s="1">
        <v>949.85</v>
      </c>
      <c r="P323" s="1">
        <v>1</v>
      </c>
      <c r="Q323" s="1">
        <v>0</v>
      </c>
      <c r="R323" s="1">
        <v>399.85</v>
      </c>
      <c r="S323" s="1">
        <v>4</v>
      </c>
      <c r="T323" s="1" t="s">
        <v>51</v>
      </c>
      <c r="U323" s="1" t="s">
        <v>52</v>
      </c>
      <c r="V323" s="1" t="s">
        <v>91</v>
      </c>
      <c r="W323" s="1" t="s">
        <v>52</v>
      </c>
      <c r="X323" s="1">
        <v>33</v>
      </c>
    </row>
    <row r="324" spans="1:24">
      <c r="A324" s="1">
        <v>379</v>
      </c>
      <c r="B324" s="1" t="s">
        <v>66</v>
      </c>
      <c r="C324" s="1" t="s">
        <v>67</v>
      </c>
      <c r="D324" s="1">
        <v>97.585</v>
      </c>
      <c r="E324" s="1">
        <v>0</v>
      </c>
      <c r="F324" s="1">
        <v>0</v>
      </c>
      <c r="G324" s="1">
        <v>0</v>
      </c>
      <c r="H324" s="1">
        <v>0</v>
      </c>
      <c r="I324" s="1">
        <v>1.91</v>
      </c>
      <c r="J324" s="1">
        <v>0.035</v>
      </c>
      <c r="K324" s="1">
        <v>0.47</v>
      </c>
      <c r="L324" s="1">
        <v>0</v>
      </c>
      <c r="M324" s="1">
        <v>0</v>
      </c>
      <c r="N324" s="1" t="s">
        <v>54</v>
      </c>
      <c r="O324" s="1">
        <v>949.85</v>
      </c>
      <c r="P324" s="1">
        <v>1</v>
      </c>
      <c r="Q324" s="1">
        <v>0</v>
      </c>
      <c r="R324" s="1">
        <v>449.85</v>
      </c>
      <c r="S324" s="1">
        <v>4</v>
      </c>
      <c r="T324" s="1" t="s">
        <v>51</v>
      </c>
      <c r="U324" s="1" t="s">
        <v>52</v>
      </c>
      <c r="V324" s="1" t="s">
        <v>92</v>
      </c>
      <c r="W324" s="1" t="s">
        <v>52</v>
      </c>
      <c r="X324" s="1">
        <v>33</v>
      </c>
    </row>
    <row r="325" spans="1:24">
      <c r="A325" s="1">
        <v>380</v>
      </c>
      <c r="B325" s="1" t="s">
        <v>66</v>
      </c>
      <c r="C325" s="1" t="s">
        <v>67</v>
      </c>
      <c r="D325" s="1">
        <v>97.585</v>
      </c>
      <c r="E325" s="1">
        <v>0</v>
      </c>
      <c r="F325" s="1">
        <v>0</v>
      </c>
      <c r="G325" s="1">
        <v>0</v>
      </c>
      <c r="H325" s="1">
        <v>0</v>
      </c>
      <c r="I325" s="1">
        <v>1.91</v>
      </c>
      <c r="J325" s="1">
        <v>0.035</v>
      </c>
      <c r="K325" s="1">
        <v>0.47</v>
      </c>
      <c r="L325" s="1">
        <v>0</v>
      </c>
      <c r="M325" s="1">
        <v>0</v>
      </c>
      <c r="N325" s="1" t="s">
        <v>54</v>
      </c>
      <c r="O325" s="1">
        <v>949.85</v>
      </c>
      <c r="P325" s="1">
        <v>1</v>
      </c>
      <c r="Q325" s="1">
        <v>0</v>
      </c>
      <c r="R325" s="1">
        <v>499.85</v>
      </c>
      <c r="S325" s="1">
        <v>4</v>
      </c>
      <c r="T325" s="1" t="s">
        <v>51</v>
      </c>
      <c r="U325" s="1" t="s">
        <v>52</v>
      </c>
      <c r="V325" s="1" t="s">
        <v>76</v>
      </c>
      <c r="W325" s="1" t="s">
        <v>52</v>
      </c>
      <c r="X325" s="1">
        <v>32</v>
      </c>
    </row>
    <row r="326" spans="1:24">
      <c r="A326" s="1">
        <v>382</v>
      </c>
      <c r="B326" s="1" t="s">
        <v>66</v>
      </c>
      <c r="C326" s="1" t="s">
        <v>67</v>
      </c>
      <c r="D326" s="1">
        <v>97.585</v>
      </c>
      <c r="E326" s="1">
        <v>0</v>
      </c>
      <c r="F326" s="1">
        <v>0</v>
      </c>
      <c r="G326" s="1">
        <v>0</v>
      </c>
      <c r="H326" s="1">
        <v>0</v>
      </c>
      <c r="I326" s="1">
        <v>1.91</v>
      </c>
      <c r="J326" s="1">
        <v>0.035</v>
      </c>
      <c r="K326" s="1">
        <v>0.47</v>
      </c>
      <c r="L326" s="1">
        <v>0</v>
      </c>
      <c r="M326" s="1">
        <v>0</v>
      </c>
      <c r="N326" s="1" t="s">
        <v>50</v>
      </c>
      <c r="O326" s="1">
        <v>949.85</v>
      </c>
      <c r="P326" s="1">
        <v>1</v>
      </c>
      <c r="Q326" s="1">
        <v>60</v>
      </c>
      <c r="R326" s="1">
        <v>449.85</v>
      </c>
      <c r="S326" s="1">
        <v>4</v>
      </c>
      <c r="T326" s="1" t="s">
        <v>51</v>
      </c>
      <c r="U326" s="1" t="s">
        <v>52</v>
      </c>
      <c r="V326" s="1" t="s">
        <v>82</v>
      </c>
      <c r="W326" s="1" t="s">
        <v>52</v>
      </c>
      <c r="X326" s="1">
        <v>39</v>
      </c>
    </row>
    <row r="327" spans="1:24">
      <c r="A327" s="1">
        <v>383</v>
      </c>
      <c r="B327" s="1" t="s">
        <v>66</v>
      </c>
      <c r="C327" s="1" t="s">
        <v>67</v>
      </c>
      <c r="D327" s="1">
        <v>97.585</v>
      </c>
      <c r="E327" s="1">
        <v>0</v>
      </c>
      <c r="F327" s="1">
        <v>0</v>
      </c>
      <c r="G327" s="1">
        <v>0</v>
      </c>
      <c r="H327" s="1">
        <v>0</v>
      </c>
      <c r="I327" s="1">
        <v>1.91</v>
      </c>
      <c r="J327" s="1">
        <v>0.035</v>
      </c>
      <c r="K327" s="1">
        <v>0.47</v>
      </c>
      <c r="L327" s="1">
        <v>0</v>
      </c>
      <c r="M327" s="1">
        <v>0</v>
      </c>
      <c r="N327" s="1" t="s">
        <v>50</v>
      </c>
      <c r="O327" s="1">
        <v>949.85</v>
      </c>
      <c r="P327" s="1">
        <v>1</v>
      </c>
      <c r="Q327" s="1">
        <v>80</v>
      </c>
      <c r="R327" s="1">
        <v>449.85</v>
      </c>
      <c r="S327" s="1">
        <v>4</v>
      </c>
      <c r="T327" s="1" t="s">
        <v>51</v>
      </c>
      <c r="U327" s="1" t="s">
        <v>52</v>
      </c>
      <c r="V327" s="1" t="s">
        <v>93</v>
      </c>
      <c r="W327" s="1" t="s">
        <v>52</v>
      </c>
      <c r="X327" s="1">
        <v>40</v>
      </c>
    </row>
    <row r="328" spans="1:24">
      <c r="A328" s="1">
        <v>384</v>
      </c>
      <c r="B328" s="1" t="s">
        <v>65</v>
      </c>
      <c r="C328" s="1" t="s">
        <v>3</v>
      </c>
      <c r="D328" s="1">
        <v>97.943</v>
      </c>
      <c r="E328" s="1">
        <v>0</v>
      </c>
      <c r="F328" s="1">
        <v>0</v>
      </c>
      <c r="G328" s="1">
        <v>0</v>
      </c>
      <c r="H328" s="1">
        <v>0</v>
      </c>
      <c r="I328" s="1">
        <v>1.39</v>
      </c>
      <c r="J328" s="1">
        <v>0</v>
      </c>
      <c r="K328" s="1">
        <v>0.67</v>
      </c>
      <c r="L328" s="1">
        <v>0</v>
      </c>
      <c r="M328" s="1">
        <v>0</v>
      </c>
      <c r="N328" s="1" t="s">
        <v>54</v>
      </c>
      <c r="O328" s="1">
        <v>949.85</v>
      </c>
      <c r="P328" s="1">
        <v>1</v>
      </c>
      <c r="Q328" s="1">
        <v>0</v>
      </c>
      <c r="R328" s="1">
        <v>499.85</v>
      </c>
      <c r="S328" s="1">
        <v>4</v>
      </c>
      <c r="T328" s="1" t="s">
        <v>51</v>
      </c>
      <c r="U328" s="1">
        <v>116</v>
      </c>
      <c r="V328" s="1" t="s">
        <v>52</v>
      </c>
      <c r="W328" s="1" t="s">
        <v>52</v>
      </c>
      <c r="X328" s="1">
        <v>28</v>
      </c>
    </row>
    <row r="329" spans="1:24">
      <c r="A329" s="1">
        <v>385</v>
      </c>
      <c r="B329" s="1" t="s">
        <v>65</v>
      </c>
      <c r="C329" s="1" t="s">
        <v>3</v>
      </c>
      <c r="D329" s="1">
        <v>96.572</v>
      </c>
      <c r="E329" s="1">
        <v>0</v>
      </c>
      <c r="F329" s="1">
        <v>0</v>
      </c>
      <c r="G329" s="1">
        <v>0</v>
      </c>
      <c r="H329" s="1">
        <v>0</v>
      </c>
      <c r="I329" s="1">
        <v>2.34</v>
      </c>
      <c r="J329" s="1">
        <v>0</v>
      </c>
      <c r="K329" s="1">
        <v>1.09</v>
      </c>
      <c r="L329" s="1">
        <v>0</v>
      </c>
      <c r="M329" s="1">
        <v>0</v>
      </c>
      <c r="N329" s="1" t="s">
        <v>54</v>
      </c>
      <c r="O329" s="1">
        <v>949.85</v>
      </c>
      <c r="P329" s="1">
        <v>1</v>
      </c>
      <c r="Q329" s="1">
        <v>0</v>
      </c>
      <c r="R329" s="1">
        <v>499.85</v>
      </c>
      <c r="S329" s="1">
        <v>4</v>
      </c>
      <c r="T329" s="1" t="s">
        <v>51</v>
      </c>
      <c r="U329" s="1">
        <v>175</v>
      </c>
      <c r="V329" s="1" t="s">
        <v>52</v>
      </c>
      <c r="W329" s="1" t="s">
        <v>52</v>
      </c>
      <c r="X329" s="1">
        <v>23</v>
      </c>
    </row>
    <row r="330" spans="1:24">
      <c r="A330" s="1">
        <v>386</v>
      </c>
      <c r="B330" s="1" t="s">
        <v>65</v>
      </c>
      <c r="C330" s="1" t="s">
        <v>3</v>
      </c>
      <c r="D330" s="1">
        <v>94.402</v>
      </c>
      <c r="E330" s="1">
        <v>0</v>
      </c>
      <c r="F330" s="1">
        <v>0</v>
      </c>
      <c r="G330" s="1">
        <v>0</v>
      </c>
      <c r="H330" s="1">
        <v>0</v>
      </c>
      <c r="I330" s="1">
        <v>3.77</v>
      </c>
      <c r="J330" s="1">
        <v>0</v>
      </c>
      <c r="K330" s="1">
        <v>1.83</v>
      </c>
      <c r="L330" s="1">
        <v>0</v>
      </c>
      <c r="M330" s="1">
        <v>0</v>
      </c>
      <c r="N330" s="1" t="s">
        <v>54</v>
      </c>
      <c r="O330" s="1">
        <v>949.85</v>
      </c>
      <c r="P330" s="1">
        <v>1</v>
      </c>
      <c r="Q330" s="1">
        <v>0</v>
      </c>
      <c r="R330" s="1">
        <v>499.85</v>
      </c>
      <c r="S330" s="1">
        <v>4</v>
      </c>
      <c r="T330" s="1" t="s">
        <v>51</v>
      </c>
      <c r="U330" s="1">
        <v>177</v>
      </c>
      <c r="V330" s="1" t="s">
        <v>52</v>
      </c>
      <c r="W330" s="1" t="s">
        <v>52</v>
      </c>
      <c r="X330" s="1">
        <v>17</v>
      </c>
    </row>
    <row r="331" spans="1:24">
      <c r="A331" s="1">
        <v>387</v>
      </c>
      <c r="B331" s="1" t="s">
        <v>65</v>
      </c>
      <c r="C331" s="1" t="s">
        <v>3</v>
      </c>
      <c r="D331" s="1">
        <v>98.283</v>
      </c>
      <c r="E331" s="1">
        <v>0</v>
      </c>
      <c r="F331" s="1">
        <v>0</v>
      </c>
      <c r="G331" s="1">
        <v>0</v>
      </c>
      <c r="H331" s="1">
        <v>0</v>
      </c>
      <c r="I331" s="1">
        <v>1.38</v>
      </c>
      <c r="J331" s="1">
        <v>0</v>
      </c>
      <c r="K331" s="1">
        <v>0.33</v>
      </c>
      <c r="L331" s="1">
        <v>0</v>
      </c>
      <c r="M331" s="1">
        <v>0</v>
      </c>
      <c r="N331" s="1" t="s">
        <v>54</v>
      </c>
      <c r="O331" s="1">
        <v>949.85</v>
      </c>
      <c r="P331" s="1">
        <v>1</v>
      </c>
      <c r="Q331" s="1">
        <v>0</v>
      </c>
      <c r="R331" s="1">
        <v>499.85</v>
      </c>
      <c r="S331" s="1">
        <v>4</v>
      </c>
      <c r="T331" s="1" t="s">
        <v>51</v>
      </c>
      <c r="U331" s="1">
        <v>69</v>
      </c>
      <c r="V331" s="1" t="s">
        <v>52</v>
      </c>
      <c r="W331" s="1" t="s">
        <v>52</v>
      </c>
      <c r="X331" s="1">
        <v>31</v>
      </c>
    </row>
    <row r="332" spans="1:24">
      <c r="A332" s="1">
        <v>388</v>
      </c>
      <c r="B332" s="1" t="s">
        <v>65</v>
      </c>
      <c r="C332" s="1" t="s">
        <v>3</v>
      </c>
      <c r="D332" s="1">
        <v>97.128</v>
      </c>
      <c r="E332" s="1">
        <v>0</v>
      </c>
      <c r="F332" s="1">
        <v>0</v>
      </c>
      <c r="G332" s="1">
        <v>0</v>
      </c>
      <c r="H332" s="1">
        <v>0</v>
      </c>
      <c r="I332" s="1">
        <v>2.32</v>
      </c>
      <c r="J332" s="1">
        <v>0</v>
      </c>
      <c r="K332" s="1">
        <v>0.56</v>
      </c>
      <c r="L332" s="1">
        <v>0</v>
      </c>
      <c r="M332" s="1">
        <v>0</v>
      </c>
      <c r="N332" s="1" t="s">
        <v>54</v>
      </c>
      <c r="O332" s="1">
        <v>949.85</v>
      </c>
      <c r="P332" s="1">
        <v>1</v>
      </c>
      <c r="Q332" s="1">
        <v>0</v>
      </c>
      <c r="R332" s="1">
        <v>499.85</v>
      </c>
      <c r="S332" s="1">
        <v>4</v>
      </c>
      <c r="T332" s="1" t="s">
        <v>51</v>
      </c>
      <c r="U332" s="1">
        <v>185</v>
      </c>
      <c r="V332" s="1" t="s">
        <v>52</v>
      </c>
      <c r="W332" s="1" t="s">
        <v>52</v>
      </c>
      <c r="X332" s="1">
        <v>40</v>
      </c>
    </row>
    <row r="333" spans="1:24">
      <c r="A333" s="1">
        <v>389</v>
      </c>
      <c r="B333" s="1" t="s">
        <v>65</v>
      </c>
      <c r="C333" s="1" t="s">
        <v>3</v>
      </c>
      <c r="D333" s="1">
        <v>95.339</v>
      </c>
      <c r="E333" s="1">
        <v>0</v>
      </c>
      <c r="F333" s="1">
        <v>0</v>
      </c>
      <c r="G333" s="1">
        <v>0</v>
      </c>
      <c r="H333" s="1">
        <v>0</v>
      </c>
      <c r="I333" s="1">
        <v>3.77</v>
      </c>
      <c r="J333" s="1">
        <v>0</v>
      </c>
      <c r="K333" s="1">
        <v>0.89</v>
      </c>
      <c r="L333" s="1">
        <v>0</v>
      </c>
      <c r="M333" s="1">
        <v>0</v>
      </c>
      <c r="N333" s="1" t="s">
        <v>54</v>
      </c>
      <c r="O333" s="1">
        <v>949.85</v>
      </c>
      <c r="P333" s="1">
        <v>1</v>
      </c>
      <c r="Q333" s="1">
        <v>0</v>
      </c>
      <c r="R333" s="1">
        <v>499.85</v>
      </c>
      <c r="S333" s="1">
        <v>4</v>
      </c>
      <c r="T333" s="1" t="s">
        <v>51</v>
      </c>
      <c r="U333" s="1">
        <v>177</v>
      </c>
      <c r="V333" s="1" t="s">
        <v>52</v>
      </c>
      <c r="W333" s="1" t="s">
        <v>52</v>
      </c>
      <c r="X333" s="1">
        <v>48</v>
      </c>
    </row>
    <row r="334" spans="1:24">
      <c r="A334" s="1">
        <v>390</v>
      </c>
      <c r="B334" s="1" t="s">
        <v>65</v>
      </c>
      <c r="C334" s="1" t="s">
        <v>3</v>
      </c>
      <c r="D334" s="1">
        <v>98.347</v>
      </c>
      <c r="E334" s="1">
        <v>0</v>
      </c>
      <c r="F334" s="1">
        <v>0</v>
      </c>
      <c r="G334" s="1">
        <v>0</v>
      </c>
      <c r="H334" s="1">
        <v>0</v>
      </c>
      <c r="I334" s="1">
        <v>1.38</v>
      </c>
      <c r="J334" s="1">
        <v>0</v>
      </c>
      <c r="K334" s="1">
        <v>0.27</v>
      </c>
      <c r="L334" s="1">
        <v>0</v>
      </c>
      <c r="M334" s="1">
        <v>0</v>
      </c>
      <c r="N334" s="1" t="s">
        <v>54</v>
      </c>
      <c r="O334" s="1">
        <v>949.85</v>
      </c>
      <c r="P334" s="1">
        <v>1</v>
      </c>
      <c r="Q334" s="1">
        <v>0</v>
      </c>
      <c r="R334" s="1">
        <v>499.85</v>
      </c>
      <c r="S334" s="1">
        <v>4</v>
      </c>
      <c r="T334" s="1" t="s">
        <v>51</v>
      </c>
      <c r="U334" s="1">
        <v>68</v>
      </c>
      <c r="V334" s="1" t="s">
        <v>52</v>
      </c>
      <c r="W334" s="1" t="s">
        <v>52</v>
      </c>
      <c r="X334" s="1">
        <v>32</v>
      </c>
    </row>
    <row r="335" spans="1:24">
      <c r="A335" s="1">
        <v>391</v>
      </c>
      <c r="B335" s="1" t="s">
        <v>65</v>
      </c>
      <c r="C335" s="1" t="s">
        <v>3</v>
      </c>
      <c r="D335" s="1">
        <v>97.24</v>
      </c>
      <c r="E335" s="1">
        <v>0</v>
      </c>
      <c r="F335" s="1">
        <v>0</v>
      </c>
      <c r="G335" s="1">
        <v>0</v>
      </c>
      <c r="H335" s="1">
        <v>0</v>
      </c>
      <c r="I335" s="1">
        <v>2.31</v>
      </c>
      <c r="J335" s="1">
        <v>0</v>
      </c>
      <c r="K335" s="1">
        <v>0.45</v>
      </c>
      <c r="L335" s="1">
        <v>0</v>
      </c>
      <c r="M335" s="1">
        <v>0</v>
      </c>
      <c r="N335" s="1" t="s">
        <v>54</v>
      </c>
      <c r="O335" s="1">
        <v>949.85</v>
      </c>
      <c r="P335" s="1">
        <v>1</v>
      </c>
      <c r="Q335" s="1">
        <v>0</v>
      </c>
      <c r="R335" s="1">
        <v>499.85</v>
      </c>
      <c r="S335" s="1">
        <v>4</v>
      </c>
      <c r="T335" s="1" t="s">
        <v>51</v>
      </c>
      <c r="U335" s="1">
        <v>178</v>
      </c>
      <c r="V335" s="1" t="s">
        <v>52</v>
      </c>
      <c r="W335" s="1" t="s">
        <v>52</v>
      </c>
      <c r="X335" s="1">
        <v>45</v>
      </c>
    </row>
    <row r="336" spans="1:24">
      <c r="A336" s="1">
        <v>392</v>
      </c>
      <c r="B336" s="1" t="s">
        <v>65</v>
      </c>
      <c r="C336" s="1" t="s">
        <v>3</v>
      </c>
      <c r="D336" s="1">
        <v>98.393</v>
      </c>
      <c r="E336" s="1">
        <v>0</v>
      </c>
      <c r="F336" s="1">
        <v>0</v>
      </c>
      <c r="G336" s="1">
        <v>0</v>
      </c>
      <c r="H336" s="1">
        <v>0</v>
      </c>
      <c r="I336" s="1">
        <v>1.39</v>
      </c>
      <c r="J336" s="1">
        <v>0</v>
      </c>
      <c r="K336" s="1">
        <v>0.22</v>
      </c>
      <c r="L336" s="1">
        <v>0</v>
      </c>
      <c r="M336" s="1">
        <v>0</v>
      </c>
      <c r="N336" s="1" t="s">
        <v>54</v>
      </c>
      <c r="O336" s="1">
        <v>949.85</v>
      </c>
      <c r="P336" s="1">
        <v>1</v>
      </c>
      <c r="Q336" s="1">
        <v>0</v>
      </c>
      <c r="R336" s="1">
        <v>499.85</v>
      </c>
      <c r="S336" s="1">
        <v>4</v>
      </c>
      <c r="T336" s="1" t="s">
        <v>51</v>
      </c>
      <c r="U336" s="1">
        <v>63</v>
      </c>
      <c r="V336" s="1" t="s">
        <v>52</v>
      </c>
      <c r="W336" s="1" t="s">
        <v>52</v>
      </c>
      <c r="X336" s="1">
        <v>36</v>
      </c>
    </row>
    <row r="337" spans="1:24">
      <c r="A337" s="1">
        <v>393</v>
      </c>
      <c r="B337" s="1" t="s">
        <v>65</v>
      </c>
      <c r="C337" s="1" t="s">
        <v>3</v>
      </c>
      <c r="D337" s="1">
        <v>93.886</v>
      </c>
      <c r="E337" s="1">
        <v>0</v>
      </c>
      <c r="F337" s="1">
        <v>0</v>
      </c>
      <c r="G337" s="1">
        <v>0</v>
      </c>
      <c r="H337" s="1">
        <v>0</v>
      </c>
      <c r="I337" s="1">
        <v>2.3</v>
      </c>
      <c r="J337" s="1">
        <v>0</v>
      </c>
      <c r="K337" s="1">
        <v>3.81</v>
      </c>
      <c r="L337" s="1">
        <v>0</v>
      </c>
      <c r="M337" s="1">
        <v>0</v>
      </c>
      <c r="N337" s="1" t="s">
        <v>54</v>
      </c>
      <c r="O337" s="1">
        <v>949.85</v>
      </c>
      <c r="P337" s="1">
        <v>1</v>
      </c>
      <c r="Q337" s="1">
        <v>0</v>
      </c>
      <c r="R337" s="1">
        <v>499.85</v>
      </c>
      <c r="S337" s="1">
        <v>4</v>
      </c>
      <c r="T337" s="1" t="s">
        <v>51</v>
      </c>
      <c r="U337" s="1">
        <v>172</v>
      </c>
      <c r="V337" s="1" t="s">
        <v>52</v>
      </c>
      <c r="W337" s="1" t="s">
        <v>52</v>
      </c>
      <c r="X337" s="1">
        <v>47</v>
      </c>
    </row>
    <row r="338" spans="1:24">
      <c r="A338" s="1">
        <v>394</v>
      </c>
      <c r="B338" s="1" t="s">
        <v>65</v>
      </c>
      <c r="C338" s="1" t="s">
        <v>3</v>
      </c>
      <c r="D338" s="1">
        <v>95.627</v>
      </c>
      <c r="E338" s="1">
        <v>0</v>
      </c>
      <c r="F338" s="1">
        <v>0</v>
      </c>
      <c r="G338" s="1">
        <v>0</v>
      </c>
      <c r="H338" s="1">
        <v>0</v>
      </c>
      <c r="I338" s="1">
        <v>3.76</v>
      </c>
      <c r="J338" s="1">
        <v>0</v>
      </c>
      <c r="K338" s="1">
        <v>0.61</v>
      </c>
      <c r="L338" s="1">
        <v>0</v>
      </c>
      <c r="M338" s="1">
        <v>0</v>
      </c>
      <c r="N338" s="1" t="s">
        <v>54</v>
      </c>
      <c r="O338" s="1">
        <v>949.85</v>
      </c>
      <c r="P338" s="1">
        <v>1</v>
      </c>
      <c r="Q338" s="1">
        <v>0</v>
      </c>
      <c r="R338" s="1">
        <v>499.85</v>
      </c>
      <c r="S338" s="1">
        <v>4</v>
      </c>
      <c r="T338" s="1" t="s">
        <v>51</v>
      </c>
      <c r="U338" s="1">
        <v>200</v>
      </c>
      <c r="V338" s="1" t="s">
        <v>52</v>
      </c>
      <c r="W338" s="1" t="s">
        <v>52</v>
      </c>
      <c r="X338" s="1">
        <v>38</v>
      </c>
    </row>
    <row r="339" spans="1:24">
      <c r="A339" s="1">
        <v>395</v>
      </c>
      <c r="B339" s="1" t="s">
        <v>65</v>
      </c>
      <c r="C339" s="1" t="s">
        <v>3</v>
      </c>
      <c r="D339" s="1">
        <v>95.518</v>
      </c>
      <c r="E339" s="1">
        <v>0</v>
      </c>
      <c r="F339" s="1">
        <v>0</v>
      </c>
      <c r="G339" s="1">
        <v>0</v>
      </c>
      <c r="H339" s="1">
        <v>0</v>
      </c>
      <c r="I339" s="1">
        <v>3.78</v>
      </c>
      <c r="J339" s="1">
        <v>0</v>
      </c>
      <c r="K339" s="1">
        <v>0.71</v>
      </c>
      <c r="L339" s="1">
        <v>0</v>
      </c>
      <c r="M339" s="1">
        <v>0</v>
      </c>
      <c r="N339" s="1" t="s">
        <v>54</v>
      </c>
      <c r="O339" s="1">
        <v>949.85</v>
      </c>
      <c r="P339" s="1">
        <v>1</v>
      </c>
      <c r="Q339" s="1">
        <v>0</v>
      </c>
      <c r="R339" s="1">
        <v>499.85</v>
      </c>
      <c r="S339" s="1">
        <v>4.5</v>
      </c>
      <c r="T339" s="1" t="s">
        <v>51</v>
      </c>
      <c r="U339" s="1">
        <v>154</v>
      </c>
      <c r="V339" s="1" t="s">
        <v>52</v>
      </c>
      <c r="W339" s="1" t="s">
        <v>52</v>
      </c>
      <c r="X339" s="1">
        <v>41</v>
      </c>
    </row>
    <row r="340" spans="1:24">
      <c r="A340" s="1">
        <v>396</v>
      </c>
      <c r="B340" s="1" t="s">
        <v>84</v>
      </c>
      <c r="C340" s="1" t="s">
        <v>3</v>
      </c>
      <c r="D340" s="1">
        <v>96.5</v>
      </c>
      <c r="E340" s="1">
        <v>0</v>
      </c>
      <c r="F340" s="1">
        <v>0</v>
      </c>
      <c r="G340" s="1">
        <v>0</v>
      </c>
      <c r="H340" s="1">
        <v>0</v>
      </c>
      <c r="I340" s="1">
        <v>2.8</v>
      </c>
      <c r="J340" s="1">
        <v>0</v>
      </c>
      <c r="K340" s="1">
        <v>0.7</v>
      </c>
      <c r="L340" s="1">
        <v>0</v>
      </c>
      <c r="M340" s="1">
        <v>0</v>
      </c>
      <c r="N340" s="1" t="s">
        <v>55</v>
      </c>
      <c r="O340" s="1">
        <v>949.85</v>
      </c>
      <c r="P340" s="1">
        <v>2</v>
      </c>
      <c r="Q340" s="1">
        <v>75</v>
      </c>
      <c r="R340" s="1">
        <v>399.85</v>
      </c>
      <c r="S340" s="1">
        <v>5</v>
      </c>
      <c r="T340" s="1" t="s">
        <v>56</v>
      </c>
      <c r="U340" s="1">
        <v>107</v>
      </c>
      <c r="V340" s="1" t="s">
        <v>52</v>
      </c>
      <c r="W340" s="1" t="s">
        <v>52</v>
      </c>
      <c r="X340" s="1">
        <v>29</v>
      </c>
    </row>
    <row r="341" spans="1:24">
      <c r="A341" s="1">
        <v>397</v>
      </c>
      <c r="B341" s="1" t="s">
        <v>84</v>
      </c>
      <c r="C341" s="1" t="s">
        <v>3</v>
      </c>
      <c r="D341" s="1">
        <v>96.5</v>
      </c>
      <c r="E341" s="1">
        <v>0</v>
      </c>
      <c r="F341" s="1">
        <v>0</v>
      </c>
      <c r="G341" s="1">
        <v>0</v>
      </c>
      <c r="H341" s="1">
        <v>0</v>
      </c>
      <c r="I341" s="1">
        <v>2.8</v>
      </c>
      <c r="J341" s="1">
        <v>0</v>
      </c>
      <c r="K341" s="1">
        <v>0.7</v>
      </c>
      <c r="L341" s="1">
        <v>0</v>
      </c>
      <c r="M341" s="1">
        <v>0</v>
      </c>
      <c r="N341" s="1" t="s">
        <v>55</v>
      </c>
      <c r="O341" s="1">
        <v>949.85</v>
      </c>
      <c r="P341" s="1">
        <v>2</v>
      </c>
      <c r="Q341" s="1">
        <v>75</v>
      </c>
      <c r="R341" s="1">
        <v>449.85</v>
      </c>
      <c r="S341" s="1">
        <v>5</v>
      </c>
      <c r="T341" s="1" t="s">
        <v>56</v>
      </c>
      <c r="U341" s="1">
        <v>127</v>
      </c>
      <c r="V341" s="1" t="s">
        <v>52</v>
      </c>
      <c r="W341" s="1" t="s">
        <v>52</v>
      </c>
      <c r="X341" s="1">
        <v>29</v>
      </c>
    </row>
    <row r="342" spans="1:24">
      <c r="A342" s="1">
        <v>398</v>
      </c>
      <c r="B342" s="1" t="s">
        <v>84</v>
      </c>
      <c r="C342" s="1" t="s">
        <v>3</v>
      </c>
      <c r="D342" s="1">
        <v>96.5</v>
      </c>
      <c r="E342" s="1">
        <v>0</v>
      </c>
      <c r="F342" s="1">
        <v>0</v>
      </c>
      <c r="G342" s="1">
        <v>0</v>
      </c>
      <c r="H342" s="1">
        <v>0</v>
      </c>
      <c r="I342" s="1">
        <v>2.8</v>
      </c>
      <c r="J342" s="1">
        <v>0</v>
      </c>
      <c r="K342" s="1">
        <v>0.7</v>
      </c>
      <c r="L342" s="1">
        <v>0</v>
      </c>
      <c r="M342" s="1">
        <v>0</v>
      </c>
      <c r="N342" s="1" t="s">
        <v>55</v>
      </c>
      <c r="O342" s="1">
        <v>949.85</v>
      </c>
      <c r="P342" s="1">
        <v>2</v>
      </c>
      <c r="Q342" s="1">
        <v>75</v>
      </c>
      <c r="R342" s="1">
        <v>499.85</v>
      </c>
      <c r="S342" s="1">
        <v>5</v>
      </c>
      <c r="T342" s="1" t="s">
        <v>56</v>
      </c>
      <c r="U342" s="1">
        <v>167</v>
      </c>
      <c r="V342" s="1" t="s">
        <v>52</v>
      </c>
      <c r="W342" s="1" t="s">
        <v>52</v>
      </c>
      <c r="X342" s="1">
        <v>36</v>
      </c>
    </row>
    <row r="343" spans="1:24">
      <c r="A343" s="1">
        <v>399</v>
      </c>
      <c r="B343" s="1" t="s">
        <v>64</v>
      </c>
      <c r="C343" s="1" t="s">
        <v>9</v>
      </c>
      <c r="D343" s="1">
        <v>99.53</v>
      </c>
      <c r="E343" s="1">
        <v>0</v>
      </c>
      <c r="F343" s="1">
        <v>0.28</v>
      </c>
      <c r="G343" s="1">
        <v>0</v>
      </c>
      <c r="H343" s="1">
        <v>0.19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 t="s">
        <v>54</v>
      </c>
      <c r="O343" s="1">
        <v>949.85</v>
      </c>
      <c r="P343" s="1">
        <v>4</v>
      </c>
      <c r="Q343" s="1">
        <v>0</v>
      </c>
      <c r="R343" s="1">
        <v>389.85</v>
      </c>
      <c r="S343" s="1">
        <v>6</v>
      </c>
      <c r="T343" s="1" t="s">
        <v>51</v>
      </c>
      <c r="U343" s="1">
        <v>109</v>
      </c>
      <c r="V343" s="1" t="s">
        <v>52</v>
      </c>
      <c r="W343" s="1" t="s">
        <v>52</v>
      </c>
      <c r="X343" s="1">
        <v>76</v>
      </c>
    </row>
    <row r="344" spans="1:24">
      <c r="A344" s="1">
        <v>400</v>
      </c>
      <c r="B344" s="1" t="s">
        <v>64</v>
      </c>
      <c r="C344" s="1" t="s">
        <v>9</v>
      </c>
      <c r="D344" s="1">
        <v>99.53</v>
      </c>
      <c r="E344" s="1">
        <v>0</v>
      </c>
      <c r="F344" s="1">
        <v>0.28</v>
      </c>
      <c r="G344" s="1">
        <v>0</v>
      </c>
      <c r="H344" s="1">
        <v>0.19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 t="s">
        <v>54</v>
      </c>
      <c r="O344" s="1">
        <v>949.85</v>
      </c>
      <c r="P344" s="1">
        <v>4</v>
      </c>
      <c r="Q344" s="1">
        <v>0</v>
      </c>
      <c r="R344" s="1">
        <v>419.85</v>
      </c>
      <c r="S344" s="1">
        <v>6</v>
      </c>
      <c r="T344" s="1" t="s">
        <v>51</v>
      </c>
      <c r="U344" s="1">
        <v>124</v>
      </c>
      <c r="V344" s="1" t="s">
        <v>52</v>
      </c>
      <c r="W344" s="1" t="s">
        <v>52</v>
      </c>
      <c r="X344" s="1">
        <v>79</v>
      </c>
    </row>
    <row r="345" spans="1:24">
      <c r="A345" s="1">
        <v>401</v>
      </c>
      <c r="B345" s="1" t="s">
        <v>64</v>
      </c>
      <c r="C345" s="1" t="s">
        <v>9</v>
      </c>
      <c r="D345" s="1">
        <v>99.53</v>
      </c>
      <c r="E345" s="1">
        <v>0</v>
      </c>
      <c r="F345" s="1">
        <v>0.28</v>
      </c>
      <c r="G345" s="1">
        <v>0</v>
      </c>
      <c r="H345" s="1">
        <v>0.19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 t="s">
        <v>54</v>
      </c>
      <c r="O345" s="1">
        <v>949.85</v>
      </c>
      <c r="P345" s="1">
        <v>4</v>
      </c>
      <c r="Q345" s="1">
        <v>0</v>
      </c>
      <c r="R345" s="1">
        <v>449.85</v>
      </c>
      <c r="S345" s="1">
        <v>6</v>
      </c>
      <c r="T345" s="1" t="s">
        <v>51</v>
      </c>
      <c r="U345" s="1">
        <v>122</v>
      </c>
      <c r="V345" s="1" t="s">
        <v>52</v>
      </c>
      <c r="W345" s="1" t="s">
        <v>52</v>
      </c>
      <c r="X345" s="1">
        <v>84</v>
      </c>
    </row>
    <row r="346" spans="1:24">
      <c r="A346" s="1">
        <v>402</v>
      </c>
      <c r="B346" s="1" t="s">
        <v>64</v>
      </c>
      <c r="C346" s="1" t="s">
        <v>9</v>
      </c>
      <c r="D346" s="1">
        <v>99.53</v>
      </c>
      <c r="E346" s="1">
        <v>0</v>
      </c>
      <c r="F346" s="1">
        <v>0.28</v>
      </c>
      <c r="G346" s="1">
        <v>0</v>
      </c>
      <c r="H346" s="1">
        <v>0.19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 t="s">
        <v>54</v>
      </c>
      <c r="O346" s="1">
        <v>949.85</v>
      </c>
      <c r="P346" s="1">
        <v>4</v>
      </c>
      <c r="Q346" s="1">
        <v>0</v>
      </c>
      <c r="R346" s="1">
        <v>479.85</v>
      </c>
      <c r="S346" s="1">
        <v>6</v>
      </c>
      <c r="T346" s="1" t="s">
        <v>51</v>
      </c>
      <c r="U346" s="1">
        <v>107</v>
      </c>
      <c r="V346" s="1" t="s">
        <v>52</v>
      </c>
      <c r="W346" s="1" t="s">
        <v>52</v>
      </c>
      <c r="X346" s="1">
        <v>85</v>
      </c>
    </row>
    <row r="347" spans="1:24">
      <c r="A347" s="1">
        <v>403</v>
      </c>
      <c r="B347" s="1" t="s">
        <v>64</v>
      </c>
      <c r="C347" s="1" t="s">
        <v>9</v>
      </c>
      <c r="D347" s="1">
        <v>99.53</v>
      </c>
      <c r="E347" s="1">
        <v>0</v>
      </c>
      <c r="F347" s="1">
        <v>0.28</v>
      </c>
      <c r="G347" s="1">
        <v>0</v>
      </c>
      <c r="H347" s="1">
        <v>0.19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 t="s">
        <v>54</v>
      </c>
      <c r="O347" s="1">
        <v>949.85</v>
      </c>
      <c r="P347" s="1">
        <v>4</v>
      </c>
      <c r="Q347" s="1">
        <v>0</v>
      </c>
      <c r="R347" s="1">
        <v>509.85</v>
      </c>
      <c r="S347" s="1">
        <v>6</v>
      </c>
      <c r="T347" s="1" t="s">
        <v>51</v>
      </c>
      <c r="U347" s="1">
        <v>89</v>
      </c>
      <c r="V347" s="1" t="s">
        <v>52</v>
      </c>
      <c r="W347" s="1" t="s">
        <v>52</v>
      </c>
      <c r="X347" s="1">
        <v>88</v>
      </c>
    </row>
    <row r="348" spans="1:24">
      <c r="A348" s="1">
        <v>404</v>
      </c>
      <c r="B348" s="1" t="s">
        <v>66</v>
      </c>
      <c r="C348" s="1" t="s">
        <v>67</v>
      </c>
      <c r="D348" s="1">
        <v>97.585</v>
      </c>
      <c r="E348" s="1">
        <v>0</v>
      </c>
      <c r="F348" s="1">
        <v>0</v>
      </c>
      <c r="G348" s="1">
        <v>0</v>
      </c>
      <c r="H348" s="1">
        <v>0</v>
      </c>
      <c r="I348" s="1">
        <v>1.91</v>
      </c>
      <c r="J348" s="1">
        <v>0.035</v>
      </c>
      <c r="K348" s="1">
        <v>0.47</v>
      </c>
      <c r="L348" s="1">
        <v>0</v>
      </c>
      <c r="M348" s="1">
        <v>0</v>
      </c>
      <c r="N348" s="1" t="s">
        <v>54</v>
      </c>
      <c r="O348" s="1">
        <v>949.85</v>
      </c>
      <c r="P348" s="1">
        <v>1</v>
      </c>
      <c r="Q348" s="1">
        <v>0</v>
      </c>
      <c r="R348" s="1">
        <v>399.85</v>
      </c>
      <c r="S348" s="1">
        <v>6</v>
      </c>
      <c r="T348" s="1" t="s">
        <v>51</v>
      </c>
      <c r="U348" s="1" t="s">
        <v>52</v>
      </c>
      <c r="V348" s="1" t="s">
        <v>69</v>
      </c>
      <c r="W348" s="1" t="s">
        <v>52</v>
      </c>
      <c r="X348" s="1">
        <v>33</v>
      </c>
    </row>
    <row r="349" spans="1:24">
      <c r="A349" s="1">
        <v>405</v>
      </c>
      <c r="B349" s="1" t="s">
        <v>66</v>
      </c>
      <c r="C349" s="1" t="s">
        <v>67</v>
      </c>
      <c r="D349" s="1">
        <v>97.585</v>
      </c>
      <c r="E349" s="1">
        <v>0</v>
      </c>
      <c r="F349" s="1">
        <v>0</v>
      </c>
      <c r="G349" s="1">
        <v>0</v>
      </c>
      <c r="H349" s="1">
        <v>0</v>
      </c>
      <c r="I349" s="1">
        <v>1.91</v>
      </c>
      <c r="J349" s="1">
        <v>0.035</v>
      </c>
      <c r="K349" s="1">
        <v>0.47</v>
      </c>
      <c r="L349" s="1">
        <v>0</v>
      </c>
      <c r="M349" s="1">
        <v>0</v>
      </c>
      <c r="N349" s="1" t="s">
        <v>54</v>
      </c>
      <c r="O349" s="1">
        <v>949.85</v>
      </c>
      <c r="P349" s="1">
        <v>1</v>
      </c>
      <c r="Q349" s="1">
        <v>0</v>
      </c>
      <c r="R349" s="1">
        <v>449.85</v>
      </c>
      <c r="S349" s="1">
        <v>6</v>
      </c>
      <c r="T349" s="1" t="s">
        <v>51</v>
      </c>
      <c r="U349" s="1" t="s">
        <v>52</v>
      </c>
      <c r="V349" s="1" t="s">
        <v>94</v>
      </c>
      <c r="W349" s="1" t="s">
        <v>52</v>
      </c>
      <c r="X349" s="1">
        <v>33</v>
      </c>
    </row>
    <row r="350" spans="1:24">
      <c r="A350" s="1">
        <v>406</v>
      </c>
      <c r="B350" s="1" t="s">
        <v>66</v>
      </c>
      <c r="C350" s="1" t="s">
        <v>67</v>
      </c>
      <c r="D350" s="1">
        <v>97.585</v>
      </c>
      <c r="E350" s="1">
        <v>0</v>
      </c>
      <c r="F350" s="1">
        <v>0</v>
      </c>
      <c r="G350" s="1">
        <v>0</v>
      </c>
      <c r="H350" s="1">
        <v>0</v>
      </c>
      <c r="I350" s="1">
        <v>1.91</v>
      </c>
      <c r="J350" s="1">
        <v>0.035</v>
      </c>
      <c r="K350" s="1">
        <v>0.47</v>
      </c>
      <c r="L350" s="1">
        <v>0</v>
      </c>
      <c r="M350" s="1">
        <v>0</v>
      </c>
      <c r="N350" s="1" t="s">
        <v>54</v>
      </c>
      <c r="O350" s="1">
        <v>949.85</v>
      </c>
      <c r="P350" s="1">
        <v>1</v>
      </c>
      <c r="Q350" s="1">
        <v>0</v>
      </c>
      <c r="R350" s="1">
        <v>499.85</v>
      </c>
      <c r="S350" s="1">
        <v>6</v>
      </c>
      <c r="T350" s="1" t="s">
        <v>51</v>
      </c>
      <c r="U350" s="1" t="s">
        <v>52</v>
      </c>
      <c r="V350" s="1" t="s">
        <v>72</v>
      </c>
      <c r="W350" s="1" t="s">
        <v>52</v>
      </c>
      <c r="X350" s="1">
        <v>33</v>
      </c>
    </row>
    <row r="351" spans="1:24">
      <c r="A351" s="1">
        <v>408</v>
      </c>
      <c r="B351" s="1" t="s">
        <v>66</v>
      </c>
      <c r="C351" s="1" t="s">
        <v>67</v>
      </c>
      <c r="D351" s="1">
        <v>97.585</v>
      </c>
      <c r="E351" s="1">
        <v>0</v>
      </c>
      <c r="F351" s="1">
        <v>0</v>
      </c>
      <c r="G351" s="1">
        <v>0</v>
      </c>
      <c r="H351" s="1">
        <v>0</v>
      </c>
      <c r="I351" s="1">
        <v>1.91</v>
      </c>
      <c r="J351" s="1">
        <v>0.035</v>
      </c>
      <c r="K351" s="1">
        <v>0.47</v>
      </c>
      <c r="L351" s="1">
        <v>0</v>
      </c>
      <c r="M351" s="1">
        <v>0</v>
      </c>
      <c r="N351" s="1" t="s">
        <v>50</v>
      </c>
      <c r="O351" s="1">
        <v>949.85</v>
      </c>
      <c r="P351" s="1">
        <v>1</v>
      </c>
      <c r="Q351" s="1">
        <v>60</v>
      </c>
      <c r="R351" s="1">
        <v>449.85</v>
      </c>
      <c r="S351" s="1">
        <v>6</v>
      </c>
      <c r="T351" s="1" t="s">
        <v>51</v>
      </c>
      <c r="U351" s="1" t="s">
        <v>52</v>
      </c>
      <c r="V351" s="1" t="s">
        <v>76</v>
      </c>
      <c r="W351" s="1" t="s">
        <v>52</v>
      </c>
      <c r="X351" s="1">
        <v>39</v>
      </c>
    </row>
    <row r="352" spans="1:24">
      <c r="A352" s="1">
        <v>409</v>
      </c>
      <c r="B352" s="1" t="s">
        <v>66</v>
      </c>
      <c r="C352" s="1" t="s">
        <v>67</v>
      </c>
      <c r="D352" s="1">
        <v>97.585</v>
      </c>
      <c r="E352" s="1">
        <v>0</v>
      </c>
      <c r="F352" s="1">
        <v>0</v>
      </c>
      <c r="G352" s="1">
        <v>0</v>
      </c>
      <c r="H352" s="1">
        <v>0</v>
      </c>
      <c r="I352" s="1">
        <v>1.91</v>
      </c>
      <c r="J352" s="1">
        <v>0.035</v>
      </c>
      <c r="K352" s="1">
        <v>0.47</v>
      </c>
      <c r="L352" s="1">
        <v>0</v>
      </c>
      <c r="M352" s="1">
        <v>0</v>
      </c>
      <c r="N352" s="1" t="s">
        <v>50</v>
      </c>
      <c r="O352" s="1">
        <v>949.85</v>
      </c>
      <c r="P352" s="1">
        <v>1</v>
      </c>
      <c r="Q352" s="1">
        <v>80</v>
      </c>
      <c r="R352" s="1">
        <v>449.85</v>
      </c>
      <c r="S352" s="1">
        <v>6</v>
      </c>
      <c r="T352" s="1" t="s">
        <v>51</v>
      </c>
      <c r="U352" s="1" t="s">
        <v>52</v>
      </c>
      <c r="V352" s="1" t="s">
        <v>70</v>
      </c>
      <c r="W352" s="1" t="s">
        <v>52</v>
      </c>
      <c r="X352" s="1">
        <v>42</v>
      </c>
    </row>
    <row r="353" spans="1:24">
      <c r="A353" s="1">
        <v>410</v>
      </c>
      <c r="B353" s="1" t="s">
        <v>65</v>
      </c>
      <c r="C353" s="1" t="s">
        <v>3</v>
      </c>
      <c r="D353" s="1">
        <v>94.402</v>
      </c>
      <c r="E353" s="1">
        <v>0</v>
      </c>
      <c r="F353" s="1">
        <v>0</v>
      </c>
      <c r="G353" s="1">
        <v>0</v>
      </c>
      <c r="H353" s="1">
        <v>0</v>
      </c>
      <c r="I353" s="1">
        <v>3.77</v>
      </c>
      <c r="J353" s="1">
        <v>0</v>
      </c>
      <c r="K353" s="1">
        <v>1.83</v>
      </c>
      <c r="L353" s="1">
        <v>0</v>
      </c>
      <c r="M353" s="1">
        <v>0</v>
      </c>
      <c r="N353" s="1" t="s">
        <v>54</v>
      </c>
      <c r="O353" s="1">
        <v>949.85</v>
      </c>
      <c r="P353" s="1">
        <v>1</v>
      </c>
      <c r="Q353" s="1">
        <v>0</v>
      </c>
      <c r="R353" s="1">
        <v>499.85</v>
      </c>
      <c r="S353" s="1">
        <v>6</v>
      </c>
      <c r="T353" s="1" t="s">
        <v>51</v>
      </c>
      <c r="U353" s="1">
        <v>172</v>
      </c>
      <c r="V353" s="1" t="s">
        <v>52</v>
      </c>
      <c r="W353" s="1" t="s">
        <v>52</v>
      </c>
      <c r="X353" s="1">
        <v>17</v>
      </c>
    </row>
    <row r="354" spans="1:24">
      <c r="A354" s="1">
        <v>411</v>
      </c>
      <c r="B354" s="1" t="s">
        <v>65</v>
      </c>
      <c r="C354" s="1" t="s">
        <v>3</v>
      </c>
      <c r="D354" s="1">
        <v>95.339</v>
      </c>
      <c r="E354" s="1">
        <v>0</v>
      </c>
      <c r="F354" s="1">
        <v>0</v>
      </c>
      <c r="G354" s="1">
        <v>0</v>
      </c>
      <c r="H354" s="1">
        <v>0</v>
      </c>
      <c r="I354" s="1">
        <v>3.77</v>
      </c>
      <c r="J354" s="1">
        <v>0</v>
      </c>
      <c r="K354" s="1">
        <v>0.89</v>
      </c>
      <c r="L354" s="1">
        <v>0</v>
      </c>
      <c r="M354" s="1">
        <v>0</v>
      </c>
      <c r="N354" s="1" t="s">
        <v>54</v>
      </c>
      <c r="O354" s="1">
        <v>949.85</v>
      </c>
      <c r="P354" s="1">
        <v>1</v>
      </c>
      <c r="Q354" s="1">
        <v>0</v>
      </c>
      <c r="R354" s="1">
        <v>499.85</v>
      </c>
      <c r="S354" s="1">
        <v>6</v>
      </c>
      <c r="T354" s="1" t="s">
        <v>51</v>
      </c>
      <c r="U354" s="1">
        <v>148</v>
      </c>
      <c r="V354" s="1" t="s">
        <v>52</v>
      </c>
      <c r="W354" s="1" t="s">
        <v>52</v>
      </c>
      <c r="X354" s="1">
        <v>53</v>
      </c>
    </row>
    <row r="355" spans="1:24">
      <c r="A355" s="1">
        <v>412</v>
      </c>
      <c r="B355" s="1" t="s">
        <v>65</v>
      </c>
      <c r="C355" s="1" t="s">
        <v>3</v>
      </c>
      <c r="D355" s="1">
        <v>98.347</v>
      </c>
      <c r="E355" s="1">
        <v>0</v>
      </c>
      <c r="F355" s="1">
        <v>0</v>
      </c>
      <c r="G355" s="1">
        <v>0</v>
      </c>
      <c r="H355" s="1">
        <v>0</v>
      </c>
      <c r="I355" s="1">
        <v>1.38</v>
      </c>
      <c r="J355" s="1">
        <v>0</v>
      </c>
      <c r="K355" s="1">
        <v>0.27</v>
      </c>
      <c r="L355" s="1">
        <v>0</v>
      </c>
      <c r="M355" s="1">
        <v>0</v>
      </c>
      <c r="N355" s="1" t="s">
        <v>54</v>
      </c>
      <c r="O355" s="1">
        <v>949.85</v>
      </c>
      <c r="P355" s="1">
        <v>1</v>
      </c>
      <c r="Q355" s="1">
        <v>0</v>
      </c>
      <c r="R355" s="1">
        <v>499.85</v>
      </c>
      <c r="S355" s="1">
        <v>6</v>
      </c>
      <c r="T355" s="1" t="s">
        <v>51</v>
      </c>
      <c r="U355" s="1">
        <v>72</v>
      </c>
      <c r="V355" s="1" t="s">
        <v>52</v>
      </c>
      <c r="W355" s="1" t="s">
        <v>52</v>
      </c>
      <c r="X355" s="1">
        <v>32</v>
      </c>
    </row>
    <row r="356" spans="1:24">
      <c r="A356" s="1">
        <v>413</v>
      </c>
      <c r="B356" s="1" t="s">
        <v>65</v>
      </c>
      <c r="C356" s="1" t="s">
        <v>3</v>
      </c>
      <c r="D356" s="1">
        <v>93.886</v>
      </c>
      <c r="E356" s="1">
        <v>0</v>
      </c>
      <c r="F356" s="1">
        <v>0</v>
      </c>
      <c r="G356" s="1">
        <v>0</v>
      </c>
      <c r="H356" s="1">
        <v>0</v>
      </c>
      <c r="I356" s="1">
        <v>2.3</v>
      </c>
      <c r="J356" s="1">
        <v>0</v>
      </c>
      <c r="K356" s="1">
        <v>3.81</v>
      </c>
      <c r="L356" s="1">
        <v>0</v>
      </c>
      <c r="M356" s="1">
        <v>0</v>
      </c>
      <c r="N356" s="1" t="s">
        <v>54</v>
      </c>
      <c r="O356" s="1">
        <v>949.85</v>
      </c>
      <c r="P356" s="1">
        <v>1</v>
      </c>
      <c r="Q356" s="1">
        <v>0</v>
      </c>
      <c r="R356" s="1">
        <v>499.85</v>
      </c>
      <c r="S356" s="1">
        <v>6.5</v>
      </c>
      <c r="T356" s="1" t="s">
        <v>51</v>
      </c>
      <c r="U356" s="1">
        <v>167</v>
      </c>
      <c r="V356" s="1" t="s">
        <v>52</v>
      </c>
      <c r="W356" s="1" t="s">
        <v>52</v>
      </c>
      <c r="X356" s="1">
        <v>47</v>
      </c>
    </row>
    <row r="357" spans="1:24">
      <c r="A357" s="1">
        <v>414</v>
      </c>
      <c r="B357" s="1" t="s">
        <v>65</v>
      </c>
      <c r="C357" s="1" t="s">
        <v>3</v>
      </c>
      <c r="D357" s="1">
        <v>96.572</v>
      </c>
      <c r="E357" s="1">
        <v>0</v>
      </c>
      <c r="F357" s="1">
        <v>0</v>
      </c>
      <c r="G357" s="1">
        <v>0</v>
      </c>
      <c r="H357" s="1">
        <v>0</v>
      </c>
      <c r="I357" s="1">
        <v>2.34</v>
      </c>
      <c r="J357" s="1">
        <v>0</v>
      </c>
      <c r="K357" s="1">
        <v>1.09</v>
      </c>
      <c r="L357" s="1">
        <v>0</v>
      </c>
      <c r="M357" s="1">
        <v>0</v>
      </c>
      <c r="N357" s="1" t="s">
        <v>54</v>
      </c>
      <c r="O357" s="1">
        <v>949.85</v>
      </c>
      <c r="P357" s="1">
        <v>1</v>
      </c>
      <c r="Q357" s="1">
        <v>0</v>
      </c>
      <c r="R357" s="1">
        <v>499.85</v>
      </c>
      <c r="S357" s="1">
        <v>7</v>
      </c>
      <c r="T357" s="1" t="s">
        <v>51</v>
      </c>
      <c r="U357" s="1">
        <v>162</v>
      </c>
      <c r="V357" s="1" t="s">
        <v>52</v>
      </c>
      <c r="W357" s="1" t="s">
        <v>52</v>
      </c>
      <c r="X357" s="1">
        <v>23</v>
      </c>
    </row>
    <row r="358" spans="1:24">
      <c r="A358" s="1">
        <v>415</v>
      </c>
      <c r="B358" s="1" t="s">
        <v>65</v>
      </c>
      <c r="C358" s="1" t="s">
        <v>3</v>
      </c>
      <c r="D358" s="1">
        <v>97.128</v>
      </c>
      <c r="E358" s="1">
        <v>0</v>
      </c>
      <c r="F358" s="1">
        <v>0</v>
      </c>
      <c r="G358" s="1">
        <v>0</v>
      </c>
      <c r="H358" s="1">
        <v>0</v>
      </c>
      <c r="I358" s="1">
        <v>2.32</v>
      </c>
      <c r="J358" s="1">
        <v>0</v>
      </c>
      <c r="K358" s="1">
        <v>0.56</v>
      </c>
      <c r="L358" s="1">
        <v>0</v>
      </c>
      <c r="M358" s="1">
        <v>0</v>
      </c>
      <c r="N358" s="1" t="s">
        <v>54</v>
      </c>
      <c r="O358" s="1">
        <v>949.85</v>
      </c>
      <c r="P358" s="1">
        <v>1</v>
      </c>
      <c r="Q358" s="1">
        <v>0</v>
      </c>
      <c r="R358" s="1">
        <v>499.85</v>
      </c>
      <c r="S358" s="1">
        <v>7</v>
      </c>
      <c r="T358" s="1" t="s">
        <v>51</v>
      </c>
      <c r="U358" s="1">
        <v>184</v>
      </c>
      <c r="V358" s="1" t="s">
        <v>52</v>
      </c>
      <c r="W358" s="1" t="s">
        <v>52</v>
      </c>
      <c r="X358" s="1">
        <v>37</v>
      </c>
    </row>
    <row r="359" spans="1:24">
      <c r="A359" s="1">
        <v>416</v>
      </c>
      <c r="B359" s="1" t="s">
        <v>64</v>
      </c>
      <c r="C359" s="1" t="s">
        <v>9</v>
      </c>
      <c r="D359" s="1">
        <v>99.53</v>
      </c>
      <c r="E359" s="1">
        <v>0</v>
      </c>
      <c r="F359" s="1">
        <v>0.28</v>
      </c>
      <c r="G359" s="1">
        <v>0</v>
      </c>
      <c r="H359" s="1">
        <v>0.19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 t="s">
        <v>54</v>
      </c>
      <c r="O359" s="1">
        <v>949.85</v>
      </c>
      <c r="P359" s="1">
        <v>4</v>
      </c>
      <c r="Q359" s="1">
        <v>0</v>
      </c>
      <c r="R359" s="1">
        <v>389.85</v>
      </c>
      <c r="S359" s="1">
        <v>8</v>
      </c>
      <c r="T359" s="1" t="s">
        <v>51</v>
      </c>
      <c r="U359" s="1">
        <v>117</v>
      </c>
      <c r="V359" s="1" t="s">
        <v>52</v>
      </c>
      <c r="W359" s="1" t="s">
        <v>52</v>
      </c>
      <c r="X359" s="1">
        <v>76</v>
      </c>
    </row>
    <row r="360" spans="1:24">
      <c r="A360" s="1">
        <v>417</v>
      </c>
      <c r="B360" s="1" t="s">
        <v>64</v>
      </c>
      <c r="C360" s="1" t="s">
        <v>9</v>
      </c>
      <c r="D360" s="1">
        <v>99.53</v>
      </c>
      <c r="E360" s="1">
        <v>0</v>
      </c>
      <c r="F360" s="1">
        <v>0.28</v>
      </c>
      <c r="G360" s="1">
        <v>0</v>
      </c>
      <c r="H360" s="1">
        <v>0.19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 t="s">
        <v>54</v>
      </c>
      <c r="O360" s="1">
        <v>949.85</v>
      </c>
      <c r="P360" s="1">
        <v>4</v>
      </c>
      <c r="Q360" s="1">
        <v>0</v>
      </c>
      <c r="R360" s="1">
        <v>419.85</v>
      </c>
      <c r="S360" s="1">
        <v>8</v>
      </c>
      <c r="T360" s="1" t="s">
        <v>51</v>
      </c>
      <c r="U360" s="1">
        <v>127</v>
      </c>
      <c r="V360" s="1" t="s">
        <v>52</v>
      </c>
      <c r="W360" s="1" t="s">
        <v>52</v>
      </c>
      <c r="X360" s="1">
        <v>80</v>
      </c>
    </row>
    <row r="361" spans="1:24">
      <c r="A361" s="1">
        <v>418</v>
      </c>
      <c r="B361" s="1" t="s">
        <v>64</v>
      </c>
      <c r="C361" s="1" t="s">
        <v>9</v>
      </c>
      <c r="D361" s="1">
        <v>99.53</v>
      </c>
      <c r="E361" s="1">
        <v>0</v>
      </c>
      <c r="F361" s="1">
        <v>0.28</v>
      </c>
      <c r="G361" s="1">
        <v>0</v>
      </c>
      <c r="H361" s="1">
        <v>0.19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 t="s">
        <v>54</v>
      </c>
      <c r="O361" s="1">
        <v>949.85</v>
      </c>
      <c r="P361" s="1">
        <v>4</v>
      </c>
      <c r="Q361" s="1">
        <v>0</v>
      </c>
      <c r="R361" s="1">
        <v>449.85</v>
      </c>
      <c r="S361" s="1">
        <v>8</v>
      </c>
      <c r="T361" s="1" t="s">
        <v>51</v>
      </c>
      <c r="U361" s="1">
        <v>123</v>
      </c>
      <c r="V361" s="1" t="s">
        <v>52</v>
      </c>
      <c r="W361" s="1" t="s">
        <v>52</v>
      </c>
      <c r="X361" s="1">
        <v>83</v>
      </c>
    </row>
    <row r="362" spans="1:24">
      <c r="A362" s="1">
        <v>419</v>
      </c>
      <c r="B362" s="1" t="s">
        <v>64</v>
      </c>
      <c r="C362" s="1" t="s">
        <v>9</v>
      </c>
      <c r="D362" s="1">
        <v>99.53</v>
      </c>
      <c r="E362" s="1">
        <v>0</v>
      </c>
      <c r="F362" s="1">
        <v>0.28</v>
      </c>
      <c r="G362" s="1">
        <v>0</v>
      </c>
      <c r="H362" s="1">
        <v>0.19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 t="s">
        <v>54</v>
      </c>
      <c r="O362" s="1">
        <v>949.85</v>
      </c>
      <c r="P362" s="1">
        <v>4</v>
      </c>
      <c r="Q362" s="1">
        <v>0</v>
      </c>
      <c r="R362" s="1">
        <v>479.85</v>
      </c>
      <c r="S362" s="1">
        <v>8</v>
      </c>
      <c r="T362" s="1" t="s">
        <v>51</v>
      </c>
      <c r="U362" s="1">
        <v>107</v>
      </c>
      <c r="V362" s="1" t="s">
        <v>52</v>
      </c>
      <c r="W362" s="1" t="s">
        <v>52</v>
      </c>
      <c r="X362" s="1">
        <v>84</v>
      </c>
    </row>
    <row r="363" spans="1:24">
      <c r="A363" s="1">
        <v>420</v>
      </c>
      <c r="B363" s="1" t="s">
        <v>64</v>
      </c>
      <c r="C363" s="1" t="s">
        <v>9</v>
      </c>
      <c r="D363" s="1">
        <v>99.53</v>
      </c>
      <c r="E363" s="1">
        <v>0</v>
      </c>
      <c r="F363" s="1">
        <v>0.28</v>
      </c>
      <c r="G363" s="1">
        <v>0</v>
      </c>
      <c r="H363" s="1">
        <v>0.19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 t="s">
        <v>54</v>
      </c>
      <c r="O363" s="1">
        <v>949.85</v>
      </c>
      <c r="P363" s="1">
        <v>4</v>
      </c>
      <c r="Q363" s="1">
        <v>0</v>
      </c>
      <c r="R363" s="1">
        <v>509.85</v>
      </c>
      <c r="S363" s="1">
        <v>8</v>
      </c>
      <c r="T363" s="1" t="s">
        <v>51</v>
      </c>
      <c r="U363" s="1">
        <v>88</v>
      </c>
      <c r="V363" s="1" t="s">
        <v>52</v>
      </c>
      <c r="W363" s="1" t="s">
        <v>52</v>
      </c>
      <c r="X363" s="1">
        <v>87</v>
      </c>
    </row>
    <row r="364" spans="1:24">
      <c r="A364" s="1">
        <v>421</v>
      </c>
      <c r="B364" s="1" t="s">
        <v>78</v>
      </c>
      <c r="C364" s="1" t="s">
        <v>11</v>
      </c>
      <c r="D364" s="1">
        <v>95.19</v>
      </c>
      <c r="E364" s="1">
        <v>0</v>
      </c>
      <c r="F364" s="1">
        <v>0.35</v>
      </c>
      <c r="G364" s="1">
        <v>0</v>
      </c>
      <c r="H364" s="1">
        <v>0</v>
      </c>
      <c r="I364" s="1">
        <v>3.52</v>
      </c>
      <c r="J364" s="1">
        <v>0</v>
      </c>
      <c r="K364" s="1">
        <v>0.94</v>
      </c>
      <c r="L364" s="1">
        <v>0</v>
      </c>
      <c r="M364" s="1">
        <v>0</v>
      </c>
      <c r="N364" s="1" t="s">
        <v>54</v>
      </c>
      <c r="O364" s="1">
        <v>949.85</v>
      </c>
      <c r="P364" s="1">
        <v>1</v>
      </c>
      <c r="Q364" s="1">
        <v>0</v>
      </c>
      <c r="R364" s="1">
        <v>449.85</v>
      </c>
      <c r="S364" s="1">
        <v>8</v>
      </c>
      <c r="T364" s="1" t="s">
        <v>51</v>
      </c>
      <c r="U364" s="1">
        <v>177</v>
      </c>
      <c r="V364" s="1" t="s">
        <v>52</v>
      </c>
      <c r="W364" s="1" t="s">
        <v>52</v>
      </c>
      <c r="X364" s="1">
        <v>37</v>
      </c>
    </row>
    <row r="365" spans="1:24">
      <c r="A365" s="1">
        <v>422</v>
      </c>
      <c r="B365" s="1" t="s">
        <v>78</v>
      </c>
      <c r="C365" s="1" t="s">
        <v>79</v>
      </c>
      <c r="D365" s="1">
        <v>95.18</v>
      </c>
      <c r="E365" s="1">
        <v>0</v>
      </c>
      <c r="F365" s="1">
        <v>0</v>
      </c>
      <c r="G365" s="1">
        <v>0.37</v>
      </c>
      <c r="H365" s="1">
        <v>0</v>
      </c>
      <c r="I365" s="1">
        <v>3.52</v>
      </c>
      <c r="J365" s="1">
        <v>0</v>
      </c>
      <c r="K365" s="1">
        <v>0.93</v>
      </c>
      <c r="L365" s="1">
        <v>0</v>
      </c>
      <c r="M365" s="1">
        <v>0</v>
      </c>
      <c r="N365" s="1" t="s">
        <v>54</v>
      </c>
      <c r="O365" s="1">
        <v>949.85</v>
      </c>
      <c r="P365" s="1">
        <v>1</v>
      </c>
      <c r="Q365" s="1">
        <v>0</v>
      </c>
      <c r="R365" s="1">
        <v>449.85</v>
      </c>
      <c r="S365" s="1">
        <v>8</v>
      </c>
      <c r="T365" s="1" t="s">
        <v>51</v>
      </c>
      <c r="U365" s="1">
        <v>211</v>
      </c>
      <c r="V365" s="1" t="s">
        <v>52</v>
      </c>
      <c r="W365" s="1" t="s">
        <v>52</v>
      </c>
      <c r="X365" s="1">
        <v>38</v>
      </c>
    </row>
    <row r="366" spans="1:24">
      <c r="A366" s="1">
        <v>423</v>
      </c>
      <c r="B366" s="1" t="s">
        <v>65</v>
      </c>
      <c r="C366" s="1" t="s">
        <v>3</v>
      </c>
      <c r="D366" s="1">
        <v>97.943</v>
      </c>
      <c r="E366" s="1">
        <v>0</v>
      </c>
      <c r="F366" s="1">
        <v>0</v>
      </c>
      <c r="G366" s="1">
        <v>0</v>
      </c>
      <c r="H366" s="1">
        <v>0</v>
      </c>
      <c r="I366" s="1">
        <v>1.39</v>
      </c>
      <c r="J366" s="1">
        <v>0</v>
      </c>
      <c r="K366" s="1">
        <v>0.67</v>
      </c>
      <c r="L366" s="1">
        <v>0</v>
      </c>
      <c r="M366" s="1">
        <v>0</v>
      </c>
      <c r="N366" s="1" t="s">
        <v>54</v>
      </c>
      <c r="O366" s="1">
        <v>949.85</v>
      </c>
      <c r="P366" s="1">
        <v>1</v>
      </c>
      <c r="Q366" s="1">
        <v>0</v>
      </c>
      <c r="R366" s="1">
        <v>499.85</v>
      </c>
      <c r="S366" s="1">
        <v>8</v>
      </c>
      <c r="T366" s="1" t="s">
        <v>51</v>
      </c>
      <c r="U366" s="1">
        <v>110</v>
      </c>
      <c r="V366" s="1" t="s">
        <v>52</v>
      </c>
      <c r="W366" s="1" t="s">
        <v>52</v>
      </c>
      <c r="X366" s="1">
        <v>31</v>
      </c>
    </row>
    <row r="367" spans="1:24">
      <c r="A367" s="1">
        <v>424</v>
      </c>
      <c r="B367" s="1" t="s">
        <v>65</v>
      </c>
      <c r="C367" s="1" t="s">
        <v>3</v>
      </c>
      <c r="D367" s="1">
        <v>98.283</v>
      </c>
      <c r="E367" s="1">
        <v>0</v>
      </c>
      <c r="F367" s="1">
        <v>0</v>
      </c>
      <c r="G367" s="1">
        <v>0</v>
      </c>
      <c r="H367" s="1">
        <v>0</v>
      </c>
      <c r="I367" s="1">
        <v>1.38</v>
      </c>
      <c r="J367" s="1">
        <v>0</v>
      </c>
      <c r="K367" s="1">
        <v>0.33</v>
      </c>
      <c r="L367" s="1">
        <v>0</v>
      </c>
      <c r="M367" s="1">
        <v>0</v>
      </c>
      <c r="N367" s="1" t="s">
        <v>54</v>
      </c>
      <c r="O367" s="1">
        <v>949.85</v>
      </c>
      <c r="P367" s="1">
        <v>1</v>
      </c>
      <c r="Q367" s="1">
        <v>0</v>
      </c>
      <c r="R367" s="1">
        <v>499.85</v>
      </c>
      <c r="S367" s="1">
        <v>8</v>
      </c>
      <c r="T367" s="1" t="s">
        <v>51</v>
      </c>
      <c r="U367" s="1">
        <v>75</v>
      </c>
      <c r="V367" s="1" t="s">
        <v>52</v>
      </c>
      <c r="W367" s="1" t="s">
        <v>52</v>
      </c>
      <c r="X367" s="1">
        <v>32</v>
      </c>
    </row>
    <row r="368" spans="1:24">
      <c r="A368" s="1">
        <v>425</v>
      </c>
      <c r="B368" s="1" t="s">
        <v>65</v>
      </c>
      <c r="C368" s="1" t="s">
        <v>3</v>
      </c>
      <c r="D368" s="1">
        <v>97.24</v>
      </c>
      <c r="E368" s="1">
        <v>0</v>
      </c>
      <c r="F368" s="1">
        <v>0</v>
      </c>
      <c r="G368" s="1">
        <v>0</v>
      </c>
      <c r="H368" s="1">
        <v>0</v>
      </c>
      <c r="I368" s="1">
        <v>2.31</v>
      </c>
      <c r="J368" s="1">
        <v>0</v>
      </c>
      <c r="K368" s="1">
        <v>0.45</v>
      </c>
      <c r="L368" s="1">
        <v>0</v>
      </c>
      <c r="M368" s="1">
        <v>0</v>
      </c>
      <c r="N368" s="1" t="s">
        <v>54</v>
      </c>
      <c r="O368" s="1">
        <v>949.85</v>
      </c>
      <c r="P368" s="1">
        <v>1</v>
      </c>
      <c r="Q368" s="1">
        <v>0</v>
      </c>
      <c r="R368" s="1">
        <v>499.85</v>
      </c>
      <c r="S368" s="1">
        <v>8</v>
      </c>
      <c r="T368" s="1" t="s">
        <v>51</v>
      </c>
      <c r="U368" s="1">
        <v>176</v>
      </c>
      <c r="V368" s="1" t="s">
        <v>52</v>
      </c>
      <c r="W368" s="1" t="s">
        <v>52</v>
      </c>
      <c r="X368" s="1">
        <v>47</v>
      </c>
    </row>
    <row r="369" spans="1:24">
      <c r="A369" s="1">
        <v>426</v>
      </c>
      <c r="B369" s="1" t="s">
        <v>65</v>
      </c>
      <c r="C369" s="1" t="s">
        <v>3</v>
      </c>
      <c r="D369" s="1">
        <v>95.518</v>
      </c>
      <c r="E369" s="1">
        <v>0</v>
      </c>
      <c r="F369" s="1">
        <v>0</v>
      </c>
      <c r="G369" s="1">
        <v>0</v>
      </c>
      <c r="H369" s="1">
        <v>0</v>
      </c>
      <c r="I369" s="1">
        <v>3.78</v>
      </c>
      <c r="J369" s="1">
        <v>0</v>
      </c>
      <c r="K369" s="1">
        <v>0.71</v>
      </c>
      <c r="L369" s="1">
        <v>0</v>
      </c>
      <c r="M369" s="1">
        <v>0</v>
      </c>
      <c r="N369" s="1" t="s">
        <v>54</v>
      </c>
      <c r="O369" s="1">
        <v>949.85</v>
      </c>
      <c r="P369" s="1">
        <v>1</v>
      </c>
      <c r="Q369" s="1">
        <v>0</v>
      </c>
      <c r="R369" s="1">
        <v>499.85</v>
      </c>
      <c r="S369" s="1">
        <v>8</v>
      </c>
      <c r="T369" s="1" t="s">
        <v>51</v>
      </c>
      <c r="U369" s="1">
        <v>134</v>
      </c>
      <c r="V369" s="1" t="s">
        <v>52</v>
      </c>
      <c r="W369" s="1" t="s">
        <v>52</v>
      </c>
      <c r="X369" s="1">
        <v>51</v>
      </c>
    </row>
    <row r="370" spans="1:24">
      <c r="A370" s="1">
        <v>427</v>
      </c>
      <c r="B370" s="1" t="s">
        <v>65</v>
      </c>
      <c r="C370" s="1" t="s">
        <v>3</v>
      </c>
      <c r="D370" s="1">
        <v>98.393</v>
      </c>
      <c r="E370" s="1">
        <v>0</v>
      </c>
      <c r="F370" s="1">
        <v>0</v>
      </c>
      <c r="G370" s="1">
        <v>0</v>
      </c>
      <c r="H370" s="1">
        <v>0</v>
      </c>
      <c r="I370" s="1">
        <v>1.39</v>
      </c>
      <c r="J370" s="1">
        <v>0</v>
      </c>
      <c r="K370" s="1">
        <v>0.22</v>
      </c>
      <c r="L370" s="1">
        <v>0</v>
      </c>
      <c r="M370" s="1">
        <v>0</v>
      </c>
      <c r="N370" s="1" t="s">
        <v>54</v>
      </c>
      <c r="O370" s="1">
        <v>949.85</v>
      </c>
      <c r="P370" s="1">
        <v>1</v>
      </c>
      <c r="Q370" s="1">
        <v>0</v>
      </c>
      <c r="R370" s="1">
        <v>499.85</v>
      </c>
      <c r="S370" s="1">
        <v>8</v>
      </c>
      <c r="T370" s="1" t="s">
        <v>51</v>
      </c>
      <c r="U370" s="1">
        <v>62</v>
      </c>
      <c r="V370" s="1" t="s">
        <v>52</v>
      </c>
      <c r="W370" s="1" t="s">
        <v>52</v>
      </c>
      <c r="X370" s="1">
        <v>36</v>
      </c>
    </row>
    <row r="371" spans="1:24">
      <c r="A371" s="1">
        <v>428</v>
      </c>
      <c r="B371" s="1" t="s">
        <v>65</v>
      </c>
      <c r="C371" s="1" t="s">
        <v>3</v>
      </c>
      <c r="D371" s="1">
        <v>95.627</v>
      </c>
      <c r="E371" s="1">
        <v>0</v>
      </c>
      <c r="F371" s="1">
        <v>0</v>
      </c>
      <c r="G371" s="1">
        <v>0</v>
      </c>
      <c r="H371" s="1">
        <v>0</v>
      </c>
      <c r="I371" s="1">
        <v>3.76</v>
      </c>
      <c r="J371" s="1">
        <v>0</v>
      </c>
      <c r="K371" s="1">
        <v>0.61</v>
      </c>
      <c r="L371" s="1">
        <v>0</v>
      </c>
      <c r="M371" s="1">
        <v>0</v>
      </c>
      <c r="N371" s="1" t="s">
        <v>54</v>
      </c>
      <c r="O371" s="1">
        <v>949.85</v>
      </c>
      <c r="P371" s="1">
        <v>1</v>
      </c>
      <c r="Q371" s="1">
        <v>0</v>
      </c>
      <c r="R371" s="1">
        <v>499.85</v>
      </c>
      <c r="S371" s="1">
        <v>8</v>
      </c>
      <c r="T371" s="1" t="s">
        <v>51</v>
      </c>
      <c r="U371" s="1">
        <v>200</v>
      </c>
      <c r="V371" s="1" t="s">
        <v>52</v>
      </c>
      <c r="W371" s="1" t="s">
        <v>52</v>
      </c>
      <c r="X371" s="1">
        <v>37</v>
      </c>
    </row>
    <row r="372" spans="1:24">
      <c r="A372" s="1">
        <v>429</v>
      </c>
      <c r="B372" s="1" t="s">
        <v>84</v>
      </c>
      <c r="C372" s="1" t="s">
        <v>3</v>
      </c>
      <c r="D372" s="1">
        <v>96.5</v>
      </c>
      <c r="E372" s="1">
        <v>0</v>
      </c>
      <c r="F372" s="1">
        <v>0</v>
      </c>
      <c r="G372" s="1">
        <v>0</v>
      </c>
      <c r="H372" s="1">
        <v>0</v>
      </c>
      <c r="I372" s="1">
        <v>2.8</v>
      </c>
      <c r="J372" s="1">
        <v>0</v>
      </c>
      <c r="K372" s="1">
        <v>0.7</v>
      </c>
      <c r="L372" s="1">
        <v>0</v>
      </c>
      <c r="M372" s="1">
        <v>0</v>
      </c>
      <c r="N372" s="1" t="s">
        <v>55</v>
      </c>
      <c r="O372" s="1">
        <v>949.85</v>
      </c>
      <c r="P372" s="1">
        <v>2</v>
      </c>
      <c r="Q372" s="1">
        <v>75</v>
      </c>
      <c r="R372" s="1">
        <v>399.85</v>
      </c>
      <c r="S372" s="1">
        <v>10</v>
      </c>
      <c r="T372" s="1" t="s">
        <v>56</v>
      </c>
      <c r="U372" s="1">
        <v>120</v>
      </c>
      <c r="V372" s="1" t="s">
        <v>52</v>
      </c>
      <c r="W372" s="1" t="s">
        <v>52</v>
      </c>
      <c r="X372" s="1">
        <v>32</v>
      </c>
    </row>
    <row r="373" spans="1:24">
      <c r="A373" s="1">
        <v>430</v>
      </c>
      <c r="B373" s="1" t="s">
        <v>84</v>
      </c>
      <c r="C373" s="1" t="s">
        <v>3</v>
      </c>
      <c r="D373" s="1">
        <v>96.5</v>
      </c>
      <c r="E373" s="1">
        <v>0</v>
      </c>
      <c r="F373" s="1">
        <v>0</v>
      </c>
      <c r="G373" s="1">
        <v>0</v>
      </c>
      <c r="H373" s="1">
        <v>0</v>
      </c>
      <c r="I373" s="1">
        <v>2.8</v>
      </c>
      <c r="J373" s="1">
        <v>0</v>
      </c>
      <c r="K373" s="1">
        <v>0.7</v>
      </c>
      <c r="L373" s="1">
        <v>0</v>
      </c>
      <c r="M373" s="1">
        <v>0</v>
      </c>
      <c r="N373" s="1" t="s">
        <v>55</v>
      </c>
      <c r="O373" s="1">
        <v>949.85</v>
      </c>
      <c r="P373" s="1">
        <v>2</v>
      </c>
      <c r="Q373" s="1">
        <v>75</v>
      </c>
      <c r="R373" s="1">
        <v>449.85</v>
      </c>
      <c r="S373" s="1">
        <v>10</v>
      </c>
      <c r="T373" s="1" t="s">
        <v>56</v>
      </c>
      <c r="U373" s="1">
        <v>139</v>
      </c>
      <c r="V373" s="1" t="s">
        <v>52</v>
      </c>
      <c r="W373" s="1" t="s">
        <v>52</v>
      </c>
      <c r="X373" s="1">
        <v>34</v>
      </c>
    </row>
    <row r="374" spans="1:24">
      <c r="A374" s="1">
        <v>431</v>
      </c>
      <c r="B374" s="1" t="s">
        <v>84</v>
      </c>
      <c r="C374" s="1" t="s">
        <v>3</v>
      </c>
      <c r="D374" s="1">
        <v>96.5</v>
      </c>
      <c r="E374" s="1">
        <v>0</v>
      </c>
      <c r="F374" s="1">
        <v>0</v>
      </c>
      <c r="G374" s="1">
        <v>0</v>
      </c>
      <c r="H374" s="1">
        <v>0</v>
      </c>
      <c r="I374" s="1">
        <v>2.8</v>
      </c>
      <c r="J374" s="1">
        <v>0</v>
      </c>
      <c r="K374" s="1">
        <v>0.7</v>
      </c>
      <c r="L374" s="1">
        <v>0</v>
      </c>
      <c r="M374" s="1">
        <v>0</v>
      </c>
      <c r="N374" s="1" t="s">
        <v>55</v>
      </c>
      <c r="O374" s="1">
        <v>949.85</v>
      </c>
      <c r="P374" s="1">
        <v>2</v>
      </c>
      <c r="Q374" s="1">
        <v>75</v>
      </c>
      <c r="R374" s="1">
        <v>499.85</v>
      </c>
      <c r="S374" s="1">
        <v>10</v>
      </c>
      <c r="T374" s="1" t="s">
        <v>56</v>
      </c>
      <c r="U374" s="1">
        <v>192</v>
      </c>
      <c r="V374" s="1" t="s">
        <v>52</v>
      </c>
      <c r="W374" s="1" t="s">
        <v>52</v>
      </c>
      <c r="X374" s="1">
        <v>40</v>
      </c>
    </row>
    <row r="375" spans="1:24">
      <c r="A375" s="1">
        <v>432</v>
      </c>
      <c r="B375" s="1" t="s">
        <v>64</v>
      </c>
      <c r="C375" s="1" t="s">
        <v>9</v>
      </c>
      <c r="D375" s="1">
        <v>99.53</v>
      </c>
      <c r="E375" s="1">
        <v>0</v>
      </c>
      <c r="F375" s="1">
        <v>0.28</v>
      </c>
      <c r="G375" s="1">
        <v>0</v>
      </c>
      <c r="H375" s="1">
        <v>0.19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 t="s">
        <v>54</v>
      </c>
      <c r="O375" s="1">
        <v>949.85</v>
      </c>
      <c r="P375" s="1">
        <v>4</v>
      </c>
      <c r="Q375" s="1">
        <v>0</v>
      </c>
      <c r="R375" s="1">
        <v>389.85</v>
      </c>
      <c r="S375" s="1">
        <v>12</v>
      </c>
      <c r="T375" s="1" t="s">
        <v>51</v>
      </c>
      <c r="U375" s="1">
        <v>116</v>
      </c>
      <c r="V375" s="1" t="s">
        <v>52</v>
      </c>
      <c r="W375" s="1" t="s">
        <v>52</v>
      </c>
      <c r="X375" s="1">
        <v>77</v>
      </c>
    </row>
    <row r="376" spans="1:24">
      <c r="A376" s="1">
        <v>433</v>
      </c>
      <c r="B376" s="1" t="s">
        <v>64</v>
      </c>
      <c r="C376" s="1" t="s">
        <v>9</v>
      </c>
      <c r="D376" s="1">
        <v>99.53</v>
      </c>
      <c r="E376" s="1">
        <v>0</v>
      </c>
      <c r="F376" s="1">
        <v>0.28</v>
      </c>
      <c r="G376" s="1">
        <v>0</v>
      </c>
      <c r="H376" s="1">
        <v>0.19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 t="s">
        <v>54</v>
      </c>
      <c r="O376" s="1">
        <v>949.85</v>
      </c>
      <c r="P376" s="1">
        <v>4</v>
      </c>
      <c r="Q376" s="1">
        <v>0</v>
      </c>
      <c r="R376" s="1">
        <v>419.85</v>
      </c>
      <c r="S376" s="1">
        <v>12</v>
      </c>
      <c r="T376" s="1" t="s">
        <v>51</v>
      </c>
      <c r="U376" s="1">
        <v>126</v>
      </c>
      <c r="V376" s="1" t="s">
        <v>52</v>
      </c>
      <c r="W376" s="1" t="s">
        <v>52</v>
      </c>
      <c r="X376" s="1">
        <v>82</v>
      </c>
    </row>
    <row r="377" spans="1:24">
      <c r="A377" s="1">
        <v>434</v>
      </c>
      <c r="B377" s="1" t="s">
        <v>64</v>
      </c>
      <c r="C377" s="1" t="s">
        <v>9</v>
      </c>
      <c r="D377" s="1">
        <v>99.53</v>
      </c>
      <c r="E377" s="1">
        <v>0</v>
      </c>
      <c r="F377" s="1">
        <v>0.28</v>
      </c>
      <c r="G377" s="1">
        <v>0</v>
      </c>
      <c r="H377" s="1">
        <v>0.19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 t="s">
        <v>54</v>
      </c>
      <c r="O377" s="1">
        <v>949.85</v>
      </c>
      <c r="P377" s="1">
        <v>4</v>
      </c>
      <c r="Q377" s="1">
        <v>0</v>
      </c>
      <c r="R377" s="1">
        <v>449.85</v>
      </c>
      <c r="S377" s="1">
        <v>12</v>
      </c>
      <c r="T377" s="1" t="s">
        <v>51</v>
      </c>
      <c r="U377" s="1">
        <v>122</v>
      </c>
      <c r="V377" s="1" t="s">
        <v>52</v>
      </c>
      <c r="W377" s="1" t="s">
        <v>52</v>
      </c>
      <c r="X377" s="1">
        <v>83</v>
      </c>
    </row>
    <row r="378" spans="1:24">
      <c r="A378" s="1">
        <v>435</v>
      </c>
      <c r="B378" s="1" t="s">
        <v>64</v>
      </c>
      <c r="C378" s="1" t="s">
        <v>9</v>
      </c>
      <c r="D378" s="1">
        <v>99.53</v>
      </c>
      <c r="E378" s="1">
        <v>0</v>
      </c>
      <c r="F378" s="1">
        <v>0.28</v>
      </c>
      <c r="G378" s="1">
        <v>0</v>
      </c>
      <c r="H378" s="1">
        <v>0.19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 t="s">
        <v>54</v>
      </c>
      <c r="O378" s="1">
        <v>949.85</v>
      </c>
      <c r="P378" s="1">
        <v>4</v>
      </c>
      <c r="Q378" s="1">
        <v>0</v>
      </c>
      <c r="R378" s="1">
        <v>479.85</v>
      </c>
      <c r="S378" s="1">
        <v>12</v>
      </c>
      <c r="T378" s="1" t="s">
        <v>51</v>
      </c>
      <c r="U378" s="1">
        <v>108</v>
      </c>
      <c r="V378" s="1" t="s">
        <v>52</v>
      </c>
      <c r="W378" s="1" t="s">
        <v>52</v>
      </c>
      <c r="X378" s="1">
        <v>85</v>
      </c>
    </row>
    <row r="379" spans="1:24">
      <c r="A379" s="1">
        <v>436</v>
      </c>
      <c r="B379" s="1" t="s">
        <v>64</v>
      </c>
      <c r="C379" s="1" t="s">
        <v>9</v>
      </c>
      <c r="D379" s="1">
        <v>99.53</v>
      </c>
      <c r="E379" s="1">
        <v>0</v>
      </c>
      <c r="F379" s="1">
        <v>0.28</v>
      </c>
      <c r="G379" s="1">
        <v>0</v>
      </c>
      <c r="H379" s="1">
        <v>0.19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 t="s">
        <v>54</v>
      </c>
      <c r="O379" s="1">
        <v>949.85</v>
      </c>
      <c r="P379" s="1">
        <v>4</v>
      </c>
      <c r="Q379" s="1">
        <v>0</v>
      </c>
      <c r="R379" s="1">
        <v>509.85</v>
      </c>
      <c r="S379" s="1">
        <v>12</v>
      </c>
      <c r="T379" s="1" t="s">
        <v>51</v>
      </c>
      <c r="U379" s="1">
        <v>85</v>
      </c>
      <c r="V379" s="1" t="s">
        <v>52</v>
      </c>
      <c r="W379" s="1" t="s">
        <v>52</v>
      </c>
      <c r="X379" s="1">
        <v>87</v>
      </c>
    </row>
    <row r="380" spans="1:24">
      <c r="A380" s="1">
        <v>437</v>
      </c>
      <c r="B380" s="1" t="s">
        <v>84</v>
      </c>
      <c r="C380" s="1" t="s">
        <v>3</v>
      </c>
      <c r="D380" s="1">
        <v>96.5</v>
      </c>
      <c r="E380" s="1">
        <v>0</v>
      </c>
      <c r="F380" s="1">
        <v>0</v>
      </c>
      <c r="G380" s="1">
        <v>0</v>
      </c>
      <c r="H380" s="1">
        <v>0</v>
      </c>
      <c r="I380" s="1">
        <v>2.8</v>
      </c>
      <c r="J380" s="1">
        <v>0</v>
      </c>
      <c r="K380" s="1">
        <v>0.7</v>
      </c>
      <c r="L380" s="1">
        <v>0</v>
      </c>
      <c r="M380" s="1">
        <v>0</v>
      </c>
      <c r="N380" s="1" t="s">
        <v>55</v>
      </c>
      <c r="O380" s="1">
        <v>949.85</v>
      </c>
      <c r="P380" s="1">
        <v>2</v>
      </c>
      <c r="Q380" s="1">
        <v>75</v>
      </c>
      <c r="R380" s="1">
        <v>399.85</v>
      </c>
      <c r="S380" s="1">
        <v>20</v>
      </c>
      <c r="T380" s="1" t="s">
        <v>56</v>
      </c>
      <c r="U380" s="1">
        <v>112</v>
      </c>
      <c r="V380" s="1" t="s">
        <v>52</v>
      </c>
      <c r="W380" s="1" t="s">
        <v>52</v>
      </c>
      <c r="X380" s="1">
        <v>31</v>
      </c>
    </row>
    <row r="381" spans="1:24">
      <c r="A381" s="1">
        <v>438</v>
      </c>
      <c r="B381" s="1" t="s">
        <v>84</v>
      </c>
      <c r="C381" s="1" t="s">
        <v>3</v>
      </c>
      <c r="D381" s="1">
        <v>96.5</v>
      </c>
      <c r="E381" s="1">
        <v>0</v>
      </c>
      <c r="F381" s="1">
        <v>0</v>
      </c>
      <c r="G381" s="1">
        <v>0</v>
      </c>
      <c r="H381" s="1">
        <v>0</v>
      </c>
      <c r="I381" s="1">
        <v>2.8</v>
      </c>
      <c r="J381" s="1">
        <v>0</v>
      </c>
      <c r="K381" s="1">
        <v>0.7</v>
      </c>
      <c r="L381" s="1">
        <v>0</v>
      </c>
      <c r="M381" s="1">
        <v>0</v>
      </c>
      <c r="N381" s="1" t="s">
        <v>55</v>
      </c>
      <c r="O381" s="1">
        <v>949.85</v>
      </c>
      <c r="P381" s="1">
        <v>2</v>
      </c>
      <c r="Q381" s="1">
        <v>75</v>
      </c>
      <c r="R381" s="1">
        <v>449.85</v>
      </c>
      <c r="S381" s="1">
        <v>20</v>
      </c>
      <c r="T381" s="1" t="s">
        <v>56</v>
      </c>
      <c r="U381" s="1">
        <v>131</v>
      </c>
      <c r="V381" s="1" t="s">
        <v>52</v>
      </c>
      <c r="W381" s="1" t="s">
        <v>52</v>
      </c>
      <c r="X381" s="1">
        <v>38</v>
      </c>
    </row>
    <row r="382" spans="1:24">
      <c r="A382" s="1">
        <v>439</v>
      </c>
      <c r="B382" s="1" t="s">
        <v>84</v>
      </c>
      <c r="C382" s="1" t="s">
        <v>3</v>
      </c>
      <c r="D382" s="1">
        <v>96.5</v>
      </c>
      <c r="E382" s="1">
        <v>0</v>
      </c>
      <c r="F382" s="1">
        <v>0</v>
      </c>
      <c r="G382" s="1">
        <v>0</v>
      </c>
      <c r="H382" s="1">
        <v>0</v>
      </c>
      <c r="I382" s="1">
        <v>2.8</v>
      </c>
      <c r="J382" s="1">
        <v>0</v>
      </c>
      <c r="K382" s="1">
        <v>0.7</v>
      </c>
      <c r="L382" s="1">
        <v>0</v>
      </c>
      <c r="M382" s="1">
        <v>0</v>
      </c>
      <c r="N382" s="1" t="s">
        <v>55</v>
      </c>
      <c r="O382" s="1">
        <v>949.85</v>
      </c>
      <c r="P382" s="1">
        <v>2</v>
      </c>
      <c r="Q382" s="1">
        <v>75</v>
      </c>
      <c r="R382" s="1">
        <v>499.85</v>
      </c>
      <c r="S382" s="1">
        <v>20</v>
      </c>
      <c r="T382" s="1" t="s">
        <v>56</v>
      </c>
      <c r="U382" s="1">
        <v>186</v>
      </c>
      <c r="V382" s="1" t="s">
        <v>52</v>
      </c>
      <c r="W382" s="1" t="s">
        <v>52</v>
      </c>
      <c r="X382" s="1">
        <v>39</v>
      </c>
    </row>
    <row r="383" spans="1:24">
      <c r="A383" s="1">
        <v>440</v>
      </c>
      <c r="B383" s="1" t="s">
        <v>65</v>
      </c>
      <c r="C383" s="1" t="s">
        <v>3</v>
      </c>
      <c r="D383" s="1">
        <v>94.402</v>
      </c>
      <c r="E383" s="1">
        <v>0</v>
      </c>
      <c r="F383" s="1">
        <v>0</v>
      </c>
      <c r="G383" s="1">
        <v>0</v>
      </c>
      <c r="H383" s="1">
        <v>0</v>
      </c>
      <c r="I383" s="1">
        <v>3.77</v>
      </c>
      <c r="J383" s="1">
        <v>0</v>
      </c>
      <c r="K383" s="1">
        <v>1.83</v>
      </c>
      <c r="L383" s="1">
        <v>0</v>
      </c>
      <c r="M383" s="1">
        <v>0</v>
      </c>
      <c r="N383" s="1" t="s">
        <v>54</v>
      </c>
      <c r="O383" s="1">
        <v>949.85</v>
      </c>
      <c r="P383" s="1">
        <v>1</v>
      </c>
      <c r="Q383" s="1">
        <v>0</v>
      </c>
      <c r="R383" s="1">
        <v>499.85</v>
      </c>
      <c r="S383" s="1">
        <v>21</v>
      </c>
      <c r="T383" s="1" t="s">
        <v>51</v>
      </c>
      <c r="U383" s="1">
        <v>158</v>
      </c>
      <c r="V383" s="1" t="s">
        <v>52</v>
      </c>
      <c r="W383" s="1" t="s">
        <v>52</v>
      </c>
      <c r="X383" s="1">
        <v>17</v>
      </c>
    </row>
    <row r="384" spans="1:24">
      <c r="A384" s="1">
        <v>441</v>
      </c>
      <c r="B384" s="1" t="s">
        <v>65</v>
      </c>
      <c r="C384" s="1" t="s">
        <v>3</v>
      </c>
      <c r="D384" s="1">
        <v>93.886</v>
      </c>
      <c r="E384" s="1">
        <v>0</v>
      </c>
      <c r="F384" s="1">
        <v>0</v>
      </c>
      <c r="G384" s="1">
        <v>0</v>
      </c>
      <c r="H384" s="1">
        <v>0</v>
      </c>
      <c r="I384" s="1">
        <v>2.3</v>
      </c>
      <c r="J384" s="1">
        <v>0</v>
      </c>
      <c r="K384" s="1">
        <v>3.81</v>
      </c>
      <c r="L384" s="1">
        <v>0</v>
      </c>
      <c r="M384" s="1">
        <v>0</v>
      </c>
      <c r="N384" s="1" t="s">
        <v>54</v>
      </c>
      <c r="O384" s="1">
        <v>949.85</v>
      </c>
      <c r="P384" s="1">
        <v>1</v>
      </c>
      <c r="Q384" s="1">
        <v>0</v>
      </c>
      <c r="R384" s="1">
        <v>499.85</v>
      </c>
      <c r="S384" s="1">
        <v>21</v>
      </c>
      <c r="T384" s="1" t="s">
        <v>51</v>
      </c>
      <c r="U384" s="1">
        <v>161</v>
      </c>
      <c r="V384" s="1" t="s">
        <v>52</v>
      </c>
      <c r="W384" s="1" t="s">
        <v>52</v>
      </c>
      <c r="X384" s="1">
        <v>48</v>
      </c>
    </row>
    <row r="385" spans="1:24">
      <c r="A385" s="1">
        <v>442</v>
      </c>
      <c r="B385" s="1" t="s">
        <v>65</v>
      </c>
      <c r="C385" s="1" t="s">
        <v>3</v>
      </c>
      <c r="D385" s="1">
        <v>98.283</v>
      </c>
      <c r="E385" s="1">
        <v>0</v>
      </c>
      <c r="F385" s="1">
        <v>0</v>
      </c>
      <c r="G385" s="1">
        <v>0</v>
      </c>
      <c r="H385" s="1">
        <v>0</v>
      </c>
      <c r="I385" s="1">
        <v>1.38</v>
      </c>
      <c r="J385" s="1">
        <v>0</v>
      </c>
      <c r="K385" s="1">
        <v>0.33</v>
      </c>
      <c r="L385" s="1">
        <v>0</v>
      </c>
      <c r="M385" s="1">
        <v>0</v>
      </c>
      <c r="N385" s="1" t="s">
        <v>54</v>
      </c>
      <c r="O385" s="1">
        <v>949.85</v>
      </c>
      <c r="P385" s="1">
        <v>1</v>
      </c>
      <c r="Q385" s="1">
        <v>0</v>
      </c>
      <c r="R385" s="1">
        <v>499.85</v>
      </c>
      <c r="S385" s="1">
        <v>22</v>
      </c>
      <c r="T385" s="1" t="s">
        <v>51</v>
      </c>
      <c r="U385" s="1">
        <v>86</v>
      </c>
      <c r="V385" s="1" t="s">
        <v>52</v>
      </c>
      <c r="W385" s="1" t="s">
        <v>52</v>
      </c>
      <c r="X385" s="1">
        <v>35</v>
      </c>
    </row>
    <row r="386" spans="1:24">
      <c r="A386" s="1">
        <v>443</v>
      </c>
      <c r="B386" s="1" t="s">
        <v>65</v>
      </c>
      <c r="C386" s="1" t="s">
        <v>3</v>
      </c>
      <c r="D386" s="1">
        <v>97.128</v>
      </c>
      <c r="E386" s="1">
        <v>0</v>
      </c>
      <c r="F386" s="1">
        <v>0</v>
      </c>
      <c r="G386" s="1">
        <v>0</v>
      </c>
      <c r="H386" s="1">
        <v>0</v>
      </c>
      <c r="I386" s="1">
        <v>2.32</v>
      </c>
      <c r="J386" s="1">
        <v>0</v>
      </c>
      <c r="K386" s="1">
        <v>0.56</v>
      </c>
      <c r="L386" s="1">
        <v>0</v>
      </c>
      <c r="M386" s="1">
        <v>0</v>
      </c>
      <c r="N386" s="1" t="s">
        <v>54</v>
      </c>
      <c r="O386" s="1">
        <v>949.85</v>
      </c>
      <c r="P386" s="1">
        <v>1</v>
      </c>
      <c r="Q386" s="1">
        <v>0</v>
      </c>
      <c r="R386" s="1">
        <v>499.85</v>
      </c>
      <c r="S386" s="1">
        <v>22</v>
      </c>
      <c r="T386" s="1" t="s">
        <v>51</v>
      </c>
      <c r="U386" s="1">
        <v>176</v>
      </c>
      <c r="V386" s="1" t="s">
        <v>52</v>
      </c>
      <c r="W386" s="1" t="s">
        <v>52</v>
      </c>
      <c r="X386" s="1">
        <v>36</v>
      </c>
    </row>
    <row r="387" spans="1:24">
      <c r="A387" s="1">
        <v>444</v>
      </c>
      <c r="B387" s="1" t="s">
        <v>65</v>
      </c>
      <c r="C387" s="1" t="s">
        <v>3</v>
      </c>
      <c r="D387" s="1">
        <v>95.339</v>
      </c>
      <c r="E387" s="1">
        <v>0</v>
      </c>
      <c r="F387" s="1">
        <v>0</v>
      </c>
      <c r="G387" s="1">
        <v>0</v>
      </c>
      <c r="H387" s="1">
        <v>0</v>
      </c>
      <c r="I387" s="1">
        <v>3.77</v>
      </c>
      <c r="J387" s="1">
        <v>0</v>
      </c>
      <c r="K387" s="1">
        <v>0.89</v>
      </c>
      <c r="L387" s="1">
        <v>0</v>
      </c>
      <c r="M387" s="1">
        <v>0</v>
      </c>
      <c r="N387" s="1" t="s">
        <v>54</v>
      </c>
      <c r="O387" s="1">
        <v>949.85</v>
      </c>
      <c r="P387" s="1">
        <v>1</v>
      </c>
      <c r="Q387" s="1">
        <v>0</v>
      </c>
      <c r="R387" s="1">
        <v>499.85</v>
      </c>
      <c r="S387" s="1">
        <v>22</v>
      </c>
      <c r="T387" s="1" t="s">
        <v>51</v>
      </c>
      <c r="U387" s="1">
        <v>125</v>
      </c>
      <c r="V387" s="1" t="s">
        <v>52</v>
      </c>
      <c r="W387" s="1" t="s">
        <v>52</v>
      </c>
      <c r="X387" s="1">
        <v>55</v>
      </c>
    </row>
    <row r="388" spans="1:24">
      <c r="A388" s="1">
        <v>445</v>
      </c>
      <c r="B388" s="1" t="s">
        <v>65</v>
      </c>
      <c r="C388" s="1" t="s">
        <v>3</v>
      </c>
      <c r="D388" s="1">
        <v>98.347</v>
      </c>
      <c r="E388" s="1">
        <v>0</v>
      </c>
      <c r="F388" s="1">
        <v>0</v>
      </c>
      <c r="G388" s="1">
        <v>0</v>
      </c>
      <c r="H388" s="1">
        <v>0</v>
      </c>
      <c r="I388" s="1">
        <v>1.38</v>
      </c>
      <c r="J388" s="1">
        <v>0</v>
      </c>
      <c r="K388" s="1">
        <v>0.27</v>
      </c>
      <c r="L388" s="1">
        <v>0</v>
      </c>
      <c r="M388" s="1">
        <v>0</v>
      </c>
      <c r="N388" s="1" t="s">
        <v>54</v>
      </c>
      <c r="O388" s="1">
        <v>949.85</v>
      </c>
      <c r="P388" s="1">
        <v>1</v>
      </c>
      <c r="Q388" s="1">
        <v>0</v>
      </c>
      <c r="R388" s="1">
        <v>499.85</v>
      </c>
      <c r="S388" s="1">
        <v>22</v>
      </c>
      <c r="T388" s="1" t="s">
        <v>51</v>
      </c>
      <c r="U388" s="1">
        <v>77</v>
      </c>
      <c r="V388" s="1" t="s">
        <v>52</v>
      </c>
      <c r="W388" s="1" t="s">
        <v>52</v>
      </c>
      <c r="X388" s="1">
        <v>35</v>
      </c>
    </row>
    <row r="389" spans="1:24">
      <c r="A389" s="1">
        <v>446</v>
      </c>
      <c r="B389" s="1" t="s">
        <v>65</v>
      </c>
      <c r="C389" s="1" t="s">
        <v>3</v>
      </c>
      <c r="D389" s="1">
        <v>97.24</v>
      </c>
      <c r="E389" s="1">
        <v>0</v>
      </c>
      <c r="F389" s="1">
        <v>0</v>
      </c>
      <c r="G389" s="1">
        <v>0</v>
      </c>
      <c r="H389" s="1">
        <v>0</v>
      </c>
      <c r="I389" s="1">
        <v>2.31</v>
      </c>
      <c r="J389" s="1">
        <v>0</v>
      </c>
      <c r="K389" s="1">
        <v>0.45</v>
      </c>
      <c r="L389" s="1">
        <v>0</v>
      </c>
      <c r="M389" s="1">
        <v>0</v>
      </c>
      <c r="N389" s="1" t="s">
        <v>54</v>
      </c>
      <c r="O389" s="1">
        <v>949.85</v>
      </c>
      <c r="P389" s="1">
        <v>1</v>
      </c>
      <c r="Q389" s="1">
        <v>0</v>
      </c>
      <c r="R389" s="1">
        <v>499.85</v>
      </c>
      <c r="S389" s="1">
        <v>22</v>
      </c>
      <c r="T389" s="1" t="s">
        <v>51</v>
      </c>
      <c r="U389" s="1">
        <v>172</v>
      </c>
      <c r="V389" s="1" t="s">
        <v>52</v>
      </c>
      <c r="W389" s="1" t="s">
        <v>52</v>
      </c>
      <c r="X389" s="1">
        <v>51</v>
      </c>
    </row>
    <row r="390" spans="1:24">
      <c r="A390" s="1">
        <v>447</v>
      </c>
      <c r="B390" s="1" t="s">
        <v>65</v>
      </c>
      <c r="C390" s="1" t="s">
        <v>3</v>
      </c>
      <c r="D390" s="1">
        <v>95.518</v>
      </c>
      <c r="E390" s="1">
        <v>0</v>
      </c>
      <c r="F390" s="1">
        <v>0</v>
      </c>
      <c r="G390" s="1">
        <v>0</v>
      </c>
      <c r="H390" s="1">
        <v>0</v>
      </c>
      <c r="I390" s="1">
        <v>3.78</v>
      </c>
      <c r="J390" s="1">
        <v>0</v>
      </c>
      <c r="K390" s="1">
        <v>0.71</v>
      </c>
      <c r="L390" s="1">
        <v>0</v>
      </c>
      <c r="M390" s="1">
        <v>0</v>
      </c>
      <c r="N390" s="1" t="s">
        <v>54</v>
      </c>
      <c r="O390" s="1">
        <v>949.85</v>
      </c>
      <c r="P390" s="1">
        <v>1</v>
      </c>
      <c r="Q390" s="1">
        <v>0</v>
      </c>
      <c r="R390" s="1">
        <v>499.85</v>
      </c>
      <c r="S390" s="1">
        <v>22</v>
      </c>
      <c r="T390" s="1" t="s">
        <v>51</v>
      </c>
      <c r="U390" s="1">
        <v>123</v>
      </c>
      <c r="V390" s="1" t="s">
        <v>52</v>
      </c>
      <c r="W390" s="1" t="s">
        <v>52</v>
      </c>
      <c r="X390" s="1">
        <v>55</v>
      </c>
    </row>
    <row r="391" spans="1:24">
      <c r="A391" s="1">
        <v>448</v>
      </c>
      <c r="B391" s="1" t="s">
        <v>65</v>
      </c>
      <c r="C391" s="1" t="s">
        <v>3</v>
      </c>
      <c r="D391" s="1">
        <v>98.393</v>
      </c>
      <c r="E391" s="1">
        <v>0</v>
      </c>
      <c r="F391" s="1">
        <v>0</v>
      </c>
      <c r="G391" s="1">
        <v>0</v>
      </c>
      <c r="H391" s="1">
        <v>0</v>
      </c>
      <c r="I391" s="1">
        <v>1.39</v>
      </c>
      <c r="J391" s="1">
        <v>0</v>
      </c>
      <c r="K391" s="1">
        <v>0.22</v>
      </c>
      <c r="L391" s="1">
        <v>0</v>
      </c>
      <c r="M391" s="1">
        <v>0</v>
      </c>
      <c r="N391" s="1" t="s">
        <v>54</v>
      </c>
      <c r="O391" s="1">
        <v>949.85</v>
      </c>
      <c r="P391" s="1">
        <v>1</v>
      </c>
      <c r="Q391" s="1">
        <v>0</v>
      </c>
      <c r="R391" s="1">
        <v>499.85</v>
      </c>
      <c r="S391" s="1">
        <v>22</v>
      </c>
      <c r="T391" s="1" t="s">
        <v>51</v>
      </c>
      <c r="U391" s="1">
        <v>64</v>
      </c>
      <c r="V391" s="1" t="s">
        <v>52</v>
      </c>
      <c r="W391" s="1" t="s">
        <v>52</v>
      </c>
      <c r="X391" s="1">
        <v>36</v>
      </c>
    </row>
    <row r="392" spans="1:24">
      <c r="A392" s="1">
        <v>449</v>
      </c>
      <c r="B392" s="1" t="s">
        <v>65</v>
      </c>
      <c r="C392" s="1" t="s">
        <v>3</v>
      </c>
      <c r="D392" s="1">
        <v>97.943</v>
      </c>
      <c r="E392" s="1">
        <v>0</v>
      </c>
      <c r="F392" s="1">
        <v>0</v>
      </c>
      <c r="G392" s="1">
        <v>0</v>
      </c>
      <c r="H392" s="1">
        <v>0</v>
      </c>
      <c r="I392" s="1">
        <v>1.39</v>
      </c>
      <c r="J392" s="1">
        <v>0</v>
      </c>
      <c r="K392" s="1">
        <v>0.67</v>
      </c>
      <c r="L392" s="1">
        <v>0</v>
      </c>
      <c r="M392" s="1">
        <v>0</v>
      </c>
      <c r="N392" s="1" t="s">
        <v>54</v>
      </c>
      <c r="O392" s="1">
        <v>949.85</v>
      </c>
      <c r="P392" s="1">
        <v>1</v>
      </c>
      <c r="Q392" s="1">
        <v>0</v>
      </c>
      <c r="R392" s="1">
        <v>499.85</v>
      </c>
      <c r="S392" s="1">
        <v>22.5</v>
      </c>
      <c r="T392" s="1" t="s">
        <v>51</v>
      </c>
      <c r="U392" s="1">
        <v>111</v>
      </c>
      <c r="V392" s="1" t="s">
        <v>52</v>
      </c>
      <c r="W392" s="1" t="s">
        <v>52</v>
      </c>
      <c r="X392" s="1">
        <v>32</v>
      </c>
    </row>
    <row r="393" spans="1:24">
      <c r="A393" s="1">
        <v>450</v>
      </c>
      <c r="B393" s="1" t="s">
        <v>78</v>
      </c>
      <c r="C393" s="1" t="s">
        <v>11</v>
      </c>
      <c r="D393" s="1">
        <v>95.19</v>
      </c>
      <c r="E393" s="1">
        <v>0</v>
      </c>
      <c r="F393" s="1">
        <v>0.35</v>
      </c>
      <c r="G393" s="1">
        <v>0</v>
      </c>
      <c r="H393" s="1">
        <v>0</v>
      </c>
      <c r="I393" s="1">
        <v>3.52</v>
      </c>
      <c r="J393" s="1">
        <v>0</v>
      </c>
      <c r="K393" s="1">
        <v>0.94</v>
      </c>
      <c r="L393" s="1">
        <v>0</v>
      </c>
      <c r="M393" s="1">
        <v>0</v>
      </c>
      <c r="N393" s="1" t="s">
        <v>54</v>
      </c>
      <c r="O393" s="1">
        <v>949.85</v>
      </c>
      <c r="P393" s="1">
        <v>1</v>
      </c>
      <c r="Q393" s="1">
        <v>0</v>
      </c>
      <c r="R393" s="1">
        <v>449.85</v>
      </c>
      <c r="S393" s="1">
        <v>24</v>
      </c>
      <c r="T393" s="1" t="s">
        <v>51</v>
      </c>
      <c r="U393" s="1">
        <v>103</v>
      </c>
      <c r="V393" s="1" t="s">
        <v>52</v>
      </c>
      <c r="W393" s="1" t="s">
        <v>52</v>
      </c>
      <c r="X393" s="1">
        <v>37</v>
      </c>
    </row>
    <row r="394" spans="1:24">
      <c r="A394" s="1">
        <v>451</v>
      </c>
      <c r="B394" s="1" t="s">
        <v>78</v>
      </c>
      <c r="C394" s="1" t="s">
        <v>79</v>
      </c>
      <c r="D394" s="1">
        <v>95.18</v>
      </c>
      <c r="E394" s="1">
        <v>0</v>
      </c>
      <c r="F394" s="1">
        <v>0</v>
      </c>
      <c r="G394" s="1">
        <v>0.37</v>
      </c>
      <c r="H394" s="1">
        <v>0</v>
      </c>
      <c r="I394" s="1">
        <v>3.52</v>
      </c>
      <c r="J394" s="1">
        <v>0</v>
      </c>
      <c r="K394" s="1">
        <v>0.93</v>
      </c>
      <c r="L394" s="1">
        <v>0</v>
      </c>
      <c r="M394" s="1">
        <v>0</v>
      </c>
      <c r="N394" s="1" t="s">
        <v>54</v>
      </c>
      <c r="O394" s="1">
        <v>949.85</v>
      </c>
      <c r="P394" s="1">
        <v>1</v>
      </c>
      <c r="Q394" s="1">
        <v>0</v>
      </c>
      <c r="R394" s="1">
        <v>449.85</v>
      </c>
      <c r="S394" s="1">
        <v>24</v>
      </c>
      <c r="T394" s="1" t="s">
        <v>51</v>
      </c>
      <c r="U394" s="1">
        <v>78</v>
      </c>
      <c r="V394" s="1" t="s">
        <v>52</v>
      </c>
      <c r="W394" s="1" t="s">
        <v>52</v>
      </c>
      <c r="X394" s="1">
        <v>46</v>
      </c>
    </row>
    <row r="395" spans="1:24">
      <c r="A395" s="1">
        <v>452</v>
      </c>
      <c r="B395" s="1" t="s">
        <v>84</v>
      </c>
      <c r="C395" s="1" t="s">
        <v>3</v>
      </c>
      <c r="D395" s="1">
        <v>96.5</v>
      </c>
      <c r="E395" s="1">
        <v>0</v>
      </c>
      <c r="F395" s="1">
        <v>0</v>
      </c>
      <c r="G395" s="1">
        <v>0</v>
      </c>
      <c r="H395" s="1">
        <v>0</v>
      </c>
      <c r="I395" s="1">
        <v>2.8</v>
      </c>
      <c r="J395" s="1">
        <v>0</v>
      </c>
      <c r="K395" s="1">
        <v>0.7</v>
      </c>
      <c r="L395" s="1">
        <v>0</v>
      </c>
      <c r="M395" s="1">
        <v>0</v>
      </c>
      <c r="N395" s="1" t="s">
        <v>55</v>
      </c>
      <c r="O395" s="1">
        <v>949.85</v>
      </c>
      <c r="P395" s="1">
        <v>2</v>
      </c>
      <c r="Q395" s="1">
        <v>75</v>
      </c>
      <c r="R395" s="1">
        <v>399.85</v>
      </c>
      <c r="S395" s="1">
        <v>40</v>
      </c>
      <c r="T395" s="1" t="s">
        <v>56</v>
      </c>
      <c r="U395" s="1">
        <v>131</v>
      </c>
      <c r="V395" s="1" t="s">
        <v>52</v>
      </c>
      <c r="W395" s="1" t="s">
        <v>52</v>
      </c>
      <c r="X395" s="1">
        <v>35</v>
      </c>
    </row>
    <row r="396" spans="1:24">
      <c r="A396" s="1">
        <v>453</v>
      </c>
      <c r="B396" s="1" t="s">
        <v>84</v>
      </c>
      <c r="C396" s="1" t="s">
        <v>3</v>
      </c>
      <c r="D396" s="1">
        <v>96.5</v>
      </c>
      <c r="E396" s="1">
        <v>0</v>
      </c>
      <c r="F396" s="1">
        <v>0</v>
      </c>
      <c r="G396" s="1">
        <v>0</v>
      </c>
      <c r="H396" s="1">
        <v>0</v>
      </c>
      <c r="I396" s="1">
        <v>2.8</v>
      </c>
      <c r="J396" s="1">
        <v>0</v>
      </c>
      <c r="K396" s="1">
        <v>0.7</v>
      </c>
      <c r="L396" s="1">
        <v>0</v>
      </c>
      <c r="M396" s="1">
        <v>0</v>
      </c>
      <c r="N396" s="1" t="s">
        <v>55</v>
      </c>
      <c r="O396" s="1">
        <v>949.85</v>
      </c>
      <c r="P396" s="1">
        <v>2</v>
      </c>
      <c r="Q396" s="1">
        <v>75</v>
      </c>
      <c r="R396" s="1">
        <v>449.85</v>
      </c>
      <c r="S396" s="1">
        <v>40</v>
      </c>
      <c r="T396" s="1" t="s">
        <v>56</v>
      </c>
      <c r="U396" s="1">
        <v>140</v>
      </c>
      <c r="V396" s="1" t="s">
        <v>52</v>
      </c>
      <c r="W396" s="1" t="s">
        <v>52</v>
      </c>
      <c r="X396" s="1">
        <v>39</v>
      </c>
    </row>
    <row r="397" spans="1:24">
      <c r="A397" s="1">
        <v>454</v>
      </c>
      <c r="B397" s="1" t="s">
        <v>84</v>
      </c>
      <c r="C397" s="1" t="s">
        <v>3</v>
      </c>
      <c r="D397" s="1">
        <v>96.5</v>
      </c>
      <c r="E397" s="1">
        <v>0</v>
      </c>
      <c r="F397" s="1">
        <v>0</v>
      </c>
      <c r="G397" s="1">
        <v>0</v>
      </c>
      <c r="H397" s="1">
        <v>0</v>
      </c>
      <c r="I397" s="1">
        <v>2.8</v>
      </c>
      <c r="J397" s="1">
        <v>0</v>
      </c>
      <c r="K397" s="1">
        <v>0.7</v>
      </c>
      <c r="L397" s="1">
        <v>0</v>
      </c>
      <c r="M397" s="1">
        <v>0</v>
      </c>
      <c r="N397" s="1" t="s">
        <v>55</v>
      </c>
      <c r="O397" s="1">
        <v>949.85</v>
      </c>
      <c r="P397" s="1">
        <v>2</v>
      </c>
      <c r="Q397" s="1">
        <v>75</v>
      </c>
      <c r="R397" s="1">
        <v>499.85</v>
      </c>
      <c r="S397" s="1">
        <v>40</v>
      </c>
      <c r="T397" s="1" t="s">
        <v>56</v>
      </c>
      <c r="U397" s="1">
        <v>200</v>
      </c>
      <c r="V397" s="1" t="s">
        <v>52</v>
      </c>
      <c r="W397" s="1" t="s">
        <v>52</v>
      </c>
      <c r="X397" s="1">
        <v>41</v>
      </c>
    </row>
    <row r="398" spans="1:24">
      <c r="A398" s="1">
        <v>455</v>
      </c>
      <c r="B398" s="1" t="s">
        <v>65</v>
      </c>
      <c r="C398" s="1" t="s">
        <v>3</v>
      </c>
      <c r="D398" s="1">
        <v>96.572</v>
      </c>
      <c r="E398" s="1">
        <v>0</v>
      </c>
      <c r="F398" s="1">
        <v>0</v>
      </c>
      <c r="G398" s="1">
        <v>0</v>
      </c>
      <c r="H398" s="1">
        <v>0</v>
      </c>
      <c r="I398" s="1">
        <v>2.34</v>
      </c>
      <c r="J398" s="1">
        <v>0</v>
      </c>
      <c r="K398" s="1">
        <v>1.09</v>
      </c>
      <c r="L398" s="1">
        <v>0</v>
      </c>
      <c r="M398" s="1">
        <v>0</v>
      </c>
      <c r="N398" s="1" t="s">
        <v>54</v>
      </c>
      <c r="O398" s="1">
        <v>949.85</v>
      </c>
      <c r="P398" s="1">
        <v>1</v>
      </c>
      <c r="Q398" s="1">
        <v>0</v>
      </c>
      <c r="R398" s="1">
        <v>499.85</v>
      </c>
      <c r="S398" s="1">
        <v>70</v>
      </c>
      <c r="T398" s="1" t="s">
        <v>51</v>
      </c>
      <c r="U398" s="1">
        <v>132</v>
      </c>
      <c r="V398" s="1" t="s">
        <v>52</v>
      </c>
      <c r="W398" s="1" t="s">
        <v>52</v>
      </c>
      <c r="X398" s="1">
        <v>24</v>
      </c>
    </row>
    <row r="399" spans="1:24">
      <c r="A399" s="1">
        <v>456</v>
      </c>
      <c r="B399" s="1" t="s">
        <v>65</v>
      </c>
      <c r="C399" s="1" t="s">
        <v>3</v>
      </c>
      <c r="D399" s="1">
        <v>95.627</v>
      </c>
      <c r="E399" s="1">
        <v>0</v>
      </c>
      <c r="F399" s="1">
        <v>0</v>
      </c>
      <c r="G399" s="1">
        <v>0</v>
      </c>
      <c r="H399" s="1">
        <v>0</v>
      </c>
      <c r="I399" s="1">
        <v>3.76</v>
      </c>
      <c r="J399" s="1">
        <v>0</v>
      </c>
      <c r="K399" s="1">
        <v>0.61</v>
      </c>
      <c r="L399" s="1">
        <v>0</v>
      </c>
      <c r="M399" s="1">
        <v>0</v>
      </c>
      <c r="N399" s="1" t="s">
        <v>54</v>
      </c>
      <c r="O399" s="1">
        <v>949.85</v>
      </c>
      <c r="P399" s="1">
        <v>1</v>
      </c>
      <c r="Q399" s="1">
        <v>0</v>
      </c>
      <c r="R399" s="1">
        <v>499.85</v>
      </c>
      <c r="S399" s="1">
        <v>70</v>
      </c>
      <c r="T399" s="1" t="s">
        <v>51</v>
      </c>
      <c r="U399" s="1">
        <v>122</v>
      </c>
      <c r="V399" s="1" t="s">
        <v>52</v>
      </c>
      <c r="W399" s="1" t="s">
        <v>52</v>
      </c>
      <c r="X399" s="1">
        <v>47</v>
      </c>
    </row>
    <row r="400" spans="1:24">
      <c r="A400" s="1">
        <v>457</v>
      </c>
      <c r="B400" s="1" t="s">
        <v>95</v>
      </c>
      <c r="C400" s="1" t="s">
        <v>3</v>
      </c>
      <c r="D400" s="1">
        <v>97.56</v>
      </c>
      <c r="E400" s="1">
        <v>0</v>
      </c>
      <c r="F400" s="1">
        <v>0</v>
      </c>
      <c r="G400" s="1">
        <v>0</v>
      </c>
      <c r="H400" s="1">
        <v>0</v>
      </c>
      <c r="I400" s="1">
        <v>1.92</v>
      </c>
      <c r="J400" s="1">
        <v>0</v>
      </c>
      <c r="K400" s="1">
        <v>0.52</v>
      </c>
      <c r="L400" s="1">
        <v>0</v>
      </c>
      <c r="M400" s="1">
        <v>0</v>
      </c>
      <c r="N400" s="1" t="s">
        <v>50</v>
      </c>
      <c r="O400" s="1">
        <v>959.85</v>
      </c>
      <c r="P400" s="1">
        <v>1</v>
      </c>
      <c r="Q400" s="1">
        <v>60</v>
      </c>
      <c r="R400" s="1">
        <v>449.85</v>
      </c>
      <c r="S400" s="1">
        <v>0.167</v>
      </c>
      <c r="T400" s="1" t="s">
        <v>51</v>
      </c>
      <c r="U400" s="1">
        <v>218</v>
      </c>
      <c r="V400" s="1" t="s">
        <v>52</v>
      </c>
      <c r="W400" s="1" t="s">
        <v>52</v>
      </c>
      <c r="X400" s="1">
        <v>29</v>
      </c>
    </row>
    <row r="401" spans="1:24">
      <c r="A401" s="1">
        <v>458</v>
      </c>
      <c r="B401" s="1" t="s">
        <v>95</v>
      </c>
      <c r="C401" s="1" t="s">
        <v>3</v>
      </c>
      <c r="D401" s="1">
        <v>97.56</v>
      </c>
      <c r="E401" s="1">
        <v>0</v>
      </c>
      <c r="F401" s="1">
        <v>0</v>
      </c>
      <c r="G401" s="1">
        <v>0</v>
      </c>
      <c r="H401" s="1">
        <v>0</v>
      </c>
      <c r="I401" s="1">
        <v>1.92</v>
      </c>
      <c r="J401" s="1">
        <v>0</v>
      </c>
      <c r="K401" s="1">
        <v>0.52</v>
      </c>
      <c r="L401" s="1">
        <v>0</v>
      </c>
      <c r="M401" s="1">
        <v>0</v>
      </c>
      <c r="N401" s="1" t="s">
        <v>50</v>
      </c>
      <c r="O401" s="1">
        <v>959.85</v>
      </c>
      <c r="P401" s="1">
        <v>1</v>
      </c>
      <c r="Q401" s="1">
        <v>60</v>
      </c>
      <c r="R401" s="1">
        <v>499.85</v>
      </c>
      <c r="S401" s="1">
        <v>0.167</v>
      </c>
      <c r="T401" s="1" t="s">
        <v>51</v>
      </c>
      <c r="U401" s="1">
        <v>237</v>
      </c>
      <c r="V401" s="1" t="s">
        <v>52</v>
      </c>
      <c r="W401" s="1" t="s">
        <v>52</v>
      </c>
      <c r="X401" s="1">
        <v>37</v>
      </c>
    </row>
    <row r="402" spans="1:24">
      <c r="A402" s="1">
        <v>459</v>
      </c>
      <c r="B402" s="1" t="s">
        <v>95</v>
      </c>
      <c r="C402" s="1" t="s">
        <v>6</v>
      </c>
      <c r="D402" s="1">
        <v>97.5</v>
      </c>
      <c r="E402" s="1">
        <v>0</v>
      </c>
      <c r="F402" s="1">
        <v>0</v>
      </c>
      <c r="G402" s="1">
        <v>0</v>
      </c>
      <c r="H402" s="1">
        <v>0</v>
      </c>
      <c r="I402" s="1">
        <v>1.87</v>
      </c>
      <c r="J402" s="1">
        <v>0</v>
      </c>
      <c r="K402" s="1">
        <v>0.47</v>
      </c>
      <c r="L402" s="1">
        <v>0</v>
      </c>
      <c r="M402" s="1">
        <v>0.16</v>
      </c>
      <c r="N402" s="1" t="s">
        <v>50</v>
      </c>
      <c r="O402" s="1">
        <v>959.85</v>
      </c>
      <c r="P402" s="1">
        <v>1</v>
      </c>
      <c r="Q402" s="1">
        <v>60</v>
      </c>
      <c r="R402" s="1">
        <v>449.85</v>
      </c>
      <c r="S402" s="1">
        <v>0.167</v>
      </c>
      <c r="T402" s="1" t="s">
        <v>51</v>
      </c>
      <c r="U402" s="1">
        <v>203</v>
      </c>
      <c r="V402" s="1" t="s">
        <v>52</v>
      </c>
      <c r="W402" s="1" t="s">
        <v>52</v>
      </c>
      <c r="X402" s="1">
        <v>32</v>
      </c>
    </row>
    <row r="403" spans="1:24">
      <c r="A403" s="1">
        <v>460</v>
      </c>
      <c r="B403" s="1" t="s">
        <v>95</v>
      </c>
      <c r="C403" s="1" t="s">
        <v>6</v>
      </c>
      <c r="D403" s="1">
        <v>97.5</v>
      </c>
      <c r="E403" s="1">
        <v>0</v>
      </c>
      <c r="F403" s="1">
        <v>0</v>
      </c>
      <c r="G403" s="1">
        <v>0</v>
      </c>
      <c r="H403" s="1">
        <v>0</v>
      </c>
      <c r="I403" s="1">
        <v>1.87</v>
      </c>
      <c r="J403" s="1">
        <v>0</v>
      </c>
      <c r="K403" s="1">
        <v>0.47</v>
      </c>
      <c r="L403" s="1">
        <v>0</v>
      </c>
      <c r="M403" s="1">
        <v>0.16</v>
      </c>
      <c r="N403" s="1" t="s">
        <v>50</v>
      </c>
      <c r="O403" s="1">
        <v>959.85</v>
      </c>
      <c r="P403" s="1">
        <v>1</v>
      </c>
      <c r="Q403" s="1">
        <v>60</v>
      </c>
      <c r="R403" s="1">
        <v>499.85</v>
      </c>
      <c r="S403" s="1">
        <v>0.167</v>
      </c>
      <c r="T403" s="1" t="s">
        <v>51</v>
      </c>
      <c r="U403" s="1">
        <v>204</v>
      </c>
      <c r="V403" s="1" t="s">
        <v>52</v>
      </c>
      <c r="W403" s="1" t="s">
        <v>52</v>
      </c>
      <c r="X403" s="1">
        <v>37</v>
      </c>
    </row>
    <row r="404" spans="1:24">
      <c r="A404" s="1">
        <v>461</v>
      </c>
      <c r="B404" s="1" t="s">
        <v>95</v>
      </c>
      <c r="C404" s="1" t="s">
        <v>11</v>
      </c>
      <c r="D404" s="1">
        <v>97.29</v>
      </c>
      <c r="E404" s="1">
        <v>0</v>
      </c>
      <c r="F404" s="1">
        <v>0.4</v>
      </c>
      <c r="G404" s="1">
        <v>0</v>
      </c>
      <c r="H404" s="1">
        <v>0</v>
      </c>
      <c r="I404" s="1">
        <v>1.83</v>
      </c>
      <c r="J404" s="1">
        <v>0</v>
      </c>
      <c r="K404" s="1">
        <v>0.49</v>
      </c>
      <c r="L404" s="1">
        <v>0</v>
      </c>
      <c r="M404" s="1">
        <v>0</v>
      </c>
      <c r="N404" s="1" t="s">
        <v>50</v>
      </c>
      <c r="O404" s="1">
        <v>959.85</v>
      </c>
      <c r="P404" s="1">
        <v>1</v>
      </c>
      <c r="Q404" s="1">
        <v>60</v>
      </c>
      <c r="R404" s="1">
        <v>449.85</v>
      </c>
      <c r="S404" s="1">
        <v>0.167</v>
      </c>
      <c r="T404" s="1" t="s">
        <v>51</v>
      </c>
      <c r="U404" s="1">
        <v>206</v>
      </c>
      <c r="V404" s="1" t="s">
        <v>52</v>
      </c>
      <c r="W404" s="1" t="s">
        <v>52</v>
      </c>
      <c r="X404" s="1">
        <v>31</v>
      </c>
    </row>
    <row r="405" spans="1:24">
      <c r="A405" s="1">
        <v>462</v>
      </c>
      <c r="B405" s="1" t="s">
        <v>95</v>
      </c>
      <c r="C405" s="1" t="s">
        <v>11</v>
      </c>
      <c r="D405" s="1">
        <v>97.29</v>
      </c>
      <c r="E405" s="1">
        <v>0</v>
      </c>
      <c r="F405" s="1">
        <v>0.4</v>
      </c>
      <c r="G405" s="1">
        <v>0</v>
      </c>
      <c r="H405" s="1">
        <v>0</v>
      </c>
      <c r="I405" s="1">
        <v>1.83</v>
      </c>
      <c r="J405" s="1">
        <v>0</v>
      </c>
      <c r="K405" s="1">
        <v>0.49</v>
      </c>
      <c r="L405" s="1">
        <v>0</v>
      </c>
      <c r="M405" s="1">
        <v>0</v>
      </c>
      <c r="N405" s="1" t="s">
        <v>50</v>
      </c>
      <c r="O405" s="1">
        <v>959.85</v>
      </c>
      <c r="P405" s="1">
        <v>1</v>
      </c>
      <c r="Q405" s="1">
        <v>60</v>
      </c>
      <c r="R405" s="1">
        <v>499.85</v>
      </c>
      <c r="S405" s="1">
        <v>0.167</v>
      </c>
      <c r="T405" s="1" t="s">
        <v>51</v>
      </c>
      <c r="U405" s="1">
        <v>224</v>
      </c>
      <c r="V405" s="1" t="s">
        <v>52</v>
      </c>
      <c r="W405" s="1" t="s">
        <v>52</v>
      </c>
      <c r="X405" s="1">
        <v>37</v>
      </c>
    </row>
    <row r="406" spans="1:24">
      <c r="A406" s="1">
        <v>463</v>
      </c>
      <c r="B406" s="1" t="s">
        <v>95</v>
      </c>
      <c r="C406" s="1" t="s">
        <v>12</v>
      </c>
      <c r="D406" s="1">
        <v>97.06</v>
      </c>
      <c r="E406" s="1">
        <v>0</v>
      </c>
      <c r="F406" s="1">
        <v>0.22</v>
      </c>
      <c r="G406" s="1">
        <v>0</v>
      </c>
      <c r="H406" s="1">
        <v>0</v>
      </c>
      <c r="I406" s="1">
        <v>1.88</v>
      </c>
      <c r="J406" s="1">
        <v>0</v>
      </c>
      <c r="K406" s="1">
        <v>0.6</v>
      </c>
      <c r="L406" s="1">
        <v>0</v>
      </c>
      <c r="M406" s="1">
        <v>0.25</v>
      </c>
      <c r="N406" s="1" t="s">
        <v>50</v>
      </c>
      <c r="O406" s="1">
        <v>959.85</v>
      </c>
      <c r="P406" s="1">
        <v>1</v>
      </c>
      <c r="Q406" s="1">
        <v>60</v>
      </c>
      <c r="R406" s="1">
        <v>449.85</v>
      </c>
      <c r="S406" s="1">
        <v>0.167</v>
      </c>
      <c r="T406" s="1" t="s">
        <v>51</v>
      </c>
      <c r="U406" s="1">
        <v>198</v>
      </c>
      <c r="V406" s="1" t="s">
        <v>52</v>
      </c>
      <c r="W406" s="1" t="s">
        <v>52</v>
      </c>
      <c r="X406" s="1">
        <v>31</v>
      </c>
    </row>
    <row r="407" spans="1:24">
      <c r="A407" s="1">
        <v>464</v>
      </c>
      <c r="B407" s="1" t="s">
        <v>95</v>
      </c>
      <c r="C407" s="1" t="s">
        <v>12</v>
      </c>
      <c r="D407" s="1">
        <v>97.06</v>
      </c>
      <c r="E407" s="1">
        <v>0</v>
      </c>
      <c r="F407" s="1">
        <v>0.22</v>
      </c>
      <c r="G407" s="1">
        <v>0</v>
      </c>
      <c r="H407" s="1">
        <v>0</v>
      </c>
      <c r="I407" s="1">
        <v>1.88</v>
      </c>
      <c r="J407" s="1">
        <v>0</v>
      </c>
      <c r="K407" s="1">
        <v>0.6</v>
      </c>
      <c r="L407" s="1">
        <v>0</v>
      </c>
      <c r="M407" s="1">
        <v>0.25</v>
      </c>
      <c r="N407" s="1" t="s">
        <v>50</v>
      </c>
      <c r="O407" s="1">
        <v>959.85</v>
      </c>
      <c r="P407" s="1">
        <v>1</v>
      </c>
      <c r="Q407" s="1">
        <v>60</v>
      </c>
      <c r="R407" s="1">
        <v>499.85</v>
      </c>
      <c r="S407" s="1">
        <v>0.167</v>
      </c>
      <c r="T407" s="1" t="s">
        <v>51</v>
      </c>
      <c r="U407" s="1">
        <v>218</v>
      </c>
      <c r="V407" s="1" t="s">
        <v>52</v>
      </c>
      <c r="W407" s="1" t="s">
        <v>52</v>
      </c>
      <c r="X407" s="1">
        <v>37</v>
      </c>
    </row>
    <row r="408" spans="1:24">
      <c r="A408" s="1">
        <v>465</v>
      </c>
      <c r="B408" s="1" t="s">
        <v>95</v>
      </c>
      <c r="C408" s="1" t="s">
        <v>3</v>
      </c>
      <c r="D408" s="1">
        <v>97.56</v>
      </c>
      <c r="E408" s="1">
        <v>0</v>
      </c>
      <c r="F408" s="1">
        <v>0</v>
      </c>
      <c r="G408" s="1">
        <v>0</v>
      </c>
      <c r="H408" s="1">
        <v>0</v>
      </c>
      <c r="I408" s="1">
        <v>1.92</v>
      </c>
      <c r="J408" s="1">
        <v>0</v>
      </c>
      <c r="K408" s="1">
        <v>0.52</v>
      </c>
      <c r="L408" s="1">
        <v>0</v>
      </c>
      <c r="M408" s="1">
        <v>0</v>
      </c>
      <c r="N408" s="1" t="s">
        <v>50</v>
      </c>
      <c r="O408" s="1">
        <v>959.85</v>
      </c>
      <c r="P408" s="1">
        <v>1</v>
      </c>
      <c r="Q408" s="1">
        <v>60</v>
      </c>
      <c r="R408" s="1">
        <v>449.85</v>
      </c>
      <c r="S408" s="1">
        <v>0.5</v>
      </c>
      <c r="T408" s="1" t="s">
        <v>51</v>
      </c>
      <c r="U408" s="1">
        <v>220</v>
      </c>
      <c r="V408" s="1" t="s">
        <v>52</v>
      </c>
      <c r="W408" s="1" t="s">
        <v>52</v>
      </c>
      <c r="X408" s="1">
        <v>36</v>
      </c>
    </row>
    <row r="409" spans="1:24">
      <c r="A409" s="1">
        <v>466</v>
      </c>
      <c r="B409" s="1" t="s">
        <v>95</v>
      </c>
      <c r="C409" s="1" t="s">
        <v>3</v>
      </c>
      <c r="D409" s="1">
        <v>97.56</v>
      </c>
      <c r="E409" s="1">
        <v>0</v>
      </c>
      <c r="F409" s="1">
        <v>0</v>
      </c>
      <c r="G409" s="1">
        <v>0</v>
      </c>
      <c r="H409" s="1">
        <v>0</v>
      </c>
      <c r="I409" s="1">
        <v>1.92</v>
      </c>
      <c r="J409" s="1">
        <v>0</v>
      </c>
      <c r="K409" s="1">
        <v>0.52</v>
      </c>
      <c r="L409" s="1">
        <v>0</v>
      </c>
      <c r="M409" s="1">
        <v>0</v>
      </c>
      <c r="N409" s="1" t="s">
        <v>50</v>
      </c>
      <c r="O409" s="1">
        <v>959.85</v>
      </c>
      <c r="P409" s="1">
        <v>1</v>
      </c>
      <c r="Q409" s="1">
        <v>60</v>
      </c>
      <c r="R409" s="1">
        <v>499.85</v>
      </c>
      <c r="S409" s="1">
        <v>0.5</v>
      </c>
      <c r="T409" s="1" t="s">
        <v>51</v>
      </c>
      <c r="U409" s="1">
        <v>230</v>
      </c>
      <c r="V409" s="1" t="s">
        <v>52</v>
      </c>
      <c r="W409" s="1" t="s">
        <v>52</v>
      </c>
      <c r="X409" s="1">
        <v>39</v>
      </c>
    </row>
    <row r="410" spans="1:24">
      <c r="A410" s="1">
        <v>467</v>
      </c>
      <c r="B410" s="1" t="s">
        <v>95</v>
      </c>
      <c r="C410" s="1" t="s">
        <v>6</v>
      </c>
      <c r="D410" s="1">
        <v>97.5</v>
      </c>
      <c r="E410" s="1">
        <v>0</v>
      </c>
      <c r="F410" s="1">
        <v>0</v>
      </c>
      <c r="G410" s="1">
        <v>0</v>
      </c>
      <c r="H410" s="1">
        <v>0</v>
      </c>
      <c r="I410" s="1">
        <v>1.87</v>
      </c>
      <c r="J410" s="1">
        <v>0</v>
      </c>
      <c r="K410" s="1">
        <v>0.47</v>
      </c>
      <c r="L410" s="1">
        <v>0</v>
      </c>
      <c r="M410" s="1">
        <v>0.16</v>
      </c>
      <c r="N410" s="1" t="s">
        <v>50</v>
      </c>
      <c r="O410" s="1">
        <v>959.85</v>
      </c>
      <c r="P410" s="1">
        <v>1</v>
      </c>
      <c r="Q410" s="1">
        <v>60</v>
      </c>
      <c r="R410" s="1">
        <v>449.85</v>
      </c>
      <c r="S410" s="1">
        <v>0.5</v>
      </c>
      <c r="T410" s="1" t="s">
        <v>51</v>
      </c>
      <c r="U410" s="1">
        <v>216</v>
      </c>
      <c r="V410" s="1" t="s">
        <v>52</v>
      </c>
      <c r="W410" s="1" t="s">
        <v>52</v>
      </c>
      <c r="X410" s="1">
        <v>39</v>
      </c>
    </row>
    <row r="411" spans="1:24">
      <c r="A411" s="1">
        <v>468</v>
      </c>
      <c r="B411" s="1" t="s">
        <v>95</v>
      </c>
      <c r="C411" s="1" t="s">
        <v>6</v>
      </c>
      <c r="D411" s="1">
        <v>97.5</v>
      </c>
      <c r="E411" s="1">
        <v>0</v>
      </c>
      <c r="F411" s="1">
        <v>0</v>
      </c>
      <c r="G411" s="1">
        <v>0</v>
      </c>
      <c r="H411" s="1">
        <v>0</v>
      </c>
      <c r="I411" s="1">
        <v>1.87</v>
      </c>
      <c r="J411" s="1">
        <v>0</v>
      </c>
      <c r="K411" s="1">
        <v>0.47</v>
      </c>
      <c r="L411" s="1">
        <v>0</v>
      </c>
      <c r="M411" s="1">
        <v>0.16</v>
      </c>
      <c r="N411" s="1" t="s">
        <v>50</v>
      </c>
      <c r="O411" s="1">
        <v>959.85</v>
      </c>
      <c r="P411" s="1">
        <v>1</v>
      </c>
      <c r="Q411" s="1">
        <v>60</v>
      </c>
      <c r="R411" s="1">
        <v>499.85</v>
      </c>
      <c r="S411" s="1">
        <v>0.5</v>
      </c>
      <c r="T411" s="1" t="s">
        <v>51</v>
      </c>
      <c r="U411" s="1">
        <v>205</v>
      </c>
      <c r="V411" s="1" t="s">
        <v>52</v>
      </c>
      <c r="W411" s="1" t="s">
        <v>52</v>
      </c>
      <c r="X411" s="1">
        <v>42</v>
      </c>
    </row>
    <row r="412" spans="1:24">
      <c r="A412" s="1">
        <v>469</v>
      </c>
      <c r="B412" s="1" t="s">
        <v>95</v>
      </c>
      <c r="C412" s="1" t="s">
        <v>11</v>
      </c>
      <c r="D412" s="1">
        <v>97.29</v>
      </c>
      <c r="E412" s="1">
        <v>0</v>
      </c>
      <c r="F412" s="1">
        <v>0.4</v>
      </c>
      <c r="G412" s="1">
        <v>0</v>
      </c>
      <c r="H412" s="1">
        <v>0</v>
      </c>
      <c r="I412" s="1">
        <v>1.83</v>
      </c>
      <c r="J412" s="1">
        <v>0</v>
      </c>
      <c r="K412" s="1">
        <v>0.49</v>
      </c>
      <c r="L412" s="1">
        <v>0</v>
      </c>
      <c r="M412" s="1">
        <v>0</v>
      </c>
      <c r="N412" s="1" t="s">
        <v>50</v>
      </c>
      <c r="O412" s="1">
        <v>959.85</v>
      </c>
      <c r="P412" s="1">
        <v>1</v>
      </c>
      <c r="Q412" s="1">
        <v>60</v>
      </c>
      <c r="R412" s="1">
        <v>449.85</v>
      </c>
      <c r="S412" s="1">
        <v>0.5</v>
      </c>
      <c r="T412" s="1" t="s">
        <v>51</v>
      </c>
      <c r="U412" s="1">
        <v>228</v>
      </c>
      <c r="V412" s="1" t="s">
        <v>52</v>
      </c>
      <c r="W412" s="1" t="s">
        <v>52</v>
      </c>
      <c r="X412" s="1">
        <v>36</v>
      </c>
    </row>
    <row r="413" spans="1:24">
      <c r="A413" s="1">
        <v>470</v>
      </c>
      <c r="B413" s="1" t="s">
        <v>95</v>
      </c>
      <c r="C413" s="1" t="s">
        <v>11</v>
      </c>
      <c r="D413" s="1">
        <v>97.29</v>
      </c>
      <c r="E413" s="1">
        <v>0</v>
      </c>
      <c r="F413" s="1">
        <v>0.4</v>
      </c>
      <c r="G413" s="1">
        <v>0</v>
      </c>
      <c r="H413" s="1">
        <v>0</v>
      </c>
      <c r="I413" s="1">
        <v>1.83</v>
      </c>
      <c r="J413" s="1">
        <v>0</v>
      </c>
      <c r="K413" s="1">
        <v>0.49</v>
      </c>
      <c r="L413" s="1">
        <v>0</v>
      </c>
      <c r="M413" s="1">
        <v>0</v>
      </c>
      <c r="N413" s="1" t="s">
        <v>50</v>
      </c>
      <c r="O413" s="1">
        <v>959.85</v>
      </c>
      <c r="P413" s="1">
        <v>1</v>
      </c>
      <c r="Q413" s="1">
        <v>60</v>
      </c>
      <c r="R413" s="1">
        <v>499.85</v>
      </c>
      <c r="S413" s="1">
        <v>0.5</v>
      </c>
      <c r="T413" s="1" t="s">
        <v>51</v>
      </c>
      <c r="U413" s="1">
        <v>232</v>
      </c>
      <c r="V413" s="1" t="s">
        <v>52</v>
      </c>
      <c r="W413" s="1" t="s">
        <v>52</v>
      </c>
      <c r="X413" s="1">
        <v>42</v>
      </c>
    </row>
    <row r="414" spans="1:24">
      <c r="A414" s="1">
        <v>471</v>
      </c>
      <c r="B414" s="1" t="s">
        <v>95</v>
      </c>
      <c r="C414" s="1" t="s">
        <v>12</v>
      </c>
      <c r="D414" s="1">
        <v>97.06</v>
      </c>
      <c r="E414" s="1">
        <v>0</v>
      </c>
      <c r="F414" s="1">
        <v>0.22</v>
      </c>
      <c r="G414" s="1">
        <v>0</v>
      </c>
      <c r="H414" s="1">
        <v>0</v>
      </c>
      <c r="I414" s="1">
        <v>1.88</v>
      </c>
      <c r="J414" s="1">
        <v>0</v>
      </c>
      <c r="K414" s="1">
        <v>0.6</v>
      </c>
      <c r="L414" s="1">
        <v>0</v>
      </c>
      <c r="M414" s="1">
        <v>0.25</v>
      </c>
      <c r="N414" s="1" t="s">
        <v>50</v>
      </c>
      <c r="O414" s="1">
        <v>959.85</v>
      </c>
      <c r="P414" s="1">
        <v>1</v>
      </c>
      <c r="Q414" s="1">
        <v>60</v>
      </c>
      <c r="R414" s="1">
        <v>449.85</v>
      </c>
      <c r="S414" s="1">
        <v>0.5</v>
      </c>
      <c r="T414" s="1" t="s">
        <v>51</v>
      </c>
      <c r="U414" s="1">
        <v>218</v>
      </c>
      <c r="V414" s="1" t="s">
        <v>52</v>
      </c>
      <c r="W414" s="1" t="s">
        <v>52</v>
      </c>
      <c r="X414" s="1">
        <v>36</v>
      </c>
    </row>
    <row r="415" spans="1:24">
      <c r="A415" s="1">
        <v>472</v>
      </c>
      <c r="B415" s="1" t="s">
        <v>95</v>
      </c>
      <c r="C415" s="1" t="s">
        <v>12</v>
      </c>
      <c r="D415" s="1">
        <v>97.06</v>
      </c>
      <c r="E415" s="1">
        <v>0</v>
      </c>
      <c r="F415" s="1">
        <v>0.22</v>
      </c>
      <c r="G415" s="1">
        <v>0</v>
      </c>
      <c r="H415" s="1">
        <v>0</v>
      </c>
      <c r="I415" s="1">
        <v>1.88</v>
      </c>
      <c r="J415" s="1">
        <v>0</v>
      </c>
      <c r="K415" s="1">
        <v>0.6</v>
      </c>
      <c r="L415" s="1">
        <v>0</v>
      </c>
      <c r="M415" s="1">
        <v>0.25</v>
      </c>
      <c r="N415" s="1" t="s">
        <v>50</v>
      </c>
      <c r="O415" s="1">
        <v>959.85</v>
      </c>
      <c r="P415" s="1">
        <v>1</v>
      </c>
      <c r="Q415" s="1">
        <v>60</v>
      </c>
      <c r="R415" s="1">
        <v>499.85</v>
      </c>
      <c r="S415" s="1">
        <v>0.5</v>
      </c>
      <c r="T415" s="1" t="s">
        <v>51</v>
      </c>
      <c r="U415" s="1">
        <v>223</v>
      </c>
      <c r="V415" s="1" t="s">
        <v>52</v>
      </c>
      <c r="W415" s="1" t="s">
        <v>52</v>
      </c>
      <c r="X415" s="1">
        <v>41</v>
      </c>
    </row>
    <row r="416" spans="1:24">
      <c r="A416" s="1">
        <v>473</v>
      </c>
      <c r="B416" s="1" t="s">
        <v>95</v>
      </c>
      <c r="C416" s="1" t="s">
        <v>3</v>
      </c>
      <c r="D416" s="1">
        <v>97.56</v>
      </c>
      <c r="E416" s="1">
        <v>0</v>
      </c>
      <c r="F416" s="1">
        <v>0</v>
      </c>
      <c r="G416" s="1">
        <v>0</v>
      </c>
      <c r="H416" s="1">
        <v>0</v>
      </c>
      <c r="I416" s="1">
        <v>1.92</v>
      </c>
      <c r="J416" s="1">
        <v>0</v>
      </c>
      <c r="K416" s="1">
        <v>0.52</v>
      </c>
      <c r="L416" s="1">
        <v>0</v>
      </c>
      <c r="M416" s="1">
        <v>0</v>
      </c>
      <c r="N416" s="1" t="s">
        <v>50</v>
      </c>
      <c r="O416" s="1">
        <v>959.85</v>
      </c>
      <c r="P416" s="1">
        <v>1</v>
      </c>
      <c r="Q416" s="1">
        <v>60</v>
      </c>
      <c r="R416" s="1">
        <v>449.85</v>
      </c>
      <c r="S416" s="1">
        <v>1</v>
      </c>
      <c r="T416" s="1" t="s">
        <v>51</v>
      </c>
      <c r="U416" s="1">
        <v>232</v>
      </c>
      <c r="V416" s="1" t="s">
        <v>52</v>
      </c>
      <c r="W416" s="1" t="s">
        <v>52</v>
      </c>
      <c r="X416" s="1">
        <v>38</v>
      </c>
    </row>
    <row r="417" spans="1:24">
      <c r="A417" s="1">
        <v>474</v>
      </c>
      <c r="B417" s="1" t="s">
        <v>95</v>
      </c>
      <c r="C417" s="1" t="s">
        <v>3</v>
      </c>
      <c r="D417" s="1">
        <v>97.56</v>
      </c>
      <c r="E417" s="1">
        <v>0</v>
      </c>
      <c r="F417" s="1">
        <v>0</v>
      </c>
      <c r="G417" s="1">
        <v>0</v>
      </c>
      <c r="H417" s="1">
        <v>0</v>
      </c>
      <c r="I417" s="1">
        <v>1.92</v>
      </c>
      <c r="J417" s="1">
        <v>0</v>
      </c>
      <c r="K417" s="1">
        <v>0.52</v>
      </c>
      <c r="L417" s="1">
        <v>0</v>
      </c>
      <c r="M417" s="1">
        <v>0</v>
      </c>
      <c r="N417" s="1" t="s">
        <v>50</v>
      </c>
      <c r="O417" s="1">
        <v>959.85</v>
      </c>
      <c r="P417" s="1">
        <v>1</v>
      </c>
      <c r="Q417" s="1">
        <v>60</v>
      </c>
      <c r="R417" s="1">
        <v>349.85</v>
      </c>
      <c r="S417" s="1">
        <v>1</v>
      </c>
      <c r="T417" s="1" t="s">
        <v>51</v>
      </c>
      <c r="U417" s="1">
        <v>182</v>
      </c>
      <c r="V417" s="1" t="s">
        <v>52</v>
      </c>
      <c r="W417" s="1" t="s">
        <v>52</v>
      </c>
      <c r="X417" s="1">
        <v>25</v>
      </c>
    </row>
    <row r="418" spans="1:24">
      <c r="A418" s="1">
        <v>475</v>
      </c>
      <c r="B418" s="1" t="s">
        <v>95</v>
      </c>
      <c r="C418" s="1" t="s">
        <v>3</v>
      </c>
      <c r="D418" s="1">
        <v>97.56</v>
      </c>
      <c r="E418" s="1">
        <v>0</v>
      </c>
      <c r="F418" s="1">
        <v>0</v>
      </c>
      <c r="G418" s="1">
        <v>0</v>
      </c>
      <c r="H418" s="1">
        <v>0</v>
      </c>
      <c r="I418" s="1">
        <v>1.92</v>
      </c>
      <c r="J418" s="1">
        <v>0</v>
      </c>
      <c r="K418" s="1">
        <v>0.52</v>
      </c>
      <c r="L418" s="1">
        <v>0</v>
      </c>
      <c r="M418" s="1">
        <v>0</v>
      </c>
      <c r="N418" s="1" t="s">
        <v>50</v>
      </c>
      <c r="O418" s="1">
        <v>959.85</v>
      </c>
      <c r="P418" s="1">
        <v>1</v>
      </c>
      <c r="Q418" s="1">
        <v>60</v>
      </c>
      <c r="R418" s="1">
        <v>399.85</v>
      </c>
      <c r="S418" s="1">
        <v>1</v>
      </c>
      <c r="T418" s="1" t="s">
        <v>51</v>
      </c>
      <c r="U418" s="1">
        <v>214</v>
      </c>
      <c r="V418" s="1" t="s">
        <v>52</v>
      </c>
      <c r="W418" s="1" t="s">
        <v>52</v>
      </c>
      <c r="X418" s="1">
        <v>32</v>
      </c>
    </row>
    <row r="419" spans="1:24">
      <c r="A419" s="1">
        <v>476</v>
      </c>
      <c r="B419" s="1" t="s">
        <v>95</v>
      </c>
      <c r="C419" s="1" t="s">
        <v>3</v>
      </c>
      <c r="D419" s="1">
        <v>97.56</v>
      </c>
      <c r="E419" s="1">
        <v>0</v>
      </c>
      <c r="F419" s="1">
        <v>0</v>
      </c>
      <c r="G419" s="1">
        <v>0</v>
      </c>
      <c r="H419" s="1">
        <v>0</v>
      </c>
      <c r="I419" s="1">
        <v>1.92</v>
      </c>
      <c r="J419" s="1">
        <v>0</v>
      </c>
      <c r="K419" s="1">
        <v>0.52</v>
      </c>
      <c r="L419" s="1">
        <v>0</v>
      </c>
      <c r="M419" s="1">
        <v>0</v>
      </c>
      <c r="N419" s="1" t="s">
        <v>50</v>
      </c>
      <c r="O419" s="1">
        <v>959.85</v>
      </c>
      <c r="P419" s="1">
        <v>1</v>
      </c>
      <c r="Q419" s="1">
        <v>60</v>
      </c>
      <c r="R419" s="1">
        <v>424.85</v>
      </c>
      <c r="S419" s="1">
        <v>1</v>
      </c>
      <c r="T419" s="1" t="s">
        <v>51</v>
      </c>
      <c r="U419" s="1">
        <v>229</v>
      </c>
      <c r="V419" s="1" t="s">
        <v>52</v>
      </c>
      <c r="W419" s="1" t="s">
        <v>52</v>
      </c>
      <c r="X419" s="1">
        <v>35</v>
      </c>
    </row>
    <row r="420" spans="1:24">
      <c r="A420" s="1">
        <v>477</v>
      </c>
      <c r="B420" s="1" t="s">
        <v>95</v>
      </c>
      <c r="C420" s="1" t="s">
        <v>3</v>
      </c>
      <c r="D420" s="1">
        <v>97.56</v>
      </c>
      <c r="E420" s="1">
        <v>0</v>
      </c>
      <c r="F420" s="1">
        <v>0</v>
      </c>
      <c r="G420" s="1">
        <v>0</v>
      </c>
      <c r="H420" s="1">
        <v>0</v>
      </c>
      <c r="I420" s="1">
        <v>1.92</v>
      </c>
      <c r="J420" s="1">
        <v>0</v>
      </c>
      <c r="K420" s="1">
        <v>0.52</v>
      </c>
      <c r="L420" s="1">
        <v>0</v>
      </c>
      <c r="M420" s="1">
        <v>0</v>
      </c>
      <c r="N420" s="1" t="s">
        <v>50</v>
      </c>
      <c r="O420" s="1">
        <v>959.85</v>
      </c>
      <c r="P420" s="1">
        <v>1</v>
      </c>
      <c r="Q420" s="1">
        <v>60</v>
      </c>
      <c r="R420" s="1">
        <v>474.85</v>
      </c>
      <c r="S420" s="1">
        <v>1</v>
      </c>
      <c r="T420" s="1" t="s">
        <v>51</v>
      </c>
      <c r="U420" s="1">
        <v>231</v>
      </c>
      <c r="V420" s="1" t="s">
        <v>52</v>
      </c>
      <c r="W420" s="1" t="s">
        <v>52</v>
      </c>
      <c r="X420" s="1">
        <v>40</v>
      </c>
    </row>
    <row r="421" spans="1:24">
      <c r="A421" s="1">
        <v>478</v>
      </c>
      <c r="B421" s="1" t="s">
        <v>95</v>
      </c>
      <c r="C421" s="1" t="s">
        <v>3</v>
      </c>
      <c r="D421" s="1">
        <v>97.56</v>
      </c>
      <c r="E421" s="1">
        <v>0</v>
      </c>
      <c r="F421" s="1">
        <v>0</v>
      </c>
      <c r="G421" s="1">
        <v>0</v>
      </c>
      <c r="H421" s="1">
        <v>0</v>
      </c>
      <c r="I421" s="1">
        <v>1.92</v>
      </c>
      <c r="J421" s="1">
        <v>0</v>
      </c>
      <c r="K421" s="1">
        <v>0.52</v>
      </c>
      <c r="L421" s="1">
        <v>0</v>
      </c>
      <c r="M421" s="1">
        <v>0</v>
      </c>
      <c r="N421" s="1" t="s">
        <v>50</v>
      </c>
      <c r="O421" s="1">
        <v>959.85</v>
      </c>
      <c r="P421" s="1">
        <v>1</v>
      </c>
      <c r="Q421" s="1">
        <v>60</v>
      </c>
      <c r="R421" s="1">
        <v>499.85</v>
      </c>
      <c r="S421" s="1">
        <v>1</v>
      </c>
      <c r="T421" s="1" t="s">
        <v>51</v>
      </c>
      <c r="U421" s="1">
        <v>210</v>
      </c>
      <c r="V421" s="1" t="s">
        <v>52</v>
      </c>
      <c r="W421" s="1" t="s">
        <v>52</v>
      </c>
      <c r="X421" s="1">
        <v>42</v>
      </c>
    </row>
    <row r="422" spans="1:24">
      <c r="A422" s="1">
        <v>479</v>
      </c>
      <c r="B422" s="1" t="s">
        <v>95</v>
      </c>
      <c r="C422" s="1" t="s">
        <v>3</v>
      </c>
      <c r="D422" s="1">
        <v>97.56</v>
      </c>
      <c r="E422" s="1">
        <v>0</v>
      </c>
      <c r="F422" s="1">
        <v>0</v>
      </c>
      <c r="G422" s="1">
        <v>0</v>
      </c>
      <c r="H422" s="1">
        <v>0</v>
      </c>
      <c r="I422" s="1">
        <v>1.92</v>
      </c>
      <c r="J422" s="1">
        <v>0</v>
      </c>
      <c r="K422" s="1">
        <v>0.52</v>
      </c>
      <c r="L422" s="1">
        <v>0</v>
      </c>
      <c r="M422" s="1">
        <v>0</v>
      </c>
      <c r="N422" s="1" t="s">
        <v>50</v>
      </c>
      <c r="O422" s="1">
        <v>959.85</v>
      </c>
      <c r="P422" s="1">
        <v>1</v>
      </c>
      <c r="Q422" s="1">
        <v>60</v>
      </c>
      <c r="R422" s="1">
        <v>549.85</v>
      </c>
      <c r="S422" s="1">
        <v>1</v>
      </c>
      <c r="T422" s="1" t="s">
        <v>51</v>
      </c>
      <c r="U422" s="1">
        <v>177</v>
      </c>
      <c r="V422" s="1" t="s">
        <v>52</v>
      </c>
      <c r="W422" s="1" t="s">
        <v>52</v>
      </c>
      <c r="X422" s="1">
        <v>42</v>
      </c>
    </row>
    <row r="423" spans="1:24">
      <c r="A423" s="1">
        <v>480</v>
      </c>
      <c r="B423" s="1" t="s">
        <v>95</v>
      </c>
      <c r="C423" s="1" t="s">
        <v>6</v>
      </c>
      <c r="D423" s="1">
        <v>97.5</v>
      </c>
      <c r="E423" s="1">
        <v>0</v>
      </c>
      <c r="F423" s="1">
        <v>0</v>
      </c>
      <c r="G423" s="1">
        <v>0</v>
      </c>
      <c r="H423" s="1">
        <v>0</v>
      </c>
      <c r="I423" s="1">
        <v>1.87</v>
      </c>
      <c r="J423" s="1">
        <v>0</v>
      </c>
      <c r="K423" s="1">
        <v>0.47</v>
      </c>
      <c r="L423" s="1">
        <v>0</v>
      </c>
      <c r="M423" s="1">
        <v>0.16</v>
      </c>
      <c r="N423" s="1" t="s">
        <v>50</v>
      </c>
      <c r="O423" s="1">
        <v>959.85</v>
      </c>
      <c r="P423" s="1">
        <v>1</v>
      </c>
      <c r="Q423" s="1">
        <v>60</v>
      </c>
      <c r="R423" s="1">
        <v>449.85</v>
      </c>
      <c r="S423" s="1">
        <v>1</v>
      </c>
      <c r="T423" s="1" t="s">
        <v>51</v>
      </c>
      <c r="U423" s="1">
        <v>217</v>
      </c>
      <c r="V423" s="1" t="s">
        <v>52</v>
      </c>
      <c r="W423" s="1" t="s">
        <v>52</v>
      </c>
      <c r="X423" s="1">
        <v>41</v>
      </c>
    </row>
    <row r="424" spans="1:24">
      <c r="A424" s="1">
        <v>481</v>
      </c>
      <c r="B424" s="1" t="s">
        <v>95</v>
      </c>
      <c r="C424" s="1" t="s">
        <v>6</v>
      </c>
      <c r="D424" s="1">
        <v>97.5</v>
      </c>
      <c r="E424" s="1">
        <v>0</v>
      </c>
      <c r="F424" s="1">
        <v>0</v>
      </c>
      <c r="G424" s="1">
        <v>0</v>
      </c>
      <c r="H424" s="1">
        <v>0</v>
      </c>
      <c r="I424" s="1">
        <v>1.87</v>
      </c>
      <c r="J424" s="1">
        <v>0</v>
      </c>
      <c r="K424" s="1">
        <v>0.47</v>
      </c>
      <c r="L424" s="1">
        <v>0</v>
      </c>
      <c r="M424" s="1">
        <v>0.16</v>
      </c>
      <c r="N424" s="1" t="s">
        <v>50</v>
      </c>
      <c r="O424" s="1">
        <v>959.85</v>
      </c>
      <c r="P424" s="1">
        <v>1</v>
      </c>
      <c r="Q424" s="1">
        <v>60</v>
      </c>
      <c r="R424" s="1">
        <v>349.85</v>
      </c>
      <c r="S424" s="1">
        <v>1</v>
      </c>
      <c r="T424" s="1" t="s">
        <v>51</v>
      </c>
      <c r="U424" s="1">
        <v>174</v>
      </c>
      <c r="V424" s="1" t="s">
        <v>52</v>
      </c>
      <c r="W424" s="1" t="s">
        <v>52</v>
      </c>
      <c r="X424" s="1">
        <v>26</v>
      </c>
    </row>
    <row r="425" spans="1:24">
      <c r="A425" s="1">
        <v>482</v>
      </c>
      <c r="B425" s="1" t="s">
        <v>95</v>
      </c>
      <c r="C425" s="1" t="s">
        <v>6</v>
      </c>
      <c r="D425" s="1">
        <v>97.5</v>
      </c>
      <c r="E425" s="1">
        <v>0</v>
      </c>
      <c r="F425" s="1">
        <v>0</v>
      </c>
      <c r="G425" s="1">
        <v>0</v>
      </c>
      <c r="H425" s="1">
        <v>0</v>
      </c>
      <c r="I425" s="1">
        <v>1.87</v>
      </c>
      <c r="J425" s="1">
        <v>0</v>
      </c>
      <c r="K425" s="1">
        <v>0.47</v>
      </c>
      <c r="L425" s="1">
        <v>0</v>
      </c>
      <c r="M425" s="1">
        <v>0.16</v>
      </c>
      <c r="N425" s="1" t="s">
        <v>50</v>
      </c>
      <c r="O425" s="1">
        <v>959.85</v>
      </c>
      <c r="P425" s="1">
        <v>1</v>
      </c>
      <c r="Q425" s="1">
        <v>60</v>
      </c>
      <c r="R425" s="1">
        <v>399.85</v>
      </c>
      <c r="S425" s="1">
        <v>1</v>
      </c>
      <c r="T425" s="1" t="s">
        <v>51</v>
      </c>
      <c r="U425" s="1">
        <v>206</v>
      </c>
      <c r="V425" s="1" t="s">
        <v>52</v>
      </c>
      <c r="W425" s="1" t="s">
        <v>52</v>
      </c>
      <c r="X425" s="1">
        <v>33</v>
      </c>
    </row>
    <row r="426" spans="1:24">
      <c r="A426" s="1">
        <v>483</v>
      </c>
      <c r="B426" s="1" t="s">
        <v>95</v>
      </c>
      <c r="C426" s="1" t="s">
        <v>6</v>
      </c>
      <c r="D426" s="1">
        <v>97.5</v>
      </c>
      <c r="E426" s="1">
        <v>0</v>
      </c>
      <c r="F426" s="1">
        <v>0</v>
      </c>
      <c r="G426" s="1">
        <v>0</v>
      </c>
      <c r="H426" s="1">
        <v>0</v>
      </c>
      <c r="I426" s="1">
        <v>1.87</v>
      </c>
      <c r="J426" s="1">
        <v>0</v>
      </c>
      <c r="K426" s="1">
        <v>0.47</v>
      </c>
      <c r="L426" s="1">
        <v>0</v>
      </c>
      <c r="M426" s="1">
        <v>0.16</v>
      </c>
      <c r="N426" s="1" t="s">
        <v>50</v>
      </c>
      <c r="O426" s="1">
        <v>959.85</v>
      </c>
      <c r="P426" s="1">
        <v>1</v>
      </c>
      <c r="Q426" s="1">
        <v>60</v>
      </c>
      <c r="R426" s="1">
        <v>424.85</v>
      </c>
      <c r="S426" s="1">
        <v>1</v>
      </c>
      <c r="T426" s="1" t="s">
        <v>51</v>
      </c>
      <c r="U426" s="1">
        <v>208</v>
      </c>
      <c r="V426" s="1" t="s">
        <v>52</v>
      </c>
      <c r="W426" s="1" t="s">
        <v>52</v>
      </c>
      <c r="X426" s="1">
        <v>37</v>
      </c>
    </row>
    <row r="427" spans="1:24">
      <c r="A427" s="1">
        <v>484</v>
      </c>
      <c r="B427" s="1" t="s">
        <v>95</v>
      </c>
      <c r="C427" s="1" t="s">
        <v>6</v>
      </c>
      <c r="D427" s="1">
        <v>97.5</v>
      </c>
      <c r="E427" s="1">
        <v>0</v>
      </c>
      <c r="F427" s="1">
        <v>0</v>
      </c>
      <c r="G427" s="1">
        <v>0</v>
      </c>
      <c r="H427" s="1">
        <v>0</v>
      </c>
      <c r="I427" s="1">
        <v>1.87</v>
      </c>
      <c r="J427" s="1">
        <v>0</v>
      </c>
      <c r="K427" s="1">
        <v>0.47</v>
      </c>
      <c r="L427" s="1">
        <v>0</v>
      </c>
      <c r="M427" s="1">
        <v>0.16</v>
      </c>
      <c r="N427" s="1" t="s">
        <v>50</v>
      </c>
      <c r="O427" s="1">
        <v>959.85</v>
      </c>
      <c r="P427" s="1">
        <v>1</v>
      </c>
      <c r="Q427" s="1">
        <v>60</v>
      </c>
      <c r="R427" s="1">
        <v>474.85</v>
      </c>
      <c r="S427" s="1">
        <v>1</v>
      </c>
      <c r="T427" s="1" t="s">
        <v>51</v>
      </c>
      <c r="U427" s="1">
        <v>211</v>
      </c>
      <c r="V427" s="1" t="s">
        <v>52</v>
      </c>
      <c r="W427" s="1" t="s">
        <v>52</v>
      </c>
      <c r="X427" s="1">
        <v>42</v>
      </c>
    </row>
    <row r="428" spans="1:24">
      <c r="A428" s="1">
        <v>485</v>
      </c>
      <c r="B428" s="1" t="s">
        <v>95</v>
      </c>
      <c r="C428" s="1" t="s">
        <v>6</v>
      </c>
      <c r="D428" s="1">
        <v>97.5</v>
      </c>
      <c r="E428" s="1">
        <v>0</v>
      </c>
      <c r="F428" s="1">
        <v>0</v>
      </c>
      <c r="G428" s="1">
        <v>0</v>
      </c>
      <c r="H428" s="1">
        <v>0</v>
      </c>
      <c r="I428" s="1">
        <v>1.87</v>
      </c>
      <c r="J428" s="1">
        <v>0</v>
      </c>
      <c r="K428" s="1">
        <v>0.47</v>
      </c>
      <c r="L428" s="1">
        <v>0</v>
      </c>
      <c r="M428" s="1">
        <v>0.16</v>
      </c>
      <c r="N428" s="1" t="s">
        <v>50</v>
      </c>
      <c r="O428" s="1">
        <v>959.85</v>
      </c>
      <c r="P428" s="1">
        <v>1</v>
      </c>
      <c r="Q428" s="1">
        <v>60</v>
      </c>
      <c r="R428" s="1">
        <v>499.85</v>
      </c>
      <c r="S428" s="1">
        <v>1</v>
      </c>
      <c r="T428" s="1" t="s">
        <v>51</v>
      </c>
      <c r="U428" s="1">
        <v>186</v>
      </c>
      <c r="V428" s="1" t="s">
        <v>52</v>
      </c>
      <c r="W428" s="1" t="s">
        <v>52</v>
      </c>
      <c r="X428" s="1">
        <v>44</v>
      </c>
    </row>
    <row r="429" spans="1:24">
      <c r="A429" s="1">
        <v>486</v>
      </c>
      <c r="B429" s="1" t="s">
        <v>95</v>
      </c>
      <c r="C429" s="1" t="s">
        <v>6</v>
      </c>
      <c r="D429" s="1">
        <v>97.5</v>
      </c>
      <c r="E429" s="1">
        <v>0</v>
      </c>
      <c r="F429" s="1">
        <v>0</v>
      </c>
      <c r="G429" s="1">
        <v>0</v>
      </c>
      <c r="H429" s="1">
        <v>0</v>
      </c>
      <c r="I429" s="1">
        <v>1.87</v>
      </c>
      <c r="J429" s="1">
        <v>0</v>
      </c>
      <c r="K429" s="1">
        <v>0.47</v>
      </c>
      <c r="L429" s="1">
        <v>0</v>
      </c>
      <c r="M429" s="1">
        <v>0.16</v>
      </c>
      <c r="N429" s="1" t="s">
        <v>50</v>
      </c>
      <c r="O429" s="1">
        <v>959.85</v>
      </c>
      <c r="P429" s="1">
        <v>1</v>
      </c>
      <c r="Q429" s="1">
        <v>60</v>
      </c>
      <c r="R429" s="1">
        <v>549.85</v>
      </c>
      <c r="S429" s="1">
        <v>1</v>
      </c>
      <c r="T429" s="1" t="s">
        <v>51</v>
      </c>
      <c r="U429" s="1">
        <v>150</v>
      </c>
      <c r="V429" s="1" t="s">
        <v>52</v>
      </c>
      <c r="W429" s="1" t="s">
        <v>52</v>
      </c>
      <c r="X429" s="1">
        <v>45</v>
      </c>
    </row>
    <row r="430" spans="1:24">
      <c r="A430" s="1">
        <v>487</v>
      </c>
      <c r="B430" s="1" t="s">
        <v>95</v>
      </c>
      <c r="C430" s="1" t="s">
        <v>11</v>
      </c>
      <c r="D430" s="1">
        <v>97.29</v>
      </c>
      <c r="E430" s="1">
        <v>0</v>
      </c>
      <c r="F430" s="1">
        <v>0.4</v>
      </c>
      <c r="G430" s="1">
        <v>0</v>
      </c>
      <c r="H430" s="1">
        <v>0</v>
      </c>
      <c r="I430" s="1">
        <v>1.83</v>
      </c>
      <c r="J430" s="1">
        <v>0</v>
      </c>
      <c r="K430" s="1">
        <v>0.49</v>
      </c>
      <c r="L430" s="1">
        <v>0</v>
      </c>
      <c r="M430" s="1">
        <v>0</v>
      </c>
      <c r="N430" s="1" t="s">
        <v>50</v>
      </c>
      <c r="O430" s="1">
        <v>959.85</v>
      </c>
      <c r="P430" s="1">
        <v>1</v>
      </c>
      <c r="Q430" s="1">
        <v>60</v>
      </c>
      <c r="R430" s="1">
        <v>449.85</v>
      </c>
      <c r="S430" s="1">
        <v>1</v>
      </c>
      <c r="T430" s="1" t="s">
        <v>51</v>
      </c>
      <c r="U430" s="1">
        <v>224</v>
      </c>
      <c r="V430" s="1" t="s">
        <v>52</v>
      </c>
      <c r="W430" s="1" t="s">
        <v>52</v>
      </c>
      <c r="X430" s="1">
        <v>39</v>
      </c>
    </row>
    <row r="431" spans="1:24">
      <c r="A431" s="1">
        <v>488</v>
      </c>
      <c r="B431" s="1" t="s">
        <v>95</v>
      </c>
      <c r="C431" s="1" t="s">
        <v>11</v>
      </c>
      <c r="D431" s="1">
        <v>97.29</v>
      </c>
      <c r="E431" s="1">
        <v>0</v>
      </c>
      <c r="F431" s="1">
        <v>0.4</v>
      </c>
      <c r="G431" s="1">
        <v>0</v>
      </c>
      <c r="H431" s="1">
        <v>0</v>
      </c>
      <c r="I431" s="1">
        <v>1.83</v>
      </c>
      <c r="J431" s="1">
        <v>0</v>
      </c>
      <c r="K431" s="1">
        <v>0.49</v>
      </c>
      <c r="L431" s="1">
        <v>0</v>
      </c>
      <c r="M431" s="1">
        <v>0</v>
      </c>
      <c r="N431" s="1" t="s">
        <v>50</v>
      </c>
      <c r="O431" s="1">
        <v>959.85</v>
      </c>
      <c r="P431" s="1">
        <v>1</v>
      </c>
      <c r="Q431" s="1">
        <v>60</v>
      </c>
      <c r="R431" s="1">
        <v>349.85</v>
      </c>
      <c r="S431" s="1">
        <v>1</v>
      </c>
      <c r="T431" s="1" t="s">
        <v>51</v>
      </c>
      <c r="U431" s="1">
        <v>176</v>
      </c>
      <c r="V431" s="1" t="s">
        <v>52</v>
      </c>
      <c r="W431" s="1" t="s">
        <v>52</v>
      </c>
      <c r="X431" s="1">
        <v>25</v>
      </c>
    </row>
    <row r="432" spans="1:24">
      <c r="A432" s="1">
        <v>489</v>
      </c>
      <c r="B432" s="1" t="s">
        <v>95</v>
      </c>
      <c r="C432" s="1" t="s">
        <v>11</v>
      </c>
      <c r="D432" s="1">
        <v>97.29</v>
      </c>
      <c r="E432" s="1">
        <v>0</v>
      </c>
      <c r="F432" s="1">
        <v>0.4</v>
      </c>
      <c r="G432" s="1">
        <v>0</v>
      </c>
      <c r="H432" s="1">
        <v>0</v>
      </c>
      <c r="I432" s="1">
        <v>1.83</v>
      </c>
      <c r="J432" s="1">
        <v>0</v>
      </c>
      <c r="K432" s="1">
        <v>0.49</v>
      </c>
      <c r="L432" s="1">
        <v>0</v>
      </c>
      <c r="M432" s="1">
        <v>0</v>
      </c>
      <c r="N432" s="1" t="s">
        <v>50</v>
      </c>
      <c r="O432" s="1">
        <v>959.85</v>
      </c>
      <c r="P432" s="1">
        <v>1</v>
      </c>
      <c r="Q432" s="1">
        <v>60</v>
      </c>
      <c r="R432" s="1">
        <v>399.85</v>
      </c>
      <c r="S432" s="1">
        <v>1</v>
      </c>
      <c r="T432" s="1" t="s">
        <v>51</v>
      </c>
      <c r="U432" s="1">
        <v>194</v>
      </c>
      <c r="V432" s="1" t="s">
        <v>52</v>
      </c>
      <c r="W432" s="1" t="s">
        <v>52</v>
      </c>
      <c r="X432" s="1">
        <v>32</v>
      </c>
    </row>
    <row r="433" spans="1:24">
      <c r="A433" s="1">
        <v>490</v>
      </c>
      <c r="B433" s="1" t="s">
        <v>95</v>
      </c>
      <c r="C433" s="1" t="s">
        <v>11</v>
      </c>
      <c r="D433" s="1">
        <v>97.29</v>
      </c>
      <c r="E433" s="1">
        <v>0</v>
      </c>
      <c r="F433" s="1">
        <v>0.4</v>
      </c>
      <c r="G433" s="1">
        <v>0</v>
      </c>
      <c r="H433" s="1">
        <v>0</v>
      </c>
      <c r="I433" s="1">
        <v>1.83</v>
      </c>
      <c r="J433" s="1">
        <v>0</v>
      </c>
      <c r="K433" s="1">
        <v>0.49</v>
      </c>
      <c r="L433" s="1">
        <v>0</v>
      </c>
      <c r="M433" s="1">
        <v>0</v>
      </c>
      <c r="N433" s="1" t="s">
        <v>50</v>
      </c>
      <c r="O433" s="1">
        <v>959.85</v>
      </c>
      <c r="P433" s="1">
        <v>1</v>
      </c>
      <c r="Q433" s="1">
        <v>60</v>
      </c>
      <c r="R433" s="1">
        <v>424.85</v>
      </c>
      <c r="S433" s="1">
        <v>1</v>
      </c>
      <c r="T433" s="1" t="s">
        <v>51</v>
      </c>
      <c r="U433" s="1">
        <v>223</v>
      </c>
      <c r="V433" s="1" t="s">
        <v>52</v>
      </c>
      <c r="W433" s="1" t="s">
        <v>52</v>
      </c>
      <c r="X433" s="1">
        <v>36</v>
      </c>
    </row>
    <row r="434" spans="1:24">
      <c r="A434" s="1">
        <v>491</v>
      </c>
      <c r="B434" s="1" t="s">
        <v>95</v>
      </c>
      <c r="C434" s="1" t="s">
        <v>11</v>
      </c>
      <c r="D434" s="1">
        <v>97.29</v>
      </c>
      <c r="E434" s="1">
        <v>0</v>
      </c>
      <c r="F434" s="1">
        <v>0.4</v>
      </c>
      <c r="G434" s="1">
        <v>0</v>
      </c>
      <c r="H434" s="1">
        <v>0</v>
      </c>
      <c r="I434" s="1">
        <v>1.83</v>
      </c>
      <c r="J434" s="1">
        <v>0</v>
      </c>
      <c r="K434" s="1">
        <v>0.49</v>
      </c>
      <c r="L434" s="1">
        <v>0</v>
      </c>
      <c r="M434" s="1">
        <v>0</v>
      </c>
      <c r="N434" s="1" t="s">
        <v>50</v>
      </c>
      <c r="O434" s="1">
        <v>959.85</v>
      </c>
      <c r="P434" s="1">
        <v>1</v>
      </c>
      <c r="Q434" s="1">
        <v>60</v>
      </c>
      <c r="R434" s="1">
        <v>474.85</v>
      </c>
      <c r="S434" s="1">
        <v>1</v>
      </c>
      <c r="T434" s="1" t="s">
        <v>51</v>
      </c>
      <c r="U434" s="1">
        <v>224</v>
      </c>
      <c r="V434" s="1" t="s">
        <v>52</v>
      </c>
      <c r="W434" s="1" t="s">
        <v>52</v>
      </c>
      <c r="X434" s="1">
        <v>42</v>
      </c>
    </row>
    <row r="435" spans="1:24">
      <c r="A435" s="1">
        <v>492</v>
      </c>
      <c r="B435" s="1" t="s">
        <v>95</v>
      </c>
      <c r="C435" s="1" t="s">
        <v>11</v>
      </c>
      <c r="D435" s="1">
        <v>97.29</v>
      </c>
      <c r="E435" s="1">
        <v>0</v>
      </c>
      <c r="F435" s="1">
        <v>0.4</v>
      </c>
      <c r="G435" s="1">
        <v>0</v>
      </c>
      <c r="H435" s="1">
        <v>0</v>
      </c>
      <c r="I435" s="1">
        <v>1.83</v>
      </c>
      <c r="J435" s="1">
        <v>0</v>
      </c>
      <c r="K435" s="1">
        <v>0.49</v>
      </c>
      <c r="L435" s="1">
        <v>0</v>
      </c>
      <c r="M435" s="1">
        <v>0</v>
      </c>
      <c r="N435" s="1" t="s">
        <v>50</v>
      </c>
      <c r="O435" s="1">
        <v>959.85</v>
      </c>
      <c r="P435" s="1">
        <v>1</v>
      </c>
      <c r="Q435" s="1">
        <v>60</v>
      </c>
      <c r="R435" s="1">
        <v>499.85</v>
      </c>
      <c r="S435" s="1">
        <v>1</v>
      </c>
      <c r="T435" s="1" t="s">
        <v>51</v>
      </c>
      <c r="U435" s="1">
        <v>219</v>
      </c>
      <c r="V435" s="1" t="s">
        <v>52</v>
      </c>
      <c r="W435" s="1" t="s">
        <v>52</v>
      </c>
      <c r="X435" s="1">
        <v>44</v>
      </c>
    </row>
    <row r="436" spans="1:24">
      <c r="A436" s="1">
        <v>493</v>
      </c>
      <c r="B436" s="1" t="s">
        <v>95</v>
      </c>
      <c r="C436" s="1" t="s">
        <v>11</v>
      </c>
      <c r="D436" s="1">
        <v>97.29</v>
      </c>
      <c r="E436" s="1">
        <v>0</v>
      </c>
      <c r="F436" s="1">
        <v>0.4</v>
      </c>
      <c r="G436" s="1">
        <v>0</v>
      </c>
      <c r="H436" s="1">
        <v>0</v>
      </c>
      <c r="I436" s="1">
        <v>1.83</v>
      </c>
      <c r="J436" s="1">
        <v>0</v>
      </c>
      <c r="K436" s="1">
        <v>0.49</v>
      </c>
      <c r="L436" s="1">
        <v>0</v>
      </c>
      <c r="M436" s="1">
        <v>0</v>
      </c>
      <c r="N436" s="1" t="s">
        <v>50</v>
      </c>
      <c r="O436" s="1">
        <v>959.85</v>
      </c>
      <c r="P436" s="1">
        <v>1</v>
      </c>
      <c r="Q436" s="1">
        <v>60</v>
      </c>
      <c r="R436" s="1">
        <v>549.85</v>
      </c>
      <c r="S436" s="1">
        <v>1</v>
      </c>
      <c r="T436" s="1" t="s">
        <v>51</v>
      </c>
      <c r="U436" s="1">
        <v>181</v>
      </c>
      <c r="V436" s="1" t="s">
        <v>52</v>
      </c>
      <c r="W436" s="1" t="s">
        <v>52</v>
      </c>
      <c r="X436" s="1">
        <v>46</v>
      </c>
    </row>
    <row r="437" spans="1:24">
      <c r="A437" s="1">
        <v>494</v>
      </c>
      <c r="B437" s="1" t="s">
        <v>95</v>
      </c>
      <c r="C437" s="1" t="s">
        <v>12</v>
      </c>
      <c r="D437" s="1">
        <v>97.06</v>
      </c>
      <c r="E437" s="1">
        <v>0</v>
      </c>
      <c r="F437" s="1">
        <v>0.22</v>
      </c>
      <c r="G437" s="1">
        <v>0</v>
      </c>
      <c r="H437" s="1">
        <v>0</v>
      </c>
      <c r="I437" s="1">
        <v>1.88</v>
      </c>
      <c r="J437" s="1">
        <v>0</v>
      </c>
      <c r="K437" s="1">
        <v>0.6</v>
      </c>
      <c r="L437" s="1">
        <v>0</v>
      </c>
      <c r="M437" s="1">
        <v>0.25</v>
      </c>
      <c r="N437" s="1" t="s">
        <v>50</v>
      </c>
      <c r="O437" s="1">
        <v>959.85</v>
      </c>
      <c r="P437" s="1">
        <v>1</v>
      </c>
      <c r="Q437" s="1">
        <v>60</v>
      </c>
      <c r="R437" s="1">
        <v>449.85</v>
      </c>
      <c r="S437" s="1">
        <v>1</v>
      </c>
      <c r="T437" s="1" t="s">
        <v>51</v>
      </c>
      <c r="U437" s="1">
        <v>227</v>
      </c>
      <c r="V437" s="1" t="s">
        <v>52</v>
      </c>
      <c r="W437" s="1" t="s">
        <v>52</v>
      </c>
      <c r="X437" s="1">
        <v>38</v>
      </c>
    </row>
    <row r="438" spans="1:24">
      <c r="A438" s="1">
        <v>495</v>
      </c>
      <c r="B438" s="1" t="s">
        <v>95</v>
      </c>
      <c r="C438" s="1" t="s">
        <v>12</v>
      </c>
      <c r="D438" s="1">
        <v>97.06</v>
      </c>
      <c r="E438" s="1">
        <v>0</v>
      </c>
      <c r="F438" s="1">
        <v>0.22</v>
      </c>
      <c r="G438" s="1">
        <v>0</v>
      </c>
      <c r="H438" s="1">
        <v>0</v>
      </c>
      <c r="I438" s="1">
        <v>1.88</v>
      </c>
      <c r="J438" s="1">
        <v>0</v>
      </c>
      <c r="K438" s="1">
        <v>0.6</v>
      </c>
      <c r="L438" s="1">
        <v>0</v>
      </c>
      <c r="M438" s="1">
        <v>0.25</v>
      </c>
      <c r="N438" s="1" t="s">
        <v>50</v>
      </c>
      <c r="O438" s="1">
        <v>959.85</v>
      </c>
      <c r="P438" s="1">
        <v>1</v>
      </c>
      <c r="Q438" s="1">
        <v>60</v>
      </c>
      <c r="R438" s="1">
        <v>449.85</v>
      </c>
      <c r="S438" s="1">
        <v>1</v>
      </c>
      <c r="T438" s="1" t="s">
        <v>51</v>
      </c>
      <c r="U438" s="1">
        <v>175</v>
      </c>
      <c r="V438" s="1" t="s">
        <v>52</v>
      </c>
      <c r="W438" s="1" t="s">
        <v>52</v>
      </c>
      <c r="X438" s="1">
        <v>26</v>
      </c>
    </row>
    <row r="439" spans="1:24">
      <c r="A439" s="1">
        <v>496</v>
      </c>
      <c r="B439" s="1" t="s">
        <v>95</v>
      </c>
      <c r="C439" s="1" t="s">
        <v>12</v>
      </c>
      <c r="D439" s="1">
        <v>97.06</v>
      </c>
      <c r="E439" s="1">
        <v>0</v>
      </c>
      <c r="F439" s="1">
        <v>0.22</v>
      </c>
      <c r="G439" s="1">
        <v>0</v>
      </c>
      <c r="H439" s="1">
        <v>0</v>
      </c>
      <c r="I439" s="1">
        <v>1.88</v>
      </c>
      <c r="J439" s="1">
        <v>0</v>
      </c>
      <c r="K439" s="1">
        <v>0.6</v>
      </c>
      <c r="L439" s="1">
        <v>0</v>
      </c>
      <c r="M439" s="1">
        <v>0.25</v>
      </c>
      <c r="N439" s="1" t="s">
        <v>50</v>
      </c>
      <c r="O439" s="1">
        <v>959.85</v>
      </c>
      <c r="P439" s="1">
        <v>1</v>
      </c>
      <c r="Q439" s="1">
        <v>60</v>
      </c>
      <c r="R439" s="1">
        <v>449.85</v>
      </c>
      <c r="S439" s="1">
        <v>1</v>
      </c>
      <c r="T439" s="1" t="s">
        <v>51</v>
      </c>
      <c r="U439" s="1">
        <v>196</v>
      </c>
      <c r="V439" s="1" t="s">
        <v>52</v>
      </c>
      <c r="W439" s="1" t="s">
        <v>52</v>
      </c>
      <c r="X439" s="1">
        <v>32</v>
      </c>
    </row>
    <row r="440" spans="1:24">
      <c r="A440" s="1">
        <v>497</v>
      </c>
      <c r="B440" s="1" t="s">
        <v>95</v>
      </c>
      <c r="C440" s="1" t="s">
        <v>12</v>
      </c>
      <c r="D440" s="1">
        <v>97.06</v>
      </c>
      <c r="E440" s="1">
        <v>0</v>
      </c>
      <c r="F440" s="1">
        <v>0.22</v>
      </c>
      <c r="G440" s="1">
        <v>0</v>
      </c>
      <c r="H440" s="1">
        <v>0</v>
      </c>
      <c r="I440" s="1">
        <v>1.88</v>
      </c>
      <c r="J440" s="1">
        <v>0</v>
      </c>
      <c r="K440" s="1">
        <v>0.6</v>
      </c>
      <c r="L440" s="1">
        <v>0</v>
      </c>
      <c r="M440" s="1">
        <v>0.25</v>
      </c>
      <c r="N440" s="1" t="s">
        <v>50</v>
      </c>
      <c r="O440" s="1">
        <v>959.85</v>
      </c>
      <c r="P440" s="1">
        <v>1</v>
      </c>
      <c r="Q440" s="1">
        <v>60</v>
      </c>
      <c r="R440" s="1">
        <v>449.85</v>
      </c>
      <c r="S440" s="1">
        <v>1</v>
      </c>
      <c r="T440" s="1" t="s">
        <v>51</v>
      </c>
      <c r="U440" s="1">
        <v>220</v>
      </c>
      <c r="V440" s="1" t="s">
        <v>52</v>
      </c>
      <c r="W440" s="1" t="s">
        <v>52</v>
      </c>
      <c r="X440" s="1">
        <v>36</v>
      </c>
    </row>
    <row r="441" spans="1:24">
      <c r="A441" s="1">
        <v>498</v>
      </c>
      <c r="B441" s="1" t="s">
        <v>95</v>
      </c>
      <c r="C441" s="1" t="s">
        <v>12</v>
      </c>
      <c r="D441" s="1">
        <v>97.06</v>
      </c>
      <c r="E441" s="1">
        <v>0</v>
      </c>
      <c r="F441" s="1">
        <v>0.22</v>
      </c>
      <c r="G441" s="1">
        <v>0</v>
      </c>
      <c r="H441" s="1">
        <v>0</v>
      </c>
      <c r="I441" s="1">
        <v>1.88</v>
      </c>
      <c r="J441" s="1">
        <v>0</v>
      </c>
      <c r="K441" s="1">
        <v>0.6</v>
      </c>
      <c r="L441" s="1">
        <v>0</v>
      </c>
      <c r="M441" s="1">
        <v>0.25</v>
      </c>
      <c r="N441" s="1" t="s">
        <v>50</v>
      </c>
      <c r="O441" s="1">
        <v>959.85</v>
      </c>
      <c r="P441" s="1">
        <v>1</v>
      </c>
      <c r="Q441" s="1">
        <v>60</v>
      </c>
      <c r="R441" s="1">
        <v>449.85</v>
      </c>
      <c r="S441" s="1">
        <v>1</v>
      </c>
      <c r="T441" s="1" t="s">
        <v>51</v>
      </c>
      <c r="U441" s="1">
        <v>226</v>
      </c>
      <c r="V441" s="1" t="s">
        <v>52</v>
      </c>
      <c r="W441" s="1" t="s">
        <v>52</v>
      </c>
      <c r="X441" s="1">
        <v>41</v>
      </c>
    </row>
    <row r="442" spans="1:24">
      <c r="A442" s="1">
        <v>499</v>
      </c>
      <c r="B442" s="1" t="s">
        <v>95</v>
      </c>
      <c r="C442" s="1" t="s">
        <v>12</v>
      </c>
      <c r="D442" s="1">
        <v>97.06</v>
      </c>
      <c r="E442" s="1">
        <v>0</v>
      </c>
      <c r="F442" s="1">
        <v>0.22</v>
      </c>
      <c r="G442" s="1">
        <v>0</v>
      </c>
      <c r="H442" s="1">
        <v>0</v>
      </c>
      <c r="I442" s="1">
        <v>1.88</v>
      </c>
      <c r="J442" s="1">
        <v>0</v>
      </c>
      <c r="K442" s="1">
        <v>0.6</v>
      </c>
      <c r="L442" s="1">
        <v>0</v>
      </c>
      <c r="M442" s="1">
        <v>0.25</v>
      </c>
      <c r="N442" s="1" t="s">
        <v>50</v>
      </c>
      <c r="O442" s="1">
        <v>959.85</v>
      </c>
      <c r="P442" s="1">
        <v>1</v>
      </c>
      <c r="Q442" s="1">
        <v>60</v>
      </c>
      <c r="R442" s="1">
        <v>449.85</v>
      </c>
      <c r="S442" s="1">
        <v>1</v>
      </c>
      <c r="T442" s="1" t="s">
        <v>51</v>
      </c>
      <c r="U442" s="1">
        <v>209</v>
      </c>
      <c r="V442" s="1" t="s">
        <v>52</v>
      </c>
      <c r="W442" s="1" t="s">
        <v>52</v>
      </c>
      <c r="X442" s="1">
        <v>43</v>
      </c>
    </row>
    <row r="443" spans="1:24">
      <c r="A443" s="1">
        <v>500</v>
      </c>
      <c r="B443" s="1" t="s">
        <v>95</v>
      </c>
      <c r="C443" s="1" t="s">
        <v>12</v>
      </c>
      <c r="D443" s="1">
        <v>97.06</v>
      </c>
      <c r="E443" s="1">
        <v>0</v>
      </c>
      <c r="F443" s="1">
        <v>0.22</v>
      </c>
      <c r="G443" s="1">
        <v>0</v>
      </c>
      <c r="H443" s="1">
        <v>0</v>
      </c>
      <c r="I443" s="1">
        <v>1.88</v>
      </c>
      <c r="J443" s="1">
        <v>0</v>
      </c>
      <c r="K443" s="1">
        <v>0.6</v>
      </c>
      <c r="L443" s="1">
        <v>0</v>
      </c>
      <c r="M443" s="1">
        <v>0.25</v>
      </c>
      <c r="N443" s="1" t="s">
        <v>50</v>
      </c>
      <c r="O443" s="1">
        <v>959.85</v>
      </c>
      <c r="P443" s="1">
        <v>1</v>
      </c>
      <c r="Q443" s="1">
        <v>60</v>
      </c>
      <c r="R443" s="1">
        <v>449.85</v>
      </c>
      <c r="S443" s="1">
        <v>1</v>
      </c>
      <c r="T443" s="1" t="s">
        <v>51</v>
      </c>
      <c r="U443" s="1">
        <v>164</v>
      </c>
      <c r="V443" s="1" t="s">
        <v>52</v>
      </c>
      <c r="W443" s="1" t="s">
        <v>52</v>
      </c>
      <c r="X443" s="1">
        <v>44</v>
      </c>
    </row>
    <row r="444" spans="1:24">
      <c r="A444" s="1">
        <v>501</v>
      </c>
      <c r="B444" s="1" t="s">
        <v>95</v>
      </c>
      <c r="C444" s="1" t="s">
        <v>3</v>
      </c>
      <c r="D444" s="1">
        <v>97.56</v>
      </c>
      <c r="E444" s="1">
        <v>0</v>
      </c>
      <c r="F444" s="1">
        <v>0</v>
      </c>
      <c r="G444" s="1">
        <v>0</v>
      </c>
      <c r="H444" s="1">
        <v>0</v>
      </c>
      <c r="I444" s="1">
        <v>1.92</v>
      </c>
      <c r="J444" s="1">
        <v>0</v>
      </c>
      <c r="K444" s="1">
        <v>0.52</v>
      </c>
      <c r="L444" s="1">
        <v>0</v>
      </c>
      <c r="M444" s="1">
        <v>0</v>
      </c>
      <c r="N444" s="1" t="s">
        <v>50</v>
      </c>
      <c r="O444" s="1">
        <v>959.85</v>
      </c>
      <c r="P444" s="1">
        <v>1</v>
      </c>
      <c r="Q444" s="1">
        <v>60</v>
      </c>
      <c r="R444" s="1">
        <v>499.85</v>
      </c>
      <c r="S444" s="1">
        <v>1.5</v>
      </c>
      <c r="T444" s="1" t="s">
        <v>51</v>
      </c>
      <c r="U444" s="1">
        <v>221</v>
      </c>
      <c r="V444" s="1" t="s">
        <v>52</v>
      </c>
      <c r="W444" s="1" t="s">
        <v>52</v>
      </c>
      <c r="X444" s="1">
        <v>44</v>
      </c>
    </row>
    <row r="445" spans="1:24">
      <c r="A445" s="1">
        <v>502</v>
      </c>
      <c r="B445" s="1" t="s">
        <v>95</v>
      </c>
      <c r="C445" s="1" t="s">
        <v>6</v>
      </c>
      <c r="D445" s="1">
        <v>97.5</v>
      </c>
      <c r="E445" s="1">
        <v>0</v>
      </c>
      <c r="F445" s="1">
        <v>0</v>
      </c>
      <c r="G445" s="1">
        <v>0</v>
      </c>
      <c r="H445" s="1">
        <v>0</v>
      </c>
      <c r="I445" s="1">
        <v>1.87</v>
      </c>
      <c r="J445" s="1">
        <v>0</v>
      </c>
      <c r="K445" s="1">
        <v>0.47</v>
      </c>
      <c r="L445" s="1">
        <v>0</v>
      </c>
      <c r="M445" s="1">
        <v>0.16</v>
      </c>
      <c r="N445" s="1" t="s">
        <v>50</v>
      </c>
      <c r="O445" s="1">
        <v>959.85</v>
      </c>
      <c r="P445" s="1">
        <v>1</v>
      </c>
      <c r="Q445" s="1">
        <v>60</v>
      </c>
      <c r="R445" s="1">
        <v>499.85</v>
      </c>
      <c r="S445" s="1">
        <v>1.5</v>
      </c>
      <c r="T445" s="1" t="s">
        <v>51</v>
      </c>
      <c r="U445" s="1">
        <v>185</v>
      </c>
      <c r="V445" s="1" t="s">
        <v>52</v>
      </c>
      <c r="W445" s="1" t="s">
        <v>52</v>
      </c>
      <c r="X445" s="1">
        <v>46</v>
      </c>
    </row>
    <row r="446" spans="1:24">
      <c r="A446" s="1">
        <v>503</v>
      </c>
      <c r="B446" s="1" t="s">
        <v>95</v>
      </c>
      <c r="C446" s="1" t="s">
        <v>11</v>
      </c>
      <c r="D446" s="1">
        <v>97.29</v>
      </c>
      <c r="E446" s="1">
        <v>0</v>
      </c>
      <c r="F446" s="1">
        <v>0.4</v>
      </c>
      <c r="G446" s="1">
        <v>0</v>
      </c>
      <c r="H446" s="1">
        <v>0</v>
      </c>
      <c r="I446" s="1">
        <v>1.83</v>
      </c>
      <c r="J446" s="1">
        <v>0</v>
      </c>
      <c r="K446" s="1">
        <v>0.49</v>
      </c>
      <c r="L446" s="1">
        <v>0</v>
      </c>
      <c r="M446" s="1">
        <v>0</v>
      </c>
      <c r="N446" s="1" t="s">
        <v>50</v>
      </c>
      <c r="O446" s="1">
        <v>959.85</v>
      </c>
      <c r="P446" s="1">
        <v>1</v>
      </c>
      <c r="Q446" s="1">
        <v>60</v>
      </c>
      <c r="R446" s="1">
        <v>499.85</v>
      </c>
      <c r="S446" s="1">
        <v>1.5</v>
      </c>
      <c r="T446" s="1" t="s">
        <v>51</v>
      </c>
      <c r="U446" s="1">
        <v>213</v>
      </c>
      <c r="V446" s="1" t="s">
        <v>52</v>
      </c>
      <c r="W446" s="1" t="s">
        <v>52</v>
      </c>
      <c r="X446" s="1">
        <v>47</v>
      </c>
    </row>
    <row r="447" spans="1:24">
      <c r="A447" s="1">
        <v>504</v>
      </c>
      <c r="B447" s="1" t="s">
        <v>95</v>
      </c>
      <c r="C447" s="1" t="s">
        <v>12</v>
      </c>
      <c r="D447" s="1">
        <v>97.06</v>
      </c>
      <c r="E447" s="1">
        <v>0</v>
      </c>
      <c r="F447" s="1">
        <v>0.22</v>
      </c>
      <c r="G447" s="1">
        <v>0</v>
      </c>
      <c r="H447" s="1">
        <v>0</v>
      </c>
      <c r="I447" s="1">
        <v>1.88</v>
      </c>
      <c r="J447" s="1">
        <v>0</v>
      </c>
      <c r="K447" s="1">
        <v>0.6</v>
      </c>
      <c r="L447" s="1">
        <v>0</v>
      </c>
      <c r="M447" s="1">
        <v>0.25</v>
      </c>
      <c r="N447" s="1" t="s">
        <v>50</v>
      </c>
      <c r="O447" s="1">
        <v>959.85</v>
      </c>
      <c r="P447" s="1">
        <v>1</v>
      </c>
      <c r="Q447" s="1">
        <v>60</v>
      </c>
      <c r="R447" s="1">
        <v>499.85</v>
      </c>
      <c r="S447" s="1">
        <v>1.5</v>
      </c>
      <c r="T447" s="1" t="s">
        <v>51</v>
      </c>
      <c r="U447" s="1">
        <v>202</v>
      </c>
      <c r="V447" s="1" t="s">
        <v>52</v>
      </c>
      <c r="W447" s="1" t="s">
        <v>52</v>
      </c>
      <c r="X447" s="1">
        <v>45</v>
      </c>
    </row>
    <row r="448" spans="1:24">
      <c r="A448" s="1">
        <v>505</v>
      </c>
      <c r="B448" s="1" t="s">
        <v>95</v>
      </c>
      <c r="C448" s="1" t="s">
        <v>3</v>
      </c>
      <c r="D448" s="1">
        <v>97.56</v>
      </c>
      <c r="E448" s="1">
        <v>0</v>
      </c>
      <c r="F448" s="1">
        <v>0</v>
      </c>
      <c r="G448" s="1">
        <v>0</v>
      </c>
      <c r="H448" s="1">
        <v>0</v>
      </c>
      <c r="I448" s="1">
        <v>1.92</v>
      </c>
      <c r="J448" s="1">
        <v>0</v>
      </c>
      <c r="K448" s="1">
        <v>0.52</v>
      </c>
      <c r="L448" s="1">
        <v>0</v>
      </c>
      <c r="M448" s="1">
        <v>0</v>
      </c>
      <c r="N448" s="1" t="s">
        <v>50</v>
      </c>
      <c r="O448" s="1">
        <v>959.85</v>
      </c>
      <c r="P448" s="1">
        <v>1</v>
      </c>
      <c r="Q448" s="1">
        <v>60</v>
      </c>
      <c r="R448" s="1">
        <v>449.85</v>
      </c>
      <c r="S448" s="1">
        <v>2</v>
      </c>
      <c r="T448" s="1" t="s">
        <v>51</v>
      </c>
      <c r="U448" s="1">
        <v>229</v>
      </c>
      <c r="V448" s="1" t="s">
        <v>52</v>
      </c>
      <c r="W448" s="1" t="s">
        <v>52</v>
      </c>
      <c r="X448" s="1">
        <v>41</v>
      </c>
    </row>
    <row r="449" spans="1:24">
      <c r="A449" s="1">
        <v>506</v>
      </c>
      <c r="B449" s="1" t="s">
        <v>95</v>
      </c>
      <c r="C449" s="1" t="s">
        <v>3</v>
      </c>
      <c r="D449" s="1">
        <v>97.56</v>
      </c>
      <c r="E449" s="1">
        <v>0</v>
      </c>
      <c r="F449" s="1">
        <v>0</v>
      </c>
      <c r="G449" s="1">
        <v>0</v>
      </c>
      <c r="H449" s="1">
        <v>0</v>
      </c>
      <c r="I449" s="1">
        <v>1.92</v>
      </c>
      <c r="J449" s="1">
        <v>0</v>
      </c>
      <c r="K449" s="1">
        <v>0.52</v>
      </c>
      <c r="L449" s="1">
        <v>0</v>
      </c>
      <c r="M449" s="1">
        <v>0</v>
      </c>
      <c r="N449" s="1" t="s">
        <v>50</v>
      </c>
      <c r="O449" s="1">
        <v>959.85</v>
      </c>
      <c r="P449" s="1">
        <v>1</v>
      </c>
      <c r="Q449" s="1">
        <v>60</v>
      </c>
      <c r="R449" s="1">
        <v>499.85</v>
      </c>
      <c r="S449" s="1">
        <v>2</v>
      </c>
      <c r="T449" s="1" t="s">
        <v>51</v>
      </c>
      <c r="U449" s="1">
        <v>217</v>
      </c>
      <c r="V449" s="1" t="s">
        <v>52</v>
      </c>
      <c r="W449" s="1" t="s">
        <v>52</v>
      </c>
      <c r="X449" s="1">
        <v>46</v>
      </c>
    </row>
    <row r="450" spans="1:24">
      <c r="A450" s="1">
        <v>507</v>
      </c>
      <c r="B450" s="1" t="s">
        <v>95</v>
      </c>
      <c r="C450" s="1" t="s">
        <v>6</v>
      </c>
      <c r="D450" s="1">
        <v>97.5</v>
      </c>
      <c r="E450" s="1">
        <v>0</v>
      </c>
      <c r="F450" s="1">
        <v>0</v>
      </c>
      <c r="G450" s="1">
        <v>0</v>
      </c>
      <c r="H450" s="1">
        <v>0</v>
      </c>
      <c r="I450" s="1">
        <v>1.87</v>
      </c>
      <c r="J450" s="1">
        <v>0</v>
      </c>
      <c r="K450" s="1">
        <v>0.47</v>
      </c>
      <c r="L450" s="1">
        <v>0</v>
      </c>
      <c r="M450" s="1">
        <v>0.16</v>
      </c>
      <c r="N450" s="1" t="s">
        <v>50</v>
      </c>
      <c r="O450" s="1">
        <v>959.85</v>
      </c>
      <c r="P450" s="1">
        <v>1</v>
      </c>
      <c r="Q450" s="1">
        <v>60</v>
      </c>
      <c r="R450" s="1">
        <v>449.85</v>
      </c>
      <c r="S450" s="1">
        <v>2</v>
      </c>
      <c r="T450" s="1" t="s">
        <v>51</v>
      </c>
      <c r="U450" s="1">
        <v>212</v>
      </c>
      <c r="V450" s="1" t="s">
        <v>52</v>
      </c>
      <c r="W450" s="1" t="s">
        <v>52</v>
      </c>
      <c r="X450" s="1">
        <v>44</v>
      </c>
    </row>
    <row r="451" spans="1:24">
      <c r="A451" s="1">
        <v>508</v>
      </c>
      <c r="B451" s="1" t="s">
        <v>95</v>
      </c>
      <c r="C451" s="1" t="s">
        <v>6</v>
      </c>
      <c r="D451" s="1">
        <v>97.5</v>
      </c>
      <c r="E451" s="1">
        <v>0</v>
      </c>
      <c r="F451" s="1">
        <v>0</v>
      </c>
      <c r="G451" s="1">
        <v>0</v>
      </c>
      <c r="H451" s="1">
        <v>0</v>
      </c>
      <c r="I451" s="1">
        <v>1.87</v>
      </c>
      <c r="J451" s="1">
        <v>0</v>
      </c>
      <c r="K451" s="1">
        <v>0.47</v>
      </c>
      <c r="L451" s="1">
        <v>0</v>
      </c>
      <c r="M451" s="1">
        <v>0.16</v>
      </c>
      <c r="N451" s="1" t="s">
        <v>50</v>
      </c>
      <c r="O451" s="1">
        <v>959.85</v>
      </c>
      <c r="P451" s="1">
        <v>1</v>
      </c>
      <c r="Q451" s="1">
        <v>60</v>
      </c>
      <c r="R451" s="1">
        <v>499.85</v>
      </c>
      <c r="S451" s="1">
        <v>2</v>
      </c>
      <c r="T451" s="1" t="s">
        <v>51</v>
      </c>
      <c r="U451" s="1">
        <v>170</v>
      </c>
      <c r="V451" s="1" t="s">
        <v>52</v>
      </c>
      <c r="W451" s="1" t="s">
        <v>52</v>
      </c>
      <c r="X451" s="1">
        <v>47</v>
      </c>
    </row>
    <row r="452" spans="1:24">
      <c r="A452" s="1">
        <v>509</v>
      </c>
      <c r="B452" s="1" t="s">
        <v>95</v>
      </c>
      <c r="C452" s="1" t="s">
        <v>11</v>
      </c>
      <c r="D452" s="1">
        <v>97.29</v>
      </c>
      <c r="E452" s="1">
        <v>0</v>
      </c>
      <c r="F452" s="1">
        <v>0.4</v>
      </c>
      <c r="G452" s="1">
        <v>0</v>
      </c>
      <c r="H452" s="1">
        <v>0</v>
      </c>
      <c r="I452" s="1">
        <v>1.83</v>
      </c>
      <c r="J452" s="1">
        <v>0</v>
      </c>
      <c r="K452" s="1">
        <v>0.49</v>
      </c>
      <c r="L452" s="1">
        <v>0</v>
      </c>
      <c r="M452" s="1">
        <v>0</v>
      </c>
      <c r="N452" s="1" t="s">
        <v>50</v>
      </c>
      <c r="O452" s="1">
        <v>959.85</v>
      </c>
      <c r="P452" s="1">
        <v>1</v>
      </c>
      <c r="Q452" s="1">
        <v>60</v>
      </c>
      <c r="R452" s="1">
        <v>449.85</v>
      </c>
      <c r="S452" s="1">
        <v>2</v>
      </c>
      <c r="T452" s="1" t="s">
        <v>51</v>
      </c>
      <c r="U452" s="1">
        <v>232</v>
      </c>
      <c r="V452" s="1" t="s">
        <v>52</v>
      </c>
      <c r="W452" s="1" t="s">
        <v>52</v>
      </c>
      <c r="X452" s="1">
        <v>43</v>
      </c>
    </row>
    <row r="453" spans="1:24">
      <c r="A453" s="1">
        <v>510</v>
      </c>
      <c r="B453" s="1" t="s">
        <v>95</v>
      </c>
      <c r="C453" s="1" t="s">
        <v>11</v>
      </c>
      <c r="D453" s="1">
        <v>97.29</v>
      </c>
      <c r="E453" s="1">
        <v>0</v>
      </c>
      <c r="F453" s="1">
        <v>0.4</v>
      </c>
      <c r="G453" s="1">
        <v>0</v>
      </c>
      <c r="H453" s="1">
        <v>0</v>
      </c>
      <c r="I453" s="1">
        <v>1.83</v>
      </c>
      <c r="J453" s="1">
        <v>0</v>
      </c>
      <c r="K453" s="1">
        <v>0.49</v>
      </c>
      <c r="L453" s="1">
        <v>0</v>
      </c>
      <c r="M453" s="1">
        <v>0</v>
      </c>
      <c r="N453" s="1" t="s">
        <v>50</v>
      </c>
      <c r="O453" s="1">
        <v>959.85</v>
      </c>
      <c r="P453" s="1">
        <v>1</v>
      </c>
      <c r="Q453" s="1">
        <v>60</v>
      </c>
      <c r="R453" s="1">
        <v>499.85</v>
      </c>
      <c r="S453" s="1">
        <v>2</v>
      </c>
      <c r="T453" s="1" t="s">
        <v>51</v>
      </c>
      <c r="U453" s="1">
        <v>214</v>
      </c>
      <c r="V453" s="1" t="s">
        <v>52</v>
      </c>
      <c r="W453" s="1" t="s">
        <v>52</v>
      </c>
      <c r="X453" s="1">
        <v>48</v>
      </c>
    </row>
    <row r="454" spans="1:24">
      <c r="A454" s="1">
        <v>511</v>
      </c>
      <c r="B454" s="1" t="s">
        <v>95</v>
      </c>
      <c r="C454" s="1" t="s">
        <v>12</v>
      </c>
      <c r="D454" s="1">
        <v>97.06</v>
      </c>
      <c r="E454" s="1">
        <v>0</v>
      </c>
      <c r="F454" s="1">
        <v>0.22</v>
      </c>
      <c r="G454" s="1">
        <v>0</v>
      </c>
      <c r="H454" s="1">
        <v>0</v>
      </c>
      <c r="I454" s="1">
        <v>1.88</v>
      </c>
      <c r="J454" s="1">
        <v>0</v>
      </c>
      <c r="K454" s="1">
        <v>0.6</v>
      </c>
      <c r="L454" s="1">
        <v>0</v>
      </c>
      <c r="M454" s="1">
        <v>0.25</v>
      </c>
      <c r="N454" s="1" t="s">
        <v>50</v>
      </c>
      <c r="O454" s="1">
        <v>959.85</v>
      </c>
      <c r="P454" s="1">
        <v>1</v>
      </c>
      <c r="Q454" s="1">
        <v>60</v>
      </c>
      <c r="R454" s="1">
        <v>449.85</v>
      </c>
      <c r="S454" s="1">
        <v>2</v>
      </c>
      <c r="T454" s="1" t="s">
        <v>51</v>
      </c>
      <c r="U454" s="1">
        <v>229</v>
      </c>
      <c r="V454" s="1" t="s">
        <v>52</v>
      </c>
      <c r="W454" s="1" t="s">
        <v>52</v>
      </c>
      <c r="X454" s="1">
        <v>42</v>
      </c>
    </row>
    <row r="455" spans="1:24">
      <c r="A455" s="1">
        <v>512</v>
      </c>
      <c r="B455" s="1" t="s">
        <v>95</v>
      </c>
      <c r="C455" s="1" t="s">
        <v>12</v>
      </c>
      <c r="D455" s="1">
        <v>97.06</v>
      </c>
      <c r="E455" s="1">
        <v>0</v>
      </c>
      <c r="F455" s="1">
        <v>0.22</v>
      </c>
      <c r="G455" s="1">
        <v>0</v>
      </c>
      <c r="H455" s="1">
        <v>0</v>
      </c>
      <c r="I455" s="1">
        <v>1.88</v>
      </c>
      <c r="J455" s="1">
        <v>0</v>
      </c>
      <c r="K455" s="1">
        <v>0.6</v>
      </c>
      <c r="L455" s="1">
        <v>0</v>
      </c>
      <c r="M455" s="1">
        <v>0.25</v>
      </c>
      <c r="N455" s="1" t="s">
        <v>50</v>
      </c>
      <c r="O455" s="1">
        <v>959.85</v>
      </c>
      <c r="P455" s="1">
        <v>1</v>
      </c>
      <c r="Q455" s="1">
        <v>60</v>
      </c>
      <c r="R455" s="1">
        <v>499.85</v>
      </c>
      <c r="S455" s="1">
        <v>2</v>
      </c>
      <c r="T455" s="1" t="s">
        <v>51</v>
      </c>
      <c r="U455" s="1">
        <v>200</v>
      </c>
      <c r="V455" s="1" t="s">
        <v>52</v>
      </c>
      <c r="W455" s="1" t="s">
        <v>52</v>
      </c>
      <c r="X455" s="1">
        <v>47</v>
      </c>
    </row>
    <row r="456" spans="1:24">
      <c r="A456" s="1">
        <v>513</v>
      </c>
      <c r="B456" s="1" t="s">
        <v>95</v>
      </c>
      <c r="C456" s="1" t="s">
        <v>3</v>
      </c>
      <c r="D456" s="1">
        <v>97.56</v>
      </c>
      <c r="E456" s="1">
        <v>0</v>
      </c>
      <c r="F456" s="1">
        <v>0</v>
      </c>
      <c r="G456" s="1">
        <v>0</v>
      </c>
      <c r="H456" s="1">
        <v>0</v>
      </c>
      <c r="I456" s="1">
        <v>1.92</v>
      </c>
      <c r="J456" s="1">
        <v>0</v>
      </c>
      <c r="K456" s="1">
        <v>0.52</v>
      </c>
      <c r="L456" s="1">
        <v>0</v>
      </c>
      <c r="M456" s="1">
        <v>0</v>
      </c>
      <c r="N456" s="1" t="s">
        <v>50</v>
      </c>
      <c r="O456" s="1">
        <v>959.85</v>
      </c>
      <c r="P456" s="1">
        <v>1</v>
      </c>
      <c r="Q456" s="1">
        <v>60</v>
      </c>
      <c r="R456" s="1">
        <v>499.85</v>
      </c>
      <c r="S456" s="1">
        <v>2.5</v>
      </c>
      <c r="T456" s="1" t="s">
        <v>51</v>
      </c>
      <c r="U456" s="1">
        <v>211</v>
      </c>
      <c r="V456" s="1" t="s">
        <v>52</v>
      </c>
      <c r="W456" s="1" t="s">
        <v>52</v>
      </c>
      <c r="X456" s="1">
        <v>47</v>
      </c>
    </row>
    <row r="457" spans="1:24">
      <c r="A457" s="1">
        <v>514</v>
      </c>
      <c r="B457" s="1" t="s">
        <v>95</v>
      </c>
      <c r="C457" s="1" t="s">
        <v>6</v>
      </c>
      <c r="D457" s="1">
        <v>97.5</v>
      </c>
      <c r="E457" s="1">
        <v>0</v>
      </c>
      <c r="F457" s="1">
        <v>0</v>
      </c>
      <c r="G457" s="1">
        <v>0</v>
      </c>
      <c r="H457" s="1">
        <v>0</v>
      </c>
      <c r="I457" s="1">
        <v>1.87</v>
      </c>
      <c r="J457" s="1">
        <v>0</v>
      </c>
      <c r="K457" s="1">
        <v>0.47</v>
      </c>
      <c r="L457" s="1">
        <v>0</v>
      </c>
      <c r="M457" s="1">
        <v>0.16</v>
      </c>
      <c r="N457" s="1" t="s">
        <v>50</v>
      </c>
      <c r="O457" s="1">
        <v>959.85</v>
      </c>
      <c r="P457" s="1">
        <v>1</v>
      </c>
      <c r="Q457" s="1">
        <v>60</v>
      </c>
      <c r="R457" s="1">
        <v>499.85</v>
      </c>
      <c r="S457" s="1">
        <v>2.5</v>
      </c>
      <c r="T457" s="1" t="s">
        <v>51</v>
      </c>
      <c r="U457" s="1">
        <v>162</v>
      </c>
      <c r="V457" s="1" t="s">
        <v>52</v>
      </c>
      <c r="W457" s="1" t="s">
        <v>52</v>
      </c>
      <c r="X457" s="1">
        <v>49</v>
      </c>
    </row>
    <row r="458" spans="1:24">
      <c r="A458" s="1">
        <v>515</v>
      </c>
      <c r="B458" s="1" t="s">
        <v>95</v>
      </c>
      <c r="C458" s="1" t="s">
        <v>11</v>
      </c>
      <c r="D458" s="1">
        <v>97.29</v>
      </c>
      <c r="E458" s="1">
        <v>0</v>
      </c>
      <c r="F458" s="1">
        <v>0.4</v>
      </c>
      <c r="G458" s="1">
        <v>0</v>
      </c>
      <c r="H458" s="1">
        <v>0</v>
      </c>
      <c r="I458" s="1">
        <v>1.83</v>
      </c>
      <c r="J458" s="1">
        <v>0</v>
      </c>
      <c r="K458" s="1">
        <v>0.49</v>
      </c>
      <c r="L458" s="1">
        <v>0</v>
      </c>
      <c r="M458" s="1">
        <v>0</v>
      </c>
      <c r="N458" s="1" t="s">
        <v>50</v>
      </c>
      <c r="O458" s="1">
        <v>959.85</v>
      </c>
      <c r="P458" s="1">
        <v>1</v>
      </c>
      <c r="Q458" s="1">
        <v>60</v>
      </c>
      <c r="R458" s="1">
        <v>499.85</v>
      </c>
      <c r="S458" s="1">
        <v>2.5</v>
      </c>
      <c r="T458" s="1" t="s">
        <v>51</v>
      </c>
      <c r="U458" s="1">
        <v>206</v>
      </c>
      <c r="V458" s="1" t="s">
        <v>52</v>
      </c>
      <c r="W458" s="1" t="s">
        <v>52</v>
      </c>
      <c r="X458" s="1">
        <v>50</v>
      </c>
    </row>
    <row r="459" spans="1:24">
      <c r="A459" s="1">
        <v>516</v>
      </c>
      <c r="B459" s="1" t="s">
        <v>95</v>
      </c>
      <c r="C459" s="1" t="s">
        <v>12</v>
      </c>
      <c r="D459" s="1">
        <v>97.06</v>
      </c>
      <c r="E459" s="1">
        <v>0</v>
      </c>
      <c r="F459" s="1">
        <v>0.22</v>
      </c>
      <c r="G459" s="1">
        <v>0</v>
      </c>
      <c r="H459" s="1">
        <v>0</v>
      </c>
      <c r="I459" s="1">
        <v>1.88</v>
      </c>
      <c r="J459" s="1">
        <v>0</v>
      </c>
      <c r="K459" s="1">
        <v>0.6</v>
      </c>
      <c r="L459" s="1">
        <v>0</v>
      </c>
      <c r="M459" s="1">
        <v>0.25</v>
      </c>
      <c r="N459" s="1" t="s">
        <v>50</v>
      </c>
      <c r="O459" s="1">
        <v>959.85</v>
      </c>
      <c r="P459" s="1">
        <v>1</v>
      </c>
      <c r="Q459" s="1">
        <v>60</v>
      </c>
      <c r="R459" s="1">
        <v>499.85</v>
      </c>
      <c r="S459" s="1">
        <v>2.5</v>
      </c>
      <c r="T459" s="1" t="s">
        <v>51</v>
      </c>
      <c r="U459" s="1">
        <v>188</v>
      </c>
      <c r="V459" s="1" t="s">
        <v>52</v>
      </c>
      <c r="W459" s="1" t="s">
        <v>52</v>
      </c>
      <c r="X459" s="1">
        <v>48</v>
      </c>
    </row>
    <row r="460" spans="1:24">
      <c r="A460" s="1">
        <v>517</v>
      </c>
      <c r="B460" s="1" t="s">
        <v>95</v>
      </c>
      <c r="C460" s="1" t="s">
        <v>3</v>
      </c>
      <c r="D460" s="1">
        <v>97.56</v>
      </c>
      <c r="E460" s="1">
        <v>0</v>
      </c>
      <c r="F460" s="1">
        <v>0</v>
      </c>
      <c r="G460" s="1">
        <v>0</v>
      </c>
      <c r="H460" s="1">
        <v>0</v>
      </c>
      <c r="I460" s="1">
        <v>1.92</v>
      </c>
      <c r="J460" s="1">
        <v>0</v>
      </c>
      <c r="K460" s="1">
        <v>0.52</v>
      </c>
      <c r="L460" s="1">
        <v>0</v>
      </c>
      <c r="M460" s="1">
        <v>0</v>
      </c>
      <c r="N460" s="1" t="s">
        <v>50</v>
      </c>
      <c r="O460" s="1">
        <v>959.85</v>
      </c>
      <c r="P460" s="1">
        <v>1</v>
      </c>
      <c r="Q460" s="1">
        <v>60</v>
      </c>
      <c r="R460" s="1">
        <v>449.85</v>
      </c>
      <c r="S460" s="1">
        <v>3</v>
      </c>
      <c r="T460" s="1" t="s">
        <v>51</v>
      </c>
      <c r="U460" s="1">
        <v>214</v>
      </c>
      <c r="V460" s="1" t="s">
        <v>52</v>
      </c>
      <c r="W460" s="1" t="s">
        <v>52</v>
      </c>
      <c r="X460" s="1">
        <v>44</v>
      </c>
    </row>
    <row r="461" spans="1:24">
      <c r="A461" s="1">
        <v>518</v>
      </c>
      <c r="B461" s="1" t="s">
        <v>95</v>
      </c>
      <c r="C461" s="1" t="s">
        <v>3</v>
      </c>
      <c r="D461" s="1">
        <v>97.56</v>
      </c>
      <c r="E461" s="1">
        <v>0</v>
      </c>
      <c r="F461" s="1">
        <v>0</v>
      </c>
      <c r="G461" s="1">
        <v>0</v>
      </c>
      <c r="H461" s="1">
        <v>0</v>
      </c>
      <c r="I461" s="1">
        <v>1.92</v>
      </c>
      <c r="J461" s="1">
        <v>0</v>
      </c>
      <c r="K461" s="1">
        <v>0.52</v>
      </c>
      <c r="L461" s="1">
        <v>0</v>
      </c>
      <c r="M461" s="1">
        <v>0</v>
      </c>
      <c r="N461" s="1" t="s">
        <v>50</v>
      </c>
      <c r="O461" s="1">
        <v>959.85</v>
      </c>
      <c r="P461" s="1">
        <v>1</v>
      </c>
      <c r="Q461" s="1">
        <v>60</v>
      </c>
      <c r="R461" s="1">
        <v>499.85</v>
      </c>
      <c r="S461" s="1">
        <v>3</v>
      </c>
      <c r="T461" s="1" t="s">
        <v>51</v>
      </c>
      <c r="U461" s="1">
        <v>205</v>
      </c>
      <c r="V461" s="1" t="s">
        <v>52</v>
      </c>
      <c r="W461" s="1" t="s">
        <v>52</v>
      </c>
      <c r="X461" s="1">
        <v>47</v>
      </c>
    </row>
    <row r="462" spans="1:24">
      <c r="A462" s="1">
        <v>519</v>
      </c>
      <c r="B462" s="1" t="s">
        <v>95</v>
      </c>
      <c r="C462" s="1" t="s">
        <v>6</v>
      </c>
      <c r="D462" s="1">
        <v>97.5</v>
      </c>
      <c r="E462" s="1">
        <v>0</v>
      </c>
      <c r="F462" s="1">
        <v>0</v>
      </c>
      <c r="G462" s="1">
        <v>0</v>
      </c>
      <c r="H462" s="1">
        <v>0</v>
      </c>
      <c r="I462" s="1">
        <v>1.87</v>
      </c>
      <c r="J462" s="1">
        <v>0</v>
      </c>
      <c r="K462" s="1">
        <v>0.47</v>
      </c>
      <c r="L462" s="1">
        <v>0</v>
      </c>
      <c r="M462" s="1">
        <v>0.16</v>
      </c>
      <c r="N462" s="1" t="s">
        <v>50</v>
      </c>
      <c r="O462" s="1">
        <v>959.85</v>
      </c>
      <c r="P462" s="1">
        <v>1</v>
      </c>
      <c r="Q462" s="1">
        <v>60</v>
      </c>
      <c r="R462" s="1">
        <v>449.85</v>
      </c>
      <c r="S462" s="1">
        <v>3</v>
      </c>
      <c r="T462" s="1" t="s">
        <v>51</v>
      </c>
      <c r="U462" s="1">
        <v>208</v>
      </c>
      <c r="V462" s="1" t="s">
        <v>52</v>
      </c>
      <c r="W462" s="1" t="s">
        <v>52</v>
      </c>
      <c r="X462" s="1">
        <v>46</v>
      </c>
    </row>
    <row r="463" spans="1:24">
      <c r="A463" s="1">
        <v>520</v>
      </c>
      <c r="B463" s="1" t="s">
        <v>95</v>
      </c>
      <c r="C463" s="1" t="s">
        <v>6</v>
      </c>
      <c r="D463" s="1">
        <v>97.5</v>
      </c>
      <c r="E463" s="1">
        <v>0</v>
      </c>
      <c r="F463" s="1">
        <v>0</v>
      </c>
      <c r="G463" s="1">
        <v>0</v>
      </c>
      <c r="H463" s="1">
        <v>0</v>
      </c>
      <c r="I463" s="1">
        <v>1.87</v>
      </c>
      <c r="J463" s="1">
        <v>0</v>
      </c>
      <c r="K463" s="1">
        <v>0.47</v>
      </c>
      <c r="L463" s="1">
        <v>0</v>
      </c>
      <c r="M463" s="1">
        <v>0.16</v>
      </c>
      <c r="N463" s="1" t="s">
        <v>50</v>
      </c>
      <c r="O463" s="1">
        <v>959.85</v>
      </c>
      <c r="P463" s="1">
        <v>1</v>
      </c>
      <c r="Q463" s="1">
        <v>60</v>
      </c>
      <c r="R463" s="1">
        <v>499.85</v>
      </c>
      <c r="S463" s="1">
        <v>3</v>
      </c>
      <c r="T463" s="1" t="s">
        <v>51</v>
      </c>
      <c r="U463" s="1">
        <v>157</v>
      </c>
      <c r="V463" s="1" t="s">
        <v>52</v>
      </c>
      <c r="W463" s="1" t="s">
        <v>52</v>
      </c>
      <c r="X463" s="1">
        <v>49</v>
      </c>
    </row>
    <row r="464" spans="1:24">
      <c r="A464" s="1">
        <v>521</v>
      </c>
      <c r="B464" s="1" t="s">
        <v>95</v>
      </c>
      <c r="C464" s="1" t="s">
        <v>11</v>
      </c>
      <c r="D464" s="1">
        <v>97.29</v>
      </c>
      <c r="E464" s="1">
        <v>0</v>
      </c>
      <c r="F464" s="1">
        <v>0.4</v>
      </c>
      <c r="G464" s="1">
        <v>0</v>
      </c>
      <c r="H464" s="1">
        <v>0</v>
      </c>
      <c r="I464" s="1">
        <v>1.83</v>
      </c>
      <c r="J464" s="1">
        <v>0</v>
      </c>
      <c r="K464" s="1">
        <v>0.49</v>
      </c>
      <c r="L464" s="1">
        <v>0</v>
      </c>
      <c r="M464" s="1">
        <v>0</v>
      </c>
      <c r="N464" s="1" t="s">
        <v>50</v>
      </c>
      <c r="O464" s="1">
        <v>959.85</v>
      </c>
      <c r="P464" s="1">
        <v>1</v>
      </c>
      <c r="Q464" s="1">
        <v>60</v>
      </c>
      <c r="R464" s="1">
        <v>449.85</v>
      </c>
      <c r="S464" s="1">
        <v>3</v>
      </c>
      <c r="T464" s="1" t="s">
        <v>51</v>
      </c>
      <c r="U464" s="1">
        <v>230</v>
      </c>
      <c r="V464" s="1" t="s">
        <v>52</v>
      </c>
      <c r="W464" s="1" t="s">
        <v>52</v>
      </c>
      <c r="X464" s="1">
        <v>45</v>
      </c>
    </row>
    <row r="465" spans="1:24">
      <c r="A465" s="1">
        <v>522</v>
      </c>
      <c r="B465" s="1" t="s">
        <v>95</v>
      </c>
      <c r="C465" s="1" t="s">
        <v>11</v>
      </c>
      <c r="D465" s="1">
        <v>97.29</v>
      </c>
      <c r="E465" s="1">
        <v>0</v>
      </c>
      <c r="F465" s="1">
        <v>0.4</v>
      </c>
      <c r="G465" s="1">
        <v>0</v>
      </c>
      <c r="H465" s="1">
        <v>0</v>
      </c>
      <c r="I465" s="1">
        <v>1.83</v>
      </c>
      <c r="J465" s="1">
        <v>0</v>
      </c>
      <c r="K465" s="1">
        <v>0.49</v>
      </c>
      <c r="L465" s="1">
        <v>0</v>
      </c>
      <c r="M465" s="1">
        <v>0</v>
      </c>
      <c r="N465" s="1" t="s">
        <v>50</v>
      </c>
      <c r="O465" s="1">
        <v>959.85</v>
      </c>
      <c r="P465" s="1">
        <v>1</v>
      </c>
      <c r="Q465" s="1">
        <v>60</v>
      </c>
      <c r="R465" s="1">
        <v>499.85</v>
      </c>
      <c r="S465" s="1">
        <v>3</v>
      </c>
      <c r="T465" s="1" t="s">
        <v>51</v>
      </c>
      <c r="U465" s="1">
        <v>191</v>
      </c>
      <c r="V465" s="1" t="s">
        <v>52</v>
      </c>
      <c r="W465" s="1" t="s">
        <v>52</v>
      </c>
      <c r="X465" s="1">
        <v>50</v>
      </c>
    </row>
    <row r="466" spans="1:24">
      <c r="A466" s="1">
        <v>523</v>
      </c>
      <c r="B466" s="1" t="s">
        <v>95</v>
      </c>
      <c r="C466" s="1" t="s">
        <v>12</v>
      </c>
      <c r="D466" s="1">
        <v>97.06</v>
      </c>
      <c r="E466" s="1">
        <v>0</v>
      </c>
      <c r="F466" s="1">
        <v>0.22</v>
      </c>
      <c r="G466" s="1">
        <v>0</v>
      </c>
      <c r="H466" s="1">
        <v>0</v>
      </c>
      <c r="I466" s="1">
        <v>1.88</v>
      </c>
      <c r="J466" s="1">
        <v>0</v>
      </c>
      <c r="K466" s="1">
        <v>0.6</v>
      </c>
      <c r="L466" s="1">
        <v>0</v>
      </c>
      <c r="M466" s="1">
        <v>0.25</v>
      </c>
      <c r="N466" s="1" t="s">
        <v>50</v>
      </c>
      <c r="O466" s="1">
        <v>959.85</v>
      </c>
      <c r="P466" s="1">
        <v>1</v>
      </c>
      <c r="Q466" s="1">
        <v>60</v>
      </c>
      <c r="R466" s="1">
        <v>449.85</v>
      </c>
      <c r="S466" s="1">
        <v>3</v>
      </c>
      <c r="T466" s="1" t="s">
        <v>51</v>
      </c>
      <c r="U466" s="1">
        <v>228</v>
      </c>
      <c r="V466" s="1" t="s">
        <v>52</v>
      </c>
      <c r="W466" s="1" t="s">
        <v>52</v>
      </c>
      <c r="X466" s="1">
        <v>45</v>
      </c>
    </row>
    <row r="467" spans="1:24">
      <c r="A467" s="1">
        <v>524</v>
      </c>
      <c r="B467" s="1" t="s">
        <v>95</v>
      </c>
      <c r="C467" s="1" t="s">
        <v>12</v>
      </c>
      <c r="D467" s="1">
        <v>97.06</v>
      </c>
      <c r="E467" s="1">
        <v>0</v>
      </c>
      <c r="F467" s="1">
        <v>0.22</v>
      </c>
      <c r="G467" s="1">
        <v>0</v>
      </c>
      <c r="H467" s="1">
        <v>0</v>
      </c>
      <c r="I467" s="1">
        <v>1.88</v>
      </c>
      <c r="J467" s="1">
        <v>0</v>
      </c>
      <c r="K467" s="1">
        <v>0.6</v>
      </c>
      <c r="L467" s="1">
        <v>0</v>
      </c>
      <c r="M467" s="1">
        <v>0.25</v>
      </c>
      <c r="N467" s="1" t="s">
        <v>50</v>
      </c>
      <c r="O467" s="1">
        <v>959.85</v>
      </c>
      <c r="P467" s="1">
        <v>1</v>
      </c>
      <c r="Q467" s="1">
        <v>60</v>
      </c>
      <c r="R467" s="1">
        <v>499.85</v>
      </c>
      <c r="S467" s="1">
        <v>3</v>
      </c>
      <c r="T467" s="1" t="s">
        <v>51</v>
      </c>
      <c r="U467" s="1">
        <v>170</v>
      </c>
      <c r="V467" s="1" t="s">
        <v>52</v>
      </c>
      <c r="W467" s="1" t="s">
        <v>52</v>
      </c>
      <c r="X467" s="1">
        <v>49</v>
      </c>
    </row>
    <row r="468" spans="1:24">
      <c r="A468" s="1">
        <v>525</v>
      </c>
      <c r="B468" s="1" t="s">
        <v>95</v>
      </c>
      <c r="C468" s="1" t="s">
        <v>3</v>
      </c>
      <c r="D468" s="1">
        <v>97.56</v>
      </c>
      <c r="E468" s="1">
        <v>0</v>
      </c>
      <c r="F468" s="1">
        <v>0</v>
      </c>
      <c r="G468" s="1">
        <v>0</v>
      </c>
      <c r="H468" s="1">
        <v>0</v>
      </c>
      <c r="I468" s="1">
        <v>1.92</v>
      </c>
      <c r="J468" s="1">
        <v>0</v>
      </c>
      <c r="K468" s="1">
        <v>0.52</v>
      </c>
      <c r="L468" s="1">
        <v>0</v>
      </c>
      <c r="M468" s="1">
        <v>0</v>
      </c>
      <c r="N468" s="1" t="s">
        <v>50</v>
      </c>
      <c r="O468" s="1">
        <v>959.85</v>
      </c>
      <c r="P468" s="1">
        <v>1</v>
      </c>
      <c r="Q468" s="1">
        <v>60</v>
      </c>
      <c r="R468" s="1">
        <v>449.85</v>
      </c>
      <c r="S468" s="1">
        <v>4</v>
      </c>
      <c r="T468" s="1" t="s">
        <v>51</v>
      </c>
      <c r="U468" s="1">
        <v>215</v>
      </c>
      <c r="V468" s="1" t="s">
        <v>52</v>
      </c>
      <c r="W468" s="1" t="s">
        <v>52</v>
      </c>
      <c r="X468" s="1">
        <v>45</v>
      </c>
    </row>
    <row r="469" spans="1:24">
      <c r="A469" s="1">
        <v>526</v>
      </c>
      <c r="B469" s="1" t="s">
        <v>95</v>
      </c>
      <c r="C469" s="1" t="s">
        <v>6</v>
      </c>
      <c r="D469" s="1">
        <v>97.5</v>
      </c>
      <c r="E469" s="1">
        <v>0</v>
      </c>
      <c r="F469" s="1">
        <v>0</v>
      </c>
      <c r="G469" s="1">
        <v>0</v>
      </c>
      <c r="H469" s="1">
        <v>0</v>
      </c>
      <c r="I469" s="1">
        <v>1.87</v>
      </c>
      <c r="J469" s="1">
        <v>0</v>
      </c>
      <c r="K469" s="1">
        <v>0.47</v>
      </c>
      <c r="L469" s="1">
        <v>0</v>
      </c>
      <c r="M469" s="1">
        <v>0.16</v>
      </c>
      <c r="N469" s="1" t="s">
        <v>50</v>
      </c>
      <c r="O469" s="1">
        <v>959.85</v>
      </c>
      <c r="P469" s="1">
        <v>1</v>
      </c>
      <c r="Q469" s="1">
        <v>60</v>
      </c>
      <c r="R469" s="1">
        <v>449.85</v>
      </c>
      <c r="S469" s="1">
        <v>4</v>
      </c>
      <c r="T469" s="1" t="s">
        <v>51</v>
      </c>
      <c r="U469" s="1">
        <v>208</v>
      </c>
      <c r="V469" s="1" t="s">
        <v>52</v>
      </c>
      <c r="W469" s="1" t="s">
        <v>52</v>
      </c>
      <c r="X469" s="1">
        <v>47</v>
      </c>
    </row>
    <row r="470" spans="1:24">
      <c r="A470" s="1">
        <v>527</v>
      </c>
      <c r="B470" s="1" t="s">
        <v>95</v>
      </c>
      <c r="C470" s="1" t="s">
        <v>11</v>
      </c>
      <c r="D470" s="1">
        <v>97.29</v>
      </c>
      <c r="E470" s="1">
        <v>0</v>
      </c>
      <c r="F470" s="1">
        <v>0.4</v>
      </c>
      <c r="G470" s="1">
        <v>0</v>
      </c>
      <c r="H470" s="1">
        <v>0</v>
      </c>
      <c r="I470" s="1">
        <v>1.83</v>
      </c>
      <c r="J470" s="1">
        <v>0</v>
      </c>
      <c r="K470" s="1">
        <v>0.49</v>
      </c>
      <c r="L470" s="1">
        <v>0</v>
      </c>
      <c r="M470" s="1">
        <v>0</v>
      </c>
      <c r="N470" s="1" t="s">
        <v>50</v>
      </c>
      <c r="O470" s="1">
        <v>959.85</v>
      </c>
      <c r="P470" s="1">
        <v>1</v>
      </c>
      <c r="Q470" s="1">
        <v>60</v>
      </c>
      <c r="R470" s="1">
        <v>449.85</v>
      </c>
      <c r="S470" s="1">
        <v>4</v>
      </c>
      <c r="T470" s="1" t="s">
        <v>51</v>
      </c>
      <c r="U470" s="1">
        <v>229</v>
      </c>
      <c r="V470" s="1" t="s">
        <v>52</v>
      </c>
      <c r="W470" s="1" t="s">
        <v>52</v>
      </c>
      <c r="X470" s="1">
        <v>47</v>
      </c>
    </row>
    <row r="471" spans="1:24">
      <c r="A471" s="1">
        <v>528</v>
      </c>
      <c r="B471" s="1" t="s">
        <v>95</v>
      </c>
      <c r="C471" s="1" t="s">
        <v>12</v>
      </c>
      <c r="D471" s="1">
        <v>97.06</v>
      </c>
      <c r="E471" s="1">
        <v>0</v>
      </c>
      <c r="F471" s="1">
        <v>0.22</v>
      </c>
      <c r="G471" s="1">
        <v>0</v>
      </c>
      <c r="H471" s="1">
        <v>0</v>
      </c>
      <c r="I471" s="1">
        <v>1.88</v>
      </c>
      <c r="J471" s="1">
        <v>0</v>
      </c>
      <c r="K471" s="1">
        <v>0.6</v>
      </c>
      <c r="L471" s="1">
        <v>0</v>
      </c>
      <c r="M471" s="1">
        <v>0.25</v>
      </c>
      <c r="N471" s="1" t="s">
        <v>50</v>
      </c>
      <c r="O471" s="1">
        <v>959.85</v>
      </c>
      <c r="P471" s="1">
        <v>1</v>
      </c>
      <c r="Q471" s="1">
        <v>60</v>
      </c>
      <c r="R471" s="1">
        <v>449.85</v>
      </c>
      <c r="S471" s="1">
        <v>4</v>
      </c>
      <c r="T471" s="1" t="s">
        <v>51</v>
      </c>
      <c r="U471" s="1">
        <v>220</v>
      </c>
      <c r="V471" s="1" t="s">
        <v>52</v>
      </c>
      <c r="W471" s="1" t="s">
        <v>52</v>
      </c>
      <c r="X471" s="1">
        <v>46</v>
      </c>
    </row>
    <row r="472" spans="1:24">
      <c r="A472" s="1">
        <v>533</v>
      </c>
      <c r="B472" s="1" t="s">
        <v>96</v>
      </c>
      <c r="C472" s="1" t="s">
        <v>13</v>
      </c>
      <c r="D472" s="1">
        <v>92.35</v>
      </c>
      <c r="E472" s="1">
        <v>0</v>
      </c>
      <c r="F472" s="1">
        <v>0.1</v>
      </c>
      <c r="G472" s="1">
        <v>0</v>
      </c>
      <c r="H472" s="1">
        <v>0.15</v>
      </c>
      <c r="I472" s="1">
        <v>6</v>
      </c>
      <c r="J472" s="1">
        <v>0</v>
      </c>
      <c r="K472" s="1">
        <v>1.4</v>
      </c>
      <c r="L472" s="1">
        <v>0</v>
      </c>
      <c r="M472" s="1">
        <v>0</v>
      </c>
      <c r="N472" s="1" t="s">
        <v>54</v>
      </c>
      <c r="O472" s="1">
        <v>969.85</v>
      </c>
      <c r="P472" s="1">
        <v>4</v>
      </c>
      <c r="Q472" s="1">
        <v>0</v>
      </c>
      <c r="R472" s="1">
        <v>399.85</v>
      </c>
      <c r="S472" s="1">
        <v>0.167</v>
      </c>
      <c r="T472" s="1" t="s">
        <v>51</v>
      </c>
      <c r="U472" s="1">
        <v>269</v>
      </c>
      <c r="V472" s="1" t="s">
        <v>52</v>
      </c>
      <c r="W472" s="1" t="s">
        <v>52</v>
      </c>
      <c r="X472" s="1">
        <v>23</v>
      </c>
    </row>
    <row r="473" spans="1:24">
      <c r="A473" s="1">
        <v>534</v>
      </c>
      <c r="B473" s="1" t="s">
        <v>96</v>
      </c>
      <c r="C473" s="1" t="s">
        <v>13</v>
      </c>
      <c r="D473" s="1">
        <v>92.35</v>
      </c>
      <c r="E473" s="1">
        <v>0</v>
      </c>
      <c r="F473" s="1">
        <v>0.1</v>
      </c>
      <c r="G473" s="1">
        <v>0</v>
      </c>
      <c r="H473" s="1">
        <v>0.15</v>
      </c>
      <c r="I473" s="1">
        <v>6</v>
      </c>
      <c r="J473" s="1">
        <v>0</v>
      </c>
      <c r="K473" s="1">
        <v>1.4</v>
      </c>
      <c r="L473" s="1">
        <v>0</v>
      </c>
      <c r="M473" s="1">
        <v>0</v>
      </c>
      <c r="N473" s="1" t="s">
        <v>54</v>
      </c>
      <c r="O473" s="1">
        <v>969.85</v>
      </c>
      <c r="P473" s="1">
        <v>4</v>
      </c>
      <c r="Q473" s="1">
        <v>0</v>
      </c>
      <c r="R473" s="1">
        <v>449.85</v>
      </c>
      <c r="S473" s="1">
        <v>0.167</v>
      </c>
      <c r="T473" s="1" t="s">
        <v>51</v>
      </c>
      <c r="U473" s="1">
        <v>270</v>
      </c>
      <c r="V473" s="1" t="s">
        <v>52</v>
      </c>
      <c r="W473" s="1" t="s">
        <v>52</v>
      </c>
      <c r="X473" s="1">
        <v>27</v>
      </c>
    </row>
    <row r="474" spans="1:24">
      <c r="A474" s="1">
        <v>535</v>
      </c>
      <c r="B474" s="1" t="s">
        <v>96</v>
      </c>
      <c r="C474" s="1" t="s">
        <v>13</v>
      </c>
      <c r="D474" s="1">
        <v>92.35</v>
      </c>
      <c r="E474" s="1">
        <v>0</v>
      </c>
      <c r="F474" s="1">
        <v>0.1</v>
      </c>
      <c r="G474" s="1">
        <v>0</v>
      </c>
      <c r="H474" s="1">
        <v>0.15</v>
      </c>
      <c r="I474" s="1">
        <v>6</v>
      </c>
      <c r="J474" s="1">
        <v>0</v>
      </c>
      <c r="K474" s="1">
        <v>1.4</v>
      </c>
      <c r="L474" s="1">
        <v>0</v>
      </c>
      <c r="M474" s="1">
        <v>0</v>
      </c>
      <c r="N474" s="1" t="s">
        <v>54</v>
      </c>
      <c r="O474" s="1">
        <v>969.85</v>
      </c>
      <c r="P474" s="1">
        <v>4</v>
      </c>
      <c r="Q474" s="1">
        <v>0</v>
      </c>
      <c r="R474" s="1">
        <v>499.85</v>
      </c>
      <c r="S474" s="1">
        <v>0.167</v>
      </c>
      <c r="T474" s="1" t="s">
        <v>51</v>
      </c>
      <c r="U474" s="1">
        <v>286</v>
      </c>
      <c r="V474" s="1" t="s">
        <v>52</v>
      </c>
      <c r="W474" s="1" t="s">
        <v>52</v>
      </c>
      <c r="X474" s="1">
        <v>30</v>
      </c>
    </row>
    <row r="475" spans="1:24">
      <c r="A475" s="1">
        <v>536</v>
      </c>
      <c r="B475" s="1" t="s">
        <v>96</v>
      </c>
      <c r="C475" s="1" t="s">
        <v>13</v>
      </c>
      <c r="D475" s="1">
        <v>92.35</v>
      </c>
      <c r="E475" s="1">
        <v>0</v>
      </c>
      <c r="F475" s="1">
        <v>0.1</v>
      </c>
      <c r="G475" s="1">
        <v>0</v>
      </c>
      <c r="H475" s="1">
        <v>0.15</v>
      </c>
      <c r="I475" s="1">
        <v>6</v>
      </c>
      <c r="J475" s="1">
        <v>0</v>
      </c>
      <c r="K475" s="1">
        <v>1.4</v>
      </c>
      <c r="L475" s="1">
        <v>0</v>
      </c>
      <c r="M475" s="1">
        <v>0</v>
      </c>
      <c r="N475" s="1" t="s">
        <v>50</v>
      </c>
      <c r="O475" s="1">
        <v>969.85</v>
      </c>
      <c r="P475" s="1">
        <v>4</v>
      </c>
      <c r="Q475" s="1">
        <v>50</v>
      </c>
      <c r="R475" s="1">
        <v>449.85</v>
      </c>
      <c r="S475" s="1">
        <v>0.167</v>
      </c>
      <c r="T475" s="1" t="s">
        <v>51</v>
      </c>
      <c r="U475" s="1">
        <v>333</v>
      </c>
      <c r="V475" s="1" t="s">
        <v>52</v>
      </c>
      <c r="W475" s="1" t="s">
        <v>52</v>
      </c>
      <c r="X475" s="1">
        <v>26</v>
      </c>
    </row>
    <row r="476" spans="1:24">
      <c r="A476" s="1">
        <v>537</v>
      </c>
      <c r="B476" s="1" t="s">
        <v>96</v>
      </c>
      <c r="C476" s="1" t="s">
        <v>13</v>
      </c>
      <c r="D476" s="1">
        <v>92.35</v>
      </c>
      <c r="E476" s="1">
        <v>0</v>
      </c>
      <c r="F476" s="1">
        <v>0.1</v>
      </c>
      <c r="G476" s="1">
        <v>0</v>
      </c>
      <c r="H476" s="1">
        <v>0.15</v>
      </c>
      <c r="I476" s="1">
        <v>6</v>
      </c>
      <c r="J476" s="1">
        <v>0</v>
      </c>
      <c r="K476" s="1">
        <v>1.4</v>
      </c>
      <c r="L476" s="1">
        <v>0</v>
      </c>
      <c r="M476" s="1">
        <v>0</v>
      </c>
      <c r="N476" s="1" t="s">
        <v>50</v>
      </c>
      <c r="O476" s="1">
        <v>969.85</v>
      </c>
      <c r="P476" s="1">
        <v>4</v>
      </c>
      <c r="Q476" s="1">
        <v>80</v>
      </c>
      <c r="R476" s="1">
        <v>449.85</v>
      </c>
      <c r="S476" s="1">
        <v>0.167</v>
      </c>
      <c r="T476" s="1" t="s">
        <v>51</v>
      </c>
      <c r="U476" s="1">
        <v>331</v>
      </c>
      <c r="V476" s="1" t="s">
        <v>52</v>
      </c>
      <c r="W476" s="1" t="s">
        <v>52</v>
      </c>
      <c r="X476" s="1">
        <v>30</v>
      </c>
    </row>
    <row r="477" spans="1:24">
      <c r="A477" s="1">
        <v>538</v>
      </c>
      <c r="B477" s="1" t="s">
        <v>96</v>
      </c>
      <c r="C477" s="1" t="s">
        <v>14</v>
      </c>
      <c r="D477" s="1">
        <v>92.25</v>
      </c>
      <c r="E477" s="1">
        <v>0.5</v>
      </c>
      <c r="F477" s="1">
        <v>0.1</v>
      </c>
      <c r="G477" s="1">
        <v>0</v>
      </c>
      <c r="H477" s="1">
        <v>0.15</v>
      </c>
      <c r="I477" s="1">
        <v>6</v>
      </c>
      <c r="J477" s="1">
        <v>0</v>
      </c>
      <c r="K477" s="1">
        <v>1</v>
      </c>
      <c r="L477" s="1">
        <v>0</v>
      </c>
      <c r="M477" s="1">
        <v>0</v>
      </c>
      <c r="N477" s="1" t="s">
        <v>54</v>
      </c>
      <c r="O477" s="1">
        <v>969.85</v>
      </c>
      <c r="P477" s="1">
        <v>4</v>
      </c>
      <c r="Q477" s="1">
        <v>0</v>
      </c>
      <c r="R477" s="1">
        <v>449.85</v>
      </c>
      <c r="S477" s="1">
        <v>0.167</v>
      </c>
      <c r="T477" s="1" t="s">
        <v>51</v>
      </c>
      <c r="U477" s="1">
        <v>265</v>
      </c>
      <c r="V477" s="1" t="s">
        <v>52</v>
      </c>
      <c r="W477" s="1" t="s">
        <v>52</v>
      </c>
      <c r="X477" s="1">
        <v>19</v>
      </c>
    </row>
    <row r="478" spans="1:24">
      <c r="A478" s="1">
        <v>539</v>
      </c>
      <c r="B478" s="1" t="s">
        <v>96</v>
      </c>
      <c r="C478" s="1" t="s">
        <v>14</v>
      </c>
      <c r="D478" s="1">
        <v>92.25</v>
      </c>
      <c r="E478" s="1">
        <v>0.5</v>
      </c>
      <c r="F478" s="1">
        <v>0.1</v>
      </c>
      <c r="G478" s="1">
        <v>0</v>
      </c>
      <c r="H478" s="1">
        <v>0.15</v>
      </c>
      <c r="I478" s="1">
        <v>6</v>
      </c>
      <c r="J478" s="1">
        <v>0</v>
      </c>
      <c r="K478" s="1">
        <v>1</v>
      </c>
      <c r="L478" s="1">
        <v>0</v>
      </c>
      <c r="M478" s="1">
        <v>0</v>
      </c>
      <c r="N478" s="1" t="s">
        <v>54</v>
      </c>
      <c r="O478" s="1">
        <v>969.85</v>
      </c>
      <c r="P478" s="1">
        <v>4</v>
      </c>
      <c r="Q478" s="1">
        <v>0</v>
      </c>
      <c r="R478" s="1">
        <v>499.85</v>
      </c>
      <c r="S478" s="1">
        <v>0.167</v>
      </c>
      <c r="T478" s="1" t="s">
        <v>51</v>
      </c>
      <c r="U478" s="1">
        <v>268</v>
      </c>
      <c r="V478" s="1" t="s">
        <v>52</v>
      </c>
      <c r="W478" s="1" t="s">
        <v>52</v>
      </c>
      <c r="X478" s="1">
        <v>20</v>
      </c>
    </row>
    <row r="479" spans="1:24">
      <c r="A479" s="1">
        <v>540</v>
      </c>
      <c r="B479" s="1" t="s">
        <v>96</v>
      </c>
      <c r="C479" s="1" t="s">
        <v>14</v>
      </c>
      <c r="D479" s="1">
        <v>92.25</v>
      </c>
      <c r="E479" s="1">
        <v>0.5</v>
      </c>
      <c r="F479" s="1">
        <v>0.1</v>
      </c>
      <c r="G479" s="1">
        <v>0</v>
      </c>
      <c r="H479" s="1">
        <v>0.15</v>
      </c>
      <c r="I479" s="1">
        <v>6</v>
      </c>
      <c r="J479" s="1">
        <v>0</v>
      </c>
      <c r="K479" s="1">
        <v>1</v>
      </c>
      <c r="L479" s="1">
        <v>0</v>
      </c>
      <c r="M479" s="1">
        <v>0</v>
      </c>
      <c r="N479" s="1" t="s">
        <v>50</v>
      </c>
      <c r="O479" s="1">
        <v>969.85</v>
      </c>
      <c r="P479" s="1">
        <v>4</v>
      </c>
      <c r="Q479" s="1">
        <v>50</v>
      </c>
      <c r="R479" s="1">
        <v>449.85</v>
      </c>
      <c r="S479" s="1">
        <v>0.167</v>
      </c>
      <c r="T479" s="1" t="s">
        <v>51</v>
      </c>
      <c r="U479" s="1">
        <v>306</v>
      </c>
      <c r="V479" s="1" t="s">
        <v>52</v>
      </c>
      <c r="W479" s="1" t="s">
        <v>52</v>
      </c>
      <c r="X479" s="1">
        <v>20</v>
      </c>
    </row>
    <row r="480" spans="1:24">
      <c r="A480" s="1">
        <v>541</v>
      </c>
      <c r="B480" s="1" t="s">
        <v>96</v>
      </c>
      <c r="C480" s="1" t="s">
        <v>14</v>
      </c>
      <c r="D480" s="1">
        <v>92.25</v>
      </c>
      <c r="E480" s="1">
        <v>0.5</v>
      </c>
      <c r="F480" s="1">
        <v>0.1</v>
      </c>
      <c r="G480" s="1">
        <v>0</v>
      </c>
      <c r="H480" s="1">
        <v>0.15</v>
      </c>
      <c r="I480" s="1">
        <v>6</v>
      </c>
      <c r="J480" s="1">
        <v>0</v>
      </c>
      <c r="K480" s="1">
        <v>1</v>
      </c>
      <c r="L480" s="1">
        <v>0</v>
      </c>
      <c r="M480" s="1">
        <v>0</v>
      </c>
      <c r="N480" s="1" t="s">
        <v>50</v>
      </c>
      <c r="O480" s="1">
        <v>969.85</v>
      </c>
      <c r="P480" s="1">
        <v>4</v>
      </c>
      <c r="Q480" s="1">
        <v>80</v>
      </c>
      <c r="R480" s="1">
        <v>449.85</v>
      </c>
      <c r="S480" s="1">
        <v>0.167</v>
      </c>
      <c r="T480" s="1" t="s">
        <v>51</v>
      </c>
      <c r="U480" s="1">
        <v>330</v>
      </c>
      <c r="V480" s="1" t="s">
        <v>52</v>
      </c>
      <c r="W480" s="1" t="s">
        <v>52</v>
      </c>
      <c r="X480" s="1">
        <v>24</v>
      </c>
    </row>
    <row r="481" spans="1:24">
      <c r="A481" s="1">
        <v>542</v>
      </c>
      <c r="B481" s="1" t="s">
        <v>97</v>
      </c>
      <c r="C481" s="1" t="s">
        <v>14</v>
      </c>
      <c r="D481" s="1">
        <v>92.27</v>
      </c>
      <c r="E481" s="1">
        <v>0.49</v>
      </c>
      <c r="F481" s="1">
        <v>0.11</v>
      </c>
      <c r="G481" s="1">
        <v>0</v>
      </c>
      <c r="H481" s="1">
        <v>0.12</v>
      </c>
      <c r="I481" s="1">
        <v>5.98</v>
      </c>
      <c r="J481" s="1">
        <v>0</v>
      </c>
      <c r="K481" s="1">
        <v>1.03</v>
      </c>
      <c r="L481" s="1">
        <v>0</v>
      </c>
      <c r="M481" s="1">
        <v>0</v>
      </c>
      <c r="N481" s="1" t="s">
        <v>50</v>
      </c>
      <c r="O481" s="1">
        <v>969.85</v>
      </c>
      <c r="P481" s="1">
        <v>6</v>
      </c>
      <c r="Q481" s="1">
        <v>50</v>
      </c>
      <c r="R481" s="1">
        <v>399.85</v>
      </c>
      <c r="S481" s="1">
        <v>0.25</v>
      </c>
      <c r="T481" s="1" t="s">
        <v>51</v>
      </c>
      <c r="U481" s="1">
        <v>317</v>
      </c>
      <c r="V481" s="1" t="s">
        <v>52</v>
      </c>
      <c r="W481" s="1" t="s">
        <v>52</v>
      </c>
      <c r="X481" s="1">
        <v>20</v>
      </c>
    </row>
    <row r="482" spans="1:24">
      <c r="A482" s="1">
        <v>543</v>
      </c>
      <c r="B482" s="1" t="s">
        <v>97</v>
      </c>
      <c r="C482" s="1" t="s">
        <v>14</v>
      </c>
      <c r="D482" s="1">
        <v>92.27</v>
      </c>
      <c r="E482" s="1">
        <v>0.49</v>
      </c>
      <c r="F482" s="1">
        <v>0.11</v>
      </c>
      <c r="G482" s="1">
        <v>0</v>
      </c>
      <c r="H482" s="1">
        <v>0.12</v>
      </c>
      <c r="I482" s="1">
        <v>5.98</v>
      </c>
      <c r="J482" s="1">
        <v>0</v>
      </c>
      <c r="K482" s="1">
        <v>1.03</v>
      </c>
      <c r="L482" s="1">
        <v>0</v>
      </c>
      <c r="M482" s="1">
        <v>0</v>
      </c>
      <c r="N482" s="1" t="s">
        <v>50</v>
      </c>
      <c r="O482" s="1">
        <v>969.85</v>
      </c>
      <c r="P482" s="1">
        <v>6</v>
      </c>
      <c r="Q482" s="1">
        <v>50</v>
      </c>
      <c r="R482" s="1">
        <v>449.85</v>
      </c>
      <c r="S482" s="1">
        <v>0.25</v>
      </c>
      <c r="T482" s="1" t="s">
        <v>51</v>
      </c>
      <c r="U482" s="1">
        <v>331</v>
      </c>
      <c r="V482" s="1" t="s">
        <v>52</v>
      </c>
      <c r="W482" s="1" t="s">
        <v>52</v>
      </c>
      <c r="X482" s="1">
        <v>23</v>
      </c>
    </row>
    <row r="483" spans="1:24">
      <c r="A483" s="1">
        <v>544</v>
      </c>
      <c r="B483" s="1" t="s">
        <v>97</v>
      </c>
      <c r="C483" s="1" t="s">
        <v>14</v>
      </c>
      <c r="D483" s="1">
        <v>92.27</v>
      </c>
      <c r="E483" s="1">
        <v>0.49</v>
      </c>
      <c r="F483" s="1">
        <v>0.11</v>
      </c>
      <c r="G483" s="1">
        <v>0</v>
      </c>
      <c r="H483" s="1">
        <v>0.12</v>
      </c>
      <c r="I483" s="1">
        <v>5.98</v>
      </c>
      <c r="J483" s="1">
        <v>0</v>
      </c>
      <c r="K483" s="1">
        <v>1.03</v>
      </c>
      <c r="L483" s="1">
        <v>0</v>
      </c>
      <c r="M483" s="1">
        <v>0</v>
      </c>
      <c r="N483" s="1" t="s">
        <v>50</v>
      </c>
      <c r="O483" s="1">
        <v>969.85</v>
      </c>
      <c r="P483" s="1">
        <v>6</v>
      </c>
      <c r="Q483" s="1">
        <v>50</v>
      </c>
      <c r="R483" s="1">
        <v>499.85</v>
      </c>
      <c r="S483" s="1">
        <v>0.25</v>
      </c>
      <c r="T483" s="1" t="s">
        <v>51</v>
      </c>
      <c r="U483" s="1">
        <v>333</v>
      </c>
      <c r="V483" s="1" t="s">
        <v>52</v>
      </c>
      <c r="W483" s="1" t="s">
        <v>52</v>
      </c>
      <c r="X483" s="1">
        <v>28</v>
      </c>
    </row>
    <row r="484" spans="1:24">
      <c r="A484" s="1">
        <v>545</v>
      </c>
      <c r="B484" s="1" t="s">
        <v>97</v>
      </c>
      <c r="C484" s="1" t="s">
        <v>14</v>
      </c>
      <c r="D484" s="1">
        <v>92.27</v>
      </c>
      <c r="E484" s="1">
        <v>0.49</v>
      </c>
      <c r="F484" s="1">
        <v>0.11</v>
      </c>
      <c r="G484" s="1">
        <v>0</v>
      </c>
      <c r="H484" s="1">
        <v>0.12</v>
      </c>
      <c r="I484" s="1">
        <v>5.98</v>
      </c>
      <c r="J484" s="1">
        <v>0</v>
      </c>
      <c r="K484" s="1">
        <v>1.03</v>
      </c>
      <c r="L484" s="1">
        <v>0</v>
      </c>
      <c r="M484" s="1">
        <v>0</v>
      </c>
      <c r="N484" s="1" t="s">
        <v>50</v>
      </c>
      <c r="O484" s="1">
        <v>969.85</v>
      </c>
      <c r="P484" s="1">
        <v>6</v>
      </c>
      <c r="Q484" s="1">
        <v>50</v>
      </c>
      <c r="R484" s="1">
        <v>549.85</v>
      </c>
      <c r="S484" s="1">
        <v>0.25</v>
      </c>
      <c r="T484" s="1" t="s">
        <v>51</v>
      </c>
      <c r="U484" s="1">
        <v>304</v>
      </c>
      <c r="V484" s="1" t="s">
        <v>52</v>
      </c>
      <c r="W484" s="1" t="s">
        <v>52</v>
      </c>
      <c r="X484" s="1">
        <v>29</v>
      </c>
    </row>
    <row r="485" spans="1:24">
      <c r="A485" s="1">
        <v>546</v>
      </c>
      <c r="B485" s="1" t="s">
        <v>97</v>
      </c>
      <c r="C485" s="1" t="s">
        <v>14</v>
      </c>
      <c r="D485" s="1">
        <v>92.27</v>
      </c>
      <c r="E485" s="1">
        <v>0.49</v>
      </c>
      <c r="F485" s="1">
        <v>0.11</v>
      </c>
      <c r="G485" s="1">
        <v>0</v>
      </c>
      <c r="H485" s="1">
        <v>0.12</v>
      </c>
      <c r="I485" s="1">
        <v>5.98</v>
      </c>
      <c r="J485" s="1">
        <v>0</v>
      </c>
      <c r="K485" s="1">
        <v>1.03</v>
      </c>
      <c r="L485" s="1">
        <v>0</v>
      </c>
      <c r="M485" s="1">
        <v>0</v>
      </c>
      <c r="N485" s="1" t="s">
        <v>50</v>
      </c>
      <c r="O485" s="1">
        <v>969.85</v>
      </c>
      <c r="P485" s="1">
        <v>6</v>
      </c>
      <c r="Q485" s="1">
        <v>50</v>
      </c>
      <c r="R485" s="1">
        <v>599.85</v>
      </c>
      <c r="S485" s="1">
        <v>0.25</v>
      </c>
      <c r="T485" s="1" t="s">
        <v>51</v>
      </c>
      <c r="U485" s="1">
        <v>244</v>
      </c>
      <c r="V485" s="1" t="s">
        <v>52</v>
      </c>
      <c r="W485" s="1" t="s">
        <v>52</v>
      </c>
      <c r="X485" s="1">
        <v>30</v>
      </c>
    </row>
    <row r="486" spans="1:24">
      <c r="A486" s="1">
        <v>547</v>
      </c>
      <c r="B486" s="1" t="s">
        <v>97</v>
      </c>
      <c r="C486" s="1" t="s">
        <v>14</v>
      </c>
      <c r="D486" s="1">
        <v>92.27</v>
      </c>
      <c r="E486" s="1">
        <v>0.49</v>
      </c>
      <c r="F486" s="1">
        <v>0.11</v>
      </c>
      <c r="G486" s="1">
        <v>0</v>
      </c>
      <c r="H486" s="1">
        <v>0.12</v>
      </c>
      <c r="I486" s="1">
        <v>5.98</v>
      </c>
      <c r="J486" s="1">
        <v>0</v>
      </c>
      <c r="K486" s="1">
        <v>1.03</v>
      </c>
      <c r="L486" s="1">
        <v>0</v>
      </c>
      <c r="M486" s="1">
        <v>0</v>
      </c>
      <c r="N486" s="1" t="s">
        <v>50</v>
      </c>
      <c r="O486" s="1">
        <v>969.85</v>
      </c>
      <c r="P486" s="1">
        <v>6</v>
      </c>
      <c r="Q486" s="1">
        <v>50</v>
      </c>
      <c r="R486" s="1">
        <v>649.85</v>
      </c>
      <c r="S486" s="1">
        <v>0.25</v>
      </c>
      <c r="T486" s="1" t="s">
        <v>51</v>
      </c>
      <c r="U486" s="1">
        <v>227</v>
      </c>
      <c r="V486" s="1" t="s">
        <v>52</v>
      </c>
      <c r="W486" s="1" t="s">
        <v>52</v>
      </c>
      <c r="X486" s="1">
        <v>27</v>
      </c>
    </row>
    <row r="487" spans="1:24">
      <c r="A487" s="1">
        <v>548</v>
      </c>
      <c r="B487" s="1" t="s">
        <v>97</v>
      </c>
      <c r="C487" s="1" t="s">
        <v>14</v>
      </c>
      <c r="D487" s="1">
        <v>92.27</v>
      </c>
      <c r="E487" s="1">
        <v>0.49</v>
      </c>
      <c r="F487" s="1">
        <v>0.11</v>
      </c>
      <c r="G487" s="1">
        <v>0</v>
      </c>
      <c r="H487" s="1">
        <v>0.12</v>
      </c>
      <c r="I487" s="1">
        <v>5.98</v>
      </c>
      <c r="J487" s="1">
        <v>0</v>
      </c>
      <c r="K487" s="1">
        <v>1.03</v>
      </c>
      <c r="L487" s="1">
        <v>0</v>
      </c>
      <c r="M487" s="1">
        <v>0</v>
      </c>
      <c r="N487" s="1" t="s">
        <v>50</v>
      </c>
      <c r="O487" s="1">
        <v>969.85</v>
      </c>
      <c r="P487" s="1">
        <v>6</v>
      </c>
      <c r="Q487" s="1">
        <v>50</v>
      </c>
      <c r="R487" s="1">
        <v>699.85</v>
      </c>
      <c r="S487" s="1">
        <v>0.25</v>
      </c>
      <c r="T487" s="1" t="s">
        <v>51</v>
      </c>
      <c r="U487" s="1">
        <v>267</v>
      </c>
      <c r="V487" s="1" t="s">
        <v>52</v>
      </c>
      <c r="W487" s="1" t="s">
        <v>52</v>
      </c>
      <c r="X487" s="1">
        <v>30</v>
      </c>
    </row>
    <row r="488" spans="1:24">
      <c r="A488" s="1">
        <v>549</v>
      </c>
      <c r="B488" s="1" t="s">
        <v>97</v>
      </c>
      <c r="C488" s="1" t="s">
        <v>14</v>
      </c>
      <c r="D488" s="1">
        <v>92.27</v>
      </c>
      <c r="E488" s="1">
        <v>0.49</v>
      </c>
      <c r="F488" s="1">
        <v>0.11</v>
      </c>
      <c r="G488" s="1">
        <v>0</v>
      </c>
      <c r="H488" s="1">
        <v>0.12</v>
      </c>
      <c r="I488" s="1">
        <v>5.98</v>
      </c>
      <c r="J488" s="1">
        <v>0</v>
      </c>
      <c r="K488" s="1">
        <v>1.03</v>
      </c>
      <c r="L488" s="1">
        <v>0</v>
      </c>
      <c r="M488" s="1">
        <v>0</v>
      </c>
      <c r="N488" s="1" t="s">
        <v>50</v>
      </c>
      <c r="O488" s="1">
        <v>969.85</v>
      </c>
      <c r="P488" s="1">
        <v>6</v>
      </c>
      <c r="Q488" s="1">
        <v>50</v>
      </c>
      <c r="R488" s="1">
        <v>749.85</v>
      </c>
      <c r="S488" s="1">
        <v>0.25</v>
      </c>
      <c r="T488" s="1" t="s">
        <v>51</v>
      </c>
      <c r="U488" s="1">
        <v>262</v>
      </c>
      <c r="V488" s="1" t="s">
        <v>52</v>
      </c>
      <c r="W488" s="1" t="s">
        <v>52</v>
      </c>
      <c r="X488" s="1">
        <v>24</v>
      </c>
    </row>
    <row r="489" spans="1:24">
      <c r="A489" s="1">
        <v>550</v>
      </c>
      <c r="B489" s="1" t="s">
        <v>96</v>
      </c>
      <c r="C489" s="1" t="s">
        <v>13</v>
      </c>
      <c r="D489" s="1">
        <v>92.35</v>
      </c>
      <c r="E489" s="1">
        <v>0</v>
      </c>
      <c r="F489" s="1">
        <v>0.1</v>
      </c>
      <c r="G489" s="1">
        <v>0</v>
      </c>
      <c r="H489" s="1">
        <v>0.15</v>
      </c>
      <c r="I489" s="1">
        <v>6</v>
      </c>
      <c r="J489" s="1">
        <v>0</v>
      </c>
      <c r="K489" s="1">
        <v>1.4</v>
      </c>
      <c r="L489" s="1">
        <v>0</v>
      </c>
      <c r="M489" s="1">
        <v>0</v>
      </c>
      <c r="N489" s="1" t="s">
        <v>54</v>
      </c>
      <c r="O489" s="1">
        <v>969.85</v>
      </c>
      <c r="P489" s="1">
        <v>4</v>
      </c>
      <c r="Q489" s="1">
        <v>0</v>
      </c>
      <c r="R489" s="1">
        <v>399.85</v>
      </c>
      <c r="S489" s="1">
        <v>0.333</v>
      </c>
      <c r="T489" s="1" t="s">
        <v>51</v>
      </c>
      <c r="U489" s="1">
        <v>271</v>
      </c>
      <c r="V489" s="1" t="s">
        <v>52</v>
      </c>
      <c r="W489" s="1" t="s">
        <v>52</v>
      </c>
      <c r="X489" s="1">
        <v>24</v>
      </c>
    </row>
    <row r="490" spans="1:24">
      <c r="A490" s="1">
        <v>551</v>
      </c>
      <c r="B490" s="1" t="s">
        <v>96</v>
      </c>
      <c r="C490" s="1" t="s">
        <v>13</v>
      </c>
      <c r="D490" s="1">
        <v>92.35</v>
      </c>
      <c r="E490" s="1">
        <v>0</v>
      </c>
      <c r="F490" s="1">
        <v>0.1</v>
      </c>
      <c r="G490" s="1">
        <v>0</v>
      </c>
      <c r="H490" s="1">
        <v>0.15</v>
      </c>
      <c r="I490" s="1">
        <v>6</v>
      </c>
      <c r="J490" s="1">
        <v>0</v>
      </c>
      <c r="K490" s="1">
        <v>1.4</v>
      </c>
      <c r="L490" s="1">
        <v>0</v>
      </c>
      <c r="M490" s="1">
        <v>0</v>
      </c>
      <c r="N490" s="1" t="s">
        <v>54</v>
      </c>
      <c r="O490" s="1">
        <v>969.85</v>
      </c>
      <c r="P490" s="1">
        <v>4</v>
      </c>
      <c r="Q490" s="1">
        <v>0</v>
      </c>
      <c r="R490" s="1">
        <v>449.85</v>
      </c>
      <c r="S490" s="1">
        <v>0.333</v>
      </c>
      <c r="T490" s="1" t="s">
        <v>51</v>
      </c>
      <c r="U490" s="1">
        <v>288</v>
      </c>
      <c r="V490" s="1" t="s">
        <v>52</v>
      </c>
      <c r="W490" s="1" t="s">
        <v>52</v>
      </c>
      <c r="X490" s="1">
        <v>30</v>
      </c>
    </row>
    <row r="491" spans="1:24">
      <c r="A491" s="1">
        <v>552</v>
      </c>
      <c r="B491" s="1" t="s">
        <v>96</v>
      </c>
      <c r="C491" s="1" t="s">
        <v>13</v>
      </c>
      <c r="D491" s="1">
        <v>92.35</v>
      </c>
      <c r="E491" s="1">
        <v>0</v>
      </c>
      <c r="F491" s="1">
        <v>0.1</v>
      </c>
      <c r="G491" s="1">
        <v>0</v>
      </c>
      <c r="H491" s="1">
        <v>0.15</v>
      </c>
      <c r="I491" s="1">
        <v>6</v>
      </c>
      <c r="J491" s="1">
        <v>0</v>
      </c>
      <c r="K491" s="1">
        <v>1.4</v>
      </c>
      <c r="L491" s="1">
        <v>0</v>
      </c>
      <c r="M491" s="1">
        <v>0</v>
      </c>
      <c r="N491" s="1" t="s">
        <v>54</v>
      </c>
      <c r="O491" s="1">
        <v>969.85</v>
      </c>
      <c r="P491" s="1">
        <v>4</v>
      </c>
      <c r="Q491" s="1">
        <v>0</v>
      </c>
      <c r="R491" s="1">
        <v>499.85</v>
      </c>
      <c r="S491" s="1">
        <v>0.333</v>
      </c>
      <c r="T491" s="1" t="s">
        <v>51</v>
      </c>
      <c r="U491" s="1">
        <v>290</v>
      </c>
      <c r="V491" s="1" t="s">
        <v>52</v>
      </c>
      <c r="W491" s="1" t="s">
        <v>52</v>
      </c>
      <c r="X491" s="1">
        <v>32</v>
      </c>
    </row>
    <row r="492" spans="1:24">
      <c r="A492" s="1">
        <v>553</v>
      </c>
      <c r="B492" s="1" t="s">
        <v>96</v>
      </c>
      <c r="C492" s="1" t="s">
        <v>13</v>
      </c>
      <c r="D492" s="1">
        <v>92.35</v>
      </c>
      <c r="E492" s="1">
        <v>0</v>
      </c>
      <c r="F492" s="1">
        <v>0.1</v>
      </c>
      <c r="G492" s="1">
        <v>0</v>
      </c>
      <c r="H492" s="1">
        <v>0.15</v>
      </c>
      <c r="I492" s="1">
        <v>6</v>
      </c>
      <c r="J492" s="1">
        <v>0</v>
      </c>
      <c r="K492" s="1">
        <v>1.4</v>
      </c>
      <c r="L492" s="1">
        <v>0</v>
      </c>
      <c r="M492" s="1">
        <v>0</v>
      </c>
      <c r="N492" s="1" t="s">
        <v>50</v>
      </c>
      <c r="O492" s="1">
        <v>969.85</v>
      </c>
      <c r="P492" s="1">
        <v>4</v>
      </c>
      <c r="Q492" s="1">
        <v>50</v>
      </c>
      <c r="R492" s="1">
        <v>449.85</v>
      </c>
      <c r="S492" s="1">
        <v>0.333</v>
      </c>
      <c r="T492" s="1" t="s">
        <v>51</v>
      </c>
      <c r="U492" s="1">
        <v>336</v>
      </c>
      <c r="V492" s="1" t="s">
        <v>52</v>
      </c>
      <c r="W492" s="1" t="s">
        <v>52</v>
      </c>
      <c r="X492" s="1">
        <v>27</v>
      </c>
    </row>
    <row r="493" spans="1:24">
      <c r="A493" s="1">
        <v>554</v>
      </c>
      <c r="B493" s="1" t="s">
        <v>96</v>
      </c>
      <c r="C493" s="1" t="s">
        <v>13</v>
      </c>
      <c r="D493" s="1">
        <v>92.35</v>
      </c>
      <c r="E493" s="1">
        <v>0</v>
      </c>
      <c r="F493" s="1">
        <v>0.1</v>
      </c>
      <c r="G493" s="1">
        <v>0</v>
      </c>
      <c r="H493" s="1">
        <v>0.15</v>
      </c>
      <c r="I493" s="1">
        <v>6</v>
      </c>
      <c r="J493" s="1">
        <v>0</v>
      </c>
      <c r="K493" s="1">
        <v>1.4</v>
      </c>
      <c r="L493" s="1">
        <v>0</v>
      </c>
      <c r="M493" s="1">
        <v>0</v>
      </c>
      <c r="N493" s="1" t="s">
        <v>50</v>
      </c>
      <c r="O493" s="1">
        <v>969.85</v>
      </c>
      <c r="P493" s="1">
        <v>4</v>
      </c>
      <c r="Q493" s="1">
        <v>80</v>
      </c>
      <c r="R493" s="1">
        <v>449.85</v>
      </c>
      <c r="S493" s="1">
        <v>0.333</v>
      </c>
      <c r="T493" s="1" t="s">
        <v>51</v>
      </c>
      <c r="U493" s="1">
        <v>338</v>
      </c>
      <c r="V493" s="1" t="s">
        <v>52</v>
      </c>
      <c r="W493" s="1" t="s">
        <v>52</v>
      </c>
      <c r="X493" s="1">
        <v>32</v>
      </c>
    </row>
    <row r="494" spans="1:24">
      <c r="A494" s="1">
        <v>555</v>
      </c>
      <c r="B494" s="1" t="s">
        <v>96</v>
      </c>
      <c r="C494" s="1" t="s">
        <v>14</v>
      </c>
      <c r="D494" s="1">
        <v>92.25</v>
      </c>
      <c r="E494" s="1">
        <v>0.5</v>
      </c>
      <c r="F494" s="1">
        <v>0.1</v>
      </c>
      <c r="G494" s="1">
        <v>0</v>
      </c>
      <c r="H494" s="1">
        <v>0.15</v>
      </c>
      <c r="I494" s="1">
        <v>6</v>
      </c>
      <c r="J494" s="1">
        <v>0</v>
      </c>
      <c r="K494" s="1">
        <v>1</v>
      </c>
      <c r="L494" s="1">
        <v>0</v>
      </c>
      <c r="M494" s="1">
        <v>0</v>
      </c>
      <c r="N494" s="1" t="s">
        <v>50</v>
      </c>
      <c r="O494" s="1">
        <v>969.85</v>
      </c>
      <c r="P494" s="1">
        <v>4</v>
      </c>
      <c r="Q494" s="1">
        <v>80</v>
      </c>
      <c r="R494" s="1">
        <v>449.85</v>
      </c>
      <c r="S494" s="1">
        <v>0.333</v>
      </c>
      <c r="T494" s="1" t="s">
        <v>51</v>
      </c>
      <c r="U494" s="1">
        <v>328</v>
      </c>
      <c r="V494" s="1" t="s">
        <v>52</v>
      </c>
      <c r="W494" s="1" t="s">
        <v>52</v>
      </c>
      <c r="X494" s="1">
        <v>27</v>
      </c>
    </row>
    <row r="495" spans="1:24">
      <c r="A495" s="1">
        <v>556</v>
      </c>
      <c r="B495" s="1" t="s">
        <v>96</v>
      </c>
      <c r="C495" s="1" t="s">
        <v>13</v>
      </c>
      <c r="D495" s="1">
        <v>92.35</v>
      </c>
      <c r="E495" s="1">
        <v>0</v>
      </c>
      <c r="F495" s="1">
        <v>0.1</v>
      </c>
      <c r="G495" s="1">
        <v>0</v>
      </c>
      <c r="H495" s="1">
        <v>0.15</v>
      </c>
      <c r="I495" s="1">
        <v>6</v>
      </c>
      <c r="J495" s="1">
        <v>0</v>
      </c>
      <c r="K495" s="1">
        <v>1.4</v>
      </c>
      <c r="L495" s="1">
        <v>0</v>
      </c>
      <c r="M495" s="1">
        <v>0</v>
      </c>
      <c r="N495" s="1" t="s">
        <v>54</v>
      </c>
      <c r="O495" s="1">
        <v>969.85</v>
      </c>
      <c r="P495" s="1">
        <v>4</v>
      </c>
      <c r="Q495" s="1">
        <v>0</v>
      </c>
      <c r="R495" s="1">
        <v>399.85</v>
      </c>
      <c r="S495" s="1">
        <v>0.5</v>
      </c>
      <c r="T495" s="1" t="s">
        <v>51</v>
      </c>
      <c r="U495" s="1">
        <v>278</v>
      </c>
      <c r="V495" s="1" t="s">
        <v>52</v>
      </c>
      <c r="W495" s="1" t="s">
        <v>52</v>
      </c>
      <c r="X495" s="1">
        <v>25</v>
      </c>
    </row>
    <row r="496" spans="1:24">
      <c r="A496" s="1">
        <v>557</v>
      </c>
      <c r="B496" s="1" t="s">
        <v>96</v>
      </c>
      <c r="C496" s="1" t="s">
        <v>13</v>
      </c>
      <c r="D496" s="1">
        <v>92.35</v>
      </c>
      <c r="E496" s="1">
        <v>0</v>
      </c>
      <c r="F496" s="1">
        <v>0.1</v>
      </c>
      <c r="G496" s="1">
        <v>0</v>
      </c>
      <c r="H496" s="1">
        <v>0.15</v>
      </c>
      <c r="I496" s="1">
        <v>6</v>
      </c>
      <c r="J496" s="1">
        <v>0</v>
      </c>
      <c r="K496" s="1">
        <v>1.4</v>
      </c>
      <c r="L496" s="1">
        <v>0</v>
      </c>
      <c r="M496" s="1">
        <v>0</v>
      </c>
      <c r="N496" s="1" t="s">
        <v>54</v>
      </c>
      <c r="O496" s="1">
        <v>969.85</v>
      </c>
      <c r="P496" s="1">
        <v>4</v>
      </c>
      <c r="Q496" s="1">
        <v>0</v>
      </c>
      <c r="R496" s="1">
        <v>449.85</v>
      </c>
      <c r="S496" s="1">
        <v>0.5</v>
      </c>
      <c r="T496" s="1" t="s">
        <v>51</v>
      </c>
      <c r="U496" s="1">
        <v>292</v>
      </c>
      <c r="V496" s="1" t="s">
        <v>52</v>
      </c>
      <c r="W496" s="1" t="s">
        <v>52</v>
      </c>
      <c r="X496" s="1">
        <v>31</v>
      </c>
    </row>
    <row r="497" spans="1:24">
      <c r="A497" s="1">
        <v>558</v>
      </c>
      <c r="B497" s="1" t="s">
        <v>96</v>
      </c>
      <c r="C497" s="1" t="s">
        <v>13</v>
      </c>
      <c r="D497" s="1">
        <v>92.35</v>
      </c>
      <c r="E497" s="1">
        <v>0</v>
      </c>
      <c r="F497" s="1">
        <v>0.1</v>
      </c>
      <c r="G497" s="1">
        <v>0</v>
      </c>
      <c r="H497" s="1">
        <v>0.15</v>
      </c>
      <c r="I497" s="1">
        <v>6</v>
      </c>
      <c r="J497" s="1">
        <v>0</v>
      </c>
      <c r="K497" s="1">
        <v>1.4</v>
      </c>
      <c r="L497" s="1">
        <v>0</v>
      </c>
      <c r="M497" s="1">
        <v>0</v>
      </c>
      <c r="N497" s="1" t="s">
        <v>54</v>
      </c>
      <c r="O497" s="1">
        <v>969.85</v>
      </c>
      <c r="P497" s="1">
        <v>4</v>
      </c>
      <c r="Q497" s="1">
        <v>0</v>
      </c>
      <c r="R497" s="1">
        <v>499.85</v>
      </c>
      <c r="S497" s="1">
        <v>0.5</v>
      </c>
      <c r="T497" s="1" t="s">
        <v>51</v>
      </c>
      <c r="U497" s="1">
        <v>297</v>
      </c>
      <c r="V497" s="1" t="s">
        <v>52</v>
      </c>
      <c r="W497" s="1" t="s">
        <v>52</v>
      </c>
      <c r="X497" s="1">
        <v>33</v>
      </c>
    </row>
    <row r="498" spans="1:24">
      <c r="A498" s="1">
        <v>559</v>
      </c>
      <c r="B498" s="1" t="s">
        <v>96</v>
      </c>
      <c r="C498" s="1" t="s">
        <v>13</v>
      </c>
      <c r="D498" s="1">
        <v>92.35</v>
      </c>
      <c r="E498" s="1">
        <v>0</v>
      </c>
      <c r="F498" s="1">
        <v>0.1</v>
      </c>
      <c r="G498" s="1">
        <v>0</v>
      </c>
      <c r="H498" s="1">
        <v>0.15</v>
      </c>
      <c r="I498" s="1">
        <v>6</v>
      </c>
      <c r="J498" s="1">
        <v>0</v>
      </c>
      <c r="K498" s="1">
        <v>1.4</v>
      </c>
      <c r="L498" s="1">
        <v>0</v>
      </c>
      <c r="M498" s="1">
        <v>0</v>
      </c>
      <c r="N498" s="1" t="s">
        <v>50</v>
      </c>
      <c r="O498" s="1">
        <v>969.85</v>
      </c>
      <c r="P498" s="1">
        <v>4</v>
      </c>
      <c r="Q498" s="1">
        <v>50</v>
      </c>
      <c r="R498" s="1">
        <v>449.85</v>
      </c>
      <c r="S498" s="1">
        <v>0.5</v>
      </c>
      <c r="T498" s="1" t="s">
        <v>51</v>
      </c>
      <c r="U498" s="1">
        <v>342</v>
      </c>
      <c r="V498" s="1" t="s">
        <v>52</v>
      </c>
      <c r="W498" s="1" t="s">
        <v>52</v>
      </c>
      <c r="X498" s="1">
        <v>29</v>
      </c>
    </row>
    <row r="499" spans="1:24">
      <c r="A499" s="1">
        <v>560</v>
      </c>
      <c r="B499" s="1" t="s">
        <v>96</v>
      </c>
      <c r="C499" s="1" t="s">
        <v>13</v>
      </c>
      <c r="D499" s="1">
        <v>92.35</v>
      </c>
      <c r="E499" s="1">
        <v>0</v>
      </c>
      <c r="F499" s="1">
        <v>0.1</v>
      </c>
      <c r="G499" s="1">
        <v>0</v>
      </c>
      <c r="H499" s="1">
        <v>0.15</v>
      </c>
      <c r="I499" s="1">
        <v>6</v>
      </c>
      <c r="J499" s="1">
        <v>0</v>
      </c>
      <c r="K499" s="1">
        <v>1.4</v>
      </c>
      <c r="L499" s="1">
        <v>0</v>
      </c>
      <c r="M499" s="1">
        <v>0</v>
      </c>
      <c r="N499" s="1" t="s">
        <v>50</v>
      </c>
      <c r="O499" s="1">
        <v>969.85</v>
      </c>
      <c r="P499" s="1">
        <v>4</v>
      </c>
      <c r="Q499" s="1">
        <v>80</v>
      </c>
      <c r="R499" s="1">
        <v>449.85</v>
      </c>
      <c r="S499" s="1">
        <v>0.5</v>
      </c>
      <c r="T499" s="1" t="s">
        <v>51</v>
      </c>
      <c r="U499" s="1">
        <v>336</v>
      </c>
      <c r="V499" s="1" t="s">
        <v>52</v>
      </c>
      <c r="W499" s="1" t="s">
        <v>52</v>
      </c>
      <c r="X499" s="1">
        <v>33</v>
      </c>
    </row>
    <row r="500" spans="1:24">
      <c r="A500" s="1">
        <v>561</v>
      </c>
      <c r="B500" s="1" t="s">
        <v>96</v>
      </c>
      <c r="C500" s="1" t="s">
        <v>14</v>
      </c>
      <c r="D500" s="1">
        <v>92.25</v>
      </c>
      <c r="E500" s="1">
        <v>0.5</v>
      </c>
      <c r="F500" s="1">
        <v>0.1</v>
      </c>
      <c r="G500" s="1">
        <v>0</v>
      </c>
      <c r="H500" s="1">
        <v>0.15</v>
      </c>
      <c r="I500" s="1">
        <v>6</v>
      </c>
      <c r="J500" s="1">
        <v>0</v>
      </c>
      <c r="K500" s="1">
        <v>1</v>
      </c>
      <c r="L500" s="1">
        <v>0</v>
      </c>
      <c r="M500" s="1">
        <v>0</v>
      </c>
      <c r="N500" s="1" t="s">
        <v>54</v>
      </c>
      <c r="O500" s="1">
        <v>969.85</v>
      </c>
      <c r="P500" s="1">
        <v>4</v>
      </c>
      <c r="Q500" s="1">
        <v>0</v>
      </c>
      <c r="R500" s="1">
        <v>399.85</v>
      </c>
      <c r="S500" s="1">
        <v>0.5</v>
      </c>
      <c r="T500" s="1" t="s">
        <v>51</v>
      </c>
      <c r="U500" s="1">
        <v>281</v>
      </c>
      <c r="V500" s="1" t="s">
        <v>52</v>
      </c>
      <c r="W500" s="1" t="s">
        <v>52</v>
      </c>
      <c r="X500" s="1">
        <v>20</v>
      </c>
    </row>
    <row r="501" spans="1:24">
      <c r="A501" s="1">
        <v>562</v>
      </c>
      <c r="B501" s="1" t="s">
        <v>96</v>
      </c>
      <c r="C501" s="1" t="s">
        <v>14</v>
      </c>
      <c r="D501" s="1">
        <v>92.25</v>
      </c>
      <c r="E501" s="1">
        <v>0.5</v>
      </c>
      <c r="F501" s="1">
        <v>0.1</v>
      </c>
      <c r="G501" s="1">
        <v>0</v>
      </c>
      <c r="H501" s="1">
        <v>0.15</v>
      </c>
      <c r="I501" s="1">
        <v>6</v>
      </c>
      <c r="J501" s="1">
        <v>0</v>
      </c>
      <c r="K501" s="1">
        <v>1</v>
      </c>
      <c r="L501" s="1">
        <v>0</v>
      </c>
      <c r="M501" s="1">
        <v>0</v>
      </c>
      <c r="N501" s="1" t="s">
        <v>54</v>
      </c>
      <c r="O501" s="1">
        <v>969.85</v>
      </c>
      <c r="P501" s="1">
        <v>4</v>
      </c>
      <c r="Q501" s="1">
        <v>0</v>
      </c>
      <c r="R501" s="1">
        <v>449.85</v>
      </c>
      <c r="S501" s="1">
        <v>0.5</v>
      </c>
      <c r="T501" s="1" t="s">
        <v>51</v>
      </c>
      <c r="U501" s="1">
        <v>285</v>
      </c>
      <c r="V501" s="1" t="s">
        <v>52</v>
      </c>
      <c r="W501" s="1" t="s">
        <v>52</v>
      </c>
      <c r="X501" s="1">
        <v>23</v>
      </c>
    </row>
    <row r="502" spans="1:24">
      <c r="A502" s="1">
        <v>563</v>
      </c>
      <c r="B502" s="1" t="s">
        <v>96</v>
      </c>
      <c r="C502" s="1" t="s">
        <v>14</v>
      </c>
      <c r="D502" s="1">
        <v>92.25</v>
      </c>
      <c r="E502" s="1">
        <v>0.5</v>
      </c>
      <c r="F502" s="1">
        <v>0.1</v>
      </c>
      <c r="G502" s="1">
        <v>0</v>
      </c>
      <c r="H502" s="1">
        <v>0.15</v>
      </c>
      <c r="I502" s="1">
        <v>6</v>
      </c>
      <c r="J502" s="1">
        <v>0</v>
      </c>
      <c r="K502" s="1">
        <v>1</v>
      </c>
      <c r="L502" s="1">
        <v>0</v>
      </c>
      <c r="M502" s="1">
        <v>0</v>
      </c>
      <c r="N502" s="1" t="s">
        <v>54</v>
      </c>
      <c r="O502" s="1">
        <v>969.85</v>
      </c>
      <c r="P502" s="1">
        <v>4</v>
      </c>
      <c r="Q502" s="1">
        <v>0</v>
      </c>
      <c r="R502" s="1">
        <v>499.85</v>
      </c>
      <c r="S502" s="1">
        <v>0.5</v>
      </c>
      <c r="T502" s="1" t="s">
        <v>51</v>
      </c>
      <c r="U502" s="1">
        <v>286</v>
      </c>
      <c r="V502" s="1" t="s">
        <v>52</v>
      </c>
      <c r="W502" s="1" t="s">
        <v>52</v>
      </c>
      <c r="X502" s="1">
        <v>27</v>
      </c>
    </row>
    <row r="503" spans="1:24">
      <c r="A503" s="1">
        <v>564</v>
      </c>
      <c r="B503" s="1" t="s">
        <v>96</v>
      </c>
      <c r="C503" s="1" t="s">
        <v>14</v>
      </c>
      <c r="D503" s="1">
        <v>92.25</v>
      </c>
      <c r="E503" s="1">
        <v>0.5</v>
      </c>
      <c r="F503" s="1">
        <v>0.1</v>
      </c>
      <c r="G503" s="1">
        <v>0</v>
      </c>
      <c r="H503" s="1">
        <v>0.15</v>
      </c>
      <c r="I503" s="1">
        <v>6</v>
      </c>
      <c r="J503" s="1">
        <v>0</v>
      </c>
      <c r="K503" s="1">
        <v>1</v>
      </c>
      <c r="L503" s="1">
        <v>0</v>
      </c>
      <c r="M503" s="1">
        <v>0</v>
      </c>
      <c r="N503" s="1" t="s">
        <v>50</v>
      </c>
      <c r="O503" s="1">
        <v>969.85</v>
      </c>
      <c r="P503" s="1">
        <v>4</v>
      </c>
      <c r="Q503" s="1">
        <v>50</v>
      </c>
      <c r="R503" s="1">
        <v>449.85</v>
      </c>
      <c r="S503" s="1">
        <v>0.5</v>
      </c>
      <c r="T503" s="1" t="s">
        <v>51</v>
      </c>
      <c r="U503" s="1">
        <v>332</v>
      </c>
      <c r="V503" s="1" t="s">
        <v>52</v>
      </c>
      <c r="W503" s="1" t="s">
        <v>52</v>
      </c>
      <c r="X503" s="1">
        <v>23</v>
      </c>
    </row>
    <row r="504" spans="1:24">
      <c r="A504" s="1">
        <v>565</v>
      </c>
      <c r="B504" s="1" t="s">
        <v>96</v>
      </c>
      <c r="C504" s="1" t="s">
        <v>14</v>
      </c>
      <c r="D504" s="1">
        <v>92.25</v>
      </c>
      <c r="E504" s="1">
        <v>0.5</v>
      </c>
      <c r="F504" s="1">
        <v>0.1</v>
      </c>
      <c r="G504" s="1">
        <v>0</v>
      </c>
      <c r="H504" s="1">
        <v>0.15</v>
      </c>
      <c r="I504" s="1">
        <v>6</v>
      </c>
      <c r="J504" s="1">
        <v>0</v>
      </c>
      <c r="K504" s="1">
        <v>1</v>
      </c>
      <c r="L504" s="1">
        <v>0</v>
      </c>
      <c r="M504" s="1">
        <v>0</v>
      </c>
      <c r="N504" s="1" t="s">
        <v>50</v>
      </c>
      <c r="O504" s="1">
        <v>969.85</v>
      </c>
      <c r="P504" s="1">
        <v>4</v>
      </c>
      <c r="Q504" s="1">
        <v>80</v>
      </c>
      <c r="R504" s="1">
        <v>449.85</v>
      </c>
      <c r="S504" s="1">
        <v>0.5</v>
      </c>
      <c r="T504" s="1" t="s">
        <v>51</v>
      </c>
      <c r="U504" s="1">
        <v>345</v>
      </c>
      <c r="V504" s="1" t="s">
        <v>52</v>
      </c>
      <c r="W504" s="1" t="s">
        <v>52</v>
      </c>
      <c r="X504" s="1">
        <v>28</v>
      </c>
    </row>
    <row r="505" spans="1:24">
      <c r="A505" s="1">
        <v>566</v>
      </c>
      <c r="B505" s="1" t="s">
        <v>98</v>
      </c>
      <c r="C505" s="1" t="s">
        <v>14</v>
      </c>
      <c r="D505" s="1">
        <v>92.25</v>
      </c>
      <c r="E505" s="1">
        <v>0.5</v>
      </c>
      <c r="F505" s="1">
        <v>0.1</v>
      </c>
      <c r="G505" s="1">
        <v>0</v>
      </c>
      <c r="H505" s="1">
        <v>0.15</v>
      </c>
      <c r="I505" s="1">
        <v>6</v>
      </c>
      <c r="J505" s="1">
        <v>0</v>
      </c>
      <c r="K505" s="1">
        <v>1</v>
      </c>
      <c r="L505" s="1">
        <v>0</v>
      </c>
      <c r="M505" s="1">
        <v>0</v>
      </c>
      <c r="N505" s="1" t="s">
        <v>50</v>
      </c>
      <c r="O505" s="1">
        <v>969.85</v>
      </c>
      <c r="P505" s="1">
        <v>6</v>
      </c>
      <c r="Q505" s="1">
        <v>50</v>
      </c>
      <c r="R505" s="1">
        <v>449.85</v>
      </c>
      <c r="S505" s="1">
        <v>0.5</v>
      </c>
      <c r="T505" s="1" t="s">
        <v>51</v>
      </c>
      <c r="U505" s="1">
        <v>344</v>
      </c>
      <c r="V505" s="1" t="s">
        <v>52</v>
      </c>
      <c r="W505" s="1" t="s">
        <v>52</v>
      </c>
      <c r="X505" s="1">
        <v>24</v>
      </c>
    </row>
    <row r="506" spans="1:24">
      <c r="A506" s="1">
        <v>567</v>
      </c>
      <c r="B506" s="1" t="s">
        <v>98</v>
      </c>
      <c r="C506" s="1" t="s">
        <v>14</v>
      </c>
      <c r="D506" s="1">
        <v>92.25</v>
      </c>
      <c r="E506" s="1">
        <v>0.5</v>
      </c>
      <c r="F506" s="1">
        <v>0.1</v>
      </c>
      <c r="G506" s="1">
        <v>0</v>
      </c>
      <c r="H506" s="1">
        <v>0.15</v>
      </c>
      <c r="I506" s="1">
        <v>6</v>
      </c>
      <c r="J506" s="1">
        <v>0</v>
      </c>
      <c r="K506" s="1">
        <v>1</v>
      </c>
      <c r="L506" s="1">
        <v>0</v>
      </c>
      <c r="M506" s="1">
        <v>0</v>
      </c>
      <c r="N506" s="1" t="s">
        <v>50</v>
      </c>
      <c r="O506" s="1">
        <v>969.85</v>
      </c>
      <c r="P506" s="1">
        <v>6</v>
      </c>
      <c r="Q506" s="1">
        <v>50</v>
      </c>
      <c r="R506" s="1">
        <v>499.85</v>
      </c>
      <c r="S506" s="1">
        <v>0.5</v>
      </c>
      <c r="T506" s="1" t="s">
        <v>51</v>
      </c>
      <c r="U506" s="1">
        <v>318</v>
      </c>
      <c r="V506" s="1" t="s">
        <v>52</v>
      </c>
      <c r="W506" s="1" t="s">
        <v>52</v>
      </c>
      <c r="X506" s="1">
        <v>26</v>
      </c>
    </row>
    <row r="507" spans="1:24">
      <c r="A507" s="1">
        <v>568</v>
      </c>
      <c r="B507" s="1" t="s">
        <v>97</v>
      </c>
      <c r="C507" s="1" t="s">
        <v>14</v>
      </c>
      <c r="D507" s="1">
        <v>92.27</v>
      </c>
      <c r="E507" s="1">
        <v>0.49</v>
      </c>
      <c r="F507" s="1">
        <v>0.11</v>
      </c>
      <c r="G507" s="1">
        <v>0</v>
      </c>
      <c r="H507" s="1">
        <v>0.12</v>
      </c>
      <c r="I507" s="1">
        <v>5.98</v>
      </c>
      <c r="J507" s="1">
        <v>0</v>
      </c>
      <c r="K507" s="1">
        <v>1.03</v>
      </c>
      <c r="L507" s="1">
        <v>0</v>
      </c>
      <c r="M507" s="1">
        <v>0</v>
      </c>
      <c r="N507" s="1" t="s">
        <v>50</v>
      </c>
      <c r="O507" s="1">
        <v>969.85</v>
      </c>
      <c r="P507" s="1">
        <v>6</v>
      </c>
      <c r="Q507" s="1">
        <v>50</v>
      </c>
      <c r="R507" s="1">
        <v>399.85</v>
      </c>
      <c r="S507" s="1">
        <v>0.5</v>
      </c>
      <c r="T507" s="1" t="s">
        <v>51</v>
      </c>
      <c r="U507" s="1">
        <v>326</v>
      </c>
      <c r="V507" s="1" t="s">
        <v>52</v>
      </c>
      <c r="W507" s="1" t="s">
        <v>52</v>
      </c>
      <c r="X507" s="1">
        <v>22</v>
      </c>
    </row>
    <row r="508" spans="1:24">
      <c r="A508" s="1">
        <v>569</v>
      </c>
      <c r="B508" s="1" t="s">
        <v>97</v>
      </c>
      <c r="C508" s="1" t="s">
        <v>14</v>
      </c>
      <c r="D508" s="1">
        <v>92.27</v>
      </c>
      <c r="E508" s="1">
        <v>0.49</v>
      </c>
      <c r="F508" s="1">
        <v>0.11</v>
      </c>
      <c r="G508" s="1">
        <v>0</v>
      </c>
      <c r="H508" s="1">
        <v>0.12</v>
      </c>
      <c r="I508" s="1">
        <v>5.98</v>
      </c>
      <c r="J508" s="1">
        <v>0</v>
      </c>
      <c r="K508" s="1">
        <v>1.03</v>
      </c>
      <c r="L508" s="1">
        <v>0</v>
      </c>
      <c r="M508" s="1">
        <v>0</v>
      </c>
      <c r="N508" s="1" t="s">
        <v>50</v>
      </c>
      <c r="O508" s="1">
        <v>969.85</v>
      </c>
      <c r="P508" s="1">
        <v>6</v>
      </c>
      <c r="Q508" s="1">
        <v>50</v>
      </c>
      <c r="R508" s="1">
        <v>449.85</v>
      </c>
      <c r="S508" s="1">
        <v>0.5</v>
      </c>
      <c r="T508" s="1" t="s">
        <v>51</v>
      </c>
      <c r="U508" s="1">
        <v>336</v>
      </c>
      <c r="V508" s="1" t="s">
        <v>52</v>
      </c>
      <c r="W508" s="1" t="s">
        <v>52</v>
      </c>
      <c r="X508" s="1">
        <v>25</v>
      </c>
    </row>
    <row r="509" spans="1:24">
      <c r="A509" s="1">
        <v>570</v>
      </c>
      <c r="B509" s="1" t="s">
        <v>97</v>
      </c>
      <c r="C509" s="1" t="s">
        <v>14</v>
      </c>
      <c r="D509" s="1">
        <v>92.27</v>
      </c>
      <c r="E509" s="1">
        <v>0.49</v>
      </c>
      <c r="F509" s="1">
        <v>0.11</v>
      </c>
      <c r="G509" s="1">
        <v>0</v>
      </c>
      <c r="H509" s="1">
        <v>0.12</v>
      </c>
      <c r="I509" s="1">
        <v>5.98</v>
      </c>
      <c r="J509" s="1">
        <v>0</v>
      </c>
      <c r="K509" s="1">
        <v>1.03</v>
      </c>
      <c r="L509" s="1">
        <v>0</v>
      </c>
      <c r="M509" s="1">
        <v>0</v>
      </c>
      <c r="N509" s="1" t="s">
        <v>50</v>
      </c>
      <c r="O509" s="1">
        <v>969.85</v>
      </c>
      <c r="P509" s="1">
        <v>6</v>
      </c>
      <c r="Q509" s="1">
        <v>50</v>
      </c>
      <c r="R509" s="1">
        <v>499.85</v>
      </c>
      <c r="S509" s="1">
        <v>0.5</v>
      </c>
      <c r="T509" s="1" t="s">
        <v>51</v>
      </c>
      <c r="U509" s="1">
        <v>338</v>
      </c>
      <c r="V509" s="1" t="s">
        <v>52</v>
      </c>
      <c r="W509" s="1" t="s">
        <v>52</v>
      </c>
      <c r="X509" s="1">
        <v>29</v>
      </c>
    </row>
    <row r="510" spans="1:24">
      <c r="A510" s="1">
        <v>571</v>
      </c>
      <c r="B510" s="1" t="s">
        <v>97</v>
      </c>
      <c r="C510" s="1" t="s">
        <v>14</v>
      </c>
      <c r="D510" s="1">
        <v>92.27</v>
      </c>
      <c r="E510" s="1">
        <v>0.49</v>
      </c>
      <c r="F510" s="1">
        <v>0.11</v>
      </c>
      <c r="G510" s="1">
        <v>0</v>
      </c>
      <c r="H510" s="1">
        <v>0.12</v>
      </c>
      <c r="I510" s="1">
        <v>5.98</v>
      </c>
      <c r="J510" s="1">
        <v>0</v>
      </c>
      <c r="K510" s="1">
        <v>1.03</v>
      </c>
      <c r="L510" s="1">
        <v>0</v>
      </c>
      <c r="M510" s="1">
        <v>0</v>
      </c>
      <c r="N510" s="1" t="s">
        <v>50</v>
      </c>
      <c r="O510" s="1">
        <v>969.85</v>
      </c>
      <c r="P510" s="1">
        <v>6</v>
      </c>
      <c r="Q510" s="1">
        <v>50</v>
      </c>
      <c r="R510" s="1">
        <v>549.85</v>
      </c>
      <c r="S510" s="1">
        <v>0.5</v>
      </c>
      <c r="T510" s="1" t="s">
        <v>51</v>
      </c>
      <c r="U510" s="1">
        <v>284</v>
      </c>
      <c r="V510" s="1" t="s">
        <v>52</v>
      </c>
      <c r="W510" s="1" t="s">
        <v>52</v>
      </c>
      <c r="X510" s="1">
        <v>32</v>
      </c>
    </row>
    <row r="511" spans="1:24">
      <c r="A511" s="1">
        <v>572</v>
      </c>
      <c r="B511" s="1" t="s">
        <v>97</v>
      </c>
      <c r="C511" s="1" t="s">
        <v>14</v>
      </c>
      <c r="D511" s="1">
        <v>92.27</v>
      </c>
      <c r="E511" s="1">
        <v>0.49</v>
      </c>
      <c r="F511" s="1">
        <v>0.11</v>
      </c>
      <c r="G511" s="1">
        <v>0</v>
      </c>
      <c r="H511" s="1">
        <v>0.12</v>
      </c>
      <c r="I511" s="1">
        <v>5.98</v>
      </c>
      <c r="J511" s="1">
        <v>0</v>
      </c>
      <c r="K511" s="1">
        <v>1.03</v>
      </c>
      <c r="L511" s="1">
        <v>0</v>
      </c>
      <c r="M511" s="1">
        <v>0</v>
      </c>
      <c r="N511" s="1" t="s">
        <v>50</v>
      </c>
      <c r="O511" s="1">
        <v>969.85</v>
      </c>
      <c r="P511" s="1">
        <v>6</v>
      </c>
      <c r="Q511" s="1">
        <v>50</v>
      </c>
      <c r="R511" s="1">
        <v>599.85</v>
      </c>
      <c r="S511" s="1">
        <v>0.5</v>
      </c>
      <c r="T511" s="1" t="s">
        <v>51</v>
      </c>
      <c r="U511" s="1">
        <v>258</v>
      </c>
      <c r="V511" s="1" t="s">
        <v>52</v>
      </c>
      <c r="W511" s="1" t="s">
        <v>52</v>
      </c>
      <c r="X511" s="1">
        <v>31</v>
      </c>
    </row>
    <row r="512" spans="1:24">
      <c r="A512" s="1">
        <v>573</v>
      </c>
      <c r="B512" s="1" t="s">
        <v>97</v>
      </c>
      <c r="C512" s="1" t="s">
        <v>14</v>
      </c>
      <c r="D512" s="1">
        <v>92.27</v>
      </c>
      <c r="E512" s="1">
        <v>0.49</v>
      </c>
      <c r="F512" s="1">
        <v>0.11</v>
      </c>
      <c r="G512" s="1">
        <v>0</v>
      </c>
      <c r="H512" s="1">
        <v>0.12</v>
      </c>
      <c r="I512" s="1">
        <v>5.98</v>
      </c>
      <c r="J512" s="1">
        <v>0</v>
      </c>
      <c r="K512" s="1">
        <v>1.03</v>
      </c>
      <c r="L512" s="1">
        <v>0</v>
      </c>
      <c r="M512" s="1">
        <v>0</v>
      </c>
      <c r="N512" s="1" t="s">
        <v>50</v>
      </c>
      <c r="O512" s="1">
        <v>969.85</v>
      </c>
      <c r="P512" s="1">
        <v>6</v>
      </c>
      <c r="Q512" s="1">
        <v>50</v>
      </c>
      <c r="R512" s="1">
        <v>649.85</v>
      </c>
      <c r="S512" s="1">
        <v>0.5</v>
      </c>
      <c r="T512" s="1" t="s">
        <v>51</v>
      </c>
      <c r="U512" s="1">
        <v>252</v>
      </c>
      <c r="V512" s="1" t="s">
        <v>52</v>
      </c>
      <c r="W512" s="1" t="s">
        <v>52</v>
      </c>
      <c r="X512" s="1">
        <v>31</v>
      </c>
    </row>
    <row r="513" spans="1:24">
      <c r="A513" s="1">
        <v>574</v>
      </c>
      <c r="B513" s="1" t="s">
        <v>97</v>
      </c>
      <c r="C513" s="1" t="s">
        <v>14</v>
      </c>
      <c r="D513" s="1">
        <v>92.27</v>
      </c>
      <c r="E513" s="1">
        <v>0.49</v>
      </c>
      <c r="F513" s="1">
        <v>0.11</v>
      </c>
      <c r="G513" s="1">
        <v>0</v>
      </c>
      <c r="H513" s="1">
        <v>0.12</v>
      </c>
      <c r="I513" s="1">
        <v>5.98</v>
      </c>
      <c r="J513" s="1">
        <v>0</v>
      </c>
      <c r="K513" s="1">
        <v>1.03</v>
      </c>
      <c r="L513" s="1">
        <v>0</v>
      </c>
      <c r="M513" s="1">
        <v>0</v>
      </c>
      <c r="N513" s="1" t="s">
        <v>50</v>
      </c>
      <c r="O513" s="1">
        <v>969.85</v>
      </c>
      <c r="P513" s="1">
        <v>6</v>
      </c>
      <c r="Q513" s="1">
        <v>50</v>
      </c>
      <c r="R513" s="1">
        <v>699.85</v>
      </c>
      <c r="S513" s="1">
        <v>0.5</v>
      </c>
      <c r="T513" s="1" t="s">
        <v>51</v>
      </c>
      <c r="U513" s="1">
        <v>245</v>
      </c>
      <c r="V513" s="1" t="s">
        <v>52</v>
      </c>
      <c r="W513" s="1" t="s">
        <v>52</v>
      </c>
      <c r="X513" s="1">
        <v>32</v>
      </c>
    </row>
    <row r="514" spans="1:24">
      <c r="A514" s="1">
        <v>575</v>
      </c>
      <c r="B514" s="1" t="s">
        <v>97</v>
      </c>
      <c r="C514" s="1" t="s">
        <v>14</v>
      </c>
      <c r="D514" s="1">
        <v>92.27</v>
      </c>
      <c r="E514" s="1">
        <v>0.49</v>
      </c>
      <c r="F514" s="1">
        <v>0.11</v>
      </c>
      <c r="G514" s="1">
        <v>0</v>
      </c>
      <c r="H514" s="1">
        <v>0.12</v>
      </c>
      <c r="I514" s="1">
        <v>5.98</v>
      </c>
      <c r="J514" s="1">
        <v>0</v>
      </c>
      <c r="K514" s="1">
        <v>1.03</v>
      </c>
      <c r="L514" s="1">
        <v>0</v>
      </c>
      <c r="M514" s="1">
        <v>0</v>
      </c>
      <c r="N514" s="1" t="s">
        <v>50</v>
      </c>
      <c r="O514" s="1">
        <v>969.85</v>
      </c>
      <c r="P514" s="1">
        <v>6</v>
      </c>
      <c r="Q514" s="1">
        <v>50</v>
      </c>
      <c r="R514" s="1">
        <v>749.85</v>
      </c>
      <c r="S514" s="1">
        <v>0.5</v>
      </c>
      <c r="T514" s="1" t="s">
        <v>51</v>
      </c>
      <c r="U514" s="1">
        <v>243</v>
      </c>
      <c r="V514" s="1" t="s">
        <v>52</v>
      </c>
      <c r="W514" s="1" t="s">
        <v>52</v>
      </c>
      <c r="X514" s="1">
        <v>27</v>
      </c>
    </row>
    <row r="515" spans="1:24">
      <c r="A515" s="1">
        <v>576</v>
      </c>
      <c r="B515" s="1" t="s">
        <v>96</v>
      </c>
      <c r="C515" s="1" t="s">
        <v>13</v>
      </c>
      <c r="D515" s="1">
        <v>92.35</v>
      </c>
      <c r="E515" s="1">
        <v>0</v>
      </c>
      <c r="F515" s="1">
        <v>0.1</v>
      </c>
      <c r="G515" s="1">
        <v>0</v>
      </c>
      <c r="H515" s="1">
        <v>0.15</v>
      </c>
      <c r="I515" s="1">
        <v>6</v>
      </c>
      <c r="J515" s="1">
        <v>0</v>
      </c>
      <c r="K515" s="1">
        <v>1.4</v>
      </c>
      <c r="L515" s="1">
        <v>0</v>
      </c>
      <c r="M515" s="1">
        <v>0</v>
      </c>
      <c r="N515" s="1" t="s">
        <v>50</v>
      </c>
      <c r="O515" s="1">
        <v>969.85</v>
      </c>
      <c r="P515" s="1">
        <v>4</v>
      </c>
      <c r="Q515" s="1">
        <v>80</v>
      </c>
      <c r="R515" s="1">
        <v>449.85</v>
      </c>
      <c r="S515" s="1">
        <v>0.667</v>
      </c>
      <c r="T515" s="1" t="s">
        <v>51</v>
      </c>
      <c r="U515" s="1">
        <v>334</v>
      </c>
      <c r="V515" s="1" t="s">
        <v>52</v>
      </c>
      <c r="W515" s="1" t="s">
        <v>52</v>
      </c>
      <c r="X515" s="1">
        <v>34</v>
      </c>
    </row>
    <row r="516" spans="1:24">
      <c r="A516" s="1">
        <v>577</v>
      </c>
      <c r="B516" s="1" t="s">
        <v>96</v>
      </c>
      <c r="C516" s="1" t="s">
        <v>14</v>
      </c>
      <c r="D516" s="1">
        <v>92.25</v>
      </c>
      <c r="E516" s="1">
        <v>0.5</v>
      </c>
      <c r="F516" s="1">
        <v>0.1</v>
      </c>
      <c r="G516" s="1">
        <v>0</v>
      </c>
      <c r="H516" s="1">
        <v>0.15</v>
      </c>
      <c r="I516" s="1">
        <v>6</v>
      </c>
      <c r="J516" s="1">
        <v>0</v>
      </c>
      <c r="K516" s="1">
        <v>1</v>
      </c>
      <c r="L516" s="1">
        <v>0</v>
      </c>
      <c r="M516" s="1">
        <v>0</v>
      </c>
      <c r="N516" s="1" t="s">
        <v>50</v>
      </c>
      <c r="O516" s="1">
        <v>969.85</v>
      </c>
      <c r="P516" s="1">
        <v>4</v>
      </c>
      <c r="Q516" s="1">
        <v>50</v>
      </c>
      <c r="R516" s="1">
        <v>449.85</v>
      </c>
      <c r="S516" s="1">
        <v>0.667</v>
      </c>
      <c r="T516" s="1" t="s">
        <v>51</v>
      </c>
      <c r="U516" s="1">
        <v>339</v>
      </c>
      <c r="V516" s="1" t="s">
        <v>52</v>
      </c>
      <c r="W516" s="1" t="s">
        <v>52</v>
      </c>
      <c r="X516" s="1">
        <v>26</v>
      </c>
    </row>
    <row r="517" spans="1:24">
      <c r="A517" s="1">
        <v>578</v>
      </c>
      <c r="B517" s="1" t="s">
        <v>96</v>
      </c>
      <c r="C517" s="1" t="s">
        <v>14</v>
      </c>
      <c r="D517" s="1">
        <v>92.25</v>
      </c>
      <c r="E517" s="1">
        <v>0.5</v>
      </c>
      <c r="F517" s="1">
        <v>0.1</v>
      </c>
      <c r="G517" s="1">
        <v>0</v>
      </c>
      <c r="H517" s="1">
        <v>0.15</v>
      </c>
      <c r="I517" s="1">
        <v>6</v>
      </c>
      <c r="J517" s="1">
        <v>0</v>
      </c>
      <c r="K517" s="1">
        <v>1</v>
      </c>
      <c r="L517" s="1">
        <v>0</v>
      </c>
      <c r="M517" s="1">
        <v>0</v>
      </c>
      <c r="N517" s="1" t="s">
        <v>50</v>
      </c>
      <c r="O517" s="1">
        <v>969.85</v>
      </c>
      <c r="P517" s="1">
        <v>4</v>
      </c>
      <c r="Q517" s="1">
        <v>80</v>
      </c>
      <c r="R517" s="1">
        <v>449.85</v>
      </c>
      <c r="S517" s="1">
        <v>0.667</v>
      </c>
      <c r="T517" s="1" t="s">
        <v>51</v>
      </c>
      <c r="U517" s="1">
        <v>344</v>
      </c>
      <c r="V517" s="1" t="s">
        <v>52</v>
      </c>
      <c r="W517" s="1" t="s">
        <v>52</v>
      </c>
      <c r="X517" s="1">
        <v>29</v>
      </c>
    </row>
    <row r="518" spans="1:24">
      <c r="A518" s="1">
        <v>579</v>
      </c>
      <c r="B518" s="1" t="s">
        <v>96</v>
      </c>
      <c r="C518" s="1" t="s">
        <v>13</v>
      </c>
      <c r="D518" s="1">
        <v>92.35</v>
      </c>
      <c r="E518" s="1">
        <v>0</v>
      </c>
      <c r="F518" s="1">
        <v>0.1</v>
      </c>
      <c r="G518" s="1">
        <v>0</v>
      </c>
      <c r="H518" s="1">
        <v>0.15</v>
      </c>
      <c r="I518" s="1">
        <v>6</v>
      </c>
      <c r="J518" s="1">
        <v>0</v>
      </c>
      <c r="K518" s="1">
        <v>1.4</v>
      </c>
      <c r="L518" s="1">
        <v>0</v>
      </c>
      <c r="M518" s="1">
        <v>0</v>
      </c>
      <c r="N518" s="1" t="s">
        <v>54</v>
      </c>
      <c r="O518" s="1">
        <v>969.85</v>
      </c>
      <c r="P518" s="1">
        <v>4</v>
      </c>
      <c r="Q518" s="1">
        <v>0</v>
      </c>
      <c r="R518" s="1">
        <v>399.85</v>
      </c>
      <c r="S518" s="1">
        <v>0.75</v>
      </c>
      <c r="T518" s="1" t="s">
        <v>51</v>
      </c>
      <c r="U518" s="1">
        <v>280</v>
      </c>
      <c r="V518" s="1" t="s">
        <v>52</v>
      </c>
      <c r="W518" s="1" t="s">
        <v>52</v>
      </c>
      <c r="X518" s="1">
        <v>26</v>
      </c>
    </row>
    <row r="519" spans="1:24">
      <c r="A519" s="1">
        <v>580</v>
      </c>
      <c r="B519" s="1" t="s">
        <v>96</v>
      </c>
      <c r="C519" s="1" t="s">
        <v>13</v>
      </c>
      <c r="D519" s="1">
        <v>92.35</v>
      </c>
      <c r="E519" s="1">
        <v>0</v>
      </c>
      <c r="F519" s="1">
        <v>0.1</v>
      </c>
      <c r="G519" s="1">
        <v>0</v>
      </c>
      <c r="H519" s="1">
        <v>0.15</v>
      </c>
      <c r="I519" s="1">
        <v>6</v>
      </c>
      <c r="J519" s="1">
        <v>0</v>
      </c>
      <c r="K519" s="1">
        <v>1.4</v>
      </c>
      <c r="L519" s="1">
        <v>0</v>
      </c>
      <c r="M519" s="1">
        <v>0</v>
      </c>
      <c r="N519" s="1" t="s">
        <v>54</v>
      </c>
      <c r="O519" s="1">
        <v>969.85</v>
      </c>
      <c r="P519" s="1">
        <v>4</v>
      </c>
      <c r="Q519" s="1">
        <v>0</v>
      </c>
      <c r="R519" s="1">
        <v>449.85</v>
      </c>
      <c r="S519" s="1">
        <v>0.75</v>
      </c>
      <c r="T519" s="1" t="s">
        <v>51</v>
      </c>
      <c r="U519" s="1">
        <v>293</v>
      </c>
      <c r="V519" s="1" t="s">
        <v>52</v>
      </c>
      <c r="W519" s="1" t="s">
        <v>52</v>
      </c>
      <c r="X519" s="1">
        <v>32</v>
      </c>
    </row>
    <row r="520" spans="1:24">
      <c r="A520" s="1">
        <v>581</v>
      </c>
      <c r="B520" s="1" t="s">
        <v>96</v>
      </c>
      <c r="C520" s="1" t="s">
        <v>13</v>
      </c>
      <c r="D520" s="1">
        <v>92.35</v>
      </c>
      <c r="E520" s="1">
        <v>0</v>
      </c>
      <c r="F520" s="1">
        <v>0.1</v>
      </c>
      <c r="G520" s="1">
        <v>0</v>
      </c>
      <c r="H520" s="1">
        <v>0.15</v>
      </c>
      <c r="I520" s="1">
        <v>6</v>
      </c>
      <c r="J520" s="1">
        <v>0</v>
      </c>
      <c r="K520" s="1">
        <v>1.4</v>
      </c>
      <c r="L520" s="1">
        <v>0</v>
      </c>
      <c r="M520" s="1">
        <v>0</v>
      </c>
      <c r="N520" s="1" t="s">
        <v>54</v>
      </c>
      <c r="O520" s="1">
        <v>969.85</v>
      </c>
      <c r="P520" s="1">
        <v>4</v>
      </c>
      <c r="Q520" s="1">
        <v>0</v>
      </c>
      <c r="R520" s="1">
        <v>499.85</v>
      </c>
      <c r="S520" s="1">
        <v>0.75</v>
      </c>
      <c r="T520" s="1" t="s">
        <v>51</v>
      </c>
      <c r="U520" s="1">
        <v>294</v>
      </c>
      <c r="V520" s="1" t="s">
        <v>52</v>
      </c>
      <c r="W520" s="1" t="s">
        <v>52</v>
      </c>
      <c r="X520" s="1">
        <v>34</v>
      </c>
    </row>
    <row r="521" spans="1:24">
      <c r="A521" s="1">
        <v>582</v>
      </c>
      <c r="B521" s="1" t="s">
        <v>97</v>
      </c>
      <c r="C521" s="1" t="s">
        <v>14</v>
      </c>
      <c r="D521" s="1">
        <v>92.27</v>
      </c>
      <c r="E521" s="1">
        <v>0.49</v>
      </c>
      <c r="F521" s="1">
        <v>0.11</v>
      </c>
      <c r="G521" s="1">
        <v>0</v>
      </c>
      <c r="H521" s="1">
        <v>0.12</v>
      </c>
      <c r="I521" s="1">
        <v>5.98</v>
      </c>
      <c r="J521" s="1">
        <v>0</v>
      </c>
      <c r="K521" s="1">
        <v>1.03</v>
      </c>
      <c r="L521" s="1">
        <v>0</v>
      </c>
      <c r="M521" s="1">
        <v>0</v>
      </c>
      <c r="N521" s="1" t="s">
        <v>50</v>
      </c>
      <c r="O521" s="1">
        <v>969.85</v>
      </c>
      <c r="P521" s="1">
        <v>6</v>
      </c>
      <c r="Q521" s="1">
        <v>50</v>
      </c>
      <c r="R521" s="1">
        <v>399.85</v>
      </c>
      <c r="S521" s="1">
        <v>0.75</v>
      </c>
      <c r="T521" s="1" t="s">
        <v>51</v>
      </c>
      <c r="U521" s="1">
        <v>329</v>
      </c>
      <c r="V521" s="1" t="s">
        <v>52</v>
      </c>
      <c r="W521" s="1" t="s">
        <v>52</v>
      </c>
      <c r="X521" s="1">
        <v>22</v>
      </c>
    </row>
    <row r="522" spans="1:24">
      <c r="A522" s="1">
        <v>583</v>
      </c>
      <c r="B522" s="1" t="s">
        <v>97</v>
      </c>
      <c r="C522" s="1" t="s">
        <v>14</v>
      </c>
      <c r="D522" s="1">
        <v>92.27</v>
      </c>
      <c r="E522" s="1">
        <v>0.49</v>
      </c>
      <c r="F522" s="1">
        <v>0.11</v>
      </c>
      <c r="G522" s="1">
        <v>0</v>
      </c>
      <c r="H522" s="1">
        <v>0.12</v>
      </c>
      <c r="I522" s="1">
        <v>5.98</v>
      </c>
      <c r="J522" s="1">
        <v>0</v>
      </c>
      <c r="K522" s="1">
        <v>1.03</v>
      </c>
      <c r="L522" s="1">
        <v>0</v>
      </c>
      <c r="M522" s="1">
        <v>0</v>
      </c>
      <c r="N522" s="1" t="s">
        <v>50</v>
      </c>
      <c r="O522" s="1">
        <v>969.85</v>
      </c>
      <c r="P522" s="1">
        <v>6</v>
      </c>
      <c r="Q522" s="1">
        <v>50</v>
      </c>
      <c r="R522" s="1">
        <v>449.85</v>
      </c>
      <c r="S522" s="1">
        <v>0.75</v>
      </c>
      <c r="T522" s="1" t="s">
        <v>51</v>
      </c>
      <c r="U522" s="1">
        <v>348</v>
      </c>
      <c r="V522" s="1" t="s">
        <v>52</v>
      </c>
      <c r="W522" s="1" t="s">
        <v>52</v>
      </c>
      <c r="X522" s="1">
        <v>26</v>
      </c>
    </row>
    <row r="523" spans="1:24">
      <c r="A523" s="1">
        <v>584</v>
      </c>
      <c r="B523" s="1" t="s">
        <v>97</v>
      </c>
      <c r="C523" s="1" t="s">
        <v>14</v>
      </c>
      <c r="D523" s="1">
        <v>92.27</v>
      </c>
      <c r="E523" s="1">
        <v>0.49</v>
      </c>
      <c r="F523" s="1">
        <v>0.11</v>
      </c>
      <c r="G523" s="1">
        <v>0</v>
      </c>
      <c r="H523" s="1">
        <v>0.12</v>
      </c>
      <c r="I523" s="1">
        <v>5.98</v>
      </c>
      <c r="J523" s="1">
        <v>0</v>
      </c>
      <c r="K523" s="1">
        <v>1.03</v>
      </c>
      <c r="L523" s="1">
        <v>0</v>
      </c>
      <c r="M523" s="1">
        <v>0</v>
      </c>
      <c r="N523" s="1" t="s">
        <v>50</v>
      </c>
      <c r="O523" s="1">
        <v>969.85</v>
      </c>
      <c r="P523" s="1">
        <v>6</v>
      </c>
      <c r="Q523" s="1">
        <v>50</v>
      </c>
      <c r="R523" s="1">
        <v>499.85</v>
      </c>
      <c r="S523" s="1">
        <v>0.75</v>
      </c>
      <c r="T523" s="1" t="s">
        <v>51</v>
      </c>
      <c r="U523" s="1">
        <v>330</v>
      </c>
      <c r="V523" s="1" t="s">
        <v>52</v>
      </c>
      <c r="W523" s="1" t="s">
        <v>52</v>
      </c>
      <c r="X523" s="1">
        <v>30</v>
      </c>
    </row>
    <row r="524" spans="1:24">
      <c r="A524" s="1">
        <v>585</v>
      </c>
      <c r="B524" s="1" t="s">
        <v>97</v>
      </c>
      <c r="C524" s="1" t="s">
        <v>14</v>
      </c>
      <c r="D524" s="1">
        <v>92.27</v>
      </c>
      <c r="E524" s="1">
        <v>0.49</v>
      </c>
      <c r="F524" s="1">
        <v>0.11</v>
      </c>
      <c r="G524" s="1">
        <v>0</v>
      </c>
      <c r="H524" s="1">
        <v>0.12</v>
      </c>
      <c r="I524" s="1">
        <v>5.98</v>
      </c>
      <c r="J524" s="1">
        <v>0</v>
      </c>
      <c r="K524" s="1">
        <v>1.03</v>
      </c>
      <c r="L524" s="1">
        <v>0</v>
      </c>
      <c r="M524" s="1">
        <v>0</v>
      </c>
      <c r="N524" s="1" t="s">
        <v>50</v>
      </c>
      <c r="O524" s="1">
        <v>969.85</v>
      </c>
      <c r="P524" s="1">
        <v>6</v>
      </c>
      <c r="Q524" s="1">
        <v>50</v>
      </c>
      <c r="R524" s="1">
        <v>549.85</v>
      </c>
      <c r="S524" s="1">
        <v>0.75</v>
      </c>
      <c r="T524" s="1" t="s">
        <v>51</v>
      </c>
      <c r="U524" s="1">
        <v>273</v>
      </c>
      <c r="V524" s="1" t="s">
        <v>52</v>
      </c>
      <c r="W524" s="1" t="s">
        <v>52</v>
      </c>
      <c r="X524" s="1">
        <v>32</v>
      </c>
    </row>
    <row r="525" spans="1:24">
      <c r="A525" s="1">
        <v>586</v>
      </c>
      <c r="B525" s="1" t="s">
        <v>97</v>
      </c>
      <c r="C525" s="1" t="s">
        <v>14</v>
      </c>
      <c r="D525" s="1">
        <v>92.27</v>
      </c>
      <c r="E525" s="1">
        <v>0.49</v>
      </c>
      <c r="F525" s="1">
        <v>0.11</v>
      </c>
      <c r="G525" s="1">
        <v>0</v>
      </c>
      <c r="H525" s="1">
        <v>0.12</v>
      </c>
      <c r="I525" s="1">
        <v>5.98</v>
      </c>
      <c r="J525" s="1">
        <v>0</v>
      </c>
      <c r="K525" s="1">
        <v>1.03</v>
      </c>
      <c r="L525" s="1">
        <v>0</v>
      </c>
      <c r="M525" s="1">
        <v>0</v>
      </c>
      <c r="N525" s="1" t="s">
        <v>50</v>
      </c>
      <c r="O525" s="1">
        <v>969.85</v>
      </c>
      <c r="P525" s="1">
        <v>6</v>
      </c>
      <c r="Q525" s="1">
        <v>50</v>
      </c>
      <c r="R525" s="1">
        <v>599.85</v>
      </c>
      <c r="S525" s="1">
        <v>0.75</v>
      </c>
      <c r="T525" s="1" t="s">
        <v>51</v>
      </c>
      <c r="U525" s="1">
        <v>251</v>
      </c>
      <c r="V525" s="1" t="s">
        <v>52</v>
      </c>
      <c r="W525" s="1" t="s">
        <v>52</v>
      </c>
      <c r="X525" s="1">
        <v>30</v>
      </c>
    </row>
    <row r="526" spans="1:24">
      <c r="A526" s="1">
        <v>587</v>
      </c>
      <c r="B526" s="1" t="s">
        <v>97</v>
      </c>
      <c r="C526" s="1" t="s">
        <v>14</v>
      </c>
      <c r="D526" s="1">
        <v>92.27</v>
      </c>
      <c r="E526" s="1">
        <v>0.49</v>
      </c>
      <c r="F526" s="1">
        <v>0.11</v>
      </c>
      <c r="G526" s="1">
        <v>0</v>
      </c>
      <c r="H526" s="1">
        <v>0.12</v>
      </c>
      <c r="I526" s="1">
        <v>5.98</v>
      </c>
      <c r="J526" s="1">
        <v>0</v>
      </c>
      <c r="K526" s="1">
        <v>1.03</v>
      </c>
      <c r="L526" s="1">
        <v>0</v>
      </c>
      <c r="M526" s="1">
        <v>0</v>
      </c>
      <c r="N526" s="1" t="s">
        <v>50</v>
      </c>
      <c r="O526" s="1">
        <v>969.85</v>
      </c>
      <c r="P526" s="1">
        <v>6</v>
      </c>
      <c r="Q526" s="1">
        <v>50</v>
      </c>
      <c r="R526" s="1">
        <v>649.85</v>
      </c>
      <c r="S526" s="1">
        <v>0.75</v>
      </c>
      <c r="T526" s="1" t="s">
        <v>51</v>
      </c>
      <c r="U526" s="1">
        <v>248</v>
      </c>
      <c r="V526" s="1" t="s">
        <v>52</v>
      </c>
      <c r="W526" s="1" t="s">
        <v>52</v>
      </c>
      <c r="X526" s="1">
        <v>32</v>
      </c>
    </row>
    <row r="527" spans="1:24">
      <c r="A527" s="1">
        <v>588</v>
      </c>
      <c r="B527" s="1" t="s">
        <v>97</v>
      </c>
      <c r="C527" s="1" t="s">
        <v>14</v>
      </c>
      <c r="D527" s="1">
        <v>92.27</v>
      </c>
      <c r="E527" s="1">
        <v>0.49</v>
      </c>
      <c r="F527" s="1">
        <v>0.11</v>
      </c>
      <c r="G527" s="1">
        <v>0</v>
      </c>
      <c r="H527" s="1">
        <v>0.12</v>
      </c>
      <c r="I527" s="1">
        <v>5.98</v>
      </c>
      <c r="J527" s="1">
        <v>0</v>
      </c>
      <c r="K527" s="1">
        <v>1.03</v>
      </c>
      <c r="L527" s="1">
        <v>0</v>
      </c>
      <c r="M527" s="1">
        <v>0</v>
      </c>
      <c r="N527" s="1" t="s">
        <v>50</v>
      </c>
      <c r="O527" s="1">
        <v>969.85</v>
      </c>
      <c r="P527" s="1">
        <v>6</v>
      </c>
      <c r="Q527" s="1">
        <v>50</v>
      </c>
      <c r="R527" s="1">
        <v>699.85</v>
      </c>
      <c r="S527" s="1">
        <v>0.75</v>
      </c>
      <c r="T527" s="1" t="s">
        <v>51</v>
      </c>
      <c r="U527" s="1">
        <v>239</v>
      </c>
      <c r="V527" s="1" t="s">
        <v>52</v>
      </c>
      <c r="W527" s="1" t="s">
        <v>52</v>
      </c>
      <c r="X527" s="1">
        <v>33</v>
      </c>
    </row>
    <row r="528" spans="1:24">
      <c r="A528" s="1">
        <v>589</v>
      </c>
      <c r="B528" s="1" t="s">
        <v>97</v>
      </c>
      <c r="C528" s="1" t="s">
        <v>14</v>
      </c>
      <c r="D528" s="1">
        <v>92.27</v>
      </c>
      <c r="E528" s="1">
        <v>0.49</v>
      </c>
      <c r="F528" s="1">
        <v>0.11</v>
      </c>
      <c r="G528" s="1">
        <v>0</v>
      </c>
      <c r="H528" s="1">
        <v>0.12</v>
      </c>
      <c r="I528" s="1">
        <v>5.98</v>
      </c>
      <c r="J528" s="1">
        <v>0</v>
      </c>
      <c r="K528" s="1">
        <v>1.03</v>
      </c>
      <c r="L528" s="1">
        <v>0</v>
      </c>
      <c r="M528" s="1">
        <v>0</v>
      </c>
      <c r="N528" s="1" t="s">
        <v>50</v>
      </c>
      <c r="O528" s="1">
        <v>969.85</v>
      </c>
      <c r="P528" s="1">
        <v>6</v>
      </c>
      <c r="Q528" s="1">
        <v>50</v>
      </c>
      <c r="R528" s="1">
        <v>749.85</v>
      </c>
      <c r="S528" s="1">
        <v>0.75</v>
      </c>
      <c r="T528" s="1" t="s">
        <v>51</v>
      </c>
      <c r="U528" s="1">
        <v>232</v>
      </c>
      <c r="V528" s="1" t="s">
        <v>52</v>
      </c>
      <c r="W528" s="1" t="s">
        <v>52</v>
      </c>
      <c r="X528" s="1">
        <v>35</v>
      </c>
    </row>
    <row r="529" spans="1:24">
      <c r="A529" s="1">
        <v>590</v>
      </c>
      <c r="B529" s="1" t="s">
        <v>96</v>
      </c>
      <c r="C529" s="1" t="s">
        <v>13</v>
      </c>
      <c r="D529" s="1">
        <v>92.35</v>
      </c>
      <c r="E529" s="1">
        <v>0</v>
      </c>
      <c r="F529" s="1">
        <v>0.1</v>
      </c>
      <c r="G529" s="1">
        <v>0</v>
      </c>
      <c r="H529" s="1">
        <v>0.15</v>
      </c>
      <c r="I529" s="1">
        <v>6</v>
      </c>
      <c r="J529" s="1">
        <v>0</v>
      </c>
      <c r="K529" s="1">
        <v>1.4</v>
      </c>
      <c r="L529" s="1">
        <v>0</v>
      </c>
      <c r="M529" s="1">
        <v>0</v>
      </c>
      <c r="N529" s="1" t="s">
        <v>54</v>
      </c>
      <c r="O529" s="1">
        <v>969.85</v>
      </c>
      <c r="P529" s="1">
        <v>4</v>
      </c>
      <c r="Q529" s="1">
        <v>0</v>
      </c>
      <c r="R529" s="1">
        <v>449.85</v>
      </c>
      <c r="S529" s="1">
        <v>1</v>
      </c>
      <c r="T529" s="1" t="s">
        <v>51</v>
      </c>
      <c r="U529" s="1">
        <v>294</v>
      </c>
      <c r="V529" s="1" t="s">
        <v>52</v>
      </c>
      <c r="W529" s="1" t="s">
        <v>52</v>
      </c>
      <c r="X529" s="1">
        <v>33</v>
      </c>
    </row>
    <row r="530" spans="1:24">
      <c r="A530" s="1">
        <v>591</v>
      </c>
      <c r="B530" s="1" t="s">
        <v>96</v>
      </c>
      <c r="C530" s="1" t="s">
        <v>13</v>
      </c>
      <c r="D530" s="1">
        <v>92.35</v>
      </c>
      <c r="E530" s="1">
        <v>0</v>
      </c>
      <c r="F530" s="1">
        <v>0.1</v>
      </c>
      <c r="G530" s="1">
        <v>0</v>
      </c>
      <c r="H530" s="1">
        <v>0.15</v>
      </c>
      <c r="I530" s="1">
        <v>6</v>
      </c>
      <c r="J530" s="1">
        <v>0</v>
      </c>
      <c r="K530" s="1">
        <v>1.4</v>
      </c>
      <c r="L530" s="1">
        <v>0</v>
      </c>
      <c r="M530" s="1">
        <v>0</v>
      </c>
      <c r="N530" s="1" t="s">
        <v>54</v>
      </c>
      <c r="O530" s="1">
        <v>969.85</v>
      </c>
      <c r="P530" s="1">
        <v>4</v>
      </c>
      <c r="Q530" s="1">
        <v>0</v>
      </c>
      <c r="R530" s="1">
        <v>499.85</v>
      </c>
      <c r="S530" s="1">
        <v>1</v>
      </c>
      <c r="T530" s="1" t="s">
        <v>51</v>
      </c>
      <c r="U530" s="1">
        <v>290</v>
      </c>
      <c r="V530" s="1" t="s">
        <v>52</v>
      </c>
      <c r="W530" s="1" t="s">
        <v>52</v>
      </c>
      <c r="X530" s="1">
        <v>34</v>
      </c>
    </row>
    <row r="531" spans="1:24">
      <c r="A531" s="1">
        <v>593</v>
      </c>
      <c r="B531" s="1" t="s">
        <v>96</v>
      </c>
      <c r="C531" s="1" t="s">
        <v>13</v>
      </c>
      <c r="D531" s="1">
        <v>92.35</v>
      </c>
      <c r="E531" s="1">
        <v>0</v>
      </c>
      <c r="F531" s="1">
        <v>0.1</v>
      </c>
      <c r="G531" s="1">
        <v>0</v>
      </c>
      <c r="H531" s="1">
        <v>0.15</v>
      </c>
      <c r="I531" s="1">
        <v>6</v>
      </c>
      <c r="J531" s="1">
        <v>0</v>
      </c>
      <c r="K531" s="1">
        <v>1.4</v>
      </c>
      <c r="L531" s="1">
        <v>0</v>
      </c>
      <c r="M531" s="1">
        <v>0</v>
      </c>
      <c r="N531" s="1" t="s">
        <v>50</v>
      </c>
      <c r="O531" s="1">
        <v>969.85</v>
      </c>
      <c r="P531" s="1">
        <v>4</v>
      </c>
      <c r="Q531" s="1">
        <v>80</v>
      </c>
      <c r="R531" s="1">
        <v>449.85</v>
      </c>
      <c r="S531" s="1">
        <v>1</v>
      </c>
      <c r="T531" s="1" t="s">
        <v>51</v>
      </c>
      <c r="U531" s="1">
        <v>329</v>
      </c>
      <c r="V531" s="1" t="s">
        <v>52</v>
      </c>
      <c r="W531" s="1" t="s">
        <v>52</v>
      </c>
      <c r="X531" s="1">
        <v>35</v>
      </c>
    </row>
    <row r="532" spans="1:24">
      <c r="A532" s="1">
        <v>594</v>
      </c>
      <c r="B532" s="1" t="s">
        <v>96</v>
      </c>
      <c r="C532" s="1" t="s">
        <v>14</v>
      </c>
      <c r="D532" s="1">
        <v>92.25</v>
      </c>
      <c r="E532" s="1">
        <v>0.5</v>
      </c>
      <c r="F532" s="1">
        <v>0.1</v>
      </c>
      <c r="G532" s="1">
        <v>0</v>
      </c>
      <c r="H532" s="1">
        <v>0.15</v>
      </c>
      <c r="I532" s="1">
        <v>6</v>
      </c>
      <c r="J532" s="1">
        <v>0</v>
      </c>
      <c r="K532" s="1">
        <v>1</v>
      </c>
      <c r="L532" s="1">
        <v>0</v>
      </c>
      <c r="M532" s="1">
        <v>0</v>
      </c>
      <c r="N532" s="1" t="s">
        <v>54</v>
      </c>
      <c r="O532" s="1">
        <v>969.85</v>
      </c>
      <c r="P532" s="1">
        <v>4</v>
      </c>
      <c r="Q532" s="1">
        <v>0</v>
      </c>
      <c r="R532" s="1">
        <v>399.85</v>
      </c>
      <c r="S532" s="1">
        <v>1</v>
      </c>
      <c r="T532" s="1" t="s">
        <v>51</v>
      </c>
      <c r="U532" s="1">
        <v>285</v>
      </c>
      <c r="V532" s="1" t="s">
        <v>52</v>
      </c>
      <c r="W532" s="1" t="s">
        <v>52</v>
      </c>
      <c r="X532" s="1">
        <v>23</v>
      </c>
    </row>
    <row r="533" spans="1:24">
      <c r="A533" s="1">
        <v>595</v>
      </c>
      <c r="B533" s="1" t="s">
        <v>96</v>
      </c>
      <c r="C533" s="1" t="s">
        <v>14</v>
      </c>
      <c r="D533" s="1">
        <v>92.25</v>
      </c>
      <c r="E533" s="1">
        <v>0.5</v>
      </c>
      <c r="F533" s="1">
        <v>0.1</v>
      </c>
      <c r="G533" s="1">
        <v>0</v>
      </c>
      <c r="H533" s="1">
        <v>0.15</v>
      </c>
      <c r="I533" s="1">
        <v>6</v>
      </c>
      <c r="J533" s="1">
        <v>0</v>
      </c>
      <c r="K533" s="1">
        <v>1</v>
      </c>
      <c r="L533" s="1">
        <v>0</v>
      </c>
      <c r="M533" s="1">
        <v>0</v>
      </c>
      <c r="N533" s="1" t="s">
        <v>54</v>
      </c>
      <c r="O533" s="1">
        <v>969.85</v>
      </c>
      <c r="P533" s="1">
        <v>4</v>
      </c>
      <c r="Q533" s="1">
        <v>0</v>
      </c>
      <c r="R533" s="1">
        <v>449.85</v>
      </c>
      <c r="S533" s="1">
        <v>1</v>
      </c>
      <c r="T533" s="1" t="s">
        <v>51</v>
      </c>
      <c r="U533" s="1">
        <v>297</v>
      </c>
      <c r="V533" s="1" t="s">
        <v>52</v>
      </c>
      <c r="W533" s="1" t="s">
        <v>52</v>
      </c>
      <c r="X533" s="1">
        <v>26</v>
      </c>
    </row>
    <row r="534" spans="1:24">
      <c r="A534" s="1">
        <v>596</v>
      </c>
      <c r="B534" s="1" t="s">
        <v>96</v>
      </c>
      <c r="C534" s="1" t="s">
        <v>14</v>
      </c>
      <c r="D534" s="1">
        <v>92.25</v>
      </c>
      <c r="E534" s="1">
        <v>0.5</v>
      </c>
      <c r="F534" s="1">
        <v>0.1</v>
      </c>
      <c r="G534" s="1">
        <v>0</v>
      </c>
      <c r="H534" s="1">
        <v>0.15</v>
      </c>
      <c r="I534" s="1">
        <v>6</v>
      </c>
      <c r="J534" s="1">
        <v>0</v>
      </c>
      <c r="K534" s="1">
        <v>1</v>
      </c>
      <c r="L534" s="1">
        <v>0</v>
      </c>
      <c r="M534" s="1">
        <v>0</v>
      </c>
      <c r="N534" s="1" t="s">
        <v>54</v>
      </c>
      <c r="O534" s="1">
        <v>969.85</v>
      </c>
      <c r="P534" s="1">
        <v>4</v>
      </c>
      <c r="Q534" s="1">
        <v>0</v>
      </c>
      <c r="R534" s="1">
        <v>499.85</v>
      </c>
      <c r="S534" s="1">
        <v>1</v>
      </c>
      <c r="T534" s="1" t="s">
        <v>51</v>
      </c>
      <c r="U534" s="1">
        <v>302</v>
      </c>
      <c r="V534" s="1" t="s">
        <v>52</v>
      </c>
      <c r="W534" s="1" t="s">
        <v>52</v>
      </c>
      <c r="X534" s="1">
        <v>31</v>
      </c>
    </row>
    <row r="535" spans="1:24">
      <c r="A535" s="1">
        <v>598</v>
      </c>
      <c r="B535" s="1" t="s">
        <v>96</v>
      </c>
      <c r="C535" s="1" t="s">
        <v>14</v>
      </c>
      <c r="D535" s="1">
        <v>92.25</v>
      </c>
      <c r="E535" s="1">
        <v>0.5</v>
      </c>
      <c r="F535" s="1">
        <v>0.1</v>
      </c>
      <c r="G535" s="1">
        <v>0</v>
      </c>
      <c r="H535" s="1">
        <v>0.15</v>
      </c>
      <c r="I535" s="1">
        <v>6</v>
      </c>
      <c r="J535" s="1">
        <v>0</v>
      </c>
      <c r="K535" s="1">
        <v>1</v>
      </c>
      <c r="L535" s="1">
        <v>0</v>
      </c>
      <c r="M535" s="1">
        <v>0</v>
      </c>
      <c r="N535" s="1" t="s">
        <v>50</v>
      </c>
      <c r="O535" s="1">
        <v>969.85</v>
      </c>
      <c r="P535" s="1">
        <v>4</v>
      </c>
      <c r="Q535" s="1">
        <v>80</v>
      </c>
      <c r="R535" s="1">
        <v>449.85</v>
      </c>
      <c r="S535" s="1">
        <v>1</v>
      </c>
      <c r="T535" s="1" t="s">
        <v>51</v>
      </c>
      <c r="U535" s="1">
        <v>340</v>
      </c>
      <c r="V535" s="1" t="s">
        <v>52</v>
      </c>
      <c r="W535" s="1" t="s">
        <v>52</v>
      </c>
      <c r="X535" s="1">
        <v>29</v>
      </c>
    </row>
    <row r="536" spans="1:24">
      <c r="A536" s="1">
        <v>600</v>
      </c>
      <c r="B536" s="1" t="s">
        <v>98</v>
      </c>
      <c r="C536" s="1" t="s">
        <v>14</v>
      </c>
      <c r="D536" s="1">
        <v>92.25</v>
      </c>
      <c r="E536" s="1">
        <v>0.5</v>
      </c>
      <c r="F536" s="1">
        <v>0.1</v>
      </c>
      <c r="G536" s="1">
        <v>0</v>
      </c>
      <c r="H536" s="1">
        <v>0.15</v>
      </c>
      <c r="I536" s="1">
        <v>6</v>
      </c>
      <c r="J536" s="1">
        <v>0</v>
      </c>
      <c r="K536" s="1">
        <v>1</v>
      </c>
      <c r="L536" s="1">
        <v>0</v>
      </c>
      <c r="M536" s="1">
        <v>0</v>
      </c>
      <c r="N536" s="1" t="s">
        <v>50</v>
      </c>
      <c r="O536" s="1">
        <v>969.85</v>
      </c>
      <c r="P536" s="1">
        <v>6</v>
      </c>
      <c r="Q536" s="1">
        <v>50</v>
      </c>
      <c r="R536" s="1">
        <v>499.85</v>
      </c>
      <c r="S536" s="1">
        <v>1</v>
      </c>
      <c r="T536" s="1" t="s">
        <v>51</v>
      </c>
      <c r="U536" s="1">
        <v>313</v>
      </c>
      <c r="V536" s="1" t="s">
        <v>52</v>
      </c>
      <c r="W536" s="1" t="s">
        <v>52</v>
      </c>
      <c r="X536" s="1">
        <v>28</v>
      </c>
    </row>
    <row r="537" spans="1:24">
      <c r="A537" s="1">
        <v>601</v>
      </c>
      <c r="B537" s="1" t="s">
        <v>97</v>
      </c>
      <c r="C537" s="1" t="s">
        <v>14</v>
      </c>
      <c r="D537" s="1">
        <v>92.27</v>
      </c>
      <c r="E537" s="1">
        <v>0.49</v>
      </c>
      <c r="F537" s="1">
        <v>0.11</v>
      </c>
      <c r="G537" s="1">
        <v>0</v>
      </c>
      <c r="H537" s="1">
        <v>0.12</v>
      </c>
      <c r="I537" s="1">
        <v>5.98</v>
      </c>
      <c r="J537" s="1">
        <v>0</v>
      </c>
      <c r="K537" s="1">
        <v>1.03</v>
      </c>
      <c r="L537" s="1">
        <v>0</v>
      </c>
      <c r="M537" s="1">
        <v>0</v>
      </c>
      <c r="N537" s="1" t="s">
        <v>50</v>
      </c>
      <c r="O537" s="1">
        <v>969.85</v>
      </c>
      <c r="P537" s="1">
        <v>6</v>
      </c>
      <c r="Q537" s="1">
        <v>50</v>
      </c>
      <c r="R537" s="1">
        <v>399.85</v>
      </c>
      <c r="S537" s="1">
        <v>1</v>
      </c>
      <c r="T537" s="1" t="s">
        <v>51</v>
      </c>
      <c r="U537" s="1">
        <v>321</v>
      </c>
      <c r="V537" s="1" t="s">
        <v>52</v>
      </c>
      <c r="W537" s="1" t="s">
        <v>52</v>
      </c>
      <c r="X537" s="1">
        <v>23</v>
      </c>
    </row>
    <row r="538" spans="1:24">
      <c r="A538" s="1">
        <v>602</v>
      </c>
      <c r="B538" s="1" t="s">
        <v>97</v>
      </c>
      <c r="C538" s="1" t="s">
        <v>14</v>
      </c>
      <c r="D538" s="1">
        <v>92.27</v>
      </c>
      <c r="E538" s="1">
        <v>0.49</v>
      </c>
      <c r="F538" s="1">
        <v>0.11</v>
      </c>
      <c r="G538" s="1">
        <v>0</v>
      </c>
      <c r="H538" s="1">
        <v>0.12</v>
      </c>
      <c r="I538" s="1">
        <v>5.98</v>
      </c>
      <c r="J538" s="1">
        <v>0</v>
      </c>
      <c r="K538" s="1">
        <v>1.03</v>
      </c>
      <c r="L538" s="1">
        <v>0</v>
      </c>
      <c r="M538" s="1">
        <v>0</v>
      </c>
      <c r="N538" s="1" t="s">
        <v>50</v>
      </c>
      <c r="O538" s="1">
        <v>969.85</v>
      </c>
      <c r="P538" s="1">
        <v>6</v>
      </c>
      <c r="Q538" s="1">
        <v>50</v>
      </c>
      <c r="R538" s="1">
        <v>449.85</v>
      </c>
      <c r="S538" s="1">
        <v>1</v>
      </c>
      <c r="T538" s="1" t="s">
        <v>51</v>
      </c>
      <c r="U538" s="1">
        <v>350</v>
      </c>
      <c r="V538" s="1" t="s">
        <v>52</v>
      </c>
      <c r="W538" s="1" t="s">
        <v>52</v>
      </c>
      <c r="X538" s="1">
        <v>27</v>
      </c>
    </row>
    <row r="539" spans="1:24">
      <c r="A539" s="1">
        <v>603</v>
      </c>
      <c r="B539" s="1" t="s">
        <v>97</v>
      </c>
      <c r="C539" s="1" t="s">
        <v>14</v>
      </c>
      <c r="D539" s="1">
        <v>92.27</v>
      </c>
      <c r="E539" s="1">
        <v>0.49</v>
      </c>
      <c r="F539" s="1">
        <v>0.11</v>
      </c>
      <c r="G539" s="1">
        <v>0</v>
      </c>
      <c r="H539" s="1">
        <v>0.12</v>
      </c>
      <c r="I539" s="1">
        <v>5.98</v>
      </c>
      <c r="J539" s="1">
        <v>0</v>
      </c>
      <c r="K539" s="1">
        <v>1.03</v>
      </c>
      <c r="L539" s="1">
        <v>0</v>
      </c>
      <c r="M539" s="1">
        <v>0</v>
      </c>
      <c r="N539" s="1" t="s">
        <v>50</v>
      </c>
      <c r="O539" s="1">
        <v>969.85</v>
      </c>
      <c r="P539" s="1">
        <v>6</v>
      </c>
      <c r="Q539" s="1">
        <v>50</v>
      </c>
      <c r="R539" s="1">
        <v>499.85</v>
      </c>
      <c r="S539" s="1">
        <v>1</v>
      </c>
      <c r="T539" s="1" t="s">
        <v>51</v>
      </c>
      <c r="U539" s="1">
        <v>313</v>
      </c>
      <c r="V539" s="1" t="s">
        <v>52</v>
      </c>
      <c r="W539" s="1" t="s">
        <v>52</v>
      </c>
      <c r="X539" s="1">
        <v>31</v>
      </c>
    </row>
    <row r="540" spans="1:24">
      <c r="A540" s="1">
        <v>604</v>
      </c>
      <c r="B540" s="1" t="s">
        <v>97</v>
      </c>
      <c r="C540" s="1" t="s">
        <v>14</v>
      </c>
      <c r="D540" s="1">
        <v>92.27</v>
      </c>
      <c r="E540" s="1">
        <v>0.49</v>
      </c>
      <c r="F540" s="1">
        <v>0.11</v>
      </c>
      <c r="G540" s="1">
        <v>0</v>
      </c>
      <c r="H540" s="1">
        <v>0.12</v>
      </c>
      <c r="I540" s="1">
        <v>5.98</v>
      </c>
      <c r="J540" s="1">
        <v>0</v>
      </c>
      <c r="K540" s="1">
        <v>1.03</v>
      </c>
      <c r="L540" s="1">
        <v>0</v>
      </c>
      <c r="M540" s="1">
        <v>0</v>
      </c>
      <c r="N540" s="1" t="s">
        <v>50</v>
      </c>
      <c r="O540" s="1">
        <v>969.85</v>
      </c>
      <c r="P540" s="1">
        <v>6</v>
      </c>
      <c r="Q540" s="1">
        <v>50</v>
      </c>
      <c r="R540" s="1">
        <v>549.85</v>
      </c>
      <c r="S540" s="1">
        <v>1</v>
      </c>
      <c r="T540" s="1" t="s">
        <v>51</v>
      </c>
      <c r="U540" s="1">
        <v>253</v>
      </c>
      <c r="V540" s="1" t="s">
        <v>52</v>
      </c>
      <c r="W540" s="1" t="s">
        <v>52</v>
      </c>
      <c r="X540" s="1">
        <v>33</v>
      </c>
    </row>
    <row r="541" spans="1:24">
      <c r="A541" s="1">
        <v>605</v>
      </c>
      <c r="B541" s="1" t="s">
        <v>97</v>
      </c>
      <c r="C541" s="1" t="s">
        <v>14</v>
      </c>
      <c r="D541" s="1">
        <v>92.27</v>
      </c>
      <c r="E541" s="1">
        <v>0.49</v>
      </c>
      <c r="F541" s="1">
        <v>0.11</v>
      </c>
      <c r="G541" s="1">
        <v>0</v>
      </c>
      <c r="H541" s="1">
        <v>0.12</v>
      </c>
      <c r="I541" s="1">
        <v>5.98</v>
      </c>
      <c r="J541" s="1">
        <v>0</v>
      </c>
      <c r="K541" s="1">
        <v>1.03</v>
      </c>
      <c r="L541" s="1">
        <v>0</v>
      </c>
      <c r="M541" s="1">
        <v>0</v>
      </c>
      <c r="N541" s="1" t="s">
        <v>50</v>
      </c>
      <c r="O541" s="1">
        <v>969.85</v>
      </c>
      <c r="P541" s="1">
        <v>6</v>
      </c>
      <c r="Q541" s="1">
        <v>50</v>
      </c>
      <c r="R541" s="1">
        <v>599.85</v>
      </c>
      <c r="S541" s="1">
        <v>1</v>
      </c>
      <c r="T541" s="1" t="s">
        <v>51</v>
      </c>
      <c r="U541" s="1">
        <v>234</v>
      </c>
      <c r="V541" s="1" t="s">
        <v>52</v>
      </c>
      <c r="W541" s="1" t="s">
        <v>52</v>
      </c>
      <c r="X541" s="1">
        <v>35</v>
      </c>
    </row>
    <row r="542" spans="1:24">
      <c r="A542" s="1">
        <v>606</v>
      </c>
      <c r="B542" s="1" t="s">
        <v>97</v>
      </c>
      <c r="C542" s="1" t="s">
        <v>14</v>
      </c>
      <c r="D542" s="1">
        <v>92.27</v>
      </c>
      <c r="E542" s="1">
        <v>0.49</v>
      </c>
      <c r="F542" s="1">
        <v>0.11</v>
      </c>
      <c r="G542" s="1">
        <v>0</v>
      </c>
      <c r="H542" s="1">
        <v>0.12</v>
      </c>
      <c r="I542" s="1">
        <v>5.98</v>
      </c>
      <c r="J542" s="1">
        <v>0</v>
      </c>
      <c r="K542" s="1">
        <v>1.03</v>
      </c>
      <c r="L542" s="1">
        <v>0</v>
      </c>
      <c r="M542" s="1">
        <v>0</v>
      </c>
      <c r="N542" s="1" t="s">
        <v>50</v>
      </c>
      <c r="O542" s="1">
        <v>969.85</v>
      </c>
      <c r="P542" s="1">
        <v>6</v>
      </c>
      <c r="Q542" s="1">
        <v>50</v>
      </c>
      <c r="R542" s="1">
        <v>649.85</v>
      </c>
      <c r="S542" s="1">
        <v>1</v>
      </c>
      <c r="T542" s="1" t="s">
        <v>51</v>
      </c>
      <c r="U542" s="1">
        <v>231</v>
      </c>
      <c r="V542" s="1" t="s">
        <v>52</v>
      </c>
      <c r="W542" s="1" t="s">
        <v>52</v>
      </c>
      <c r="X542" s="1">
        <v>35</v>
      </c>
    </row>
    <row r="543" spans="1:24">
      <c r="A543" s="1">
        <v>607</v>
      </c>
      <c r="B543" s="1" t="s">
        <v>97</v>
      </c>
      <c r="C543" s="1" t="s">
        <v>14</v>
      </c>
      <c r="D543" s="1">
        <v>92.27</v>
      </c>
      <c r="E543" s="1">
        <v>0.49</v>
      </c>
      <c r="F543" s="1">
        <v>0.11</v>
      </c>
      <c r="G543" s="1">
        <v>0</v>
      </c>
      <c r="H543" s="1">
        <v>0.12</v>
      </c>
      <c r="I543" s="1">
        <v>5.98</v>
      </c>
      <c r="J543" s="1">
        <v>0</v>
      </c>
      <c r="K543" s="1">
        <v>1.03</v>
      </c>
      <c r="L543" s="1">
        <v>0</v>
      </c>
      <c r="M543" s="1">
        <v>0</v>
      </c>
      <c r="N543" s="1" t="s">
        <v>50</v>
      </c>
      <c r="O543" s="1">
        <v>969.85</v>
      </c>
      <c r="P543" s="1">
        <v>6</v>
      </c>
      <c r="Q543" s="1">
        <v>50</v>
      </c>
      <c r="R543" s="1">
        <v>699.85</v>
      </c>
      <c r="S543" s="1">
        <v>1</v>
      </c>
      <c r="T543" s="1" t="s">
        <v>51</v>
      </c>
      <c r="U543" s="1">
        <v>227</v>
      </c>
      <c r="V543" s="1" t="s">
        <v>52</v>
      </c>
      <c r="W543" s="1" t="s">
        <v>52</v>
      </c>
      <c r="X543" s="1">
        <v>36</v>
      </c>
    </row>
    <row r="544" spans="1:24">
      <c r="A544" s="1">
        <v>608</v>
      </c>
      <c r="B544" s="1" t="s">
        <v>97</v>
      </c>
      <c r="C544" s="1" t="s">
        <v>14</v>
      </c>
      <c r="D544" s="1">
        <v>92.27</v>
      </c>
      <c r="E544" s="1">
        <v>0.49</v>
      </c>
      <c r="F544" s="1">
        <v>0.11</v>
      </c>
      <c r="G544" s="1">
        <v>0</v>
      </c>
      <c r="H544" s="1">
        <v>0.12</v>
      </c>
      <c r="I544" s="1">
        <v>5.98</v>
      </c>
      <c r="J544" s="1">
        <v>0</v>
      </c>
      <c r="K544" s="1">
        <v>1.03</v>
      </c>
      <c r="L544" s="1">
        <v>0</v>
      </c>
      <c r="M544" s="1">
        <v>0</v>
      </c>
      <c r="N544" s="1" t="s">
        <v>50</v>
      </c>
      <c r="O544" s="1">
        <v>969.85</v>
      </c>
      <c r="P544" s="1">
        <v>6</v>
      </c>
      <c r="Q544" s="1">
        <v>50</v>
      </c>
      <c r="R544" s="1">
        <v>749.85</v>
      </c>
      <c r="S544" s="1">
        <v>1</v>
      </c>
      <c r="T544" s="1" t="s">
        <v>51</v>
      </c>
      <c r="U544" s="1">
        <v>210</v>
      </c>
      <c r="V544" s="1" t="s">
        <v>52</v>
      </c>
      <c r="W544" s="1" t="s">
        <v>52</v>
      </c>
      <c r="X544" s="1">
        <v>36</v>
      </c>
    </row>
    <row r="545" spans="1:24">
      <c r="A545" s="1">
        <v>609</v>
      </c>
      <c r="B545" s="1" t="s">
        <v>96</v>
      </c>
      <c r="C545" s="1" t="s">
        <v>13</v>
      </c>
      <c r="D545" s="1">
        <v>92.35</v>
      </c>
      <c r="E545" s="1">
        <v>0</v>
      </c>
      <c r="F545" s="1">
        <v>0.1</v>
      </c>
      <c r="G545" s="1">
        <v>0</v>
      </c>
      <c r="H545" s="1">
        <v>0.15</v>
      </c>
      <c r="I545" s="1">
        <v>6</v>
      </c>
      <c r="J545" s="1">
        <v>0</v>
      </c>
      <c r="K545" s="1">
        <v>1.4</v>
      </c>
      <c r="L545" s="1">
        <v>0</v>
      </c>
      <c r="M545" s="1">
        <v>0</v>
      </c>
      <c r="N545" s="1" t="s">
        <v>54</v>
      </c>
      <c r="O545" s="1">
        <v>969.85</v>
      </c>
      <c r="P545" s="1">
        <v>4</v>
      </c>
      <c r="Q545" s="1">
        <v>0</v>
      </c>
      <c r="R545" s="1">
        <v>399.85</v>
      </c>
      <c r="S545" s="1">
        <v>1.25</v>
      </c>
      <c r="T545" s="1" t="s">
        <v>51</v>
      </c>
      <c r="U545" s="1">
        <v>284</v>
      </c>
      <c r="V545" s="1" t="s">
        <v>52</v>
      </c>
      <c r="W545" s="1" t="s">
        <v>52</v>
      </c>
      <c r="X545" s="1">
        <v>28</v>
      </c>
    </row>
    <row r="546" spans="1:24">
      <c r="A546" s="1">
        <v>610</v>
      </c>
      <c r="B546" s="1" t="s">
        <v>96</v>
      </c>
      <c r="C546" s="1" t="s">
        <v>13</v>
      </c>
      <c r="D546" s="1">
        <v>92.35</v>
      </c>
      <c r="E546" s="1">
        <v>0</v>
      </c>
      <c r="F546" s="1">
        <v>0.1</v>
      </c>
      <c r="G546" s="1">
        <v>0</v>
      </c>
      <c r="H546" s="1">
        <v>0.15</v>
      </c>
      <c r="I546" s="1">
        <v>6</v>
      </c>
      <c r="J546" s="1">
        <v>0</v>
      </c>
      <c r="K546" s="1">
        <v>1.4</v>
      </c>
      <c r="L546" s="1">
        <v>0</v>
      </c>
      <c r="M546" s="1">
        <v>0</v>
      </c>
      <c r="N546" s="1" t="s">
        <v>54</v>
      </c>
      <c r="O546" s="1">
        <v>969.85</v>
      </c>
      <c r="P546" s="1">
        <v>4</v>
      </c>
      <c r="Q546" s="1">
        <v>0</v>
      </c>
      <c r="R546" s="1">
        <v>449.85</v>
      </c>
      <c r="S546" s="1">
        <v>1.5</v>
      </c>
      <c r="T546" s="1" t="s">
        <v>51</v>
      </c>
      <c r="U546" s="1">
        <v>296</v>
      </c>
      <c r="V546" s="1" t="s">
        <v>52</v>
      </c>
      <c r="W546" s="1" t="s">
        <v>52</v>
      </c>
      <c r="X546" s="1">
        <v>33</v>
      </c>
    </row>
    <row r="547" spans="1:24">
      <c r="A547" s="1">
        <v>611</v>
      </c>
      <c r="B547" s="1" t="s">
        <v>96</v>
      </c>
      <c r="C547" s="1" t="s">
        <v>13</v>
      </c>
      <c r="D547" s="1">
        <v>92.35</v>
      </c>
      <c r="E547" s="1">
        <v>0</v>
      </c>
      <c r="F547" s="1">
        <v>0.1</v>
      </c>
      <c r="G547" s="1">
        <v>0</v>
      </c>
      <c r="H547" s="1">
        <v>0.15</v>
      </c>
      <c r="I547" s="1">
        <v>6</v>
      </c>
      <c r="J547" s="1">
        <v>0</v>
      </c>
      <c r="K547" s="1">
        <v>1.4</v>
      </c>
      <c r="L547" s="1">
        <v>0</v>
      </c>
      <c r="M547" s="1">
        <v>0</v>
      </c>
      <c r="N547" s="1" t="s">
        <v>54</v>
      </c>
      <c r="O547" s="1">
        <v>969.85</v>
      </c>
      <c r="P547" s="1">
        <v>4</v>
      </c>
      <c r="Q547" s="1">
        <v>0</v>
      </c>
      <c r="R547" s="1">
        <v>499.85</v>
      </c>
      <c r="S547" s="1">
        <v>1.5</v>
      </c>
      <c r="T547" s="1" t="s">
        <v>51</v>
      </c>
      <c r="U547" s="1">
        <v>289</v>
      </c>
      <c r="V547" s="1" t="s">
        <v>52</v>
      </c>
      <c r="W547" s="1" t="s">
        <v>52</v>
      </c>
      <c r="X547" s="1">
        <v>35</v>
      </c>
    </row>
    <row r="548" spans="1:24">
      <c r="A548" s="1">
        <v>612</v>
      </c>
      <c r="B548" s="1" t="s">
        <v>96</v>
      </c>
      <c r="C548" s="1" t="s">
        <v>13</v>
      </c>
      <c r="D548" s="1">
        <v>92.35</v>
      </c>
      <c r="E548" s="1">
        <v>0</v>
      </c>
      <c r="F548" s="1">
        <v>0.1</v>
      </c>
      <c r="G548" s="1">
        <v>0</v>
      </c>
      <c r="H548" s="1">
        <v>0.15</v>
      </c>
      <c r="I548" s="1">
        <v>6</v>
      </c>
      <c r="J548" s="1">
        <v>0</v>
      </c>
      <c r="K548" s="1">
        <v>1.4</v>
      </c>
      <c r="L548" s="1">
        <v>0</v>
      </c>
      <c r="M548" s="1">
        <v>0</v>
      </c>
      <c r="N548" s="1" t="s">
        <v>50</v>
      </c>
      <c r="O548" s="1">
        <v>969.85</v>
      </c>
      <c r="P548" s="1">
        <v>4</v>
      </c>
      <c r="Q548" s="1">
        <v>50</v>
      </c>
      <c r="R548" s="1">
        <v>449.85</v>
      </c>
      <c r="S548" s="1">
        <v>1.5</v>
      </c>
      <c r="T548" s="1" t="s">
        <v>51</v>
      </c>
      <c r="U548" s="1">
        <v>337</v>
      </c>
      <c r="V548" s="1" t="s">
        <v>52</v>
      </c>
      <c r="W548" s="1" t="s">
        <v>52</v>
      </c>
      <c r="X548" s="1">
        <v>32</v>
      </c>
    </row>
    <row r="549" spans="1:24">
      <c r="A549" s="1">
        <v>613</v>
      </c>
      <c r="B549" s="1" t="s">
        <v>96</v>
      </c>
      <c r="C549" s="1" t="s">
        <v>13</v>
      </c>
      <c r="D549" s="1">
        <v>92.35</v>
      </c>
      <c r="E549" s="1">
        <v>0</v>
      </c>
      <c r="F549" s="1">
        <v>0.1</v>
      </c>
      <c r="G549" s="1">
        <v>0</v>
      </c>
      <c r="H549" s="1">
        <v>0.15</v>
      </c>
      <c r="I549" s="1">
        <v>6</v>
      </c>
      <c r="J549" s="1">
        <v>0</v>
      </c>
      <c r="K549" s="1">
        <v>1.4</v>
      </c>
      <c r="L549" s="1">
        <v>0</v>
      </c>
      <c r="M549" s="1">
        <v>0</v>
      </c>
      <c r="N549" s="1" t="s">
        <v>50</v>
      </c>
      <c r="O549" s="1">
        <v>969.85</v>
      </c>
      <c r="P549" s="1">
        <v>4</v>
      </c>
      <c r="Q549" s="1">
        <v>80</v>
      </c>
      <c r="R549" s="1">
        <v>449.85</v>
      </c>
      <c r="S549" s="1">
        <v>1.5</v>
      </c>
      <c r="T549" s="1" t="s">
        <v>51</v>
      </c>
      <c r="U549" s="1">
        <v>320</v>
      </c>
      <c r="V549" s="1" t="s">
        <v>52</v>
      </c>
      <c r="W549" s="1" t="s">
        <v>52</v>
      </c>
      <c r="X549" s="1">
        <v>36</v>
      </c>
    </row>
    <row r="550" spans="1:24">
      <c r="A550" s="1">
        <v>614</v>
      </c>
      <c r="B550" s="1" t="s">
        <v>96</v>
      </c>
      <c r="C550" s="1" t="s">
        <v>14</v>
      </c>
      <c r="D550" s="1">
        <v>92.25</v>
      </c>
      <c r="E550" s="1">
        <v>0.5</v>
      </c>
      <c r="F550" s="1">
        <v>0.1</v>
      </c>
      <c r="G550" s="1">
        <v>0</v>
      </c>
      <c r="H550" s="1">
        <v>0.15</v>
      </c>
      <c r="I550" s="1">
        <v>6</v>
      </c>
      <c r="J550" s="1">
        <v>0</v>
      </c>
      <c r="K550" s="1">
        <v>1</v>
      </c>
      <c r="L550" s="1">
        <v>0</v>
      </c>
      <c r="M550" s="1">
        <v>0</v>
      </c>
      <c r="N550" s="1" t="s">
        <v>50</v>
      </c>
      <c r="O550" s="1">
        <v>969.85</v>
      </c>
      <c r="P550" s="1">
        <v>4</v>
      </c>
      <c r="Q550" s="1">
        <v>50</v>
      </c>
      <c r="R550" s="1">
        <v>449.85</v>
      </c>
      <c r="S550" s="1">
        <v>1.5</v>
      </c>
      <c r="T550" s="1" t="s">
        <v>51</v>
      </c>
      <c r="U550" s="1">
        <v>337</v>
      </c>
      <c r="V550" s="1" t="s">
        <v>52</v>
      </c>
      <c r="W550" s="1" t="s">
        <v>52</v>
      </c>
      <c r="X550" s="1">
        <v>29</v>
      </c>
    </row>
    <row r="551" spans="1:24">
      <c r="A551" s="1">
        <v>615</v>
      </c>
      <c r="B551" s="1" t="s">
        <v>96</v>
      </c>
      <c r="C551" s="1" t="s">
        <v>14</v>
      </c>
      <c r="D551" s="1">
        <v>92.25</v>
      </c>
      <c r="E551" s="1">
        <v>0.5</v>
      </c>
      <c r="F551" s="1">
        <v>0.1</v>
      </c>
      <c r="G551" s="1">
        <v>0</v>
      </c>
      <c r="H551" s="1">
        <v>0.15</v>
      </c>
      <c r="I551" s="1">
        <v>6</v>
      </c>
      <c r="J551" s="1">
        <v>0</v>
      </c>
      <c r="K551" s="1">
        <v>1</v>
      </c>
      <c r="L551" s="1">
        <v>0</v>
      </c>
      <c r="M551" s="1">
        <v>0</v>
      </c>
      <c r="N551" s="1" t="s">
        <v>50</v>
      </c>
      <c r="O551" s="1">
        <v>969.85</v>
      </c>
      <c r="P551" s="1">
        <v>4</v>
      </c>
      <c r="Q551" s="1">
        <v>80</v>
      </c>
      <c r="R551" s="1">
        <v>449.85</v>
      </c>
      <c r="S551" s="1">
        <v>1.5</v>
      </c>
      <c r="T551" s="1" t="s">
        <v>51</v>
      </c>
      <c r="U551" s="1">
        <v>338</v>
      </c>
      <c r="V551" s="1" t="s">
        <v>52</v>
      </c>
      <c r="W551" s="1" t="s">
        <v>52</v>
      </c>
      <c r="X551" s="1">
        <v>30</v>
      </c>
    </row>
    <row r="552" spans="1:24">
      <c r="A552" s="1">
        <v>616</v>
      </c>
      <c r="B552" s="1" t="s">
        <v>97</v>
      </c>
      <c r="C552" s="1" t="s">
        <v>14</v>
      </c>
      <c r="D552" s="1">
        <v>92.27</v>
      </c>
      <c r="E552" s="1">
        <v>0.49</v>
      </c>
      <c r="F552" s="1">
        <v>0.11</v>
      </c>
      <c r="G552" s="1">
        <v>0</v>
      </c>
      <c r="H552" s="1">
        <v>0.12</v>
      </c>
      <c r="I552" s="1">
        <v>5.98</v>
      </c>
      <c r="J552" s="1">
        <v>0</v>
      </c>
      <c r="K552" s="1">
        <v>1.03</v>
      </c>
      <c r="L552" s="1">
        <v>0</v>
      </c>
      <c r="M552" s="1">
        <v>0</v>
      </c>
      <c r="N552" s="1" t="s">
        <v>50</v>
      </c>
      <c r="O552" s="1">
        <v>969.85</v>
      </c>
      <c r="P552" s="1">
        <v>6</v>
      </c>
      <c r="Q552" s="1">
        <v>50</v>
      </c>
      <c r="R552" s="1">
        <v>399.85</v>
      </c>
      <c r="S552" s="1">
        <v>1.5</v>
      </c>
      <c r="T552" s="1" t="s">
        <v>51</v>
      </c>
      <c r="U552" s="1">
        <v>329</v>
      </c>
      <c r="V552" s="1" t="s">
        <v>52</v>
      </c>
      <c r="W552" s="1" t="s">
        <v>52</v>
      </c>
      <c r="X552" s="1">
        <v>23</v>
      </c>
    </row>
    <row r="553" spans="1:24">
      <c r="A553" s="1">
        <v>617</v>
      </c>
      <c r="B553" s="1" t="s">
        <v>97</v>
      </c>
      <c r="C553" s="1" t="s">
        <v>14</v>
      </c>
      <c r="D553" s="1">
        <v>92.27</v>
      </c>
      <c r="E553" s="1">
        <v>0.49</v>
      </c>
      <c r="F553" s="1">
        <v>0.11</v>
      </c>
      <c r="G553" s="1">
        <v>0</v>
      </c>
      <c r="H553" s="1">
        <v>0.12</v>
      </c>
      <c r="I553" s="1">
        <v>5.98</v>
      </c>
      <c r="J553" s="1">
        <v>0</v>
      </c>
      <c r="K553" s="1">
        <v>1.03</v>
      </c>
      <c r="L553" s="1">
        <v>0</v>
      </c>
      <c r="M553" s="1">
        <v>0</v>
      </c>
      <c r="N553" s="1" t="s">
        <v>50</v>
      </c>
      <c r="O553" s="1">
        <v>969.85</v>
      </c>
      <c r="P553" s="1">
        <v>6</v>
      </c>
      <c r="Q553" s="1">
        <v>50</v>
      </c>
      <c r="R553" s="1">
        <v>449.85</v>
      </c>
      <c r="S553" s="1">
        <v>1.5</v>
      </c>
      <c r="T553" s="1" t="s">
        <v>51</v>
      </c>
      <c r="U553" s="1">
        <v>350</v>
      </c>
      <c r="V553" s="1" t="s">
        <v>52</v>
      </c>
      <c r="W553" s="1" t="s">
        <v>52</v>
      </c>
      <c r="X553" s="1">
        <v>28</v>
      </c>
    </row>
    <row r="554" spans="1:24">
      <c r="A554" s="1">
        <v>618</v>
      </c>
      <c r="B554" s="1" t="s">
        <v>97</v>
      </c>
      <c r="C554" s="1" t="s">
        <v>14</v>
      </c>
      <c r="D554" s="1">
        <v>92.27</v>
      </c>
      <c r="E554" s="1">
        <v>0.49</v>
      </c>
      <c r="F554" s="1">
        <v>0.11</v>
      </c>
      <c r="G554" s="1">
        <v>0</v>
      </c>
      <c r="H554" s="1">
        <v>0.12</v>
      </c>
      <c r="I554" s="1">
        <v>5.98</v>
      </c>
      <c r="J554" s="1">
        <v>0</v>
      </c>
      <c r="K554" s="1">
        <v>1.03</v>
      </c>
      <c r="L554" s="1">
        <v>0</v>
      </c>
      <c r="M554" s="1">
        <v>0</v>
      </c>
      <c r="N554" s="1" t="s">
        <v>50</v>
      </c>
      <c r="O554" s="1">
        <v>969.85</v>
      </c>
      <c r="P554" s="1">
        <v>6</v>
      </c>
      <c r="Q554" s="1">
        <v>50</v>
      </c>
      <c r="R554" s="1">
        <v>499.85</v>
      </c>
      <c r="S554" s="1">
        <v>1.5</v>
      </c>
      <c r="T554" s="1" t="s">
        <v>51</v>
      </c>
      <c r="U554" s="1">
        <v>313</v>
      </c>
      <c r="V554" s="1" t="s">
        <v>52</v>
      </c>
      <c r="W554" s="1" t="s">
        <v>52</v>
      </c>
      <c r="X554" s="1">
        <v>33</v>
      </c>
    </row>
    <row r="555" spans="1:24">
      <c r="A555" s="1">
        <v>619</v>
      </c>
      <c r="B555" s="1" t="s">
        <v>97</v>
      </c>
      <c r="C555" s="1" t="s">
        <v>14</v>
      </c>
      <c r="D555" s="1">
        <v>92.27</v>
      </c>
      <c r="E555" s="1">
        <v>0.49</v>
      </c>
      <c r="F555" s="1">
        <v>0.11</v>
      </c>
      <c r="G555" s="1">
        <v>0</v>
      </c>
      <c r="H555" s="1">
        <v>0.12</v>
      </c>
      <c r="I555" s="1">
        <v>5.98</v>
      </c>
      <c r="J555" s="1">
        <v>0</v>
      </c>
      <c r="K555" s="1">
        <v>1.03</v>
      </c>
      <c r="L555" s="1">
        <v>0</v>
      </c>
      <c r="M555" s="1">
        <v>0</v>
      </c>
      <c r="N555" s="1" t="s">
        <v>50</v>
      </c>
      <c r="O555" s="1">
        <v>969.85</v>
      </c>
      <c r="P555" s="1">
        <v>6</v>
      </c>
      <c r="Q555" s="1">
        <v>50</v>
      </c>
      <c r="R555" s="1">
        <v>549.85</v>
      </c>
      <c r="S555" s="1">
        <v>1.5</v>
      </c>
      <c r="T555" s="1" t="s">
        <v>51</v>
      </c>
      <c r="U555" s="1">
        <v>238</v>
      </c>
      <c r="V555" s="1" t="s">
        <v>52</v>
      </c>
      <c r="W555" s="1" t="s">
        <v>52</v>
      </c>
      <c r="X555" s="1">
        <v>34</v>
      </c>
    </row>
    <row r="556" spans="1:24">
      <c r="A556" s="1">
        <v>620</v>
      </c>
      <c r="B556" s="1" t="s">
        <v>97</v>
      </c>
      <c r="C556" s="1" t="s">
        <v>14</v>
      </c>
      <c r="D556" s="1">
        <v>92.27</v>
      </c>
      <c r="E556" s="1">
        <v>0.49</v>
      </c>
      <c r="F556" s="1">
        <v>0.11</v>
      </c>
      <c r="G556" s="1">
        <v>0</v>
      </c>
      <c r="H556" s="1">
        <v>0.12</v>
      </c>
      <c r="I556" s="1">
        <v>5.98</v>
      </c>
      <c r="J556" s="1">
        <v>0</v>
      </c>
      <c r="K556" s="1">
        <v>1.03</v>
      </c>
      <c r="L556" s="1">
        <v>0</v>
      </c>
      <c r="M556" s="1">
        <v>0</v>
      </c>
      <c r="N556" s="1" t="s">
        <v>50</v>
      </c>
      <c r="O556" s="1">
        <v>969.85</v>
      </c>
      <c r="P556" s="1">
        <v>6</v>
      </c>
      <c r="Q556" s="1">
        <v>50</v>
      </c>
      <c r="R556" s="1">
        <v>599.85</v>
      </c>
      <c r="S556" s="1">
        <v>1.5</v>
      </c>
      <c r="T556" s="1" t="s">
        <v>51</v>
      </c>
      <c r="U556" s="1">
        <v>215</v>
      </c>
      <c r="V556" s="1" t="s">
        <v>52</v>
      </c>
      <c r="W556" s="1" t="s">
        <v>52</v>
      </c>
      <c r="X556" s="1">
        <v>36</v>
      </c>
    </row>
    <row r="557" spans="1:24">
      <c r="A557" s="1">
        <v>621</v>
      </c>
      <c r="B557" s="1" t="s">
        <v>97</v>
      </c>
      <c r="C557" s="1" t="s">
        <v>14</v>
      </c>
      <c r="D557" s="1">
        <v>92.27</v>
      </c>
      <c r="E557" s="1">
        <v>0.49</v>
      </c>
      <c r="F557" s="1">
        <v>0.11</v>
      </c>
      <c r="G557" s="1">
        <v>0</v>
      </c>
      <c r="H557" s="1">
        <v>0.12</v>
      </c>
      <c r="I557" s="1">
        <v>5.98</v>
      </c>
      <c r="J557" s="1">
        <v>0</v>
      </c>
      <c r="K557" s="1">
        <v>1.03</v>
      </c>
      <c r="L557" s="1">
        <v>0</v>
      </c>
      <c r="M557" s="1">
        <v>0</v>
      </c>
      <c r="N557" s="1" t="s">
        <v>50</v>
      </c>
      <c r="O557" s="1">
        <v>969.85</v>
      </c>
      <c r="P557" s="1">
        <v>6</v>
      </c>
      <c r="Q557" s="1">
        <v>50</v>
      </c>
      <c r="R557" s="1">
        <v>649.85</v>
      </c>
      <c r="S557" s="1">
        <v>1.5</v>
      </c>
      <c r="T557" s="1" t="s">
        <v>51</v>
      </c>
      <c r="U557" s="1">
        <v>213</v>
      </c>
      <c r="V557" s="1" t="s">
        <v>52</v>
      </c>
      <c r="W557" s="1" t="s">
        <v>52</v>
      </c>
      <c r="X557" s="1">
        <v>36</v>
      </c>
    </row>
    <row r="558" spans="1:24">
      <c r="A558" s="1">
        <v>622</v>
      </c>
      <c r="B558" s="1" t="s">
        <v>97</v>
      </c>
      <c r="C558" s="1" t="s">
        <v>14</v>
      </c>
      <c r="D558" s="1">
        <v>92.27</v>
      </c>
      <c r="E558" s="1">
        <v>0.49</v>
      </c>
      <c r="F558" s="1">
        <v>0.11</v>
      </c>
      <c r="G558" s="1">
        <v>0</v>
      </c>
      <c r="H558" s="1">
        <v>0.12</v>
      </c>
      <c r="I558" s="1">
        <v>5.98</v>
      </c>
      <c r="J558" s="1">
        <v>0</v>
      </c>
      <c r="K558" s="1">
        <v>1.03</v>
      </c>
      <c r="L558" s="1">
        <v>0</v>
      </c>
      <c r="M558" s="1">
        <v>0</v>
      </c>
      <c r="N558" s="1" t="s">
        <v>50</v>
      </c>
      <c r="O558" s="1">
        <v>969.85</v>
      </c>
      <c r="P558" s="1">
        <v>6</v>
      </c>
      <c r="Q558" s="1">
        <v>50</v>
      </c>
      <c r="R558" s="1">
        <v>699.85</v>
      </c>
      <c r="S558" s="1">
        <v>1.5</v>
      </c>
      <c r="T558" s="1" t="s">
        <v>51</v>
      </c>
      <c r="U558" s="1">
        <v>210</v>
      </c>
      <c r="V558" s="1" t="s">
        <v>52</v>
      </c>
      <c r="W558" s="1" t="s">
        <v>52</v>
      </c>
      <c r="X558" s="1">
        <v>37</v>
      </c>
    </row>
    <row r="559" spans="1:24">
      <c r="A559" s="1">
        <v>623</v>
      </c>
      <c r="B559" s="1" t="s">
        <v>97</v>
      </c>
      <c r="C559" s="1" t="s">
        <v>14</v>
      </c>
      <c r="D559" s="1">
        <v>92.27</v>
      </c>
      <c r="E559" s="1">
        <v>0.49</v>
      </c>
      <c r="F559" s="1">
        <v>0.11</v>
      </c>
      <c r="G559" s="1">
        <v>0</v>
      </c>
      <c r="H559" s="1">
        <v>0.12</v>
      </c>
      <c r="I559" s="1">
        <v>5.98</v>
      </c>
      <c r="J559" s="1">
        <v>0</v>
      </c>
      <c r="K559" s="1">
        <v>1.03</v>
      </c>
      <c r="L559" s="1">
        <v>0</v>
      </c>
      <c r="M559" s="1">
        <v>0</v>
      </c>
      <c r="N559" s="1" t="s">
        <v>50</v>
      </c>
      <c r="O559" s="1">
        <v>969.85</v>
      </c>
      <c r="P559" s="1">
        <v>6</v>
      </c>
      <c r="Q559" s="1">
        <v>50</v>
      </c>
      <c r="R559" s="1">
        <v>749.85</v>
      </c>
      <c r="S559" s="1">
        <v>1.5</v>
      </c>
      <c r="T559" s="1" t="s">
        <v>51</v>
      </c>
      <c r="U559" s="1">
        <v>201</v>
      </c>
      <c r="V559" s="1" t="s">
        <v>52</v>
      </c>
      <c r="W559" s="1" t="s">
        <v>52</v>
      </c>
      <c r="X559" s="1">
        <v>38</v>
      </c>
    </row>
    <row r="560" spans="1:24">
      <c r="A560" s="1">
        <v>624</v>
      </c>
      <c r="B560" s="1" t="s">
        <v>96</v>
      </c>
      <c r="C560" s="1" t="s">
        <v>13</v>
      </c>
      <c r="D560" s="1">
        <v>92.35</v>
      </c>
      <c r="E560" s="1">
        <v>0</v>
      </c>
      <c r="F560" s="1">
        <v>0.1</v>
      </c>
      <c r="G560" s="1">
        <v>0</v>
      </c>
      <c r="H560" s="1">
        <v>0.15</v>
      </c>
      <c r="I560" s="1">
        <v>6</v>
      </c>
      <c r="J560" s="1">
        <v>0</v>
      </c>
      <c r="K560" s="1">
        <v>1.4</v>
      </c>
      <c r="L560" s="1">
        <v>0</v>
      </c>
      <c r="M560" s="1">
        <v>0</v>
      </c>
      <c r="N560" s="1" t="s">
        <v>54</v>
      </c>
      <c r="O560" s="1">
        <v>969.85</v>
      </c>
      <c r="P560" s="1">
        <v>4</v>
      </c>
      <c r="Q560" s="1">
        <v>0</v>
      </c>
      <c r="R560" s="1">
        <v>399.85</v>
      </c>
      <c r="S560" s="1">
        <v>2</v>
      </c>
      <c r="T560" s="1" t="s">
        <v>51</v>
      </c>
      <c r="U560" s="1">
        <v>287</v>
      </c>
      <c r="V560" s="1" t="s">
        <v>52</v>
      </c>
      <c r="W560" s="1" t="s">
        <v>52</v>
      </c>
      <c r="X560" s="1">
        <v>30</v>
      </c>
    </row>
    <row r="561" spans="1:24">
      <c r="A561" s="1">
        <v>625</v>
      </c>
      <c r="B561" s="1" t="s">
        <v>96</v>
      </c>
      <c r="C561" s="1" t="s">
        <v>13</v>
      </c>
      <c r="D561" s="1">
        <v>92.35</v>
      </c>
      <c r="E561" s="1">
        <v>0</v>
      </c>
      <c r="F561" s="1">
        <v>0.1</v>
      </c>
      <c r="G561" s="1">
        <v>0</v>
      </c>
      <c r="H561" s="1">
        <v>0.15</v>
      </c>
      <c r="I561" s="1">
        <v>6</v>
      </c>
      <c r="J561" s="1">
        <v>0</v>
      </c>
      <c r="K561" s="1">
        <v>1.4</v>
      </c>
      <c r="L561" s="1">
        <v>0</v>
      </c>
      <c r="M561" s="1">
        <v>0</v>
      </c>
      <c r="N561" s="1" t="s">
        <v>54</v>
      </c>
      <c r="O561" s="1">
        <v>969.85</v>
      </c>
      <c r="P561" s="1">
        <v>4</v>
      </c>
      <c r="Q561" s="1">
        <v>0</v>
      </c>
      <c r="R561" s="1">
        <v>449.85</v>
      </c>
      <c r="S561" s="1">
        <v>2</v>
      </c>
      <c r="T561" s="1" t="s">
        <v>51</v>
      </c>
      <c r="U561" s="1">
        <v>301</v>
      </c>
      <c r="V561" s="1" t="s">
        <v>52</v>
      </c>
      <c r="W561" s="1" t="s">
        <v>52</v>
      </c>
      <c r="X561" s="1">
        <v>35</v>
      </c>
    </row>
    <row r="562" spans="1:24">
      <c r="A562" s="1">
        <v>626</v>
      </c>
      <c r="B562" s="1" t="s">
        <v>96</v>
      </c>
      <c r="C562" s="1" t="s">
        <v>13</v>
      </c>
      <c r="D562" s="1">
        <v>92.35</v>
      </c>
      <c r="E562" s="1">
        <v>0</v>
      </c>
      <c r="F562" s="1">
        <v>0.1</v>
      </c>
      <c r="G562" s="1">
        <v>0</v>
      </c>
      <c r="H562" s="1">
        <v>0.15</v>
      </c>
      <c r="I562" s="1">
        <v>6</v>
      </c>
      <c r="J562" s="1">
        <v>0</v>
      </c>
      <c r="K562" s="1">
        <v>1.4</v>
      </c>
      <c r="L562" s="1">
        <v>0</v>
      </c>
      <c r="M562" s="1">
        <v>0</v>
      </c>
      <c r="N562" s="1" t="s">
        <v>54</v>
      </c>
      <c r="O562" s="1">
        <v>969.85</v>
      </c>
      <c r="P562" s="1">
        <v>4</v>
      </c>
      <c r="Q562" s="1">
        <v>0</v>
      </c>
      <c r="R562" s="1">
        <v>499.85</v>
      </c>
      <c r="S562" s="1">
        <v>2</v>
      </c>
      <c r="T562" s="1" t="s">
        <v>51</v>
      </c>
      <c r="U562" s="1">
        <v>287</v>
      </c>
      <c r="V562" s="1" t="s">
        <v>52</v>
      </c>
      <c r="W562" s="1" t="s">
        <v>52</v>
      </c>
      <c r="X562" s="1">
        <v>36</v>
      </c>
    </row>
    <row r="563" spans="1:24">
      <c r="A563" s="1">
        <v>627</v>
      </c>
      <c r="B563" s="1" t="s">
        <v>96</v>
      </c>
      <c r="C563" s="1" t="s">
        <v>13</v>
      </c>
      <c r="D563" s="1">
        <v>92.35</v>
      </c>
      <c r="E563" s="1">
        <v>0</v>
      </c>
      <c r="F563" s="1">
        <v>0.1</v>
      </c>
      <c r="G563" s="1">
        <v>0</v>
      </c>
      <c r="H563" s="1">
        <v>0.15</v>
      </c>
      <c r="I563" s="1">
        <v>6</v>
      </c>
      <c r="J563" s="1">
        <v>0</v>
      </c>
      <c r="K563" s="1">
        <v>1.4</v>
      </c>
      <c r="L563" s="1">
        <v>0</v>
      </c>
      <c r="M563" s="1">
        <v>0</v>
      </c>
      <c r="N563" s="1" t="s">
        <v>50</v>
      </c>
      <c r="O563" s="1">
        <v>969.85</v>
      </c>
      <c r="P563" s="1">
        <v>4</v>
      </c>
      <c r="Q563" s="1">
        <v>50</v>
      </c>
      <c r="R563" s="1">
        <v>449.85</v>
      </c>
      <c r="S563" s="1">
        <v>2</v>
      </c>
      <c r="T563" s="1" t="s">
        <v>51</v>
      </c>
      <c r="U563" s="1">
        <v>335</v>
      </c>
      <c r="V563" s="1" t="s">
        <v>52</v>
      </c>
      <c r="W563" s="1" t="s">
        <v>52</v>
      </c>
      <c r="X563" s="1">
        <v>33</v>
      </c>
    </row>
    <row r="564" spans="1:24">
      <c r="A564" s="1">
        <v>628</v>
      </c>
      <c r="B564" s="1" t="s">
        <v>96</v>
      </c>
      <c r="C564" s="1" t="s">
        <v>13</v>
      </c>
      <c r="D564" s="1">
        <v>92.35</v>
      </c>
      <c r="E564" s="1">
        <v>0</v>
      </c>
      <c r="F564" s="1">
        <v>0.1</v>
      </c>
      <c r="G564" s="1">
        <v>0</v>
      </c>
      <c r="H564" s="1">
        <v>0.15</v>
      </c>
      <c r="I564" s="1">
        <v>6</v>
      </c>
      <c r="J564" s="1">
        <v>0</v>
      </c>
      <c r="K564" s="1">
        <v>1.4</v>
      </c>
      <c r="L564" s="1">
        <v>0</v>
      </c>
      <c r="M564" s="1">
        <v>0</v>
      </c>
      <c r="N564" s="1" t="s">
        <v>50</v>
      </c>
      <c r="O564" s="1">
        <v>969.85</v>
      </c>
      <c r="P564" s="1">
        <v>4</v>
      </c>
      <c r="Q564" s="1">
        <v>80</v>
      </c>
      <c r="R564" s="1">
        <v>449.85</v>
      </c>
      <c r="S564" s="1">
        <v>2</v>
      </c>
      <c r="T564" s="1" t="s">
        <v>51</v>
      </c>
      <c r="U564" s="1">
        <v>316</v>
      </c>
      <c r="V564" s="1" t="s">
        <v>52</v>
      </c>
      <c r="W564" s="1" t="s">
        <v>52</v>
      </c>
      <c r="X564" s="1">
        <v>37</v>
      </c>
    </row>
    <row r="565" spans="1:24">
      <c r="A565" s="1">
        <v>629</v>
      </c>
      <c r="B565" s="1" t="s">
        <v>96</v>
      </c>
      <c r="C565" s="1" t="s">
        <v>14</v>
      </c>
      <c r="D565" s="1">
        <v>92.25</v>
      </c>
      <c r="E565" s="1">
        <v>0.5</v>
      </c>
      <c r="F565" s="1">
        <v>0.1</v>
      </c>
      <c r="G565" s="1">
        <v>0</v>
      </c>
      <c r="H565" s="1">
        <v>0.15</v>
      </c>
      <c r="I565" s="1">
        <v>6</v>
      </c>
      <c r="J565" s="1">
        <v>0</v>
      </c>
      <c r="K565" s="1">
        <v>1</v>
      </c>
      <c r="L565" s="1">
        <v>0</v>
      </c>
      <c r="M565" s="1">
        <v>0</v>
      </c>
      <c r="N565" s="1" t="s">
        <v>54</v>
      </c>
      <c r="O565" s="1">
        <v>969.85</v>
      </c>
      <c r="P565" s="1">
        <v>4</v>
      </c>
      <c r="Q565" s="1">
        <v>0</v>
      </c>
      <c r="R565" s="1">
        <v>399.85</v>
      </c>
      <c r="S565" s="1">
        <v>2</v>
      </c>
      <c r="T565" s="1" t="s">
        <v>51</v>
      </c>
      <c r="U565" s="1">
        <v>288</v>
      </c>
      <c r="V565" s="1" t="s">
        <v>52</v>
      </c>
      <c r="W565" s="1" t="s">
        <v>52</v>
      </c>
      <c r="X565" s="1">
        <v>25</v>
      </c>
    </row>
    <row r="566" spans="1:24">
      <c r="A566" s="1">
        <v>630</v>
      </c>
      <c r="B566" s="1" t="s">
        <v>96</v>
      </c>
      <c r="C566" s="1" t="s">
        <v>14</v>
      </c>
      <c r="D566" s="1">
        <v>92.25</v>
      </c>
      <c r="E566" s="1">
        <v>0.5</v>
      </c>
      <c r="F566" s="1">
        <v>0.1</v>
      </c>
      <c r="G566" s="1">
        <v>0</v>
      </c>
      <c r="H566" s="1">
        <v>0.15</v>
      </c>
      <c r="I566" s="1">
        <v>6</v>
      </c>
      <c r="J566" s="1">
        <v>0</v>
      </c>
      <c r="K566" s="1">
        <v>1</v>
      </c>
      <c r="L566" s="1">
        <v>0</v>
      </c>
      <c r="M566" s="1">
        <v>0</v>
      </c>
      <c r="N566" s="1" t="s">
        <v>54</v>
      </c>
      <c r="O566" s="1">
        <v>969.85</v>
      </c>
      <c r="P566" s="1">
        <v>4</v>
      </c>
      <c r="Q566" s="1">
        <v>0</v>
      </c>
      <c r="R566" s="1">
        <v>449.85</v>
      </c>
      <c r="S566" s="1">
        <v>2</v>
      </c>
      <c r="T566" s="1" t="s">
        <v>51</v>
      </c>
      <c r="U566" s="1">
        <v>310</v>
      </c>
      <c r="V566" s="1" t="s">
        <v>52</v>
      </c>
      <c r="W566" s="1" t="s">
        <v>52</v>
      </c>
      <c r="X566" s="1">
        <v>28</v>
      </c>
    </row>
    <row r="567" spans="1:24">
      <c r="A567" s="1">
        <v>631</v>
      </c>
      <c r="B567" s="1" t="s">
        <v>96</v>
      </c>
      <c r="C567" s="1" t="s">
        <v>14</v>
      </c>
      <c r="D567" s="1">
        <v>92.25</v>
      </c>
      <c r="E567" s="1">
        <v>0.5</v>
      </c>
      <c r="F567" s="1">
        <v>0.1</v>
      </c>
      <c r="G567" s="1">
        <v>0</v>
      </c>
      <c r="H567" s="1">
        <v>0.15</v>
      </c>
      <c r="I567" s="1">
        <v>6</v>
      </c>
      <c r="J567" s="1">
        <v>0</v>
      </c>
      <c r="K567" s="1">
        <v>1</v>
      </c>
      <c r="L567" s="1">
        <v>0</v>
      </c>
      <c r="M567" s="1">
        <v>0</v>
      </c>
      <c r="N567" s="1" t="s">
        <v>54</v>
      </c>
      <c r="O567" s="1">
        <v>969.85</v>
      </c>
      <c r="P567" s="1">
        <v>4</v>
      </c>
      <c r="Q567" s="1">
        <v>0</v>
      </c>
      <c r="R567" s="1">
        <v>499.85</v>
      </c>
      <c r="S567" s="1">
        <v>2</v>
      </c>
      <c r="T567" s="1" t="s">
        <v>51</v>
      </c>
      <c r="U567" s="1">
        <v>297</v>
      </c>
      <c r="V567" s="1" t="s">
        <v>52</v>
      </c>
      <c r="W567" s="1" t="s">
        <v>52</v>
      </c>
      <c r="X567" s="1">
        <v>32</v>
      </c>
    </row>
    <row r="568" spans="1:24">
      <c r="A568" s="1">
        <v>632</v>
      </c>
      <c r="B568" s="1" t="s">
        <v>96</v>
      </c>
      <c r="C568" s="1" t="s">
        <v>14</v>
      </c>
      <c r="D568" s="1">
        <v>92.25</v>
      </c>
      <c r="E568" s="1">
        <v>0.5</v>
      </c>
      <c r="F568" s="1">
        <v>0.1</v>
      </c>
      <c r="G568" s="1">
        <v>0</v>
      </c>
      <c r="H568" s="1">
        <v>0.15</v>
      </c>
      <c r="I568" s="1">
        <v>6</v>
      </c>
      <c r="J568" s="1">
        <v>0</v>
      </c>
      <c r="K568" s="1">
        <v>1</v>
      </c>
      <c r="L568" s="1">
        <v>0</v>
      </c>
      <c r="M568" s="1">
        <v>0</v>
      </c>
      <c r="N568" s="1" t="s">
        <v>50</v>
      </c>
      <c r="O568" s="1">
        <v>969.85</v>
      </c>
      <c r="P568" s="1">
        <v>4</v>
      </c>
      <c r="Q568" s="1">
        <v>50</v>
      </c>
      <c r="R568" s="1">
        <v>449.85</v>
      </c>
      <c r="S568" s="1">
        <v>2</v>
      </c>
      <c r="T568" s="1" t="s">
        <v>51</v>
      </c>
      <c r="U568" s="1">
        <v>335</v>
      </c>
      <c r="V568" s="1" t="s">
        <v>52</v>
      </c>
      <c r="W568" s="1" t="s">
        <v>52</v>
      </c>
      <c r="X568" s="1">
        <v>29</v>
      </c>
    </row>
    <row r="569" spans="1:24">
      <c r="A569" s="1">
        <v>633</v>
      </c>
      <c r="B569" s="1" t="s">
        <v>96</v>
      </c>
      <c r="C569" s="1" t="s">
        <v>14</v>
      </c>
      <c r="D569" s="1">
        <v>92.25</v>
      </c>
      <c r="E569" s="1">
        <v>0.5</v>
      </c>
      <c r="F569" s="1">
        <v>0.1</v>
      </c>
      <c r="G569" s="1">
        <v>0</v>
      </c>
      <c r="H569" s="1">
        <v>0.15</v>
      </c>
      <c r="I569" s="1">
        <v>6</v>
      </c>
      <c r="J569" s="1">
        <v>0</v>
      </c>
      <c r="K569" s="1">
        <v>1</v>
      </c>
      <c r="L569" s="1">
        <v>0</v>
      </c>
      <c r="M569" s="1">
        <v>0</v>
      </c>
      <c r="N569" s="1" t="s">
        <v>50</v>
      </c>
      <c r="O569" s="1">
        <v>969.85</v>
      </c>
      <c r="P569" s="1">
        <v>4</v>
      </c>
      <c r="Q569" s="1">
        <v>80</v>
      </c>
      <c r="R569" s="1">
        <v>449.85</v>
      </c>
      <c r="S569" s="1">
        <v>2</v>
      </c>
      <c r="T569" s="1" t="s">
        <v>51</v>
      </c>
      <c r="U569" s="1">
        <v>337</v>
      </c>
      <c r="V569" s="1" t="s">
        <v>52</v>
      </c>
      <c r="W569" s="1" t="s">
        <v>52</v>
      </c>
      <c r="X569" s="1">
        <v>31</v>
      </c>
    </row>
    <row r="570" spans="1:24">
      <c r="A570" s="1">
        <v>634</v>
      </c>
      <c r="B570" s="1" t="s">
        <v>98</v>
      </c>
      <c r="C570" s="1" t="s">
        <v>14</v>
      </c>
      <c r="D570" s="1">
        <v>92.25</v>
      </c>
      <c r="E570" s="1">
        <v>0.5</v>
      </c>
      <c r="F570" s="1">
        <v>0.1</v>
      </c>
      <c r="G570" s="1">
        <v>0</v>
      </c>
      <c r="H570" s="1">
        <v>0.15</v>
      </c>
      <c r="I570" s="1">
        <v>6</v>
      </c>
      <c r="J570" s="1">
        <v>0</v>
      </c>
      <c r="K570" s="1">
        <v>1</v>
      </c>
      <c r="L570" s="1">
        <v>0</v>
      </c>
      <c r="M570" s="1">
        <v>0</v>
      </c>
      <c r="N570" s="1" t="s">
        <v>50</v>
      </c>
      <c r="O570" s="1">
        <v>969.85</v>
      </c>
      <c r="P570" s="1">
        <v>6</v>
      </c>
      <c r="Q570" s="1">
        <v>50</v>
      </c>
      <c r="R570" s="1">
        <v>449.85</v>
      </c>
      <c r="S570" s="1">
        <v>2</v>
      </c>
      <c r="T570" s="1" t="s">
        <v>51</v>
      </c>
      <c r="U570" s="1">
        <v>338</v>
      </c>
      <c r="V570" s="1" t="s">
        <v>52</v>
      </c>
      <c r="W570" s="1" t="s">
        <v>52</v>
      </c>
      <c r="X570" s="1">
        <v>27</v>
      </c>
    </row>
    <row r="571" spans="1:24">
      <c r="A571" s="1">
        <v>635</v>
      </c>
      <c r="B571" s="1" t="s">
        <v>98</v>
      </c>
      <c r="C571" s="1" t="s">
        <v>14</v>
      </c>
      <c r="D571" s="1">
        <v>92.25</v>
      </c>
      <c r="E571" s="1">
        <v>0.5</v>
      </c>
      <c r="F571" s="1">
        <v>0.1</v>
      </c>
      <c r="G571" s="1">
        <v>0</v>
      </c>
      <c r="H571" s="1">
        <v>0.15</v>
      </c>
      <c r="I571" s="1">
        <v>6</v>
      </c>
      <c r="J571" s="1">
        <v>0</v>
      </c>
      <c r="K571" s="1">
        <v>1</v>
      </c>
      <c r="L571" s="1">
        <v>0</v>
      </c>
      <c r="M571" s="1">
        <v>0</v>
      </c>
      <c r="N571" s="1" t="s">
        <v>50</v>
      </c>
      <c r="O571" s="1">
        <v>969.85</v>
      </c>
      <c r="P571" s="1">
        <v>6</v>
      </c>
      <c r="Q571" s="1">
        <v>50</v>
      </c>
      <c r="R571" s="1">
        <v>499.85</v>
      </c>
      <c r="S571" s="1">
        <v>2</v>
      </c>
      <c r="T571" s="1" t="s">
        <v>51</v>
      </c>
      <c r="U571" s="1">
        <v>285</v>
      </c>
      <c r="V571" s="1" t="s">
        <v>52</v>
      </c>
      <c r="W571" s="1" t="s">
        <v>52</v>
      </c>
      <c r="X571" s="1">
        <v>30</v>
      </c>
    </row>
    <row r="572" spans="1:24">
      <c r="A572" s="1">
        <v>636</v>
      </c>
      <c r="B572" s="1" t="s">
        <v>97</v>
      </c>
      <c r="C572" s="1" t="s">
        <v>14</v>
      </c>
      <c r="D572" s="1">
        <v>92.27</v>
      </c>
      <c r="E572" s="1">
        <v>0.49</v>
      </c>
      <c r="F572" s="1">
        <v>0.11</v>
      </c>
      <c r="G572" s="1">
        <v>0</v>
      </c>
      <c r="H572" s="1">
        <v>0.12</v>
      </c>
      <c r="I572" s="1">
        <v>5.98</v>
      </c>
      <c r="J572" s="1">
        <v>0</v>
      </c>
      <c r="K572" s="1">
        <v>1.03</v>
      </c>
      <c r="L572" s="1">
        <v>0</v>
      </c>
      <c r="M572" s="1">
        <v>0</v>
      </c>
      <c r="N572" s="1" t="s">
        <v>50</v>
      </c>
      <c r="O572" s="1">
        <v>969.85</v>
      </c>
      <c r="P572" s="1">
        <v>6</v>
      </c>
      <c r="Q572" s="1">
        <v>50</v>
      </c>
      <c r="R572" s="1">
        <v>399.85</v>
      </c>
      <c r="S572" s="1">
        <v>2</v>
      </c>
      <c r="T572" s="1" t="s">
        <v>51</v>
      </c>
      <c r="U572" s="1">
        <v>329</v>
      </c>
      <c r="V572" s="1" t="s">
        <v>52</v>
      </c>
      <c r="W572" s="1" t="s">
        <v>52</v>
      </c>
      <c r="X572" s="1">
        <v>24</v>
      </c>
    </row>
    <row r="573" spans="1:24">
      <c r="A573" s="1">
        <v>637</v>
      </c>
      <c r="B573" s="1" t="s">
        <v>97</v>
      </c>
      <c r="C573" s="1" t="s">
        <v>14</v>
      </c>
      <c r="D573" s="1">
        <v>92.27</v>
      </c>
      <c r="E573" s="1">
        <v>0.49</v>
      </c>
      <c r="F573" s="1">
        <v>0.11</v>
      </c>
      <c r="G573" s="1">
        <v>0</v>
      </c>
      <c r="H573" s="1">
        <v>0.12</v>
      </c>
      <c r="I573" s="1">
        <v>5.98</v>
      </c>
      <c r="J573" s="1">
        <v>0</v>
      </c>
      <c r="K573" s="1">
        <v>1.03</v>
      </c>
      <c r="L573" s="1">
        <v>0</v>
      </c>
      <c r="M573" s="1">
        <v>0</v>
      </c>
      <c r="N573" s="1" t="s">
        <v>50</v>
      </c>
      <c r="O573" s="1">
        <v>969.85</v>
      </c>
      <c r="P573" s="1">
        <v>6</v>
      </c>
      <c r="Q573" s="1">
        <v>50</v>
      </c>
      <c r="R573" s="1">
        <v>449.85</v>
      </c>
      <c r="S573" s="1">
        <v>2</v>
      </c>
      <c r="T573" s="1" t="s">
        <v>51</v>
      </c>
      <c r="U573" s="1">
        <v>346</v>
      </c>
      <c r="V573" s="1" t="s">
        <v>52</v>
      </c>
      <c r="W573" s="1" t="s">
        <v>52</v>
      </c>
      <c r="X573" s="1">
        <v>28</v>
      </c>
    </row>
    <row r="574" spans="1:24">
      <c r="A574" s="1">
        <v>638</v>
      </c>
      <c r="B574" s="1" t="s">
        <v>97</v>
      </c>
      <c r="C574" s="1" t="s">
        <v>14</v>
      </c>
      <c r="D574" s="1">
        <v>92.27</v>
      </c>
      <c r="E574" s="1">
        <v>0.49</v>
      </c>
      <c r="F574" s="1">
        <v>0.11</v>
      </c>
      <c r="G574" s="1">
        <v>0</v>
      </c>
      <c r="H574" s="1">
        <v>0.12</v>
      </c>
      <c r="I574" s="1">
        <v>5.98</v>
      </c>
      <c r="J574" s="1">
        <v>0</v>
      </c>
      <c r="K574" s="1">
        <v>1.03</v>
      </c>
      <c r="L574" s="1">
        <v>0</v>
      </c>
      <c r="M574" s="1">
        <v>0</v>
      </c>
      <c r="N574" s="1" t="s">
        <v>50</v>
      </c>
      <c r="O574" s="1">
        <v>969.85</v>
      </c>
      <c r="P574" s="1">
        <v>6</v>
      </c>
      <c r="Q574" s="1">
        <v>50</v>
      </c>
      <c r="R574" s="1">
        <v>499.85</v>
      </c>
      <c r="S574" s="1">
        <v>2</v>
      </c>
      <c r="T574" s="1" t="s">
        <v>51</v>
      </c>
      <c r="U574" s="1">
        <v>309</v>
      </c>
      <c r="V574" s="1" t="s">
        <v>52</v>
      </c>
      <c r="W574" s="1" t="s">
        <v>52</v>
      </c>
      <c r="X574" s="1">
        <v>33</v>
      </c>
    </row>
    <row r="575" spans="1:24">
      <c r="A575" s="1">
        <v>639</v>
      </c>
      <c r="B575" s="1" t="s">
        <v>97</v>
      </c>
      <c r="C575" s="1" t="s">
        <v>14</v>
      </c>
      <c r="D575" s="1">
        <v>92.27</v>
      </c>
      <c r="E575" s="1">
        <v>0.49</v>
      </c>
      <c r="F575" s="1">
        <v>0.11</v>
      </c>
      <c r="G575" s="1">
        <v>0</v>
      </c>
      <c r="H575" s="1">
        <v>0.12</v>
      </c>
      <c r="I575" s="1">
        <v>5.98</v>
      </c>
      <c r="J575" s="1">
        <v>0</v>
      </c>
      <c r="K575" s="1">
        <v>1.03</v>
      </c>
      <c r="L575" s="1">
        <v>0</v>
      </c>
      <c r="M575" s="1">
        <v>0</v>
      </c>
      <c r="N575" s="1" t="s">
        <v>50</v>
      </c>
      <c r="O575" s="1">
        <v>969.85</v>
      </c>
      <c r="P575" s="1">
        <v>6</v>
      </c>
      <c r="Q575" s="1">
        <v>50</v>
      </c>
      <c r="R575" s="1">
        <v>549.85</v>
      </c>
      <c r="S575" s="1">
        <v>2</v>
      </c>
      <c r="T575" s="1" t="s">
        <v>51</v>
      </c>
      <c r="U575" s="1">
        <v>233</v>
      </c>
      <c r="V575" s="1" t="s">
        <v>52</v>
      </c>
      <c r="W575" s="1" t="s">
        <v>52</v>
      </c>
      <c r="X575" s="1">
        <v>35</v>
      </c>
    </row>
    <row r="576" spans="1:24">
      <c r="A576" s="1">
        <v>640</v>
      </c>
      <c r="B576" s="1" t="s">
        <v>97</v>
      </c>
      <c r="C576" s="1" t="s">
        <v>14</v>
      </c>
      <c r="D576" s="1">
        <v>92.27</v>
      </c>
      <c r="E576" s="1">
        <v>0.49</v>
      </c>
      <c r="F576" s="1">
        <v>0.11</v>
      </c>
      <c r="G576" s="1">
        <v>0</v>
      </c>
      <c r="H576" s="1">
        <v>0.12</v>
      </c>
      <c r="I576" s="1">
        <v>5.98</v>
      </c>
      <c r="J576" s="1">
        <v>0</v>
      </c>
      <c r="K576" s="1">
        <v>1.03</v>
      </c>
      <c r="L576" s="1">
        <v>0</v>
      </c>
      <c r="M576" s="1">
        <v>0</v>
      </c>
      <c r="N576" s="1" t="s">
        <v>50</v>
      </c>
      <c r="O576" s="1">
        <v>969.85</v>
      </c>
      <c r="P576" s="1">
        <v>6</v>
      </c>
      <c r="Q576" s="1">
        <v>50</v>
      </c>
      <c r="R576" s="1">
        <v>599.85</v>
      </c>
      <c r="S576" s="1">
        <v>2</v>
      </c>
      <c r="T576" s="1" t="s">
        <v>51</v>
      </c>
      <c r="U576" s="1">
        <v>209</v>
      </c>
      <c r="V576" s="1" t="s">
        <v>52</v>
      </c>
      <c r="W576" s="1" t="s">
        <v>52</v>
      </c>
      <c r="X576" s="1">
        <v>37</v>
      </c>
    </row>
    <row r="577" spans="1:24">
      <c r="A577" s="1">
        <v>641</v>
      </c>
      <c r="B577" s="1" t="s">
        <v>97</v>
      </c>
      <c r="C577" s="1" t="s">
        <v>14</v>
      </c>
      <c r="D577" s="1">
        <v>92.27</v>
      </c>
      <c r="E577" s="1">
        <v>0.49</v>
      </c>
      <c r="F577" s="1">
        <v>0.11</v>
      </c>
      <c r="G577" s="1">
        <v>0</v>
      </c>
      <c r="H577" s="1">
        <v>0.12</v>
      </c>
      <c r="I577" s="1">
        <v>5.98</v>
      </c>
      <c r="J577" s="1">
        <v>0</v>
      </c>
      <c r="K577" s="1">
        <v>1.03</v>
      </c>
      <c r="L577" s="1">
        <v>0</v>
      </c>
      <c r="M577" s="1">
        <v>0</v>
      </c>
      <c r="N577" s="1" t="s">
        <v>50</v>
      </c>
      <c r="O577" s="1">
        <v>969.85</v>
      </c>
      <c r="P577" s="1">
        <v>6</v>
      </c>
      <c r="Q577" s="1">
        <v>50</v>
      </c>
      <c r="R577" s="1">
        <v>649.85</v>
      </c>
      <c r="S577" s="1">
        <v>2</v>
      </c>
      <c r="T577" s="1" t="s">
        <v>51</v>
      </c>
      <c r="U577" s="1">
        <v>190</v>
      </c>
      <c r="V577" s="1" t="s">
        <v>52</v>
      </c>
      <c r="W577" s="1" t="s">
        <v>52</v>
      </c>
      <c r="X577" s="1">
        <v>37</v>
      </c>
    </row>
    <row r="578" spans="1:24">
      <c r="A578" s="1">
        <v>642</v>
      </c>
      <c r="B578" s="1" t="s">
        <v>97</v>
      </c>
      <c r="C578" s="1" t="s">
        <v>14</v>
      </c>
      <c r="D578" s="1">
        <v>92.27</v>
      </c>
      <c r="E578" s="1">
        <v>0.49</v>
      </c>
      <c r="F578" s="1">
        <v>0.11</v>
      </c>
      <c r="G578" s="1">
        <v>0</v>
      </c>
      <c r="H578" s="1">
        <v>0.12</v>
      </c>
      <c r="I578" s="1">
        <v>5.98</v>
      </c>
      <c r="J578" s="1">
        <v>0</v>
      </c>
      <c r="K578" s="1">
        <v>1.03</v>
      </c>
      <c r="L578" s="1">
        <v>0</v>
      </c>
      <c r="M578" s="1">
        <v>0</v>
      </c>
      <c r="N578" s="1" t="s">
        <v>50</v>
      </c>
      <c r="O578" s="1">
        <v>969.85</v>
      </c>
      <c r="P578" s="1">
        <v>6</v>
      </c>
      <c r="Q578" s="1">
        <v>50</v>
      </c>
      <c r="R578" s="1">
        <v>699.85</v>
      </c>
      <c r="S578" s="1">
        <v>2</v>
      </c>
      <c r="T578" s="1" t="s">
        <v>51</v>
      </c>
      <c r="U578" s="1">
        <v>179</v>
      </c>
      <c r="V578" s="1" t="s">
        <v>52</v>
      </c>
      <c r="W578" s="1" t="s">
        <v>52</v>
      </c>
      <c r="X578" s="1">
        <v>38</v>
      </c>
    </row>
    <row r="579" spans="1:24">
      <c r="A579" s="1">
        <v>643</v>
      </c>
      <c r="B579" s="1" t="s">
        <v>97</v>
      </c>
      <c r="C579" s="1" t="s">
        <v>14</v>
      </c>
      <c r="D579" s="1">
        <v>92.27</v>
      </c>
      <c r="E579" s="1">
        <v>0.49</v>
      </c>
      <c r="F579" s="1">
        <v>0.11</v>
      </c>
      <c r="G579" s="1">
        <v>0</v>
      </c>
      <c r="H579" s="1">
        <v>0.12</v>
      </c>
      <c r="I579" s="1">
        <v>5.98</v>
      </c>
      <c r="J579" s="1">
        <v>0</v>
      </c>
      <c r="K579" s="1">
        <v>1.03</v>
      </c>
      <c r="L579" s="1">
        <v>0</v>
      </c>
      <c r="M579" s="1">
        <v>0</v>
      </c>
      <c r="N579" s="1" t="s">
        <v>50</v>
      </c>
      <c r="O579" s="1">
        <v>969.85</v>
      </c>
      <c r="P579" s="1">
        <v>6</v>
      </c>
      <c r="Q579" s="1">
        <v>50</v>
      </c>
      <c r="R579" s="1">
        <v>749.85</v>
      </c>
      <c r="S579" s="1">
        <v>2</v>
      </c>
      <c r="T579" s="1" t="s">
        <v>51</v>
      </c>
      <c r="U579" s="1">
        <v>170</v>
      </c>
      <c r="V579" s="1" t="s">
        <v>52</v>
      </c>
      <c r="W579" s="1" t="s">
        <v>52</v>
      </c>
      <c r="X579" s="1">
        <v>38</v>
      </c>
    </row>
    <row r="580" spans="1:24">
      <c r="A580" s="1">
        <v>644</v>
      </c>
      <c r="B580" s="1" t="s">
        <v>96</v>
      </c>
      <c r="C580" s="1" t="s">
        <v>13</v>
      </c>
      <c r="D580" s="1">
        <v>92.35</v>
      </c>
      <c r="E580" s="1">
        <v>0</v>
      </c>
      <c r="F580" s="1">
        <v>0.1</v>
      </c>
      <c r="G580" s="1">
        <v>0</v>
      </c>
      <c r="H580" s="1">
        <v>0.15</v>
      </c>
      <c r="I580" s="1">
        <v>6</v>
      </c>
      <c r="J580" s="1">
        <v>0</v>
      </c>
      <c r="K580" s="1">
        <v>1.4</v>
      </c>
      <c r="L580" s="1">
        <v>0</v>
      </c>
      <c r="M580" s="1">
        <v>0</v>
      </c>
      <c r="N580" s="1" t="s">
        <v>54</v>
      </c>
      <c r="O580" s="1">
        <v>969.85</v>
      </c>
      <c r="P580" s="1">
        <v>4</v>
      </c>
      <c r="Q580" s="1">
        <v>0</v>
      </c>
      <c r="R580" s="1">
        <v>399.85</v>
      </c>
      <c r="S580" s="1">
        <v>3</v>
      </c>
      <c r="T580" s="1" t="s">
        <v>51</v>
      </c>
      <c r="U580" s="1">
        <v>289</v>
      </c>
      <c r="V580" s="1" t="s">
        <v>52</v>
      </c>
      <c r="W580" s="1" t="s">
        <v>52</v>
      </c>
      <c r="X580" s="1">
        <v>31</v>
      </c>
    </row>
    <row r="581" spans="1:24">
      <c r="A581" s="1">
        <v>645</v>
      </c>
      <c r="B581" s="1" t="s">
        <v>96</v>
      </c>
      <c r="C581" s="1" t="s">
        <v>13</v>
      </c>
      <c r="D581" s="1">
        <v>92.35</v>
      </c>
      <c r="E581" s="1">
        <v>0</v>
      </c>
      <c r="F581" s="1">
        <v>0.1</v>
      </c>
      <c r="G581" s="1">
        <v>0</v>
      </c>
      <c r="H581" s="1">
        <v>0.15</v>
      </c>
      <c r="I581" s="1">
        <v>6</v>
      </c>
      <c r="J581" s="1">
        <v>0</v>
      </c>
      <c r="K581" s="1">
        <v>1.4</v>
      </c>
      <c r="L581" s="1">
        <v>0</v>
      </c>
      <c r="M581" s="1">
        <v>0</v>
      </c>
      <c r="N581" s="1" t="s">
        <v>54</v>
      </c>
      <c r="O581" s="1">
        <v>969.85</v>
      </c>
      <c r="P581" s="1">
        <v>4</v>
      </c>
      <c r="Q581" s="1">
        <v>0</v>
      </c>
      <c r="R581" s="1">
        <v>449.85</v>
      </c>
      <c r="S581" s="1">
        <v>3</v>
      </c>
      <c r="T581" s="1" t="s">
        <v>51</v>
      </c>
      <c r="U581" s="1">
        <v>302</v>
      </c>
      <c r="V581" s="1" t="s">
        <v>52</v>
      </c>
      <c r="W581" s="1" t="s">
        <v>52</v>
      </c>
      <c r="X581" s="1">
        <v>35</v>
      </c>
    </row>
    <row r="582" spans="1:24">
      <c r="A582" s="1">
        <v>646</v>
      </c>
      <c r="B582" s="1" t="s">
        <v>96</v>
      </c>
      <c r="C582" s="1" t="s">
        <v>13</v>
      </c>
      <c r="D582" s="1">
        <v>92.35</v>
      </c>
      <c r="E582" s="1">
        <v>0</v>
      </c>
      <c r="F582" s="1">
        <v>0.1</v>
      </c>
      <c r="G582" s="1">
        <v>0</v>
      </c>
      <c r="H582" s="1">
        <v>0.15</v>
      </c>
      <c r="I582" s="1">
        <v>6</v>
      </c>
      <c r="J582" s="1">
        <v>0</v>
      </c>
      <c r="K582" s="1">
        <v>1.4</v>
      </c>
      <c r="L582" s="1">
        <v>0</v>
      </c>
      <c r="M582" s="1">
        <v>0</v>
      </c>
      <c r="N582" s="1" t="s">
        <v>54</v>
      </c>
      <c r="O582" s="1">
        <v>969.85</v>
      </c>
      <c r="P582" s="1">
        <v>4</v>
      </c>
      <c r="Q582" s="1">
        <v>0</v>
      </c>
      <c r="R582" s="1">
        <v>499.85</v>
      </c>
      <c r="S582" s="1">
        <v>3</v>
      </c>
      <c r="T582" s="1" t="s">
        <v>51</v>
      </c>
      <c r="U582" s="1">
        <v>285</v>
      </c>
      <c r="V582" s="1" t="s">
        <v>52</v>
      </c>
      <c r="W582" s="1" t="s">
        <v>52</v>
      </c>
      <c r="X582" s="1">
        <v>37</v>
      </c>
    </row>
    <row r="583" spans="1:24">
      <c r="A583" s="1">
        <v>647</v>
      </c>
      <c r="B583" s="1" t="s">
        <v>96</v>
      </c>
      <c r="C583" s="1" t="s">
        <v>13</v>
      </c>
      <c r="D583" s="1">
        <v>92.35</v>
      </c>
      <c r="E583" s="1">
        <v>0</v>
      </c>
      <c r="F583" s="1">
        <v>0.1</v>
      </c>
      <c r="G583" s="1">
        <v>0</v>
      </c>
      <c r="H583" s="1">
        <v>0.15</v>
      </c>
      <c r="I583" s="1">
        <v>6</v>
      </c>
      <c r="J583" s="1">
        <v>0</v>
      </c>
      <c r="K583" s="1">
        <v>1.4</v>
      </c>
      <c r="L583" s="1">
        <v>0</v>
      </c>
      <c r="M583" s="1">
        <v>0</v>
      </c>
      <c r="N583" s="1" t="s">
        <v>50</v>
      </c>
      <c r="O583" s="1">
        <v>969.85</v>
      </c>
      <c r="P583" s="1">
        <v>4</v>
      </c>
      <c r="Q583" s="1">
        <v>50</v>
      </c>
      <c r="R583" s="1">
        <v>449.85</v>
      </c>
      <c r="S583" s="1">
        <v>3</v>
      </c>
      <c r="T583" s="1" t="s">
        <v>51</v>
      </c>
      <c r="U583" s="1">
        <v>327</v>
      </c>
      <c r="V583" s="1" t="s">
        <v>52</v>
      </c>
      <c r="W583" s="1" t="s">
        <v>52</v>
      </c>
      <c r="X583" s="1">
        <v>34</v>
      </c>
    </row>
    <row r="584" spans="1:24">
      <c r="A584" s="1">
        <v>648</v>
      </c>
      <c r="B584" s="1" t="s">
        <v>96</v>
      </c>
      <c r="C584" s="1" t="s">
        <v>13</v>
      </c>
      <c r="D584" s="1">
        <v>92.35</v>
      </c>
      <c r="E584" s="1">
        <v>0</v>
      </c>
      <c r="F584" s="1">
        <v>0.1</v>
      </c>
      <c r="G584" s="1">
        <v>0</v>
      </c>
      <c r="H584" s="1">
        <v>0.15</v>
      </c>
      <c r="I584" s="1">
        <v>6</v>
      </c>
      <c r="J584" s="1">
        <v>0</v>
      </c>
      <c r="K584" s="1">
        <v>1.4</v>
      </c>
      <c r="L584" s="1">
        <v>0</v>
      </c>
      <c r="M584" s="1">
        <v>0</v>
      </c>
      <c r="N584" s="1" t="s">
        <v>50</v>
      </c>
      <c r="O584" s="1">
        <v>969.85</v>
      </c>
      <c r="P584" s="1">
        <v>4</v>
      </c>
      <c r="Q584" s="1">
        <v>80</v>
      </c>
      <c r="R584" s="1">
        <v>449.85</v>
      </c>
      <c r="S584" s="1">
        <v>3</v>
      </c>
      <c r="T584" s="1" t="s">
        <v>51</v>
      </c>
      <c r="U584" s="1">
        <v>311</v>
      </c>
      <c r="V584" s="1" t="s">
        <v>52</v>
      </c>
      <c r="W584" s="1" t="s">
        <v>52</v>
      </c>
      <c r="X584" s="1">
        <v>38</v>
      </c>
    </row>
    <row r="585" spans="1:24">
      <c r="A585" s="1">
        <v>649</v>
      </c>
      <c r="B585" s="1" t="s">
        <v>96</v>
      </c>
      <c r="C585" s="1" t="s">
        <v>14</v>
      </c>
      <c r="D585" s="1">
        <v>92.25</v>
      </c>
      <c r="E585" s="1">
        <v>0.5</v>
      </c>
      <c r="F585" s="1">
        <v>0.1</v>
      </c>
      <c r="G585" s="1">
        <v>0</v>
      </c>
      <c r="H585" s="1">
        <v>0.15</v>
      </c>
      <c r="I585" s="1">
        <v>6</v>
      </c>
      <c r="J585" s="1">
        <v>0</v>
      </c>
      <c r="K585" s="1">
        <v>1</v>
      </c>
      <c r="L585" s="1">
        <v>0</v>
      </c>
      <c r="M585" s="1">
        <v>0</v>
      </c>
      <c r="N585" s="1" t="s">
        <v>54</v>
      </c>
      <c r="O585" s="1">
        <v>969.85</v>
      </c>
      <c r="P585" s="1">
        <v>4</v>
      </c>
      <c r="Q585" s="1">
        <v>0</v>
      </c>
      <c r="R585" s="1">
        <v>399.85</v>
      </c>
      <c r="S585" s="1">
        <v>3</v>
      </c>
      <c r="T585" s="1" t="s">
        <v>51</v>
      </c>
      <c r="U585" s="1">
        <v>293</v>
      </c>
      <c r="V585" s="1" t="s">
        <v>52</v>
      </c>
      <c r="W585" s="1" t="s">
        <v>52</v>
      </c>
      <c r="X585" s="1">
        <v>26</v>
      </c>
    </row>
    <row r="586" spans="1:24">
      <c r="A586" s="1">
        <v>650</v>
      </c>
      <c r="B586" s="1" t="s">
        <v>96</v>
      </c>
      <c r="C586" s="1" t="s">
        <v>14</v>
      </c>
      <c r="D586" s="1">
        <v>92.25</v>
      </c>
      <c r="E586" s="1">
        <v>0.5</v>
      </c>
      <c r="F586" s="1">
        <v>0.1</v>
      </c>
      <c r="G586" s="1">
        <v>0</v>
      </c>
      <c r="H586" s="1">
        <v>0.15</v>
      </c>
      <c r="I586" s="1">
        <v>6</v>
      </c>
      <c r="J586" s="1">
        <v>0</v>
      </c>
      <c r="K586" s="1">
        <v>1</v>
      </c>
      <c r="L586" s="1">
        <v>0</v>
      </c>
      <c r="M586" s="1">
        <v>0</v>
      </c>
      <c r="N586" s="1" t="s">
        <v>54</v>
      </c>
      <c r="O586" s="1">
        <v>969.85</v>
      </c>
      <c r="P586" s="1">
        <v>4</v>
      </c>
      <c r="Q586" s="1">
        <v>0</v>
      </c>
      <c r="R586" s="1">
        <v>449.85</v>
      </c>
      <c r="S586" s="1">
        <v>3</v>
      </c>
      <c r="T586" s="1" t="s">
        <v>51</v>
      </c>
      <c r="U586" s="1">
        <v>306</v>
      </c>
      <c r="V586" s="1" t="s">
        <v>52</v>
      </c>
      <c r="W586" s="1" t="s">
        <v>52</v>
      </c>
      <c r="X586" s="1">
        <v>30</v>
      </c>
    </row>
    <row r="587" spans="1:24">
      <c r="A587" s="1">
        <v>651</v>
      </c>
      <c r="B587" s="1" t="s">
        <v>96</v>
      </c>
      <c r="C587" s="1" t="s">
        <v>14</v>
      </c>
      <c r="D587" s="1">
        <v>92.25</v>
      </c>
      <c r="E587" s="1">
        <v>0.5</v>
      </c>
      <c r="F587" s="1">
        <v>0.1</v>
      </c>
      <c r="G587" s="1">
        <v>0</v>
      </c>
      <c r="H587" s="1">
        <v>0.15</v>
      </c>
      <c r="I587" s="1">
        <v>6</v>
      </c>
      <c r="J587" s="1">
        <v>0</v>
      </c>
      <c r="K587" s="1">
        <v>1</v>
      </c>
      <c r="L587" s="1">
        <v>0</v>
      </c>
      <c r="M587" s="1">
        <v>0</v>
      </c>
      <c r="N587" s="1" t="s">
        <v>54</v>
      </c>
      <c r="O587" s="1">
        <v>969.85</v>
      </c>
      <c r="P587" s="1">
        <v>4</v>
      </c>
      <c r="Q587" s="1">
        <v>0</v>
      </c>
      <c r="R587" s="1">
        <v>499.85</v>
      </c>
      <c r="S587" s="1">
        <v>3</v>
      </c>
      <c r="T587" s="1" t="s">
        <v>51</v>
      </c>
      <c r="U587" s="1">
        <v>295</v>
      </c>
      <c r="V587" s="1" t="s">
        <v>52</v>
      </c>
      <c r="W587" s="1" t="s">
        <v>52</v>
      </c>
      <c r="X587" s="1">
        <v>34</v>
      </c>
    </row>
    <row r="588" spans="1:24">
      <c r="A588" s="1">
        <v>652</v>
      </c>
      <c r="B588" s="1" t="s">
        <v>96</v>
      </c>
      <c r="C588" s="1" t="s">
        <v>14</v>
      </c>
      <c r="D588" s="1">
        <v>92.25</v>
      </c>
      <c r="E588" s="1">
        <v>0.5</v>
      </c>
      <c r="F588" s="1">
        <v>0.1</v>
      </c>
      <c r="G588" s="1">
        <v>0</v>
      </c>
      <c r="H588" s="1">
        <v>0.15</v>
      </c>
      <c r="I588" s="1">
        <v>6</v>
      </c>
      <c r="J588" s="1">
        <v>0</v>
      </c>
      <c r="K588" s="1">
        <v>1</v>
      </c>
      <c r="L588" s="1">
        <v>0</v>
      </c>
      <c r="M588" s="1">
        <v>0</v>
      </c>
      <c r="N588" s="1" t="s">
        <v>50</v>
      </c>
      <c r="O588" s="1">
        <v>969.85</v>
      </c>
      <c r="P588" s="1">
        <v>4</v>
      </c>
      <c r="Q588" s="1">
        <v>50</v>
      </c>
      <c r="R588" s="1">
        <v>449.85</v>
      </c>
      <c r="S588" s="1">
        <v>3</v>
      </c>
      <c r="T588" s="1" t="s">
        <v>51</v>
      </c>
      <c r="U588" s="1">
        <v>333</v>
      </c>
      <c r="V588" s="1" t="s">
        <v>52</v>
      </c>
      <c r="W588" s="1" t="s">
        <v>52</v>
      </c>
      <c r="X588" s="1">
        <v>30</v>
      </c>
    </row>
    <row r="589" spans="1:24">
      <c r="A589" s="1">
        <v>653</v>
      </c>
      <c r="B589" s="1" t="s">
        <v>96</v>
      </c>
      <c r="C589" s="1" t="s">
        <v>14</v>
      </c>
      <c r="D589" s="1">
        <v>92.25</v>
      </c>
      <c r="E589" s="1">
        <v>0.5</v>
      </c>
      <c r="F589" s="1">
        <v>0.1</v>
      </c>
      <c r="G589" s="1">
        <v>0</v>
      </c>
      <c r="H589" s="1">
        <v>0.15</v>
      </c>
      <c r="I589" s="1">
        <v>6</v>
      </c>
      <c r="J589" s="1">
        <v>0</v>
      </c>
      <c r="K589" s="1">
        <v>1</v>
      </c>
      <c r="L589" s="1">
        <v>0</v>
      </c>
      <c r="M589" s="1">
        <v>0</v>
      </c>
      <c r="N589" s="1" t="s">
        <v>50</v>
      </c>
      <c r="O589" s="1">
        <v>969.85</v>
      </c>
      <c r="P589" s="1">
        <v>4</v>
      </c>
      <c r="Q589" s="1">
        <v>80</v>
      </c>
      <c r="R589" s="1">
        <v>449.85</v>
      </c>
      <c r="S589" s="1">
        <v>3</v>
      </c>
      <c r="T589" s="1" t="s">
        <v>51</v>
      </c>
      <c r="U589" s="1">
        <v>336</v>
      </c>
      <c r="V589" s="1" t="s">
        <v>52</v>
      </c>
      <c r="W589" s="1" t="s">
        <v>52</v>
      </c>
      <c r="X589" s="1">
        <v>31</v>
      </c>
    </row>
    <row r="590" spans="1:24">
      <c r="A590" s="1">
        <v>654</v>
      </c>
      <c r="B590" s="1" t="s">
        <v>97</v>
      </c>
      <c r="C590" s="1" t="s">
        <v>14</v>
      </c>
      <c r="D590" s="1">
        <v>92.27</v>
      </c>
      <c r="E590" s="1">
        <v>0.49</v>
      </c>
      <c r="F590" s="1">
        <v>0.11</v>
      </c>
      <c r="G590" s="1">
        <v>0</v>
      </c>
      <c r="H590" s="1">
        <v>0.12</v>
      </c>
      <c r="I590" s="1">
        <v>5.98</v>
      </c>
      <c r="J590" s="1">
        <v>0</v>
      </c>
      <c r="K590" s="1">
        <v>1.03</v>
      </c>
      <c r="L590" s="1">
        <v>0</v>
      </c>
      <c r="M590" s="1">
        <v>0</v>
      </c>
      <c r="N590" s="1" t="s">
        <v>50</v>
      </c>
      <c r="O590" s="1">
        <v>969.85</v>
      </c>
      <c r="P590" s="1">
        <v>6</v>
      </c>
      <c r="Q590" s="1">
        <v>50</v>
      </c>
      <c r="R590" s="1">
        <v>399.85</v>
      </c>
      <c r="S590" s="1">
        <v>3</v>
      </c>
      <c r="T590" s="1" t="s">
        <v>51</v>
      </c>
      <c r="U590" s="1">
        <v>335</v>
      </c>
      <c r="V590" s="1" t="s">
        <v>52</v>
      </c>
      <c r="W590" s="1" t="s">
        <v>52</v>
      </c>
      <c r="X590" s="1">
        <v>25</v>
      </c>
    </row>
    <row r="591" spans="1:24">
      <c r="A591" s="1">
        <v>655</v>
      </c>
      <c r="B591" s="1" t="s">
        <v>97</v>
      </c>
      <c r="C591" s="1" t="s">
        <v>14</v>
      </c>
      <c r="D591" s="1">
        <v>92.27</v>
      </c>
      <c r="E591" s="1">
        <v>0.49</v>
      </c>
      <c r="F591" s="1">
        <v>0.11</v>
      </c>
      <c r="G591" s="1">
        <v>0</v>
      </c>
      <c r="H591" s="1">
        <v>0.12</v>
      </c>
      <c r="I591" s="1">
        <v>5.98</v>
      </c>
      <c r="J591" s="1">
        <v>0</v>
      </c>
      <c r="K591" s="1">
        <v>1.03</v>
      </c>
      <c r="L591" s="1">
        <v>0</v>
      </c>
      <c r="M591" s="1">
        <v>0</v>
      </c>
      <c r="N591" s="1" t="s">
        <v>50</v>
      </c>
      <c r="O591" s="1">
        <v>969.85</v>
      </c>
      <c r="P591" s="1">
        <v>6</v>
      </c>
      <c r="Q591" s="1">
        <v>50</v>
      </c>
      <c r="R591" s="1">
        <v>449.85</v>
      </c>
      <c r="S591" s="1">
        <v>3</v>
      </c>
      <c r="T591" s="1" t="s">
        <v>51</v>
      </c>
      <c r="U591" s="1">
        <v>352</v>
      </c>
      <c r="V591" s="1" t="s">
        <v>52</v>
      </c>
      <c r="W591" s="1" t="s">
        <v>52</v>
      </c>
      <c r="X591" s="1">
        <v>29</v>
      </c>
    </row>
    <row r="592" spans="1:24">
      <c r="A592" s="1">
        <v>656</v>
      </c>
      <c r="B592" s="1" t="s">
        <v>97</v>
      </c>
      <c r="C592" s="1" t="s">
        <v>14</v>
      </c>
      <c r="D592" s="1">
        <v>92.27</v>
      </c>
      <c r="E592" s="1">
        <v>0.49</v>
      </c>
      <c r="F592" s="1">
        <v>0.11</v>
      </c>
      <c r="G592" s="1">
        <v>0</v>
      </c>
      <c r="H592" s="1">
        <v>0.12</v>
      </c>
      <c r="I592" s="1">
        <v>5.98</v>
      </c>
      <c r="J592" s="1">
        <v>0</v>
      </c>
      <c r="K592" s="1">
        <v>1.03</v>
      </c>
      <c r="L592" s="1">
        <v>0</v>
      </c>
      <c r="M592" s="1">
        <v>0</v>
      </c>
      <c r="N592" s="1" t="s">
        <v>50</v>
      </c>
      <c r="O592" s="1">
        <v>969.85</v>
      </c>
      <c r="P592" s="1">
        <v>6</v>
      </c>
      <c r="Q592" s="1">
        <v>50</v>
      </c>
      <c r="R592" s="1">
        <v>499.85</v>
      </c>
      <c r="S592" s="1">
        <v>3</v>
      </c>
      <c r="T592" s="1" t="s">
        <v>51</v>
      </c>
      <c r="U592" s="1">
        <v>289</v>
      </c>
      <c r="V592" s="1" t="s">
        <v>52</v>
      </c>
      <c r="W592" s="1" t="s">
        <v>52</v>
      </c>
      <c r="X592" s="1">
        <v>34</v>
      </c>
    </row>
    <row r="593" spans="1:24">
      <c r="A593" s="1">
        <v>657</v>
      </c>
      <c r="B593" s="1" t="s">
        <v>97</v>
      </c>
      <c r="C593" s="1" t="s">
        <v>14</v>
      </c>
      <c r="D593" s="1">
        <v>92.27</v>
      </c>
      <c r="E593" s="1">
        <v>0.49</v>
      </c>
      <c r="F593" s="1">
        <v>0.11</v>
      </c>
      <c r="G593" s="1">
        <v>0</v>
      </c>
      <c r="H593" s="1">
        <v>0.12</v>
      </c>
      <c r="I593" s="1">
        <v>5.98</v>
      </c>
      <c r="J593" s="1">
        <v>0</v>
      </c>
      <c r="K593" s="1">
        <v>1.03</v>
      </c>
      <c r="L593" s="1">
        <v>0</v>
      </c>
      <c r="M593" s="1">
        <v>0</v>
      </c>
      <c r="N593" s="1" t="s">
        <v>50</v>
      </c>
      <c r="O593" s="1">
        <v>969.85</v>
      </c>
      <c r="P593" s="1">
        <v>6</v>
      </c>
      <c r="Q593" s="1">
        <v>50</v>
      </c>
      <c r="R593" s="1">
        <v>549.85</v>
      </c>
      <c r="S593" s="1">
        <v>3</v>
      </c>
      <c r="T593" s="1" t="s">
        <v>51</v>
      </c>
      <c r="U593" s="1">
        <v>233</v>
      </c>
      <c r="V593" s="1" t="s">
        <v>52</v>
      </c>
      <c r="W593" s="1" t="s">
        <v>52</v>
      </c>
      <c r="X593" s="1">
        <v>36</v>
      </c>
    </row>
    <row r="594" spans="1:24">
      <c r="A594" s="1">
        <v>658</v>
      </c>
      <c r="B594" s="1" t="s">
        <v>97</v>
      </c>
      <c r="C594" s="1" t="s">
        <v>14</v>
      </c>
      <c r="D594" s="1">
        <v>92.27</v>
      </c>
      <c r="E594" s="1">
        <v>0.49</v>
      </c>
      <c r="F594" s="1">
        <v>0.11</v>
      </c>
      <c r="G594" s="1">
        <v>0</v>
      </c>
      <c r="H594" s="1">
        <v>0.12</v>
      </c>
      <c r="I594" s="1">
        <v>5.98</v>
      </c>
      <c r="J594" s="1">
        <v>0</v>
      </c>
      <c r="K594" s="1">
        <v>1.03</v>
      </c>
      <c r="L594" s="1">
        <v>0</v>
      </c>
      <c r="M594" s="1">
        <v>0</v>
      </c>
      <c r="N594" s="1" t="s">
        <v>50</v>
      </c>
      <c r="O594" s="1">
        <v>969.85</v>
      </c>
      <c r="P594" s="1">
        <v>6</v>
      </c>
      <c r="Q594" s="1">
        <v>50</v>
      </c>
      <c r="R594" s="1">
        <v>599.85</v>
      </c>
      <c r="S594" s="1">
        <v>3</v>
      </c>
      <c r="T594" s="1" t="s">
        <v>51</v>
      </c>
      <c r="U594" s="1">
        <v>179</v>
      </c>
      <c r="V594" s="1" t="s">
        <v>52</v>
      </c>
      <c r="W594" s="1" t="s">
        <v>52</v>
      </c>
      <c r="X594" s="1">
        <v>38</v>
      </c>
    </row>
    <row r="595" spans="1:24">
      <c r="A595" s="1">
        <v>659</v>
      </c>
      <c r="B595" s="1" t="s">
        <v>97</v>
      </c>
      <c r="C595" s="1" t="s">
        <v>14</v>
      </c>
      <c r="D595" s="1">
        <v>92.27</v>
      </c>
      <c r="E595" s="1">
        <v>0.49</v>
      </c>
      <c r="F595" s="1">
        <v>0.11</v>
      </c>
      <c r="G595" s="1">
        <v>0</v>
      </c>
      <c r="H595" s="1">
        <v>0.12</v>
      </c>
      <c r="I595" s="1">
        <v>5.98</v>
      </c>
      <c r="J595" s="1">
        <v>0</v>
      </c>
      <c r="K595" s="1">
        <v>1.03</v>
      </c>
      <c r="L595" s="1">
        <v>0</v>
      </c>
      <c r="M595" s="1">
        <v>0</v>
      </c>
      <c r="N595" s="1" t="s">
        <v>50</v>
      </c>
      <c r="O595" s="1">
        <v>969.85</v>
      </c>
      <c r="P595" s="1">
        <v>6</v>
      </c>
      <c r="Q595" s="1">
        <v>50</v>
      </c>
      <c r="R595" s="1">
        <v>649.85</v>
      </c>
      <c r="S595" s="1">
        <v>3</v>
      </c>
      <c r="T595" s="1" t="s">
        <v>51</v>
      </c>
      <c r="U595" s="1">
        <v>168</v>
      </c>
      <c r="V595" s="1" t="s">
        <v>52</v>
      </c>
      <c r="W595" s="1" t="s">
        <v>52</v>
      </c>
      <c r="X595" s="1">
        <v>38</v>
      </c>
    </row>
    <row r="596" spans="1:24">
      <c r="A596" s="1">
        <v>660</v>
      </c>
      <c r="B596" s="1" t="s">
        <v>97</v>
      </c>
      <c r="C596" s="1" t="s">
        <v>14</v>
      </c>
      <c r="D596" s="1">
        <v>92.27</v>
      </c>
      <c r="E596" s="1">
        <v>0.49</v>
      </c>
      <c r="F596" s="1">
        <v>0.11</v>
      </c>
      <c r="G596" s="1">
        <v>0</v>
      </c>
      <c r="H596" s="1">
        <v>0.12</v>
      </c>
      <c r="I596" s="1">
        <v>5.98</v>
      </c>
      <c r="J596" s="1">
        <v>0</v>
      </c>
      <c r="K596" s="1">
        <v>1.03</v>
      </c>
      <c r="L596" s="1">
        <v>0</v>
      </c>
      <c r="M596" s="1">
        <v>0</v>
      </c>
      <c r="N596" s="1" t="s">
        <v>50</v>
      </c>
      <c r="O596" s="1">
        <v>969.85</v>
      </c>
      <c r="P596" s="1">
        <v>6</v>
      </c>
      <c r="Q596" s="1">
        <v>50</v>
      </c>
      <c r="R596" s="1">
        <v>699.85</v>
      </c>
      <c r="S596" s="1">
        <v>3</v>
      </c>
      <c r="T596" s="1" t="s">
        <v>51</v>
      </c>
      <c r="U596" s="1">
        <v>159</v>
      </c>
      <c r="V596" s="1" t="s">
        <v>52</v>
      </c>
      <c r="W596" s="1" t="s">
        <v>52</v>
      </c>
      <c r="X596" s="1">
        <v>39</v>
      </c>
    </row>
    <row r="597" spans="1:24">
      <c r="A597" s="1">
        <v>661</v>
      </c>
      <c r="B597" s="1" t="s">
        <v>97</v>
      </c>
      <c r="C597" s="1" t="s">
        <v>14</v>
      </c>
      <c r="D597" s="1">
        <v>92.27</v>
      </c>
      <c r="E597" s="1">
        <v>0.49</v>
      </c>
      <c r="F597" s="1">
        <v>0.11</v>
      </c>
      <c r="G597" s="1">
        <v>0</v>
      </c>
      <c r="H597" s="1">
        <v>0.12</v>
      </c>
      <c r="I597" s="1">
        <v>5.98</v>
      </c>
      <c r="J597" s="1">
        <v>0</v>
      </c>
      <c r="K597" s="1">
        <v>1.03</v>
      </c>
      <c r="L597" s="1">
        <v>0</v>
      </c>
      <c r="M597" s="1">
        <v>0</v>
      </c>
      <c r="N597" s="1" t="s">
        <v>50</v>
      </c>
      <c r="O597" s="1">
        <v>969.85</v>
      </c>
      <c r="P597" s="1">
        <v>6</v>
      </c>
      <c r="Q597" s="1">
        <v>50</v>
      </c>
      <c r="R597" s="1">
        <v>749.85</v>
      </c>
      <c r="S597" s="1">
        <v>3</v>
      </c>
      <c r="T597" s="1" t="s">
        <v>51</v>
      </c>
      <c r="U597" s="1">
        <v>148</v>
      </c>
      <c r="V597" s="1" t="s">
        <v>52</v>
      </c>
      <c r="W597" s="1" t="s">
        <v>52</v>
      </c>
      <c r="X597" s="1">
        <v>39</v>
      </c>
    </row>
    <row r="598" spans="1:24">
      <c r="A598" s="1">
        <v>662</v>
      </c>
      <c r="B598" s="1" t="s">
        <v>96</v>
      </c>
      <c r="C598" s="1" t="s">
        <v>13</v>
      </c>
      <c r="D598" s="1">
        <v>92.35</v>
      </c>
      <c r="E598" s="1">
        <v>0</v>
      </c>
      <c r="F598" s="1">
        <v>0.1</v>
      </c>
      <c r="G598" s="1">
        <v>0</v>
      </c>
      <c r="H598" s="1">
        <v>0.15</v>
      </c>
      <c r="I598" s="1">
        <v>6</v>
      </c>
      <c r="J598" s="1">
        <v>0</v>
      </c>
      <c r="K598" s="1">
        <v>1.4</v>
      </c>
      <c r="L598" s="1">
        <v>0</v>
      </c>
      <c r="M598" s="1">
        <v>0</v>
      </c>
      <c r="N598" s="1" t="s">
        <v>54</v>
      </c>
      <c r="O598" s="1">
        <v>969.85</v>
      </c>
      <c r="P598" s="1">
        <v>4</v>
      </c>
      <c r="Q598" s="1">
        <v>0</v>
      </c>
      <c r="R598" s="1">
        <v>449.85</v>
      </c>
      <c r="S598" s="1">
        <v>4</v>
      </c>
      <c r="T598" s="1" t="s">
        <v>51</v>
      </c>
      <c r="U598" s="1">
        <v>299</v>
      </c>
      <c r="V598" s="1" t="s">
        <v>52</v>
      </c>
      <c r="W598" s="1" t="s">
        <v>52</v>
      </c>
      <c r="X598" s="1">
        <v>36</v>
      </c>
    </row>
    <row r="599" spans="1:24">
      <c r="A599" s="1">
        <v>663</v>
      </c>
      <c r="B599" s="1" t="s">
        <v>96</v>
      </c>
      <c r="C599" s="1" t="s">
        <v>13</v>
      </c>
      <c r="D599" s="1">
        <v>92.35</v>
      </c>
      <c r="E599" s="1">
        <v>0</v>
      </c>
      <c r="F599" s="1">
        <v>0.1</v>
      </c>
      <c r="G599" s="1">
        <v>0</v>
      </c>
      <c r="H599" s="1">
        <v>0.15</v>
      </c>
      <c r="I599" s="1">
        <v>6</v>
      </c>
      <c r="J599" s="1">
        <v>0</v>
      </c>
      <c r="K599" s="1">
        <v>1.4</v>
      </c>
      <c r="L599" s="1">
        <v>0</v>
      </c>
      <c r="M599" s="1">
        <v>0</v>
      </c>
      <c r="N599" s="1" t="s">
        <v>54</v>
      </c>
      <c r="O599" s="1">
        <v>969.85</v>
      </c>
      <c r="P599" s="1">
        <v>4</v>
      </c>
      <c r="Q599" s="1">
        <v>0</v>
      </c>
      <c r="R599" s="1">
        <v>499.85</v>
      </c>
      <c r="S599" s="1">
        <v>4</v>
      </c>
      <c r="T599" s="1" t="s">
        <v>51</v>
      </c>
      <c r="U599" s="1">
        <v>282</v>
      </c>
      <c r="V599" s="1" t="s">
        <v>52</v>
      </c>
      <c r="W599" s="1" t="s">
        <v>52</v>
      </c>
      <c r="X599" s="1">
        <v>38</v>
      </c>
    </row>
    <row r="600" spans="1:24">
      <c r="A600" s="1">
        <v>664</v>
      </c>
      <c r="B600" s="1" t="s">
        <v>96</v>
      </c>
      <c r="C600" s="1" t="s">
        <v>13</v>
      </c>
      <c r="D600" s="1">
        <v>92.35</v>
      </c>
      <c r="E600" s="1">
        <v>0</v>
      </c>
      <c r="F600" s="1">
        <v>0.1</v>
      </c>
      <c r="G600" s="1">
        <v>0</v>
      </c>
      <c r="H600" s="1">
        <v>0.15</v>
      </c>
      <c r="I600" s="1">
        <v>6</v>
      </c>
      <c r="J600" s="1">
        <v>0</v>
      </c>
      <c r="K600" s="1">
        <v>1.4</v>
      </c>
      <c r="L600" s="1">
        <v>0</v>
      </c>
      <c r="M600" s="1">
        <v>0</v>
      </c>
      <c r="N600" s="1" t="s">
        <v>50</v>
      </c>
      <c r="O600" s="1">
        <v>969.85</v>
      </c>
      <c r="P600" s="1">
        <v>4</v>
      </c>
      <c r="Q600" s="1">
        <v>50</v>
      </c>
      <c r="R600" s="1">
        <v>449.85</v>
      </c>
      <c r="S600" s="1">
        <v>4</v>
      </c>
      <c r="T600" s="1" t="s">
        <v>51</v>
      </c>
      <c r="U600" s="1">
        <v>319</v>
      </c>
      <c r="V600" s="1" t="s">
        <v>52</v>
      </c>
      <c r="W600" s="1" t="s">
        <v>52</v>
      </c>
      <c r="X600" s="1">
        <v>35</v>
      </c>
    </row>
    <row r="601" spans="1:24">
      <c r="A601" s="1">
        <v>665</v>
      </c>
      <c r="B601" s="1" t="s">
        <v>96</v>
      </c>
      <c r="C601" s="1" t="s">
        <v>13</v>
      </c>
      <c r="D601" s="1">
        <v>92.35</v>
      </c>
      <c r="E601" s="1">
        <v>0</v>
      </c>
      <c r="F601" s="1">
        <v>0.1</v>
      </c>
      <c r="G601" s="1">
        <v>0</v>
      </c>
      <c r="H601" s="1">
        <v>0.15</v>
      </c>
      <c r="I601" s="1">
        <v>6</v>
      </c>
      <c r="J601" s="1">
        <v>0</v>
      </c>
      <c r="K601" s="1">
        <v>1.4</v>
      </c>
      <c r="L601" s="1">
        <v>0</v>
      </c>
      <c r="M601" s="1">
        <v>0</v>
      </c>
      <c r="N601" s="1" t="s">
        <v>50</v>
      </c>
      <c r="O601" s="1">
        <v>969.85</v>
      </c>
      <c r="P601" s="1">
        <v>4</v>
      </c>
      <c r="Q601" s="1">
        <v>80</v>
      </c>
      <c r="R601" s="1">
        <v>449.85</v>
      </c>
      <c r="S601" s="1">
        <v>4</v>
      </c>
      <c r="T601" s="1" t="s">
        <v>51</v>
      </c>
      <c r="U601" s="1">
        <v>303</v>
      </c>
      <c r="V601" s="1" t="s">
        <v>52</v>
      </c>
      <c r="W601" s="1" t="s">
        <v>52</v>
      </c>
      <c r="X601" s="1">
        <v>40</v>
      </c>
    </row>
    <row r="602" spans="1:24">
      <c r="A602" s="1">
        <v>666</v>
      </c>
      <c r="B602" s="1" t="s">
        <v>96</v>
      </c>
      <c r="C602" s="1" t="s">
        <v>14</v>
      </c>
      <c r="D602" s="1">
        <v>92.25</v>
      </c>
      <c r="E602" s="1">
        <v>0.5</v>
      </c>
      <c r="F602" s="1">
        <v>0.1</v>
      </c>
      <c r="G602" s="1">
        <v>0</v>
      </c>
      <c r="H602" s="1">
        <v>0.15</v>
      </c>
      <c r="I602" s="1">
        <v>6</v>
      </c>
      <c r="J602" s="1">
        <v>0</v>
      </c>
      <c r="K602" s="1">
        <v>1</v>
      </c>
      <c r="L602" s="1">
        <v>0</v>
      </c>
      <c r="M602" s="1">
        <v>0</v>
      </c>
      <c r="N602" s="1" t="s">
        <v>50</v>
      </c>
      <c r="O602" s="1">
        <v>969.85</v>
      </c>
      <c r="P602" s="1">
        <v>4</v>
      </c>
      <c r="Q602" s="1">
        <v>50</v>
      </c>
      <c r="R602" s="1">
        <v>449.85</v>
      </c>
      <c r="S602" s="1">
        <v>4</v>
      </c>
      <c r="T602" s="1" t="s">
        <v>51</v>
      </c>
      <c r="U602" s="1">
        <v>331</v>
      </c>
      <c r="V602" s="1" t="s">
        <v>52</v>
      </c>
      <c r="W602" s="1" t="s">
        <v>52</v>
      </c>
      <c r="X602" s="1">
        <v>30</v>
      </c>
    </row>
    <row r="603" spans="1:24">
      <c r="A603" s="1">
        <v>667</v>
      </c>
      <c r="B603" s="1" t="s">
        <v>96</v>
      </c>
      <c r="C603" s="1" t="s">
        <v>14</v>
      </c>
      <c r="D603" s="1">
        <v>92.25</v>
      </c>
      <c r="E603" s="1">
        <v>0.5</v>
      </c>
      <c r="F603" s="1">
        <v>0.1</v>
      </c>
      <c r="G603" s="1">
        <v>0</v>
      </c>
      <c r="H603" s="1">
        <v>0.15</v>
      </c>
      <c r="I603" s="1">
        <v>6</v>
      </c>
      <c r="J603" s="1">
        <v>0</v>
      </c>
      <c r="K603" s="1">
        <v>1</v>
      </c>
      <c r="L603" s="1">
        <v>0</v>
      </c>
      <c r="M603" s="1">
        <v>0</v>
      </c>
      <c r="N603" s="1" t="s">
        <v>50</v>
      </c>
      <c r="O603" s="1">
        <v>969.85</v>
      </c>
      <c r="P603" s="1">
        <v>4</v>
      </c>
      <c r="Q603" s="1">
        <v>80</v>
      </c>
      <c r="R603" s="1">
        <v>449.85</v>
      </c>
      <c r="S603" s="1">
        <v>4</v>
      </c>
      <c r="T603" s="1" t="s">
        <v>51</v>
      </c>
      <c r="U603" s="1">
        <v>333</v>
      </c>
      <c r="V603" s="1" t="s">
        <v>52</v>
      </c>
      <c r="W603" s="1" t="s">
        <v>52</v>
      </c>
      <c r="X603" s="1">
        <v>32</v>
      </c>
    </row>
    <row r="604" spans="1:24">
      <c r="A604" s="1">
        <v>668</v>
      </c>
      <c r="B604" s="1" t="s">
        <v>97</v>
      </c>
      <c r="C604" s="1" t="s">
        <v>14</v>
      </c>
      <c r="D604" s="1">
        <v>92.27</v>
      </c>
      <c r="E604" s="1">
        <v>0.49</v>
      </c>
      <c r="F604" s="1">
        <v>0.11</v>
      </c>
      <c r="G604" s="1">
        <v>0</v>
      </c>
      <c r="H604" s="1">
        <v>0.12</v>
      </c>
      <c r="I604" s="1">
        <v>5.98</v>
      </c>
      <c r="J604" s="1">
        <v>0</v>
      </c>
      <c r="K604" s="1">
        <v>1.03</v>
      </c>
      <c r="L604" s="1">
        <v>0</v>
      </c>
      <c r="M604" s="1">
        <v>0</v>
      </c>
      <c r="N604" s="1" t="s">
        <v>50</v>
      </c>
      <c r="O604" s="1">
        <v>969.85</v>
      </c>
      <c r="P604" s="1">
        <v>6</v>
      </c>
      <c r="Q604" s="1">
        <v>50</v>
      </c>
      <c r="R604" s="1">
        <v>399.85</v>
      </c>
      <c r="S604" s="1">
        <v>4</v>
      </c>
      <c r="T604" s="1" t="s">
        <v>51</v>
      </c>
      <c r="U604" s="1">
        <v>335</v>
      </c>
      <c r="V604" s="1" t="s">
        <v>52</v>
      </c>
      <c r="W604" s="1" t="s">
        <v>52</v>
      </c>
      <c r="X604" s="1">
        <v>25</v>
      </c>
    </row>
    <row r="605" spans="1:24">
      <c r="A605" s="1">
        <v>669</v>
      </c>
      <c r="B605" s="1" t="s">
        <v>97</v>
      </c>
      <c r="C605" s="1" t="s">
        <v>14</v>
      </c>
      <c r="D605" s="1">
        <v>92.27</v>
      </c>
      <c r="E605" s="1">
        <v>0.49</v>
      </c>
      <c r="F605" s="1">
        <v>0.11</v>
      </c>
      <c r="G605" s="1">
        <v>0</v>
      </c>
      <c r="H605" s="1">
        <v>0.12</v>
      </c>
      <c r="I605" s="1">
        <v>5.98</v>
      </c>
      <c r="J605" s="1">
        <v>0</v>
      </c>
      <c r="K605" s="1">
        <v>1.03</v>
      </c>
      <c r="L605" s="1">
        <v>0</v>
      </c>
      <c r="M605" s="1">
        <v>0</v>
      </c>
      <c r="N605" s="1" t="s">
        <v>50</v>
      </c>
      <c r="O605" s="1">
        <v>969.85</v>
      </c>
      <c r="P605" s="1">
        <v>6</v>
      </c>
      <c r="Q605" s="1">
        <v>50</v>
      </c>
      <c r="R605" s="1">
        <v>449.85</v>
      </c>
      <c r="S605" s="1">
        <v>4</v>
      </c>
      <c r="T605" s="1" t="s">
        <v>51</v>
      </c>
      <c r="U605" s="1">
        <v>349</v>
      </c>
      <c r="V605" s="1" t="s">
        <v>52</v>
      </c>
      <c r="W605" s="1" t="s">
        <v>52</v>
      </c>
      <c r="X605" s="1">
        <v>31</v>
      </c>
    </row>
    <row r="606" spans="1:24">
      <c r="A606" s="1">
        <v>670</v>
      </c>
      <c r="B606" s="1" t="s">
        <v>97</v>
      </c>
      <c r="C606" s="1" t="s">
        <v>14</v>
      </c>
      <c r="D606" s="1">
        <v>92.27</v>
      </c>
      <c r="E606" s="1">
        <v>0.49</v>
      </c>
      <c r="F606" s="1">
        <v>0.11</v>
      </c>
      <c r="G606" s="1">
        <v>0</v>
      </c>
      <c r="H606" s="1">
        <v>0.12</v>
      </c>
      <c r="I606" s="1">
        <v>5.98</v>
      </c>
      <c r="J606" s="1">
        <v>0</v>
      </c>
      <c r="K606" s="1">
        <v>1.03</v>
      </c>
      <c r="L606" s="1">
        <v>0</v>
      </c>
      <c r="M606" s="1">
        <v>0</v>
      </c>
      <c r="N606" s="1" t="s">
        <v>50</v>
      </c>
      <c r="O606" s="1">
        <v>969.85</v>
      </c>
      <c r="P606" s="1">
        <v>6</v>
      </c>
      <c r="Q606" s="1">
        <v>50</v>
      </c>
      <c r="R606" s="1">
        <v>499.85</v>
      </c>
      <c r="S606" s="1">
        <v>4</v>
      </c>
      <c r="T606" s="1" t="s">
        <v>51</v>
      </c>
      <c r="U606" s="1">
        <v>264</v>
      </c>
      <c r="V606" s="1" t="s">
        <v>52</v>
      </c>
      <c r="W606" s="1" t="s">
        <v>52</v>
      </c>
      <c r="X606" s="1">
        <v>36</v>
      </c>
    </row>
    <row r="607" spans="1:24">
      <c r="A607" s="1">
        <v>671</v>
      </c>
      <c r="B607" s="1" t="s">
        <v>97</v>
      </c>
      <c r="C607" s="1" t="s">
        <v>14</v>
      </c>
      <c r="D607" s="1">
        <v>92.27</v>
      </c>
      <c r="E607" s="1">
        <v>0.49</v>
      </c>
      <c r="F607" s="1">
        <v>0.11</v>
      </c>
      <c r="G607" s="1">
        <v>0</v>
      </c>
      <c r="H607" s="1">
        <v>0.12</v>
      </c>
      <c r="I607" s="1">
        <v>5.98</v>
      </c>
      <c r="J607" s="1">
        <v>0</v>
      </c>
      <c r="K607" s="1">
        <v>1.03</v>
      </c>
      <c r="L607" s="1">
        <v>0</v>
      </c>
      <c r="M607" s="1">
        <v>0</v>
      </c>
      <c r="N607" s="1" t="s">
        <v>50</v>
      </c>
      <c r="O607" s="1">
        <v>969.85</v>
      </c>
      <c r="P607" s="1">
        <v>6</v>
      </c>
      <c r="Q607" s="1">
        <v>50</v>
      </c>
      <c r="R607" s="1">
        <v>549.85</v>
      </c>
      <c r="S607" s="1">
        <v>4</v>
      </c>
      <c r="T607" s="1" t="s">
        <v>51</v>
      </c>
      <c r="U607" s="1">
        <v>202</v>
      </c>
      <c r="V607" s="1" t="s">
        <v>52</v>
      </c>
      <c r="W607" s="1" t="s">
        <v>52</v>
      </c>
      <c r="X607" s="1">
        <v>37</v>
      </c>
    </row>
    <row r="608" spans="1:24">
      <c r="A608" s="1">
        <v>672</v>
      </c>
      <c r="B608" s="1" t="s">
        <v>97</v>
      </c>
      <c r="C608" s="1" t="s">
        <v>14</v>
      </c>
      <c r="D608" s="1">
        <v>92.27</v>
      </c>
      <c r="E608" s="1">
        <v>0.49</v>
      </c>
      <c r="F608" s="1">
        <v>0.11</v>
      </c>
      <c r="G608" s="1">
        <v>0</v>
      </c>
      <c r="H608" s="1">
        <v>0.12</v>
      </c>
      <c r="I608" s="1">
        <v>5.98</v>
      </c>
      <c r="J608" s="1">
        <v>0</v>
      </c>
      <c r="K608" s="1">
        <v>1.03</v>
      </c>
      <c r="L608" s="1">
        <v>0</v>
      </c>
      <c r="M608" s="1">
        <v>0</v>
      </c>
      <c r="N608" s="1" t="s">
        <v>50</v>
      </c>
      <c r="O608" s="1">
        <v>969.85</v>
      </c>
      <c r="P608" s="1">
        <v>6</v>
      </c>
      <c r="Q608" s="1">
        <v>50</v>
      </c>
      <c r="R608" s="1">
        <v>599.85</v>
      </c>
      <c r="S608" s="1">
        <v>4</v>
      </c>
      <c r="T608" s="1" t="s">
        <v>51</v>
      </c>
      <c r="U608" s="1">
        <v>172</v>
      </c>
      <c r="V608" s="1" t="s">
        <v>52</v>
      </c>
      <c r="W608" s="1" t="s">
        <v>52</v>
      </c>
      <c r="X608" s="1">
        <v>39</v>
      </c>
    </row>
    <row r="609" spans="1:24">
      <c r="A609" s="1">
        <v>673</v>
      </c>
      <c r="B609" s="1" t="s">
        <v>97</v>
      </c>
      <c r="C609" s="1" t="s">
        <v>14</v>
      </c>
      <c r="D609" s="1">
        <v>92.27</v>
      </c>
      <c r="E609" s="1">
        <v>0.49</v>
      </c>
      <c r="F609" s="1">
        <v>0.11</v>
      </c>
      <c r="G609" s="1">
        <v>0</v>
      </c>
      <c r="H609" s="1">
        <v>0.12</v>
      </c>
      <c r="I609" s="1">
        <v>5.98</v>
      </c>
      <c r="J609" s="1">
        <v>0</v>
      </c>
      <c r="K609" s="1">
        <v>1.03</v>
      </c>
      <c r="L609" s="1">
        <v>0</v>
      </c>
      <c r="M609" s="1">
        <v>0</v>
      </c>
      <c r="N609" s="1" t="s">
        <v>50</v>
      </c>
      <c r="O609" s="1">
        <v>969.85</v>
      </c>
      <c r="P609" s="1">
        <v>6</v>
      </c>
      <c r="Q609" s="1">
        <v>50</v>
      </c>
      <c r="R609" s="1">
        <v>649.85</v>
      </c>
      <c r="S609" s="1">
        <v>4</v>
      </c>
      <c r="T609" s="1" t="s">
        <v>51</v>
      </c>
      <c r="U609" s="1">
        <v>152</v>
      </c>
      <c r="V609" s="1" t="s">
        <v>52</v>
      </c>
      <c r="W609" s="1" t="s">
        <v>52</v>
      </c>
      <c r="X609" s="1">
        <v>39</v>
      </c>
    </row>
    <row r="610" spans="1:24">
      <c r="A610" s="1">
        <v>674</v>
      </c>
      <c r="B610" s="1" t="s">
        <v>97</v>
      </c>
      <c r="C610" s="1" t="s">
        <v>14</v>
      </c>
      <c r="D610" s="1">
        <v>92.27</v>
      </c>
      <c r="E610" s="1">
        <v>0.49</v>
      </c>
      <c r="F610" s="1">
        <v>0.11</v>
      </c>
      <c r="G610" s="1">
        <v>0</v>
      </c>
      <c r="H610" s="1">
        <v>0.12</v>
      </c>
      <c r="I610" s="1">
        <v>5.98</v>
      </c>
      <c r="J610" s="1">
        <v>0</v>
      </c>
      <c r="K610" s="1">
        <v>1.03</v>
      </c>
      <c r="L610" s="1">
        <v>0</v>
      </c>
      <c r="M610" s="1">
        <v>0</v>
      </c>
      <c r="N610" s="1" t="s">
        <v>50</v>
      </c>
      <c r="O610" s="1">
        <v>969.85</v>
      </c>
      <c r="P610" s="1">
        <v>6</v>
      </c>
      <c r="Q610" s="1">
        <v>50</v>
      </c>
      <c r="R610" s="1">
        <v>699.85</v>
      </c>
      <c r="S610" s="1">
        <v>4</v>
      </c>
      <c r="T610" s="1" t="s">
        <v>51</v>
      </c>
      <c r="U610" s="1">
        <v>142</v>
      </c>
      <c r="V610" s="1" t="s">
        <v>52</v>
      </c>
      <c r="W610" s="1" t="s">
        <v>52</v>
      </c>
      <c r="X610" s="1">
        <v>39</v>
      </c>
    </row>
    <row r="611" spans="1:24">
      <c r="A611" s="1">
        <v>675</v>
      </c>
      <c r="B611" s="1" t="s">
        <v>97</v>
      </c>
      <c r="C611" s="1" t="s">
        <v>14</v>
      </c>
      <c r="D611" s="1">
        <v>92.27</v>
      </c>
      <c r="E611" s="1">
        <v>0.49</v>
      </c>
      <c r="F611" s="1">
        <v>0.11</v>
      </c>
      <c r="G611" s="1">
        <v>0</v>
      </c>
      <c r="H611" s="1">
        <v>0.12</v>
      </c>
      <c r="I611" s="1">
        <v>5.98</v>
      </c>
      <c r="J611" s="1">
        <v>0</v>
      </c>
      <c r="K611" s="1">
        <v>1.03</v>
      </c>
      <c r="L611" s="1">
        <v>0</v>
      </c>
      <c r="M611" s="1">
        <v>0</v>
      </c>
      <c r="N611" s="1" t="s">
        <v>50</v>
      </c>
      <c r="O611" s="1">
        <v>969.85</v>
      </c>
      <c r="P611" s="1">
        <v>6</v>
      </c>
      <c r="Q611" s="1">
        <v>50</v>
      </c>
      <c r="R611" s="1">
        <v>749.85</v>
      </c>
      <c r="S611" s="1">
        <v>4</v>
      </c>
      <c r="T611" s="1" t="s">
        <v>51</v>
      </c>
      <c r="U611" s="1">
        <v>136</v>
      </c>
      <c r="V611" s="1" t="s">
        <v>52</v>
      </c>
      <c r="W611" s="1" t="s">
        <v>52</v>
      </c>
      <c r="X611" s="1">
        <v>40</v>
      </c>
    </row>
    <row r="612" spans="1:24">
      <c r="A612" s="1">
        <v>676</v>
      </c>
      <c r="B612" s="1" t="s">
        <v>96</v>
      </c>
      <c r="C612" s="1" t="s">
        <v>13</v>
      </c>
      <c r="D612" s="1">
        <v>92.35</v>
      </c>
      <c r="E612" s="1">
        <v>0</v>
      </c>
      <c r="F612" s="1">
        <v>0.1</v>
      </c>
      <c r="G612" s="1">
        <v>0</v>
      </c>
      <c r="H612" s="1">
        <v>0.15</v>
      </c>
      <c r="I612" s="1">
        <v>6</v>
      </c>
      <c r="J612" s="1">
        <v>0</v>
      </c>
      <c r="K612" s="1">
        <v>1.4</v>
      </c>
      <c r="L612" s="1">
        <v>0</v>
      </c>
      <c r="M612" s="1">
        <v>0</v>
      </c>
      <c r="N612" s="1" t="s">
        <v>54</v>
      </c>
      <c r="O612" s="1">
        <v>969.85</v>
      </c>
      <c r="P612" s="1">
        <v>4</v>
      </c>
      <c r="Q612" s="1">
        <v>0</v>
      </c>
      <c r="R612" s="1">
        <v>399.85</v>
      </c>
      <c r="S612" s="1">
        <v>4.5</v>
      </c>
      <c r="T612" s="1" t="s">
        <v>51</v>
      </c>
      <c r="U612" s="1">
        <v>292</v>
      </c>
      <c r="V612" s="1" t="s">
        <v>52</v>
      </c>
      <c r="W612" s="1" t="s">
        <v>52</v>
      </c>
      <c r="X612" s="1">
        <v>33</v>
      </c>
    </row>
    <row r="613" spans="1:24">
      <c r="A613" s="1">
        <v>677</v>
      </c>
      <c r="B613" s="1" t="s">
        <v>96</v>
      </c>
      <c r="C613" s="1" t="s">
        <v>14</v>
      </c>
      <c r="D613" s="1">
        <v>92.25</v>
      </c>
      <c r="E613" s="1">
        <v>0.5</v>
      </c>
      <c r="F613" s="1">
        <v>0.1</v>
      </c>
      <c r="G613" s="1">
        <v>0</v>
      </c>
      <c r="H613" s="1">
        <v>0.15</v>
      </c>
      <c r="I613" s="1">
        <v>6</v>
      </c>
      <c r="J613" s="1">
        <v>0</v>
      </c>
      <c r="K613" s="1">
        <v>1</v>
      </c>
      <c r="L613" s="1">
        <v>0</v>
      </c>
      <c r="M613" s="1">
        <v>0</v>
      </c>
      <c r="N613" s="1" t="s">
        <v>54</v>
      </c>
      <c r="O613" s="1">
        <v>969.85</v>
      </c>
      <c r="P613" s="1">
        <v>4</v>
      </c>
      <c r="Q613" s="1">
        <v>0</v>
      </c>
      <c r="R613" s="1">
        <v>399.85</v>
      </c>
      <c r="S613" s="1">
        <v>4.5</v>
      </c>
      <c r="T613" s="1" t="s">
        <v>51</v>
      </c>
      <c r="U613" s="1">
        <v>295</v>
      </c>
      <c r="V613" s="1" t="s">
        <v>52</v>
      </c>
      <c r="W613" s="1" t="s">
        <v>52</v>
      </c>
      <c r="X613" s="1">
        <v>27</v>
      </c>
    </row>
    <row r="614" spans="1:24">
      <c r="A614" s="1">
        <v>678</v>
      </c>
      <c r="B614" s="1" t="s">
        <v>96</v>
      </c>
      <c r="C614" s="1" t="s">
        <v>14</v>
      </c>
      <c r="D614" s="1">
        <v>92.25</v>
      </c>
      <c r="E614" s="1">
        <v>0.5</v>
      </c>
      <c r="F614" s="1">
        <v>0.1</v>
      </c>
      <c r="G614" s="1">
        <v>0</v>
      </c>
      <c r="H614" s="1">
        <v>0.15</v>
      </c>
      <c r="I614" s="1">
        <v>6</v>
      </c>
      <c r="J614" s="1">
        <v>0</v>
      </c>
      <c r="K614" s="1">
        <v>1</v>
      </c>
      <c r="L614" s="1">
        <v>0</v>
      </c>
      <c r="M614" s="1">
        <v>0</v>
      </c>
      <c r="N614" s="1" t="s">
        <v>54</v>
      </c>
      <c r="O614" s="1">
        <v>969.85</v>
      </c>
      <c r="P614" s="1">
        <v>4</v>
      </c>
      <c r="Q614" s="1">
        <v>0</v>
      </c>
      <c r="R614" s="1">
        <v>449.85</v>
      </c>
      <c r="S614" s="1">
        <v>4.5</v>
      </c>
      <c r="T614" s="1" t="s">
        <v>51</v>
      </c>
      <c r="U614" s="1">
        <v>305</v>
      </c>
      <c r="V614" s="1" t="s">
        <v>52</v>
      </c>
      <c r="W614" s="1" t="s">
        <v>52</v>
      </c>
      <c r="X614" s="1">
        <v>31</v>
      </c>
    </row>
    <row r="615" spans="1:24">
      <c r="A615" s="1">
        <v>679</v>
      </c>
      <c r="B615" s="1" t="s">
        <v>96</v>
      </c>
      <c r="C615" s="1" t="s">
        <v>14</v>
      </c>
      <c r="D615" s="1">
        <v>92.25</v>
      </c>
      <c r="E615" s="1">
        <v>0.5</v>
      </c>
      <c r="F615" s="1">
        <v>0.1</v>
      </c>
      <c r="G615" s="1">
        <v>0</v>
      </c>
      <c r="H615" s="1">
        <v>0.15</v>
      </c>
      <c r="I615" s="1">
        <v>6</v>
      </c>
      <c r="J615" s="1">
        <v>0</v>
      </c>
      <c r="K615" s="1">
        <v>1</v>
      </c>
      <c r="L615" s="1">
        <v>0</v>
      </c>
      <c r="M615" s="1">
        <v>0</v>
      </c>
      <c r="N615" s="1" t="s">
        <v>54</v>
      </c>
      <c r="O615" s="1">
        <v>969.85</v>
      </c>
      <c r="P615" s="1">
        <v>4</v>
      </c>
      <c r="Q615" s="1">
        <v>0</v>
      </c>
      <c r="R615" s="1">
        <v>499.85</v>
      </c>
      <c r="S615" s="1">
        <v>4.5</v>
      </c>
      <c r="T615" s="1" t="s">
        <v>51</v>
      </c>
      <c r="U615" s="1">
        <v>293</v>
      </c>
      <c r="V615" s="1" t="s">
        <v>52</v>
      </c>
      <c r="W615" s="1" t="s">
        <v>52</v>
      </c>
      <c r="X615" s="1">
        <v>34</v>
      </c>
    </row>
    <row r="616" spans="1:24">
      <c r="A616" s="1">
        <v>680</v>
      </c>
      <c r="B616" s="1" t="s">
        <v>96</v>
      </c>
      <c r="C616" s="1" t="s">
        <v>13</v>
      </c>
      <c r="D616" s="1">
        <v>92.35</v>
      </c>
      <c r="E616" s="1">
        <v>0</v>
      </c>
      <c r="F616" s="1">
        <v>0.1</v>
      </c>
      <c r="G616" s="1">
        <v>0</v>
      </c>
      <c r="H616" s="1">
        <v>0.15</v>
      </c>
      <c r="I616" s="1">
        <v>6</v>
      </c>
      <c r="J616" s="1">
        <v>0</v>
      </c>
      <c r="K616" s="1">
        <v>1.4</v>
      </c>
      <c r="L616" s="1">
        <v>0</v>
      </c>
      <c r="M616" s="1">
        <v>0</v>
      </c>
      <c r="N616" s="1" t="s">
        <v>54</v>
      </c>
      <c r="O616" s="1">
        <v>969.85</v>
      </c>
      <c r="P616" s="1">
        <v>4</v>
      </c>
      <c r="Q616" s="1">
        <v>0</v>
      </c>
      <c r="R616" s="1">
        <v>449.85</v>
      </c>
      <c r="S616" s="1">
        <v>5</v>
      </c>
      <c r="T616" s="1" t="s">
        <v>51</v>
      </c>
      <c r="U616" s="1">
        <v>298</v>
      </c>
      <c r="V616" s="1" t="s">
        <v>52</v>
      </c>
      <c r="W616" s="1" t="s">
        <v>52</v>
      </c>
      <c r="X616" s="1">
        <v>36</v>
      </c>
    </row>
    <row r="617" spans="1:24">
      <c r="A617" s="1">
        <v>681</v>
      </c>
      <c r="B617" s="1" t="s">
        <v>96</v>
      </c>
      <c r="C617" s="1" t="s">
        <v>13</v>
      </c>
      <c r="D617" s="1">
        <v>92.35</v>
      </c>
      <c r="E617" s="1">
        <v>0</v>
      </c>
      <c r="F617" s="1">
        <v>0.1</v>
      </c>
      <c r="G617" s="1">
        <v>0</v>
      </c>
      <c r="H617" s="1">
        <v>0.15</v>
      </c>
      <c r="I617" s="1">
        <v>6</v>
      </c>
      <c r="J617" s="1">
        <v>0</v>
      </c>
      <c r="K617" s="1">
        <v>1.4</v>
      </c>
      <c r="L617" s="1">
        <v>0</v>
      </c>
      <c r="M617" s="1">
        <v>0</v>
      </c>
      <c r="N617" s="1" t="s">
        <v>50</v>
      </c>
      <c r="O617" s="1">
        <v>969.85</v>
      </c>
      <c r="P617" s="1">
        <v>4</v>
      </c>
      <c r="Q617" s="1">
        <v>50</v>
      </c>
      <c r="R617" s="1">
        <v>449.85</v>
      </c>
      <c r="S617" s="1">
        <v>5</v>
      </c>
      <c r="T617" s="1" t="s">
        <v>51</v>
      </c>
      <c r="U617" s="1">
        <v>313</v>
      </c>
      <c r="V617" s="1" t="s">
        <v>52</v>
      </c>
      <c r="W617" s="1" t="s">
        <v>52</v>
      </c>
      <c r="X617" s="1">
        <v>37</v>
      </c>
    </row>
    <row r="618" spans="1:24">
      <c r="A618" s="1">
        <v>682</v>
      </c>
      <c r="B618" s="1" t="s">
        <v>96</v>
      </c>
      <c r="C618" s="1" t="s">
        <v>13</v>
      </c>
      <c r="D618" s="1">
        <v>92.35</v>
      </c>
      <c r="E618" s="1">
        <v>0</v>
      </c>
      <c r="F618" s="1">
        <v>0.1</v>
      </c>
      <c r="G618" s="1">
        <v>0</v>
      </c>
      <c r="H618" s="1">
        <v>0.15</v>
      </c>
      <c r="I618" s="1">
        <v>6</v>
      </c>
      <c r="J618" s="1">
        <v>0</v>
      </c>
      <c r="K618" s="1">
        <v>1.4</v>
      </c>
      <c r="L618" s="1">
        <v>0</v>
      </c>
      <c r="M618" s="1">
        <v>0</v>
      </c>
      <c r="N618" s="1" t="s">
        <v>50</v>
      </c>
      <c r="O618" s="1">
        <v>969.85</v>
      </c>
      <c r="P618" s="1">
        <v>4</v>
      </c>
      <c r="Q618" s="1">
        <v>80</v>
      </c>
      <c r="R618" s="1">
        <v>449.85</v>
      </c>
      <c r="S618" s="1">
        <v>5</v>
      </c>
      <c r="T618" s="1" t="s">
        <v>51</v>
      </c>
      <c r="U618" s="1">
        <v>300</v>
      </c>
      <c r="V618" s="1" t="s">
        <v>52</v>
      </c>
      <c r="W618" s="1" t="s">
        <v>52</v>
      </c>
      <c r="X618" s="1">
        <v>41</v>
      </c>
    </row>
    <row r="619" spans="1:24">
      <c r="A619" s="1">
        <v>683</v>
      </c>
      <c r="B619" s="1" t="s">
        <v>96</v>
      </c>
      <c r="C619" s="1" t="s">
        <v>14</v>
      </c>
      <c r="D619" s="1">
        <v>92.25</v>
      </c>
      <c r="E619" s="1">
        <v>0.5</v>
      </c>
      <c r="F619" s="1">
        <v>0.1</v>
      </c>
      <c r="G619" s="1">
        <v>0</v>
      </c>
      <c r="H619" s="1">
        <v>0.15</v>
      </c>
      <c r="I619" s="1">
        <v>6</v>
      </c>
      <c r="J619" s="1">
        <v>0</v>
      </c>
      <c r="K619" s="1">
        <v>1</v>
      </c>
      <c r="L619" s="1">
        <v>0</v>
      </c>
      <c r="M619" s="1">
        <v>0</v>
      </c>
      <c r="N619" s="1" t="s">
        <v>50</v>
      </c>
      <c r="O619" s="1">
        <v>969.85</v>
      </c>
      <c r="P619" s="1">
        <v>4</v>
      </c>
      <c r="Q619" s="1">
        <v>50</v>
      </c>
      <c r="R619" s="1">
        <v>449.85</v>
      </c>
      <c r="S619" s="1">
        <v>5</v>
      </c>
      <c r="T619" s="1" t="s">
        <v>51</v>
      </c>
      <c r="U619" s="1">
        <v>326</v>
      </c>
      <c r="V619" s="1" t="s">
        <v>52</v>
      </c>
      <c r="W619" s="1" t="s">
        <v>52</v>
      </c>
      <c r="X619" s="1">
        <v>31</v>
      </c>
    </row>
    <row r="620" spans="1:24">
      <c r="A620" s="1">
        <v>684</v>
      </c>
      <c r="B620" s="1" t="s">
        <v>96</v>
      </c>
      <c r="C620" s="1" t="s">
        <v>14</v>
      </c>
      <c r="D620" s="1">
        <v>92.25</v>
      </c>
      <c r="E620" s="1">
        <v>0.5</v>
      </c>
      <c r="F620" s="1">
        <v>0.1</v>
      </c>
      <c r="G620" s="1">
        <v>0</v>
      </c>
      <c r="H620" s="1">
        <v>0.15</v>
      </c>
      <c r="I620" s="1">
        <v>6</v>
      </c>
      <c r="J620" s="1">
        <v>0</v>
      </c>
      <c r="K620" s="1">
        <v>1</v>
      </c>
      <c r="L620" s="1">
        <v>0</v>
      </c>
      <c r="M620" s="1">
        <v>0</v>
      </c>
      <c r="N620" s="1" t="s">
        <v>50</v>
      </c>
      <c r="O620" s="1">
        <v>969.85</v>
      </c>
      <c r="P620" s="1">
        <v>4</v>
      </c>
      <c r="Q620" s="1">
        <v>80</v>
      </c>
      <c r="R620" s="1">
        <v>449.85</v>
      </c>
      <c r="S620" s="1">
        <v>5</v>
      </c>
      <c r="T620" s="1" t="s">
        <v>51</v>
      </c>
      <c r="U620" s="1">
        <v>330</v>
      </c>
      <c r="V620" s="1" t="s">
        <v>52</v>
      </c>
      <c r="W620" s="1" t="s">
        <v>52</v>
      </c>
      <c r="X620" s="1">
        <v>32</v>
      </c>
    </row>
    <row r="621" spans="1:24">
      <c r="A621" s="1">
        <v>685</v>
      </c>
      <c r="B621" s="1" t="s">
        <v>98</v>
      </c>
      <c r="C621" s="1" t="s">
        <v>14</v>
      </c>
      <c r="D621" s="1">
        <v>92.25</v>
      </c>
      <c r="E621" s="1">
        <v>0.5</v>
      </c>
      <c r="F621" s="1">
        <v>0.1</v>
      </c>
      <c r="G621" s="1">
        <v>0</v>
      </c>
      <c r="H621" s="1">
        <v>0.15</v>
      </c>
      <c r="I621" s="1">
        <v>6</v>
      </c>
      <c r="J621" s="1">
        <v>0</v>
      </c>
      <c r="K621" s="1">
        <v>1</v>
      </c>
      <c r="L621" s="1">
        <v>0</v>
      </c>
      <c r="M621" s="1">
        <v>0</v>
      </c>
      <c r="N621" s="1" t="s">
        <v>50</v>
      </c>
      <c r="O621" s="1">
        <v>969.85</v>
      </c>
      <c r="P621" s="1">
        <v>6</v>
      </c>
      <c r="Q621" s="1">
        <v>50</v>
      </c>
      <c r="R621" s="1">
        <v>449.85</v>
      </c>
      <c r="S621" s="1">
        <v>5</v>
      </c>
      <c r="T621" s="1" t="s">
        <v>51</v>
      </c>
      <c r="U621" s="1">
        <v>334</v>
      </c>
      <c r="V621" s="1" t="s">
        <v>52</v>
      </c>
      <c r="W621" s="1" t="s">
        <v>52</v>
      </c>
      <c r="X621" s="1">
        <v>29</v>
      </c>
    </row>
    <row r="622" spans="1:24">
      <c r="A622" s="1">
        <v>686</v>
      </c>
      <c r="B622" s="1" t="s">
        <v>98</v>
      </c>
      <c r="C622" s="1" t="s">
        <v>14</v>
      </c>
      <c r="D622" s="1">
        <v>92.25</v>
      </c>
      <c r="E622" s="1">
        <v>0.5</v>
      </c>
      <c r="F622" s="1">
        <v>0.1</v>
      </c>
      <c r="G622" s="1">
        <v>0</v>
      </c>
      <c r="H622" s="1">
        <v>0.15</v>
      </c>
      <c r="I622" s="1">
        <v>6</v>
      </c>
      <c r="J622" s="1">
        <v>0</v>
      </c>
      <c r="K622" s="1">
        <v>1</v>
      </c>
      <c r="L622" s="1">
        <v>0</v>
      </c>
      <c r="M622" s="1">
        <v>0</v>
      </c>
      <c r="N622" s="1" t="s">
        <v>50</v>
      </c>
      <c r="O622" s="1">
        <v>969.85</v>
      </c>
      <c r="P622" s="1">
        <v>6</v>
      </c>
      <c r="Q622" s="1">
        <v>50</v>
      </c>
      <c r="R622" s="1">
        <v>499.85</v>
      </c>
      <c r="S622" s="1">
        <v>5</v>
      </c>
      <c r="T622" s="1" t="s">
        <v>51</v>
      </c>
      <c r="U622" s="1">
        <v>266</v>
      </c>
      <c r="V622" s="1" t="s">
        <v>52</v>
      </c>
      <c r="W622" s="1" t="s">
        <v>52</v>
      </c>
      <c r="X622" s="1">
        <v>31</v>
      </c>
    </row>
    <row r="623" spans="1:24">
      <c r="A623" s="1">
        <v>687</v>
      </c>
      <c r="B623" s="1" t="s">
        <v>96</v>
      </c>
      <c r="C623" s="1" t="s">
        <v>13</v>
      </c>
      <c r="D623" s="1">
        <v>92.35</v>
      </c>
      <c r="E623" s="1">
        <v>0</v>
      </c>
      <c r="F623" s="1">
        <v>0.1</v>
      </c>
      <c r="G623" s="1">
        <v>0</v>
      </c>
      <c r="H623" s="1">
        <v>0.15</v>
      </c>
      <c r="I623" s="1">
        <v>6</v>
      </c>
      <c r="J623" s="1">
        <v>0</v>
      </c>
      <c r="K623" s="1">
        <v>1.4</v>
      </c>
      <c r="L623" s="1">
        <v>0</v>
      </c>
      <c r="M623" s="1">
        <v>0</v>
      </c>
      <c r="N623" s="1" t="s">
        <v>54</v>
      </c>
      <c r="O623" s="1">
        <v>969.85</v>
      </c>
      <c r="P623" s="1">
        <v>4</v>
      </c>
      <c r="Q623" s="1">
        <v>0</v>
      </c>
      <c r="R623" s="1">
        <v>399.85</v>
      </c>
      <c r="S623" s="1">
        <v>6</v>
      </c>
      <c r="T623" s="1" t="s">
        <v>51</v>
      </c>
      <c r="U623" s="1">
        <v>295</v>
      </c>
      <c r="V623" s="1" t="s">
        <v>52</v>
      </c>
      <c r="W623" s="1" t="s">
        <v>52</v>
      </c>
      <c r="X623" s="1">
        <v>33</v>
      </c>
    </row>
    <row r="624" spans="1:24">
      <c r="A624" s="1">
        <v>688</v>
      </c>
      <c r="B624" s="1" t="s">
        <v>96</v>
      </c>
      <c r="C624" s="1" t="s">
        <v>13</v>
      </c>
      <c r="D624" s="1">
        <v>92.35</v>
      </c>
      <c r="E624" s="1">
        <v>0</v>
      </c>
      <c r="F624" s="1">
        <v>0.1</v>
      </c>
      <c r="G624" s="1">
        <v>0</v>
      </c>
      <c r="H624" s="1">
        <v>0.15</v>
      </c>
      <c r="I624" s="1">
        <v>6</v>
      </c>
      <c r="J624" s="1">
        <v>0</v>
      </c>
      <c r="K624" s="1">
        <v>1.4</v>
      </c>
      <c r="L624" s="1">
        <v>0</v>
      </c>
      <c r="M624" s="1">
        <v>0</v>
      </c>
      <c r="N624" s="1" t="s">
        <v>54</v>
      </c>
      <c r="O624" s="1">
        <v>969.85</v>
      </c>
      <c r="P624" s="1">
        <v>4</v>
      </c>
      <c r="Q624" s="1">
        <v>0</v>
      </c>
      <c r="R624" s="1">
        <v>449.85</v>
      </c>
      <c r="S624" s="1">
        <v>6</v>
      </c>
      <c r="T624" s="1" t="s">
        <v>51</v>
      </c>
      <c r="U624" s="1">
        <v>295</v>
      </c>
      <c r="V624" s="1" t="s">
        <v>52</v>
      </c>
      <c r="W624" s="1" t="s">
        <v>52</v>
      </c>
      <c r="X624" s="1">
        <v>37</v>
      </c>
    </row>
    <row r="625" spans="1:24">
      <c r="A625" s="1">
        <v>689</v>
      </c>
      <c r="B625" s="1" t="s">
        <v>96</v>
      </c>
      <c r="C625" s="1" t="s">
        <v>13</v>
      </c>
      <c r="D625" s="1">
        <v>92.35</v>
      </c>
      <c r="E625" s="1">
        <v>0</v>
      </c>
      <c r="F625" s="1">
        <v>0.1</v>
      </c>
      <c r="G625" s="1">
        <v>0</v>
      </c>
      <c r="H625" s="1">
        <v>0.15</v>
      </c>
      <c r="I625" s="1">
        <v>6</v>
      </c>
      <c r="J625" s="1">
        <v>0</v>
      </c>
      <c r="K625" s="1">
        <v>1.4</v>
      </c>
      <c r="L625" s="1">
        <v>0</v>
      </c>
      <c r="M625" s="1">
        <v>0</v>
      </c>
      <c r="N625" s="1" t="s">
        <v>54</v>
      </c>
      <c r="O625" s="1">
        <v>969.85</v>
      </c>
      <c r="P625" s="1">
        <v>4</v>
      </c>
      <c r="Q625" s="1">
        <v>0</v>
      </c>
      <c r="R625" s="1">
        <v>499.85</v>
      </c>
      <c r="S625" s="1">
        <v>6</v>
      </c>
      <c r="T625" s="1" t="s">
        <v>51</v>
      </c>
      <c r="U625" s="1">
        <v>277</v>
      </c>
      <c r="V625" s="1" t="s">
        <v>52</v>
      </c>
      <c r="W625" s="1" t="s">
        <v>52</v>
      </c>
      <c r="X625" s="1">
        <v>38</v>
      </c>
    </row>
    <row r="626" spans="1:24">
      <c r="A626" s="1">
        <v>690</v>
      </c>
      <c r="B626" s="1" t="s">
        <v>96</v>
      </c>
      <c r="C626" s="1" t="s">
        <v>14</v>
      </c>
      <c r="D626" s="1">
        <v>92.25</v>
      </c>
      <c r="E626" s="1">
        <v>0.5</v>
      </c>
      <c r="F626" s="1">
        <v>0.1</v>
      </c>
      <c r="G626" s="1">
        <v>0</v>
      </c>
      <c r="H626" s="1">
        <v>0.15</v>
      </c>
      <c r="I626" s="1">
        <v>6</v>
      </c>
      <c r="J626" s="1">
        <v>0</v>
      </c>
      <c r="K626" s="1">
        <v>1</v>
      </c>
      <c r="L626" s="1">
        <v>0</v>
      </c>
      <c r="M626" s="1">
        <v>0</v>
      </c>
      <c r="N626" s="1" t="s">
        <v>54</v>
      </c>
      <c r="O626" s="1">
        <v>969.85</v>
      </c>
      <c r="P626" s="1">
        <v>4</v>
      </c>
      <c r="Q626" s="1">
        <v>0</v>
      </c>
      <c r="R626" s="1">
        <v>399.85</v>
      </c>
      <c r="S626" s="1">
        <v>6</v>
      </c>
      <c r="T626" s="1" t="s">
        <v>51</v>
      </c>
      <c r="U626" s="1">
        <v>297</v>
      </c>
      <c r="V626" s="1" t="s">
        <v>52</v>
      </c>
      <c r="W626" s="1" t="s">
        <v>52</v>
      </c>
      <c r="X626" s="1">
        <v>28</v>
      </c>
    </row>
    <row r="627" spans="1:24">
      <c r="A627" s="1">
        <v>691</v>
      </c>
      <c r="B627" s="1" t="s">
        <v>96</v>
      </c>
      <c r="C627" s="1" t="s">
        <v>14</v>
      </c>
      <c r="D627" s="1">
        <v>92.25</v>
      </c>
      <c r="E627" s="1">
        <v>0.5</v>
      </c>
      <c r="F627" s="1">
        <v>0.1</v>
      </c>
      <c r="G627" s="1">
        <v>0</v>
      </c>
      <c r="H627" s="1">
        <v>0.15</v>
      </c>
      <c r="I627" s="1">
        <v>6</v>
      </c>
      <c r="J627" s="1">
        <v>0</v>
      </c>
      <c r="K627" s="1">
        <v>1</v>
      </c>
      <c r="L627" s="1">
        <v>0</v>
      </c>
      <c r="M627" s="1">
        <v>0</v>
      </c>
      <c r="N627" s="1" t="s">
        <v>54</v>
      </c>
      <c r="O627" s="1">
        <v>969.85</v>
      </c>
      <c r="P627" s="1">
        <v>4</v>
      </c>
      <c r="Q627" s="1">
        <v>0</v>
      </c>
      <c r="R627" s="1">
        <v>449.85</v>
      </c>
      <c r="S627" s="1">
        <v>6</v>
      </c>
      <c r="T627" s="1" t="s">
        <v>51</v>
      </c>
      <c r="U627" s="1">
        <v>303</v>
      </c>
      <c r="V627" s="1" t="s">
        <v>52</v>
      </c>
      <c r="W627" s="1" t="s">
        <v>52</v>
      </c>
      <c r="X627" s="1">
        <v>32</v>
      </c>
    </row>
    <row r="628" spans="1:24">
      <c r="A628" s="1">
        <v>692</v>
      </c>
      <c r="B628" s="1" t="s">
        <v>96</v>
      </c>
      <c r="C628" s="1" t="s">
        <v>14</v>
      </c>
      <c r="D628" s="1">
        <v>92.25</v>
      </c>
      <c r="E628" s="1">
        <v>0.5</v>
      </c>
      <c r="F628" s="1">
        <v>0.1</v>
      </c>
      <c r="G628" s="1">
        <v>0</v>
      </c>
      <c r="H628" s="1">
        <v>0.15</v>
      </c>
      <c r="I628" s="1">
        <v>6</v>
      </c>
      <c r="J628" s="1">
        <v>0</v>
      </c>
      <c r="K628" s="1">
        <v>1</v>
      </c>
      <c r="L628" s="1">
        <v>0</v>
      </c>
      <c r="M628" s="1">
        <v>0</v>
      </c>
      <c r="N628" s="1" t="s">
        <v>54</v>
      </c>
      <c r="O628" s="1">
        <v>969.85</v>
      </c>
      <c r="P628" s="1">
        <v>4</v>
      </c>
      <c r="Q628" s="1">
        <v>0</v>
      </c>
      <c r="R628" s="1">
        <v>499.85</v>
      </c>
      <c r="S628" s="1">
        <v>6</v>
      </c>
      <c r="T628" s="1" t="s">
        <v>51</v>
      </c>
      <c r="U628" s="1">
        <v>290</v>
      </c>
      <c r="V628" s="1" t="s">
        <v>52</v>
      </c>
      <c r="W628" s="1" t="s">
        <v>52</v>
      </c>
      <c r="X628" s="1">
        <v>35</v>
      </c>
    </row>
    <row r="629" spans="1:24">
      <c r="A629" s="1">
        <v>693</v>
      </c>
      <c r="B629" s="1" t="s">
        <v>97</v>
      </c>
      <c r="C629" s="1" t="s">
        <v>14</v>
      </c>
      <c r="D629" s="1">
        <v>92.27</v>
      </c>
      <c r="E629" s="1">
        <v>0.49</v>
      </c>
      <c r="F629" s="1">
        <v>0.11</v>
      </c>
      <c r="G629" s="1">
        <v>0</v>
      </c>
      <c r="H629" s="1">
        <v>0.12</v>
      </c>
      <c r="I629" s="1">
        <v>5.98</v>
      </c>
      <c r="J629" s="1">
        <v>0</v>
      </c>
      <c r="K629" s="1">
        <v>1.03</v>
      </c>
      <c r="L629" s="1">
        <v>0</v>
      </c>
      <c r="M629" s="1">
        <v>0</v>
      </c>
      <c r="N629" s="1" t="s">
        <v>50</v>
      </c>
      <c r="O629" s="1">
        <v>969.85</v>
      </c>
      <c r="P629" s="1">
        <v>6</v>
      </c>
      <c r="Q629" s="1">
        <v>50</v>
      </c>
      <c r="R629" s="1">
        <v>399.85</v>
      </c>
      <c r="S629" s="1">
        <v>6</v>
      </c>
      <c r="T629" s="1" t="s">
        <v>51</v>
      </c>
      <c r="U629" s="1">
        <v>325</v>
      </c>
      <c r="V629" s="1" t="s">
        <v>52</v>
      </c>
      <c r="W629" s="1" t="s">
        <v>52</v>
      </c>
      <c r="X629" s="1">
        <v>26</v>
      </c>
    </row>
    <row r="630" spans="1:24">
      <c r="A630" s="1">
        <v>694</v>
      </c>
      <c r="B630" s="1" t="s">
        <v>97</v>
      </c>
      <c r="C630" s="1" t="s">
        <v>14</v>
      </c>
      <c r="D630" s="1">
        <v>92.27</v>
      </c>
      <c r="E630" s="1">
        <v>0.49</v>
      </c>
      <c r="F630" s="1">
        <v>0.11</v>
      </c>
      <c r="G630" s="1">
        <v>0</v>
      </c>
      <c r="H630" s="1">
        <v>0.12</v>
      </c>
      <c r="I630" s="1">
        <v>5.98</v>
      </c>
      <c r="J630" s="1">
        <v>0</v>
      </c>
      <c r="K630" s="1">
        <v>1.03</v>
      </c>
      <c r="L630" s="1">
        <v>0</v>
      </c>
      <c r="M630" s="1">
        <v>0</v>
      </c>
      <c r="N630" s="1" t="s">
        <v>50</v>
      </c>
      <c r="O630" s="1">
        <v>969.85</v>
      </c>
      <c r="P630" s="1">
        <v>6</v>
      </c>
      <c r="Q630" s="1">
        <v>50</v>
      </c>
      <c r="R630" s="1">
        <v>449.85</v>
      </c>
      <c r="S630" s="1">
        <v>6</v>
      </c>
      <c r="T630" s="1" t="s">
        <v>51</v>
      </c>
      <c r="U630" s="1">
        <v>351</v>
      </c>
      <c r="V630" s="1" t="s">
        <v>52</v>
      </c>
      <c r="W630" s="1" t="s">
        <v>52</v>
      </c>
      <c r="X630" s="1">
        <v>32</v>
      </c>
    </row>
    <row r="631" spans="1:24">
      <c r="A631" s="1">
        <v>695</v>
      </c>
      <c r="B631" s="1" t="s">
        <v>97</v>
      </c>
      <c r="C631" s="1" t="s">
        <v>14</v>
      </c>
      <c r="D631" s="1">
        <v>92.27</v>
      </c>
      <c r="E631" s="1">
        <v>0.49</v>
      </c>
      <c r="F631" s="1">
        <v>0.11</v>
      </c>
      <c r="G631" s="1">
        <v>0</v>
      </c>
      <c r="H631" s="1">
        <v>0.12</v>
      </c>
      <c r="I631" s="1">
        <v>5.98</v>
      </c>
      <c r="J631" s="1">
        <v>0</v>
      </c>
      <c r="K631" s="1">
        <v>1.03</v>
      </c>
      <c r="L631" s="1">
        <v>0</v>
      </c>
      <c r="M631" s="1">
        <v>0</v>
      </c>
      <c r="N631" s="1" t="s">
        <v>50</v>
      </c>
      <c r="O631" s="1">
        <v>969.85</v>
      </c>
      <c r="P631" s="1">
        <v>6</v>
      </c>
      <c r="Q631" s="1">
        <v>50</v>
      </c>
      <c r="R631" s="1">
        <v>499.85</v>
      </c>
      <c r="S631" s="1">
        <v>6</v>
      </c>
      <c r="T631" s="1" t="s">
        <v>51</v>
      </c>
      <c r="U631" s="1">
        <v>261</v>
      </c>
      <c r="V631" s="1" t="s">
        <v>52</v>
      </c>
      <c r="W631" s="1" t="s">
        <v>52</v>
      </c>
      <c r="X631" s="1">
        <v>37</v>
      </c>
    </row>
    <row r="632" spans="1:24">
      <c r="A632" s="1">
        <v>696</v>
      </c>
      <c r="B632" s="1" t="s">
        <v>97</v>
      </c>
      <c r="C632" s="1" t="s">
        <v>14</v>
      </c>
      <c r="D632" s="1">
        <v>92.27</v>
      </c>
      <c r="E632" s="1">
        <v>0.49</v>
      </c>
      <c r="F632" s="1">
        <v>0.11</v>
      </c>
      <c r="G632" s="1">
        <v>0</v>
      </c>
      <c r="H632" s="1">
        <v>0.12</v>
      </c>
      <c r="I632" s="1">
        <v>5.98</v>
      </c>
      <c r="J632" s="1">
        <v>0</v>
      </c>
      <c r="K632" s="1">
        <v>1.03</v>
      </c>
      <c r="L632" s="1">
        <v>0</v>
      </c>
      <c r="M632" s="1">
        <v>0</v>
      </c>
      <c r="N632" s="1" t="s">
        <v>50</v>
      </c>
      <c r="O632" s="1">
        <v>969.85</v>
      </c>
      <c r="P632" s="1">
        <v>6</v>
      </c>
      <c r="Q632" s="1">
        <v>50</v>
      </c>
      <c r="R632" s="1">
        <v>549.85</v>
      </c>
      <c r="S632" s="1">
        <v>6</v>
      </c>
      <c r="T632" s="1" t="s">
        <v>51</v>
      </c>
      <c r="U632" s="1">
        <v>192</v>
      </c>
      <c r="V632" s="1" t="s">
        <v>52</v>
      </c>
      <c r="W632" s="1" t="s">
        <v>52</v>
      </c>
      <c r="X632" s="1">
        <v>37</v>
      </c>
    </row>
    <row r="633" spans="1:24">
      <c r="A633" s="1">
        <v>697</v>
      </c>
      <c r="B633" s="1" t="s">
        <v>97</v>
      </c>
      <c r="C633" s="1" t="s">
        <v>14</v>
      </c>
      <c r="D633" s="1">
        <v>92.27</v>
      </c>
      <c r="E633" s="1">
        <v>0.49</v>
      </c>
      <c r="F633" s="1">
        <v>0.11</v>
      </c>
      <c r="G633" s="1">
        <v>0</v>
      </c>
      <c r="H633" s="1">
        <v>0.12</v>
      </c>
      <c r="I633" s="1">
        <v>5.98</v>
      </c>
      <c r="J633" s="1">
        <v>0</v>
      </c>
      <c r="K633" s="1">
        <v>1.03</v>
      </c>
      <c r="L633" s="1">
        <v>0</v>
      </c>
      <c r="M633" s="1">
        <v>0</v>
      </c>
      <c r="N633" s="1" t="s">
        <v>50</v>
      </c>
      <c r="O633" s="1">
        <v>969.85</v>
      </c>
      <c r="P633" s="1">
        <v>6</v>
      </c>
      <c r="Q633" s="1">
        <v>50</v>
      </c>
      <c r="R633" s="1">
        <v>599.85</v>
      </c>
      <c r="S633" s="1">
        <v>6</v>
      </c>
      <c r="T633" s="1" t="s">
        <v>51</v>
      </c>
      <c r="U633" s="1">
        <v>166</v>
      </c>
      <c r="V633" s="1" t="s">
        <v>52</v>
      </c>
      <c r="W633" s="1" t="s">
        <v>52</v>
      </c>
      <c r="X633" s="1">
        <v>39</v>
      </c>
    </row>
    <row r="634" spans="1:24">
      <c r="A634" s="1">
        <v>698</v>
      </c>
      <c r="B634" s="1" t="s">
        <v>97</v>
      </c>
      <c r="C634" s="1" t="s">
        <v>14</v>
      </c>
      <c r="D634" s="1">
        <v>92.27</v>
      </c>
      <c r="E634" s="1">
        <v>0.49</v>
      </c>
      <c r="F634" s="1">
        <v>0.11</v>
      </c>
      <c r="G634" s="1">
        <v>0</v>
      </c>
      <c r="H634" s="1">
        <v>0.12</v>
      </c>
      <c r="I634" s="1">
        <v>5.98</v>
      </c>
      <c r="J634" s="1">
        <v>0</v>
      </c>
      <c r="K634" s="1">
        <v>1.03</v>
      </c>
      <c r="L634" s="1">
        <v>0</v>
      </c>
      <c r="M634" s="1">
        <v>0</v>
      </c>
      <c r="N634" s="1" t="s">
        <v>50</v>
      </c>
      <c r="O634" s="1">
        <v>969.85</v>
      </c>
      <c r="P634" s="1">
        <v>6</v>
      </c>
      <c r="Q634" s="1">
        <v>50</v>
      </c>
      <c r="R634" s="1">
        <v>649.85</v>
      </c>
      <c r="S634" s="1">
        <v>6</v>
      </c>
      <c r="T634" s="1" t="s">
        <v>51</v>
      </c>
      <c r="U634" s="1">
        <v>146</v>
      </c>
      <c r="V634" s="1" t="s">
        <v>52</v>
      </c>
      <c r="W634" s="1" t="s">
        <v>52</v>
      </c>
      <c r="X634" s="1">
        <v>39</v>
      </c>
    </row>
    <row r="635" spans="1:24">
      <c r="A635" s="1">
        <v>699</v>
      </c>
      <c r="B635" s="1" t="s">
        <v>97</v>
      </c>
      <c r="C635" s="1" t="s">
        <v>14</v>
      </c>
      <c r="D635" s="1">
        <v>92.27</v>
      </c>
      <c r="E635" s="1">
        <v>0.49</v>
      </c>
      <c r="F635" s="1">
        <v>0.11</v>
      </c>
      <c r="G635" s="1">
        <v>0</v>
      </c>
      <c r="H635" s="1">
        <v>0.12</v>
      </c>
      <c r="I635" s="1">
        <v>5.98</v>
      </c>
      <c r="J635" s="1">
        <v>0</v>
      </c>
      <c r="K635" s="1">
        <v>1.03</v>
      </c>
      <c r="L635" s="1">
        <v>0</v>
      </c>
      <c r="M635" s="1">
        <v>0</v>
      </c>
      <c r="N635" s="1" t="s">
        <v>50</v>
      </c>
      <c r="O635" s="1">
        <v>969.85</v>
      </c>
      <c r="P635" s="1">
        <v>6</v>
      </c>
      <c r="Q635" s="1">
        <v>50</v>
      </c>
      <c r="R635" s="1">
        <v>699.85</v>
      </c>
      <c r="S635" s="1">
        <v>6</v>
      </c>
      <c r="T635" s="1" t="s">
        <v>51</v>
      </c>
      <c r="U635" s="1">
        <v>134</v>
      </c>
      <c r="V635" s="1" t="s">
        <v>52</v>
      </c>
      <c r="W635" s="1" t="s">
        <v>52</v>
      </c>
      <c r="X635" s="1">
        <v>39</v>
      </c>
    </row>
    <row r="636" spans="1:24">
      <c r="A636" s="1">
        <v>700</v>
      </c>
      <c r="B636" s="1" t="s">
        <v>97</v>
      </c>
      <c r="C636" s="1" t="s">
        <v>14</v>
      </c>
      <c r="D636" s="1">
        <v>92.27</v>
      </c>
      <c r="E636" s="1">
        <v>0.49</v>
      </c>
      <c r="F636" s="1">
        <v>0.11</v>
      </c>
      <c r="G636" s="1">
        <v>0</v>
      </c>
      <c r="H636" s="1">
        <v>0.12</v>
      </c>
      <c r="I636" s="1">
        <v>5.98</v>
      </c>
      <c r="J636" s="1">
        <v>0</v>
      </c>
      <c r="K636" s="1">
        <v>1.03</v>
      </c>
      <c r="L636" s="1">
        <v>0</v>
      </c>
      <c r="M636" s="1">
        <v>0</v>
      </c>
      <c r="N636" s="1" t="s">
        <v>50</v>
      </c>
      <c r="O636" s="1">
        <v>969.85</v>
      </c>
      <c r="P636" s="1">
        <v>6</v>
      </c>
      <c r="Q636" s="1">
        <v>50</v>
      </c>
      <c r="R636" s="1">
        <v>749.85</v>
      </c>
      <c r="S636" s="1">
        <v>6</v>
      </c>
      <c r="T636" s="1" t="s">
        <v>51</v>
      </c>
      <c r="U636" s="1">
        <v>125</v>
      </c>
      <c r="V636" s="1" t="s">
        <v>52</v>
      </c>
      <c r="W636" s="1" t="s">
        <v>52</v>
      </c>
      <c r="X636" s="1">
        <v>40</v>
      </c>
    </row>
    <row r="637" spans="1:24">
      <c r="A637" s="1">
        <v>701</v>
      </c>
      <c r="B637" s="1" t="s">
        <v>96</v>
      </c>
      <c r="C637" s="1" t="s">
        <v>13</v>
      </c>
      <c r="D637" s="1">
        <v>92.35</v>
      </c>
      <c r="E637" s="1">
        <v>0</v>
      </c>
      <c r="F637" s="1">
        <v>0.1</v>
      </c>
      <c r="G637" s="1">
        <v>0</v>
      </c>
      <c r="H637" s="1">
        <v>0.15</v>
      </c>
      <c r="I637" s="1">
        <v>6</v>
      </c>
      <c r="J637" s="1">
        <v>0</v>
      </c>
      <c r="K637" s="1">
        <v>1.4</v>
      </c>
      <c r="L637" s="1">
        <v>0</v>
      </c>
      <c r="M637" s="1">
        <v>0</v>
      </c>
      <c r="N637" s="1" t="s">
        <v>50</v>
      </c>
      <c r="O637" s="1">
        <v>969.85</v>
      </c>
      <c r="P637" s="1">
        <v>4</v>
      </c>
      <c r="Q637" s="1">
        <v>50</v>
      </c>
      <c r="R637" s="1">
        <v>449.85</v>
      </c>
      <c r="S637" s="1">
        <v>7</v>
      </c>
      <c r="T637" s="1" t="s">
        <v>51</v>
      </c>
      <c r="U637" s="1">
        <v>309</v>
      </c>
      <c r="V637" s="1" t="s">
        <v>52</v>
      </c>
      <c r="W637" s="1" t="s">
        <v>52</v>
      </c>
      <c r="X637" s="1">
        <v>38</v>
      </c>
    </row>
    <row r="638" spans="1:24">
      <c r="A638" s="1">
        <v>702</v>
      </c>
      <c r="B638" s="1" t="s">
        <v>96</v>
      </c>
      <c r="C638" s="1" t="s">
        <v>13</v>
      </c>
      <c r="D638" s="1">
        <v>92.35</v>
      </c>
      <c r="E638" s="1">
        <v>0</v>
      </c>
      <c r="F638" s="1">
        <v>0.1</v>
      </c>
      <c r="G638" s="1">
        <v>0</v>
      </c>
      <c r="H638" s="1">
        <v>0.15</v>
      </c>
      <c r="I638" s="1">
        <v>6</v>
      </c>
      <c r="J638" s="1">
        <v>0</v>
      </c>
      <c r="K638" s="1">
        <v>1.4</v>
      </c>
      <c r="L638" s="1">
        <v>0</v>
      </c>
      <c r="M638" s="1">
        <v>0</v>
      </c>
      <c r="N638" s="1" t="s">
        <v>50</v>
      </c>
      <c r="O638" s="1">
        <v>969.85</v>
      </c>
      <c r="P638" s="1">
        <v>4</v>
      </c>
      <c r="Q638" s="1">
        <v>80</v>
      </c>
      <c r="R638" s="1">
        <v>449.85</v>
      </c>
      <c r="S638" s="1">
        <v>7</v>
      </c>
      <c r="T638" s="1" t="s">
        <v>51</v>
      </c>
      <c r="U638" s="1">
        <v>296</v>
      </c>
      <c r="V638" s="1" t="s">
        <v>52</v>
      </c>
      <c r="W638" s="1" t="s">
        <v>52</v>
      </c>
      <c r="X638" s="1">
        <v>41</v>
      </c>
    </row>
    <row r="639" spans="1:24">
      <c r="A639" s="1">
        <v>703</v>
      </c>
      <c r="B639" s="1" t="s">
        <v>96</v>
      </c>
      <c r="C639" s="1" t="s">
        <v>14</v>
      </c>
      <c r="D639" s="1">
        <v>92.25</v>
      </c>
      <c r="E639" s="1">
        <v>0.5</v>
      </c>
      <c r="F639" s="1">
        <v>0.1</v>
      </c>
      <c r="G639" s="1">
        <v>0</v>
      </c>
      <c r="H639" s="1">
        <v>0.15</v>
      </c>
      <c r="I639" s="1">
        <v>6</v>
      </c>
      <c r="J639" s="1">
        <v>0</v>
      </c>
      <c r="K639" s="1">
        <v>1</v>
      </c>
      <c r="L639" s="1">
        <v>0</v>
      </c>
      <c r="M639" s="1">
        <v>0</v>
      </c>
      <c r="N639" s="1" t="s">
        <v>50</v>
      </c>
      <c r="O639" s="1">
        <v>969.85</v>
      </c>
      <c r="P639" s="1">
        <v>4</v>
      </c>
      <c r="Q639" s="1">
        <v>50</v>
      </c>
      <c r="R639" s="1">
        <v>449.85</v>
      </c>
      <c r="S639" s="1">
        <v>7</v>
      </c>
      <c r="T639" s="1" t="s">
        <v>51</v>
      </c>
      <c r="U639" s="1">
        <v>320</v>
      </c>
      <c r="V639" s="1" t="s">
        <v>52</v>
      </c>
      <c r="W639" s="1" t="s">
        <v>52</v>
      </c>
      <c r="X639" s="1">
        <v>31</v>
      </c>
    </row>
    <row r="640" spans="1:24">
      <c r="A640" s="1">
        <v>704</v>
      </c>
      <c r="B640" s="1" t="s">
        <v>96</v>
      </c>
      <c r="C640" s="1" t="s">
        <v>14</v>
      </c>
      <c r="D640" s="1">
        <v>92.25</v>
      </c>
      <c r="E640" s="1">
        <v>0.5</v>
      </c>
      <c r="F640" s="1">
        <v>0.1</v>
      </c>
      <c r="G640" s="1">
        <v>0</v>
      </c>
      <c r="H640" s="1">
        <v>0.15</v>
      </c>
      <c r="I640" s="1">
        <v>6</v>
      </c>
      <c r="J640" s="1">
        <v>0</v>
      </c>
      <c r="K640" s="1">
        <v>1</v>
      </c>
      <c r="L640" s="1">
        <v>0</v>
      </c>
      <c r="M640" s="1">
        <v>0</v>
      </c>
      <c r="N640" s="1" t="s">
        <v>50</v>
      </c>
      <c r="O640" s="1">
        <v>969.85</v>
      </c>
      <c r="P640" s="1">
        <v>4</v>
      </c>
      <c r="Q640" s="1">
        <v>80</v>
      </c>
      <c r="R640" s="1">
        <v>449.85</v>
      </c>
      <c r="S640" s="1">
        <v>7</v>
      </c>
      <c r="T640" s="1" t="s">
        <v>51</v>
      </c>
      <c r="U640" s="1">
        <v>324</v>
      </c>
      <c r="V640" s="1" t="s">
        <v>52</v>
      </c>
      <c r="W640" s="1" t="s">
        <v>52</v>
      </c>
      <c r="X640" s="1">
        <v>33</v>
      </c>
    </row>
    <row r="641" spans="1:24">
      <c r="A641" s="1">
        <v>705</v>
      </c>
      <c r="B641" s="1" t="s">
        <v>96</v>
      </c>
      <c r="C641" s="1" t="s">
        <v>13</v>
      </c>
      <c r="D641" s="1">
        <v>92.35</v>
      </c>
      <c r="E641" s="1">
        <v>0</v>
      </c>
      <c r="F641" s="1">
        <v>0.1</v>
      </c>
      <c r="G641" s="1">
        <v>0</v>
      </c>
      <c r="H641" s="1">
        <v>0.15</v>
      </c>
      <c r="I641" s="1">
        <v>6</v>
      </c>
      <c r="J641" s="1">
        <v>0</v>
      </c>
      <c r="K641" s="1">
        <v>1.4</v>
      </c>
      <c r="L641" s="1">
        <v>0</v>
      </c>
      <c r="M641" s="1">
        <v>0</v>
      </c>
      <c r="N641" s="1" t="s">
        <v>54</v>
      </c>
      <c r="O641" s="1">
        <v>969.85</v>
      </c>
      <c r="P641" s="1">
        <v>4</v>
      </c>
      <c r="Q641" s="1">
        <v>0</v>
      </c>
      <c r="R641" s="1">
        <v>399.85</v>
      </c>
      <c r="S641" s="1">
        <v>8</v>
      </c>
      <c r="T641" s="1" t="s">
        <v>51</v>
      </c>
      <c r="U641" s="1">
        <v>298</v>
      </c>
      <c r="V641" s="1" t="s">
        <v>52</v>
      </c>
      <c r="W641" s="1" t="s">
        <v>52</v>
      </c>
      <c r="X641" s="1">
        <v>34</v>
      </c>
    </row>
    <row r="642" spans="1:24">
      <c r="A642" s="1">
        <v>706</v>
      </c>
      <c r="B642" s="1" t="s">
        <v>96</v>
      </c>
      <c r="C642" s="1" t="s">
        <v>13</v>
      </c>
      <c r="D642" s="1">
        <v>92.35</v>
      </c>
      <c r="E642" s="1">
        <v>0</v>
      </c>
      <c r="F642" s="1">
        <v>0.1</v>
      </c>
      <c r="G642" s="1">
        <v>0</v>
      </c>
      <c r="H642" s="1">
        <v>0.15</v>
      </c>
      <c r="I642" s="1">
        <v>6</v>
      </c>
      <c r="J642" s="1">
        <v>0</v>
      </c>
      <c r="K642" s="1">
        <v>1.4</v>
      </c>
      <c r="L642" s="1">
        <v>0</v>
      </c>
      <c r="M642" s="1">
        <v>0</v>
      </c>
      <c r="N642" s="1" t="s">
        <v>54</v>
      </c>
      <c r="O642" s="1">
        <v>969.85</v>
      </c>
      <c r="P642" s="1">
        <v>4</v>
      </c>
      <c r="Q642" s="1">
        <v>0</v>
      </c>
      <c r="R642" s="1">
        <v>499.85</v>
      </c>
      <c r="S642" s="1">
        <v>8</v>
      </c>
      <c r="T642" s="1" t="s">
        <v>51</v>
      </c>
      <c r="U642" s="1">
        <v>273</v>
      </c>
      <c r="V642" s="1" t="s">
        <v>52</v>
      </c>
      <c r="W642" s="1" t="s">
        <v>52</v>
      </c>
      <c r="X642" s="1">
        <v>38</v>
      </c>
    </row>
    <row r="643" spans="1:24">
      <c r="A643" s="1">
        <v>707</v>
      </c>
      <c r="B643" s="1" t="s">
        <v>96</v>
      </c>
      <c r="C643" s="1" t="s">
        <v>14</v>
      </c>
      <c r="D643" s="1">
        <v>92.25</v>
      </c>
      <c r="E643" s="1">
        <v>0.5</v>
      </c>
      <c r="F643" s="1">
        <v>0.1</v>
      </c>
      <c r="G643" s="1">
        <v>0</v>
      </c>
      <c r="H643" s="1">
        <v>0.15</v>
      </c>
      <c r="I643" s="1">
        <v>6</v>
      </c>
      <c r="J643" s="1">
        <v>0</v>
      </c>
      <c r="K643" s="1">
        <v>1</v>
      </c>
      <c r="L643" s="1">
        <v>0</v>
      </c>
      <c r="M643" s="1">
        <v>0</v>
      </c>
      <c r="N643" s="1" t="s">
        <v>54</v>
      </c>
      <c r="O643" s="1">
        <v>969.85</v>
      </c>
      <c r="P643" s="1">
        <v>4</v>
      </c>
      <c r="Q643" s="1">
        <v>0</v>
      </c>
      <c r="R643" s="1">
        <v>399.85</v>
      </c>
      <c r="S643" s="1">
        <v>8</v>
      </c>
      <c r="T643" s="1" t="s">
        <v>51</v>
      </c>
      <c r="U643" s="1">
        <v>297</v>
      </c>
      <c r="V643" s="1" t="s">
        <v>52</v>
      </c>
      <c r="W643" s="1" t="s">
        <v>52</v>
      </c>
      <c r="X643" s="1">
        <v>28</v>
      </c>
    </row>
    <row r="644" spans="1:24">
      <c r="A644" s="1">
        <v>708</v>
      </c>
      <c r="B644" s="1" t="s">
        <v>96</v>
      </c>
      <c r="C644" s="1" t="s">
        <v>14</v>
      </c>
      <c r="D644" s="1">
        <v>92.25</v>
      </c>
      <c r="E644" s="1">
        <v>0.5</v>
      </c>
      <c r="F644" s="1">
        <v>0.1</v>
      </c>
      <c r="G644" s="1">
        <v>0</v>
      </c>
      <c r="H644" s="1">
        <v>0.15</v>
      </c>
      <c r="I644" s="1">
        <v>6</v>
      </c>
      <c r="J644" s="1">
        <v>0</v>
      </c>
      <c r="K644" s="1">
        <v>1</v>
      </c>
      <c r="L644" s="1">
        <v>0</v>
      </c>
      <c r="M644" s="1">
        <v>0</v>
      </c>
      <c r="N644" s="1" t="s">
        <v>54</v>
      </c>
      <c r="O644" s="1">
        <v>969.85</v>
      </c>
      <c r="P644" s="1">
        <v>4</v>
      </c>
      <c r="Q644" s="1">
        <v>0</v>
      </c>
      <c r="R644" s="1">
        <v>449.85</v>
      </c>
      <c r="S644" s="1">
        <v>8</v>
      </c>
      <c r="T644" s="1" t="s">
        <v>51</v>
      </c>
      <c r="U644" s="1">
        <v>300</v>
      </c>
      <c r="V644" s="1" t="s">
        <v>52</v>
      </c>
      <c r="W644" s="1" t="s">
        <v>52</v>
      </c>
      <c r="X644" s="1">
        <v>33</v>
      </c>
    </row>
    <row r="645" spans="1:24">
      <c r="A645" s="1">
        <v>709</v>
      </c>
      <c r="B645" s="1" t="s">
        <v>96</v>
      </c>
      <c r="C645" s="1" t="s">
        <v>14</v>
      </c>
      <c r="D645" s="1">
        <v>92.25</v>
      </c>
      <c r="E645" s="1">
        <v>0.5</v>
      </c>
      <c r="F645" s="1">
        <v>0.1</v>
      </c>
      <c r="G645" s="1">
        <v>0</v>
      </c>
      <c r="H645" s="1">
        <v>0.15</v>
      </c>
      <c r="I645" s="1">
        <v>6</v>
      </c>
      <c r="J645" s="1">
        <v>0</v>
      </c>
      <c r="K645" s="1">
        <v>1</v>
      </c>
      <c r="L645" s="1">
        <v>0</v>
      </c>
      <c r="M645" s="1">
        <v>0</v>
      </c>
      <c r="N645" s="1" t="s">
        <v>54</v>
      </c>
      <c r="O645" s="1">
        <v>969.85</v>
      </c>
      <c r="P645" s="1">
        <v>4</v>
      </c>
      <c r="Q645" s="1">
        <v>0</v>
      </c>
      <c r="R645" s="1">
        <v>499.85</v>
      </c>
      <c r="S645" s="1">
        <v>8</v>
      </c>
      <c r="T645" s="1" t="s">
        <v>51</v>
      </c>
      <c r="U645" s="1">
        <v>285</v>
      </c>
      <c r="V645" s="1" t="s">
        <v>52</v>
      </c>
      <c r="W645" s="1" t="s">
        <v>52</v>
      </c>
      <c r="X645" s="1">
        <v>35</v>
      </c>
    </row>
    <row r="646" spans="1:24">
      <c r="A646" s="1">
        <v>710</v>
      </c>
      <c r="B646" s="1" t="s">
        <v>98</v>
      </c>
      <c r="C646" s="1" t="s">
        <v>14</v>
      </c>
      <c r="D646" s="1">
        <v>92.25</v>
      </c>
      <c r="E646" s="1">
        <v>0.5</v>
      </c>
      <c r="F646" s="1">
        <v>0.1</v>
      </c>
      <c r="G646" s="1">
        <v>0</v>
      </c>
      <c r="H646" s="1">
        <v>0.15</v>
      </c>
      <c r="I646" s="1">
        <v>6</v>
      </c>
      <c r="J646" s="1">
        <v>0</v>
      </c>
      <c r="K646" s="1">
        <v>1</v>
      </c>
      <c r="L646" s="1">
        <v>0</v>
      </c>
      <c r="M646" s="1">
        <v>0</v>
      </c>
      <c r="N646" s="1" t="s">
        <v>50</v>
      </c>
      <c r="O646" s="1">
        <v>969.85</v>
      </c>
      <c r="P646" s="1">
        <v>6</v>
      </c>
      <c r="Q646" s="1">
        <v>50</v>
      </c>
      <c r="R646" s="1">
        <v>449.85</v>
      </c>
      <c r="S646" s="1">
        <v>8</v>
      </c>
      <c r="T646" s="1" t="s">
        <v>51</v>
      </c>
      <c r="U646" s="1">
        <v>326</v>
      </c>
      <c r="V646" s="1" t="s">
        <v>52</v>
      </c>
      <c r="W646" s="1" t="s">
        <v>52</v>
      </c>
      <c r="X646" s="1">
        <v>30</v>
      </c>
    </row>
    <row r="647" spans="1:24">
      <c r="A647" s="1">
        <v>711</v>
      </c>
      <c r="B647" s="1" t="s">
        <v>98</v>
      </c>
      <c r="C647" s="1" t="s">
        <v>14</v>
      </c>
      <c r="D647" s="1">
        <v>92.25</v>
      </c>
      <c r="E647" s="1">
        <v>0.5</v>
      </c>
      <c r="F647" s="1">
        <v>0.1</v>
      </c>
      <c r="G647" s="1">
        <v>0</v>
      </c>
      <c r="H647" s="1">
        <v>0.15</v>
      </c>
      <c r="I647" s="1">
        <v>6</v>
      </c>
      <c r="J647" s="1">
        <v>0</v>
      </c>
      <c r="K647" s="1">
        <v>1</v>
      </c>
      <c r="L647" s="1">
        <v>0</v>
      </c>
      <c r="M647" s="1">
        <v>0</v>
      </c>
      <c r="N647" s="1" t="s">
        <v>50</v>
      </c>
      <c r="O647" s="1">
        <v>969.85</v>
      </c>
      <c r="P647" s="1">
        <v>6</v>
      </c>
      <c r="Q647" s="1">
        <v>50</v>
      </c>
      <c r="R647" s="1">
        <v>499.85</v>
      </c>
      <c r="S647" s="1">
        <v>8</v>
      </c>
      <c r="T647" s="1" t="s">
        <v>51</v>
      </c>
      <c r="U647" s="1" t="s">
        <v>52</v>
      </c>
      <c r="V647" s="1" t="s">
        <v>52</v>
      </c>
      <c r="W647" s="1" t="s">
        <v>52</v>
      </c>
      <c r="X647" s="1">
        <v>32</v>
      </c>
    </row>
    <row r="648" spans="1:24">
      <c r="A648" s="1">
        <v>712</v>
      </c>
      <c r="B648" s="1" t="s">
        <v>97</v>
      </c>
      <c r="C648" s="1" t="s">
        <v>14</v>
      </c>
      <c r="D648" s="1">
        <v>92.27</v>
      </c>
      <c r="E648" s="1">
        <v>0.49</v>
      </c>
      <c r="F648" s="1">
        <v>0.11</v>
      </c>
      <c r="G648" s="1">
        <v>0</v>
      </c>
      <c r="H648" s="1">
        <v>0.12</v>
      </c>
      <c r="I648" s="1">
        <v>5.98</v>
      </c>
      <c r="J648" s="1">
        <v>0</v>
      </c>
      <c r="K648" s="1">
        <v>1.03</v>
      </c>
      <c r="L648" s="1">
        <v>0</v>
      </c>
      <c r="M648" s="1">
        <v>0</v>
      </c>
      <c r="N648" s="1" t="s">
        <v>50</v>
      </c>
      <c r="O648" s="1">
        <v>969.85</v>
      </c>
      <c r="P648" s="1">
        <v>6</v>
      </c>
      <c r="Q648" s="1">
        <v>50</v>
      </c>
      <c r="R648" s="1">
        <v>399.85</v>
      </c>
      <c r="S648" s="1">
        <v>8</v>
      </c>
      <c r="T648" s="1" t="s">
        <v>51</v>
      </c>
      <c r="U648" s="1">
        <v>323</v>
      </c>
      <c r="V648" s="1" t="s">
        <v>52</v>
      </c>
      <c r="W648" s="1" t="s">
        <v>52</v>
      </c>
      <c r="X648" s="1">
        <v>27</v>
      </c>
    </row>
    <row r="649" spans="1:24">
      <c r="A649" s="1">
        <v>713</v>
      </c>
      <c r="B649" s="1" t="s">
        <v>97</v>
      </c>
      <c r="C649" s="1" t="s">
        <v>14</v>
      </c>
      <c r="D649" s="1">
        <v>92.27</v>
      </c>
      <c r="E649" s="1">
        <v>0.49</v>
      </c>
      <c r="F649" s="1">
        <v>0.11</v>
      </c>
      <c r="G649" s="1">
        <v>0</v>
      </c>
      <c r="H649" s="1">
        <v>0.12</v>
      </c>
      <c r="I649" s="1">
        <v>5.98</v>
      </c>
      <c r="J649" s="1">
        <v>0</v>
      </c>
      <c r="K649" s="1">
        <v>1.03</v>
      </c>
      <c r="L649" s="1">
        <v>0</v>
      </c>
      <c r="M649" s="1">
        <v>0</v>
      </c>
      <c r="N649" s="1" t="s">
        <v>50</v>
      </c>
      <c r="O649" s="1">
        <v>969.85</v>
      </c>
      <c r="P649" s="1">
        <v>6</v>
      </c>
      <c r="Q649" s="1">
        <v>50</v>
      </c>
      <c r="R649" s="1">
        <v>449.85</v>
      </c>
      <c r="S649" s="1">
        <v>8</v>
      </c>
      <c r="T649" s="1" t="s">
        <v>51</v>
      </c>
      <c r="U649" s="1">
        <v>351</v>
      </c>
      <c r="V649" s="1" t="s">
        <v>52</v>
      </c>
      <c r="W649" s="1" t="s">
        <v>52</v>
      </c>
      <c r="X649" s="1">
        <v>35</v>
      </c>
    </row>
    <row r="650" spans="1:24">
      <c r="A650" s="1">
        <v>714</v>
      </c>
      <c r="B650" s="1" t="s">
        <v>97</v>
      </c>
      <c r="C650" s="1" t="s">
        <v>14</v>
      </c>
      <c r="D650" s="1">
        <v>92.27</v>
      </c>
      <c r="E650" s="1">
        <v>0.49</v>
      </c>
      <c r="F650" s="1">
        <v>0.11</v>
      </c>
      <c r="G650" s="1">
        <v>0</v>
      </c>
      <c r="H650" s="1">
        <v>0.12</v>
      </c>
      <c r="I650" s="1">
        <v>5.98</v>
      </c>
      <c r="J650" s="1">
        <v>0</v>
      </c>
      <c r="K650" s="1">
        <v>1.03</v>
      </c>
      <c r="L650" s="1">
        <v>0</v>
      </c>
      <c r="M650" s="1">
        <v>0</v>
      </c>
      <c r="N650" s="1" t="s">
        <v>50</v>
      </c>
      <c r="O650" s="1">
        <v>969.85</v>
      </c>
      <c r="P650" s="1">
        <v>6</v>
      </c>
      <c r="Q650" s="1">
        <v>50</v>
      </c>
      <c r="R650" s="1">
        <v>499.85</v>
      </c>
      <c r="S650" s="1">
        <v>8</v>
      </c>
      <c r="T650" s="1" t="s">
        <v>51</v>
      </c>
      <c r="U650" s="1">
        <v>245</v>
      </c>
      <c r="V650" s="1" t="s">
        <v>52</v>
      </c>
      <c r="W650" s="1" t="s">
        <v>52</v>
      </c>
      <c r="X650" s="1">
        <v>38</v>
      </c>
    </row>
    <row r="651" spans="1:24">
      <c r="A651" s="1">
        <v>715</v>
      </c>
      <c r="B651" s="1" t="s">
        <v>97</v>
      </c>
      <c r="C651" s="1" t="s">
        <v>14</v>
      </c>
      <c r="D651" s="1">
        <v>92.27</v>
      </c>
      <c r="E651" s="1">
        <v>0.49</v>
      </c>
      <c r="F651" s="1">
        <v>0.11</v>
      </c>
      <c r="G651" s="1">
        <v>0</v>
      </c>
      <c r="H651" s="1">
        <v>0.12</v>
      </c>
      <c r="I651" s="1">
        <v>5.98</v>
      </c>
      <c r="J651" s="1">
        <v>0</v>
      </c>
      <c r="K651" s="1">
        <v>1.03</v>
      </c>
      <c r="L651" s="1">
        <v>0</v>
      </c>
      <c r="M651" s="1">
        <v>0</v>
      </c>
      <c r="N651" s="1" t="s">
        <v>50</v>
      </c>
      <c r="O651" s="1">
        <v>969.85</v>
      </c>
      <c r="P651" s="1">
        <v>6</v>
      </c>
      <c r="Q651" s="1">
        <v>50</v>
      </c>
      <c r="R651" s="1">
        <v>549.85</v>
      </c>
      <c r="S651" s="1">
        <v>8</v>
      </c>
      <c r="T651" s="1" t="s">
        <v>51</v>
      </c>
      <c r="U651" s="1">
        <v>185</v>
      </c>
      <c r="V651" s="1" t="s">
        <v>52</v>
      </c>
      <c r="W651" s="1" t="s">
        <v>52</v>
      </c>
      <c r="X651" s="1">
        <v>38</v>
      </c>
    </row>
    <row r="652" spans="1:24">
      <c r="A652" s="1">
        <v>716</v>
      </c>
      <c r="B652" s="1" t="s">
        <v>97</v>
      </c>
      <c r="C652" s="1" t="s">
        <v>14</v>
      </c>
      <c r="D652" s="1">
        <v>92.27</v>
      </c>
      <c r="E652" s="1">
        <v>0.49</v>
      </c>
      <c r="F652" s="1">
        <v>0.11</v>
      </c>
      <c r="G652" s="1">
        <v>0</v>
      </c>
      <c r="H652" s="1">
        <v>0.12</v>
      </c>
      <c r="I652" s="1">
        <v>5.98</v>
      </c>
      <c r="J652" s="1">
        <v>0</v>
      </c>
      <c r="K652" s="1">
        <v>1.03</v>
      </c>
      <c r="L652" s="1">
        <v>0</v>
      </c>
      <c r="M652" s="1">
        <v>0</v>
      </c>
      <c r="N652" s="1" t="s">
        <v>50</v>
      </c>
      <c r="O652" s="1">
        <v>969.85</v>
      </c>
      <c r="P652" s="1">
        <v>6</v>
      </c>
      <c r="Q652" s="1">
        <v>50</v>
      </c>
      <c r="R652" s="1">
        <v>599.85</v>
      </c>
      <c r="S652" s="1">
        <v>8</v>
      </c>
      <c r="T652" s="1" t="s">
        <v>51</v>
      </c>
      <c r="U652" s="1">
        <v>160</v>
      </c>
      <c r="V652" s="1" t="s">
        <v>52</v>
      </c>
      <c r="W652" s="1" t="s">
        <v>52</v>
      </c>
      <c r="X652" s="1">
        <v>40</v>
      </c>
    </row>
    <row r="653" spans="1:24">
      <c r="A653" s="1">
        <v>717</v>
      </c>
      <c r="B653" s="1" t="s">
        <v>97</v>
      </c>
      <c r="C653" s="1" t="s">
        <v>14</v>
      </c>
      <c r="D653" s="1">
        <v>92.27</v>
      </c>
      <c r="E653" s="1">
        <v>0.49</v>
      </c>
      <c r="F653" s="1">
        <v>0.11</v>
      </c>
      <c r="G653" s="1">
        <v>0</v>
      </c>
      <c r="H653" s="1">
        <v>0.12</v>
      </c>
      <c r="I653" s="1">
        <v>5.98</v>
      </c>
      <c r="J653" s="1">
        <v>0</v>
      </c>
      <c r="K653" s="1">
        <v>1.03</v>
      </c>
      <c r="L653" s="1">
        <v>0</v>
      </c>
      <c r="M653" s="1">
        <v>0</v>
      </c>
      <c r="N653" s="1" t="s">
        <v>50</v>
      </c>
      <c r="O653" s="1">
        <v>969.85</v>
      </c>
      <c r="P653" s="1">
        <v>6</v>
      </c>
      <c r="Q653" s="1">
        <v>50</v>
      </c>
      <c r="R653" s="1">
        <v>649.85</v>
      </c>
      <c r="S653" s="1">
        <v>8</v>
      </c>
      <c r="T653" s="1" t="s">
        <v>51</v>
      </c>
      <c r="U653" s="1">
        <v>132</v>
      </c>
      <c r="V653" s="1" t="s">
        <v>52</v>
      </c>
      <c r="W653" s="1" t="s">
        <v>52</v>
      </c>
      <c r="X653" s="1">
        <v>40</v>
      </c>
    </row>
    <row r="654" spans="1:24">
      <c r="A654" s="1">
        <v>718</v>
      </c>
      <c r="B654" s="1" t="s">
        <v>97</v>
      </c>
      <c r="C654" s="1" t="s">
        <v>14</v>
      </c>
      <c r="D654" s="1">
        <v>92.27</v>
      </c>
      <c r="E654" s="1">
        <v>0.49</v>
      </c>
      <c r="F654" s="1">
        <v>0.11</v>
      </c>
      <c r="G654" s="1">
        <v>0</v>
      </c>
      <c r="H654" s="1">
        <v>0.12</v>
      </c>
      <c r="I654" s="1">
        <v>5.98</v>
      </c>
      <c r="J654" s="1">
        <v>0</v>
      </c>
      <c r="K654" s="1">
        <v>1.03</v>
      </c>
      <c r="L654" s="1">
        <v>0</v>
      </c>
      <c r="M654" s="1">
        <v>0</v>
      </c>
      <c r="N654" s="1" t="s">
        <v>50</v>
      </c>
      <c r="O654" s="1">
        <v>969.85</v>
      </c>
      <c r="P654" s="1">
        <v>6</v>
      </c>
      <c r="Q654" s="1">
        <v>50</v>
      </c>
      <c r="R654" s="1">
        <v>699.85</v>
      </c>
      <c r="S654" s="1">
        <v>8</v>
      </c>
      <c r="T654" s="1" t="s">
        <v>51</v>
      </c>
      <c r="U654" s="1">
        <v>121</v>
      </c>
      <c r="V654" s="1" t="s">
        <v>52</v>
      </c>
      <c r="W654" s="1" t="s">
        <v>52</v>
      </c>
      <c r="X654" s="1">
        <v>40</v>
      </c>
    </row>
    <row r="655" spans="1:24">
      <c r="A655" s="1">
        <v>719</v>
      </c>
      <c r="B655" s="1" t="s">
        <v>97</v>
      </c>
      <c r="C655" s="1" t="s">
        <v>14</v>
      </c>
      <c r="D655" s="1">
        <v>92.27</v>
      </c>
      <c r="E655" s="1">
        <v>0.49</v>
      </c>
      <c r="F655" s="1">
        <v>0.11</v>
      </c>
      <c r="G655" s="1">
        <v>0</v>
      </c>
      <c r="H655" s="1">
        <v>0.12</v>
      </c>
      <c r="I655" s="1">
        <v>5.98</v>
      </c>
      <c r="J655" s="1">
        <v>0</v>
      </c>
      <c r="K655" s="1">
        <v>1.03</v>
      </c>
      <c r="L655" s="1">
        <v>0</v>
      </c>
      <c r="M655" s="1">
        <v>0</v>
      </c>
      <c r="N655" s="1" t="s">
        <v>50</v>
      </c>
      <c r="O655" s="1">
        <v>969.85</v>
      </c>
      <c r="P655" s="1">
        <v>6</v>
      </c>
      <c r="Q655" s="1">
        <v>50</v>
      </c>
      <c r="R655" s="1">
        <v>749.85</v>
      </c>
      <c r="S655" s="1">
        <v>8</v>
      </c>
      <c r="T655" s="1" t="s">
        <v>51</v>
      </c>
      <c r="U655" s="1">
        <v>115</v>
      </c>
      <c r="V655" s="1" t="s">
        <v>52</v>
      </c>
      <c r="W655" s="1" t="s">
        <v>52</v>
      </c>
      <c r="X655" s="1">
        <v>40</v>
      </c>
    </row>
    <row r="656" spans="1:24">
      <c r="A656" s="1">
        <v>720</v>
      </c>
      <c r="B656" s="1" t="s">
        <v>96</v>
      </c>
      <c r="C656" s="1" t="s">
        <v>13</v>
      </c>
      <c r="D656" s="1">
        <v>92.35</v>
      </c>
      <c r="E656" s="1">
        <v>0</v>
      </c>
      <c r="F656" s="1">
        <v>0.1</v>
      </c>
      <c r="G656" s="1">
        <v>0</v>
      </c>
      <c r="H656" s="1">
        <v>0.15</v>
      </c>
      <c r="I656" s="1">
        <v>6</v>
      </c>
      <c r="J656" s="1">
        <v>0</v>
      </c>
      <c r="K656" s="1">
        <v>1.4</v>
      </c>
      <c r="L656" s="1">
        <v>0</v>
      </c>
      <c r="M656" s="1">
        <v>0</v>
      </c>
      <c r="N656" s="1" t="s">
        <v>54</v>
      </c>
      <c r="O656" s="1">
        <v>969.85</v>
      </c>
      <c r="P656" s="1">
        <v>4</v>
      </c>
      <c r="Q656" s="1">
        <v>0</v>
      </c>
      <c r="R656" s="1">
        <v>449.85</v>
      </c>
      <c r="S656" s="1">
        <v>9</v>
      </c>
      <c r="T656" s="1" t="s">
        <v>51</v>
      </c>
      <c r="U656" s="1">
        <v>292</v>
      </c>
      <c r="V656" s="1" t="s">
        <v>52</v>
      </c>
      <c r="W656" s="1" t="s">
        <v>52</v>
      </c>
      <c r="X656" s="1">
        <v>38</v>
      </c>
    </row>
    <row r="657" spans="1:24">
      <c r="A657" s="1">
        <v>721</v>
      </c>
      <c r="B657" s="1" t="s">
        <v>96</v>
      </c>
      <c r="C657" s="1" t="s">
        <v>13</v>
      </c>
      <c r="D657" s="1">
        <v>92.35</v>
      </c>
      <c r="E657" s="1">
        <v>0</v>
      </c>
      <c r="F657" s="1">
        <v>0.1</v>
      </c>
      <c r="G657" s="1">
        <v>0</v>
      </c>
      <c r="H657" s="1">
        <v>0.15</v>
      </c>
      <c r="I657" s="1">
        <v>6</v>
      </c>
      <c r="J657" s="1">
        <v>0</v>
      </c>
      <c r="K657" s="1">
        <v>1.4</v>
      </c>
      <c r="L657" s="1">
        <v>0</v>
      </c>
      <c r="M657" s="1">
        <v>0</v>
      </c>
      <c r="N657" s="1" t="s">
        <v>50</v>
      </c>
      <c r="O657" s="1">
        <v>969.85</v>
      </c>
      <c r="P657" s="1">
        <v>4</v>
      </c>
      <c r="Q657" s="1">
        <v>50</v>
      </c>
      <c r="R657" s="1">
        <v>449.85</v>
      </c>
      <c r="S657" s="1">
        <v>9</v>
      </c>
      <c r="T657" s="1" t="s">
        <v>51</v>
      </c>
      <c r="U657" s="1">
        <v>300</v>
      </c>
      <c r="V657" s="1" t="s">
        <v>52</v>
      </c>
      <c r="W657" s="1" t="s">
        <v>52</v>
      </c>
      <c r="X657" s="1">
        <v>39</v>
      </c>
    </row>
    <row r="658" spans="1:24">
      <c r="A658" s="1">
        <v>722</v>
      </c>
      <c r="B658" s="1" t="s">
        <v>96</v>
      </c>
      <c r="C658" s="1" t="s">
        <v>13</v>
      </c>
      <c r="D658" s="1">
        <v>92.35</v>
      </c>
      <c r="E658" s="1">
        <v>0</v>
      </c>
      <c r="F658" s="1">
        <v>0.1</v>
      </c>
      <c r="G658" s="1">
        <v>0</v>
      </c>
      <c r="H658" s="1">
        <v>0.15</v>
      </c>
      <c r="I658" s="1">
        <v>6</v>
      </c>
      <c r="J658" s="1">
        <v>0</v>
      </c>
      <c r="K658" s="1">
        <v>1.4</v>
      </c>
      <c r="L658" s="1">
        <v>0</v>
      </c>
      <c r="M658" s="1">
        <v>0</v>
      </c>
      <c r="N658" s="1" t="s">
        <v>50</v>
      </c>
      <c r="O658" s="1">
        <v>969.85</v>
      </c>
      <c r="P658" s="1">
        <v>4</v>
      </c>
      <c r="Q658" s="1">
        <v>80</v>
      </c>
      <c r="R658" s="1">
        <v>449.85</v>
      </c>
      <c r="S658" s="1">
        <v>9</v>
      </c>
      <c r="T658" s="1" t="s">
        <v>51</v>
      </c>
      <c r="U658" s="1">
        <v>292</v>
      </c>
      <c r="V658" s="1" t="s">
        <v>52</v>
      </c>
      <c r="W658" s="1" t="s">
        <v>52</v>
      </c>
      <c r="X658" s="1">
        <v>43</v>
      </c>
    </row>
    <row r="659" spans="1:24">
      <c r="A659" s="1">
        <v>723</v>
      </c>
      <c r="B659" s="1" t="s">
        <v>96</v>
      </c>
      <c r="C659" s="1" t="s">
        <v>14</v>
      </c>
      <c r="D659" s="1">
        <v>92.25</v>
      </c>
      <c r="E659" s="1">
        <v>0.5</v>
      </c>
      <c r="F659" s="1">
        <v>0.1</v>
      </c>
      <c r="G659" s="1">
        <v>0</v>
      </c>
      <c r="H659" s="1">
        <v>0.15</v>
      </c>
      <c r="I659" s="1">
        <v>6</v>
      </c>
      <c r="J659" s="1">
        <v>0</v>
      </c>
      <c r="K659" s="1">
        <v>1</v>
      </c>
      <c r="L659" s="1">
        <v>0</v>
      </c>
      <c r="M659" s="1">
        <v>0</v>
      </c>
      <c r="N659" s="1" t="s">
        <v>50</v>
      </c>
      <c r="O659" s="1">
        <v>969.85</v>
      </c>
      <c r="P659" s="1">
        <v>4</v>
      </c>
      <c r="Q659" s="1">
        <v>50</v>
      </c>
      <c r="R659" s="1">
        <v>449.85</v>
      </c>
      <c r="S659" s="1">
        <v>9</v>
      </c>
      <c r="T659" s="1" t="s">
        <v>51</v>
      </c>
      <c r="U659" s="1">
        <v>319</v>
      </c>
      <c r="V659" s="1" t="s">
        <v>52</v>
      </c>
      <c r="W659" s="1" t="s">
        <v>52</v>
      </c>
      <c r="X659" s="1">
        <v>31</v>
      </c>
    </row>
    <row r="660" spans="1:24">
      <c r="A660" s="1">
        <v>724</v>
      </c>
      <c r="B660" s="1" t="s">
        <v>96</v>
      </c>
      <c r="C660" s="1" t="s">
        <v>14</v>
      </c>
      <c r="D660" s="1">
        <v>92.25</v>
      </c>
      <c r="E660" s="1">
        <v>0.5</v>
      </c>
      <c r="F660" s="1">
        <v>0.1</v>
      </c>
      <c r="G660" s="1">
        <v>0</v>
      </c>
      <c r="H660" s="1">
        <v>0.15</v>
      </c>
      <c r="I660" s="1">
        <v>6</v>
      </c>
      <c r="J660" s="1">
        <v>0</v>
      </c>
      <c r="K660" s="1">
        <v>1</v>
      </c>
      <c r="L660" s="1">
        <v>0</v>
      </c>
      <c r="M660" s="1">
        <v>0</v>
      </c>
      <c r="N660" s="1" t="s">
        <v>50</v>
      </c>
      <c r="O660" s="1">
        <v>969.85</v>
      </c>
      <c r="P660" s="1">
        <v>4</v>
      </c>
      <c r="Q660" s="1">
        <v>80</v>
      </c>
      <c r="R660" s="1">
        <v>449.85</v>
      </c>
      <c r="S660" s="1">
        <v>9</v>
      </c>
      <c r="T660" s="1" t="s">
        <v>51</v>
      </c>
      <c r="U660" s="1">
        <v>320</v>
      </c>
      <c r="V660" s="1" t="s">
        <v>52</v>
      </c>
      <c r="W660" s="1" t="s">
        <v>52</v>
      </c>
      <c r="X660" s="1">
        <v>33</v>
      </c>
    </row>
    <row r="661" spans="1:24">
      <c r="A661" s="1">
        <v>725</v>
      </c>
      <c r="B661" s="1" t="s">
        <v>98</v>
      </c>
      <c r="C661" s="1" t="s">
        <v>14</v>
      </c>
      <c r="D661" s="1">
        <v>92.25</v>
      </c>
      <c r="E661" s="1">
        <v>0.5</v>
      </c>
      <c r="F661" s="1">
        <v>0.1</v>
      </c>
      <c r="G661" s="1">
        <v>0</v>
      </c>
      <c r="H661" s="1">
        <v>0.15</v>
      </c>
      <c r="I661" s="1">
        <v>6</v>
      </c>
      <c r="J661" s="1">
        <v>0</v>
      </c>
      <c r="K661" s="1">
        <v>1</v>
      </c>
      <c r="L661" s="1">
        <v>0</v>
      </c>
      <c r="M661" s="1">
        <v>0</v>
      </c>
      <c r="N661" s="1" t="s">
        <v>50</v>
      </c>
      <c r="O661" s="1">
        <v>969.85</v>
      </c>
      <c r="P661" s="1">
        <v>6</v>
      </c>
      <c r="Q661" s="1">
        <v>50</v>
      </c>
      <c r="R661" s="1">
        <v>449.85</v>
      </c>
      <c r="S661" s="1">
        <v>9</v>
      </c>
      <c r="T661" s="1" t="s">
        <v>51</v>
      </c>
      <c r="U661" s="1" t="s">
        <v>52</v>
      </c>
      <c r="V661" s="1" t="s">
        <v>52</v>
      </c>
      <c r="W661" s="1" t="s">
        <v>52</v>
      </c>
      <c r="X661" s="1">
        <v>30</v>
      </c>
    </row>
    <row r="662" spans="1:24">
      <c r="A662" s="1">
        <v>726</v>
      </c>
      <c r="B662" s="1" t="s">
        <v>98</v>
      </c>
      <c r="C662" s="1" t="s">
        <v>14</v>
      </c>
      <c r="D662" s="1">
        <v>92.25</v>
      </c>
      <c r="E662" s="1">
        <v>0.5</v>
      </c>
      <c r="F662" s="1">
        <v>0.1</v>
      </c>
      <c r="G662" s="1">
        <v>0</v>
      </c>
      <c r="H662" s="1">
        <v>0.15</v>
      </c>
      <c r="I662" s="1">
        <v>6</v>
      </c>
      <c r="J662" s="1">
        <v>0</v>
      </c>
      <c r="K662" s="1">
        <v>1</v>
      </c>
      <c r="L662" s="1">
        <v>0</v>
      </c>
      <c r="M662" s="1">
        <v>0</v>
      </c>
      <c r="N662" s="1" t="s">
        <v>50</v>
      </c>
      <c r="O662" s="1">
        <v>969.85</v>
      </c>
      <c r="P662" s="1">
        <v>6</v>
      </c>
      <c r="Q662" s="1">
        <v>50</v>
      </c>
      <c r="R662" s="1">
        <v>499.85</v>
      </c>
      <c r="S662" s="1">
        <v>9</v>
      </c>
      <c r="T662" s="1" t="s">
        <v>51</v>
      </c>
      <c r="U662" s="1">
        <v>198</v>
      </c>
      <c r="V662" s="1" t="s">
        <v>52</v>
      </c>
      <c r="W662" s="1" t="s">
        <v>52</v>
      </c>
      <c r="X662" s="1" t="s">
        <v>52</v>
      </c>
    </row>
    <row r="663" spans="1:24">
      <c r="A663" s="1">
        <v>727</v>
      </c>
      <c r="B663" s="1" t="s">
        <v>96</v>
      </c>
      <c r="C663" s="1" t="s">
        <v>13</v>
      </c>
      <c r="D663" s="1">
        <v>92.35</v>
      </c>
      <c r="E663" s="1">
        <v>0</v>
      </c>
      <c r="F663" s="1">
        <v>0.1</v>
      </c>
      <c r="G663" s="1">
        <v>0</v>
      </c>
      <c r="H663" s="1">
        <v>0.15</v>
      </c>
      <c r="I663" s="1">
        <v>6</v>
      </c>
      <c r="J663" s="1">
        <v>0</v>
      </c>
      <c r="K663" s="1">
        <v>1.4</v>
      </c>
      <c r="L663" s="1">
        <v>0</v>
      </c>
      <c r="M663" s="1">
        <v>0</v>
      </c>
      <c r="N663" s="1" t="s">
        <v>54</v>
      </c>
      <c r="O663" s="1">
        <v>969.85</v>
      </c>
      <c r="P663" s="1">
        <v>4</v>
      </c>
      <c r="Q663" s="1">
        <v>0</v>
      </c>
      <c r="R663" s="1">
        <v>399.85</v>
      </c>
      <c r="S663" s="1">
        <v>10</v>
      </c>
      <c r="T663" s="1" t="s">
        <v>51</v>
      </c>
      <c r="U663" s="1">
        <v>298</v>
      </c>
      <c r="V663" s="1" t="s">
        <v>52</v>
      </c>
      <c r="W663" s="1" t="s">
        <v>52</v>
      </c>
      <c r="X663" s="1">
        <v>34</v>
      </c>
    </row>
    <row r="664" spans="1:24">
      <c r="A664" s="1">
        <v>728</v>
      </c>
      <c r="B664" s="1" t="s">
        <v>96</v>
      </c>
      <c r="C664" s="1" t="s">
        <v>13</v>
      </c>
      <c r="D664" s="1">
        <v>92.35</v>
      </c>
      <c r="E664" s="1">
        <v>0</v>
      </c>
      <c r="F664" s="1">
        <v>0.1</v>
      </c>
      <c r="G664" s="1">
        <v>0</v>
      </c>
      <c r="H664" s="1">
        <v>0.15</v>
      </c>
      <c r="I664" s="1">
        <v>6</v>
      </c>
      <c r="J664" s="1">
        <v>0</v>
      </c>
      <c r="K664" s="1">
        <v>1.4</v>
      </c>
      <c r="L664" s="1">
        <v>0</v>
      </c>
      <c r="M664" s="1">
        <v>0</v>
      </c>
      <c r="N664" s="1" t="s">
        <v>54</v>
      </c>
      <c r="O664" s="1">
        <v>969.85</v>
      </c>
      <c r="P664" s="1">
        <v>4</v>
      </c>
      <c r="Q664" s="1">
        <v>0</v>
      </c>
      <c r="R664" s="1">
        <v>499.85</v>
      </c>
      <c r="S664" s="1">
        <v>10</v>
      </c>
      <c r="T664" s="1" t="s">
        <v>51</v>
      </c>
      <c r="U664" s="1">
        <v>266</v>
      </c>
      <c r="V664" s="1" t="s">
        <v>52</v>
      </c>
      <c r="W664" s="1" t="s">
        <v>52</v>
      </c>
      <c r="X664" s="1">
        <v>39</v>
      </c>
    </row>
    <row r="665" spans="1:24">
      <c r="A665" s="1">
        <v>729</v>
      </c>
      <c r="B665" s="1" t="s">
        <v>96</v>
      </c>
      <c r="C665" s="1" t="s">
        <v>14</v>
      </c>
      <c r="D665" s="1">
        <v>92.25</v>
      </c>
      <c r="E665" s="1">
        <v>0.5</v>
      </c>
      <c r="F665" s="1">
        <v>0.1</v>
      </c>
      <c r="G665" s="1">
        <v>0</v>
      </c>
      <c r="H665" s="1">
        <v>0.15</v>
      </c>
      <c r="I665" s="1">
        <v>6</v>
      </c>
      <c r="J665" s="1">
        <v>0</v>
      </c>
      <c r="K665" s="1">
        <v>1</v>
      </c>
      <c r="L665" s="1">
        <v>0</v>
      </c>
      <c r="M665" s="1">
        <v>0</v>
      </c>
      <c r="N665" s="1" t="s">
        <v>54</v>
      </c>
      <c r="O665" s="1">
        <v>969.85</v>
      </c>
      <c r="P665" s="1">
        <v>4</v>
      </c>
      <c r="Q665" s="1">
        <v>0</v>
      </c>
      <c r="R665" s="1">
        <v>399.85</v>
      </c>
      <c r="S665" s="1">
        <v>10</v>
      </c>
      <c r="T665" s="1" t="s">
        <v>51</v>
      </c>
      <c r="U665" s="1">
        <v>297</v>
      </c>
      <c r="V665" s="1" t="s">
        <v>52</v>
      </c>
      <c r="W665" s="1" t="s">
        <v>52</v>
      </c>
      <c r="X665" s="1">
        <v>29</v>
      </c>
    </row>
    <row r="666" spans="1:24">
      <c r="A666" s="1">
        <v>730</v>
      </c>
      <c r="B666" s="1" t="s">
        <v>96</v>
      </c>
      <c r="C666" s="1" t="s">
        <v>14</v>
      </c>
      <c r="D666" s="1">
        <v>92.25</v>
      </c>
      <c r="E666" s="1">
        <v>0.5</v>
      </c>
      <c r="F666" s="1">
        <v>0.1</v>
      </c>
      <c r="G666" s="1">
        <v>0</v>
      </c>
      <c r="H666" s="1">
        <v>0.15</v>
      </c>
      <c r="I666" s="1">
        <v>6</v>
      </c>
      <c r="J666" s="1">
        <v>0</v>
      </c>
      <c r="K666" s="1">
        <v>1</v>
      </c>
      <c r="L666" s="1">
        <v>0</v>
      </c>
      <c r="M666" s="1">
        <v>0</v>
      </c>
      <c r="N666" s="1" t="s">
        <v>54</v>
      </c>
      <c r="O666" s="1">
        <v>969.85</v>
      </c>
      <c r="P666" s="1">
        <v>4</v>
      </c>
      <c r="Q666" s="1">
        <v>0</v>
      </c>
      <c r="R666" s="1">
        <v>449.85</v>
      </c>
      <c r="S666" s="1">
        <v>10</v>
      </c>
      <c r="T666" s="1" t="s">
        <v>51</v>
      </c>
      <c r="U666" s="1">
        <v>297</v>
      </c>
      <c r="V666" s="1" t="s">
        <v>52</v>
      </c>
      <c r="W666" s="1" t="s">
        <v>52</v>
      </c>
      <c r="X666" s="1">
        <v>34</v>
      </c>
    </row>
    <row r="667" spans="1:24">
      <c r="A667" s="1">
        <v>731</v>
      </c>
      <c r="B667" s="1" t="s">
        <v>96</v>
      </c>
      <c r="C667" s="1" t="s">
        <v>14</v>
      </c>
      <c r="D667" s="1">
        <v>92.25</v>
      </c>
      <c r="E667" s="1">
        <v>0.5</v>
      </c>
      <c r="F667" s="1">
        <v>0.1</v>
      </c>
      <c r="G667" s="1">
        <v>0</v>
      </c>
      <c r="H667" s="1">
        <v>0.15</v>
      </c>
      <c r="I667" s="1">
        <v>6</v>
      </c>
      <c r="J667" s="1">
        <v>0</v>
      </c>
      <c r="K667" s="1">
        <v>1</v>
      </c>
      <c r="L667" s="1">
        <v>0</v>
      </c>
      <c r="M667" s="1">
        <v>0</v>
      </c>
      <c r="N667" s="1" t="s">
        <v>54</v>
      </c>
      <c r="O667" s="1">
        <v>969.85</v>
      </c>
      <c r="P667" s="1">
        <v>4</v>
      </c>
      <c r="Q667" s="1">
        <v>0</v>
      </c>
      <c r="R667" s="1">
        <v>499.85</v>
      </c>
      <c r="S667" s="1">
        <v>10</v>
      </c>
      <c r="T667" s="1" t="s">
        <v>51</v>
      </c>
      <c r="U667" s="1">
        <v>279</v>
      </c>
      <c r="V667" s="1" t="s">
        <v>52</v>
      </c>
      <c r="W667" s="1" t="s">
        <v>52</v>
      </c>
      <c r="X667" s="1">
        <v>35</v>
      </c>
    </row>
    <row r="668" spans="1:24">
      <c r="A668" s="1">
        <v>732</v>
      </c>
      <c r="B668" s="1" t="s">
        <v>96</v>
      </c>
      <c r="C668" s="1" t="s">
        <v>13</v>
      </c>
      <c r="D668" s="1">
        <v>92.35</v>
      </c>
      <c r="E668" s="1">
        <v>0</v>
      </c>
      <c r="F668" s="1">
        <v>0.1</v>
      </c>
      <c r="G668" s="1">
        <v>0</v>
      </c>
      <c r="H668" s="1">
        <v>0.15</v>
      </c>
      <c r="I668" s="1">
        <v>6</v>
      </c>
      <c r="J668" s="1">
        <v>0</v>
      </c>
      <c r="K668" s="1">
        <v>1.4</v>
      </c>
      <c r="L668" s="1">
        <v>0</v>
      </c>
      <c r="M668" s="1">
        <v>0</v>
      </c>
      <c r="N668" s="1" t="s">
        <v>54</v>
      </c>
      <c r="O668" s="1">
        <v>969.85</v>
      </c>
      <c r="P668" s="1">
        <v>4</v>
      </c>
      <c r="Q668" s="1">
        <v>0</v>
      </c>
      <c r="R668" s="1">
        <v>449.85</v>
      </c>
      <c r="S668" s="1">
        <v>11</v>
      </c>
      <c r="T668" s="1" t="s">
        <v>51</v>
      </c>
      <c r="U668" s="1">
        <v>292</v>
      </c>
      <c r="V668" s="1" t="s">
        <v>52</v>
      </c>
      <c r="W668" s="1" t="s">
        <v>52</v>
      </c>
      <c r="X668" s="1">
        <v>38</v>
      </c>
    </row>
    <row r="669" spans="1:24">
      <c r="A669" s="1">
        <v>733</v>
      </c>
      <c r="B669" s="1" t="s">
        <v>96</v>
      </c>
      <c r="C669" s="1" t="s">
        <v>13</v>
      </c>
      <c r="D669" s="1">
        <v>92.35</v>
      </c>
      <c r="E669" s="1">
        <v>0</v>
      </c>
      <c r="F669" s="1">
        <v>0.1</v>
      </c>
      <c r="G669" s="1">
        <v>0</v>
      </c>
      <c r="H669" s="1">
        <v>0.15</v>
      </c>
      <c r="I669" s="1">
        <v>6</v>
      </c>
      <c r="J669" s="1">
        <v>0</v>
      </c>
      <c r="K669" s="1">
        <v>1.4</v>
      </c>
      <c r="L669" s="1">
        <v>0</v>
      </c>
      <c r="M669" s="1">
        <v>0</v>
      </c>
      <c r="N669" s="1" t="s">
        <v>50</v>
      </c>
      <c r="O669" s="1">
        <v>969.85</v>
      </c>
      <c r="P669" s="1">
        <v>4</v>
      </c>
      <c r="Q669" s="1">
        <v>50</v>
      </c>
      <c r="R669" s="1">
        <v>449.85</v>
      </c>
      <c r="S669" s="1">
        <v>11</v>
      </c>
      <c r="T669" s="1" t="s">
        <v>51</v>
      </c>
      <c r="U669" s="1">
        <v>294</v>
      </c>
      <c r="V669" s="1" t="s">
        <v>52</v>
      </c>
      <c r="W669" s="1" t="s">
        <v>52</v>
      </c>
      <c r="X669" s="1">
        <v>40</v>
      </c>
    </row>
    <row r="670" spans="1:24">
      <c r="A670" s="1">
        <v>734</v>
      </c>
      <c r="B670" s="1" t="s">
        <v>96</v>
      </c>
      <c r="C670" s="1" t="s">
        <v>13</v>
      </c>
      <c r="D670" s="1">
        <v>92.35</v>
      </c>
      <c r="E670" s="1">
        <v>0</v>
      </c>
      <c r="F670" s="1">
        <v>0.1</v>
      </c>
      <c r="G670" s="1">
        <v>0</v>
      </c>
      <c r="H670" s="1">
        <v>0.15</v>
      </c>
      <c r="I670" s="1">
        <v>6</v>
      </c>
      <c r="J670" s="1">
        <v>0</v>
      </c>
      <c r="K670" s="1">
        <v>1.4</v>
      </c>
      <c r="L670" s="1">
        <v>0</v>
      </c>
      <c r="M670" s="1">
        <v>0</v>
      </c>
      <c r="N670" s="1" t="s">
        <v>50</v>
      </c>
      <c r="O670" s="1">
        <v>969.85</v>
      </c>
      <c r="P670" s="1">
        <v>4</v>
      </c>
      <c r="Q670" s="1">
        <v>80</v>
      </c>
      <c r="R670" s="1">
        <v>449.85</v>
      </c>
      <c r="S670" s="1">
        <v>11</v>
      </c>
      <c r="T670" s="1" t="s">
        <v>51</v>
      </c>
      <c r="U670" s="1">
        <v>283</v>
      </c>
      <c r="V670" s="1" t="s">
        <v>52</v>
      </c>
      <c r="W670" s="1" t="s">
        <v>52</v>
      </c>
      <c r="X670" s="1">
        <v>44</v>
      </c>
    </row>
    <row r="671" spans="1:24">
      <c r="A671" s="1">
        <v>735</v>
      </c>
      <c r="B671" s="1" t="s">
        <v>96</v>
      </c>
      <c r="C671" s="1" t="s">
        <v>14</v>
      </c>
      <c r="D671" s="1">
        <v>92.25</v>
      </c>
      <c r="E671" s="1">
        <v>0.5</v>
      </c>
      <c r="F671" s="1">
        <v>0.1</v>
      </c>
      <c r="G671" s="1">
        <v>0</v>
      </c>
      <c r="H671" s="1">
        <v>0.15</v>
      </c>
      <c r="I671" s="1">
        <v>6</v>
      </c>
      <c r="J671" s="1">
        <v>0</v>
      </c>
      <c r="K671" s="1">
        <v>1</v>
      </c>
      <c r="L671" s="1">
        <v>0</v>
      </c>
      <c r="M671" s="1">
        <v>0</v>
      </c>
      <c r="N671" s="1" t="s">
        <v>50</v>
      </c>
      <c r="O671" s="1">
        <v>969.85</v>
      </c>
      <c r="P671" s="1">
        <v>4</v>
      </c>
      <c r="Q671" s="1">
        <v>50</v>
      </c>
      <c r="R671" s="1">
        <v>449.85</v>
      </c>
      <c r="S671" s="1">
        <v>11</v>
      </c>
      <c r="T671" s="1" t="s">
        <v>51</v>
      </c>
      <c r="U671" s="1">
        <v>315</v>
      </c>
      <c r="V671" s="1" t="s">
        <v>52</v>
      </c>
      <c r="W671" s="1" t="s">
        <v>52</v>
      </c>
      <c r="X671" s="1">
        <v>32</v>
      </c>
    </row>
    <row r="672" spans="1:24">
      <c r="A672" s="1">
        <v>736</v>
      </c>
      <c r="B672" s="1" t="s">
        <v>96</v>
      </c>
      <c r="C672" s="1" t="s">
        <v>14</v>
      </c>
      <c r="D672" s="1">
        <v>92.25</v>
      </c>
      <c r="E672" s="1">
        <v>0.5</v>
      </c>
      <c r="F672" s="1">
        <v>0.1</v>
      </c>
      <c r="G672" s="1">
        <v>0</v>
      </c>
      <c r="H672" s="1">
        <v>0.15</v>
      </c>
      <c r="I672" s="1">
        <v>6</v>
      </c>
      <c r="J672" s="1">
        <v>0</v>
      </c>
      <c r="K672" s="1">
        <v>1</v>
      </c>
      <c r="L672" s="1">
        <v>0</v>
      </c>
      <c r="M672" s="1">
        <v>0</v>
      </c>
      <c r="N672" s="1" t="s">
        <v>50</v>
      </c>
      <c r="O672" s="1">
        <v>969.85</v>
      </c>
      <c r="P672" s="1">
        <v>4</v>
      </c>
      <c r="Q672" s="1">
        <v>80</v>
      </c>
      <c r="R672" s="1">
        <v>449.85</v>
      </c>
      <c r="S672" s="1">
        <v>11</v>
      </c>
      <c r="T672" s="1" t="s">
        <v>51</v>
      </c>
      <c r="U672" s="1">
        <v>319</v>
      </c>
      <c r="V672" s="1" t="s">
        <v>52</v>
      </c>
      <c r="W672" s="1" t="s">
        <v>52</v>
      </c>
      <c r="X672" s="1">
        <v>34</v>
      </c>
    </row>
    <row r="673" spans="1:24">
      <c r="A673" s="1">
        <v>737</v>
      </c>
      <c r="B673" s="1" t="s">
        <v>96</v>
      </c>
      <c r="C673" s="1" t="s">
        <v>13</v>
      </c>
      <c r="D673" s="1">
        <v>92.35</v>
      </c>
      <c r="E673" s="1">
        <v>0</v>
      </c>
      <c r="F673" s="1">
        <v>0.1</v>
      </c>
      <c r="G673" s="1">
        <v>0</v>
      </c>
      <c r="H673" s="1">
        <v>0.15</v>
      </c>
      <c r="I673" s="1">
        <v>6</v>
      </c>
      <c r="J673" s="1">
        <v>0</v>
      </c>
      <c r="K673" s="1">
        <v>1.4</v>
      </c>
      <c r="L673" s="1">
        <v>0</v>
      </c>
      <c r="M673" s="1">
        <v>0</v>
      </c>
      <c r="N673" s="1" t="s">
        <v>54</v>
      </c>
      <c r="O673" s="1">
        <v>969.85</v>
      </c>
      <c r="P673" s="1">
        <v>4</v>
      </c>
      <c r="Q673" s="1">
        <v>0</v>
      </c>
      <c r="R673" s="1">
        <v>399.85</v>
      </c>
      <c r="S673" s="1">
        <v>12</v>
      </c>
      <c r="T673" s="1" t="s">
        <v>51</v>
      </c>
      <c r="U673" s="1">
        <v>298</v>
      </c>
      <c r="V673" s="1" t="s">
        <v>52</v>
      </c>
      <c r="W673" s="1" t="s">
        <v>52</v>
      </c>
      <c r="X673" s="1">
        <v>34</v>
      </c>
    </row>
    <row r="674" spans="1:24">
      <c r="A674" s="1">
        <v>738</v>
      </c>
      <c r="B674" s="1" t="s">
        <v>96</v>
      </c>
      <c r="C674" s="1" t="s">
        <v>13</v>
      </c>
      <c r="D674" s="1">
        <v>92.35</v>
      </c>
      <c r="E674" s="1">
        <v>0</v>
      </c>
      <c r="F674" s="1">
        <v>0.1</v>
      </c>
      <c r="G674" s="1">
        <v>0</v>
      </c>
      <c r="H674" s="1">
        <v>0.15</v>
      </c>
      <c r="I674" s="1">
        <v>6</v>
      </c>
      <c r="J674" s="1">
        <v>0</v>
      </c>
      <c r="K674" s="1">
        <v>1.4</v>
      </c>
      <c r="L674" s="1">
        <v>0</v>
      </c>
      <c r="M674" s="1">
        <v>0</v>
      </c>
      <c r="N674" s="1" t="s">
        <v>54</v>
      </c>
      <c r="O674" s="1">
        <v>969.85</v>
      </c>
      <c r="P674" s="1">
        <v>4</v>
      </c>
      <c r="Q674" s="1">
        <v>0</v>
      </c>
      <c r="R674" s="1">
        <v>499.85</v>
      </c>
      <c r="S674" s="1">
        <v>12</v>
      </c>
      <c r="T674" s="1" t="s">
        <v>51</v>
      </c>
      <c r="U674" s="1">
        <v>265</v>
      </c>
      <c r="V674" s="1" t="s">
        <v>52</v>
      </c>
      <c r="W674" s="1" t="s">
        <v>52</v>
      </c>
      <c r="X674" s="1">
        <v>39</v>
      </c>
    </row>
    <row r="675" spans="1:24">
      <c r="A675" s="1">
        <v>739</v>
      </c>
      <c r="B675" s="1" t="s">
        <v>96</v>
      </c>
      <c r="C675" s="1" t="s">
        <v>14</v>
      </c>
      <c r="D675" s="1">
        <v>92.25</v>
      </c>
      <c r="E675" s="1">
        <v>0.5</v>
      </c>
      <c r="F675" s="1">
        <v>0.1</v>
      </c>
      <c r="G675" s="1">
        <v>0</v>
      </c>
      <c r="H675" s="1">
        <v>0.15</v>
      </c>
      <c r="I675" s="1">
        <v>6</v>
      </c>
      <c r="J675" s="1">
        <v>0</v>
      </c>
      <c r="K675" s="1">
        <v>1</v>
      </c>
      <c r="L675" s="1">
        <v>0</v>
      </c>
      <c r="M675" s="1">
        <v>0</v>
      </c>
      <c r="N675" s="1" t="s">
        <v>54</v>
      </c>
      <c r="O675" s="1">
        <v>969.85</v>
      </c>
      <c r="P675" s="1">
        <v>4</v>
      </c>
      <c r="Q675" s="1">
        <v>0</v>
      </c>
      <c r="R675" s="1">
        <v>399.85</v>
      </c>
      <c r="S675" s="1">
        <v>12</v>
      </c>
      <c r="T675" s="1" t="s">
        <v>51</v>
      </c>
      <c r="U675" s="1">
        <v>298</v>
      </c>
      <c r="V675" s="1" t="s">
        <v>52</v>
      </c>
      <c r="W675" s="1" t="s">
        <v>52</v>
      </c>
      <c r="X675" s="1">
        <v>29</v>
      </c>
    </row>
    <row r="676" spans="1:24">
      <c r="A676" s="1">
        <v>740</v>
      </c>
      <c r="B676" s="1" t="s">
        <v>96</v>
      </c>
      <c r="C676" s="1" t="s">
        <v>14</v>
      </c>
      <c r="D676" s="1">
        <v>92.25</v>
      </c>
      <c r="E676" s="1">
        <v>0.5</v>
      </c>
      <c r="F676" s="1">
        <v>0.1</v>
      </c>
      <c r="G676" s="1">
        <v>0</v>
      </c>
      <c r="H676" s="1">
        <v>0.15</v>
      </c>
      <c r="I676" s="1">
        <v>6</v>
      </c>
      <c r="J676" s="1">
        <v>0</v>
      </c>
      <c r="K676" s="1">
        <v>1</v>
      </c>
      <c r="L676" s="1">
        <v>0</v>
      </c>
      <c r="M676" s="1">
        <v>0</v>
      </c>
      <c r="N676" s="1" t="s">
        <v>54</v>
      </c>
      <c r="O676" s="1">
        <v>969.85</v>
      </c>
      <c r="P676" s="1">
        <v>4</v>
      </c>
      <c r="Q676" s="1">
        <v>0</v>
      </c>
      <c r="R676" s="1">
        <v>449.85</v>
      </c>
      <c r="S676" s="1">
        <v>12</v>
      </c>
      <c r="T676" s="1" t="s">
        <v>51</v>
      </c>
      <c r="U676" s="1">
        <v>293</v>
      </c>
      <c r="V676" s="1" t="s">
        <v>52</v>
      </c>
      <c r="W676" s="1" t="s">
        <v>52</v>
      </c>
      <c r="X676" s="1">
        <v>34</v>
      </c>
    </row>
    <row r="677" spans="1:24">
      <c r="A677" s="1">
        <v>741</v>
      </c>
      <c r="B677" s="1" t="s">
        <v>96</v>
      </c>
      <c r="C677" s="1" t="s">
        <v>14</v>
      </c>
      <c r="D677" s="1">
        <v>92.25</v>
      </c>
      <c r="E677" s="1">
        <v>0.5</v>
      </c>
      <c r="F677" s="1">
        <v>0.1</v>
      </c>
      <c r="G677" s="1">
        <v>0</v>
      </c>
      <c r="H677" s="1">
        <v>0.15</v>
      </c>
      <c r="I677" s="1">
        <v>6</v>
      </c>
      <c r="J677" s="1">
        <v>0</v>
      </c>
      <c r="K677" s="1">
        <v>1</v>
      </c>
      <c r="L677" s="1">
        <v>0</v>
      </c>
      <c r="M677" s="1">
        <v>0</v>
      </c>
      <c r="N677" s="1" t="s">
        <v>54</v>
      </c>
      <c r="O677" s="1">
        <v>969.85</v>
      </c>
      <c r="P677" s="1">
        <v>4</v>
      </c>
      <c r="Q677" s="1">
        <v>0</v>
      </c>
      <c r="R677" s="1">
        <v>499.85</v>
      </c>
      <c r="S677" s="1">
        <v>12</v>
      </c>
      <c r="T677" s="1" t="s">
        <v>51</v>
      </c>
      <c r="U677" s="1">
        <v>276</v>
      </c>
      <c r="V677" s="1" t="s">
        <v>52</v>
      </c>
      <c r="W677" s="1" t="s">
        <v>52</v>
      </c>
      <c r="X677" s="1">
        <v>36</v>
      </c>
    </row>
    <row r="678" spans="1:24">
      <c r="A678" s="1">
        <v>742</v>
      </c>
      <c r="B678" s="1" t="s">
        <v>97</v>
      </c>
      <c r="C678" s="1" t="s">
        <v>14</v>
      </c>
      <c r="D678" s="1">
        <v>92.27</v>
      </c>
      <c r="E678" s="1">
        <v>0.49</v>
      </c>
      <c r="F678" s="1">
        <v>0.11</v>
      </c>
      <c r="G678" s="1">
        <v>0</v>
      </c>
      <c r="H678" s="1">
        <v>0.12</v>
      </c>
      <c r="I678" s="1">
        <v>5.98</v>
      </c>
      <c r="J678" s="1">
        <v>0</v>
      </c>
      <c r="K678" s="1">
        <v>1.03</v>
      </c>
      <c r="L678" s="1">
        <v>0</v>
      </c>
      <c r="M678" s="1">
        <v>0</v>
      </c>
      <c r="N678" s="1" t="s">
        <v>50</v>
      </c>
      <c r="O678" s="1">
        <v>969.85</v>
      </c>
      <c r="P678" s="1">
        <v>6</v>
      </c>
      <c r="Q678" s="1">
        <v>50</v>
      </c>
      <c r="R678" s="1">
        <v>399.85</v>
      </c>
      <c r="S678" s="1">
        <v>12</v>
      </c>
      <c r="T678" s="1" t="s">
        <v>51</v>
      </c>
      <c r="U678" s="1">
        <v>323</v>
      </c>
      <c r="V678" s="1" t="s">
        <v>52</v>
      </c>
      <c r="W678" s="1" t="s">
        <v>52</v>
      </c>
      <c r="X678" s="1">
        <v>29</v>
      </c>
    </row>
    <row r="679" spans="1:24">
      <c r="A679" s="1">
        <v>743</v>
      </c>
      <c r="B679" s="1" t="s">
        <v>97</v>
      </c>
      <c r="C679" s="1" t="s">
        <v>14</v>
      </c>
      <c r="D679" s="1">
        <v>92.27</v>
      </c>
      <c r="E679" s="1">
        <v>0.49</v>
      </c>
      <c r="F679" s="1">
        <v>0.11</v>
      </c>
      <c r="G679" s="1">
        <v>0</v>
      </c>
      <c r="H679" s="1">
        <v>0.12</v>
      </c>
      <c r="I679" s="1">
        <v>5.98</v>
      </c>
      <c r="J679" s="1">
        <v>0</v>
      </c>
      <c r="K679" s="1">
        <v>1.03</v>
      </c>
      <c r="L679" s="1">
        <v>0</v>
      </c>
      <c r="M679" s="1">
        <v>0</v>
      </c>
      <c r="N679" s="1" t="s">
        <v>50</v>
      </c>
      <c r="O679" s="1">
        <v>969.85</v>
      </c>
      <c r="P679" s="1">
        <v>6</v>
      </c>
      <c r="Q679" s="1">
        <v>50</v>
      </c>
      <c r="R679" s="1">
        <v>449.85</v>
      </c>
      <c r="S679" s="1">
        <v>12</v>
      </c>
      <c r="T679" s="1" t="s">
        <v>51</v>
      </c>
      <c r="U679" s="1">
        <v>341</v>
      </c>
      <c r="V679" s="1" t="s">
        <v>52</v>
      </c>
      <c r="W679" s="1" t="s">
        <v>52</v>
      </c>
      <c r="X679" s="1">
        <v>37</v>
      </c>
    </row>
    <row r="680" spans="1:24">
      <c r="A680" s="1">
        <v>744</v>
      </c>
      <c r="B680" s="1" t="s">
        <v>97</v>
      </c>
      <c r="C680" s="1" t="s">
        <v>14</v>
      </c>
      <c r="D680" s="1">
        <v>92.27</v>
      </c>
      <c r="E680" s="1">
        <v>0.49</v>
      </c>
      <c r="F680" s="1">
        <v>0.11</v>
      </c>
      <c r="G680" s="1">
        <v>0</v>
      </c>
      <c r="H680" s="1">
        <v>0.12</v>
      </c>
      <c r="I680" s="1">
        <v>5.98</v>
      </c>
      <c r="J680" s="1">
        <v>0</v>
      </c>
      <c r="K680" s="1">
        <v>1.03</v>
      </c>
      <c r="L680" s="1">
        <v>0</v>
      </c>
      <c r="M680" s="1">
        <v>0</v>
      </c>
      <c r="N680" s="1" t="s">
        <v>50</v>
      </c>
      <c r="O680" s="1">
        <v>969.85</v>
      </c>
      <c r="P680" s="1">
        <v>6</v>
      </c>
      <c r="Q680" s="1">
        <v>50</v>
      </c>
      <c r="R680" s="1">
        <v>499.85</v>
      </c>
      <c r="S680" s="1">
        <v>12</v>
      </c>
      <c r="T680" s="1" t="s">
        <v>51</v>
      </c>
      <c r="U680" s="1">
        <v>216</v>
      </c>
      <c r="V680" s="1" t="s">
        <v>52</v>
      </c>
      <c r="W680" s="1" t="s">
        <v>52</v>
      </c>
      <c r="X680" s="1">
        <v>39</v>
      </c>
    </row>
    <row r="681" spans="1:24">
      <c r="A681" s="1">
        <v>745</v>
      </c>
      <c r="B681" s="1" t="s">
        <v>97</v>
      </c>
      <c r="C681" s="1" t="s">
        <v>14</v>
      </c>
      <c r="D681" s="1">
        <v>92.27</v>
      </c>
      <c r="E681" s="1">
        <v>0.49</v>
      </c>
      <c r="F681" s="1">
        <v>0.11</v>
      </c>
      <c r="G681" s="1">
        <v>0</v>
      </c>
      <c r="H681" s="1">
        <v>0.12</v>
      </c>
      <c r="I681" s="1">
        <v>5.98</v>
      </c>
      <c r="J681" s="1">
        <v>0</v>
      </c>
      <c r="K681" s="1">
        <v>1.03</v>
      </c>
      <c r="L681" s="1">
        <v>0</v>
      </c>
      <c r="M681" s="1">
        <v>0</v>
      </c>
      <c r="N681" s="1" t="s">
        <v>50</v>
      </c>
      <c r="O681" s="1">
        <v>969.85</v>
      </c>
      <c r="P681" s="1">
        <v>6</v>
      </c>
      <c r="Q681" s="1">
        <v>50</v>
      </c>
      <c r="R681" s="1">
        <v>549.85</v>
      </c>
      <c r="S681" s="1">
        <v>12</v>
      </c>
      <c r="T681" s="1" t="s">
        <v>51</v>
      </c>
      <c r="U681" s="1">
        <v>179</v>
      </c>
      <c r="V681" s="1" t="s">
        <v>52</v>
      </c>
      <c r="W681" s="1" t="s">
        <v>52</v>
      </c>
      <c r="X681" s="1">
        <v>39</v>
      </c>
    </row>
    <row r="682" spans="1:24">
      <c r="A682" s="1">
        <v>746</v>
      </c>
      <c r="B682" s="1" t="s">
        <v>97</v>
      </c>
      <c r="C682" s="1" t="s">
        <v>14</v>
      </c>
      <c r="D682" s="1">
        <v>92.27</v>
      </c>
      <c r="E682" s="1">
        <v>0.49</v>
      </c>
      <c r="F682" s="1">
        <v>0.11</v>
      </c>
      <c r="G682" s="1">
        <v>0</v>
      </c>
      <c r="H682" s="1">
        <v>0.12</v>
      </c>
      <c r="I682" s="1">
        <v>5.98</v>
      </c>
      <c r="J682" s="1">
        <v>0</v>
      </c>
      <c r="K682" s="1">
        <v>1.03</v>
      </c>
      <c r="L682" s="1">
        <v>0</v>
      </c>
      <c r="M682" s="1">
        <v>0</v>
      </c>
      <c r="N682" s="1" t="s">
        <v>50</v>
      </c>
      <c r="O682" s="1">
        <v>969.85</v>
      </c>
      <c r="P682" s="1">
        <v>6</v>
      </c>
      <c r="Q682" s="1">
        <v>50</v>
      </c>
      <c r="R682" s="1">
        <v>599.85</v>
      </c>
      <c r="S682" s="1">
        <v>12</v>
      </c>
      <c r="T682" s="1" t="s">
        <v>51</v>
      </c>
      <c r="U682" s="1">
        <v>158</v>
      </c>
      <c r="V682" s="1" t="s">
        <v>52</v>
      </c>
      <c r="W682" s="1" t="s">
        <v>52</v>
      </c>
      <c r="X682" s="1">
        <v>40</v>
      </c>
    </row>
    <row r="683" spans="1:24">
      <c r="A683" s="1">
        <v>747</v>
      </c>
      <c r="B683" s="1" t="s">
        <v>97</v>
      </c>
      <c r="C683" s="1" t="s">
        <v>14</v>
      </c>
      <c r="D683" s="1">
        <v>92.27</v>
      </c>
      <c r="E683" s="1">
        <v>0.49</v>
      </c>
      <c r="F683" s="1">
        <v>0.11</v>
      </c>
      <c r="G683" s="1">
        <v>0</v>
      </c>
      <c r="H683" s="1">
        <v>0.12</v>
      </c>
      <c r="I683" s="1">
        <v>5.98</v>
      </c>
      <c r="J683" s="1">
        <v>0</v>
      </c>
      <c r="K683" s="1">
        <v>1.03</v>
      </c>
      <c r="L683" s="1">
        <v>0</v>
      </c>
      <c r="M683" s="1">
        <v>0</v>
      </c>
      <c r="N683" s="1" t="s">
        <v>50</v>
      </c>
      <c r="O683" s="1">
        <v>969.85</v>
      </c>
      <c r="P683" s="1">
        <v>6</v>
      </c>
      <c r="Q683" s="1">
        <v>50</v>
      </c>
      <c r="R683" s="1">
        <v>649.85</v>
      </c>
      <c r="S683" s="1">
        <v>12</v>
      </c>
      <c r="T683" s="1" t="s">
        <v>51</v>
      </c>
      <c r="U683" s="1">
        <v>125</v>
      </c>
      <c r="V683" s="1" t="s">
        <v>52</v>
      </c>
      <c r="W683" s="1" t="s">
        <v>52</v>
      </c>
      <c r="X683" s="1">
        <v>40</v>
      </c>
    </row>
    <row r="684" spans="1:24">
      <c r="A684" s="1">
        <v>748</v>
      </c>
      <c r="B684" s="1" t="s">
        <v>97</v>
      </c>
      <c r="C684" s="1" t="s">
        <v>14</v>
      </c>
      <c r="D684" s="1">
        <v>92.27</v>
      </c>
      <c r="E684" s="1">
        <v>0.49</v>
      </c>
      <c r="F684" s="1">
        <v>0.11</v>
      </c>
      <c r="G684" s="1">
        <v>0</v>
      </c>
      <c r="H684" s="1">
        <v>0.12</v>
      </c>
      <c r="I684" s="1">
        <v>5.98</v>
      </c>
      <c r="J684" s="1">
        <v>0</v>
      </c>
      <c r="K684" s="1">
        <v>1.03</v>
      </c>
      <c r="L684" s="1">
        <v>0</v>
      </c>
      <c r="M684" s="1">
        <v>0</v>
      </c>
      <c r="N684" s="1" t="s">
        <v>50</v>
      </c>
      <c r="O684" s="1">
        <v>969.85</v>
      </c>
      <c r="P684" s="1">
        <v>6</v>
      </c>
      <c r="Q684" s="1">
        <v>50</v>
      </c>
      <c r="R684" s="1">
        <v>699.85</v>
      </c>
      <c r="S684" s="1">
        <v>12</v>
      </c>
      <c r="T684" s="1" t="s">
        <v>51</v>
      </c>
      <c r="U684" s="1">
        <v>111</v>
      </c>
      <c r="V684" s="1" t="s">
        <v>52</v>
      </c>
      <c r="W684" s="1" t="s">
        <v>52</v>
      </c>
      <c r="X684" s="1">
        <v>40</v>
      </c>
    </row>
    <row r="685" spans="1:24">
      <c r="A685" s="1">
        <v>749</v>
      </c>
      <c r="B685" s="1" t="s">
        <v>97</v>
      </c>
      <c r="C685" s="1" t="s">
        <v>14</v>
      </c>
      <c r="D685" s="1">
        <v>92.27</v>
      </c>
      <c r="E685" s="1">
        <v>0.49</v>
      </c>
      <c r="F685" s="1">
        <v>0.11</v>
      </c>
      <c r="G685" s="1">
        <v>0</v>
      </c>
      <c r="H685" s="1">
        <v>0.12</v>
      </c>
      <c r="I685" s="1">
        <v>5.98</v>
      </c>
      <c r="J685" s="1">
        <v>0</v>
      </c>
      <c r="K685" s="1">
        <v>1.03</v>
      </c>
      <c r="L685" s="1">
        <v>0</v>
      </c>
      <c r="M685" s="1">
        <v>0</v>
      </c>
      <c r="N685" s="1" t="s">
        <v>50</v>
      </c>
      <c r="O685" s="1">
        <v>969.85</v>
      </c>
      <c r="P685" s="1">
        <v>6</v>
      </c>
      <c r="Q685" s="1">
        <v>50</v>
      </c>
      <c r="R685" s="1">
        <v>749.85</v>
      </c>
      <c r="S685" s="1">
        <v>12</v>
      </c>
      <c r="T685" s="1" t="s">
        <v>51</v>
      </c>
      <c r="U685" s="1">
        <v>104</v>
      </c>
      <c r="V685" s="1" t="s">
        <v>52</v>
      </c>
      <c r="W685" s="1" t="s">
        <v>52</v>
      </c>
      <c r="X685" s="1">
        <v>41</v>
      </c>
    </row>
    <row r="686" spans="1:24">
      <c r="A686" s="1">
        <v>750</v>
      </c>
      <c r="B686" s="1" t="s">
        <v>96</v>
      </c>
      <c r="C686" s="1" t="s">
        <v>13</v>
      </c>
      <c r="D686" s="1">
        <v>92.35</v>
      </c>
      <c r="E686" s="1">
        <v>0</v>
      </c>
      <c r="F686" s="1">
        <v>0.1</v>
      </c>
      <c r="G686" s="1">
        <v>0</v>
      </c>
      <c r="H686" s="1">
        <v>0.15</v>
      </c>
      <c r="I686" s="1">
        <v>6</v>
      </c>
      <c r="J686" s="1">
        <v>0</v>
      </c>
      <c r="K686" s="1">
        <v>1.4</v>
      </c>
      <c r="L686" s="1">
        <v>0</v>
      </c>
      <c r="M686" s="1">
        <v>0</v>
      </c>
      <c r="N686" s="1" t="s">
        <v>54</v>
      </c>
      <c r="O686" s="1">
        <v>969.85</v>
      </c>
      <c r="P686" s="1">
        <v>4</v>
      </c>
      <c r="Q686" s="1">
        <v>0</v>
      </c>
      <c r="R686" s="1">
        <v>449.85</v>
      </c>
      <c r="S686" s="1">
        <v>13</v>
      </c>
      <c r="T686" s="1" t="s">
        <v>51</v>
      </c>
      <c r="U686" s="1">
        <v>293</v>
      </c>
      <c r="V686" s="1" t="s">
        <v>52</v>
      </c>
      <c r="W686" s="1" t="s">
        <v>52</v>
      </c>
      <c r="X686" s="1">
        <v>38</v>
      </c>
    </row>
    <row r="687" spans="1:24">
      <c r="A687" s="1">
        <v>751</v>
      </c>
      <c r="B687" s="1" t="s">
        <v>96</v>
      </c>
      <c r="C687" s="1" t="s">
        <v>13</v>
      </c>
      <c r="D687" s="1">
        <v>92.35</v>
      </c>
      <c r="E687" s="1">
        <v>0</v>
      </c>
      <c r="F687" s="1">
        <v>0.1</v>
      </c>
      <c r="G687" s="1">
        <v>0</v>
      </c>
      <c r="H687" s="1">
        <v>0.15</v>
      </c>
      <c r="I687" s="1">
        <v>6</v>
      </c>
      <c r="J687" s="1">
        <v>0</v>
      </c>
      <c r="K687" s="1">
        <v>1.4</v>
      </c>
      <c r="L687" s="1">
        <v>0</v>
      </c>
      <c r="M687" s="1">
        <v>0</v>
      </c>
      <c r="N687" s="1" t="s">
        <v>50</v>
      </c>
      <c r="O687" s="1">
        <v>969.85</v>
      </c>
      <c r="P687" s="1">
        <v>4</v>
      </c>
      <c r="Q687" s="1">
        <v>50</v>
      </c>
      <c r="R687" s="1">
        <v>449.85</v>
      </c>
      <c r="S687" s="1">
        <v>13</v>
      </c>
      <c r="T687" s="1" t="s">
        <v>51</v>
      </c>
      <c r="U687" s="1">
        <v>290</v>
      </c>
      <c r="V687" s="1" t="s">
        <v>52</v>
      </c>
      <c r="W687" s="1" t="s">
        <v>52</v>
      </c>
      <c r="X687" s="1">
        <v>40</v>
      </c>
    </row>
    <row r="688" spans="1:24">
      <c r="A688" s="1">
        <v>752</v>
      </c>
      <c r="B688" s="1" t="s">
        <v>96</v>
      </c>
      <c r="C688" s="1" t="s">
        <v>13</v>
      </c>
      <c r="D688" s="1">
        <v>92.35</v>
      </c>
      <c r="E688" s="1">
        <v>0</v>
      </c>
      <c r="F688" s="1">
        <v>0.1</v>
      </c>
      <c r="G688" s="1">
        <v>0</v>
      </c>
      <c r="H688" s="1">
        <v>0.15</v>
      </c>
      <c r="I688" s="1">
        <v>6</v>
      </c>
      <c r="J688" s="1">
        <v>0</v>
      </c>
      <c r="K688" s="1">
        <v>1.4</v>
      </c>
      <c r="L688" s="1">
        <v>0</v>
      </c>
      <c r="M688" s="1">
        <v>0</v>
      </c>
      <c r="N688" s="1" t="s">
        <v>50</v>
      </c>
      <c r="O688" s="1">
        <v>969.85</v>
      </c>
      <c r="P688" s="1">
        <v>4</v>
      </c>
      <c r="Q688" s="1">
        <v>80</v>
      </c>
      <c r="R688" s="1">
        <v>449.85</v>
      </c>
      <c r="S688" s="1">
        <v>13</v>
      </c>
      <c r="T688" s="1" t="s">
        <v>51</v>
      </c>
      <c r="U688" s="1">
        <v>276</v>
      </c>
      <c r="V688" s="1" t="s">
        <v>52</v>
      </c>
      <c r="W688" s="1" t="s">
        <v>52</v>
      </c>
      <c r="X688" s="1">
        <v>44</v>
      </c>
    </row>
    <row r="689" spans="1:24">
      <c r="A689" s="1">
        <v>753</v>
      </c>
      <c r="B689" s="1" t="s">
        <v>96</v>
      </c>
      <c r="C689" s="1" t="s">
        <v>14</v>
      </c>
      <c r="D689" s="1">
        <v>92.25</v>
      </c>
      <c r="E689" s="1">
        <v>0.5</v>
      </c>
      <c r="F689" s="1">
        <v>0.1</v>
      </c>
      <c r="G689" s="1">
        <v>0</v>
      </c>
      <c r="H689" s="1">
        <v>0.15</v>
      </c>
      <c r="I689" s="1">
        <v>6</v>
      </c>
      <c r="J689" s="1">
        <v>0</v>
      </c>
      <c r="K689" s="1">
        <v>1</v>
      </c>
      <c r="L689" s="1">
        <v>0</v>
      </c>
      <c r="M689" s="1">
        <v>0</v>
      </c>
      <c r="N689" s="1" t="s">
        <v>50</v>
      </c>
      <c r="O689" s="1">
        <v>969.85</v>
      </c>
      <c r="P689" s="1">
        <v>4</v>
      </c>
      <c r="Q689" s="1">
        <v>50</v>
      </c>
      <c r="R689" s="1">
        <v>449.85</v>
      </c>
      <c r="S689" s="1">
        <v>13</v>
      </c>
      <c r="T689" s="1" t="s">
        <v>51</v>
      </c>
      <c r="U689" s="1">
        <v>311</v>
      </c>
      <c r="V689" s="1" t="s">
        <v>52</v>
      </c>
      <c r="W689" s="1" t="s">
        <v>52</v>
      </c>
      <c r="X689" s="1">
        <v>33</v>
      </c>
    </row>
    <row r="690" spans="1:24">
      <c r="A690" s="1">
        <v>754</v>
      </c>
      <c r="B690" s="1" t="s">
        <v>96</v>
      </c>
      <c r="C690" s="1" t="s">
        <v>14</v>
      </c>
      <c r="D690" s="1">
        <v>92.25</v>
      </c>
      <c r="E690" s="1">
        <v>0.5</v>
      </c>
      <c r="F690" s="1">
        <v>0.1</v>
      </c>
      <c r="G690" s="1">
        <v>0</v>
      </c>
      <c r="H690" s="1">
        <v>0.15</v>
      </c>
      <c r="I690" s="1">
        <v>6</v>
      </c>
      <c r="J690" s="1">
        <v>0</v>
      </c>
      <c r="K690" s="1">
        <v>1</v>
      </c>
      <c r="L690" s="1">
        <v>0</v>
      </c>
      <c r="M690" s="1">
        <v>0</v>
      </c>
      <c r="N690" s="1" t="s">
        <v>50</v>
      </c>
      <c r="O690" s="1">
        <v>969.85</v>
      </c>
      <c r="P690" s="1">
        <v>4</v>
      </c>
      <c r="Q690" s="1">
        <v>80</v>
      </c>
      <c r="R690" s="1">
        <v>449.85</v>
      </c>
      <c r="S690" s="1">
        <v>13</v>
      </c>
      <c r="T690" s="1" t="s">
        <v>51</v>
      </c>
      <c r="U690" s="1">
        <v>315</v>
      </c>
      <c r="V690" s="1" t="s">
        <v>52</v>
      </c>
      <c r="W690" s="1" t="s">
        <v>52</v>
      </c>
      <c r="X690" s="1">
        <v>34</v>
      </c>
    </row>
    <row r="691" spans="1:24">
      <c r="A691" s="1">
        <v>755</v>
      </c>
      <c r="B691" s="1" t="s">
        <v>98</v>
      </c>
      <c r="C691" s="1" t="s">
        <v>14</v>
      </c>
      <c r="D691" s="1">
        <v>92.25</v>
      </c>
      <c r="E691" s="1">
        <v>0.5</v>
      </c>
      <c r="F691" s="1">
        <v>0.1</v>
      </c>
      <c r="G691" s="1">
        <v>0</v>
      </c>
      <c r="H691" s="1">
        <v>0.15</v>
      </c>
      <c r="I691" s="1">
        <v>6</v>
      </c>
      <c r="J691" s="1">
        <v>0</v>
      </c>
      <c r="K691" s="1">
        <v>1</v>
      </c>
      <c r="L691" s="1">
        <v>0</v>
      </c>
      <c r="M691" s="1">
        <v>0</v>
      </c>
      <c r="N691" s="1" t="s">
        <v>50</v>
      </c>
      <c r="O691" s="1">
        <v>969.85</v>
      </c>
      <c r="P691" s="1">
        <v>6</v>
      </c>
      <c r="Q691" s="1">
        <v>50</v>
      </c>
      <c r="R691" s="1">
        <v>449.85</v>
      </c>
      <c r="S691" s="1">
        <v>13</v>
      </c>
      <c r="T691" s="1" t="s">
        <v>51</v>
      </c>
      <c r="U691" s="1">
        <v>320</v>
      </c>
      <c r="V691" s="1" t="s">
        <v>52</v>
      </c>
      <c r="W691" s="1" t="s">
        <v>52</v>
      </c>
      <c r="X691" s="1" t="s">
        <v>52</v>
      </c>
    </row>
    <row r="692" spans="1:24">
      <c r="A692" s="1">
        <v>756</v>
      </c>
      <c r="B692" s="1" t="s">
        <v>96</v>
      </c>
      <c r="C692" s="1" t="s">
        <v>13</v>
      </c>
      <c r="D692" s="1">
        <v>92.35</v>
      </c>
      <c r="E692" s="1">
        <v>0</v>
      </c>
      <c r="F692" s="1">
        <v>0.1</v>
      </c>
      <c r="G692" s="1">
        <v>0</v>
      </c>
      <c r="H692" s="1">
        <v>0.15</v>
      </c>
      <c r="I692" s="1">
        <v>6</v>
      </c>
      <c r="J692" s="1">
        <v>0</v>
      </c>
      <c r="K692" s="1">
        <v>1.4</v>
      </c>
      <c r="L692" s="1">
        <v>0</v>
      </c>
      <c r="M692" s="1">
        <v>0</v>
      </c>
      <c r="N692" s="1" t="s">
        <v>54</v>
      </c>
      <c r="O692" s="1">
        <v>969.85</v>
      </c>
      <c r="P692" s="1">
        <v>4</v>
      </c>
      <c r="Q692" s="1">
        <v>0</v>
      </c>
      <c r="R692" s="1">
        <v>399.85</v>
      </c>
      <c r="S692" s="1">
        <v>14</v>
      </c>
      <c r="T692" s="1" t="s">
        <v>51</v>
      </c>
      <c r="U692" s="1">
        <v>298</v>
      </c>
      <c r="V692" s="1" t="s">
        <v>52</v>
      </c>
      <c r="W692" s="1" t="s">
        <v>52</v>
      </c>
      <c r="X692" s="1">
        <v>34</v>
      </c>
    </row>
    <row r="693" spans="1:24">
      <c r="A693" s="1">
        <v>757</v>
      </c>
      <c r="B693" s="1" t="s">
        <v>96</v>
      </c>
      <c r="C693" s="1" t="s">
        <v>13</v>
      </c>
      <c r="D693" s="1">
        <v>92.35</v>
      </c>
      <c r="E693" s="1">
        <v>0</v>
      </c>
      <c r="F693" s="1">
        <v>0.1</v>
      </c>
      <c r="G693" s="1">
        <v>0</v>
      </c>
      <c r="H693" s="1">
        <v>0.15</v>
      </c>
      <c r="I693" s="1">
        <v>6</v>
      </c>
      <c r="J693" s="1">
        <v>0</v>
      </c>
      <c r="K693" s="1">
        <v>1.4</v>
      </c>
      <c r="L693" s="1">
        <v>0</v>
      </c>
      <c r="M693" s="1">
        <v>0</v>
      </c>
      <c r="N693" s="1" t="s">
        <v>54</v>
      </c>
      <c r="O693" s="1">
        <v>969.85</v>
      </c>
      <c r="P693" s="1">
        <v>4</v>
      </c>
      <c r="Q693" s="1">
        <v>0</v>
      </c>
      <c r="R693" s="1">
        <v>499.85</v>
      </c>
      <c r="S693" s="1">
        <v>14</v>
      </c>
      <c r="T693" s="1" t="s">
        <v>51</v>
      </c>
      <c r="U693" s="1">
        <v>261</v>
      </c>
      <c r="V693" s="1" t="s">
        <v>52</v>
      </c>
      <c r="W693" s="1" t="s">
        <v>52</v>
      </c>
      <c r="X693" s="1">
        <v>40</v>
      </c>
    </row>
    <row r="694" spans="1:24">
      <c r="A694" s="1">
        <v>758</v>
      </c>
      <c r="B694" s="1" t="s">
        <v>96</v>
      </c>
      <c r="C694" s="1" t="s">
        <v>14</v>
      </c>
      <c r="D694" s="1">
        <v>92.25</v>
      </c>
      <c r="E694" s="1">
        <v>0.5</v>
      </c>
      <c r="F694" s="1">
        <v>0.1</v>
      </c>
      <c r="G694" s="1">
        <v>0</v>
      </c>
      <c r="H694" s="1">
        <v>0.15</v>
      </c>
      <c r="I694" s="1">
        <v>6</v>
      </c>
      <c r="J694" s="1">
        <v>0</v>
      </c>
      <c r="K694" s="1">
        <v>1</v>
      </c>
      <c r="L694" s="1">
        <v>0</v>
      </c>
      <c r="M694" s="1">
        <v>0</v>
      </c>
      <c r="N694" s="1" t="s">
        <v>54</v>
      </c>
      <c r="O694" s="1">
        <v>969.85</v>
      </c>
      <c r="P694" s="1">
        <v>4</v>
      </c>
      <c r="Q694" s="1">
        <v>0</v>
      </c>
      <c r="R694" s="1">
        <v>399.85</v>
      </c>
      <c r="S694" s="1">
        <v>14</v>
      </c>
      <c r="T694" s="1" t="s">
        <v>51</v>
      </c>
      <c r="U694" s="1">
        <v>298</v>
      </c>
      <c r="V694" s="1" t="s">
        <v>52</v>
      </c>
      <c r="W694" s="1" t="s">
        <v>52</v>
      </c>
      <c r="X694" s="1">
        <v>30</v>
      </c>
    </row>
    <row r="695" spans="1:24">
      <c r="A695" s="1">
        <v>759</v>
      </c>
      <c r="B695" s="1" t="s">
        <v>96</v>
      </c>
      <c r="C695" s="1" t="s">
        <v>14</v>
      </c>
      <c r="D695" s="1">
        <v>92.25</v>
      </c>
      <c r="E695" s="1">
        <v>0.5</v>
      </c>
      <c r="F695" s="1">
        <v>0.1</v>
      </c>
      <c r="G695" s="1">
        <v>0</v>
      </c>
      <c r="H695" s="1">
        <v>0.15</v>
      </c>
      <c r="I695" s="1">
        <v>6</v>
      </c>
      <c r="J695" s="1">
        <v>0</v>
      </c>
      <c r="K695" s="1">
        <v>1</v>
      </c>
      <c r="L695" s="1">
        <v>0</v>
      </c>
      <c r="M695" s="1">
        <v>0</v>
      </c>
      <c r="N695" s="1" t="s">
        <v>54</v>
      </c>
      <c r="O695" s="1">
        <v>969.85</v>
      </c>
      <c r="P695" s="1">
        <v>4</v>
      </c>
      <c r="Q695" s="1">
        <v>0</v>
      </c>
      <c r="R695" s="1">
        <v>449.85</v>
      </c>
      <c r="S695" s="1">
        <v>14</v>
      </c>
      <c r="T695" s="1" t="s">
        <v>51</v>
      </c>
      <c r="U695" s="1">
        <v>289</v>
      </c>
      <c r="V695" s="1" t="s">
        <v>52</v>
      </c>
      <c r="W695" s="1" t="s">
        <v>52</v>
      </c>
      <c r="X695" s="1">
        <v>34</v>
      </c>
    </row>
    <row r="696" spans="1:24">
      <c r="A696" s="1">
        <v>760</v>
      </c>
      <c r="B696" s="1" t="s">
        <v>96</v>
      </c>
      <c r="C696" s="1" t="s">
        <v>14</v>
      </c>
      <c r="D696" s="1">
        <v>92.25</v>
      </c>
      <c r="E696" s="1">
        <v>0.5</v>
      </c>
      <c r="F696" s="1">
        <v>0.1</v>
      </c>
      <c r="G696" s="1">
        <v>0</v>
      </c>
      <c r="H696" s="1">
        <v>0.15</v>
      </c>
      <c r="I696" s="1">
        <v>6</v>
      </c>
      <c r="J696" s="1">
        <v>0</v>
      </c>
      <c r="K696" s="1">
        <v>1</v>
      </c>
      <c r="L696" s="1">
        <v>0</v>
      </c>
      <c r="M696" s="1">
        <v>0</v>
      </c>
      <c r="N696" s="1" t="s">
        <v>54</v>
      </c>
      <c r="O696" s="1">
        <v>969.85</v>
      </c>
      <c r="P696" s="1">
        <v>4</v>
      </c>
      <c r="Q696" s="1">
        <v>0</v>
      </c>
      <c r="R696" s="1">
        <v>499.85</v>
      </c>
      <c r="S696" s="1">
        <v>14</v>
      </c>
      <c r="T696" s="1" t="s">
        <v>51</v>
      </c>
      <c r="U696" s="1">
        <v>274</v>
      </c>
      <c r="V696" s="1" t="s">
        <v>52</v>
      </c>
      <c r="W696" s="1" t="s">
        <v>52</v>
      </c>
      <c r="X696" s="1">
        <v>37</v>
      </c>
    </row>
    <row r="697" spans="1:24">
      <c r="A697" s="1">
        <v>761</v>
      </c>
      <c r="B697" s="1" t="s">
        <v>96</v>
      </c>
      <c r="C697" s="1" t="s">
        <v>13</v>
      </c>
      <c r="D697" s="1">
        <v>92.35</v>
      </c>
      <c r="E697" s="1">
        <v>0</v>
      </c>
      <c r="F697" s="1">
        <v>0.1</v>
      </c>
      <c r="G697" s="1">
        <v>0</v>
      </c>
      <c r="H697" s="1">
        <v>0.15</v>
      </c>
      <c r="I697" s="1">
        <v>6</v>
      </c>
      <c r="J697" s="1">
        <v>0</v>
      </c>
      <c r="K697" s="1">
        <v>1.4</v>
      </c>
      <c r="L697" s="1">
        <v>0</v>
      </c>
      <c r="M697" s="1">
        <v>0</v>
      </c>
      <c r="N697" s="1" t="s">
        <v>54</v>
      </c>
      <c r="O697" s="1">
        <v>969.85</v>
      </c>
      <c r="P697" s="1">
        <v>4</v>
      </c>
      <c r="Q697" s="1">
        <v>0</v>
      </c>
      <c r="R697" s="1">
        <v>449.85</v>
      </c>
      <c r="S697" s="1">
        <v>15</v>
      </c>
      <c r="T697" s="1" t="s">
        <v>51</v>
      </c>
      <c r="U697" s="1">
        <v>291</v>
      </c>
      <c r="V697" s="1" t="s">
        <v>52</v>
      </c>
      <c r="W697" s="1" t="s">
        <v>52</v>
      </c>
      <c r="X697" s="1">
        <v>38</v>
      </c>
    </row>
    <row r="698" spans="1:24">
      <c r="A698" s="1">
        <v>762</v>
      </c>
      <c r="B698" s="1" t="s">
        <v>96</v>
      </c>
      <c r="C698" s="1" t="s">
        <v>13</v>
      </c>
      <c r="D698" s="1">
        <v>92.35</v>
      </c>
      <c r="E698" s="1">
        <v>0</v>
      </c>
      <c r="F698" s="1">
        <v>0.1</v>
      </c>
      <c r="G698" s="1">
        <v>0</v>
      </c>
      <c r="H698" s="1">
        <v>0.15</v>
      </c>
      <c r="I698" s="1">
        <v>6</v>
      </c>
      <c r="J698" s="1">
        <v>0</v>
      </c>
      <c r="K698" s="1">
        <v>1.4</v>
      </c>
      <c r="L698" s="1">
        <v>0</v>
      </c>
      <c r="M698" s="1">
        <v>0</v>
      </c>
      <c r="N698" s="1" t="s">
        <v>50</v>
      </c>
      <c r="O698" s="1">
        <v>969.85</v>
      </c>
      <c r="P698" s="1">
        <v>4</v>
      </c>
      <c r="Q698" s="1">
        <v>50</v>
      </c>
      <c r="R698" s="1">
        <v>449.85</v>
      </c>
      <c r="S698" s="1">
        <v>15</v>
      </c>
      <c r="T698" s="1" t="s">
        <v>51</v>
      </c>
      <c r="U698" s="1">
        <v>278</v>
      </c>
      <c r="V698" s="1" t="s">
        <v>52</v>
      </c>
      <c r="W698" s="1" t="s">
        <v>52</v>
      </c>
      <c r="X698" s="1">
        <v>41</v>
      </c>
    </row>
    <row r="699" spans="1:24">
      <c r="A699" s="1">
        <v>763</v>
      </c>
      <c r="B699" s="1" t="s">
        <v>96</v>
      </c>
      <c r="C699" s="1" t="s">
        <v>13</v>
      </c>
      <c r="D699" s="1">
        <v>92.35</v>
      </c>
      <c r="E699" s="1">
        <v>0</v>
      </c>
      <c r="F699" s="1">
        <v>0.1</v>
      </c>
      <c r="G699" s="1">
        <v>0</v>
      </c>
      <c r="H699" s="1">
        <v>0.15</v>
      </c>
      <c r="I699" s="1">
        <v>6</v>
      </c>
      <c r="J699" s="1">
        <v>0</v>
      </c>
      <c r="K699" s="1">
        <v>1.4</v>
      </c>
      <c r="L699" s="1">
        <v>0</v>
      </c>
      <c r="M699" s="1">
        <v>0</v>
      </c>
      <c r="N699" s="1" t="s">
        <v>50</v>
      </c>
      <c r="O699" s="1">
        <v>969.85</v>
      </c>
      <c r="P699" s="1">
        <v>4</v>
      </c>
      <c r="Q699" s="1">
        <v>80</v>
      </c>
      <c r="R699" s="1">
        <v>449.85</v>
      </c>
      <c r="S699" s="1">
        <v>15</v>
      </c>
      <c r="T699" s="1" t="s">
        <v>51</v>
      </c>
      <c r="U699" s="1">
        <v>269</v>
      </c>
      <c r="V699" s="1" t="s">
        <v>52</v>
      </c>
      <c r="W699" s="1" t="s">
        <v>52</v>
      </c>
      <c r="X699" s="1">
        <v>45</v>
      </c>
    </row>
    <row r="700" spans="1:24">
      <c r="A700" s="1">
        <v>764</v>
      </c>
      <c r="B700" s="1" t="s">
        <v>96</v>
      </c>
      <c r="C700" s="1" t="s">
        <v>14</v>
      </c>
      <c r="D700" s="1">
        <v>92.25</v>
      </c>
      <c r="E700" s="1">
        <v>0.5</v>
      </c>
      <c r="F700" s="1">
        <v>0.1</v>
      </c>
      <c r="G700" s="1">
        <v>0</v>
      </c>
      <c r="H700" s="1">
        <v>0.15</v>
      </c>
      <c r="I700" s="1">
        <v>6</v>
      </c>
      <c r="J700" s="1">
        <v>0</v>
      </c>
      <c r="K700" s="1">
        <v>1</v>
      </c>
      <c r="L700" s="1">
        <v>0</v>
      </c>
      <c r="M700" s="1">
        <v>0</v>
      </c>
      <c r="N700" s="1" t="s">
        <v>50</v>
      </c>
      <c r="O700" s="1">
        <v>969.85</v>
      </c>
      <c r="P700" s="1">
        <v>4</v>
      </c>
      <c r="Q700" s="1">
        <v>50</v>
      </c>
      <c r="R700" s="1">
        <v>449.85</v>
      </c>
      <c r="S700" s="1">
        <v>15</v>
      </c>
      <c r="T700" s="1" t="s">
        <v>51</v>
      </c>
      <c r="U700" s="1">
        <v>305</v>
      </c>
      <c r="V700" s="1" t="s">
        <v>52</v>
      </c>
      <c r="W700" s="1" t="s">
        <v>52</v>
      </c>
      <c r="X700" s="1">
        <v>33</v>
      </c>
    </row>
    <row r="701" spans="1:24">
      <c r="A701" s="1">
        <v>765</v>
      </c>
      <c r="B701" s="1" t="s">
        <v>96</v>
      </c>
      <c r="C701" s="1" t="s">
        <v>14</v>
      </c>
      <c r="D701" s="1">
        <v>92.25</v>
      </c>
      <c r="E701" s="1">
        <v>0.5</v>
      </c>
      <c r="F701" s="1">
        <v>0.1</v>
      </c>
      <c r="G701" s="1">
        <v>0</v>
      </c>
      <c r="H701" s="1">
        <v>0.15</v>
      </c>
      <c r="I701" s="1">
        <v>6</v>
      </c>
      <c r="J701" s="1">
        <v>0</v>
      </c>
      <c r="K701" s="1">
        <v>1</v>
      </c>
      <c r="L701" s="1">
        <v>0</v>
      </c>
      <c r="M701" s="1">
        <v>0</v>
      </c>
      <c r="N701" s="1" t="s">
        <v>50</v>
      </c>
      <c r="O701" s="1">
        <v>969.85</v>
      </c>
      <c r="P701" s="1">
        <v>4</v>
      </c>
      <c r="Q701" s="1">
        <v>80</v>
      </c>
      <c r="R701" s="1">
        <v>449.85</v>
      </c>
      <c r="S701" s="1">
        <v>15</v>
      </c>
      <c r="T701" s="1" t="s">
        <v>51</v>
      </c>
      <c r="U701" s="1">
        <v>313</v>
      </c>
      <c r="V701" s="1" t="s">
        <v>52</v>
      </c>
      <c r="W701" s="1" t="s">
        <v>52</v>
      </c>
      <c r="X701" s="1">
        <v>35</v>
      </c>
    </row>
    <row r="702" spans="1:24">
      <c r="A702" s="1">
        <v>766</v>
      </c>
      <c r="B702" s="1" t="s">
        <v>98</v>
      </c>
      <c r="C702" s="1" t="s">
        <v>14</v>
      </c>
      <c r="D702" s="1">
        <v>92.25</v>
      </c>
      <c r="E702" s="1">
        <v>0.5</v>
      </c>
      <c r="F702" s="1">
        <v>0.1</v>
      </c>
      <c r="G702" s="1">
        <v>0</v>
      </c>
      <c r="H702" s="1">
        <v>0.15</v>
      </c>
      <c r="I702" s="1">
        <v>6</v>
      </c>
      <c r="J702" s="1">
        <v>0</v>
      </c>
      <c r="K702" s="1">
        <v>1</v>
      </c>
      <c r="L702" s="1">
        <v>0</v>
      </c>
      <c r="M702" s="1">
        <v>0</v>
      </c>
      <c r="N702" s="1" t="s">
        <v>50</v>
      </c>
      <c r="O702" s="1">
        <v>969.85</v>
      </c>
      <c r="P702" s="1">
        <v>6</v>
      </c>
      <c r="Q702" s="1">
        <v>50</v>
      </c>
      <c r="R702" s="1">
        <v>499.85</v>
      </c>
      <c r="S702" s="1">
        <v>15</v>
      </c>
      <c r="T702" s="1" t="s">
        <v>51</v>
      </c>
      <c r="U702" s="1">
        <v>179</v>
      </c>
      <c r="V702" s="1" t="s">
        <v>52</v>
      </c>
      <c r="W702" s="1" t="s">
        <v>52</v>
      </c>
      <c r="X702" s="1">
        <v>33</v>
      </c>
    </row>
    <row r="703" spans="1:24">
      <c r="A703" s="1">
        <v>767</v>
      </c>
      <c r="B703" s="1" t="s">
        <v>96</v>
      </c>
      <c r="C703" s="1" t="s">
        <v>13</v>
      </c>
      <c r="D703" s="1">
        <v>92.35</v>
      </c>
      <c r="E703" s="1">
        <v>0</v>
      </c>
      <c r="F703" s="1">
        <v>0.1</v>
      </c>
      <c r="G703" s="1">
        <v>0</v>
      </c>
      <c r="H703" s="1">
        <v>0.15</v>
      </c>
      <c r="I703" s="1">
        <v>6</v>
      </c>
      <c r="J703" s="1">
        <v>0</v>
      </c>
      <c r="K703" s="1">
        <v>1.4</v>
      </c>
      <c r="L703" s="1">
        <v>0</v>
      </c>
      <c r="M703" s="1">
        <v>0</v>
      </c>
      <c r="N703" s="1" t="s">
        <v>54</v>
      </c>
      <c r="O703" s="1">
        <v>969.85</v>
      </c>
      <c r="P703" s="1">
        <v>4</v>
      </c>
      <c r="Q703" s="1">
        <v>0</v>
      </c>
      <c r="R703" s="1">
        <v>399.85</v>
      </c>
      <c r="S703" s="1">
        <v>16</v>
      </c>
      <c r="T703" s="1" t="s">
        <v>51</v>
      </c>
      <c r="U703" s="1">
        <v>300</v>
      </c>
      <c r="V703" s="1" t="s">
        <v>52</v>
      </c>
      <c r="W703" s="1" t="s">
        <v>52</v>
      </c>
      <c r="X703" s="1">
        <v>35</v>
      </c>
    </row>
    <row r="704" spans="1:24">
      <c r="A704" s="1">
        <v>768</v>
      </c>
      <c r="B704" s="1" t="s">
        <v>96</v>
      </c>
      <c r="C704" s="1" t="s">
        <v>13</v>
      </c>
      <c r="D704" s="1">
        <v>92.35</v>
      </c>
      <c r="E704" s="1">
        <v>0</v>
      </c>
      <c r="F704" s="1">
        <v>0.1</v>
      </c>
      <c r="G704" s="1">
        <v>0</v>
      </c>
      <c r="H704" s="1">
        <v>0.15</v>
      </c>
      <c r="I704" s="1">
        <v>6</v>
      </c>
      <c r="J704" s="1">
        <v>0</v>
      </c>
      <c r="K704" s="1">
        <v>1.4</v>
      </c>
      <c r="L704" s="1">
        <v>0</v>
      </c>
      <c r="M704" s="1">
        <v>0</v>
      </c>
      <c r="N704" s="1" t="s">
        <v>54</v>
      </c>
      <c r="O704" s="1">
        <v>969.85</v>
      </c>
      <c r="P704" s="1">
        <v>4</v>
      </c>
      <c r="Q704" s="1">
        <v>0</v>
      </c>
      <c r="R704" s="1">
        <v>499.85</v>
      </c>
      <c r="S704" s="1">
        <v>16</v>
      </c>
      <c r="T704" s="1" t="s">
        <v>51</v>
      </c>
      <c r="U704" s="1">
        <v>259</v>
      </c>
      <c r="V704" s="1" t="s">
        <v>52</v>
      </c>
      <c r="W704" s="1" t="s">
        <v>52</v>
      </c>
      <c r="X704" s="1">
        <v>40</v>
      </c>
    </row>
    <row r="705" spans="1:24">
      <c r="A705" s="1">
        <v>769</v>
      </c>
      <c r="B705" s="1" t="s">
        <v>96</v>
      </c>
      <c r="C705" s="1" t="s">
        <v>14</v>
      </c>
      <c r="D705" s="1">
        <v>92.25</v>
      </c>
      <c r="E705" s="1">
        <v>0.5</v>
      </c>
      <c r="F705" s="1">
        <v>0.1</v>
      </c>
      <c r="G705" s="1">
        <v>0</v>
      </c>
      <c r="H705" s="1">
        <v>0.15</v>
      </c>
      <c r="I705" s="1">
        <v>6</v>
      </c>
      <c r="J705" s="1">
        <v>0</v>
      </c>
      <c r="K705" s="1">
        <v>1</v>
      </c>
      <c r="L705" s="1">
        <v>0</v>
      </c>
      <c r="M705" s="1">
        <v>0</v>
      </c>
      <c r="N705" s="1" t="s">
        <v>54</v>
      </c>
      <c r="O705" s="1">
        <v>969.85</v>
      </c>
      <c r="P705" s="1">
        <v>4</v>
      </c>
      <c r="Q705" s="1">
        <v>0</v>
      </c>
      <c r="R705" s="1">
        <v>399.85</v>
      </c>
      <c r="S705" s="1">
        <v>16</v>
      </c>
      <c r="T705" s="1" t="s">
        <v>51</v>
      </c>
      <c r="U705" s="1">
        <v>300</v>
      </c>
      <c r="V705" s="1" t="s">
        <v>52</v>
      </c>
      <c r="W705" s="1" t="s">
        <v>52</v>
      </c>
      <c r="X705" s="1">
        <v>31</v>
      </c>
    </row>
    <row r="706" spans="1:24">
      <c r="A706" s="1">
        <v>770</v>
      </c>
      <c r="B706" s="1" t="s">
        <v>96</v>
      </c>
      <c r="C706" s="1" t="s">
        <v>14</v>
      </c>
      <c r="D706" s="1">
        <v>92.25</v>
      </c>
      <c r="E706" s="1">
        <v>0.5</v>
      </c>
      <c r="F706" s="1">
        <v>0.1</v>
      </c>
      <c r="G706" s="1">
        <v>0</v>
      </c>
      <c r="H706" s="1">
        <v>0.15</v>
      </c>
      <c r="I706" s="1">
        <v>6</v>
      </c>
      <c r="J706" s="1">
        <v>0</v>
      </c>
      <c r="K706" s="1">
        <v>1</v>
      </c>
      <c r="L706" s="1">
        <v>0</v>
      </c>
      <c r="M706" s="1">
        <v>0</v>
      </c>
      <c r="N706" s="1" t="s">
        <v>54</v>
      </c>
      <c r="O706" s="1">
        <v>969.85</v>
      </c>
      <c r="P706" s="1">
        <v>4</v>
      </c>
      <c r="Q706" s="1">
        <v>0</v>
      </c>
      <c r="R706" s="1">
        <v>449.85</v>
      </c>
      <c r="S706" s="1">
        <v>16</v>
      </c>
      <c r="T706" s="1" t="s">
        <v>51</v>
      </c>
      <c r="U706" s="1">
        <v>288</v>
      </c>
      <c r="V706" s="1" t="s">
        <v>52</v>
      </c>
      <c r="W706" s="1" t="s">
        <v>52</v>
      </c>
      <c r="X706" s="1">
        <v>35</v>
      </c>
    </row>
    <row r="707" spans="1:24">
      <c r="A707" s="1">
        <v>771</v>
      </c>
      <c r="B707" s="1" t="s">
        <v>96</v>
      </c>
      <c r="C707" s="1" t="s">
        <v>14</v>
      </c>
      <c r="D707" s="1">
        <v>92.25</v>
      </c>
      <c r="E707" s="1">
        <v>0.5</v>
      </c>
      <c r="F707" s="1">
        <v>0.1</v>
      </c>
      <c r="G707" s="1">
        <v>0</v>
      </c>
      <c r="H707" s="1">
        <v>0.15</v>
      </c>
      <c r="I707" s="1">
        <v>6</v>
      </c>
      <c r="J707" s="1">
        <v>0</v>
      </c>
      <c r="K707" s="1">
        <v>1</v>
      </c>
      <c r="L707" s="1">
        <v>0</v>
      </c>
      <c r="M707" s="1">
        <v>0</v>
      </c>
      <c r="N707" s="1" t="s">
        <v>54</v>
      </c>
      <c r="O707" s="1">
        <v>969.85</v>
      </c>
      <c r="P707" s="1">
        <v>4</v>
      </c>
      <c r="Q707" s="1">
        <v>0</v>
      </c>
      <c r="R707" s="1">
        <v>499.85</v>
      </c>
      <c r="S707" s="1">
        <v>16</v>
      </c>
      <c r="T707" s="1" t="s">
        <v>51</v>
      </c>
      <c r="U707" s="1">
        <v>273</v>
      </c>
      <c r="V707" s="1" t="s">
        <v>52</v>
      </c>
      <c r="W707" s="1" t="s">
        <v>52</v>
      </c>
      <c r="X707" s="1">
        <v>37</v>
      </c>
    </row>
    <row r="708" spans="1:24">
      <c r="A708" s="1">
        <v>772</v>
      </c>
      <c r="B708" s="1" t="s">
        <v>97</v>
      </c>
      <c r="C708" s="1" t="s">
        <v>14</v>
      </c>
      <c r="D708" s="1">
        <v>92.27</v>
      </c>
      <c r="E708" s="1">
        <v>0.49</v>
      </c>
      <c r="F708" s="1">
        <v>0.11</v>
      </c>
      <c r="G708" s="1">
        <v>0</v>
      </c>
      <c r="H708" s="1">
        <v>0.12</v>
      </c>
      <c r="I708" s="1">
        <v>5.98</v>
      </c>
      <c r="J708" s="1">
        <v>0</v>
      </c>
      <c r="K708" s="1">
        <v>1.03</v>
      </c>
      <c r="L708" s="1">
        <v>0</v>
      </c>
      <c r="M708" s="1">
        <v>0</v>
      </c>
      <c r="N708" s="1" t="s">
        <v>50</v>
      </c>
      <c r="O708" s="1">
        <v>969.85</v>
      </c>
      <c r="P708" s="1">
        <v>6</v>
      </c>
      <c r="Q708" s="1">
        <v>50</v>
      </c>
      <c r="R708" s="1">
        <v>399.85</v>
      </c>
      <c r="S708" s="1">
        <v>16</v>
      </c>
      <c r="T708" s="1" t="s">
        <v>51</v>
      </c>
      <c r="U708" s="1">
        <v>329</v>
      </c>
      <c r="V708" s="1" t="s">
        <v>52</v>
      </c>
      <c r="W708" s="1" t="s">
        <v>52</v>
      </c>
      <c r="X708" s="1">
        <v>31</v>
      </c>
    </row>
    <row r="709" spans="1:24">
      <c r="A709" s="1">
        <v>773</v>
      </c>
      <c r="B709" s="1" t="s">
        <v>97</v>
      </c>
      <c r="C709" s="1" t="s">
        <v>14</v>
      </c>
      <c r="D709" s="1">
        <v>92.27</v>
      </c>
      <c r="E709" s="1">
        <v>0.49</v>
      </c>
      <c r="F709" s="1">
        <v>0.11</v>
      </c>
      <c r="G709" s="1">
        <v>0</v>
      </c>
      <c r="H709" s="1">
        <v>0.12</v>
      </c>
      <c r="I709" s="1">
        <v>5.98</v>
      </c>
      <c r="J709" s="1">
        <v>0</v>
      </c>
      <c r="K709" s="1">
        <v>1.03</v>
      </c>
      <c r="L709" s="1">
        <v>0</v>
      </c>
      <c r="M709" s="1">
        <v>0</v>
      </c>
      <c r="N709" s="1" t="s">
        <v>50</v>
      </c>
      <c r="O709" s="1">
        <v>969.85</v>
      </c>
      <c r="P709" s="1">
        <v>6</v>
      </c>
      <c r="Q709" s="1">
        <v>50</v>
      </c>
      <c r="R709" s="1">
        <v>449.85</v>
      </c>
      <c r="S709" s="1">
        <v>16</v>
      </c>
      <c r="T709" s="1" t="s">
        <v>51</v>
      </c>
      <c r="U709" s="1">
        <v>335</v>
      </c>
      <c r="V709" s="1" t="s">
        <v>52</v>
      </c>
      <c r="W709" s="1" t="s">
        <v>52</v>
      </c>
      <c r="X709" s="1">
        <v>38</v>
      </c>
    </row>
    <row r="710" spans="1:24">
      <c r="A710" s="1">
        <v>774</v>
      </c>
      <c r="B710" s="1" t="s">
        <v>97</v>
      </c>
      <c r="C710" s="1" t="s">
        <v>14</v>
      </c>
      <c r="D710" s="1">
        <v>92.27</v>
      </c>
      <c r="E710" s="1">
        <v>0.49</v>
      </c>
      <c r="F710" s="1">
        <v>0.11</v>
      </c>
      <c r="G710" s="1">
        <v>0</v>
      </c>
      <c r="H710" s="1">
        <v>0.12</v>
      </c>
      <c r="I710" s="1">
        <v>5.98</v>
      </c>
      <c r="J710" s="1">
        <v>0</v>
      </c>
      <c r="K710" s="1">
        <v>1.03</v>
      </c>
      <c r="L710" s="1">
        <v>0</v>
      </c>
      <c r="M710" s="1">
        <v>0</v>
      </c>
      <c r="N710" s="1" t="s">
        <v>50</v>
      </c>
      <c r="O710" s="1">
        <v>969.85</v>
      </c>
      <c r="P710" s="1">
        <v>6</v>
      </c>
      <c r="Q710" s="1">
        <v>50</v>
      </c>
      <c r="R710" s="1">
        <v>499.85</v>
      </c>
      <c r="S710" s="1">
        <v>16</v>
      </c>
      <c r="T710" s="1" t="s">
        <v>51</v>
      </c>
      <c r="U710" s="1">
        <v>215</v>
      </c>
      <c r="V710" s="1" t="s">
        <v>52</v>
      </c>
      <c r="W710" s="1" t="s">
        <v>52</v>
      </c>
      <c r="X710" s="1">
        <v>39</v>
      </c>
    </row>
    <row r="711" spans="1:24">
      <c r="A711" s="1">
        <v>775</v>
      </c>
      <c r="B711" s="1" t="s">
        <v>97</v>
      </c>
      <c r="C711" s="1" t="s">
        <v>14</v>
      </c>
      <c r="D711" s="1">
        <v>92.27</v>
      </c>
      <c r="E711" s="1">
        <v>0.49</v>
      </c>
      <c r="F711" s="1">
        <v>0.11</v>
      </c>
      <c r="G711" s="1">
        <v>0</v>
      </c>
      <c r="H711" s="1">
        <v>0.12</v>
      </c>
      <c r="I711" s="1">
        <v>5.98</v>
      </c>
      <c r="J711" s="1">
        <v>0</v>
      </c>
      <c r="K711" s="1">
        <v>1.03</v>
      </c>
      <c r="L711" s="1">
        <v>0</v>
      </c>
      <c r="M711" s="1">
        <v>0</v>
      </c>
      <c r="N711" s="1" t="s">
        <v>50</v>
      </c>
      <c r="O711" s="1">
        <v>969.85</v>
      </c>
      <c r="P711" s="1">
        <v>6</v>
      </c>
      <c r="Q711" s="1">
        <v>50</v>
      </c>
      <c r="R711" s="1">
        <v>549.85</v>
      </c>
      <c r="S711" s="1">
        <v>16</v>
      </c>
      <c r="T711" s="1" t="s">
        <v>51</v>
      </c>
      <c r="U711" s="1">
        <v>181</v>
      </c>
      <c r="V711" s="1" t="s">
        <v>52</v>
      </c>
      <c r="W711" s="1" t="s">
        <v>52</v>
      </c>
      <c r="X711" s="1">
        <v>40</v>
      </c>
    </row>
    <row r="712" spans="1:24">
      <c r="A712" s="1">
        <v>776</v>
      </c>
      <c r="B712" s="1" t="s">
        <v>97</v>
      </c>
      <c r="C712" s="1" t="s">
        <v>14</v>
      </c>
      <c r="D712" s="1">
        <v>92.27</v>
      </c>
      <c r="E712" s="1">
        <v>0.49</v>
      </c>
      <c r="F712" s="1">
        <v>0.11</v>
      </c>
      <c r="G712" s="1">
        <v>0</v>
      </c>
      <c r="H712" s="1">
        <v>0.12</v>
      </c>
      <c r="I712" s="1">
        <v>5.98</v>
      </c>
      <c r="J712" s="1">
        <v>0</v>
      </c>
      <c r="K712" s="1">
        <v>1.03</v>
      </c>
      <c r="L712" s="1">
        <v>0</v>
      </c>
      <c r="M712" s="1">
        <v>0</v>
      </c>
      <c r="N712" s="1" t="s">
        <v>50</v>
      </c>
      <c r="O712" s="1">
        <v>969.85</v>
      </c>
      <c r="P712" s="1">
        <v>6</v>
      </c>
      <c r="Q712" s="1">
        <v>50</v>
      </c>
      <c r="R712" s="1">
        <v>599.85</v>
      </c>
      <c r="S712" s="1">
        <v>16</v>
      </c>
      <c r="T712" s="1" t="s">
        <v>51</v>
      </c>
      <c r="U712" s="1">
        <v>156</v>
      </c>
      <c r="V712" s="1" t="s">
        <v>52</v>
      </c>
      <c r="W712" s="1" t="s">
        <v>52</v>
      </c>
      <c r="X712" s="1">
        <v>41</v>
      </c>
    </row>
    <row r="713" spans="1:24">
      <c r="A713" s="1">
        <v>777</v>
      </c>
      <c r="B713" s="1" t="s">
        <v>97</v>
      </c>
      <c r="C713" s="1" t="s">
        <v>14</v>
      </c>
      <c r="D713" s="1">
        <v>92.27</v>
      </c>
      <c r="E713" s="1">
        <v>0.49</v>
      </c>
      <c r="F713" s="1">
        <v>0.11</v>
      </c>
      <c r="G713" s="1">
        <v>0</v>
      </c>
      <c r="H713" s="1">
        <v>0.12</v>
      </c>
      <c r="I713" s="1">
        <v>5.98</v>
      </c>
      <c r="J713" s="1">
        <v>0</v>
      </c>
      <c r="K713" s="1">
        <v>1.03</v>
      </c>
      <c r="L713" s="1">
        <v>0</v>
      </c>
      <c r="M713" s="1">
        <v>0</v>
      </c>
      <c r="N713" s="1" t="s">
        <v>50</v>
      </c>
      <c r="O713" s="1">
        <v>969.85</v>
      </c>
      <c r="P713" s="1">
        <v>6</v>
      </c>
      <c r="Q713" s="1">
        <v>50</v>
      </c>
      <c r="R713" s="1">
        <v>649.85</v>
      </c>
      <c r="S713" s="1">
        <v>16</v>
      </c>
      <c r="T713" s="1" t="s">
        <v>51</v>
      </c>
      <c r="U713" s="1">
        <v>124</v>
      </c>
      <c r="V713" s="1" t="s">
        <v>52</v>
      </c>
      <c r="W713" s="1" t="s">
        <v>52</v>
      </c>
      <c r="X713" s="1">
        <v>41</v>
      </c>
    </row>
    <row r="714" spans="1:24">
      <c r="A714" s="1">
        <v>778</v>
      </c>
      <c r="B714" s="1" t="s">
        <v>97</v>
      </c>
      <c r="C714" s="1" t="s">
        <v>14</v>
      </c>
      <c r="D714" s="1">
        <v>92.27</v>
      </c>
      <c r="E714" s="1">
        <v>0.49</v>
      </c>
      <c r="F714" s="1">
        <v>0.11</v>
      </c>
      <c r="G714" s="1">
        <v>0</v>
      </c>
      <c r="H714" s="1">
        <v>0.12</v>
      </c>
      <c r="I714" s="1">
        <v>5.98</v>
      </c>
      <c r="J714" s="1">
        <v>0</v>
      </c>
      <c r="K714" s="1">
        <v>1.03</v>
      </c>
      <c r="L714" s="1">
        <v>0</v>
      </c>
      <c r="M714" s="1">
        <v>0</v>
      </c>
      <c r="N714" s="1" t="s">
        <v>50</v>
      </c>
      <c r="O714" s="1">
        <v>969.85</v>
      </c>
      <c r="P714" s="1">
        <v>6</v>
      </c>
      <c r="Q714" s="1">
        <v>50</v>
      </c>
      <c r="R714" s="1">
        <v>699.85</v>
      </c>
      <c r="S714" s="1">
        <v>16</v>
      </c>
      <c r="T714" s="1" t="s">
        <v>51</v>
      </c>
      <c r="U714" s="1">
        <v>106</v>
      </c>
      <c r="V714" s="1" t="s">
        <v>52</v>
      </c>
      <c r="W714" s="1" t="s">
        <v>52</v>
      </c>
      <c r="X714" s="1">
        <v>41</v>
      </c>
    </row>
    <row r="715" spans="1:24">
      <c r="A715" s="1">
        <v>779</v>
      </c>
      <c r="B715" s="1" t="s">
        <v>97</v>
      </c>
      <c r="C715" s="1" t="s">
        <v>14</v>
      </c>
      <c r="D715" s="1">
        <v>92.27</v>
      </c>
      <c r="E715" s="1">
        <v>0.49</v>
      </c>
      <c r="F715" s="1">
        <v>0.11</v>
      </c>
      <c r="G715" s="1">
        <v>0</v>
      </c>
      <c r="H715" s="1">
        <v>0.12</v>
      </c>
      <c r="I715" s="1">
        <v>5.98</v>
      </c>
      <c r="J715" s="1">
        <v>0</v>
      </c>
      <c r="K715" s="1">
        <v>1.03</v>
      </c>
      <c r="L715" s="1">
        <v>0</v>
      </c>
      <c r="M715" s="1">
        <v>0</v>
      </c>
      <c r="N715" s="1" t="s">
        <v>50</v>
      </c>
      <c r="O715" s="1">
        <v>969.85</v>
      </c>
      <c r="P715" s="1">
        <v>6</v>
      </c>
      <c r="Q715" s="1">
        <v>50</v>
      </c>
      <c r="R715" s="1">
        <v>749.85</v>
      </c>
      <c r="S715" s="1">
        <v>16</v>
      </c>
      <c r="T715" s="1" t="s">
        <v>51</v>
      </c>
      <c r="U715" s="1">
        <v>95</v>
      </c>
      <c r="V715" s="1" t="s">
        <v>52</v>
      </c>
      <c r="W715" s="1" t="s">
        <v>52</v>
      </c>
      <c r="X715" s="1">
        <v>41</v>
      </c>
    </row>
    <row r="716" spans="1:24">
      <c r="A716" s="1">
        <v>780</v>
      </c>
      <c r="B716" s="1" t="s">
        <v>96</v>
      </c>
      <c r="C716" s="1" t="s">
        <v>13</v>
      </c>
      <c r="D716" s="1">
        <v>92.35</v>
      </c>
      <c r="E716" s="1">
        <v>0</v>
      </c>
      <c r="F716" s="1">
        <v>0.1</v>
      </c>
      <c r="G716" s="1">
        <v>0</v>
      </c>
      <c r="H716" s="1">
        <v>0.15</v>
      </c>
      <c r="I716" s="1">
        <v>6</v>
      </c>
      <c r="J716" s="1">
        <v>0</v>
      </c>
      <c r="K716" s="1">
        <v>1.4</v>
      </c>
      <c r="L716" s="1">
        <v>0</v>
      </c>
      <c r="M716" s="1">
        <v>0</v>
      </c>
      <c r="N716" s="1" t="s">
        <v>54</v>
      </c>
      <c r="O716" s="1">
        <v>969.85</v>
      </c>
      <c r="P716" s="1">
        <v>4</v>
      </c>
      <c r="Q716" s="1">
        <v>0</v>
      </c>
      <c r="R716" s="1">
        <v>449.85</v>
      </c>
      <c r="S716" s="1">
        <v>17</v>
      </c>
      <c r="T716" s="1" t="s">
        <v>51</v>
      </c>
      <c r="U716" s="1">
        <v>290</v>
      </c>
      <c r="V716" s="1" t="s">
        <v>52</v>
      </c>
      <c r="W716" s="1" t="s">
        <v>52</v>
      </c>
      <c r="X716" s="1">
        <v>38</v>
      </c>
    </row>
    <row r="717" spans="1:24">
      <c r="A717" s="1">
        <v>781</v>
      </c>
      <c r="B717" s="1" t="s">
        <v>96</v>
      </c>
      <c r="C717" s="1" t="s">
        <v>13</v>
      </c>
      <c r="D717" s="1">
        <v>92.35</v>
      </c>
      <c r="E717" s="1">
        <v>0</v>
      </c>
      <c r="F717" s="1">
        <v>0.1</v>
      </c>
      <c r="G717" s="1">
        <v>0</v>
      </c>
      <c r="H717" s="1">
        <v>0.15</v>
      </c>
      <c r="I717" s="1">
        <v>6</v>
      </c>
      <c r="J717" s="1">
        <v>0</v>
      </c>
      <c r="K717" s="1">
        <v>1.4</v>
      </c>
      <c r="L717" s="1">
        <v>0</v>
      </c>
      <c r="M717" s="1">
        <v>0</v>
      </c>
      <c r="N717" s="1" t="s">
        <v>50</v>
      </c>
      <c r="O717" s="1">
        <v>969.85</v>
      </c>
      <c r="P717" s="1">
        <v>4</v>
      </c>
      <c r="Q717" s="1">
        <v>50</v>
      </c>
      <c r="R717" s="1">
        <v>449.85</v>
      </c>
      <c r="S717" s="1">
        <v>17</v>
      </c>
      <c r="T717" s="1" t="s">
        <v>51</v>
      </c>
      <c r="U717" s="1">
        <v>268</v>
      </c>
      <c r="V717" s="1" t="s">
        <v>52</v>
      </c>
      <c r="W717" s="1" t="s">
        <v>52</v>
      </c>
      <c r="X717" s="1">
        <v>42</v>
      </c>
    </row>
    <row r="718" spans="1:24">
      <c r="A718" s="1">
        <v>782</v>
      </c>
      <c r="B718" s="1" t="s">
        <v>96</v>
      </c>
      <c r="C718" s="1" t="s">
        <v>13</v>
      </c>
      <c r="D718" s="1">
        <v>92.35</v>
      </c>
      <c r="E718" s="1">
        <v>0</v>
      </c>
      <c r="F718" s="1">
        <v>0.1</v>
      </c>
      <c r="G718" s="1">
        <v>0</v>
      </c>
      <c r="H718" s="1">
        <v>0.15</v>
      </c>
      <c r="I718" s="1">
        <v>6</v>
      </c>
      <c r="J718" s="1">
        <v>0</v>
      </c>
      <c r="K718" s="1">
        <v>1.4</v>
      </c>
      <c r="L718" s="1">
        <v>0</v>
      </c>
      <c r="M718" s="1">
        <v>0</v>
      </c>
      <c r="N718" s="1" t="s">
        <v>50</v>
      </c>
      <c r="O718" s="1">
        <v>969.85</v>
      </c>
      <c r="P718" s="1">
        <v>4</v>
      </c>
      <c r="Q718" s="1">
        <v>80</v>
      </c>
      <c r="R718" s="1">
        <v>449.85</v>
      </c>
      <c r="S718" s="1">
        <v>17</v>
      </c>
      <c r="T718" s="1" t="s">
        <v>51</v>
      </c>
      <c r="U718" s="1">
        <v>264</v>
      </c>
      <c r="V718" s="1" t="s">
        <v>52</v>
      </c>
      <c r="W718" s="1" t="s">
        <v>52</v>
      </c>
      <c r="X718" s="1">
        <v>46</v>
      </c>
    </row>
    <row r="719" spans="1:24">
      <c r="A719" s="1">
        <v>783</v>
      </c>
      <c r="B719" s="1" t="s">
        <v>96</v>
      </c>
      <c r="C719" s="1" t="s">
        <v>14</v>
      </c>
      <c r="D719" s="1">
        <v>92.25</v>
      </c>
      <c r="E719" s="1">
        <v>0.5</v>
      </c>
      <c r="F719" s="1">
        <v>0.1</v>
      </c>
      <c r="G719" s="1">
        <v>0</v>
      </c>
      <c r="H719" s="1">
        <v>0.15</v>
      </c>
      <c r="I719" s="1">
        <v>6</v>
      </c>
      <c r="J719" s="1">
        <v>0</v>
      </c>
      <c r="K719" s="1">
        <v>1</v>
      </c>
      <c r="L719" s="1">
        <v>0</v>
      </c>
      <c r="M719" s="1">
        <v>0</v>
      </c>
      <c r="N719" s="1" t="s">
        <v>50</v>
      </c>
      <c r="O719" s="1">
        <v>969.85</v>
      </c>
      <c r="P719" s="1">
        <v>4</v>
      </c>
      <c r="Q719" s="1">
        <v>50</v>
      </c>
      <c r="R719" s="1">
        <v>449.85</v>
      </c>
      <c r="S719" s="1">
        <v>17</v>
      </c>
      <c r="T719" s="1" t="s">
        <v>51</v>
      </c>
      <c r="U719" s="1">
        <v>297</v>
      </c>
      <c r="V719" s="1" t="s">
        <v>52</v>
      </c>
      <c r="W719" s="1" t="s">
        <v>52</v>
      </c>
      <c r="X719" s="1">
        <v>33</v>
      </c>
    </row>
    <row r="720" spans="1:24">
      <c r="A720" s="1">
        <v>784</v>
      </c>
      <c r="B720" s="1" t="s">
        <v>96</v>
      </c>
      <c r="C720" s="1" t="s">
        <v>14</v>
      </c>
      <c r="D720" s="1">
        <v>92.25</v>
      </c>
      <c r="E720" s="1">
        <v>0.5</v>
      </c>
      <c r="F720" s="1">
        <v>0.1</v>
      </c>
      <c r="G720" s="1">
        <v>0</v>
      </c>
      <c r="H720" s="1">
        <v>0.15</v>
      </c>
      <c r="I720" s="1">
        <v>6</v>
      </c>
      <c r="J720" s="1">
        <v>0</v>
      </c>
      <c r="K720" s="1">
        <v>1</v>
      </c>
      <c r="L720" s="1">
        <v>0</v>
      </c>
      <c r="M720" s="1">
        <v>0</v>
      </c>
      <c r="N720" s="1" t="s">
        <v>50</v>
      </c>
      <c r="O720" s="1">
        <v>969.85</v>
      </c>
      <c r="P720" s="1">
        <v>4</v>
      </c>
      <c r="Q720" s="1">
        <v>80</v>
      </c>
      <c r="R720" s="1">
        <v>449.85</v>
      </c>
      <c r="S720" s="1">
        <v>17</v>
      </c>
      <c r="T720" s="1" t="s">
        <v>51</v>
      </c>
      <c r="U720" s="1">
        <v>306</v>
      </c>
      <c r="V720" s="1" t="s">
        <v>52</v>
      </c>
      <c r="W720" s="1" t="s">
        <v>52</v>
      </c>
      <c r="X720" s="1">
        <v>35</v>
      </c>
    </row>
    <row r="721" spans="1:24">
      <c r="A721" s="1">
        <v>785</v>
      </c>
      <c r="B721" s="1" t="s">
        <v>98</v>
      </c>
      <c r="C721" s="1" t="s">
        <v>14</v>
      </c>
      <c r="D721" s="1">
        <v>92.25</v>
      </c>
      <c r="E721" s="1">
        <v>0.5</v>
      </c>
      <c r="F721" s="1">
        <v>0.1</v>
      </c>
      <c r="G721" s="1">
        <v>0</v>
      </c>
      <c r="H721" s="1">
        <v>0.15</v>
      </c>
      <c r="I721" s="1">
        <v>6</v>
      </c>
      <c r="J721" s="1">
        <v>0</v>
      </c>
      <c r="K721" s="1">
        <v>1</v>
      </c>
      <c r="L721" s="1">
        <v>0</v>
      </c>
      <c r="M721" s="1">
        <v>0</v>
      </c>
      <c r="N721" s="1" t="s">
        <v>50</v>
      </c>
      <c r="O721" s="1">
        <v>969.85</v>
      </c>
      <c r="P721" s="1">
        <v>6</v>
      </c>
      <c r="Q721" s="1">
        <v>50</v>
      </c>
      <c r="R721" s="1">
        <v>449.85</v>
      </c>
      <c r="S721" s="1">
        <v>17</v>
      </c>
      <c r="T721" s="1" t="s">
        <v>51</v>
      </c>
      <c r="U721" s="1">
        <v>311</v>
      </c>
      <c r="V721" s="1" t="s">
        <v>52</v>
      </c>
      <c r="W721" s="1" t="s">
        <v>52</v>
      </c>
      <c r="X721" s="1">
        <v>31</v>
      </c>
    </row>
    <row r="722" spans="1:24">
      <c r="A722" s="1">
        <v>786</v>
      </c>
      <c r="B722" s="1" t="s">
        <v>96</v>
      </c>
      <c r="C722" s="1" t="s">
        <v>13</v>
      </c>
      <c r="D722" s="1">
        <v>92.35</v>
      </c>
      <c r="E722" s="1">
        <v>0</v>
      </c>
      <c r="F722" s="1">
        <v>0.1</v>
      </c>
      <c r="G722" s="1">
        <v>0</v>
      </c>
      <c r="H722" s="1">
        <v>0.15</v>
      </c>
      <c r="I722" s="1">
        <v>6</v>
      </c>
      <c r="J722" s="1">
        <v>0</v>
      </c>
      <c r="K722" s="1">
        <v>1.4</v>
      </c>
      <c r="L722" s="1">
        <v>0</v>
      </c>
      <c r="M722" s="1">
        <v>0</v>
      </c>
      <c r="N722" s="1" t="s">
        <v>54</v>
      </c>
      <c r="O722" s="1">
        <v>969.85</v>
      </c>
      <c r="P722" s="1">
        <v>4</v>
      </c>
      <c r="Q722" s="1">
        <v>0</v>
      </c>
      <c r="R722" s="1">
        <v>399.85</v>
      </c>
      <c r="S722" s="1">
        <v>18</v>
      </c>
      <c r="T722" s="1" t="s">
        <v>51</v>
      </c>
      <c r="U722" s="1">
        <v>299</v>
      </c>
      <c r="V722" s="1" t="s">
        <v>52</v>
      </c>
      <c r="W722" s="1" t="s">
        <v>52</v>
      </c>
      <c r="X722" s="1">
        <v>35</v>
      </c>
    </row>
    <row r="723" spans="1:24">
      <c r="A723" s="1">
        <v>787</v>
      </c>
      <c r="B723" s="1" t="s">
        <v>96</v>
      </c>
      <c r="C723" s="1" t="s">
        <v>14</v>
      </c>
      <c r="D723" s="1">
        <v>92.25</v>
      </c>
      <c r="E723" s="1">
        <v>0.5</v>
      </c>
      <c r="F723" s="1">
        <v>0.1</v>
      </c>
      <c r="G723" s="1">
        <v>0</v>
      </c>
      <c r="H723" s="1">
        <v>0.15</v>
      </c>
      <c r="I723" s="1">
        <v>6</v>
      </c>
      <c r="J723" s="1">
        <v>0</v>
      </c>
      <c r="K723" s="1">
        <v>1</v>
      </c>
      <c r="L723" s="1">
        <v>0</v>
      </c>
      <c r="M723" s="1">
        <v>0</v>
      </c>
      <c r="N723" s="1" t="s">
        <v>54</v>
      </c>
      <c r="O723" s="1">
        <v>969.85</v>
      </c>
      <c r="P723" s="1">
        <v>4</v>
      </c>
      <c r="Q723" s="1">
        <v>0</v>
      </c>
      <c r="R723" s="1">
        <v>399.85</v>
      </c>
      <c r="S723" s="1">
        <v>18</v>
      </c>
      <c r="T723" s="1" t="s">
        <v>51</v>
      </c>
      <c r="U723" s="1">
        <v>301</v>
      </c>
      <c r="V723" s="1" t="s">
        <v>52</v>
      </c>
      <c r="W723" s="1" t="s">
        <v>52</v>
      </c>
      <c r="X723" s="1">
        <v>31</v>
      </c>
    </row>
    <row r="724" spans="1:24">
      <c r="A724" s="1">
        <v>788</v>
      </c>
      <c r="B724" s="1" t="s">
        <v>96</v>
      </c>
      <c r="C724" s="1" t="s">
        <v>14</v>
      </c>
      <c r="D724" s="1">
        <v>92.25</v>
      </c>
      <c r="E724" s="1">
        <v>0.5</v>
      </c>
      <c r="F724" s="1">
        <v>0.1</v>
      </c>
      <c r="G724" s="1">
        <v>0</v>
      </c>
      <c r="H724" s="1">
        <v>0.15</v>
      </c>
      <c r="I724" s="1">
        <v>6</v>
      </c>
      <c r="J724" s="1">
        <v>0</v>
      </c>
      <c r="K724" s="1">
        <v>1</v>
      </c>
      <c r="L724" s="1">
        <v>0</v>
      </c>
      <c r="M724" s="1">
        <v>0</v>
      </c>
      <c r="N724" s="1" t="s">
        <v>54</v>
      </c>
      <c r="O724" s="1">
        <v>969.85</v>
      </c>
      <c r="P724" s="1">
        <v>4</v>
      </c>
      <c r="Q724" s="1">
        <v>0</v>
      </c>
      <c r="R724" s="1">
        <v>449.85</v>
      </c>
      <c r="S724" s="1">
        <v>18</v>
      </c>
      <c r="T724" s="1" t="s">
        <v>51</v>
      </c>
      <c r="U724" s="1">
        <v>287</v>
      </c>
      <c r="V724" s="1" t="s">
        <v>52</v>
      </c>
      <c r="W724" s="1" t="s">
        <v>52</v>
      </c>
      <c r="X724" s="1">
        <v>35</v>
      </c>
    </row>
    <row r="725" spans="1:24">
      <c r="A725" s="1">
        <v>789</v>
      </c>
      <c r="B725" s="1" t="s">
        <v>96</v>
      </c>
      <c r="C725" s="1" t="s">
        <v>14</v>
      </c>
      <c r="D725" s="1">
        <v>92.25</v>
      </c>
      <c r="E725" s="1">
        <v>0.5</v>
      </c>
      <c r="F725" s="1">
        <v>0.1</v>
      </c>
      <c r="G725" s="1">
        <v>0</v>
      </c>
      <c r="H725" s="1">
        <v>0.15</v>
      </c>
      <c r="I725" s="1">
        <v>6</v>
      </c>
      <c r="J725" s="1">
        <v>0</v>
      </c>
      <c r="K725" s="1">
        <v>1</v>
      </c>
      <c r="L725" s="1">
        <v>0</v>
      </c>
      <c r="M725" s="1">
        <v>0</v>
      </c>
      <c r="N725" s="1" t="s">
        <v>54</v>
      </c>
      <c r="O725" s="1">
        <v>969.85</v>
      </c>
      <c r="P725" s="1">
        <v>4</v>
      </c>
      <c r="Q725" s="1">
        <v>0</v>
      </c>
      <c r="R725" s="1">
        <v>499.85</v>
      </c>
      <c r="S725" s="1">
        <v>18</v>
      </c>
      <c r="T725" s="1" t="s">
        <v>51</v>
      </c>
      <c r="U725" s="1">
        <v>272</v>
      </c>
      <c r="V725" s="1" t="s">
        <v>52</v>
      </c>
      <c r="W725" s="1" t="s">
        <v>52</v>
      </c>
      <c r="X725" s="1">
        <v>38</v>
      </c>
    </row>
    <row r="726" spans="1:24">
      <c r="A726" s="1">
        <v>790</v>
      </c>
      <c r="B726" s="1" t="s">
        <v>96</v>
      </c>
      <c r="C726" s="1" t="s">
        <v>13</v>
      </c>
      <c r="D726" s="1">
        <v>92.35</v>
      </c>
      <c r="E726" s="1">
        <v>0</v>
      </c>
      <c r="F726" s="1">
        <v>0.1</v>
      </c>
      <c r="G726" s="1">
        <v>0</v>
      </c>
      <c r="H726" s="1">
        <v>0.15</v>
      </c>
      <c r="I726" s="1">
        <v>6</v>
      </c>
      <c r="J726" s="1">
        <v>0</v>
      </c>
      <c r="K726" s="1">
        <v>1.4</v>
      </c>
      <c r="L726" s="1">
        <v>0</v>
      </c>
      <c r="M726" s="1">
        <v>0</v>
      </c>
      <c r="N726" s="1" t="s">
        <v>54</v>
      </c>
      <c r="O726" s="1">
        <v>969.85</v>
      </c>
      <c r="P726" s="1">
        <v>4</v>
      </c>
      <c r="Q726" s="1">
        <v>0</v>
      </c>
      <c r="R726" s="1">
        <v>449.85</v>
      </c>
      <c r="S726" s="1">
        <v>19</v>
      </c>
      <c r="T726" s="1" t="s">
        <v>51</v>
      </c>
      <c r="U726" s="1">
        <v>286</v>
      </c>
      <c r="V726" s="1" t="s">
        <v>52</v>
      </c>
      <c r="W726" s="1" t="s">
        <v>52</v>
      </c>
      <c r="X726" s="1">
        <v>39</v>
      </c>
    </row>
    <row r="727" spans="1:24">
      <c r="A727" s="1">
        <v>791</v>
      </c>
      <c r="B727" s="1" t="s">
        <v>96</v>
      </c>
      <c r="C727" s="1" t="s">
        <v>13</v>
      </c>
      <c r="D727" s="1">
        <v>92.35</v>
      </c>
      <c r="E727" s="1">
        <v>0</v>
      </c>
      <c r="F727" s="1">
        <v>0.1</v>
      </c>
      <c r="G727" s="1">
        <v>0</v>
      </c>
      <c r="H727" s="1">
        <v>0.15</v>
      </c>
      <c r="I727" s="1">
        <v>6</v>
      </c>
      <c r="J727" s="1">
        <v>0</v>
      </c>
      <c r="K727" s="1">
        <v>1.4</v>
      </c>
      <c r="L727" s="1">
        <v>0</v>
      </c>
      <c r="M727" s="1">
        <v>0</v>
      </c>
      <c r="N727" s="1" t="s">
        <v>54</v>
      </c>
      <c r="O727" s="1">
        <v>969.85</v>
      </c>
      <c r="P727" s="1">
        <v>4</v>
      </c>
      <c r="Q727" s="1">
        <v>0</v>
      </c>
      <c r="R727" s="1">
        <v>399.85</v>
      </c>
      <c r="S727" s="1">
        <v>20</v>
      </c>
      <c r="T727" s="1" t="s">
        <v>51</v>
      </c>
      <c r="U727" s="1">
        <v>296</v>
      </c>
      <c r="V727" s="1" t="s">
        <v>52</v>
      </c>
      <c r="W727" s="1" t="s">
        <v>52</v>
      </c>
      <c r="X727" s="1">
        <v>35</v>
      </c>
    </row>
    <row r="728" spans="1:24">
      <c r="A728" s="1">
        <v>792</v>
      </c>
      <c r="B728" s="1" t="s">
        <v>96</v>
      </c>
      <c r="C728" s="1" t="s">
        <v>13</v>
      </c>
      <c r="D728" s="1">
        <v>92.35</v>
      </c>
      <c r="E728" s="1">
        <v>0</v>
      </c>
      <c r="F728" s="1">
        <v>0.1</v>
      </c>
      <c r="G728" s="1">
        <v>0</v>
      </c>
      <c r="H728" s="1">
        <v>0.15</v>
      </c>
      <c r="I728" s="1">
        <v>6</v>
      </c>
      <c r="J728" s="1">
        <v>0</v>
      </c>
      <c r="K728" s="1">
        <v>1.4</v>
      </c>
      <c r="L728" s="1">
        <v>0</v>
      </c>
      <c r="M728" s="1">
        <v>0</v>
      </c>
      <c r="N728" s="1" t="s">
        <v>50</v>
      </c>
      <c r="O728" s="1">
        <v>969.85</v>
      </c>
      <c r="P728" s="1">
        <v>4</v>
      </c>
      <c r="Q728" s="1">
        <v>50</v>
      </c>
      <c r="R728" s="1">
        <v>449.85</v>
      </c>
      <c r="S728" s="1">
        <v>20</v>
      </c>
      <c r="T728" s="1" t="s">
        <v>51</v>
      </c>
      <c r="U728" s="1">
        <v>258</v>
      </c>
      <c r="V728" s="1" t="s">
        <v>52</v>
      </c>
      <c r="W728" s="1" t="s">
        <v>52</v>
      </c>
      <c r="X728" s="1">
        <v>43</v>
      </c>
    </row>
    <row r="729" spans="1:24">
      <c r="A729" s="1">
        <v>793</v>
      </c>
      <c r="B729" s="1" t="s">
        <v>96</v>
      </c>
      <c r="C729" s="1" t="s">
        <v>13</v>
      </c>
      <c r="D729" s="1">
        <v>92.35</v>
      </c>
      <c r="E729" s="1">
        <v>0</v>
      </c>
      <c r="F729" s="1">
        <v>0.1</v>
      </c>
      <c r="G729" s="1">
        <v>0</v>
      </c>
      <c r="H729" s="1">
        <v>0.15</v>
      </c>
      <c r="I729" s="1">
        <v>6</v>
      </c>
      <c r="J729" s="1">
        <v>0</v>
      </c>
      <c r="K729" s="1">
        <v>1.4</v>
      </c>
      <c r="L729" s="1">
        <v>0</v>
      </c>
      <c r="M729" s="1">
        <v>0</v>
      </c>
      <c r="N729" s="1" t="s">
        <v>50</v>
      </c>
      <c r="O729" s="1">
        <v>969.85</v>
      </c>
      <c r="P729" s="1">
        <v>4</v>
      </c>
      <c r="Q729" s="1">
        <v>80</v>
      </c>
      <c r="R729" s="1">
        <v>449.85</v>
      </c>
      <c r="S729" s="1">
        <v>20</v>
      </c>
      <c r="T729" s="1" t="s">
        <v>51</v>
      </c>
      <c r="U729" s="1">
        <v>259</v>
      </c>
      <c r="V729" s="1" t="s">
        <v>52</v>
      </c>
      <c r="W729" s="1" t="s">
        <v>52</v>
      </c>
      <c r="X729" s="1">
        <v>46</v>
      </c>
    </row>
    <row r="730" spans="1:24">
      <c r="A730" s="1">
        <v>794</v>
      </c>
      <c r="B730" s="1" t="s">
        <v>96</v>
      </c>
      <c r="C730" s="1" t="s">
        <v>14</v>
      </c>
      <c r="D730" s="1">
        <v>92.25</v>
      </c>
      <c r="E730" s="1">
        <v>0.5</v>
      </c>
      <c r="F730" s="1">
        <v>0.1</v>
      </c>
      <c r="G730" s="1">
        <v>0</v>
      </c>
      <c r="H730" s="1">
        <v>0.15</v>
      </c>
      <c r="I730" s="1">
        <v>6</v>
      </c>
      <c r="J730" s="1">
        <v>0</v>
      </c>
      <c r="K730" s="1">
        <v>1</v>
      </c>
      <c r="L730" s="1">
        <v>0</v>
      </c>
      <c r="M730" s="1">
        <v>0</v>
      </c>
      <c r="N730" s="1" t="s">
        <v>54</v>
      </c>
      <c r="O730" s="1">
        <v>969.85</v>
      </c>
      <c r="P730" s="1">
        <v>4</v>
      </c>
      <c r="Q730" s="1">
        <v>0</v>
      </c>
      <c r="R730" s="1">
        <v>399.85</v>
      </c>
      <c r="S730" s="1">
        <v>20</v>
      </c>
      <c r="T730" s="1" t="s">
        <v>51</v>
      </c>
      <c r="U730" s="1">
        <v>303</v>
      </c>
      <c r="V730" s="1" t="s">
        <v>52</v>
      </c>
      <c r="W730" s="1" t="s">
        <v>52</v>
      </c>
      <c r="X730" s="1">
        <v>31</v>
      </c>
    </row>
    <row r="731" spans="1:24">
      <c r="A731" s="1">
        <v>795</v>
      </c>
      <c r="B731" s="1" t="s">
        <v>96</v>
      </c>
      <c r="C731" s="1" t="s">
        <v>14</v>
      </c>
      <c r="D731" s="1">
        <v>92.25</v>
      </c>
      <c r="E731" s="1">
        <v>0.5</v>
      </c>
      <c r="F731" s="1">
        <v>0.1</v>
      </c>
      <c r="G731" s="1">
        <v>0</v>
      </c>
      <c r="H731" s="1">
        <v>0.15</v>
      </c>
      <c r="I731" s="1">
        <v>6</v>
      </c>
      <c r="J731" s="1">
        <v>0</v>
      </c>
      <c r="K731" s="1">
        <v>1</v>
      </c>
      <c r="L731" s="1">
        <v>0</v>
      </c>
      <c r="M731" s="1">
        <v>0</v>
      </c>
      <c r="N731" s="1" t="s">
        <v>54</v>
      </c>
      <c r="O731" s="1">
        <v>969.85</v>
      </c>
      <c r="P731" s="1">
        <v>4</v>
      </c>
      <c r="Q731" s="1">
        <v>0</v>
      </c>
      <c r="R731" s="1">
        <v>449.85</v>
      </c>
      <c r="S731" s="1">
        <v>20</v>
      </c>
      <c r="T731" s="1" t="s">
        <v>51</v>
      </c>
      <c r="U731" s="1">
        <v>287</v>
      </c>
      <c r="V731" s="1" t="s">
        <v>52</v>
      </c>
      <c r="W731" s="1" t="s">
        <v>52</v>
      </c>
      <c r="X731" s="1">
        <v>35</v>
      </c>
    </row>
    <row r="732" spans="1:24">
      <c r="A732" s="1">
        <v>796</v>
      </c>
      <c r="B732" s="1" t="s">
        <v>96</v>
      </c>
      <c r="C732" s="1" t="s">
        <v>14</v>
      </c>
      <c r="D732" s="1">
        <v>92.25</v>
      </c>
      <c r="E732" s="1">
        <v>0.5</v>
      </c>
      <c r="F732" s="1">
        <v>0.1</v>
      </c>
      <c r="G732" s="1">
        <v>0</v>
      </c>
      <c r="H732" s="1">
        <v>0.15</v>
      </c>
      <c r="I732" s="1">
        <v>6</v>
      </c>
      <c r="J732" s="1">
        <v>0</v>
      </c>
      <c r="K732" s="1">
        <v>1</v>
      </c>
      <c r="L732" s="1">
        <v>0</v>
      </c>
      <c r="M732" s="1">
        <v>0</v>
      </c>
      <c r="N732" s="1" t="s">
        <v>54</v>
      </c>
      <c r="O732" s="1">
        <v>969.85</v>
      </c>
      <c r="P732" s="1">
        <v>4</v>
      </c>
      <c r="Q732" s="1">
        <v>0</v>
      </c>
      <c r="R732" s="1">
        <v>499.85</v>
      </c>
      <c r="S732" s="1">
        <v>20</v>
      </c>
      <c r="T732" s="1" t="s">
        <v>51</v>
      </c>
      <c r="U732" s="1">
        <v>270</v>
      </c>
      <c r="V732" s="1" t="s">
        <v>52</v>
      </c>
      <c r="W732" s="1" t="s">
        <v>52</v>
      </c>
      <c r="X732" s="1">
        <v>38</v>
      </c>
    </row>
    <row r="733" spans="1:24">
      <c r="A733" s="1">
        <v>797</v>
      </c>
      <c r="B733" s="1" t="s">
        <v>96</v>
      </c>
      <c r="C733" s="1" t="s">
        <v>14</v>
      </c>
      <c r="D733" s="1">
        <v>92.25</v>
      </c>
      <c r="E733" s="1">
        <v>0.5</v>
      </c>
      <c r="F733" s="1">
        <v>0.1</v>
      </c>
      <c r="G733" s="1">
        <v>0</v>
      </c>
      <c r="H733" s="1">
        <v>0.15</v>
      </c>
      <c r="I733" s="1">
        <v>6</v>
      </c>
      <c r="J733" s="1">
        <v>0</v>
      </c>
      <c r="K733" s="1">
        <v>1</v>
      </c>
      <c r="L733" s="1">
        <v>0</v>
      </c>
      <c r="M733" s="1">
        <v>0</v>
      </c>
      <c r="N733" s="1" t="s">
        <v>50</v>
      </c>
      <c r="O733" s="1">
        <v>969.85</v>
      </c>
      <c r="P733" s="1">
        <v>4</v>
      </c>
      <c r="Q733" s="1">
        <v>50</v>
      </c>
      <c r="R733" s="1">
        <v>449.85</v>
      </c>
      <c r="S733" s="1">
        <v>20</v>
      </c>
      <c r="T733" s="1" t="s">
        <v>51</v>
      </c>
      <c r="U733" s="1">
        <v>291</v>
      </c>
      <c r="V733" s="1" t="s">
        <v>52</v>
      </c>
      <c r="W733" s="1" t="s">
        <v>52</v>
      </c>
      <c r="X733" s="1">
        <v>33</v>
      </c>
    </row>
    <row r="734" spans="1:24">
      <c r="A734" s="1">
        <v>798</v>
      </c>
      <c r="B734" s="1" t="s">
        <v>96</v>
      </c>
      <c r="C734" s="1" t="s">
        <v>14</v>
      </c>
      <c r="D734" s="1">
        <v>92.25</v>
      </c>
      <c r="E734" s="1">
        <v>0.5</v>
      </c>
      <c r="F734" s="1">
        <v>0.1</v>
      </c>
      <c r="G734" s="1">
        <v>0</v>
      </c>
      <c r="H734" s="1">
        <v>0.15</v>
      </c>
      <c r="I734" s="1">
        <v>6</v>
      </c>
      <c r="J734" s="1">
        <v>0</v>
      </c>
      <c r="K734" s="1">
        <v>1</v>
      </c>
      <c r="L734" s="1">
        <v>0</v>
      </c>
      <c r="M734" s="1">
        <v>0</v>
      </c>
      <c r="N734" s="1" t="s">
        <v>50</v>
      </c>
      <c r="O734" s="1">
        <v>969.85</v>
      </c>
      <c r="P734" s="1">
        <v>4</v>
      </c>
      <c r="Q734" s="1">
        <v>80</v>
      </c>
      <c r="R734" s="1">
        <v>449.85</v>
      </c>
      <c r="S734" s="1">
        <v>20</v>
      </c>
      <c r="T734" s="1" t="s">
        <v>51</v>
      </c>
      <c r="U734" s="1">
        <v>298</v>
      </c>
      <c r="V734" s="1" t="s">
        <v>52</v>
      </c>
      <c r="W734" s="1" t="s">
        <v>52</v>
      </c>
      <c r="X734" s="1">
        <v>35</v>
      </c>
    </row>
    <row r="735" spans="1:24">
      <c r="A735" s="1">
        <v>799</v>
      </c>
      <c r="B735" s="1" t="s">
        <v>98</v>
      </c>
      <c r="C735" s="1" t="s">
        <v>14</v>
      </c>
      <c r="D735" s="1">
        <v>92.25</v>
      </c>
      <c r="E735" s="1">
        <v>0.5</v>
      </c>
      <c r="F735" s="1">
        <v>0.1</v>
      </c>
      <c r="G735" s="1">
        <v>0</v>
      </c>
      <c r="H735" s="1">
        <v>0.15</v>
      </c>
      <c r="I735" s="1">
        <v>6</v>
      </c>
      <c r="J735" s="1">
        <v>0</v>
      </c>
      <c r="K735" s="1">
        <v>1</v>
      </c>
      <c r="L735" s="1">
        <v>0</v>
      </c>
      <c r="M735" s="1">
        <v>0</v>
      </c>
      <c r="N735" s="1" t="s">
        <v>50</v>
      </c>
      <c r="O735" s="1">
        <v>969.85</v>
      </c>
      <c r="P735" s="1">
        <v>6</v>
      </c>
      <c r="Q735" s="1">
        <v>50</v>
      </c>
      <c r="R735" s="1">
        <v>449.85</v>
      </c>
      <c r="S735" s="1">
        <v>20</v>
      </c>
      <c r="T735" s="1" t="s">
        <v>51</v>
      </c>
      <c r="U735" s="1">
        <v>305</v>
      </c>
      <c r="V735" s="1" t="s">
        <v>52</v>
      </c>
      <c r="W735" s="1" t="s">
        <v>52</v>
      </c>
      <c r="X735" s="1">
        <v>31</v>
      </c>
    </row>
    <row r="736" spans="1:24">
      <c r="A736" s="1">
        <v>800</v>
      </c>
      <c r="B736" s="1" t="s">
        <v>98</v>
      </c>
      <c r="C736" s="1" t="s">
        <v>14</v>
      </c>
      <c r="D736" s="1">
        <v>92.25</v>
      </c>
      <c r="E736" s="1">
        <v>0.5</v>
      </c>
      <c r="F736" s="1">
        <v>0.1</v>
      </c>
      <c r="G736" s="1">
        <v>0</v>
      </c>
      <c r="H736" s="1">
        <v>0.15</v>
      </c>
      <c r="I736" s="1">
        <v>6</v>
      </c>
      <c r="J736" s="1">
        <v>0</v>
      </c>
      <c r="K736" s="1">
        <v>1</v>
      </c>
      <c r="L736" s="1">
        <v>0</v>
      </c>
      <c r="M736" s="1">
        <v>0</v>
      </c>
      <c r="N736" s="1" t="s">
        <v>50</v>
      </c>
      <c r="O736" s="1">
        <v>969.85</v>
      </c>
      <c r="P736" s="1">
        <v>6</v>
      </c>
      <c r="Q736" s="1">
        <v>50</v>
      </c>
      <c r="R736" s="1">
        <v>499.85</v>
      </c>
      <c r="S736" s="1">
        <v>20</v>
      </c>
      <c r="T736" s="1" t="s">
        <v>51</v>
      </c>
      <c r="U736" s="1">
        <v>172</v>
      </c>
      <c r="V736" s="1" t="s">
        <v>52</v>
      </c>
      <c r="W736" s="1" t="s">
        <v>52</v>
      </c>
      <c r="X736" s="1">
        <v>33</v>
      </c>
    </row>
    <row r="737" spans="1:24">
      <c r="A737" s="1">
        <v>801</v>
      </c>
      <c r="B737" s="1" t="s">
        <v>97</v>
      </c>
      <c r="C737" s="1" t="s">
        <v>14</v>
      </c>
      <c r="D737" s="1">
        <v>92.27</v>
      </c>
      <c r="E737" s="1">
        <v>0.49</v>
      </c>
      <c r="F737" s="1">
        <v>0.11</v>
      </c>
      <c r="G737" s="1">
        <v>0</v>
      </c>
      <c r="H737" s="1">
        <v>0.12</v>
      </c>
      <c r="I737" s="1">
        <v>5.98</v>
      </c>
      <c r="J737" s="1">
        <v>0</v>
      </c>
      <c r="K737" s="1">
        <v>1.03</v>
      </c>
      <c r="L737" s="1">
        <v>0</v>
      </c>
      <c r="M737" s="1">
        <v>0</v>
      </c>
      <c r="N737" s="1" t="s">
        <v>50</v>
      </c>
      <c r="O737" s="1">
        <v>969.85</v>
      </c>
      <c r="P737" s="1">
        <v>6</v>
      </c>
      <c r="Q737" s="1">
        <v>50</v>
      </c>
      <c r="R737" s="1">
        <v>399.85</v>
      </c>
      <c r="S737" s="1">
        <v>20</v>
      </c>
      <c r="T737" s="1" t="s">
        <v>51</v>
      </c>
      <c r="U737" s="1">
        <v>330</v>
      </c>
      <c r="V737" s="1" t="s">
        <v>52</v>
      </c>
      <c r="W737" s="1" t="s">
        <v>52</v>
      </c>
      <c r="X737" s="1">
        <v>32</v>
      </c>
    </row>
    <row r="738" spans="1:24">
      <c r="A738" s="1">
        <v>802</v>
      </c>
      <c r="B738" s="1" t="s">
        <v>97</v>
      </c>
      <c r="C738" s="1" t="s">
        <v>14</v>
      </c>
      <c r="D738" s="1">
        <v>92.27</v>
      </c>
      <c r="E738" s="1">
        <v>0.49</v>
      </c>
      <c r="F738" s="1">
        <v>0.11</v>
      </c>
      <c r="G738" s="1">
        <v>0</v>
      </c>
      <c r="H738" s="1">
        <v>0.12</v>
      </c>
      <c r="I738" s="1">
        <v>5.98</v>
      </c>
      <c r="J738" s="1">
        <v>0</v>
      </c>
      <c r="K738" s="1">
        <v>1.03</v>
      </c>
      <c r="L738" s="1">
        <v>0</v>
      </c>
      <c r="M738" s="1">
        <v>0</v>
      </c>
      <c r="N738" s="1" t="s">
        <v>50</v>
      </c>
      <c r="O738" s="1">
        <v>969.85</v>
      </c>
      <c r="P738" s="1">
        <v>6</v>
      </c>
      <c r="Q738" s="1">
        <v>50</v>
      </c>
      <c r="R738" s="1">
        <v>449.85</v>
      </c>
      <c r="S738" s="1">
        <v>20</v>
      </c>
      <c r="T738" s="1" t="s">
        <v>51</v>
      </c>
      <c r="U738" s="1">
        <v>324</v>
      </c>
      <c r="V738" s="1" t="s">
        <v>52</v>
      </c>
      <c r="W738" s="1" t="s">
        <v>52</v>
      </c>
      <c r="X738" s="1">
        <v>39</v>
      </c>
    </row>
    <row r="739" spans="1:24">
      <c r="A739" s="1">
        <v>803</v>
      </c>
      <c r="B739" s="1" t="s">
        <v>97</v>
      </c>
      <c r="C739" s="1" t="s">
        <v>14</v>
      </c>
      <c r="D739" s="1">
        <v>92.27</v>
      </c>
      <c r="E739" s="1">
        <v>0.49</v>
      </c>
      <c r="F739" s="1">
        <v>0.11</v>
      </c>
      <c r="G739" s="1">
        <v>0</v>
      </c>
      <c r="H739" s="1">
        <v>0.12</v>
      </c>
      <c r="I739" s="1">
        <v>5.98</v>
      </c>
      <c r="J739" s="1">
        <v>0</v>
      </c>
      <c r="K739" s="1">
        <v>1.03</v>
      </c>
      <c r="L739" s="1">
        <v>0</v>
      </c>
      <c r="M739" s="1">
        <v>0</v>
      </c>
      <c r="N739" s="1" t="s">
        <v>50</v>
      </c>
      <c r="O739" s="1">
        <v>969.85</v>
      </c>
      <c r="P739" s="1">
        <v>6</v>
      </c>
      <c r="Q739" s="1">
        <v>50</v>
      </c>
      <c r="R739" s="1">
        <v>499.85</v>
      </c>
      <c r="S739" s="1">
        <v>20</v>
      </c>
      <c r="T739" s="1" t="s">
        <v>51</v>
      </c>
      <c r="U739" s="1">
        <v>200</v>
      </c>
      <c r="V739" s="1" t="s">
        <v>52</v>
      </c>
      <c r="W739" s="1" t="s">
        <v>52</v>
      </c>
      <c r="X739" s="1">
        <v>40</v>
      </c>
    </row>
    <row r="740" spans="1:24">
      <c r="A740" s="1">
        <v>804</v>
      </c>
      <c r="B740" s="1" t="s">
        <v>97</v>
      </c>
      <c r="C740" s="1" t="s">
        <v>14</v>
      </c>
      <c r="D740" s="1">
        <v>92.27</v>
      </c>
      <c r="E740" s="1">
        <v>0.49</v>
      </c>
      <c r="F740" s="1">
        <v>0.11</v>
      </c>
      <c r="G740" s="1">
        <v>0</v>
      </c>
      <c r="H740" s="1">
        <v>0.12</v>
      </c>
      <c r="I740" s="1">
        <v>5.98</v>
      </c>
      <c r="J740" s="1">
        <v>0</v>
      </c>
      <c r="K740" s="1">
        <v>1.03</v>
      </c>
      <c r="L740" s="1">
        <v>0</v>
      </c>
      <c r="M740" s="1">
        <v>0</v>
      </c>
      <c r="N740" s="1" t="s">
        <v>50</v>
      </c>
      <c r="O740" s="1">
        <v>969.85</v>
      </c>
      <c r="P740" s="1">
        <v>6</v>
      </c>
      <c r="Q740" s="1">
        <v>50</v>
      </c>
      <c r="R740" s="1">
        <v>549.85</v>
      </c>
      <c r="S740" s="1">
        <v>20</v>
      </c>
      <c r="T740" s="1" t="s">
        <v>51</v>
      </c>
      <c r="U740" s="1">
        <v>176</v>
      </c>
      <c r="V740" s="1" t="s">
        <v>52</v>
      </c>
      <c r="W740" s="1" t="s">
        <v>52</v>
      </c>
      <c r="X740" s="1">
        <v>40</v>
      </c>
    </row>
    <row r="741" spans="1:24">
      <c r="A741" s="1">
        <v>805</v>
      </c>
      <c r="B741" s="1" t="s">
        <v>97</v>
      </c>
      <c r="C741" s="1" t="s">
        <v>14</v>
      </c>
      <c r="D741" s="1">
        <v>92.27</v>
      </c>
      <c r="E741" s="1">
        <v>0.49</v>
      </c>
      <c r="F741" s="1">
        <v>0.11</v>
      </c>
      <c r="G741" s="1">
        <v>0</v>
      </c>
      <c r="H741" s="1">
        <v>0.12</v>
      </c>
      <c r="I741" s="1">
        <v>5.98</v>
      </c>
      <c r="J741" s="1">
        <v>0</v>
      </c>
      <c r="K741" s="1">
        <v>1.03</v>
      </c>
      <c r="L741" s="1">
        <v>0</v>
      </c>
      <c r="M741" s="1">
        <v>0</v>
      </c>
      <c r="N741" s="1" t="s">
        <v>50</v>
      </c>
      <c r="O741" s="1">
        <v>969.85</v>
      </c>
      <c r="P741" s="1">
        <v>6</v>
      </c>
      <c r="Q741" s="1">
        <v>50</v>
      </c>
      <c r="R741" s="1">
        <v>599.85</v>
      </c>
      <c r="S741" s="1">
        <v>20</v>
      </c>
      <c r="T741" s="1" t="s">
        <v>51</v>
      </c>
      <c r="U741" s="1">
        <v>153</v>
      </c>
      <c r="V741" s="1" t="s">
        <v>52</v>
      </c>
      <c r="W741" s="1" t="s">
        <v>52</v>
      </c>
      <c r="X741" s="1">
        <v>41</v>
      </c>
    </row>
    <row r="742" spans="1:24">
      <c r="A742" s="1">
        <v>806</v>
      </c>
      <c r="B742" s="1" t="s">
        <v>97</v>
      </c>
      <c r="C742" s="1" t="s">
        <v>14</v>
      </c>
      <c r="D742" s="1">
        <v>92.27</v>
      </c>
      <c r="E742" s="1">
        <v>0.49</v>
      </c>
      <c r="F742" s="1">
        <v>0.11</v>
      </c>
      <c r="G742" s="1">
        <v>0</v>
      </c>
      <c r="H742" s="1">
        <v>0.12</v>
      </c>
      <c r="I742" s="1">
        <v>5.98</v>
      </c>
      <c r="J742" s="1">
        <v>0</v>
      </c>
      <c r="K742" s="1">
        <v>1.03</v>
      </c>
      <c r="L742" s="1">
        <v>0</v>
      </c>
      <c r="M742" s="1">
        <v>0</v>
      </c>
      <c r="N742" s="1" t="s">
        <v>50</v>
      </c>
      <c r="O742" s="1">
        <v>969.85</v>
      </c>
      <c r="P742" s="1">
        <v>6</v>
      </c>
      <c r="Q742" s="1">
        <v>50</v>
      </c>
      <c r="R742" s="1">
        <v>649.85</v>
      </c>
      <c r="S742" s="1">
        <v>20</v>
      </c>
      <c r="T742" s="1" t="s">
        <v>51</v>
      </c>
      <c r="U742" s="1">
        <v>122</v>
      </c>
      <c r="V742" s="1" t="s">
        <v>52</v>
      </c>
      <c r="W742" s="1" t="s">
        <v>52</v>
      </c>
      <c r="X742" s="1">
        <v>41</v>
      </c>
    </row>
    <row r="743" spans="1:24">
      <c r="A743" s="1">
        <v>807</v>
      </c>
      <c r="B743" s="1" t="s">
        <v>97</v>
      </c>
      <c r="C743" s="1" t="s">
        <v>14</v>
      </c>
      <c r="D743" s="1">
        <v>92.27</v>
      </c>
      <c r="E743" s="1">
        <v>0.49</v>
      </c>
      <c r="F743" s="1">
        <v>0.11</v>
      </c>
      <c r="G743" s="1">
        <v>0</v>
      </c>
      <c r="H743" s="1">
        <v>0.12</v>
      </c>
      <c r="I743" s="1">
        <v>5.98</v>
      </c>
      <c r="J743" s="1">
        <v>0</v>
      </c>
      <c r="K743" s="1">
        <v>1.03</v>
      </c>
      <c r="L743" s="1">
        <v>0</v>
      </c>
      <c r="M743" s="1">
        <v>0</v>
      </c>
      <c r="N743" s="1" t="s">
        <v>50</v>
      </c>
      <c r="O743" s="1">
        <v>969.85</v>
      </c>
      <c r="P743" s="1">
        <v>6</v>
      </c>
      <c r="Q743" s="1">
        <v>50</v>
      </c>
      <c r="R743" s="1">
        <v>699.85</v>
      </c>
      <c r="S743" s="1">
        <v>20</v>
      </c>
      <c r="T743" s="1" t="s">
        <v>51</v>
      </c>
      <c r="U743" s="1">
        <v>100</v>
      </c>
      <c r="V743" s="1" t="s">
        <v>52</v>
      </c>
      <c r="W743" s="1" t="s">
        <v>52</v>
      </c>
      <c r="X743" s="1">
        <v>42</v>
      </c>
    </row>
    <row r="744" spans="1:24">
      <c r="A744" s="1">
        <v>808</v>
      </c>
      <c r="B744" s="1" t="s">
        <v>97</v>
      </c>
      <c r="C744" s="1" t="s">
        <v>14</v>
      </c>
      <c r="D744" s="1">
        <v>92.27</v>
      </c>
      <c r="E744" s="1">
        <v>0.49</v>
      </c>
      <c r="F744" s="1">
        <v>0.11</v>
      </c>
      <c r="G744" s="1">
        <v>0</v>
      </c>
      <c r="H744" s="1">
        <v>0.12</v>
      </c>
      <c r="I744" s="1">
        <v>5.98</v>
      </c>
      <c r="J744" s="1">
        <v>0</v>
      </c>
      <c r="K744" s="1">
        <v>1.03</v>
      </c>
      <c r="L744" s="1">
        <v>0</v>
      </c>
      <c r="M744" s="1">
        <v>0</v>
      </c>
      <c r="N744" s="1" t="s">
        <v>50</v>
      </c>
      <c r="O744" s="1">
        <v>969.85</v>
      </c>
      <c r="P744" s="1">
        <v>6</v>
      </c>
      <c r="Q744" s="1">
        <v>50</v>
      </c>
      <c r="R744" s="1">
        <v>749.85</v>
      </c>
      <c r="S744" s="1">
        <v>20</v>
      </c>
      <c r="T744" s="1" t="s">
        <v>51</v>
      </c>
      <c r="U744" s="1">
        <v>91</v>
      </c>
      <c r="V744" s="1" t="s">
        <v>52</v>
      </c>
      <c r="W744" s="1" t="s">
        <v>52</v>
      </c>
      <c r="X744" s="1">
        <v>42</v>
      </c>
    </row>
    <row r="745" spans="1:24">
      <c r="A745" s="1">
        <v>809</v>
      </c>
      <c r="B745" s="1" t="s">
        <v>96</v>
      </c>
      <c r="C745" s="1" t="s">
        <v>13</v>
      </c>
      <c r="D745" s="1">
        <v>92.35</v>
      </c>
      <c r="E745" s="1">
        <v>0</v>
      </c>
      <c r="F745" s="1">
        <v>0.1</v>
      </c>
      <c r="G745" s="1">
        <v>0</v>
      </c>
      <c r="H745" s="1">
        <v>0.15</v>
      </c>
      <c r="I745" s="1">
        <v>6</v>
      </c>
      <c r="J745" s="1">
        <v>0</v>
      </c>
      <c r="K745" s="1">
        <v>1.4</v>
      </c>
      <c r="L745" s="1">
        <v>0</v>
      </c>
      <c r="M745" s="1">
        <v>0</v>
      </c>
      <c r="N745" s="1" t="s">
        <v>54</v>
      </c>
      <c r="O745" s="1">
        <v>969.85</v>
      </c>
      <c r="P745" s="1">
        <v>4</v>
      </c>
      <c r="Q745" s="1">
        <v>0</v>
      </c>
      <c r="R745" s="1">
        <v>449.85</v>
      </c>
      <c r="S745" s="1">
        <v>21</v>
      </c>
      <c r="T745" s="1" t="s">
        <v>51</v>
      </c>
      <c r="U745" s="1">
        <v>286</v>
      </c>
      <c r="V745" s="1" t="s">
        <v>52</v>
      </c>
      <c r="W745" s="1" t="s">
        <v>52</v>
      </c>
      <c r="X745" s="1">
        <v>39</v>
      </c>
    </row>
    <row r="746" spans="1:24">
      <c r="A746" s="1">
        <v>810</v>
      </c>
      <c r="B746" s="1" t="s">
        <v>96</v>
      </c>
      <c r="C746" s="1" t="s">
        <v>13</v>
      </c>
      <c r="D746" s="1">
        <v>92.35</v>
      </c>
      <c r="E746" s="1">
        <v>0</v>
      </c>
      <c r="F746" s="1">
        <v>0.1</v>
      </c>
      <c r="G746" s="1">
        <v>0</v>
      </c>
      <c r="H746" s="1">
        <v>0.15</v>
      </c>
      <c r="I746" s="1">
        <v>6</v>
      </c>
      <c r="J746" s="1">
        <v>0</v>
      </c>
      <c r="K746" s="1">
        <v>1.4</v>
      </c>
      <c r="L746" s="1">
        <v>0</v>
      </c>
      <c r="M746" s="1">
        <v>0</v>
      </c>
      <c r="N746" s="1" t="s">
        <v>54</v>
      </c>
      <c r="O746" s="1">
        <v>969.85</v>
      </c>
      <c r="P746" s="1">
        <v>4</v>
      </c>
      <c r="Q746" s="1">
        <v>0</v>
      </c>
      <c r="R746" s="1">
        <v>449.85</v>
      </c>
      <c r="S746" s="1">
        <v>23</v>
      </c>
      <c r="T746" s="1" t="s">
        <v>51</v>
      </c>
      <c r="U746" s="1">
        <v>282</v>
      </c>
      <c r="V746" s="1" t="s">
        <v>52</v>
      </c>
      <c r="W746" s="1" t="s">
        <v>52</v>
      </c>
      <c r="X746" s="1">
        <v>39</v>
      </c>
    </row>
    <row r="747" spans="1:24">
      <c r="A747" s="1">
        <v>811</v>
      </c>
      <c r="B747" s="1" t="s">
        <v>96</v>
      </c>
      <c r="C747" s="1" t="s">
        <v>13</v>
      </c>
      <c r="D747" s="1">
        <v>92.35</v>
      </c>
      <c r="E747" s="1">
        <v>0</v>
      </c>
      <c r="F747" s="1">
        <v>0.1</v>
      </c>
      <c r="G747" s="1">
        <v>0</v>
      </c>
      <c r="H747" s="1">
        <v>0.15</v>
      </c>
      <c r="I747" s="1">
        <v>6</v>
      </c>
      <c r="J747" s="1">
        <v>0</v>
      </c>
      <c r="K747" s="1">
        <v>1.4</v>
      </c>
      <c r="L747" s="1">
        <v>0</v>
      </c>
      <c r="M747" s="1">
        <v>0</v>
      </c>
      <c r="N747" s="1" t="s">
        <v>50</v>
      </c>
      <c r="O747" s="1">
        <v>969.85</v>
      </c>
      <c r="P747" s="1">
        <v>4</v>
      </c>
      <c r="Q747" s="1">
        <v>50</v>
      </c>
      <c r="R747" s="1">
        <v>449.85</v>
      </c>
      <c r="S747" s="1">
        <v>23</v>
      </c>
      <c r="T747" s="1" t="s">
        <v>51</v>
      </c>
      <c r="U747" s="1">
        <v>253</v>
      </c>
      <c r="V747" s="1" t="s">
        <v>52</v>
      </c>
      <c r="W747" s="1" t="s">
        <v>52</v>
      </c>
      <c r="X747" s="1">
        <v>43</v>
      </c>
    </row>
    <row r="748" spans="1:24">
      <c r="A748" s="1">
        <v>812</v>
      </c>
      <c r="B748" s="1" t="s">
        <v>96</v>
      </c>
      <c r="C748" s="1" t="s">
        <v>13</v>
      </c>
      <c r="D748" s="1">
        <v>92.35</v>
      </c>
      <c r="E748" s="1">
        <v>0</v>
      </c>
      <c r="F748" s="1">
        <v>0.1</v>
      </c>
      <c r="G748" s="1">
        <v>0</v>
      </c>
      <c r="H748" s="1">
        <v>0.15</v>
      </c>
      <c r="I748" s="1">
        <v>6</v>
      </c>
      <c r="J748" s="1">
        <v>0</v>
      </c>
      <c r="K748" s="1">
        <v>1.4</v>
      </c>
      <c r="L748" s="1">
        <v>0</v>
      </c>
      <c r="M748" s="1">
        <v>0</v>
      </c>
      <c r="N748" s="1" t="s">
        <v>50</v>
      </c>
      <c r="O748" s="1">
        <v>969.85</v>
      </c>
      <c r="P748" s="1">
        <v>4</v>
      </c>
      <c r="Q748" s="1">
        <v>80</v>
      </c>
      <c r="R748" s="1">
        <v>449.85</v>
      </c>
      <c r="S748" s="1">
        <v>23</v>
      </c>
      <c r="T748" s="1" t="s">
        <v>51</v>
      </c>
      <c r="U748" s="1">
        <v>252</v>
      </c>
      <c r="V748" s="1" t="s">
        <v>52</v>
      </c>
      <c r="W748" s="1" t="s">
        <v>52</v>
      </c>
      <c r="X748" s="1">
        <v>47</v>
      </c>
    </row>
    <row r="749" spans="1:24">
      <c r="A749" s="1">
        <v>813</v>
      </c>
      <c r="B749" s="1" t="s">
        <v>96</v>
      </c>
      <c r="C749" s="1" t="s">
        <v>14</v>
      </c>
      <c r="D749" s="1">
        <v>92.25</v>
      </c>
      <c r="E749" s="1">
        <v>0.5</v>
      </c>
      <c r="F749" s="1">
        <v>0.1</v>
      </c>
      <c r="G749" s="1">
        <v>0</v>
      </c>
      <c r="H749" s="1">
        <v>0.15</v>
      </c>
      <c r="I749" s="1">
        <v>6</v>
      </c>
      <c r="J749" s="1">
        <v>0</v>
      </c>
      <c r="K749" s="1">
        <v>1</v>
      </c>
      <c r="L749" s="1">
        <v>0</v>
      </c>
      <c r="M749" s="1">
        <v>0</v>
      </c>
      <c r="N749" s="1" t="s">
        <v>50</v>
      </c>
      <c r="O749" s="1">
        <v>969.85</v>
      </c>
      <c r="P749" s="1">
        <v>4</v>
      </c>
      <c r="Q749" s="1">
        <v>50</v>
      </c>
      <c r="R749" s="1">
        <v>449.85</v>
      </c>
      <c r="S749" s="1">
        <v>23</v>
      </c>
      <c r="T749" s="1" t="s">
        <v>51</v>
      </c>
      <c r="U749" s="1">
        <v>288</v>
      </c>
      <c r="V749" s="1" t="s">
        <v>52</v>
      </c>
      <c r="W749" s="1" t="s">
        <v>52</v>
      </c>
      <c r="X749" s="1">
        <v>33</v>
      </c>
    </row>
    <row r="750" spans="1:24">
      <c r="A750" s="1">
        <v>814</v>
      </c>
      <c r="B750" s="1" t="s">
        <v>96</v>
      </c>
      <c r="C750" s="1" t="s">
        <v>14</v>
      </c>
      <c r="D750" s="1">
        <v>92.25</v>
      </c>
      <c r="E750" s="1">
        <v>0.5</v>
      </c>
      <c r="F750" s="1">
        <v>0.1</v>
      </c>
      <c r="G750" s="1">
        <v>0</v>
      </c>
      <c r="H750" s="1">
        <v>0.15</v>
      </c>
      <c r="I750" s="1">
        <v>6</v>
      </c>
      <c r="J750" s="1">
        <v>0</v>
      </c>
      <c r="K750" s="1">
        <v>1</v>
      </c>
      <c r="L750" s="1">
        <v>0</v>
      </c>
      <c r="M750" s="1">
        <v>0</v>
      </c>
      <c r="N750" s="1" t="s">
        <v>50</v>
      </c>
      <c r="O750" s="1">
        <v>969.85</v>
      </c>
      <c r="P750" s="1">
        <v>4</v>
      </c>
      <c r="Q750" s="1">
        <v>80</v>
      </c>
      <c r="R750" s="1">
        <v>449.85</v>
      </c>
      <c r="S750" s="1">
        <v>23</v>
      </c>
      <c r="T750" s="1" t="s">
        <v>51</v>
      </c>
      <c r="U750" s="1">
        <v>293</v>
      </c>
      <c r="V750" s="1" t="s">
        <v>52</v>
      </c>
      <c r="W750" s="1" t="s">
        <v>52</v>
      </c>
      <c r="X750" s="1">
        <v>35</v>
      </c>
    </row>
    <row r="751" spans="1:24">
      <c r="A751" s="1">
        <v>815</v>
      </c>
      <c r="B751" s="1" t="s">
        <v>96</v>
      </c>
      <c r="C751" s="1" t="s">
        <v>13</v>
      </c>
      <c r="D751" s="1">
        <v>92.35</v>
      </c>
      <c r="E751" s="1">
        <v>0</v>
      </c>
      <c r="F751" s="1">
        <v>0.1</v>
      </c>
      <c r="G751" s="1">
        <v>0</v>
      </c>
      <c r="H751" s="1">
        <v>0.15</v>
      </c>
      <c r="I751" s="1">
        <v>6</v>
      </c>
      <c r="J751" s="1">
        <v>0</v>
      </c>
      <c r="K751" s="1">
        <v>1.4</v>
      </c>
      <c r="L751" s="1">
        <v>0</v>
      </c>
      <c r="M751" s="1">
        <v>0</v>
      </c>
      <c r="N751" s="1" t="s">
        <v>50</v>
      </c>
      <c r="O751" s="1">
        <v>969.85</v>
      </c>
      <c r="P751" s="1">
        <v>4</v>
      </c>
      <c r="Q751" s="1">
        <v>80</v>
      </c>
      <c r="R751" s="1">
        <v>449.85</v>
      </c>
      <c r="S751" s="1">
        <v>26</v>
      </c>
      <c r="T751" s="1" t="s">
        <v>51</v>
      </c>
      <c r="U751" s="1">
        <v>248</v>
      </c>
      <c r="V751" s="1" t="s">
        <v>52</v>
      </c>
      <c r="W751" s="1" t="s">
        <v>52</v>
      </c>
      <c r="X751" s="1">
        <v>47</v>
      </c>
    </row>
    <row r="752" spans="1:24">
      <c r="A752" s="1">
        <v>816</v>
      </c>
      <c r="B752" s="1" t="s">
        <v>96</v>
      </c>
      <c r="C752" s="1" t="s">
        <v>13</v>
      </c>
      <c r="D752" s="1">
        <v>92.35</v>
      </c>
      <c r="E752" s="1">
        <v>0</v>
      </c>
      <c r="F752" s="1">
        <v>0.1</v>
      </c>
      <c r="G752" s="1">
        <v>0</v>
      </c>
      <c r="H752" s="1">
        <v>0.15</v>
      </c>
      <c r="I752" s="1">
        <v>6</v>
      </c>
      <c r="J752" s="1">
        <v>0</v>
      </c>
      <c r="K752" s="1">
        <v>1.4</v>
      </c>
      <c r="L752" s="1">
        <v>0</v>
      </c>
      <c r="M752" s="1">
        <v>0</v>
      </c>
      <c r="N752" s="1" t="s">
        <v>50</v>
      </c>
      <c r="O752" s="1">
        <v>969.85</v>
      </c>
      <c r="P752" s="1">
        <v>4</v>
      </c>
      <c r="Q752" s="1">
        <v>50</v>
      </c>
      <c r="R752" s="1">
        <v>449.85</v>
      </c>
      <c r="S752" s="1">
        <v>27</v>
      </c>
      <c r="T752" s="1" t="s">
        <v>51</v>
      </c>
      <c r="U752" s="1">
        <v>251</v>
      </c>
      <c r="V752" s="1" t="s">
        <v>52</v>
      </c>
      <c r="W752" s="1" t="s">
        <v>52</v>
      </c>
      <c r="X752" s="1">
        <v>43</v>
      </c>
    </row>
    <row r="753" spans="1:24">
      <c r="A753" s="1">
        <v>817</v>
      </c>
      <c r="B753" s="1" t="s">
        <v>96</v>
      </c>
      <c r="C753" s="1" t="s">
        <v>14</v>
      </c>
      <c r="D753" s="1">
        <v>92.25</v>
      </c>
      <c r="E753" s="1">
        <v>0.5</v>
      </c>
      <c r="F753" s="1">
        <v>0.1</v>
      </c>
      <c r="G753" s="1">
        <v>0</v>
      </c>
      <c r="H753" s="1">
        <v>0.15</v>
      </c>
      <c r="I753" s="1">
        <v>6</v>
      </c>
      <c r="J753" s="1">
        <v>0</v>
      </c>
      <c r="K753" s="1">
        <v>1</v>
      </c>
      <c r="L753" s="1">
        <v>0</v>
      </c>
      <c r="M753" s="1">
        <v>0</v>
      </c>
      <c r="N753" s="1" t="s">
        <v>50</v>
      </c>
      <c r="O753" s="1">
        <v>969.85</v>
      </c>
      <c r="P753" s="1">
        <v>4</v>
      </c>
      <c r="Q753" s="1">
        <v>50</v>
      </c>
      <c r="R753" s="1">
        <v>449.85</v>
      </c>
      <c r="S753" s="1">
        <v>27</v>
      </c>
      <c r="T753" s="1" t="s">
        <v>51</v>
      </c>
      <c r="U753" s="1">
        <v>285</v>
      </c>
      <c r="V753" s="1" t="s">
        <v>52</v>
      </c>
      <c r="W753" s="1" t="s">
        <v>52</v>
      </c>
      <c r="X753" s="1">
        <v>34</v>
      </c>
    </row>
    <row r="754" spans="1:24">
      <c r="A754" s="1">
        <v>818</v>
      </c>
      <c r="B754" s="1" t="s">
        <v>96</v>
      </c>
      <c r="C754" s="1" t="s">
        <v>14</v>
      </c>
      <c r="D754" s="1">
        <v>92.25</v>
      </c>
      <c r="E754" s="1">
        <v>0.5</v>
      </c>
      <c r="F754" s="1">
        <v>0.1</v>
      </c>
      <c r="G754" s="1">
        <v>0</v>
      </c>
      <c r="H754" s="1">
        <v>0.15</v>
      </c>
      <c r="I754" s="1">
        <v>6</v>
      </c>
      <c r="J754" s="1">
        <v>0</v>
      </c>
      <c r="K754" s="1">
        <v>1</v>
      </c>
      <c r="L754" s="1">
        <v>0</v>
      </c>
      <c r="M754" s="1">
        <v>0</v>
      </c>
      <c r="N754" s="1" t="s">
        <v>50</v>
      </c>
      <c r="O754" s="1">
        <v>969.85</v>
      </c>
      <c r="P754" s="1">
        <v>4</v>
      </c>
      <c r="Q754" s="1">
        <v>80</v>
      </c>
      <c r="R754" s="1">
        <v>449.85</v>
      </c>
      <c r="S754" s="1">
        <v>27</v>
      </c>
      <c r="T754" s="1" t="s">
        <v>51</v>
      </c>
      <c r="U754" s="1">
        <v>291</v>
      </c>
      <c r="V754" s="1" t="s">
        <v>52</v>
      </c>
      <c r="W754" s="1" t="s">
        <v>52</v>
      </c>
      <c r="X754" s="1">
        <v>36</v>
      </c>
    </row>
    <row r="755" spans="1:24">
      <c r="A755" s="1">
        <v>819</v>
      </c>
      <c r="B755" s="1" t="s">
        <v>96</v>
      </c>
      <c r="C755" s="1" t="s">
        <v>13</v>
      </c>
      <c r="D755" s="1">
        <v>92.35</v>
      </c>
      <c r="E755" s="1">
        <v>0</v>
      </c>
      <c r="F755" s="1">
        <v>0.1</v>
      </c>
      <c r="G755" s="1">
        <v>0</v>
      </c>
      <c r="H755" s="1">
        <v>0.15</v>
      </c>
      <c r="I755" s="1">
        <v>6</v>
      </c>
      <c r="J755" s="1">
        <v>0</v>
      </c>
      <c r="K755" s="1">
        <v>1.4</v>
      </c>
      <c r="L755" s="1">
        <v>0</v>
      </c>
      <c r="M755" s="1">
        <v>0</v>
      </c>
      <c r="N755" s="1" t="s">
        <v>50</v>
      </c>
      <c r="O755" s="1">
        <v>969.85</v>
      </c>
      <c r="P755" s="1">
        <v>4</v>
      </c>
      <c r="Q755" s="1">
        <v>80</v>
      </c>
      <c r="R755" s="1">
        <v>449.85</v>
      </c>
      <c r="S755" s="1">
        <v>30</v>
      </c>
      <c r="T755" s="1" t="s">
        <v>51</v>
      </c>
      <c r="U755" s="1">
        <v>238</v>
      </c>
      <c r="V755" s="1" t="s">
        <v>52</v>
      </c>
      <c r="W755" s="1" t="s">
        <v>52</v>
      </c>
      <c r="X755" s="1">
        <v>47</v>
      </c>
    </row>
    <row r="756" spans="1:24">
      <c r="A756" s="1">
        <v>820</v>
      </c>
      <c r="B756" s="1" t="s">
        <v>99</v>
      </c>
      <c r="C756" s="1" t="s">
        <v>14</v>
      </c>
      <c r="D756" s="1">
        <v>92.25</v>
      </c>
      <c r="E756" s="1">
        <v>0.5</v>
      </c>
      <c r="F756" s="1">
        <v>0.1</v>
      </c>
      <c r="G756" s="1">
        <v>0</v>
      </c>
      <c r="H756" s="1">
        <v>0.15</v>
      </c>
      <c r="I756" s="1">
        <v>6</v>
      </c>
      <c r="J756" s="1">
        <v>0</v>
      </c>
      <c r="K756" s="1">
        <v>1</v>
      </c>
      <c r="L756" s="1">
        <v>0</v>
      </c>
      <c r="M756" s="1">
        <v>0</v>
      </c>
      <c r="N756" s="1" t="s">
        <v>54</v>
      </c>
      <c r="O756" s="1">
        <v>979.85</v>
      </c>
      <c r="P756" s="1">
        <v>4</v>
      </c>
      <c r="Q756" s="1">
        <v>0</v>
      </c>
      <c r="R756" s="1">
        <v>399.85</v>
      </c>
      <c r="S756" s="1">
        <v>0.083</v>
      </c>
      <c r="T756" s="1" t="s">
        <v>51</v>
      </c>
      <c r="U756" s="1">
        <v>208</v>
      </c>
      <c r="V756" s="1" t="s">
        <v>52</v>
      </c>
      <c r="W756" s="1" t="s">
        <v>52</v>
      </c>
      <c r="X756" s="1">
        <v>23</v>
      </c>
    </row>
    <row r="757" spans="1:24">
      <c r="A757" s="1">
        <v>821</v>
      </c>
      <c r="B757" s="1" t="s">
        <v>99</v>
      </c>
      <c r="C757" s="1" t="s">
        <v>14</v>
      </c>
      <c r="D757" s="1">
        <v>92.25</v>
      </c>
      <c r="E757" s="1">
        <v>0.5</v>
      </c>
      <c r="F757" s="1">
        <v>0.1</v>
      </c>
      <c r="G757" s="1">
        <v>0</v>
      </c>
      <c r="H757" s="1">
        <v>0.15</v>
      </c>
      <c r="I757" s="1">
        <v>6</v>
      </c>
      <c r="J757" s="1">
        <v>0</v>
      </c>
      <c r="K757" s="1">
        <v>1</v>
      </c>
      <c r="L757" s="1">
        <v>0</v>
      </c>
      <c r="M757" s="1">
        <v>0</v>
      </c>
      <c r="N757" s="1" t="s">
        <v>54</v>
      </c>
      <c r="O757" s="1">
        <v>979.85</v>
      </c>
      <c r="P757" s="1">
        <v>4</v>
      </c>
      <c r="Q757" s="1">
        <v>0</v>
      </c>
      <c r="R757" s="1">
        <v>449.85</v>
      </c>
      <c r="S757" s="1">
        <v>0.083</v>
      </c>
      <c r="T757" s="1" t="s">
        <v>51</v>
      </c>
      <c r="U757" s="1">
        <v>227</v>
      </c>
      <c r="V757" s="1" t="s">
        <v>52</v>
      </c>
      <c r="W757" s="1" t="s">
        <v>52</v>
      </c>
      <c r="X757" s="1">
        <v>27</v>
      </c>
    </row>
    <row r="758" spans="1:24">
      <c r="A758" s="1">
        <v>822</v>
      </c>
      <c r="B758" s="1" t="s">
        <v>99</v>
      </c>
      <c r="C758" s="1" t="s">
        <v>14</v>
      </c>
      <c r="D758" s="1">
        <v>92.25</v>
      </c>
      <c r="E758" s="1">
        <v>0.5</v>
      </c>
      <c r="F758" s="1">
        <v>0.1</v>
      </c>
      <c r="G758" s="1">
        <v>0</v>
      </c>
      <c r="H758" s="1">
        <v>0.15</v>
      </c>
      <c r="I758" s="1">
        <v>6</v>
      </c>
      <c r="J758" s="1">
        <v>0</v>
      </c>
      <c r="K758" s="1">
        <v>1</v>
      </c>
      <c r="L758" s="1">
        <v>0</v>
      </c>
      <c r="M758" s="1">
        <v>0</v>
      </c>
      <c r="N758" s="1" t="s">
        <v>54</v>
      </c>
      <c r="O758" s="1">
        <v>979.85</v>
      </c>
      <c r="P758" s="1">
        <v>4</v>
      </c>
      <c r="Q758" s="1">
        <v>0</v>
      </c>
      <c r="R758" s="1">
        <v>499.85</v>
      </c>
      <c r="S758" s="1">
        <v>0.083</v>
      </c>
      <c r="T758" s="1" t="s">
        <v>51</v>
      </c>
      <c r="U758" s="1">
        <v>247</v>
      </c>
      <c r="V758" s="1" t="s">
        <v>52</v>
      </c>
      <c r="W758" s="1" t="s">
        <v>52</v>
      </c>
      <c r="X758" s="1">
        <v>32</v>
      </c>
    </row>
    <row r="759" spans="1:24">
      <c r="A759" s="1">
        <v>823</v>
      </c>
      <c r="B759" s="1" t="s">
        <v>99</v>
      </c>
      <c r="C759" s="1" t="s">
        <v>14</v>
      </c>
      <c r="D759" s="1">
        <v>92.25</v>
      </c>
      <c r="E759" s="1">
        <v>0.5</v>
      </c>
      <c r="F759" s="1">
        <v>0.1</v>
      </c>
      <c r="G759" s="1">
        <v>0</v>
      </c>
      <c r="H759" s="1">
        <v>0.15</v>
      </c>
      <c r="I759" s="1">
        <v>6</v>
      </c>
      <c r="J759" s="1">
        <v>0</v>
      </c>
      <c r="K759" s="1">
        <v>1</v>
      </c>
      <c r="L759" s="1">
        <v>0</v>
      </c>
      <c r="M759" s="1">
        <v>0</v>
      </c>
      <c r="N759" s="1" t="s">
        <v>55</v>
      </c>
      <c r="O759" s="1">
        <v>979.85</v>
      </c>
      <c r="P759" s="1">
        <v>4</v>
      </c>
      <c r="Q759" s="1">
        <v>50</v>
      </c>
      <c r="R759" s="1">
        <v>399.85</v>
      </c>
      <c r="S759" s="1">
        <v>0.083</v>
      </c>
      <c r="T759" s="1" t="s">
        <v>56</v>
      </c>
      <c r="U759" s="1">
        <v>255</v>
      </c>
      <c r="V759" s="1" t="s">
        <v>52</v>
      </c>
      <c r="W759" s="1" t="s">
        <v>52</v>
      </c>
      <c r="X759" s="1">
        <v>33</v>
      </c>
    </row>
    <row r="760" spans="1:24">
      <c r="A760" s="1">
        <v>824</v>
      </c>
      <c r="B760" s="1" t="s">
        <v>99</v>
      </c>
      <c r="C760" s="1" t="s">
        <v>14</v>
      </c>
      <c r="D760" s="1">
        <v>92.25</v>
      </c>
      <c r="E760" s="1">
        <v>0.5</v>
      </c>
      <c r="F760" s="1">
        <v>0.1</v>
      </c>
      <c r="G760" s="1">
        <v>0</v>
      </c>
      <c r="H760" s="1">
        <v>0.15</v>
      </c>
      <c r="I760" s="1">
        <v>6</v>
      </c>
      <c r="J760" s="1">
        <v>0</v>
      </c>
      <c r="K760" s="1">
        <v>1</v>
      </c>
      <c r="L760" s="1">
        <v>0</v>
      </c>
      <c r="M760" s="1">
        <v>0</v>
      </c>
      <c r="N760" s="1" t="s">
        <v>55</v>
      </c>
      <c r="O760" s="1">
        <v>979.85</v>
      </c>
      <c r="P760" s="1">
        <v>4</v>
      </c>
      <c r="Q760" s="1">
        <v>50</v>
      </c>
      <c r="R760" s="1">
        <v>449.85</v>
      </c>
      <c r="S760" s="1">
        <v>0.083</v>
      </c>
      <c r="T760" s="1" t="s">
        <v>56</v>
      </c>
      <c r="U760" s="1">
        <v>244</v>
      </c>
      <c r="V760" s="1" t="s">
        <v>52</v>
      </c>
      <c r="W760" s="1" t="s">
        <v>52</v>
      </c>
      <c r="X760" s="1">
        <v>36</v>
      </c>
    </row>
    <row r="761" spans="1:24">
      <c r="A761" s="1">
        <v>825</v>
      </c>
      <c r="B761" s="1" t="s">
        <v>99</v>
      </c>
      <c r="C761" s="1" t="s">
        <v>14</v>
      </c>
      <c r="D761" s="1">
        <v>92.25</v>
      </c>
      <c r="E761" s="1">
        <v>0.5</v>
      </c>
      <c r="F761" s="1">
        <v>0.1</v>
      </c>
      <c r="G761" s="1">
        <v>0</v>
      </c>
      <c r="H761" s="1">
        <v>0.15</v>
      </c>
      <c r="I761" s="1">
        <v>6</v>
      </c>
      <c r="J761" s="1">
        <v>0</v>
      </c>
      <c r="K761" s="1">
        <v>1</v>
      </c>
      <c r="L761" s="1">
        <v>0</v>
      </c>
      <c r="M761" s="1">
        <v>0</v>
      </c>
      <c r="N761" s="1" t="s">
        <v>55</v>
      </c>
      <c r="O761" s="1">
        <v>979.85</v>
      </c>
      <c r="P761" s="1">
        <v>4</v>
      </c>
      <c r="Q761" s="1">
        <v>50</v>
      </c>
      <c r="R761" s="1">
        <v>499.85</v>
      </c>
      <c r="S761" s="1">
        <v>0.083</v>
      </c>
      <c r="T761" s="1" t="s">
        <v>56</v>
      </c>
      <c r="U761" s="1">
        <v>216</v>
      </c>
      <c r="V761" s="1" t="s">
        <v>52</v>
      </c>
      <c r="W761" s="1" t="s">
        <v>52</v>
      </c>
      <c r="X761" s="1">
        <v>43</v>
      </c>
    </row>
    <row r="762" spans="1:24">
      <c r="A762" s="1">
        <v>826</v>
      </c>
      <c r="B762" s="1" t="s">
        <v>99</v>
      </c>
      <c r="C762" s="1" t="s">
        <v>14</v>
      </c>
      <c r="D762" s="1">
        <v>92.25</v>
      </c>
      <c r="E762" s="1">
        <v>0.5</v>
      </c>
      <c r="F762" s="1">
        <v>0.1</v>
      </c>
      <c r="G762" s="1">
        <v>0</v>
      </c>
      <c r="H762" s="1">
        <v>0.15</v>
      </c>
      <c r="I762" s="1">
        <v>6</v>
      </c>
      <c r="J762" s="1">
        <v>0</v>
      </c>
      <c r="K762" s="1">
        <v>1</v>
      </c>
      <c r="L762" s="1">
        <v>0</v>
      </c>
      <c r="M762" s="1">
        <v>0</v>
      </c>
      <c r="N762" s="1" t="s">
        <v>55</v>
      </c>
      <c r="O762" s="1">
        <v>979.85</v>
      </c>
      <c r="P762" s="1">
        <v>4</v>
      </c>
      <c r="Q762" s="1">
        <v>50</v>
      </c>
      <c r="R762" s="1">
        <v>549.85</v>
      </c>
      <c r="S762" s="1">
        <v>0.083</v>
      </c>
      <c r="T762" s="1" t="s">
        <v>56</v>
      </c>
      <c r="U762" s="1">
        <v>191</v>
      </c>
      <c r="V762" s="1" t="s">
        <v>52</v>
      </c>
      <c r="W762" s="1" t="s">
        <v>52</v>
      </c>
      <c r="X762" s="1">
        <v>42</v>
      </c>
    </row>
    <row r="763" spans="1:24">
      <c r="A763" s="1">
        <v>827</v>
      </c>
      <c r="B763" s="1" t="s">
        <v>99</v>
      </c>
      <c r="C763" s="1" t="s">
        <v>14</v>
      </c>
      <c r="D763" s="1">
        <v>92.25</v>
      </c>
      <c r="E763" s="1">
        <v>0.5</v>
      </c>
      <c r="F763" s="1">
        <v>0.1</v>
      </c>
      <c r="G763" s="1">
        <v>0</v>
      </c>
      <c r="H763" s="1">
        <v>0.15</v>
      </c>
      <c r="I763" s="1">
        <v>6</v>
      </c>
      <c r="J763" s="1">
        <v>0</v>
      </c>
      <c r="K763" s="1">
        <v>1</v>
      </c>
      <c r="L763" s="1">
        <v>0</v>
      </c>
      <c r="M763" s="1">
        <v>0</v>
      </c>
      <c r="N763" s="1" t="s">
        <v>55</v>
      </c>
      <c r="O763" s="1">
        <v>979.85</v>
      </c>
      <c r="P763" s="1">
        <v>4</v>
      </c>
      <c r="Q763" s="1">
        <v>50</v>
      </c>
      <c r="R763" s="1">
        <v>399.85</v>
      </c>
      <c r="S763" s="1">
        <v>0.083</v>
      </c>
      <c r="T763" s="1" t="s">
        <v>56</v>
      </c>
      <c r="U763" s="1">
        <v>254</v>
      </c>
      <c r="V763" s="1" t="s">
        <v>52</v>
      </c>
      <c r="W763" s="1" t="s">
        <v>52</v>
      </c>
      <c r="X763" s="1">
        <v>41</v>
      </c>
    </row>
    <row r="764" spans="1:24">
      <c r="A764" s="1">
        <v>828</v>
      </c>
      <c r="B764" s="1" t="s">
        <v>99</v>
      </c>
      <c r="C764" s="1" t="s">
        <v>14</v>
      </c>
      <c r="D764" s="1">
        <v>92.25</v>
      </c>
      <c r="E764" s="1">
        <v>0.5</v>
      </c>
      <c r="F764" s="1">
        <v>0.1</v>
      </c>
      <c r="G764" s="1">
        <v>0</v>
      </c>
      <c r="H764" s="1">
        <v>0.15</v>
      </c>
      <c r="I764" s="1">
        <v>6</v>
      </c>
      <c r="J764" s="1">
        <v>0</v>
      </c>
      <c r="K764" s="1">
        <v>1</v>
      </c>
      <c r="L764" s="1">
        <v>0</v>
      </c>
      <c r="M764" s="1">
        <v>0</v>
      </c>
      <c r="N764" s="1" t="s">
        <v>55</v>
      </c>
      <c r="O764" s="1">
        <v>979.85</v>
      </c>
      <c r="P764" s="1">
        <v>4</v>
      </c>
      <c r="Q764" s="1">
        <v>50</v>
      </c>
      <c r="R764" s="1">
        <v>449.85</v>
      </c>
      <c r="S764" s="1">
        <v>0.083</v>
      </c>
      <c r="T764" s="1" t="s">
        <v>56</v>
      </c>
      <c r="U764" s="1">
        <v>240</v>
      </c>
      <c r="V764" s="1" t="s">
        <v>52</v>
      </c>
      <c r="W764" s="1" t="s">
        <v>52</v>
      </c>
      <c r="X764" s="1">
        <v>43</v>
      </c>
    </row>
    <row r="765" spans="1:24">
      <c r="A765" s="1">
        <v>829</v>
      </c>
      <c r="B765" s="1" t="s">
        <v>99</v>
      </c>
      <c r="C765" s="1" t="s">
        <v>14</v>
      </c>
      <c r="D765" s="1">
        <v>92.25</v>
      </c>
      <c r="E765" s="1">
        <v>0.5</v>
      </c>
      <c r="F765" s="1">
        <v>0.1</v>
      </c>
      <c r="G765" s="1">
        <v>0</v>
      </c>
      <c r="H765" s="1">
        <v>0.15</v>
      </c>
      <c r="I765" s="1">
        <v>6</v>
      </c>
      <c r="J765" s="1">
        <v>0</v>
      </c>
      <c r="K765" s="1">
        <v>1</v>
      </c>
      <c r="L765" s="1">
        <v>0</v>
      </c>
      <c r="M765" s="1">
        <v>0</v>
      </c>
      <c r="N765" s="1" t="s">
        <v>55</v>
      </c>
      <c r="O765" s="1">
        <v>979.85</v>
      </c>
      <c r="P765" s="1">
        <v>4</v>
      </c>
      <c r="Q765" s="1">
        <v>50</v>
      </c>
      <c r="R765" s="1">
        <v>499.85</v>
      </c>
      <c r="S765" s="1">
        <v>0.083</v>
      </c>
      <c r="T765" s="1" t="s">
        <v>56</v>
      </c>
      <c r="U765" s="1">
        <v>205</v>
      </c>
      <c r="V765" s="1" t="s">
        <v>52</v>
      </c>
      <c r="W765" s="1" t="s">
        <v>52</v>
      </c>
      <c r="X765" s="1">
        <v>46</v>
      </c>
    </row>
    <row r="766" spans="1:24">
      <c r="A766" s="1">
        <v>830</v>
      </c>
      <c r="B766" s="1" t="s">
        <v>99</v>
      </c>
      <c r="C766" s="1" t="s">
        <v>14</v>
      </c>
      <c r="D766" s="1">
        <v>92.25</v>
      </c>
      <c r="E766" s="1">
        <v>0.5</v>
      </c>
      <c r="F766" s="1">
        <v>0.1</v>
      </c>
      <c r="G766" s="1">
        <v>0</v>
      </c>
      <c r="H766" s="1">
        <v>0.15</v>
      </c>
      <c r="I766" s="1">
        <v>6</v>
      </c>
      <c r="J766" s="1">
        <v>0</v>
      </c>
      <c r="K766" s="1">
        <v>1</v>
      </c>
      <c r="L766" s="1">
        <v>0</v>
      </c>
      <c r="M766" s="1">
        <v>0</v>
      </c>
      <c r="N766" s="1" t="s">
        <v>55</v>
      </c>
      <c r="O766" s="1">
        <v>979.85</v>
      </c>
      <c r="P766" s="1">
        <v>4</v>
      </c>
      <c r="Q766" s="1">
        <v>50</v>
      </c>
      <c r="R766" s="1">
        <v>549.85</v>
      </c>
      <c r="S766" s="1">
        <v>0.083</v>
      </c>
      <c r="T766" s="1" t="s">
        <v>56</v>
      </c>
      <c r="U766" s="1">
        <v>169</v>
      </c>
      <c r="V766" s="1" t="s">
        <v>52</v>
      </c>
      <c r="W766" s="1" t="s">
        <v>52</v>
      </c>
      <c r="X766" s="1">
        <v>44</v>
      </c>
    </row>
    <row r="767" spans="1:24">
      <c r="A767" s="1">
        <v>831</v>
      </c>
      <c r="B767" s="1" t="s">
        <v>99</v>
      </c>
      <c r="C767" s="1" t="s">
        <v>14</v>
      </c>
      <c r="D767" s="1">
        <v>92.25</v>
      </c>
      <c r="E767" s="1">
        <v>0.5</v>
      </c>
      <c r="F767" s="1">
        <v>0.1</v>
      </c>
      <c r="G767" s="1">
        <v>0</v>
      </c>
      <c r="H767" s="1">
        <v>0.15</v>
      </c>
      <c r="I767" s="1">
        <v>6</v>
      </c>
      <c r="J767" s="1">
        <v>0</v>
      </c>
      <c r="K767" s="1">
        <v>1</v>
      </c>
      <c r="L767" s="1">
        <v>0</v>
      </c>
      <c r="M767" s="1">
        <v>0</v>
      </c>
      <c r="N767" s="1" t="s">
        <v>55</v>
      </c>
      <c r="O767" s="1">
        <v>979.85</v>
      </c>
      <c r="P767" s="1">
        <v>4</v>
      </c>
      <c r="Q767" s="1">
        <v>50</v>
      </c>
      <c r="R767" s="1">
        <v>399.85</v>
      </c>
      <c r="S767" s="1">
        <v>0.083</v>
      </c>
      <c r="T767" s="1" t="s">
        <v>56</v>
      </c>
      <c r="U767" s="1">
        <v>226</v>
      </c>
      <c r="V767" s="1" t="s">
        <v>52</v>
      </c>
      <c r="W767" s="1" t="s">
        <v>52</v>
      </c>
      <c r="X767" s="1">
        <v>47</v>
      </c>
    </row>
    <row r="768" spans="1:24">
      <c r="A768" s="1">
        <v>832</v>
      </c>
      <c r="B768" s="1" t="s">
        <v>99</v>
      </c>
      <c r="C768" s="1" t="s">
        <v>14</v>
      </c>
      <c r="D768" s="1">
        <v>92.25</v>
      </c>
      <c r="E768" s="1">
        <v>0.5</v>
      </c>
      <c r="F768" s="1">
        <v>0.1</v>
      </c>
      <c r="G768" s="1">
        <v>0</v>
      </c>
      <c r="H768" s="1">
        <v>0.15</v>
      </c>
      <c r="I768" s="1">
        <v>6</v>
      </c>
      <c r="J768" s="1">
        <v>0</v>
      </c>
      <c r="K768" s="1">
        <v>1</v>
      </c>
      <c r="L768" s="1">
        <v>0</v>
      </c>
      <c r="M768" s="1">
        <v>0</v>
      </c>
      <c r="N768" s="1" t="s">
        <v>55</v>
      </c>
      <c r="O768" s="1">
        <v>979.85</v>
      </c>
      <c r="P768" s="1">
        <v>4</v>
      </c>
      <c r="Q768" s="1">
        <v>50</v>
      </c>
      <c r="R768" s="1">
        <v>449.85</v>
      </c>
      <c r="S768" s="1">
        <v>0.083</v>
      </c>
      <c r="T768" s="1" t="s">
        <v>56</v>
      </c>
      <c r="U768" s="1">
        <v>220</v>
      </c>
      <c r="V768" s="1" t="s">
        <v>52</v>
      </c>
      <c r="W768" s="1" t="s">
        <v>52</v>
      </c>
      <c r="X768" s="1">
        <v>49</v>
      </c>
    </row>
    <row r="769" spans="1:24">
      <c r="A769" s="1">
        <v>833</v>
      </c>
      <c r="B769" s="1" t="s">
        <v>99</v>
      </c>
      <c r="C769" s="1" t="s">
        <v>14</v>
      </c>
      <c r="D769" s="1">
        <v>92.25</v>
      </c>
      <c r="E769" s="1">
        <v>0.5</v>
      </c>
      <c r="F769" s="1">
        <v>0.1</v>
      </c>
      <c r="G769" s="1">
        <v>0</v>
      </c>
      <c r="H769" s="1">
        <v>0.15</v>
      </c>
      <c r="I769" s="1">
        <v>6</v>
      </c>
      <c r="J769" s="1">
        <v>0</v>
      </c>
      <c r="K769" s="1">
        <v>1</v>
      </c>
      <c r="L769" s="1">
        <v>0</v>
      </c>
      <c r="M769" s="1">
        <v>0</v>
      </c>
      <c r="N769" s="1" t="s">
        <v>55</v>
      </c>
      <c r="O769" s="1">
        <v>979.85</v>
      </c>
      <c r="P769" s="1">
        <v>4</v>
      </c>
      <c r="Q769" s="1">
        <v>50</v>
      </c>
      <c r="R769" s="1">
        <v>499.85</v>
      </c>
      <c r="S769" s="1">
        <v>0.083</v>
      </c>
      <c r="T769" s="1" t="s">
        <v>56</v>
      </c>
      <c r="U769" s="1">
        <v>196</v>
      </c>
      <c r="V769" s="1" t="s">
        <v>52</v>
      </c>
      <c r="W769" s="1" t="s">
        <v>52</v>
      </c>
      <c r="X769" s="1">
        <v>52</v>
      </c>
    </row>
    <row r="770" spans="1:24">
      <c r="A770" s="1">
        <v>834</v>
      </c>
      <c r="B770" s="1" t="s">
        <v>99</v>
      </c>
      <c r="C770" s="1" t="s">
        <v>14</v>
      </c>
      <c r="D770" s="1">
        <v>92.25</v>
      </c>
      <c r="E770" s="1">
        <v>0.5</v>
      </c>
      <c r="F770" s="1">
        <v>0.1</v>
      </c>
      <c r="G770" s="1">
        <v>0</v>
      </c>
      <c r="H770" s="1">
        <v>0.15</v>
      </c>
      <c r="I770" s="1">
        <v>6</v>
      </c>
      <c r="J770" s="1">
        <v>0</v>
      </c>
      <c r="K770" s="1">
        <v>1</v>
      </c>
      <c r="L770" s="1">
        <v>0</v>
      </c>
      <c r="M770" s="1">
        <v>0</v>
      </c>
      <c r="N770" s="1" t="s">
        <v>55</v>
      </c>
      <c r="O770" s="1">
        <v>979.85</v>
      </c>
      <c r="P770" s="1">
        <v>4</v>
      </c>
      <c r="Q770" s="1">
        <v>50</v>
      </c>
      <c r="R770" s="1">
        <v>549.85</v>
      </c>
      <c r="S770" s="1">
        <v>0.083</v>
      </c>
      <c r="T770" s="1" t="s">
        <v>56</v>
      </c>
      <c r="U770" s="1">
        <v>155</v>
      </c>
      <c r="V770" s="1" t="s">
        <v>52</v>
      </c>
      <c r="W770" s="1" t="s">
        <v>52</v>
      </c>
      <c r="X770" s="1">
        <v>48</v>
      </c>
    </row>
    <row r="771" spans="1:24">
      <c r="A771" s="1">
        <v>835</v>
      </c>
      <c r="B771" s="1" t="s">
        <v>99</v>
      </c>
      <c r="C771" s="1" t="s">
        <v>14</v>
      </c>
      <c r="D771" s="1">
        <v>92.25</v>
      </c>
      <c r="E771" s="1">
        <v>0.5</v>
      </c>
      <c r="F771" s="1">
        <v>0.1</v>
      </c>
      <c r="G771" s="1">
        <v>0</v>
      </c>
      <c r="H771" s="1">
        <v>0.15</v>
      </c>
      <c r="I771" s="1">
        <v>6</v>
      </c>
      <c r="J771" s="1">
        <v>0</v>
      </c>
      <c r="K771" s="1">
        <v>1</v>
      </c>
      <c r="L771" s="1">
        <v>0</v>
      </c>
      <c r="M771" s="1">
        <v>0</v>
      </c>
      <c r="N771" s="1" t="s">
        <v>55</v>
      </c>
      <c r="O771" s="1">
        <v>979.85</v>
      </c>
      <c r="P771" s="1">
        <v>4</v>
      </c>
      <c r="Q771" s="1">
        <v>50</v>
      </c>
      <c r="R771" s="1">
        <v>399.85</v>
      </c>
      <c r="S771" s="1">
        <v>0.083</v>
      </c>
      <c r="T771" s="1" t="s">
        <v>56</v>
      </c>
      <c r="U771" s="1">
        <v>346</v>
      </c>
      <c r="V771" s="1" t="s">
        <v>52</v>
      </c>
      <c r="W771" s="1" t="s">
        <v>52</v>
      </c>
      <c r="X771" s="1">
        <v>26</v>
      </c>
    </row>
    <row r="772" spans="1:24">
      <c r="A772" s="1">
        <v>836</v>
      </c>
      <c r="B772" s="1" t="s">
        <v>99</v>
      </c>
      <c r="C772" s="1" t="s">
        <v>14</v>
      </c>
      <c r="D772" s="1">
        <v>92.25</v>
      </c>
      <c r="E772" s="1">
        <v>0.5</v>
      </c>
      <c r="F772" s="1">
        <v>0.1</v>
      </c>
      <c r="G772" s="1">
        <v>0</v>
      </c>
      <c r="H772" s="1">
        <v>0.15</v>
      </c>
      <c r="I772" s="1">
        <v>6</v>
      </c>
      <c r="J772" s="1">
        <v>0</v>
      </c>
      <c r="K772" s="1">
        <v>1</v>
      </c>
      <c r="L772" s="1">
        <v>0</v>
      </c>
      <c r="M772" s="1">
        <v>0</v>
      </c>
      <c r="N772" s="1" t="s">
        <v>55</v>
      </c>
      <c r="O772" s="1">
        <v>979.85</v>
      </c>
      <c r="P772" s="1">
        <v>4</v>
      </c>
      <c r="Q772" s="1">
        <v>50</v>
      </c>
      <c r="R772" s="1">
        <v>449.85</v>
      </c>
      <c r="S772" s="1">
        <v>0.083</v>
      </c>
      <c r="T772" s="1" t="s">
        <v>56</v>
      </c>
      <c r="U772" s="1">
        <v>336</v>
      </c>
      <c r="V772" s="1" t="s">
        <v>52</v>
      </c>
      <c r="W772" s="1" t="s">
        <v>52</v>
      </c>
      <c r="X772" s="1">
        <v>26</v>
      </c>
    </row>
    <row r="773" spans="1:24">
      <c r="A773" s="1">
        <v>837</v>
      </c>
      <c r="B773" s="1" t="s">
        <v>99</v>
      </c>
      <c r="C773" s="1" t="s">
        <v>14</v>
      </c>
      <c r="D773" s="1">
        <v>92.25</v>
      </c>
      <c r="E773" s="1">
        <v>0.5</v>
      </c>
      <c r="F773" s="1">
        <v>0.1</v>
      </c>
      <c r="G773" s="1">
        <v>0</v>
      </c>
      <c r="H773" s="1">
        <v>0.15</v>
      </c>
      <c r="I773" s="1">
        <v>6</v>
      </c>
      <c r="J773" s="1">
        <v>0</v>
      </c>
      <c r="K773" s="1">
        <v>1</v>
      </c>
      <c r="L773" s="1">
        <v>0</v>
      </c>
      <c r="M773" s="1">
        <v>0</v>
      </c>
      <c r="N773" s="1" t="s">
        <v>55</v>
      </c>
      <c r="O773" s="1">
        <v>979.85</v>
      </c>
      <c r="P773" s="1">
        <v>4</v>
      </c>
      <c r="Q773" s="1">
        <v>50</v>
      </c>
      <c r="R773" s="1">
        <v>499.85</v>
      </c>
      <c r="S773" s="1">
        <v>0.083</v>
      </c>
      <c r="T773" s="1" t="s">
        <v>56</v>
      </c>
      <c r="U773" s="1">
        <v>320</v>
      </c>
      <c r="V773" s="1" t="s">
        <v>52</v>
      </c>
      <c r="W773" s="1" t="s">
        <v>52</v>
      </c>
      <c r="X773" s="1">
        <v>25</v>
      </c>
    </row>
    <row r="774" spans="1:24">
      <c r="A774" s="1">
        <v>838</v>
      </c>
      <c r="B774" s="1" t="s">
        <v>99</v>
      </c>
      <c r="C774" s="1" t="s">
        <v>14</v>
      </c>
      <c r="D774" s="1">
        <v>92.25</v>
      </c>
      <c r="E774" s="1">
        <v>0.5</v>
      </c>
      <c r="F774" s="1">
        <v>0.1</v>
      </c>
      <c r="G774" s="1">
        <v>0</v>
      </c>
      <c r="H774" s="1">
        <v>0.15</v>
      </c>
      <c r="I774" s="1">
        <v>6</v>
      </c>
      <c r="J774" s="1">
        <v>0</v>
      </c>
      <c r="K774" s="1">
        <v>1</v>
      </c>
      <c r="L774" s="1">
        <v>0</v>
      </c>
      <c r="M774" s="1">
        <v>0</v>
      </c>
      <c r="N774" s="1" t="s">
        <v>55</v>
      </c>
      <c r="O774" s="1">
        <v>979.85</v>
      </c>
      <c r="P774" s="1">
        <v>4</v>
      </c>
      <c r="Q774" s="1">
        <v>50</v>
      </c>
      <c r="R774" s="1">
        <v>549.85</v>
      </c>
      <c r="S774" s="1">
        <v>0.083</v>
      </c>
      <c r="T774" s="1" t="s">
        <v>56</v>
      </c>
      <c r="U774" s="1">
        <v>265</v>
      </c>
      <c r="V774" s="1" t="s">
        <v>52</v>
      </c>
      <c r="W774" s="1" t="s">
        <v>52</v>
      </c>
      <c r="X774" s="1">
        <v>28</v>
      </c>
    </row>
    <row r="775" spans="1:24">
      <c r="A775" s="1">
        <v>839</v>
      </c>
      <c r="B775" s="1" t="s">
        <v>99</v>
      </c>
      <c r="C775" s="1" t="s">
        <v>14</v>
      </c>
      <c r="D775" s="1">
        <v>92.25</v>
      </c>
      <c r="E775" s="1">
        <v>0.5</v>
      </c>
      <c r="F775" s="1">
        <v>0.1</v>
      </c>
      <c r="G775" s="1">
        <v>0</v>
      </c>
      <c r="H775" s="1">
        <v>0.15</v>
      </c>
      <c r="I775" s="1">
        <v>6</v>
      </c>
      <c r="J775" s="1">
        <v>0</v>
      </c>
      <c r="K775" s="1">
        <v>1</v>
      </c>
      <c r="L775" s="1">
        <v>0</v>
      </c>
      <c r="M775" s="1">
        <v>0</v>
      </c>
      <c r="N775" s="1" t="s">
        <v>55</v>
      </c>
      <c r="O775" s="1">
        <v>979.85</v>
      </c>
      <c r="P775" s="1">
        <v>4</v>
      </c>
      <c r="Q775" s="1">
        <v>50</v>
      </c>
      <c r="R775" s="1">
        <v>399.85</v>
      </c>
      <c r="S775" s="1">
        <v>0.083</v>
      </c>
      <c r="T775" s="1" t="s">
        <v>56</v>
      </c>
      <c r="U775" s="1">
        <v>320</v>
      </c>
      <c r="V775" s="1" t="s">
        <v>52</v>
      </c>
      <c r="W775" s="1" t="s">
        <v>52</v>
      </c>
      <c r="X775" s="1">
        <v>32</v>
      </c>
    </row>
    <row r="776" spans="1:24">
      <c r="A776" s="1">
        <v>840</v>
      </c>
      <c r="B776" s="1" t="s">
        <v>99</v>
      </c>
      <c r="C776" s="1" t="s">
        <v>14</v>
      </c>
      <c r="D776" s="1">
        <v>92.25</v>
      </c>
      <c r="E776" s="1">
        <v>0.5</v>
      </c>
      <c r="F776" s="1">
        <v>0.1</v>
      </c>
      <c r="G776" s="1">
        <v>0</v>
      </c>
      <c r="H776" s="1">
        <v>0.15</v>
      </c>
      <c r="I776" s="1">
        <v>6</v>
      </c>
      <c r="J776" s="1">
        <v>0</v>
      </c>
      <c r="K776" s="1">
        <v>1</v>
      </c>
      <c r="L776" s="1">
        <v>0</v>
      </c>
      <c r="M776" s="1">
        <v>0</v>
      </c>
      <c r="N776" s="1" t="s">
        <v>55</v>
      </c>
      <c r="O776" s="1">
        <v>979.85</v>
      </c>
      <c r="P776" s="1">
        <v>4</v>
      </c>
      <c r="Q776" s="1">
        <v>50</v>
      </c>
      <c r="R776" s="1">
        <v>449.85</v>
      </c>
      <c r="S776" s="1">
        <v>0.083</v>
      </c>
      <c r="T776" s="1" t="s">
        <v>56</v>
      </c>
      <c r="U776" s="1">
        <v>310</v>
      </c>
      <c r="V776" s="1" t="s">
        <v>52</v>
      </c>
      <c r="W776" s="1" t="s">
        <v>52</v>
      </c>
      <c r="X776" s="1">
        <v>34</v>
      </c>
    </row>
    <row r="777" spans="1:24">
      <c r="A777" s="1">
        <v>841</v>
      </c>
      <c r="B777" s="1" t="s">
        <v>99</v>
      </c>
      <c r="C777" s="1" t="s">
        <v>14</v>
      </c>
      <c r="D777" s="1">
        <v>92.25</v>
      </c>
      <c r="E777" s="1">
        <v>0.5</v>
      </c>
      <c r="F777" s="1">
        <v>0.1</v>
      </c>
      <c r="G777" s="1">
        <v>0</v>
      </c>
      <c r="H777" s="1">
        <v>0.15</v>
      </c>
      <c r="I777" s="1">
        <v>6</v>
      </c>
      <c r="J777" s="1">
        <v>0</v>
      </c>
      <c r="K777" s="1">
        <v>1</v>
      </c>
      <c r="L777" s="1">
        <v>0</v>
      </c>
      <c r="M777" s="1">
        <v>0</v>
      </c>
      <c r="N777" s="1" t="s">
        <v>55</v>
      </c>
      <c r="O777" s="1">
        <v>979.85</v>
      </c>
      <c r="P777" s="1">
        <v>4</v>
      </c>
      <c r="Q777" s="1">
        <v>50</v>
      </c>
      <c r="R777" s="1">
        <v>499.85</v>
      </c>
      <c r="S777" s="1">
        <v>0.083</v>
      </c>
      <c r="T777" s="1" t="s">
        <v>56</v>
      </c>
      <c r="U777" s="1">
        <v>286</v>
      </c>
      <c r="V777" s="1" t="s">
        <v>52</v>
      </c>
      <c r="W777" s="1" t="s">
        <v>52</v>
      </c>
      <c r="X777" s="1">
        <v>33</v>
      </c>
    </row>
    <row r="778" spans="1:24">
      <c r="A778" s="1">
        <v>842</v>
      </c>
      <c r="B778" s="1" t="s">
        <v>99</v>
      </c>
      <c r="C778" s="1" t="s">
        <v>14</v>
      </c>
      <c r="D778" s="1">
        <v>92.25</v>
      </c>
      <c r="E778" s="1">
        <v>0.5</v>
      </c>
      <c r="F778" s="1">
        <v>0.1</v>
      </c>
      <c r="G778" s="1">
        <v>0</v>
      </c>
      <c r="H778" s="1">
        <v>0.15</v>
      </c>
      <c r="I778" s="1">
        <v>6</v>
      </c>
      <c r="J778" s="1">
        <v>0</v>
      </c>
      <c r="K778" s="1">
        <v>1</v>
      </c>
      <c r="L778" s="1">
        <v>0</v>
      </c>
      <c r="M778" s="1">
        <v>0</v>
      </c>
      <c r="N778" s="1" t="s">
        <v>55</v>
      </c>
      <c r="O778" s="1">
        <v>979.85</v>
      </c>
      <c r="P778" s="1">
        <v>4</v>
      </c>
      <c r="Q778" s="1">
        <v>50</v>
      </c>
      <c r="R778" s="1">
        <v>549.85</v>
      </c>
      <c r="S778" s="1">
        <v>0.083</v>
      </c>
      <c r="T778" s="1" t="s">
        <v>56</v>
      </c>
      <c r="U778" s="1">
        <v>264</v>
      </c>
      <c r="V778" s="1" t="s">
        <v>52</v>
      </c>
      <c r="W778" s="1" t="s">
        <v>52</v>
      </c>
      <c r="X778" s="1">
        <v>33</v>
      </c>
    </row>
    <row r="779" spans="1:24">
      <c r="A779" s="1">
        <v>843</v>
      </c>
      <c r="B779" s="1" t="s">
        <v>99</v>
      </c>
      <c r="C779" s="1" t="s">
        <v>14</v>
      </c>
      <c r="D779" s="1">
        <v>92.25</v>
      </c>
      <c r="E779" s="1">
        <v>0.5</v>
      </c>
      <c r="F779" s="1">
        <v>0.1</v>
      </c>
      <c r="G779" s="1">
        <v>0</v>
      </c>
      <c r="H779" s="1">
        <v>0.15</v>
      </c>
      <c r="I779" s="1">
        <v>6</v>
      </c>
      <c r="J779" s="1">
        <v>0</v>
      </c>
      <c r="K779" s="1">
        <v>1</v>
      </c>
      <c r="L779" s="1">
        <v>0</v>
      </c>
      <c r="M779" s="1">
        <v>0</v>
      </c>
      <c r="N779" s="1" t="s">
        <v>55</v>
      </c>
      <c r="O779" s="1">
        <v>979.85</v>
      </c>
      <c r="P779" s="1">
        <v>4</v>
      </c>
      <c r="Q779" s="1">
        <v>50</v>
      </c>
      <c r="R779" s="1">
        <v>399.85</v>
      </c>
      <c r="S779" s="1">
        <v>0.083</v>
      </c>
      <c r="T779" s="1" t="s">
        <v>56</v>
      </c>
      <c r="U779" s="1">
        <v>289</v>
      </c>
      <c r="V779" s="1" t="s">
        <v>52</v>
      </c>
      <c r="W779" s="1" t="s">
        <v>52</v>
      </c>
      <c r="X779" s="1">
        <v>34</v>
      </c>
    </row>
    <row r="780" spans="1:24">
      <c r="A780" s="1">
        <v>844</v>
      </c>
      <c r="B780" s="1" t="s">
        <v>99</v>
      </c>
      <c r="C780" s="1" t="s">
        <v>14</v>
      </c>
      <c r="D780" s="1">
        <v>92.25</v>
      </c>
      <c r="E780" s="1">
        <v>0.5</v>
      </c>
      <c r="F780" s="1">
        <v>0.1</v>
      </c>
      <c r="G780" s="1">
        <v>0</v>
      </c>
      <c r="H780" s="1">
        <v>0.15</v>
      </c>
      <c r="I780" s="1">
        <v>6</v>
      </c>
      <c r="J780" s="1">
        <v>0</v>
      </c>
      <c r="K780" s="1">
        <v>1</v>
      </c>
      <c r="L780" s="1">
        <v>0</v>
      </c>
      <c r="M780" s="1">
        <v>0</v>
      </c>
      <c r="N780" s="1" t="s">
        <v>55</v>
      </c>
      <c r="O780" s="1">
        <v>979.85</v>
      </c>
      <c r="P780" s="1">
        <v>4</v>
      </c>
      <c r="Q780" s="1">
        <v>50</v>
      </c>
      <c r="R780" s="1">
        <v>449.85</v>
      </c>
      <c r="S780" s="1">
        <v>0.083</v>
      </c>
      <c r="T780" s="1" t="s">
        <v>56</v>
      </c>
      <c r="U780" s="1">
        <v>290</v>
      </c>
      <c r="V780" s="1" t="s">
        <v>52</v>
      </c>
      <c r="W780" s="1" t="s">
        <v>52</v>
      </c>
      <c r="X780" s="1">
        <v>34</v>
      </c>
    </row>
    <row r="781" spans="1:24">
      <c r="A781" s="1">
        <v>845</v>
      </c>
      <c r="B781" s="1" t="s">
        <v>99</v>
      </c>
      <c r="C781" s="1" t="s">
        <v>14</v>
      </c>
      <c r="D781" s="1">
        <v>92.25</v>
      </c>
      <c r="E781" s="1">
        <v>0.5</v>
      </c>
      <c r="F781" s="1">
        <v>0.1</v>
      </c>
      <c r="G781" s="1">
        <v>0</v>
      </c>
      <c r="H781" s="1">
        <v>0.15</v>
      </c>
      <c r="I781" s="1">
        <v>6</v>
      </c>
      <c r="J781" s="1">
        <v>0</v>
      </c>
      <c r="K781" s="1">
        <v>1</v>
      </c>
      <c r="L781" s="1">
        <v>0</v>
      </c>
      <c r="M781" s="1">
        <v>0</v>
      </c>
      <c r="N781" s="1" t="s">
        <v>55</v>
      </c>
      <c r="O781" s="1">
        <v>979.85</v>
      </c>
      <c r="P781" s="1">
        <v>4</v>
      </c>
      <c r="Q781" s="1">
        <v>50</v>
      </c>
      <c r="R781" s="1">
        <v>499.85</v>
      </c>
      <c r="S781" s="1">
        <v>0.083</v>
      </c>
      <c r="T781" s="1" t="s">
        <v>56</v>
      </c>
      <c r="U781" s="1">
        <v>302</v>
      </c>
      <c r="V781" s="1" t="s">
        <v>52</v>
      </c>
      <c r="W781" s="1" t="s">
        <v>52</v>
      </c>
      <c r="X781" s="1">
        <v>31</v>
      </c>
    </row>
    <row r="782" spans="1:24">
      <c r="A782" s="1">
        <v>846</v>
      </c>
      <c r="B782" s="1" t="s">
        <v>99</v>
      </c>
      <c r="C782" s="1" t="s">
        <v>14</v>
      </c>
      <c r="D782" s="1">
        <v>92.25</v>
      </c>
      <c r="E782" s="1">
        <v>0.5</v>
      </c>
      <c r="F782" s="1">
        <v>0.1</v>
      </c>
      <c r="G782" s="1">
        <v>0</v>
      </c>
      <c r="H782" s="1">
        <v>0.15</v>
      </c>
      <c r="I782" s="1">
        <v>6</v>
      </c>
      <c r="J782" s="1">
        <v>0</v>
      </c>
      <c r="K782" s="1">
        <v>1</v>
      </c>
      <c r="L782" s="1">
        <v>0</v>
      </c>
      <c r="M782" s="1">
        <v>0</v>
      </c>
      <c r="N782" s="1" t="s">
        <v>55</v>
      </c>
      <c r="O782" s="1">
        <v>979.85</v>
      </c>
      <c r="P782" s="1">
        <v>4</v>
      </c>
      <c r="Q782" s="1">
        <v>50</v>
      </c>
      <c r="R782" s="1">
        <v>549.85</v>
      </c>
      <c r="S782" s="1">
        <v>0.083</v>
      </c>
      <c r="T782" s="1" t="s">
        <v>56</v>
      </c>
      <c r="U782" s="1">
        <v>254</v>
      </c>
      <c r="V782" s="1" t="s">
        <v>52</v>
      </c>
      <c r="W782" s="1" t="s">
        <v>52</v>
      </c>
      <c r="X782" s="1">
        <v>34</v>
      </c>
    </row>
    <row r="783" spans="1:24">
      <c r="A783" s="1">
        <v>847</v>
      </c>
      <c r="B783" s="1" t="s">
        <v>100</v>
      </c>
      <c r="C783" s="1" t="s">
        <v>3</v>
      </c>
      <c r="D783" s="1">
        <v>92.62</v>
      </c>
      <c r="E783" s="1">
        <v>0</v>
      </c>
      <c r="F783" s="1">
        <v>0</v>
      </c>
      <c r="G783" s="1">
        <v>0</v>
      </c>
      <c r="H783" s="1">
        <v>0</v>
      </c>
      <c r="I783" s="1">
        <v>5.94</v>
      </c>
      <c r="J783" s="1">
        <v>0</v>
      </c>
      <c r="K783" s="1">
        <v>1.44</v>
      </c>
      <c r="L783" s="1">
        <v>0</v>
      </c>
      <c r="M783" s="1">
        <v>0</v>
      </c>
      <c r="N783" s="1" t="s">
        <v>54</v>
      </c>
      <c r="O783" s="1">
        <v>979.85</v>
      </c>
      <c r="P783" s="1">
        <v>2</v>
      </c>
      <c r="Q783" s="1">
        <v>0</v>
      </c>
      <c r="R783" s="1">
        <v>499.85</v>
      </c>
      <c r="S783" s="1">
        <v>0.15</v>
      </c>
      <c r="T783" s="1" t="s">
        <v>51</v>
      </c>
      <c r="U783" s="1">
        <v>184</v>
      </c>
      <c r="V783" s="1" t="s">
        <v>52</v>
      </c>
      <c r="W783" s="1" t="s">
        <v>52</v>
      </c>
      <c r="X783" s="1">
        <v>24</v>
      </c>
    </row>
    <row r="784" spans="1:24">
      <c r="A784" s="1">
        <v>848</v>
      </c>
      <c r="B784" s="1" t="s">
        <v>99</v>
      </c>
      <c r="C784" s="1" t="s">
        <v>14</v>
      </c>
      <c r="D784" s="1">
        <v>92.25</v>
      </c>
      <c r="E784" s="1">
        <v>0.5</v>
      </c>
      <c r="F784" s="1">
        <v>0.1</v>
      </c>
      <c r="G784" s="1">
        <v>0</v>
      </c>
      <c r="H784" s="1">
        <v>0.15</v>
      </c>
      <c r="I784" s="1">
        <v>6</v>
      </c>
      <c r="J784" s="1">
        <v>0</v>
      </c>
      <c r="K784" s="1">
        <v>1</v>
      </c>
      <c r="L784" s="1">
        <v>0</v>
      </c>
      <c r="M784" s="1">
        <v>0</v>
      </c>
      <c r="N784" s="1" t="s">
        <v>55</v>
      </c>
      <c r="O784" s="1">
        <v>979.85</v>
      </c>
      <c r="P784" s="1">
        <v>4</v>
      </c>
      <c r="Q784" s="1">
        <v>80</v>
      </c>
      <c r="R784" s="1">
        <v>399.85</v>
      </c>
      <c r="S784" s="1">
        <v>0.15</v>
      </c>
      <c r="T784" s="1" t="s">
        <v>56</v>
      </c>
      <c r="U784" s="1">
        <v>370</v>
      </c>
      <c r="V784" s="1" t="s">
        <v>52</v>
      </c>
      <c r="W784" s="1" t="s">
        <v>52</v>
      </c>
      <c r="X784" s="1">
        <v>13</v>
      </c>
    </row>
    <row r="785" spans="1:24">
      <c r="A785" s="1">
        <v>849</v>
      </c>
      <c r="B785" s="1" t="s">
        <v>99</v>
      </c>
      <c r="C785" s="1" t="s">
        <v>14</v>
      </c>
      <c r="D785" s="1">
        <v>92.25</v>
      </c>
      <c r="E785" s="1">
        <v>0.5</v>
      </c>
      <c r="F785" s="1">
        <v>0.1</v>
      </c>
      <c r="G785" s="1">
        <v>0</v>
      </c>
      <c r="H785" s="1">
        <v>0.15</v>
      </c>
      <c r="I785" s="1">
        <v>6</v>
      </c>
      <c r="J785" s="1">
        <v>0</v>
      </c>
      <c r="K785" s="1">
        <v>1</v>
      </c>
      <c r="L785" s="1">
        <v>0</v>
      </c>
      <c r="M785" s="1">
        <v>0</v>
      </c>
      <c r="N785" s="1" t="s">
        <v>55</v>
      </c>
      <c r="O785" s="1">
        <v>979.85</v>
      </c>
      <c r="P785" s="1">
        <v>4</v>
      </c>
      <c r="Q785" s="1">
        <v>60</v>
      </c>
      <c r="R785" s="1">
        <v>499.85</v>
      </c>
      <c r="S785" s="1">
        <v>0.16</v>
      </c>
      <c r="T785" s="1" t="s">
        <v>56</v>
      </c>
      <c r="U785" s="1">
        <v>299</v>
      </c>
      <c r="V785" s="1" t="s">
        <v>52</v>
      </c>
      <c r="W785" s="1" t="s">
        <v>52</v>
      </c>
      <c r="X785" s="1">
        <v>28</v>
      </c>
    </row>
    <row r="786" spans="1:24">
      <c r="A786" s="1">
        <v>850</v>
      </c>
      <c r="B786" s="1" t="s">
        <v>99</v>
      </c>
      <c r="C786" s="1" t="s">
        <v>14</v>
      </c>
      <c r="D786" s="1">
        <v>92.25</v>
      </c>
      <c r="E786" s="1">
        <v>0.5</v>
      </c>
      <c r="F786" s="1">
        <v>0.1</v>
      </c>
      <c r="G786" s="1">
        <v>0</v>
      </c>
      <c r="H786" s="1">
        <v>0.15</v>
      </c>
      <c r="I786" s="1">
        <v>6</v>
      </c>
      <c r="J786" s="1">
        <v>0</v>
      </c>
      <c r="K786" s="1">
        <v>1</v>
      </c>
      <c r="L786" s="1">
        <v>0</v>
      </c>
      <c r="M786" s="1">
        <v>0</v>
      </c>
      <c r="N786" s="1" t="s">
        <v>55</v>
      </c>
      <c r="O786" s="1">
        <v>979.85</v>
      </c>
      <c r="P786" s="1">
        <v>4</v>
      </c>
      <c r="Q786" s="1">
        <v>60</v>
      </c>
      <c r="R786" s="1">
        <v>399.85</v>
      </c>
      <c r="S786" s="1">
        <v>0.17</v>
      </c>
      <c r="T786" s="1" t="s">
        <v>56</v>
      </c>
      <c r="U786" s="1">
        <v>371</v>
      </c>
      <c r="V786" s="1" t="s">
        <v>52</v>
      </c>
      <c r="W786" s="1" t="s">
        <v>52</v>
      </c>
      <c r="X786" s="1">
        <v>21</v>
      </c>
    </row>
    <row r="787" spans="1:24">
      <c r="A787" s="1">
        <v>851</v>
      </c>
      <c r="B787" s="1" t="s">
        <v>99</v>
      </c>
      <c r="C787" s="1" t="s">
        <v>14</v>
      </c>
      <c r="D787" s="1">
        <v>92.25</v>
      </c>
      <c r="E787" s="1">
        <v>0.5</v>
      </c>
      <c r="F787" s="1">
        <v>0.1</v>
      </c>
      <c r="G787" s="1">
        <v>0</v>
      </c>
      <c r="H787" s="1">
        <v>0.15</v>
      </c>
      <c r="I787" s="1">
        <v>6</v>
      </c>
      <c r="J787" s="1">
        <v>0</v>
      </c>
      <c r="K787" s="1">
        <v>1</v>
      </c>
      <c r="L787" s="1">
        <v>0</v>
      </c>
      <c r="M787" s="1">
        <v>0</v>
      </c>
      <c r="N787" s="1" t="s">
        <v>55</v>
      </c>
      <c r="O787" s="1">
        <v>979.85</v>
      </c>
      <c r="P787" s="1">
        <v>4</v>
      </c>
      <c r="Q787" s="1">
        <v>60</v>
      </c>
      <c r="R787" s="1">
        <v>449.85</v>
      </c>
      <c r="S787" s="1">
        <v>0.17</v>
      </c>
      <c r="T787" s="1" t="s">
        <v>56</v>
      </c>
      <c r="U787" s="1">
        <v>373</v>
      </c>
      <c r="V787" s="1" t="s">
        <v>52</v>
      </c>
      <c r="W787" s="1" t="s">
        <v>52</v>
      </c>
      <c r="X787" s="1">
        <v>25</v>
      </c>
    </row>
    <row r="788" spans="1:24">
      <c r="A788" s="1">
        <v>852</v>
      </c>
      <c r="B788" s="1" t="s">
        <v>99</v>
      </c>
      <c r="C788" s="1" t="s">
        <v>14</v>
      </c>
      <c r="D788" s="1">
        <v>92.25</v>
      </c>
      <c r="E788" s="1">
        <v>0.5</v>
      </c>
      <c r="F788" s="1">
        <v>0.1</v>
      </c>
      <c r="G788" s="1">
        <v>0</v>
      </c>
      <c r="H788" s="1">
        <v>0.15</v>
      </c>
      <c r="I788" s="1">
        <v>6</v>
      </c>
      <c r="J788" s="1">
        <v>0</v>
      </c>
      <c r="K788" s="1">
        <v>1</v>
      </c>
      <c r="L788" s="1">
        <v>0</v>
      </c>
      <c r="M788" s="1">
        <v>0</v>
      </c>
      <c r="N788" s="1" t="s">
        <v>55</v>
      </c>
      <c r="O788" s="1">
        <v>979.85</v>
      </c>
      <c r="P788" s="1">
        <v>4</v>
      </c>
      <c r="Q788" s="1">
        <v>80</v>
      </c>
      <c r="R788" s="1">
        <v>399.85</v>
      </c>
      <c r="S788" s="1">
        <v>0.17</v>
      </c>
      <c r="T788" s="1" t="s">
        <v>56</v>
      </c>
      <c r="U788" s="1">
        <v>386</v>
      </c>
      <c r="V788" s="1" t="s">
        <v>52</v>
      </c>
      <c r="W788" s="1" t="s">
        <v>52</v>
      </c>
      <c r="X788" s="1">
        <v>12</v>
      </c>
    </row>
    <row r="789" spans="1:24">
      <c r="A789" s="1">
        <v>853</v>
      </c>
      <c r="B789" s="1" t="s">
        <v>99</v>
      </c>
      <c r="C789" s="1" t="s">
        <v>14</v>
      </c>
      <c r="D789" s="1">
        <v>92.25</v>
      </c>
      <c r="E789" s="1">
        <v>0.5</v>
      </c>
      <c r="F789" s="1">
        <v>0.1</v>
      </c>
      <c r="G789" s="1">
        <v>0</v>
      </c>
      <c r="H789" s="1">
        <v>0.15</v>
      </c>
      <c r="I789" s="1">
        <v>6</v>
      </c>
      <c r="J789" s="1">
        <v>0</v>
      </c>
      <c r="K789" s="1">
        <v>1</v>
      </c>
      <c r="L789" s="1">
        <v>0</v>
      </c>
      <c r="M789" s="1">
        <v>0</v>
      </c>
      <c r="N789" s="1" t="s">
        <v>55</v>
      </c>
      <c r="O789" s="1">
        <v>979.85</v>
      </c>
      <c r="P789" s="1">
        <v>4</v>
      </c>
      <c r="Q789" s="1">
        <v>80</v>
      </c>
      <c r="R789" s="1">
        <v>449.85</v>
      </c>
      <c r="S789" s="1">
        <v>0.17</v>
      </c>
      <c r="T789" s="1" t="s">
        <v>56</v>
      </c>
      <c r="U789" s="1">
        <v>351</v>
      </c>
      <c r="V789" s="1" t="s">
        <v>52</v>
      </c>
      <c r="W789" s="1" t="s">
        <v>52</v>
      </c>
      <c r="X789" s="1">
        <v>18</v>
      </c>
    </row>
    <row r="790" spans="1:24">
      <c r="A790" s="1">
        <v>854</v>
      </c>
      <c r="B790" s="1" t="s">
        <v>99</v>
      </c>
      <c r="C790" s="1" t="s">
        <v>14</v>
      </c>
      <c r="D790" s="1">
        <v>92.25</v>
      </c>
      <c r="E790" s="1">
        <v>0.5</v>
      </c>
      <c r="F790" s="1">
        <v>0.1</v>
      </c>
      <c r="G790" s="1">
        <v>0</v>
      </c>
      <c r="H790" s="1">
        <v>0.15</v>
      </c>
      <c r="I790" s="1">
        <v>6</v>
      </c>
      <c r="J790" s="1">
        <v>0</v>
      </c>
      <c r="K790" s="1">
        <v>1</v>
      </c>
      <c r="L790" s="1">
        <v>0</v>
      </c>
      <c r="M790" s="1">
        <v>0</v>
      </c>
      <c r="N790" s="1" t="s">
        <v>55</v>
      </c>
      <c r="O790" s="1">
        <v>979.85</v>
      </c>
      <c r="P790" s="1">
        <v>4</v>
      </c>
      <c r="Q790" s="1">
        <v>80</v>
      </c>
      <c r="R790" s="1">
        <v>499.85</v>
      </c>
      <c r="S790" s="1">
        <v>0.17</v>
      </c>
      <c r="T790" s="1" t="s">
        <v>56</v>
      </c>
      <c r="U790" s="1">
        <v>285</v>
      </c>
      <c r="V790" s="1" t="s">
        <v>52</v>
      </c>
      <c r="W790" s="1" t="s">
        <v>52</v>
      </c>
      <c r="X790" s="1">
        <v>17</v>
      </c>
    </row>
    <row r="791" spans="1:24">
      <c r="A791" s="1">
        <v>855</v>
      </c>
      <c r="B791" s="1" t="s">
        <v>99</v>
      </c>
      <c r="C791" s="1" t="s">
        <v>14</v>
      </c>
      <c r="D791" s="1">
        <v>92.25</v>
      </c>
      <c r="E791" s="1">
        <v>0.5</v>
      </c>
      <c r="F791" s="1">
        <v>0.1</v>
      </c>
      <c r="G791" s="1">
        <v>0</v>
      </c>
      <c r="H791" s="1">
        <v>0.15</v>
      </c>
      <c r="I791" s="1">
        <v>6</v>
      </c>
      <c r="J791" s="1">
        <v>0</v>
      </c>
      <c r="K791" s="1">
        <v>1</v>
      </c>
      <c r="L791" s="1">
        <v>0</v>
      </c>
      <c r="M791" s="1">
        <v>0</v>
      </c>
      <c r="N791" s="1" t="s">
        <v>55</v>
      </c>
      <c r="O791" s="1">
        <v>979.85</v>
      </c>
      <c r="P791" s="1">
        <v>4</v>
      </c>
      <c r="Q791" s="1">
        <v>80</v>
      </c>
      <c r="R791" s="1">
        <v>399.85</v>
      </c>
      <c r="S791" s="1">
        <v>0.17</v>
      </c>
      <c r="T791" s="1" t="s">
        <v>56</v>
      </c>
      <c r="U791" s="1">
        <v>357</v>
      </c>
      <c r="V791" s="1" t="s">
        <v>52</v>
      </c>
      <c r="W791" s="1" t="s">
        <v>52</v>
      </c>
      <c r="X791" s="1">
        <v>21</v>
      </c>
    </row>
    <row r="792" spans="1:24">
      <c r="A792" s="1">
        <v>856</v>
      </c>
      <c r="B792" s="1" t="s">
        <v>99</v>
      </c>
      <c r="C792" s="1" t="s">
        <v>14</v>
      </c>
      <c r="D792" s="1">
        <v>92.25</v>
      </c>
      <c r="E792" s="1">
        <v>0.5</v>
      </c>
      <c r="F792" s="1">
        <v>0.1</v>
      </c>
      <c r="G792" s="1">
        <v>0</v>
      </c>
      <c r="H792" s="1">
        <v>0.15</v>
      </c>
      <c r="I792" s="1">
        <v>6</v>
      </c>
      <c r="J792" s="1">
        <v>0</v>
      </c>
      <c r="K792" s="1">
        <v>1</v>
      </c>
      <c r="L792" s="1">
        <v>0</v>
      </c>
      <c r="M792" s="1">
        <v>0</v>
      </c>
      <c r="N792" s="1" t="s">
        <v>55</v>
      </c>
      <c r="O792" s="1">
        <v>979.85</v>
      </c>
      <c r="P792" s="1">
        <v>4</v>
      </c>
      <c r="Q792" s="1">
        <v>80</v>
      </c>
      <c r="R792" s="1">
        <v>449.85</v>
      </c>
      <c r="S792" s="1">
        <v>0.17</v>
      </c>
      <c r="T792" s="1" t="s">
        <v>56</v>
      </c>
      <c r="U792" s="1">
        <v>361</v>
      </c>
      <c r="V792" s="1" t="s">
        <v>52</v>
      </c>
      <c r="W792" s="1" t="s">
        <v>52</v>
      </c>
      <c r="X792" s="1">
        <v>25</v>
      </c>
    </row>
    <row r="793" spans="1:24">
      <c r="A793" s="1">
        <v>857</v>
      </c>
      <c r="B793" s="1" t="s">
        <v>99</v>
      </c>
      <c r="C793" s="1" t="s">
        <v>14</v>
      </c>
      <c r="D793" s="1">
        <v>92.25</v>
      </c>
      <c r="E793" s="1">
        <v>0.5</v>
      </c>
      <c r="F793" s="1">
        <v>0.1</v>
      </c>
      <c r="G793" s="1">
        <v>0</v>
      </c>
      <c r="H793" s="1">
        <v>0.15</v>
      </c>
      <c r="I793" s="1">
        <v>6</v>
      </c>
      <c r="J793" s="1">
        <v>0</v>
      </c>
      <c r="K793" s="1">
        <v>1</v>
      </c>
      <c r="L793" s="1">
        <v>0</v>
      </c>
      <c r="M793" s="1">
        <v>0</v>
      </c>
      <c r="N793" s="1" t="s">
        <v>55</v>
      </c>
      <c r="O793" s="1">
        <v>979.85</v>
      </c>
      <c r="P793" s="1">
        <v>4</v>
      </c>
      <c r="Q793" s="1">
        <v>80</v>
      </c>
      <c r="R793" s="1">
        <v>499.85</v>
      </c>
      <c r="S793" s="1">
        <v>0.17</v>
      </c>
      <c r="T793" s="1" t="s">
        <v>56</v>
      </c>
      <c r="U793" s="1">
        <v>331</v>
      </c>
      <c r="V793" s="1" t="s">
        <v>52</v>
      </c>
      <c r="W793" s="1" t="s">
        <v>52</v>
      </c>
      <c r="X793" s="1">
        <v>27</v>
      </c>
    </row>
    <row r="794" spans="1:24">
      <c r="A794" s="1">
        <v>859</v>
      </c>
      <c r="B794" s="1" t="s">
        <v>99</v>
      </c>
      <c r="C794" s="1" t="s">
        <v>14</v>
      </c>
      <c r="D794" s="1">
        <v>92.25</v>
      </c>
      <c r="E794" s="1">
        <v>0.5</v>
      </c>
      <c r="F794" s="1">
        <v>0.1</v>
      </c>
      <c r="G794" s="1">
        <v>0</v>
      </c>
      <c r="H794" s="1">
        <v>0.15</v>
      </c>
      <c r="I794" s="1">
        <v>6</v>
      </c>
      <c r="J794" s="1">
        <v>0</v>
      </c>
      <c r="K794" s="1">
        <v>1</v>
      </c>
      <c r="L794" s="1">
        <v>0</v>
      </c>
      <c r="M794" s="1">
        <v>0</v>
      </c>
      <c r="N794" s="1" t="s">
        <v>54</v>
      </c>
      <c r="O794" s="1">
        <v>979.85</v>
      </c>
      <c r="P794" s="1">
        <v>4</v>
      </c>
      <c r="Q794" s="1">
        <v>0</v>
      </c>
      <c r="R794" s="1">
        <v>399.85</v>
      </c>
      <c r="S794" s="1">
        <v>0.25</v>
      </c>
      <c r="T794" s="1" t="s">
        <v>51</v>
      </c>
      <c r="U794" s="1">
        <v>222</v>
      </c>
      <c r="V794" s="1" t="s">
        <v>52</v>
      </c>
      <c r="W794" s="1" t="s">
        <v>52</v>
      </c>
      <c r="X794" s="1">
        <v>25</v>
      </c>
    </row>
    <row r="795" spans="1:24">
      <c r="A795" s="1">
        <v>860</v>
      </c>
      <c r="B795" s="1" t="s">
        <v>99</v>
      </c>
      <c r="C795" s="1" t="s">
        <v>14</v>
      </c>
      <c r="D795" s="1">
        <v>92.25</v>
      </c>
      <c r="E795" s="1">
        <v>0.5</v>
      </c>
      <c r="F795" s="1">
        <v>0.1</v>
      </c>
      <c r="G795" s="1">
        <v>0</v>
      </c>
      <c r="H795" s="1">
        <v>0.15</v>
      </c>
      <c r="I795" s="1">
        <v>6</v>
      </c>
      <c r="J795" s="1">
        <v>0</v>
      </c>
      <c r="K795" s="1">
        <v>1</v>
      </c>
      <c r="L795" s="1">
        <v>0</v>
      </c>
      <c r="M795" s="1">
        <v>0</v>
      </c>
      <c r="N795" s="1" t="s">
        <v>54</v>
      </c>
      <c r="O795" s="1">
        <v>979.85</v>
      </c>
      <c r="P795" s="1">
        <v>4</v>
      </c>
      <c r="Q795" s="1">
        <v>0</v>
      </c>
      <c r="R795" s="1">
        <v>449.85</v>
      </c>
      <c r="S795" s="1">
        <v>0.25</v>
      </c>
      <c r="T795" s="1" t="s">
        <v>51</v>
      </c>
      <c r="U795" s="1">
        <v>239</v>
      </c>
      <c r="V795" s="1" t="s">
        <v>52</v>
      </c>
      <c r="W795" s="1" t="s">
        <v>52</v>
      </c>
      <c r="X795" s="1">
        <v>32</v>
      </c>
    </row>
    <row r="796" spans="1:24">
      <c r="A796" s="1">
        <v>861</v>
      </c>
      <c r="B796" s="1" t="s">
        <v>99</v>
      </c>
      <c r="C796" s="1" t="s">
        <v>14</v>
      </c>
      <c r="D796" s="1">
        <v>92.25</v>
      </c>
      <c r="E796" s="1">
        <v>0.5</v>
      </c>
      <c r="F796" s="1">
        <v>0.1</v>
      </c>
      <c r="G796" s="1">
        <v>0</v>
      </c>
      <c r="H796" s="1">
        <v>0.15</v>
      </c>
      <c r="I796" s="1">
        <v>6</v>
      </c>
      <c r="J796" s="1">
        <v>0</v>
      </c>
      <c r="K796" s="1">
        <v>1</v>
      </c>
      <c r="L796" s="1">
        <v>0</v>
      </c>
      <c r="M796" s="1">
        <v>0</v>
      </c>
      <c r="N796" s="1" t="s">
        <v>54</v>
      </c>
      <c r="O796" s="1">
        <v>979.85</v>
      </c>
      <c r="P796" s="1">
        <v>4</v>
      </c>
      <c r="Q796" s="1">
        <v>0</v>
      </c>
      <c r="R796" s="1">
        <v>499.85</v>
      </c>
      <c r="S796" s="1">
        <v>0.25</v>
      </c>
      <c r="T796" s="1" t="s">
        <v>51</v>
      </c>
      <c r="U796" s="1">
        <v>242</v>
      </c>
      <c r="V796" s="1" t="s">
        <v>52</v>
      </c>
      <c r="W796" s="1" t="s">
        <v>52</v>
      </c>
      <c r="X796" s="1">
        <v>38</v>
      </c>
    </row>
    <row r="797" spans="1:24">
      <c r="A797" s="1">
        <v>862</v>
      </c>
      <c r="B797" s="1" t="s">
        <v>99</v>
      </c>
      <c r="C797" s="1" t="s">
        <v>14</v>
      </c>
      <c r="D797" s="1">
        <v>92.25</v>
      </c>
      <c r="E797" s="1">
        <v>0.5</v>
      </c>
      <c r="F797" s="1">
        <v>0.1</v>
      </c>
      <c r="G797" s="1">
        <v>0</v>
      </c>
      <c r="H797" s="1">
        <v>0.15</v>
      </c>
      <c r="I797" s="1">
        <v>6</v>
      </c>
      <c r="J797" s="1">
        <v>0</v>
      </c>
      <c r="K797" s="1">
        <v>1</v>
      </c>
      <c r="L797" s="1">
        <v>0</v>
      </c>
      <c r="M797" s="1">
        <v>0</v>
      </c>
      <c r="N797" s="1" t="s">
        <v>55</v>
      </c>
      <c r="O797" s="1">
        <v>979.85</v>
      </c>
      <c r="P797" s="1">
        <v>4</v>
      </c>
      <c r="Q797" s="1">
        <v>50</v>
      </c>
      <c r="R797" s="1">
        <v>399.85</v>
      </c>
      <c r="S797" s="1">
        <v>0.25</v>
      </c>
      <c r="T797" s="1" t="s">
        <v>56</v>
      </c>
      <c r="U797" s="1">
        <v>259</v>
      </c>
      <c r="V797" s="1" t="s">
        <v>52</v>
      </c>
      <c r="W797" s="1" t="s">
        <v>52</v>
      </c>
      <c r="X797" s="1">
        <v>36</v>
      </c>
    </row>
    <row r="798" spans="1:24">
      <c r="A798" s="1">
        <v>863</v>
      </c>
      <c r="B798" s="1" t="s">
        <v>99</v>
      </c>
      <c r="C798" s="1" t="s">
        <v>14</v>
      </c>
      <c r="D798" s="1">
        <v>92.25</v>
      </c>
      <c r="E798" s="1">
        <v>0.5</v>
      </c>
      <c r="F798" s="1">
        <v>0.1</v>
      </c>
      <c r="G798" s="1">
        <v>0</v>
      </c>
      <c r="H798" s="1">
        <v>0.15</v>
      </c>
      <c r="I798" s="1">
        <v>6</v>
      </c>
      <c r="J798" s="1">
        <v>0</v>
      </c>
      <c r="K798" s="1">
        <v>1</v>
      </c>
      <c r="L798" s="1">
        <v>0</v>
      </c>
      <c r="M798" s="1">
        <v>0</v>
      </c>
      <c r="N798" s="1" t="s">
        <v>55</v>
      </c>
      <c r="O798" s="1">
        <v>979.85</v>
      </c>
      <c r="P798" s="1">
        <v>4</v>
      </c>
      <c r="Q798" s="1">
        <v>50</v>
      </c>
      <c r="R798" s="1">
        <v>449.85</v>
      </c>
      <c r="S798" s="1">
        <v>0.25</v>
      </c>
      <c r="T798" s="1" t="s">
        <v>56</v>
      </c>
      <c r="U798" s="1">
        <v>235</v>
      </c>
      <c r="V798" s="1" t="s">
        <v>52</v>
      </c>
      <c r="W798" s="1" t="s">
        <v>52</v>
      </c>
      <c r="X798" s="1">
        <v>41</v>
      </c>
    </row>
    <row r="799" spans="1:24">
      <c r="A799" s="1">
        <v>864</v>
      </c>
      <c r="B799" s="1" t="s">
        <v>99</v>
      </c>
      <c r="C799" s="1" t="s">
        <v>14</v>
      </c>
      <c r="D799" s="1">
        <v>92.25</v>
      </c>
      <c r="E799" s="1">
        <v>0.5</v>
      </c>
      <c r="F799" s="1">
        <v>0.1</v>
      </c>
      <c r="G799" s="1">
        <v>0</v>
      </c>
      <c r="H799" s="1">
        <v>0.15</v>
      </c>
      <c r="I799" s="1">
        <v>6</v>
      </c>
      <c r="J799" s="1">
        <v>0</v>
      </c>
      <c r="K799" s="1">
        <v>1</v>
      </c>
      <c r="L799" s="1">
        <v>0</v>
      </c>
      <c r="M799" s="1">
        <v>0</v>
      </c>
      <c r="N799" s="1" t="s">
        <v>55</v>
      </c>
      <c r="O799" s="1">
        <v>979.85</v>
      </c>
      <c r="P799" s="1">
        <v>4</v>
      </c>
      <c r="Q799" s="1">
        <v>50</v>
      </c>
      <c r="R799" s="1">
        <v>499.85</v>
      </c>
      <c r="S799" s="1">
        <v>0.25</v>
      </c>
      <c r="T799" s="1" t="s">
        <v>56</v>
      </c>
      <c r="U799" s="1">
        <v>180</v>
      </c>
      <c r="V799" s="1" t="s">
        <v>52</v>
      </c>
      <c r="W799" s="1" t="s">
        <v>52</v>
      </c>
      <c r="X799" s="1">
        <v>49</v>
      </c>
    </row>
    <row r="800" spans="1:24">
      <c r="A800" s="1">
        <v>865</v>
      </c>
      <c r="B800" s="1" t="s">
        <v>99</v>
      </c>
      <c r="C800" s="1" t="s">
        <v>14</v>
      </c>
      <c r="D800" s="1">
        <v>92.25</v>
      </c>
      <c r="E800" s="1">
        <v>0.5</v>
      </c>
      <c r="F800" s="1">
        <v>0.1</v>
      </c>
      <c r="G800" s="1">
        <v>0</v>
      </c>
      <c r="H800" s="1">
        <v>0.15</v>
      </c>
      <c r="I800" s="1">
        <v>6</v>
      </c>
      <c r="J800" s="1">
        <v>0</v>
      </c>
      <c r="K800" s="1">
        <v>1</v>
      </c>
      <c r="L800" s="1">
        <v>0</v>
      </c>
      <c r="M800" s="1">
        <v>0</v>
      </c>
      <c r="N800" s="1" t="s">
        <v>55</v>
      </c>
      <c r="O800" s="1">
        <v>979.85</v>
      </c>
      <c r="P800" s="1">
        <v>4</v>
      </c>
      <c r="Q800" s="1">
        <v>50</v>
      </c>
      <c r="R800" s="1">
        <v>549.85</v>
      </c>
      <c r="S800" s="1">
        <v>0.25</v>
      </c>
      <c r="T800" s="1" t="s">
        <v>56</v>
      </c>
      <c r="U800" s="1">
        <v>158</v>
      </c>
      <c r="V800" s="1" t="s">
        <v>52</v>
      </c>
      <c r="W800" s="1" t="s">
        <v>52</v>
      </c>
      <c r="X800" s="1">
        <v>46</v>
      </c>
    </row>
    <row r="801" spans="1:24">
      <c r="A801" s="1">
        <v>866</v>
      </c>
      <c r="B801" s="1" t="s">
        <v>99</v>
      </c>
      <c r="C801" s="1" t="s">
        <v>14</v>
      </c>
      <c r="D801" s="1">
        <v>92.25</v>
      </c>
      <c r="E801" s="1">
        <v>0.5</v>
      </c>
      <c r="F801" s="1">
        <v>0.1</v>
      </c>
      <c r="G801" s="1">
        <v>0</v>
      </c>
      <c r="H801" s="1">
        <v>0.15</v>
      </c>
      <c r="I801" s="1">
        <v>6</v>
      </c>
      <c r="J801" s="1">
        <v>0</v>
      </c>
      <c r="K801" s="1">
        <v>1</v>
      </c>
      <c r="L801" s="1">
        <v>0</v>
      </c>
      <c r="M801" s="1">
        <v>0</v>
      </c>
      <c r="N801" s="1" t="s">
        <v>55</v>
      </c>
      <c r="O801" s="1">
        <v>979.85</v>
      </c>
      <c r="P801" s="1">
        <v>4</v>
      </c>
      <c r="Q801" s="1">
        <v>50</v>
      </c>
      <c r="R801" s="1">
        <v>399.85</v>
      </c>
      <c r="S801" s="1">
        <v>0.25</v>
      </c>
      <c r="T801" s="1" t="s">
        <v>56</v>
      </c>
      <c r="U801" s="1">
        <v>251</v>
      </c>
      <c r="V801" s="1" t="s">
        <v>52</v>
      </c>
      <c r="W801" s="1" t="s">
        <v>52</v>
      </c>
      <c r="X801" s="1">
        <v>44</v>
      </c>
    </row>
    <row r="802" spans="1:24">
      <c r="A802" s="1">
        <v>867</v>
      </c>
      <c r="B802" s="1" t="s">
        <v>99</v>
      </c>
      <c r="C802" s="1" t="s">
        <v>14</v>
      </c>
      <c r="D802" s="1">
        <v>92.25</v>
      </c>
      <c r="E802" s="1">
        <v>0.5</v>
      </c>
      <c r="F802" s="1">
        <v>0.1</v>
      </c>
      <c r="G802" s="1">
        <v>0</v>
      </c>
      <c r="H802" s="1">
        <v>0.15</v>
      </c>
      <c r="I802" s="1">
        <v>6</v>
      </c>
      <c r="J802" s="1">
        <v>0</v>
      </c>
      <c r="K802" s="1">
        <v>1</v>
      </c>
      <c r="L802" s="1">
        <v>0</v>
      </c>
      <c r="M802" s="1">
        <v>0</v>
      </c>
      <c r="N802" s="1" t="s">
        <v>55</v>
      </c>
      <c r="O802" s="1">
        <v>979.85</v>
      </c>
      <c r="P802" s="1">
        <v>4</v>
      </c>
      <c r="Q802" s="1">
        <v>50</v>
      </c>
      <c r="R802" s="1">
        <v>449.85</v>
      </c>
      <c r="S802" s="1">
        <v>0.25</v>
      </c>
      <c r="T802" s="1" t="s">
        <v>56</v>
      </c>
      <c r="U802" s="1">
        <v>218</v>
      </c>
      <c r="V802" s="1" t="s">
        <v>52</v>
      </c>
      <c r="W802" s="1" t="s">
        <v>52</v>
      </c>
      <c r="X802" s="1">
        <v>48</v>
      </c>
    </row>
    <row r="803" spans="1:24">
      <c r="A803" s="1">
        <v>868</v>
      </c>
      <c r="B803" s="1" t="s">
        <v>99</v>
      </c>
      <c r="C803" s="1" t="s">
        <v>14</v>
      </c>
      <c r="D803" s="1">
        <v>92.25</v>
      </c>
      <c r="E803" s="1">
        <v>0.5</v>
      </c>
      <c r="F803" s="1">
        <v>0.1</v>
      </c>
      <c r="G803" s="1">
        <v>0</v>
      </c>
      <c r="H803" s="1">
        <v>0.15</v>
      </c>
      <c r="I803" s="1">
        <v>6</v>
      </c>
      <c r="J803" s="1">
        <v>0</v>
      </c>
      <c r="K803" s="1">
        <v>1</v>
      </c>
      <c r="L803" s="1">
        <v>0</v>
      </c>
      <c r="M803" s="1">
        <v>0</v>
      </c>
      <c r="N803" s="1" t="s">
        <v>55</v>
      </c>
      <c r="O803" s="1">
        <v>979.85</v>
      </c>
      <c r="P803" s="1">
        <v>4</v>
      </c>
      <c r="Q803" s="1">
        <v>50</v>
      </c>
      <c r="R803" s="1">
        <v>499.85</v>
      </c>
      <c r="S803" s="1">
        <v>0.25</v>
      </c>
      <c r="T803" s="1" t="s">
        <v>56</v>
      </c>
      <c r="U803" s="1">
        <v>180</v>
      </c>
      <c r="V803" s="1" t="s">
        <v>52</v>
      </c>
      <c r="W803" s="1" t="s">
        <v>52</v>
      </c>
      <c r="X803" s="1">
        <v>52</v>
      </c>
    </row>
    <row r="804" spans="1:24">
      <c r="A804" s="1">
        <v>869</v>
      </c>
      <c r="B804" s="1" t="s">
        <v>99</v>
      </c>
      <c r="C804" s="1" t="s">
        <v>14</v>
      </c>
      <c r="D804" s="1">
        <v>92.25</v>
      </c>
      <c r="E804" s="1">
        <v>0.5</v>
      </c>
      <c r="F804" s="1">
        <v>0.1</v>
      </c>
      <c r="G804" s="1">
        <v>0</v>
      </c>
      <c r="H804" s="1">
        <v>0.15</v>
      </c>
      <c r="I804" s="1">
        <v>6</v>
      </c>
      <c r="J804" s="1">
        <v>0</v>
      </c>
      <c r="K804" s="1">
        <v>1</v>
      </c>
      <c r="L804" s="1">
        <v>0</v>
      </c>
      <c r="M804" s="1">
        <v>0</v>
      </c>
      <c r="N804" s="1" t="s">
        <v>55</v>
      </c>
      <c r="O804" s="1">
        <v>979.85</v>
      </c>
      <c r="P804" s="1">
        <v>4</v>
      </c>
      <c r="Q804" s="1">
        <v>50</v>
      </c>
      <c r="R804" s="1">
        <v>549.85</v>
      </c>
      <c r="S804" s="1">
        <v>0.25</v>
      </c>
      <c r="T804" s="1" t="s">
        <v>56</v>
      </c>
      <c r="U804" s="1">
        <v>151</v>
      </c>
      <c r="V804" s="1" t="s">
        <v>52</v>
      </c>
      <c r="W804" s="1" t="s">
        <v>52</v>
      </c>
      <c r="X804" s="1">
        <v>47</v>
      </c>
    </row>
    <row r="805" spans="1:24">
      <c r="A805" s="1">
        <v>870</v>
      </c>
      <c r="B805" s="1" t="s">
        <v>99</v>
      </c>
      <c r="C805" s="1" t="s">
        <v>14</v>
      </c>
      <c r="D805" s="1">
        <v>92.25</v>
      </c>
      <c r="E805" s="1">
        <v>0.5</v>
      </c>
      <c r="F805" s="1">
        <v>0.1</v>
      </c>
      <c r="G805" s="1">
        <v>0</v>
      </c>
      <c r="H805" s="1">
        <v>0.15</v>
      </c>
      <c r="I805" s="1">
        <v>6</v>
      </c>
      <c r="J805" s="1">
        <v>0</v>
      </c>
      <c r="K805" s="1">
        <v>1</v>
      </c>
      <c r="L805" s="1">
        <v>0</v>
      </c>
      <c r="M805" s="1">
        <v>0</v>
      </c>
      <c r="N805" s="1" t="s">
        <v>55</v>
      </c>
      <c r="O805" s="1">
        <v>979.85</v>
      </c>
      <c r="P805" s="1">
        <v>4</v>
      </c>
      <c r="Q805" s="1">
        <v>50</v>
      </c>
      <c r="R805" s="1">
        <v>399.85</v>
      </c>
      <c r="S805" s="1">
        <v>0.25</v>
      </c>
      <c r="T805" s="1" t="s">
        <v>56</v>
      </c>
      <c r="U805" s="1">
        <v>225</v>
      </c>
      <c r="V805" s="1" t="s">
        <v>52</v>
      </c>
      <c r="W805" s="1" t="s">
        <v>52</v>
      </c>
      <c r="X805" s="1">
        <v>48</v>
      </c>
    </row>
    <row r="806" spans="1:24">
      <c r="A806" s="1">
        <v>871</v>
      </c>
      <c r="B806" s="1" t="s">
        <v>99</v>
      </c>
      <c r="C806" s="1" t="s">
        <v>14</v>
      </c>
      <c r="D806" s="1">
        <v>92.25</v>
      </c>
      <c r="E806" s="1">
        <v>0.5</v>
      </c>
      <c r="F806" s="1">
        <v>0.1</v>
      </c>
      <c r="G806" s="1">
        <v>0</v>
      </c>
      <c r="H806" s="1">
        <v>0.15</v>
      </c>
      <c r="I806" s="1">
        <v>6</v>
      </c>
      <c r="J806" s="1">
        <v>0</v>
      </c>
      <c r="K806" s="1">
        <v>1</v>
      </c>
      <c r="L806" s="1">
        <v>0</v>
      </c>
      <c r="M806" s="1">
        <v>0</v>
      </c>
      <c r="N806" s="1" t="s">
        <v>55</v>
      </c>
      <c r="O806" s="1">
        <v>979.85</v>
      </c>
      <c r="P806" s="1">
        <v>4</v>
      </c>
      <c r="Q806" s="1">
        <v>50</v>
      </c>
      <c r="R806" s="1">
        <v>449.85</v>
      </c>
      <c r="S806" s="1">
        <v>0.25</v>
      </c>
      <c r="T806" s="1" t="s">
        <v>56</v>
      </c>
      <c r="U806" s="1">
        <v>210</v>
      </c>
      <c r="V806" s="1" t="s">
        <v>52</v>
      </c>
      <c r="W806" s="1" t="s">
        <v>52</v>
      </c>
      <c r="X806" s="1">
        <v>51</v>
      </c>
    </row>
    <row r="807" spans="1:24">
      <c r="A807" s="1">
        <v>872</v>
      </c>
      <c r="B807" s="1" t="s">
        <v>99</v>
      </c>
      <c r="C807" s="1" t="s">
        <v>14</v>
      </c>
      <c r="D807" s="1">
        <v>92.25</v>
      </c>
      <c r="E807" s="1">
        <v>0.5</v>
      </c>
      <c r="F807" s="1">
        <v>0.1</v>
      </c>
      <c r="G807" s="1">
        <v>0</v>
      </c>
      <c r="H807" s="1">
        <v>0.15</v>
      </c>
      <c r="I807" s="1">
        <v>6</v>
      </c>
      <c r="J807" s="1">
        <v>0</v>
      </c>
      <c r="K807" s="1">
        <v>1</v>
      </c>
      <c r="L807" s="1">
        <v>0</v>
      </c>
      <c r="M807" s="1">
        <v>0</v>
      </c>
      <c r="N807" s="1" t="s">
        <v>55</v>
      </c>
      <c r="O807" s="1">
        <v>979.85</v>
      </c>
      <c r="P807" s="1">
        <v>4</v>
      </c>
      <c r="Q807" s="1">
        <v>50</v>
      </c>
      <c r="R807" s="1">
        <v>499.85</v>
      </c>
      <c r="S807" s="1">
        <v>0.25</v>
      </c>
      <c r="T807" s="1" t="s">
        <v>56</v>
      </c>
      <c r="U807" s="1">
        <v>191</v>
      </c>
      <c r="V807" s="1" t="s">
        <v>52</v>
      </c>
      <c r="W807" s="1" t="s">
        <v>52</v>
      </c>
      <c r="X807" s="1">
        <v>55</v>
      </c>
    </row>
    <row r="808" spans="1:24">
      <c r="A808" s="1">
        <v>873</v>
      </c>
      <c r="B808" s="1" t="s">
        <v>99</v>
      </c>
      <c r="C808" s="1" t="s">
        <v>14</v>
      </c>
      <c r="D808" s="1">
        <v>92.25</v>
      </c>
      <c r="E808" s="1">
        <v>0.5</v>
      </c>
      <c r="F808" s="1">
        <v>0.1</v>
      </c>
      <c r="G808" s="1">
        <v>0</v>
      </c>
      <c r="H808" s="1">
        <v>0.15</v>
      </c>
      <c r="I808" s="1">
        <v>6</v>
      </c>
      <c r="J808" s="1">
        <v>0</v>
      </c>
      <c r="K808" s="1">
        <v>1</v>
      </c>
      <c r="L808" s="1">
        <v>0</v>
      </c>
      <c r="M808" s="1">
        <v>0</v>
      </c>
      <c r="N808" s="1" t="s">
        <v>55</v>
      </c>
      <c r="O808" s="1">
        <v>979.85</v>
      </c>
      <c r="P808" s="1">
        <v>4</v>
      </c>
      <c r="Q808" s="1">
        <v>50</v>
      </c>
      <c r="R808" s="1">
        <v>549.85</v>
      </c>
      <c r="S808" s="1">
        <v>0.25</v>
      </c>
      <c r="T808" s="1" t="s">
        <v>56</v>
      </c>
      <c r="U808" s="1">
        <v>141</v>
      </c>
      <c r="V808" s="1" t="s">
        <v>52</v>
      </c>
      <c r="W808" s="1" t="s">
        <v>52</v>
      </c>
      <c r="X808" s="1">
        <v>49</v>
      </c>
    </row>
    <row r="809" spans="1:24">
      <c r="A809" s="1">
        <v>874</v>
      </c>
      <c r="B809" s="1" t="s">
        <v>99</v>
      </c>
      <c r="C809" s="1" t="s">
        <v>14</v>
      </c>
      <c r="D809" s="1">
        <v>92.25</v>
      </c>
      <c r="E809" s="1">
        <v>0.5</v>
      </c>
      <c r="F809" s="1">
        <v>0.1</v>
      </c>
      <c r="G809" s="1">
        <v>0</v>
      </c>
      <c r="H809" s="1">
        <v>0.15</v>
      </c>
      <c r="I809" s="1">
        <v>6</v>
      </c>
      <c r="J809" s="1">
        <v>0</v>
      </c>
      <c r="K809" s="1">
        <v>1</v>
      </c>
      <c r="L809" s="1">
        <v>0</v>
      </c>
      <c r="M809" s="1">
        <v>0</v>
      </c>
      <c r="N809" s="1" t="s">
        <v>55</v>
      </c>
      <c r="O809" s="1">
        <v>979.85</v>
      </c>
      <c r="P809" s="1">
        <v>4</v>
      </c>
      <c r="Q809" s="1">
        <v>50</v>
      </c>
      <c r="R809" s="1">
        <v>399.85</v>
      </c>
      <c r="S809" s="1">
        <v>0.25</v>
      </c>
      <c r="T809" s="1" t="s">
        <v>56</v>
      </c>
      <c r="U809" s="1">
        <v>348</v>
      </c>
      <c r="V809" s="1" t="s">
        <v>52</v>
      </c>
      <c r="W809" s="1" t="s">
        <v>52</v>
      </c>
      <c r="X809" s="1">
        <v>26</v>
      </c>
    </row>
    <row r="810" spans="1:24">
      <c r="A810" s="1">
        <v>875</v>
      </c>
      <c r="B810" s="1" t="s">
        <v>99</v>
      </c>
      <c r="C810" s="1" t="s">
        <v>14</v>
      </c>
      <c r="D810" s="1">
        <v>92.25</v>
      </c>
      <c r="E810" s="1">
        <v>0.5</v>
      </c>
      <c r="F810" s="1">
        <v>0.1</v>
      </c>
      <c r="G810" s="1">
        <v>0</v>
      </c>
      <c r="H810" s="1">
        <v>0.15</v>
      </c>
      <c r="I810" s="1">
        <v>6</v>
      </c>
      <c r="J810" s="1">
        <v>0</v>
      </c>
      <c r="K810" s="1">
        <v>1</v>
      </c>
      <c r="L810" s="1">
        <v>0</v>
      </c>
      <c r="M810" s="1">
        <v>0</v>
      </c>
      <c r="N810" s="1" t="s">
        <v>55</v>
      </c>
      <c r="O810" s="1">
        <v>979.85</v>
      </c>
      <c r="P810" s="1">
        <v>4</v>
      </c>
      <c r="Q810" s="1">
        <v>50</v>
      </c>
      <c r="R810" s="1">
        <v>449.85</v>
      </c>
      <c r="S810" s="1">
        <v>0.25</v>
      </c>
      <c r="T810" s="1" t="s">
        <v>56</v>
      </c>
      <c r="U810" s="1">
        <v>330</v>
      </c>
      <c r="V810" s="1" t="s">
        <v>52</v>
      </c>
      <c r="W810" s="1" t="s">
        <v>52</v>
      </c>
      <c r="X810" s="1">
        <v>27</v>
      </c>
    </row>
    <row r="811" spans="1:24">
      <c r="A811" s="1">
        <v>876</v>
      </c>
      <c r="B811" s="1" t="s">
        <v>99</v>
      </c>
      <c r="C811" s="1" t="s">
        <v>14</v>
      </c>
      <c r="D811" s="1">
        <v>92.25</v>
      </c>
      <c r="E811" s="1">
        <v>0.5</v>
      </c>
      <c r="F811" s="1">
        <v>0.1</v>
      </c>
      <c r="G811" s="1">
        <v>0</v>
      </c>
      <c r="H811" s="1">
        <v>0.15</v>
      </c>
      <c r="I811" s="1">
        <v>6</v>
      </c>
      <c r="J811" s="1">
        <v>0</v>
      </c>
      <c r="K811" s="1">
        <v>1</v>
      </c>
      <c r="L811" s="1">
        <v>0</v>
      </c>
      <c r="M811" s="1">
        <v>0</v>
      </c>
      <c r="N811" s="1" t="s">
        <v>55</v>
      </c>
      <c r="O811" s="1">
        <v>979.85</v>
      </c>
      <c r="P811" s="1">
        <v>4</v>
      </c>
      <c r="Q811" s="1">
        <v>50</v>
      </c>
      <c r="R811" s="1">
        <v>499.85</v>
      </c>
      <c r="S811" s="1">
        <v>0.25</v>
      </c>
      <c r="T811" s="1" t="s">
        <v>56</v>
      </c>
      <c r="U811" s="1">
        <v>304</v>
      </c>
      <c r="V811" s="1" t="s">
        <v>52</v>
      </c>
      <c r="W811" s="1" t="s">
        <v>52</v>
      </c>
      <c r="X811" s="1">
        <v>27</v>
      </c>
    </row>
    <row r="812" spans="1:24">
      <c r="A812" s="1">
        <v>877</v>
      </c>
      <c r="B812" s="1" t="s">
        <v>99</v>
      </c>
      <c r="C812" s="1" t="s">
        <v>14</v>
      </c>
      <c r="D812" s="1">
        <v>92.25</v>
      </c>
      <c r="E812" s="1">
        <v>0.5</v>
      </c>
      <c r="F812" s="1">
        <v>0.1</v>
      </c>
      <c r="G812" s="1">
        <v>0</v>
      </c>
      <c r="H812" s="1">
        <v>0.15</v>
      </c>
      <c r="I812" s="1">
        <v>6</v>
      </c>
      <c r="J812" s="1">
        <v>0</v>
      </c>
      <c r="K812" s="1">
        <v>1</v>
      </c>
      <c r="L812" s="1">
        <v>0</v>
      </c>
      <c r="M812" s="1">
        <v>0</v>
      </c>
      <c r="N812" s="1" t="s">
        <v>55</v>
      </c>
      <c r="O812" s="1">
        <v>979.85</v>
      </c>
      <c r="P812" s="1">
        <v>4</v>
      </c>
      <c r="Q812" s="1">
        <v>50</v>
      </c>
      <c r="R812" s="1">
        <v>549.85</v>
      </c>
      <c r="S812" s="1">
        <v>0.25</v>
      </c>
      <c r="T812" s="1" t="s">
        <v>56</v>
      </c>
      <c r="U812" s="1">
        <v>235</v>
      </c>
      <c r="V812" s="1" t="s">
        <v>52</v>
      </c>
      <c r="W812" s="1" t="s">
        <v>52</v>
      </c>
      <c r="X812" s="1">
        <v>31</v>
      </c>
    </row>
    <row r="813" spans="1:24">
      <c r="A813" s="1">
        <v>878</v>
      </c>
      <c r="B813" s="1" t="s">
        <v>99</v>
      </c>
      <c r="C813" s="1" t="s">
        <v>14</v>
      </c>
      <c r="D813" s="1">
        <v>92.25</v>
      </c>
      <c r="E813" s="1">
        <v>0.5</v>
      </c>
      <c r="F813" s="1">
        <v>0.1</v>
      </c>
      <c r="G813" s="1">
        <v>0</v>
      </c>
      <c r="H813" s="1">
        <v>0.15</v>
      </c>
      <c r="I813" s="1">
        <v>6</v>
      </c>
      <c r="J813" s="1">
        <v>0</v>
      </c>
      <c r="K813" s="1">
        <v>1</v>
      </c>
      <c r="L813" s="1">
        <v>0</v>
      </c>
      <c r="M813" s="1">
        <v>0</v>
      </c>
      <c r="N813" s="1" t="s">
        <v>55</v>
      </c>
      <c r="O813" s="1">
        <v>979.85</v>
      </c>
      <c r="P813" s="1">
        <v>4</v>
      </c>
      <c r="Q813" s="1">
        <v>50</v>
      </c>
      <c r="R813" s="1">
        <v>399.85</v>
      </c>
      <c r="S813" s="1">
        <v>0.25</v>
      </c>
      <c r="T813" s="1" t="s">
        <v>56</v>
      </c>
      <c r="U813" s="1">
        <v>316</v>
      </c>
      <c r="V813" s="1" t="s">
        <v>52</v>
      </c>
      <c r="W813" s="1" t="s">
        <v>52</v>
      </c>
      <c r="X813" s="1">
        <v>33</v>
      </c>
    </row>
    <row r="814" spans="1:24">
      <c r="A814" s="1">
        <v>879</v>
      </c>
      <c r="B814" s="1" t="s">
        <v>99</v>
      </c>
      <c r="C814" s="1" t="s">
        <v>14</v>
      </c>
      <c r="D814" s="1">
        <v>92.25</v>
      </c>
      <c r="E814" s="1">
        <v>0.5</v>
      </c>
      <c r="F814" s="1">
        <v>0.1</v>
      </c>
      <c r="G814" s="1">
        <v>0</v>
      </c>
      <c r="H814" s="1">
        <v>0.15</v>
      </c>
      <c r="I814" s="1">
        <v>6</v>
      </c>
      <c r="J814" s="1">
        <v>0</v>
      </c>
      <c r="K814" s="1">
        <v>1</v>
      </c>
      <c r="L814" s="1">
        <v>0</v>
      </c>
      <c r="M814" s="1">
        <v>0</v>
      </c>
      <c r="N814" s="1" t="s">
        <v>55</v>
      </c>
      <c r="O814" s="1">
        <v>979.85</v>
      </c>
      <c r="P814" s="1">
        <v>4</v>
      </c>
      <c r="Q814" s="1">
        <v>50</v>
      </c>
      <c r="R814" s="1">
        <v>449.85</v>
      </c>
      <c r="S814" s="1">
        <v>0.25</v>
      </c>
      <c r="T814" s="1" t="s">
        <v>56</v>
      </c>
      <c r="U814" s="1">
        <v>305</v>
      </c>
      <c r="V814" s="1" t="s">
        <v>52</v>
      </c>
      <c r="W814" s="1" t="s">
        <v>52</v>
      </c>
      <c r="X814" s="1">
        <v>35</v>
      </c>
    </row>
    <row r="815" spans="1:24">
      <c r="A815" s="1">
        <v>880</v>
      </c>
      <c r="B815" s="1" t="s">
        <v>99</v>
      </c>
      <c r="C815" s="1" t="s">
        <v>14</v>
      </c>
      <c r="D815" s="1">
        <v>92.25</v>
      </c>
      <c r="E815" s="1">
        <v>0.5</v>
      </c>
      <c r="F815" s="1">
        <v>0.1</v>
      </c>
      <c r="G815" s="1">
        <v>0</v>
      </c>
      <c r="H815" s="1">
        <v>0.15</v>
      </c>
      <c r="I815" s="1">
        <v>6</v>
      </c>
      <c r="J815" s="1">
        <v>0</v>
      </c>
      <c r="K815" s="1">
        <v>1</v>
      </c>
      <c r="L815" s="1">
        <v>0</v>
      </c>
      <c r="M815" s="1">
        <v>0</v>
      </c>
      <c r="N815" s="1" t="s">
        <v>55</v>
      </c>
      <c r="O815" s="1">
        <v>979.85</v>
      </c>
      <c r="P815" s="1">
        <v>4</v>
      </c>
      <c r="Q815" s="1">
        <v>50</v>
      </c>
      <c r="R815" s="1">
        <v>499.85</v>
      </c>
      <c r="S815" s="1">
        <v>0.25</v>
      </c>
      <c r="T815" s="1" t="s">
        <v>56</v>
      </c>
      <c r="U815" s="1">
        <v>280</v>
      </c>
      <c r="V815" s="1" t="s">
        <v>52</v>
      </c>
      <c r="W815" s="1" t="s">
        <v>52</v>
      </c>
      <c r="X815" s="1">
        <v>35</v>
      </c>
    </row>
    <row r="816" spans="1:24">
      <c r="A816" s="1">
        <v>881</v>
      </c>
      <c r="B816" s="1" t="s">
        <v>99</v>
      </c>
      <c r="C816" s="1" t="s">
        <v>14</v>
      </c>
      <c r="D816" s="1">
        <v>92.25</v>
      </c>
      <c r="E816" s="1">
        <v>0.5</v>
      </c>
      <c r="F816" s="1">
        <v>0.1</v>
      </c>
      <c r="G816" s="1">
        <v>0</v>
      </c>
      <c r="H816" s="1">
        <v>0.15</v>
      </c>
      <c r="I816" s="1">
        <v>6</v>
      </c>
      <c r="J816" s="1">
        <v>0</v>
      </c>
      <c r="K816" s="1">
        <v>1</v>
      </c>
      <c r="L816" s="1">
        <v>0</v>
      </c>
      <c r="M816" s="1">
        <v>0</v>
      </c>
      <c r="N816" s="1" t="s">
        <v>55</v>
      </c>
      <c r="O816" s="1">
        <v>979.85</v>
      </c>
      <c r="P816" s="1">
        <v>4</v>
      </c>
      <c r="Q816" s="1">
        <v>50</v>
      </c>
      <c r="R816" s="1">
        <v>549.85</v>
      </c>
      <c r="S816" s="1">
        <v>0.25</v>
      </c>
      <c r="T816" s="1" t="s">
        <v>56</v>
      </c>
      <c r="U816" s="1">
        <v>223</v>
      </c>
      <c r="V816" s="1" t="s">
        <v>52</v>
      </c>
      <c r="W816" s="1" t="s">
        <v>52</v>
      </c>
      <c r="X816" s="1">
        <v>34</v>
      </c>
    </row>
    <row r="817" spans="1:24">
      <c r="A817" s="1">
        <v>882</v>
      </c>
      <c r="B817" s="1" t="s">
        <v>99</v>
      </c>
      <c r="C817" s="1" t="s">
        <v>14</v>
      </c>
      <c r="D817" s="1">
        <v>92.25</v>
      </c>
      <c r="E817" s="1">
        <v>0.5</v>
      </c>
      <c r="F817" s="1">
        <v>0.1</v>
      </c>
      <c r="G817" s="1">
        <v>0</v>
      </c>
      <c r="H817" s="1">
        <v>0.15</v>
      </c>
      <c r="I817" s="1">
        <v>6</v>
      </c>
      <c r="J817" s="1">
        <v>0</v>
      </c>
      <c r="K817" s="1">
        <v>1</v>
      </c>
      <c r="L817" s="1">
        <v>0</v>
      </c>
      <c r="M817" s="1">
        <v>0</v>
      </c>
      <c r="N817" s="1" t="s">
        <v>55</v>
      </c>
      <c r="O817" s="1">
        <v>979.85</v>
      </c>
      <c r="P817" s="1">
        <v>4</v>
      </c>
      <c r="Q817" s="1">
        <v>50</v>
      </c>
      <c r="R817" s="1">
        <v>399.85</v>
      </c>
      <c r="S817" s="1">
        <v>0.25</v>
      </c>
      <c r="T817" s="1" t="s">
        <v>56</v>
      </c>
      <c r="U817" s="1">
        <v>290</v>
      </c>
      <c r="V817" s="1" t="s">
        <v>52</v>
      </c>
      <c r="W817" s="1" t="s">
        <v>52</v>
      </c>
      <c r="X817" s="1">
        <v>35</v>
      </c>
    </row>
    <row r="818" spans="1:24">
      <c r="A818" s="1">
        <v>883</v>
      </c>
      <c r="B818" s="1" t="s">
        <v>99</v>
      </c>
      <c r="C818" s="1" t="s">
        <v>14</v>
      </c>
      <c r="D818" s="1">
        <v>92.25</v>
      </c>
      <c r="E818" s="1">
        <v>0.5</v>
      </c>
      <c r="F818" s="1">
        <v>0.1</v>
      </c>
      <c r="G818" s="1">
        <v>0</v>
      </c>
      <c r="H818" s="1">
        <v>0.15</v>
      </c>
      <c r="I818" s="1">
        <v>6</v>
      </c>
      <c r="J818" s="1">
        <v>0</v>
      </c>
      <c r="K818" s="1">
        <v>1</v>
      </c>
      <c r="L818" s="1">
        <v>0</v>
      </c>
      <c r="M818" s="1">
        <v>0</v>
      </c>
      <c r="N818" s="1" t="s">
        <v>55</v>
      </c>
      <c r="O818" s="1">
        <v>979.85</v>
      </c>
      <c r="P818" s="1">
        <v>4</v>
      </c>
      <c r="Q818" s="1">
        <v>50</v>
      </c>
      <c r="R818" s="1">
        <v>449.85</v>
      </c>
      <c r="S818" s="1">
        <v>0.25</v>
      </c>
      <c r="T818" s="1" t="s">
        <v>56</v>
      </c>
      <c r="U818" s="1">
        <v>286</v>
      </c>
      <c r="V818" s="1" t="s">
        <v>52</v>
      </c>
      <c r="W818" s="1" t="s">
        <v>52</v>
      </c>
      <c r="X818" s="1">
        <v>36</v>
      </c>
    </row>
    <row r="819" spans="1:24">
      <c r="A819" s="1">
        <v>884</v>
      </c>
      <c r="B819" s="1" t="s">
        <v>99</v>
      </c>
      <c r="C819" s="1" t="s">
        <v>14</v>
      </c>
      <c r="D819" s="1">
        <v>92.25</v>
      </c>
      <c r="E819" s="1">
        <v>0.5</v>
      </c>
      <c r="F819" s="1">
        <v>0.1</v>
      </c>
      <c r="G819" s="1">
        <v>0</v>
      </c>
      <c r="H819" s="1">
        <v>0.15</v>
      </c>
      <c r="I819" s="1">
        <v>6</v>
      </c>
      <c r="J819" s="1">
        <v>0</v>
      </c>
      <c r="K819" s="1">
        <v>1</v>
      </c>
      <c r="L819" s="1">
        <v>0</v>
      </c>
      <c r="M819" s="1">
        <v>0</v>
      </c>
      <c r="N819" s="1" t="s">
        <v>55</v>
      </c>
      <c r="O819" s="1">
        <v>979.85</v>
      </c>
      <c r="P819" s="1">
        <v>4</v>
      </c>
      <c r="Q819" s="1">
        <v>50</v>
      </c>
      <c r="R819" s="1">
        <v>499.85</v>
      </c>
      <c r="S819" s="1">
        <v>0.25</v>
      </c>
      <c r="T819" s="1" t="s">
        <v>56</v>
      </c>
      <c r="U819" s="1">
        <v>291</v>
      </c>
      <c r="V819" s="1" t="s">
        <v>52</v>
      </c>
      <c r="W819" s="1" t="s">
        <v>52</v>
      </c>
      <c r="X819" s="1">
        <v>32</v>
      </c>
    </row>
    <row r="820" spans="1:24">
      <c r="A820" s="1">
        <v>885</v>
      </c>
      <c r="B820" s="1" t="s">
        <v>99</v>
      </c>
      <c r="C820" s="1" t="s">
        <v>14</v>
      </c>
      <c r="D820" s="1">
        <v>92.25</v>
      </c>
      <c r="E820" s="1">
        <v>0.5</v>
      </c>
      <c r="F820" s="1">
        <v>0.1</v>
      </c>
      <c r="G820" s="1">
        <v>0</v>
      </c>
      <c r="H820" s="1">
        <v>0.15</v>
      </c>
      <c r="I820" s="1">
        <v>6</v>
      </c>
      <c r="J820" s="1">
        <v>0</v>
      </c>
      <c r="K820" s="1">
        <v>1</v>
      </c>
      <c r="L820" s="1">
        <v>0</v>
      </c>
      <c r="M820" s="1">
        <v>0</v>
      </c>
      <c r="N820" s="1" t="s">
        <v>55</v>
      </c>
      <c r="O820" s="1">
        <v>979.85</v>
      </c>
      <c r="P820" s="1">
        <v>4</v>
      </c>
      <c r="Q820" s="1">
        <v>50</v>
      </c>
      <c r="R820" s="1">
        <v>549.85</v>
      </c>
      <c r="S820" s="1">
        <v>0.25</v>
      </c>
      <c r="T820" s="1" t="s">
        <v>56</v>
      </c>
      <c r="U820" s="1">
        <v>219</v>
      </c>
      <c r="V820" s="1" t="s">
        <v>52</v>
      </c>
      <c r="W820" s="1" t="s">
        <v>52</v>
      </c>
      <c r="X820" s="1">
        <v>35</v>
      </c>
    </row>
    <row r="821" spans="1:24">
      <c r="A821" s="1">
        <v>886</v>
      </c>
      <c r="B821" s="1" t="s">
        <v>100</v>
      </c>
      <c r="C821" s="1" t="s">
        <v>3</v>
      </c>
      <c r="D821" s="1">
        <v>92.62</v>
      </c>
      <c r="E821" s="1">
        <v>0</v>
      </c>
      <c r="F821" s="1">
        <v>0</v>
      </c>
      <c r="G821" s="1">
        <v>0</v>
      </c>
      <c r="H821" s="1">
        <v>0</v>
      </c>
      <c r="I821" s="1">
        <v>5.94</v>
      </c>
      <c r="J821" s="1">
        <v>0</v>
      </c>
      <c r="K821" s="1">
        <v>1.44</v>
      </c>
      <c r="L821" s="1">
        <v>0</v>
      </c>
      <c r="M821" s="1">
        <v>0</v>
      </c>
      <c r="N821" s="1" t="s">
        <v>54</v>
      </c>
      <c r="O821" s="1">
        <v>979.85</v>
      </c>
      <c r="P821" s="1">
        <v>2</v>
      </c>
      <c r="Q821" s="1">
        <v>0</v>
      </c>
      <c r="R821" s="1">
        <v>499.85</v>
      </c>
      <c r="S821" s="1">
        <v>0.5</v>
      </c>
      <c r="T821" s="1" t="s">
        <v>51</v>
      </c>
      <c r="U821" s="1">
        <v>282</v>
      </c>
      <c r="V821" s="1" t="s">
        <v>52</v>
      </c>
      <c r="W821" s="1" t="s">
        <v>52</v>
      </c>
      <c r="X821" s="1">
        <v>28</v>
      </c>
    </row>
    <row r="822" spans="1:24">
      <c r="A822" s="1">
        <v>887</v>
      </c>
      <c r="B822" s="1" t="s">
        <v>99</v>
      </c>
      <c r="C822" s="1" t="s">
        <v>14</v>
      </c>
      <c r="D822" s="1">
        <v>92.25</v>
      </c>
      <c r="E822" s="1">
        <v>0.5</v>
      </c>
      <c r="F822" s="1">
        <v>0.1</v>
      </c>
      <c r="G822" s="1">
        <v>0</v>
      </c>
      <c r="H822" s="1">
        <v>0.15</v>
      </c>
      <c r="I822" s="1">
        <v>6</v>
      </c>
      <c r="J822" s="1">
        <v>0</v>
      </c>
      <c r="K822" s="1">
        <v>1</v>
      </c>
      <c r="L822" s="1">
        <v>0</v>
      </c>
      <c r="M822" s="1">
        <v>0</v>
      </c>
      <c r="N822" s="1" t="s">
        <v>55</v>
      </c>
      <c r="O822" s="1">
        <v>979.85</v>
      </c>
      <c r="P822" s="1">
        <v>4</v>
      </c>
      <c r="Q822" s="1">
        <v>60</v>
      </c>
      <c r="R822" s="1">
        <v>399.85</v>
      </c>
      <c r="S822" s="1">
        <v>0.5</v>
      </c>
      <c r="T822" s="1" t="s">
        <v>56</v>
      </c>
      <c r="U822" s="1">
        <v>382</v>
      </c>
      <c r="V822" s="1" t="s">
        <v>52</v>
      </c>
      <c r="W822" s="1" t="s">
        <v>52</v>
      </c>
      <c r="X822" s="1">
        <v>23</v>
      </c>
    </row>
    <row r="823" spans="1:24">
      <c r="A823" s="1">
        <v>888</v>
      </c>
      <c r="B823" s="1" t="s">
        <v>99</v>
      </c>
      <c r="C823" s="1" t="s">
        <v>14</v>
      </c>
      <c r="D823" s="1">
        <v>92.25</v>
      </c>
      <c r="E823" s="1">
        <v>0.5</v>
      </c>
      <c r="F823" s="1">
        <v>0.1</v>
      </c>
      <c r="G823" s="1">
        <v>0</v>
      </c>
      <c r="H823" s="1">
        <v>0.15</v>
      </c>
      <c r="I823" s="1">
        <v>6</v>
      </c>
      <c r="J823" s="1">
        <v>0</v>
      </c>
      <c r="K823" s="1">
        <v>1</v>
      </c>
      <c r="L823" s="1">
        <v>0</v>
      </c>
      <c r="M823" s="1">
        <v>0</v>
      </c>
      <c r="N823" s="1" t="s">
        <v>55</v>
      </c>
      <c r="O823" s="1">
        <v>979.85</v>
      </c>
      <c r="P823" s="1">
        <v>4</v>
      </c>
      <c r="Q823" s="1">
        <v>60</v>
      </c>
      <c r="R823" s="1">
        <v>449.85</v>
      </c>
      <c r="S823" s="1">
        <v>0.5</v>
      </c>
      <c r="T823" s="1" t="s">
        <v>56</v>
      </c>
      <c r="U823" s="1">
        <v>359</v>
      </c>
      <c r="V823" s="1" t="s">
        <v>52</v>
      </c>
      <c r="W823" s="1" t="s">
        <v>52</v>
      </c>
      <c r="X823" s="1">
        <v>26</v>
      </c>
    </row>
    <row r="824" spans="1:24">
      <c r="A824" s="1">
        <v>889</v>
      </c>
      <c r="B824" s="1" t="s">
        <v>99</v>
      </c>
      <c r="C824" s="1" t="s">
        <v>14</v>
      </c>
      <c r="D824" s="1">
        <v>92.25</v>
      </c>
      <c r="E824" s="1">
        <v>0.5</v>
      </c>
      <c r="F824" s="1">
        <v>0.1</v>
      </c>
      <c r="G824" s="1">
        <v>0</v>
      </c>
      <c r="H824" s="1">
        <v>0.15</v>
      </c>
      <c r="I824" s="1">
        <v>6</v>
      </c>
      <c r="J824" s="1">
        <v>0</v>
      </c>
      <c r="K824" s="1">
        <v>1</v>
      </c>
      <c r="L824" s="1">
        <v>0</v>
      </c>
      <c r="M824" s="1">
        <v>0</v>
      </c>
      <c r="N824" s="1" t="s">
        <v>55</v>
      </c>
      <c r="O824" s="1">
        <v>979.85</v>
      </c>
      <c r="P824" s="1">
        <v>4</v>
      </c>
      <c r="Q824" s="1">
        <v>60</v>
      </c>
      <c r="R824" s="1">
        <v>499.85</v>
      </c>
      <c r="S824" s="1">
        <v>0.5</v>
      </c>
      <c r="T824" s="1" t="s">
        <v>56</v>
      </c>
      <c r="U824" s="1">
        <v>287</v>
      </c>
      <c r="V824" s="1" t="s">
        <v>52</v>
      </c>
      <c r="W824" s="1" t="s">
        <v>52</v>
      </c>
      <c r="X824" s="1">
        <v>28</v>
      </c>
    </row>
    <row r="825" spans="1:24">
      <c r="A825" s="1">
        <v>890</v>
      </c>
      <c r="B825" s="1" t="s">
        <v>99</v>
      </c>
      <c r="C825" s="1" t="s">
        <v>14</v>
      </c>
      <c r="D825" s="1">
        <v>92.25</v>
      </c>
      <c r="E825" s="1">
        <v>0.5</v>
      </c>
      <c r="F825" s="1">
        <v>0.1</v>
      </c>
      <c r="G825" s="1">
        <v>0</v>
      </c>
      <c r="H825" s="1">
        <v>0.15</v>
      </c>
      <c r="I825" s="1">
        <v>6</v>
      </c>
      <c r="J825" s="1">
        <v>0</v>
      </c>
      <c r="K825" s="1">
        <v>1</v>
      </c>
      <c r="L825" s="1">
        <v>0</v>
      </c>
      <c r="M825" s="1">
        <v>0</v>
      </c>
      <c r="N825" s="1" t="s">
        <v>55</v>
      </c>
      <c r="O825" s="1">
        <v>979.85</v>
      </c>
      <c r="P825" s="1">
        <v>4</v>
      </c>
      <c r="Q825" s="1">
        <v>80</v>
      </c>
      <c r="R825" s="1">
        <v>449.85</v>
      </c>
      <c r="S825" s="1">
        <v>0.5</v>
      </c>
      <c r="T825" s="1" t="s">
        <v>56</v>
      </c>
      <c r="U825" s="1">
        <v>345</v>
      </c>
      <c r="V825" s="1" t="s">
        <v>52</v>
      </c>
      <c r="W825" s="1" t="s">
        <v>52</v>
      </c>
      <c r="X825" s="1">
        <v>18</v>
      </c>
    </row>
    <row r="826" spans="1:24">
      <c r="A826" s="1">
        <v>891</v>
      </c>
      <c r="B826" s="1" t="s">
        <v>99</v>
      </c>
      <c r="C826" s="1" t="s">
        <v>14</v>
      </c>
      <c r="D826" s="1">
        <v>92.25</v>
      </c>
      <c r="E826" s="1">
        <v>0.5</v>
      </c>
      <c r="F826" s="1">
        <v>0.1</v>
      </c>
      <c r="G826" s="1">
        <v>0</v>
      </c>
      <c r="H826" s="1">
        <v>0.15</v>
      </c>
      <c r="I826" s="1">
        <v>6</v>
      </c>
      <c r="J826" s="1">
        <v>0</v>
      </c>
      <c r="K826" s="1">
        <v>1</v>
      </c>
      <c r="L826" s="1">
        <v>0</v>
      </c>
      <c r="M826" s="1">
        <v>0</v>
      </c>
      <c r="N826" s="1" t="s">
        <v>55</v>
      </c>
      <c r="O826" s="1">
        <v>979.85</v>
      </c>
      <c r="P826" s="1">
        <v>4</v>
      </c>
      <c r="Q826" s="1">
        <v>80</v>
      </c>
      <c r="R826" s="1">
        <v>499.85</v>
      </c>
      <c r="S826" s="1">
        <v>0.5</v>
      </c>
      <c r="T826" s="1" t="s">
        <v>56</v>
      </c>
      <c r="U826" s="1">
        <v>267</v>
      </c>
      <c r="V826" s="1" t="s">
        <v>52</v>
      </c>
      <c r="W826" s="1" t="s">
        <v>52</v>
      </c>
      <c r="X826" s="1">
        <v>17</v>
      </c>
    </row>
    <row r="827" spans="1:24">
      <c r="A827" s="1">
        <v>892</v>
      </c>
      <c r="B827" s="1" t="s">
        <v>99</v>
      </c>
      <c r="C827" s="1" t="s">
        <v>14</v>
      </c>
      <c r="D827" s="1">
        <v>92.25</v>
      </c>
      <c r="E827" s="1">
        <v>0.5</v>
      </c>
      <c r="F827" s="1">
        <v>0.1</v>
      </c>
      <c r="G827" s="1">
        <v>0</v>
      </c>
      <c r="H827" s="1">
        <v>0.15</v>
      </c>
      <c r="I827" s="1">
        <v>6</v>
      </c>
      <c r="J827" s="1">
        <v>0</v>
      </c>
      <c r="K827" s="1">
        <v>1</v>
      </c>
      <c r="L827" s="1">
        <v>0</v>
      </c>
      <c r="M827" s="1">
        <v>0</v>
      </c>
      <c r="N827" s="1" t="s">
        <v>55</v>
      </c>
      <c r="O827" s="1">
        <v>979.85</v>
      </c>
      <c r="P827" s="1">
        <v>4</v>
      </c>
      <c r="Q827" s="1">
        <v>80</v>
      </c>
      <c r="R827" s="1">
        <v>399.85</v>
      </c>
      <c r="S827" s="1">
        <v>0.5</v>
      </c>
      <c r="T827" s="1" t="s">
        <v>56</v>
      </c>
      <c r="U827" s="1">
        <v>359</v>
      </c>
      <c r="V827" s="1" t="s">
        <v>52</v>
      </c>
      <c r="W827" s="1" t="s">
        <v>52</v>
      </c>
      <c r="X827" s="1">
        <v>23</v>
      </c>
    </row>
    <row r="828" spans="1:24">
      <c r="A828" s="1">
        <v>893</v>
      </c>
      <c r="B828" s="1" t="s">
        <v>99</v>
      </c>
      <c r="C828" s="1" t="s">
        <v>14</v>
      </c>
      <c r="D828" s="1">
        <v>92.25</v>
      </c>
      <c r="E828" s="1">
        <v>0.5</v>
      </c>
      <c r="F828" s="1">
        <v>0.1</v>
      </c>
      <c r="G828" s="1">
        <v>0</v>
      </c>
      <c r="H828" s="1">
        <v>0.15</v>
      </c>
      <c r="I828" s="1">
        <v>6</v>
      </c>
      <c r="J828" s="1">
        <v>0</v>
      </c>
      <c r="K828" s="1">
        <v>1</v>
      </c>
      <c r="L828" s="1">
        <v>0</v>
      </c>
      <c r="M828" s="1">
        <v>0</v>
      </c>
      <c r="N828" s="1" t="s">
        <v>55</v>
      </c>
      <c r="O828" s="1">
        <v>979.85</v>
      </c>
      <c r="P828" s="1">
        <v>4</v>
      </c>
      <c r="Q828" s="1">
        <v>80</v>
      </c>
      <c r="R828" s="1">
        <v>449.85</v>
      </c>
      <c r="S828" s="1">
        <v>0.5</v>
      </c>
      <c r="T828" s="1" t="s">
        <v>56</v>
      </c>
      <c r="U828" s="1">
        <v>373</v>
      </c>
      <c r="V828" s="1" t="s">
        <v>52</v>
      </c>
      <c r="W828" s="1" t="s">
        <v>52</v>
      </c>
      <c r="X828" s="1">
        <v>27</v>
      </c>
    </row>
    <row r="829" spans="1:24">
      <c r="A829" s="1">
        <v>894</v>
      </c>
      <c r="B829" s="1" t="s">
        <v>99</v>
      </c>
      <c r="C829" s="1" t="s">
        <v>14</v>
      </c>
      <c r="D829" s="1">
        <v>92.25</v>
      </c>
      <c r="E829" s="1">
        <v>0.5</v>
      </c>
      <c r="F829" s="1">
        <v>0.1</v>
      </c>
      <c r="G829" s="1">
        <v>0</v>
      </c>
      <c r="H829" s="1">
        <v>0.15</v>
      </c>
      <c r="I829" s="1">
        <v>6</v>
      </c>
      <c r="J829" s="1">
        <v>0</v>
      </c>
      <c r="K829" s="1">
        <v>1</v>
      </c>
      <c r="L829" s="1">
        <v>0</v>
      </c>
      <c r="M829" s="1">
        <v>0</v>
      </c>
      <c r="N829" s="1" t="s">
        <v>55</v>
      </c>
      <c r="O829" s="1">
        <v>979.85</v>
      </c>
      <c r="P829" s="1">
        <v>4</v>
      </c>
      <c r="Q829" s="1">
        <v>80</v>
      </c>
      <c r="R829" s="1">
        <v>499.85</v>
      </c>
      <c r="S829" s="1">
        <v>0.5</v>
      </c>
      <c r="T829" s="1" t="s">
        <v>56</v>
      </c>
      <c r="U829" s="1">
        <v>304</v>
      </c>
      <c r="V829" s="1" t="s">
        <v>52</v>
      </c>
      <c r="W829" s="1" t="s">
        <v>52</v>
      </c>
      <c r="X829" s="1">
        <v>29</v>
      </c>
    </row>
    <row r="830" spans="1:24">
      <c r="A830" s="1">
        <v>895</v>
      </c>
      <c r="B830" s="1" t="s">
        <v>99</v>
      </c>
      <c r="C830" s="1" t="s">
        <v>14</v>
      </c>
      <c r="D830" s="1">
        <v>92.25</v>
      </c>
      <c r="E830" s="1">
        <v>0.5</v>
      </c>
      <c r="F830" s="1">
        <v>0.1</v>
      </c>
      <c r="G830" s="1">
        <v>0</v>
      </c>
      <c r="H830" s="1">
        <v>0.15</v>
      </c>
      <c r="I830" s="1">
        <v>6</v>
      </c>
      <c r="J830" s="1">
        <v>0</v>
      </c>
      <c r="K830" s="1">
        <v>1</v>
      </c>
      <c r="L830" s="1">
        <v>0</v>
      </c>
      <c r="M830" s="1">
        <v>0</v>
      </c>
      <c r="N830" s="1" t="s">
        <v>54</v>
      </c>
      <c r="O830" s="1">
        <v>979.85</v>
      </c>
      <c r="P830" s="1">
        <v>4</v>
      </c>
      <c r="Q830" s="1">
        <v>0</v>
      </c>
      <c r="R830" s="1">
        <v>399.85</v>
      </c>
      <c r="S830" s="1">
        <v>0.5</v>
      </c>
      <c r="T830" s="1" t="s">
        <v>51</v>
      </c>
      <c r="U830" s="1">
        <v>232</v>
      </c>
      <c r="V830" s="1" t="s">
        <v>52</v>
      </c>
      <c r="W830" s="1" t="s">
        <v>52</v>
      </c>
      <c r="X830" s="1">
        <v>28</v>
      </c>
    </row>
    <row r="831" spans="1:24">
      <c r="A831" s="1">
        <v>896</v>
      </c>
      <c r="B831" s="1" t="s">
        <v>99</v>
      </c>
      <c r="C831" s="1" t="s">
        <v>14</v>
      </c>
      <c r="D831" s="1">
        <v>92.25</v>
      </c>
      <c r="E831" s="1">
        <v>0.5</v>
      </c>
      <c r="F831" s="1">
        <v>0.1</v>
      </c>
      <c r="G831" s="1">
        <v>0</v>
      </c>
      <c r="H831" s="1">
        <v>0.15</v>
      </c>
      <c r="I831" s="1">
        <v>6</v>
      </c>
      <c r="J831" s="1">
        <v>0</v>
      </c>
      <c r="K831" s="1">
        <v>1</v>
      </c>
      <c r="L831" s="1">
        <v>0</v>
      </c>
      <c r="M831" s="1">
        <v>0</v>
      </c>
      <c r="N831" s="1" t="s">
        <v>54</v>
      </c>
      <c r="O831" s="1">
        <v>979.85</v>
      </c>
      <c r="P831" s="1">
        <v>4</v>
      </c>
      <c r="Q831" s="1">
        <v>0</v>
      </c>
      <c r="R831" s="1">
        <v>449.85</v>
      </c>
      <c r="S831" s="1">
        <v>0.5</v>
      </c>
      <c r="T831" s="1" t="s">
        <v>51</v>
      </c>
      <c r="U831" s="1">
        <v>248</v>
      </c>
      <c r="V831" s="1" t="s">
        <v>52</v>
      </c>
      <c r="W831" s="1" t="s">
        <v>52</v>
      </c>
      <c r="X831" s="1">
        <v>36</v>
      </c>
    </row>
    <row r="832" spans="1:24">
      <c r="A832" s="1">
        <v>897</v>
      </c>
      <c r="B832" s="1" t="s">
        <v>99</v>
      </c>
      <c r="C832" s="1" t="s">
        <v>14</v>
      </c>
      <c r="D832" s="1">
        <v>92.25</v>
      </c>
      <c r="E832" s="1">
        <v>0.5</v>
      </c>
      <c r="F832" s="1">
        <v>0.1</v>
      </c>
      <c r="G832" s="1">
        <v>0</v>
      </c>
      <c r="H832" s="1">
        <v>0.15</v>
      </c>
      <c r="I832" s="1">
        <v>6</v>
      </c>
      <c r="J832" s="1">
        <v>0</v>
      </c>
      <c r="K832" s="1">
        <v>1</v>
      </c>
      <c r="L832" s="1">
        <v>0</v>
      </c>
      <c r="M832" s="1">
        <v>0</v>
      </c>
      <c r="N832" s="1" t="s">
        <v>54</v>
      </c>
      <c r="O832" s="1">
        <v>979.85</v>
      </c>
      <c r="P832" s="1">
        <v>4</v>
      </c>
      <c r="Q832" s="1">
        <v>0</v>
      </c>
      <c r="R832" s="1">
        <v>499.85</v>
      </c>
      <c r="S832" s="1">
        <v>0.5</v>
      </c>
      <c r="T832" s="1" t="s">
        <v>51</v>
      </c>
      <c r="U832" s="1">
        <v>222</v>
      </c>
      <c r="V832" s="1" t="s">
        <v>52</v>
      </c>
      <c r="W832" s="1" t="s">
        <v>52</v>
      </c>
      <c r="X832" s="1">
        <v>41</v>
      </c>
    </row>
    <row r="833" spans="1:24">
      <c r="A833" s="1">
        <v>898</v>
      </c>
      <c r="B833" s="1" t="s">
        <v>99</v>
      </c>
      <c r="C833" s="1" t="s">
        <v>14</v>
      </c>
      <c r="D833" s="1">
        <v>92.25</v>
      </c>
      <c r="E833" s="1">
        <v>0.5</v>
      </c>
      <c r="F833" s="1">
        <v>0.1</v>
      </c>
      <c r="G833" s="1">
        <v>0</v>
      </c>
      <c r="H833" s="1">
        <v>0.15</v>
      </c>
      <c r="I833" s="1">
        <v>6</v>
      </c>
      <c r="J833" s="1">
        <v>0</v>
      </c>
      <c r="K833" s="1">
        <v>1</v>
      </c>
      <c r="L833" s="1">
        <v>0</v>
      </c>
      <c r="M833" s="1">
        <v>0</v>
      </c>
      <c r="N833" s="1" t="s">
        <v>55</v>
      </c>
      <c r="O833" s="1">
        <v>979.85</v>
      </c>
      <c r="P833" s="1">
        <v>4</v>
      </c>
      <c r="Q833" s="1">
        <v>50</v>
      </c>
      <c r="R833" s="1">
        <v>399.85</v>
      </c>
      <c r="S833" s="1">
        <v>0.5</v>
      </c>
      <c r="T833" s="1" t="s">
        <v>56</v>
      </c>
      <c r="U833" s="1">
        <v>253</v>
      </c>
      <c r="V833" s="1" t="s">
        <v>52</v>
      </c>
      <c r="W833" s="1" t="s">
        <v>52</v>
      </c>
      <c r="X833" s="1">
        <v>39</v>
      </c>
    </row>
    <row r="834" spans="1:24">
      <c r="A834" s="1">
        <v>899</v>
      </c>
      <c r="B834" s="1" t="s">
        <v>99</v>
      </c>
      <c r="C834" s="1" t="s">
        <v>14</v>
      </c>
      <c r="D834" s="1">
        <v>92.25</v>
      </c>
      <c r="E834" s="1">
        <v>0.5</v>
      </c>
      <c r="F834" s="1">
        <v>0.1</v>
      </c>
      <c r="G834" s="1">
        <v>0</v>
      </c>
      <c r="H834" s="1">
        <v>0.15</v>
      </c>
      <c r="I834" s="1">
        <v>6</v>
      </c>
      <c r="J834" s="1">
        <v>0</v>
      </c>
      <c r="K834" s="1">
        <v>1</v>
      </c>
      <c r="L834" s="1">
        <v>0</v>
      </c>
      <c r="M834" s="1">
        <v>0</v>
      </c>
      <c r="N834" s="1" t="s">
        <v>55</v>
      </c>
      <c r="O834" s="1">
        <v>979.85</v>
      </c>
      <c r="P834" s="1">
        <v>4</v>
      </c>
      <c r="Q834" s="1">
        <v>50</v>
      </c>
      <c r="R834" s="1">
        <v>449.85</v>
      </c>
      <c r="S834" s="1">
        <v>0.5</v>
      </c>
      <c r="T834" s="1" t="s">
        <v>56</v>
      </c>
      <c r="U834" s="1">
        <v>229</v>
      </c>
      <c r="V834" s="1" t="s">
        <v>52</v>
      </c>
      <c r="W834" s="1" t="s">
        <v>52</v>
      </c>
      <c r="X834" s="1">
        <v>46</v>
      </c>
    </row>
    <row r="835" spans="1:24">
      <c r="A835" s="1">
        <v>900</v>
      </c>
      <c r="B835" s="1" t="s">
        <v>99</v>
      </c>
      <c r="C835" s="1" t="s">
        <v>14</v>
      </c>
      <c r="D835" s="1">
        <v>92.25</v>
      </c>
      <c r="E835" s="1">
        <v>0.5</v>
      </c>
      <c r="F835" s="1">
        <v>0.1</v>
      </c>
      <c r="G835" s="1">
        <v>0</v>
      </c>
      <c r="H835" s="1">
        <v>0.15</v>
      </c>
      <c r="I835" s="1">
        <v>6</v>
      </c>
      <c r="J835" s="1">
        <v>0</v>
      </c>
      <c r="K835" s="1">
        <v>1</v>
      </c>
      <c r="L835" s="1">
        <v>0</v>
      </c>
      <c r="M835" s="1">
        <v>0</v>
      </c>
      <c r="N835" s="1" t="s">
        <v>55</v>
      </c>
      <c r="O835" s="1">
        <v>979.85</v>
      </c>
      <c r="P835" s="1">
        <v>4</v>
      </c>
      <c r="Q835" s="1">
        <v>50</v>
      </c>
      <c r="R835" s="1">
        <v>499.85</v>
      </c>
      <c r="S835" s="1">
        <v>0.5</v>
      </c>
      <c r="T835" s="1" t="s">
        <v>56</v>
      </c>
      <c r="U835" s="1">
        <v>162</v>
      </c>
      <c r="V835" s="1" t="s">
        <v>52</v>
      </c>
      <c r="W835" s="1" t="s">
        <v>52</v>
      </c>
      <c r="X835" s="1">
        <v>52</v>
      </c>
    </row>
    <row r="836" spans="1:24">
      <c r="A836" s="1">
        <v>901</v>
      </c>
      <c r="B836" s="1" t="s">
        <v>99</v>
      </c>
      <c r="C836" s="1" t="s">
        <v>14</v>
      </c>
      <c r="D836" s="1">
        <v>92.25</v>
      </c>
      <c r="E836" s="1">
        <v>0.5</v>
      </c>
      <c r="F836" s="1">
        <v>0.1</v>
      </c>
      <c r="G836" s="1">
        <v>0</v>
      </c>
      <c r="H836" s="1">
        <v>0.15</v>
      </c>
      <c r="I836" s="1">
        <v>6</v>
      </c>
      <c r="J836" s="1">
        <v>0</v>
      </c>
      <c r="K836" s="1">
        <v>1</v>
      </c>
      <c r="L836" s="1">
        <v>0</v>
      </c>
      <c r="M836" s="1">
        <v>0</v>
      </c>
      <c r="N836" s="1" t="s">
        <v>55</v>
      </c>
      <c r="O836" s="1">
        <v>979.85</v>
      </c>
      <c r="P836" s="1">
        <v>4</v>
      </c>
      <c r="Q836" s="1">
        <v>50</v>
      </c>
      <c r="R836" s="1">
        <v>549.85</v>
      </c>
      <c r="S836" s="1">
        <v>0.5</v>
      </c>
      <c r="T836" s="1" t="s">
        <v>56</v>
      </c>
      <c r="U836" s="1">
        <v>145</v>
      </c>
      <c r="V836" s="1" t="s">
        <v>52</v>
      </c>
      <c r="W836" s="1" t="s">
        <v>52</v>
      </c>
      <c r="X836" s="1">
        <v>48</v>
      </c>
    </row>
    <row r="837" spans="1:24">
      <c r="A837" s="1">
        <v>902</v>
      </c>
      <c r="B837" s="1" t="s">
        <v>99</v>
      </c>
      <c r="C837" s="1" t="s">
        <v>14</v>
      </c>
      <c r="D837" s="1">
        <v>92.25</v>
      </c>
      <c r="E837" s="1">
        <v>0.5</v>
      </c>
      <c r="F837" s="1">
        <v>0.1</v>
      </c>
      <c r="G837" s="1">
        <v>0</v>
      </c>
      <c r="H837" s="1">
        <v>0.15</v>
      </c>
      <c r="I837" s="1">
        <v>6</v>
      </c>
      <c r="J837" s="1">
        <v>0</v>
      </c>
      <c r="K837" s="1">
        <v>1</v>
      </c>
      <c r="L837" s="1">
        <v>0</v>
      </c>
      <c r="M837" s="1">
        <v>0</v>
      </c>
      <c r="N837" s="1" t="s">
        <v>55</v>
      </c>
      <c r="O837" s="1">
        <v>979.85</v>
      </c>
      <c r="P837" s="1">
        <v>4</v>
      </c>
      <c r="Q837" s="1">
        <v>50</v>
      </c>
      <c r="R837" s="1">
        <v>399.85</v>
      </c>
      <c r="S837" s="1">
        <v>0.5</v>
      </c>
      <c r="T837" s="1" t="s">
        <v>56</v>
      </c>
      <c r="U837" s="1">
        <v>245</v>
      </c>
      <c r="V837" s="1" t="s">
        <v>52</v>
      </c>
      <c r="W837" s="1" t="s">
        <v>52</v>
      </c>
      <c r="X837" s="1">
        <v>47</v>
      </c>
    </row>
    <row r="838" spans="1:24">
      <c r="A838" s="1">
        <v>903</v>
      </c>
      <c r="B838" s="1" t="s">
        <v>99</v>
      </c>
      <c r="C838" s="1" t="s">
        <v>14</v>
      </c>
      <c r="D838" s="1">
        <v>92.25</v>
      </c>
      <c r="E838" s="1">
        <v>0.5</v>
      </c>
      <c r="F838" s="1">
        <v>0.1</v>
      </c>
      <c r="G838" s="1">
        <v>0</v>
      </c>
      <c r="H838" s="1">
        <v>0.15</v>
      </c>
      <c r="I838" s="1">
        <v>6</v>
      </c>
      <c r="J838" s="1">
        <v>0</v>
      </c>
      <c r="K838" s="1">
        <v>1</v>
      </c>
      <c r="L838" s="1">
        <v>0</v>
      </c>
      <c r="M838" s="1">
        <v>0</v>
      </c>
      <c r="N838" s="1" t="s">
        <v>55</v>
      </c>
      <c r="O838" s="1">
        <v>979.85</v>
      </c>
      <c r="P838" s="1">
        <v>4</v>
      </c>
      <c r="Q838" s="1">
        <v>50</v>
      </c>
      <c r="R838" s="1">
        <v>449.85</v>
      </c>
      <c r="S838" s="1">
        <v>0.5</v>
      </c>
      <c r="T838" s="1" t="s">
        <v>56</v>
      </c>
      <c r="U838" s="1">
        <v>196</v>
      </c>
      <c r="V838" s="1" t="s">
        <v>52</v>
      </c>
      <c r="W838" s="1" t="s">
        <v>52</v>
      </c>
      <c r="X838" s="1">
        <v>52</v>
      </c>
    </row>
    <row r="839" spans="1:24">
      <c r="A839" s="1">
        <v>904</v>
      </c>
      <c r="B839" s="1" t="s">
        <v>99</v>
      </c>
      <c r="C839" s="1" t="s">
        <v>14</v>
      </c>
      <c r="D839" s="1">
        <v>92.25</v>
      </c>
      <c r="E839" s="1">
        <v>0.5</v>
      </c>
      <c r="F839" s="1">
        <v>0.1</v>
      </c>
      <c r="G839" s="1">
        <v>0</v>
      </c>
      <c r="H839" s="1">
        <v>0.15</v>
      </c>
      <c r="I839" s="1">
        <v>6</v>
      </c>
      <c r="J839" s="1">
        <v>0</v>
      </c>
      <c r="K839" s="1">
        <v>1</v>
      </c>
      <c r="L839" s="1">
        <v>0</v>
      </c>
      <c r="M839" s="1">
        <v>0</v>
      </c>
      <c r="N839" s="1" t="s">
        <v>55</v>
      </c>
      <c r="O839" s="1">
        <v>979.85</v>
      </c>
      <c r="P839" s="1">
        <v>4</v>
      </c>
      <c r="Q839" s="1">
        <v>50</v>
      </c>
      <c r="R839" s="1">
        <v>499.85</v>
      </c>
      <c r="S839" s="1">
        <v>0.5</v>
      </c>
      <c r="T839" s="1" t="s">
        <v>56</v>
      </c>
      <c r="U839" s="1">
        <v>161</v>
      </c>
      <c r="V839" s="1" t="s">
        <v>52</v>
      </c>
      <c r="W839" s="1" t="s">
        <v>52</v>
      </c>
      <c r="X839" s="1">
        <v>53</v>
      </c>
    </row>
    <row r="840" spans="1:24">
      <c r="A840" s="1">
        <v>905</v>
      </c>
      <c r="B840" s="1" t="s">
        <v>99</v>
      </c>
      <c r="C840" s="1" t="s">
        <v>14</v>
      </c>
      <c r="D840" s="1">
        <v>92.25</v>
      </c>
      <c r="E840" s="1">
        <v>0.5</v>
      </c>
      <c r="F840" s="1">
        <v>0.1</v>
      </c>
      <c r="G840" s="1">
        <v>0</v>
      </c>
      <c r="H840" s="1">
        <v>0.15</v>
      </c>
      <c r="I840" s="1">
        <v>6</v>
      </c>
      <c r="J840" s="1">
        <v>0</v>
      </c>
      <c r="K840" s="1">
        <v>1</v>
      </c>
      <c r="L840" s="1">
        <v>0</v>
      </c>
      <c r="M840" s="1">
        <v>0</v>
      </c>
      <c r="N840" s="1" t="s">
        <v>55</v>
      </c>
      <c r="O840" s="1">
        <v>979.85</v>
      </c>
      <c r="P840" s="1">
        <v>4</v>
      </c>
      <c r="Q840" s="1">
        <v>50</v>
      </c>
      <c r="R840" s="1">
        <v>549.85</v>
      </c>
      <c r="S840" s="1">
        <v>0.5</v>
      </c>
      <c r="T840" s="1" t="s">
        <v>56</v>
      </c>
      <c r="U840" s="1">
        <v>144</v>
      </c>
      <c r="V840" s="1" t="s">
        <v>52</v>
      </c>
      <c r="W840" s="1" t="s">
        <v>52</v>
      </c>
      <c r="X840" s="1">
        <v>48</v>
      </c>
    </row>
    <row r="841" spans="1:24">
      <c r="A841" s="1">
        <v>906</v>
      </c>
      <c r="B841" s="1" t="s">
        <v>99</v>
      </c>
      <c r="C841" s="1" t="s">
        <v>14</v>
      </c>
      <c r="D841" s="1">
        <v>92.25</v>
      </c>
      <c r="E841" s="1">
        <v>0.5</v>
      </c>
      <c r="F841" s="1">
        <v>0.1</v>
      </c>
      <c r="G841" s="1">
        <v>0</v>
      </c>
      <c r="H841" s="1">
        <v>0.15</v>
      </c>
      <c r="I841" s="1">
        <v>6</v>
      </c>
      <c r="J841" s="1">
        <v>0</v>
      </c>
      <c r="K841" s="1">
        <v>1</v>
      </c>
      <c r="L841" s="1">
        <v>0</v>
      </c>
      <c r="M841" s="1">
        <v>0</v>
      </c>
      <c r="N841" s="1" t="s">
        <v>55</v>
      </c>
      <c r="O841" s="1">
        <v>979.85</v>
      </c>
      <c r="P841" s="1">
        <v>4</v>
      </c>
      <c r="Q841" s="1">
        <v>50</v>
      </c>
      <c r="R841" s="1">
        <v>399.85</v>
      </c>
      <c r="S841" s="1">
        <v>0.5</v>
      </c>
      <c r="T841" s="1" t="s">
        <v>56</v>
      </c>
      <c r="U841" s="1">
        <v>220</v>
      </c>
      <c r="V841" s="1" t="s">
        <v>52</v>
      </c>
      <c r="W841" s="1" t="s">
        <v>52</v>
      </c>
      <c r="X841" s="1">
        <v>50</v>
      </c>
    </row>
    <row r="842" spans="1:24">
      <c r="A842" s="1">
        <v>907</v>
      </c>
      <c r="B842" s="1" t="s">
        <v>99</v>
      </c>
      <c r="C842" s="1" t="s">
        <v>14</v>
      </c>
      <c r="D842" s="1">
        <v>92.25</v>
      </c>
      <c r="E842" s="1">
        <v>0.5</v>
      </c>
      <c r="F842" s="1">
        <v>0.1</v>
      </c>
      <c r="G842" s="1">
        <v>0</v>
      </c>
      <c r="H842" s="1">
        <v>0.15</v>
      </c>
      <c r="I842" s="1">
        <v>6</v>
      </c>
      <c r="J842" s="1">
        <v>0</v>
      </c>
      <c r="K842" s="1">
        <v>1</v>
      </c>
      <c r="L842" s="1">
        <v>0</v>
      </c>
      <c r="M842" s="1">
        <v>0</v>
      </c>
      <c r="N842" s="1" t="s">
        <v>55</v>
      </c>
      <c r="O842" s="1">
        <v>979.85</v>
      </c>
      <c r="P842" s="1">
        <v>4</v>
      </c>
      <c r="Q842" s="1">
        <v>50</v>
      </c>
      <c r="R842" s="1">
        <v>449.85</v>
      </c>
      <c r="S842" s="1">
        <v>0.5</v>
      </c>
      <c r="T842" s="1" t="s">
        <v>56</v>
      </c>
      <c r="U842" s="1">
        <v>201</v>
      </c>
      <c r="V842" s="1" t="s">
        <v>52</v>
      </c>
      <c r="W842" s="1" t="s">
        <v>52</v>
      </c>
      <c r="X842" s="1">
        <v>52</v>
      </c>
    </row>
    <row r="843" spans="1:24">
      <c r="A843" s="1">
        <v>908</v>
      </c>
      <c r="B843" s="1" t="s">
        <v>99</v>
      </c>
      <c r="C843" s="1" t="s">
        <v>14</v>
      </c>
      <c r="D843" s="1">
        <v>92.25</v>
      </c>
      <c r="E843" s="1">
        <v>0.5</v>
      </c>
      <c r="F843" s="1">
        <v>0.1</v>
      </c>
      <c r="G843" s="1">
        <v>0</v>
      </c>
      <c r="H843" s="1">
        <v>0.15</v>
      </c>
      <c r="I843" s="1">
        <v>6</v>
      </c>
      <c r="J843" s="1">
        <v>0</v>
      </c>
      <c r="K843" s="1">
        <v>1</v>
      </c>
      <c r="L843" s="1">
        <v>0</v>
      </c>
      <c r="M843" s="1">
        <v>0</v>
      </c>
      <c r="N843" s="1" t="s">
        <v>55</v>
      </c>
      <c r="O843" s="1">
        <v>979.85</v>
      </c>
      <c r="P843" s="1">
        <v>4</v>
      </c>
      <c r="Q843" s="1">
        <v>50</v>
      </c>
      <c r="R843" s="1">
        <v>499.85</v>
      </c>
      <c r="S843" s="1">
        <v>0.5</v>
      </c>
      <c r="T843" s="1" t="s">
        <v>56</v>
      </c>
      <c r="U843" s="1">
        <v>176</v>
      </c>
      <c r="V843" s="1" t="s">
        <v>52</v>
      </c>
      <c r="W843" s="1" t="s">
        <v>52</v>
      </c>
      <c r="X843" s="1">
        <v>55</v>
      </c>
    </row>
    <row r="844" spans="1:24">
      <c r="A844" s="1">
        <v>909</v>
      </c>
      <c r="B844" s="1" t="s">
        <v>99</v>
      </c>
      <c r="C844" s="1" t="s">
        <v>14</v>
      </c>
      <c r="D844" s="1">
        <v>92.25</v>
      </c>
      <c r="E844" s="1">
        <v>0.5</v>
      </c>
      <c r="F844" s="1">
        <v>0.1</v>
      </c>
      <c r="G844" s="1">
        <v>0</v>
      </c>
      <c r="H844" s="1">
        <v>0.15</v>
      </c>
      <c r="I844" s="1">
        <v>6</v>
      </c>
      <c r="J844" s="1">
        <v>0</v>
      </c>
      <c r="K844" s="1">
        <v>1</v>
      </c>
      <c r="L844" s="1">
        <v>0</v>
      </c>
      <c r="M844" s="1">
        <v>0</v>
      </c>
      <c r="N844" s="1" t="s">
        <v>55</v>
      </c>
      <c r="O844" s="1">
        <v>979.85</v>
      </c>
      <c r="P844" s="1">
        <v>4</v>
      </c>
      <c r="Q844" s="1">
        <v>50</v>
      </c>
      <c r="R844" s="1">
        <v>549.85</v>
      </c>
      <c r="S844" s="1">
        <v>0.5</v>
      </c>
      <c r="T844" s="1" t="s">
        <v>56</v>
      </c>
      <c r="U844" s="1">
        <v>135</v>
      </c>
      <c r="V844" s="1" t="s">
        <v>52</v>
      </c>
      <c r="W844" s="1" t="s">
        <v>52</v>
      </c>
      <c r="X844" s="1">
        <v>49</v>
      </c>
    </row>
    <row r="845" spans="1:24">
      <c r="A845" s="1">
        <v>910</v>
      </c>
      <c r="B845" s="1" t="s">
        <v>99</v>
      </c>
      <c r="C845" s="1" t="s">
        <v>14</v>
      </c>
      <c r="D845" s="1">
        <v>92.25</v>
      </c>
      <c r="E845" s="1">
        <v>0.5</v>
      </c>
      <c r="F845" s="1">
        <v>0.1</v>
      </c>
      <c r="G845" s="1">
        <v>0</v>
      </c>
      <c r="H845" s="1">
        <v>0.15</v>
      </c>
      <c r="I845" s="1">
        <v>6</v>
      </c>
      <c r="J845" s="1">
        <v>0</v>
      </c>
      <c r="K845" s="1">
        <v>1</v>
      </c>
      <c r="L845" s="1">
        <v>0</v>
      </c>
      <c r="M845" s="1">
        <v>0</v>
      </c>
      <c r="N845" s="1" t="s">
        <v>55</v>
      </c>
      <c r="O845" s="1">
        <v>979.85</v>
      </c>
      <c r="P845" s="1">
        <v>4</v>
      </c>
      <c r="Q845" s="1">
        <v>50</v>
      </c>
      <c r="R845" s="1">
        <v>399.85</v>
      </c>
      <c r="S845" s="1">
        <v>0.5</v>
      </c>
      <c r="T845" s="1" t="s">
        <v>56</v>
      </c>
      <c r="U845" s="1">
        <v>344</v>
      </c>
      <c r="V845" s="1" t="s">
        <v>52</v>
      </c>
      <c r="W845" s="1" t="s">
        <v>52</v>
      </c>
      <c r="X845" s="1">
        <v>27</v>
      </c>
    </row>
    <row r="846" spans="1:24">
      <c r="A846" s="1">
        <v>911</v>
      </c>
      <c r="B846" s="1" t="s">
        <v>99</v>
      </c>
      <c r="C846" s="1" t="s">
        <v>14</v>
      </c>
      <c r="D846" s="1">
        <v>92.25</v>
      </c>
      <c r="E846" s="1">
        <v>0.5</v>
      </c>
      <c r="F846" s="1">
        <v>0.1</v>
      </c>
      <c r="G846" s="1">
        <v>0</v>
      </c>
      <c r="H846" s="1">
        <v>0.15</v>
      </c>
      <c r="I846" s="1">
        <v>6</v>
      </c>
      <c r="J846" s="1">
        <v>0</v>
      </c>
      <c r="K846" s="1">
        <v>1</v>
      </c>
      <c r="L846" s="1">
        <v>0</v>
      </c>
      <c r="M846" s="1">
        <v>0</v>
      </c>
      <c r="N846" s="1" t="s">
        <v>55</v>
      </c>
      <c r="O846" s="1">
        <v>979.85</v>
      </c>
      <c r="P846" s="1">
        <v>4</v>
      </c>
      <c r="Q846" s="1">
        <v>50</v>
      </c>
      <c r="R846" s="1">
        <v>449.85</v>
      </c>
      <c r="S846" s="1">
        <v>0.5</v>
      </c>
      <c r="T846" s="1" t="s">
        <v>56</v>
      </c>
      <c r="U846" s="1">
        <v>321</v>
      </c>
      <c r="V846" s="1" t="s">
        <v>52</v>
      </c>
      <c r="W846" s="1" t="s">
        <v>52</v>
      </c>
      <c r="X846" s="1">
        <v>29</v>
      </c>
    </row>
    <row r="847" spans="1:24">
      <c r="A847" s="1">
        <v>912</v>
      </c>
      <c r="B847" s="1" t="s">
        <v>99</v>
      </c>
      <c r="C847" s="1" t="s">
        <v>14</v>
      </c>
      <c r="D847" s="1">
        <v>92.25</v>
      </c>
      <c r="E847" s="1">
        <v>0.5</v>
      </c>
      <c r="F847" s="1">
        <v>0.1</v>
      </c>
      <c r="G847" s="1">
        <v>0</v>
      </c>
      <c r="H847" s="1">
        <v>0.15</v>
      </c>
      <c r="I847" s="1">
        <v>6</v>
      </c>
      <c r="J847" s="1">
        <v>0</v>
      </c>
      <c r="K847" s="1">
        <v>1</v>
      </c>
      <c r="L847" s="1">
        <v>0</v>
      </c>
      <c r="M847" s="1">
        <v>0</v>
      </c>
      <c r="N847" s="1" t="s">
        <v>55</v>
      </c>
      <c r="O847" s="1">
        <v>979.85</v>
      </c>
      <c r="P847" s="1">
        <v>4</v>
      </c>
      <c r="Q847" s="1">
        <v>50</v>
      </c>
      <c r="R847" s="1">
        <v>499.85</v>
      </c>
      <c r="S847" s="1">
        <v>0.5</v>
      </c>
      <c r="T847" s="1" t="s">
        <v>56</v>
      </c>
      <c r="U847" s="1">
        <v>288</v>
      </c>
      <c r="V847" s="1" t="s">
        <v>52</v>
      </c>
      <c r="W847" s="1" t="s">
        <v>52</v>
      </c>
      <c r="X847" s="1">
        <v>29</v>
      </c>
    </row>
    <row r="848" spans="1:24">
      <c r="A848" s="1">
        <v>913</v>
      </c>
      <c r="B848" s="1" t="s">
        <v>99</v>
      </c>
      <c r="C848" s="1" t="s">
        <v>14</v>
      </c>
      <c r="D848" s="1">
        <v>92.25</v>
      </c>
      <c r="E848" s="1">
        <v>0.5</v>
      </c>
      <c r="F848" s="1">
        <v>0.1</v>
      </c>
      <c r="G848" s="1">
        <v>0</v>
      </c>
      <c r="H848" s="1">
        <v>0.15</v>
      </c>
      <c r="I848" s="1">
        <v>6</v>
      </c>
      <c r="J848" s="1">
        <v>0</v>
      </c>
      <c r="K848" s="1">
        <v>1</v>
      </c>
      <c r="L848" s="1">
        <v>0</v>
      </c>
      <c r="M848" s="1">
        <v>0</v>
      </c>
      <c r="N848" s="1" t="s">
        <v>55</v>
      </c>
      <c r="O848" s="1">
        <v>979.85</v>
      </c>
      <c r="P848" s="1">
        <v>4</v>
      </c>
      <c r="Q848" s="1">
        <v>50</v>
      </c>
      <c r="R848" s="1">
        <v>549.85</v>
      </c>
      <c r="S848" s="1">
        <v>0.5</v>
      </c>
      <c r="T848" s="1" t="s">
        <v>56</v>
      </c>
      <c r="U848" s="1">
        <v>213</v>
      </c>
      <c r="V848" s="1" t="s">
        <v>52</v>
      </c>
      <c r="W848" s="1" t="s">
        <v>52</v>
      </c>
      <c r="X848" s="1">
        <v>32</v>
      </c>
    </row>
    <row r="849" spans="1:24">
      <c r="A849" s="1">
        <v>914</v>
      </c>
      <c r="B849" s="1" t="s">
        <v>99</v>
      </c>
      <c r="C849" s="1" t="s">
        <v>14</v>
      </c>
      <c r="D849" s="1">
        <v>92.25</v>
      </c>
      <c r="E849" s="1">
        <v>0.5</v>
      </c>
      <c r="F849" s="1">
        <v>0.1</v>
      </c>
      <c r="G849" s="1">
        <v>0</v>
      </c>
      <c r="H849" s="1">
        <v>0.15</v>
      </c>
      <c r="I849" s="1">
        <v>6</v>
      </c>
      <c r="J849" s="1">
        <v>0</v>
      </c>
      <c r="K849" s="1">
        <v>1</v>
      </c>
      <c r="L849" s="1">
        <v>0</v>
      </c>
      <c r="M849" s="1">
        <v>0</v>
      </c>
      <c r="N849" s="1" t="s">
        <v>55</v>
      </c>
      <c r="O849" s="1">
        <v>979.85</v>
      </c>
      <c r="P849" s="1">
        <v>4</v>
      </c>
      <c r="Q849" s="1">
        <v>50</v>
      </c>
      <c r="R849" s="1">
        <v>399.85</v>
      </c>
      <c r="S849" s="1">
        <v>0.5</v>
      </c>
      <c r="T849" s="1" t="s">
        <v>56</v>
      </c>
      <c r="U849" s="1">
        <v>316</v>
      </c>
      <c r="V849" s="1" t="s">
        <v>52</v>
      </c>
      <c r="W849" s="1" t="s">
        <v>52</v>
      </c>
      <c r="X849" s="1">
        <v>34</v>
      </c>
    </row>
    <row r="850" spans="1:24">
      <c r="A850" s="1">
        <v>915</v>
      </c>
      <c r="B850" s="1" t="s">
        <v>99</v>
      </c>
      <c r="C850" s="1" t="s">
        <v>14</v>
      </c>
      <c r="D850" s="1">
        <v>92.25</v>
      </c>
      <c r="E850" s="1">
        <v>0.5</v>
      </c>
      <c r="F850" s="1">
        <v>0.1</v>
      </c>
      <c r="G850" s="1">
        <v>0</v>
      </c>
      <c r="H850" s="1">
        <v>0.15</v>
      </c>
      <c r="I850" s="1">
        <v>6</v>
      </c>
      <c r="J850" s="1">
        <v>0</v>
      </c>
      <c r="K850" s="1">
        <v>1</v>
      </c>
      <c r="L850" s="1">
        <v>0</v>
      </c>
      <c r="M850" s="1">
        <v>0</v>
      </c>
      <c r="N850" s="1" t="s">
        <v>55</v>
      </c>
      <c r="O850" s="1">
        <v>979.85</v>
      </c>
      <c r="P850" s="1">
        <v>4</v>
      </c>
      <c r="Q850" s="1">
        <v>50</v>
      </c>
      <c r="R850" s="1">
        <v>449.85</v>
      </c>
      <c r="S850" s="1">
        <v>0.5</v>
      </c>
      <c r="T850" s="1" t="s">
        <v>56</v>
      </c>
      <c r="U850" s="1">
        <v>297</v>
      </c>
      <c r="V850" s="1" t="s">
        <v>52</v>
      </c>
      <c r="W850" s="1" t="s">
        <v>52</v>
      </c>
      <c r="X850" s="1">
        <v>35</v>
      </c>
    </row>
    <row r="851" spans="1:24">
      <c r="A851" s="1">
        <v>916</v>
      </c>
      <c r="B851" s="1" t="s">
        <v>99</v>
      </c>
      <c r="C851" s="1" t="s">
        <v>14</v>
      </c>
      <c r="D851" s="1">
        <v>92.25</v>
      </c>
      <c r="E851" s="1">
        <v>0.5</v>
      </c>
      <c r="F851" s="1">
        <v>0.1</v>
      </c>
      <c r="G851" s="1">
        <v>0</v>
      </c>
      <c r="H851" s="1">
        <v>0.15</v>
      </c>
      <c r="I851" s="1">
        <v>6</v>
      </c>
      <c r="J851" s="1">
        <v>0</v>
      </c>
      <c r="K851" s="1">
        <v>1</v>
      </c>
      <c r="L851" s="1">
        <v>0</v>
      </c>
      <c r="M851" s="1">
        <v>0</v>
      </c>
      <c r="N851" s="1" t="s">
        <v>55</v>
      </c>
      <c r="O851" s="1">
        <v>979.85</v>
      </c>
      <c r="P851" s="1">
        <v>4</v>
      </c>
      <c r="Q851" s="1">
        <v>50</v>
      </c>
      <c r="R851" s="1">
        <v>499.85</v>
      </c>
      <c r="S851" s="1">
        <v>0.5</v>
      </c>
      <c r="T851" s="1" t="s">
        <v>56</v>
      </c>
      <c r="U851" s="1">
        <v>272</v>
      </c>
      <c r="V851" s="1" t="s">
        <v>52</v>
      </c>
      <c r="W851" s="1" t="s">
        <v>52</v>
      </c>
      <c r="X851" s="1">
        <v>35</v>
      </c>
    </row>
    <row r="852" spans="1:24">
      <c r="A852" s="1">
        <v>917</v>
      </c>
      <c r="B852" s="1" t="s">
        <v>99</v>
      </c>
      <c r="C852" s="1" t="s">
        <v>14</v>
      </c>
      <c r="D852" s="1">
        <v>92.25</v>
      </c>
      <c r="E852" s="1">
        <v>0.5</v>
      </c>
      <c r="F852" s="1">
        <v>0.1</v>
      </c>
      <c r="G852" s="1">
        <v>0</v>
      </c>
      <c r="H852" s="1">
        <v>0.15</v>
      </c>
      <c r="I852" s="1">
        <v>6</v>
      </c>
      <c r="J852" s="1">
        <v>0</v>
      </c>
      <c r="K852" s="1">
        <v>1</v>
      </c>
      <c r="L852" s="1">
        <v>0</v>
      </c>
      <c r="M852" s="1">
        <v>0</v>
      </c>
      <c r="N852" s="1" t="s">
        <v>55</v>
      </c>
      <c r="O852" s="1">
        <v>979.85</v>
      </c>
      <c r="P852" s="1">
        <v>4</v>
      </c>
      <c r="Q852" s="1">
        <v>50</v>
      </c>
      <c r="R852" s="1">
        <v>549.85</v>
      </c>
      <c r="S852" s="1">
        <v>0.5</v>
      </c>
      <c r="T852" s="1" t="s">
        <v>56</v>
      </c>
      <c r="U852" s="1">
        <v>204</v>
      </c>
      <c r="V852" s="1" t="s">
        <v>52</v>
      </c>
      <c r="W852" s="1" t="s">
        <v>52</v>
      </c>
      <c r="X852" s="1">
        <v>36</v>
      </c>
    </row>
    <row r="853" spans="1:24">
      <c r="A853" s="1">
        <v>918</v>
      </c>
      <c r="B853" s="1" t="s">
        <v>99</v>
      </c>
      <c r="C853" s="1" t="s">
        <v>14</v>
      </c>
      <c r="D853" s="1">
        <v>92.25</v>
      </c>
      <c r="E853" s="1">
        <v>0.5</v>
      </c>
      <c r="F853" s="1">
        <v>0.1</v>
      </c>
      <c r="G853" s="1">
        <v>0</v>
      </c>
      <c r="H853" s="1">
        <v>0.15</v>
      </c>
      <c r="I853" s="1">
        <v>6</v>
      </c>
      <c r="J853" s="1">
        <v>0</v>
      </c>
      <c r="K853" s="1">
        <v>1</v>
      </c>
      <c r="L853" s="1">
        <v>0</v>
      </c>
      <c r="M853" s="1">
        <v>0</v>
      </c>
      <c r="N853" s="1" t="s">
        <v>55</v>
      </c>
      <c r="O853" s="1">
        <v>979.85</v>
      </c>
      <c r="P853" s="1">
        <v>4</v>
      </c>
      <c r="Q853" s="1">
        <v>50</v>
      </c>
      <c r="R853" s="1">
        <v>399.85</v>
      </c>
      <c r="S853" s="1">
        <v>0.5</v>
      </c>
      <c r="T853" s="1" t="s">
        <v>56</v>
      </c>
      <c r="U853" s="1">
        <v>289</v>
      </c>
      <c r="V853" s="1" t="s">
        <v>52</v>
      </c>
      <c r="W853" s="1" t="s">
        <v>52</v>
      </c>
      <c r="X853" s="1">
        <v>36</v>
      </c>
    </row>
    <row r="854" spans="1:24">
      <c r="A854" s="1">
        <v>919</v>
      </c>
      <c r="B854" s="1" t="s">
        <v>99</v>
      </c>
      <c r="C854" s="1" t="s">
        <v>14</v>
      </c>
      <c r="D854" s="1">
        <v>92.25</v>
      </c>
      <c r="E854" s="1">
        <v>0.5</v>
      </c>
      <c r="F854" s="1">
        <v>0.1</v>
      </c>
      <c r="G854" s="1">
        <v>0</v>
      </c>
      <c r="H854" s="1">
        <v>0.15</v>
      </c>
      <c r="I854" s="1">
        <v>6</v>
      </c>
      <c r="J854" s="1">
        <v>0</v>
      </c>
      <c r="K854" s="1">
        <v>1</v>
      </c>
      <c r="L854" s="1">
        <v>0</v>
      </c>
      <c r="M854" s="1">
        <v>0</v>
      </c>
      <c r="N854" s="1" t="s">
        <v>55</v>
      </c>
      <c r="O854" s="1">
        <v>979.85</v>
      </c>
      <c r="P854" s="1">
        <v>4</v>
      </c>
      <c r="Q854" s="1">
        <v>50</v>
      </c>
      <c r="R854" s="1">
        <v>449.85</v>
      </c>
      <c r="S854" s="1">
        <v>0.5</v>
      </c>
      <c r="T854" s="1" t="s">
        <v>56</v>
      </c>
      <c r="U854" s="1">
        <v>279</v>
      </c>
      <c r="V854" s="1" t="s">
        <v>52</v>
      </c>
      <c r="W854" s="1" t="s">
        <v>52</v>
      </c>
      <c r="X854" s="1">
        <v>36</v>
      </c>
    </row>
    <row r="855" spans="1:24">
      <c r="A855" s="1">
        <v>920</v>
      </c>
      <c r="B855" s="1" t="s">
        <v>99</v>
      </c>
      <c r="C855" s="1" t="s">
        <v>14</v>
      </c>
      <c r="D855" s="1">
        <v>92.25</v>
      </c>
      <c r="E855" s="1">
        <v>0.5</v>
      </c>
      <c r="F855" s="1">
        <v>0.1</v>
      </c>
      <c r="G855" s="1">
        <v>0</v>
      </c>
      <c r="H855" s="1">
        <v>0.15</v>
      </c>
      <c r="I855" s="1">
        <v>6</v>
      </c>
      <c r="J855" s="1">
        <v>0</v>
      </c>
      <c r="K855" s="1">
        <v>1</v>
      </c>
      <c r="L855" s="1">
        <v>0</v>
      </c>
      <c r="M855" s="1">
        <v>0</v>
      </c>
      <c r="N855" s="1" t="s">
        <v>55</v>
      </c>
      <c r="O855" s="1">
        <v>979.85</v>
      </c>
      <c r="P855" s="1">
        <v>4</v>
      </c>
      <c r="Q855" s="1">
        <v>50</v>
      </c>
      <c r="R855" s="1">
        <v>499.85</v>
      </c>
      <c r="S855" s="1">
        <v>0.5</v>
      </c>
      <c r="T855" s="1" t="s">
        <v>56</v>
      </c>
      <c r="U855" s="1">
        <v>275</v>
      </c>
      <c r="V855" s="1" t="s">
        <v>52</v>
      </c>
      <c r="W855" s="1" t="s">
        <v>52</v>
      </c>
      <c r="X855" s="1">
        <v>34</v>
      </c>
    </row>
    <row r="856" spans="1:24">
      <c r="A856" s="1">
        <v>921</v>
      </c>
      <c r="B856" s="1" t="s">
        <v>99</v>
      </c>
      <c r="C856" s="1" t="s">
        <v>14</v>
      </c>
      <c r="D856" s="1">
        <v>92.25</v>
      </c>
      <c r="E856" s="1">
        <v>0.5</v>
      </c>
      <c r="F856" s="1">
        <v>0.1</v>
      </c>
      <c r="G856" s="1">
        <v>0</v>
      </c>
      <c r="H856" s="1">
        <v>0.15</v>
      </c>
      <c r="I856" s="1">
        <v>6</v>
      </c>
      <c r="J856" s="1">
        <v>0</v>
      </c>
      <c r="K856" s="1">
        <v>1</v>
      </c>
      <c r="L856" s="1">
        <v>0</v>
      </c>
      <c r="M856" s="1">
        <v>0</v>
      </c>
      <c r="N856" s="1" t="s">
        <v>55</v>
      </c>
      <c r="O856" s="1">
        <v>979.85</v>
      </c>
      <c r="P856" s="1">
        <v>4</v>
      </c>
      <c r="Q856" s="1">
        <v>50</v>
      </c>
      <c r="R856" s="1">
        <v>549.85</v>
      </c>
      <c r="S856" s="1">
        <v>0.5</v>
      </c>
      <c r="T856" s="1" t="s">
        <v>56</v>
      </c>
      <c r="U856" s="1">
        <v>205</v>
      </c>
      <c r="V856" s="1" t="s">
        <v>52</v>
      </c>
      <c r="W856" s="1" t="s">
        <v>52</v>
      </c>
      <c r="X856" s="1">
        <v>36</v>
      </c>
    </row>
    <row r="857" spans="1:24">
      <c r="A857" s="1">
        <v>922</v>
      </c>
      <c r="B857" s="1" t="s">
        <v>99</v>
      </c>
      <c r="C857" s="1" t="s">
        <v>14</v>
      </c>
      <c r="D857" s="1">
        <v>92.25</v>
      </c>
      <c r="E857" s="1">
        <v>0.5</v>
      </c>
      <c r="F857" s="1">
        <v>0.1</v>
      </c>
      <c r="G857" s="1">
        <v>0</v>
      </c>
      <c r="H857" s="1">
        <v>0.15</v>
      </c>
      <c r="I857" s="1">
        <v>6</v>
      </c>
      <c r="J857" s="1">
        <v>0</v>
      </c>
      <c r="K857" s="1">
        <v>1</v>
      </c>
      <c r="L857" s="1">
        <v>0</v>
      </c>
      <c r="M857" s="1">
        <v>0</v>
      </c>
      <c r="N857" s="1" t="s">
        <v>54</v>
      </c>
      <c r="O857" s="1">
        <v>979.85</v>
      </c>
      <c r="P857" s="1">
        <v>4</v>
      </c>
      <c r="Q857" s="1">
        <v>0</v>
      </c>
      <c r="R857" s="1">
        <v>399.85</v>
      </c>
      <c r="S857" s="1">
        <v>0.75</v>
      </c>
      <c r="T857" s="1" t="s">
        <v>51</v>
      </c>
      <c r="U857" s="1">
        <v>238</v>
      </c>
      <c r="V857" s="1" t="s">
        <v>52</v>
      </c>
      <c r="W857" s="1" t="s">
        <v>52</v>
      </c>
      <c r="X857" s="1">
        <v>30</v>
      </c>
    </row>
    <row r="858" spans="1:24">
      <c r="A858" s="1">
        <v>923</v>
      </c>
      <c r="B858" s="1" t="s">
        <v>99</v>
      </c>
      <c r="C858" s="1" t="s">
        <v>14</v>
      </c>
      <c r="D858" s="1">
        <v>92.25</v>
      </c>
      <c r="E858" s="1">
        <v>0.5</v>
      </c>
      <c r="F858" s="1">
        <v>0.1</v>
      </c>
      <c r="G858" s="1">
        <v>0</v>
      </c>
      <c r="H858" s="1">
        <v>0.15</v>
      </c>
      <c r="I858" s="1">
        <v>6</v>
      </c>
      <c r="J858" s="1">
        <v>0</v>
      </c>
      <c r="K858" s="1">
        <v>1</v>
      </c>
      <c r="L858" s="1">
        <v>0</v>
      </c>
      <c r="M858" s="1">
        <v>0</v>
      </c>
      <c r="N858" s="1" t="s">
        <v>54</v>
      </c>
      <c r="O858" s="1">
        <v>979.85</v>
      </c>
      <c r="P858" s="1">
        <v>4</v>
      </c>
      <c r="Q858" s="1">
        <v>0</v>
      </c>
      <c r="R858" s="1">
        <v>449.85</v>
      </c>
      <c r="S858" s="1">
        <v>0.75</v>
      </c>
      <c r="T858" s="1" t="s">
        <v>51</v>
      </c>
      <c r="U858" s="1">
        <v>248</v>
      </c>
      <c r="V858" s="1" t="s">
        <v>52</v>
      </c>
      <c r="W858" s="1" t="s">
        <v>52</v>
      </c>
      <c r="X858" s="1">
        <v>38</v>
      </c>
    </row>
    <row r="859" spans="1:24">
      <c r="A859" s="1">
        <v>924</v>
      </c>
      <c r="B859" s="1" t="s">
        <v>99</v>
      </c>
      <c r="C859" s="1" t="s">
        <v>14</v>
      </c>
      <c r="D859" s="1">
        <v>92.25</v>
      </c>
      <c r="E859" s="1">
        <v>0.5</v>
      </c>
      <c r="F859" s="1">
        <v>0.1</v>
      </c>
      <c r="G859" s="1">
        <v>0</v>
      </c>
      <c r="H859" s="1">
        <v>0.15</v>
      </c>
      <c r="I859" s="1">
        <v>6</v>
      </c>
      <c r="J859" s="1">
        <v>0</v>
      </c>
      <c r="K859" s="1">
        <v>1</v>
      </c>
      <c r="L859" s="1">
        <v>0</v>
      </c>
      <c r="M859" s="1">
        <v>0</v>
      </c>
      <c r="N859" s="1" t="s">
        <v>54</v>
      </c>
      <c r="O859" s="1">
        <v>979.85</v>
      </c>
      <c r="P859" s="1">
        <v>4</v>
      </c>
      <c r="Q859" s="1">
        <v>0</v>
      </c>
      <c r="R859" s="1">
        <v>499.85</v>
      </c>
      <c r="S859" s="1">
        <v>0.75</v>
      </c>
      <c r="T859" s="1" t="s">
        <v>51</v>
      </c>
      <c r="U859" s="1">
        <v>211</v>
      </c>
      <c r="V859" s="1" t="s">
        <v>52</v>
      </c>
      <c r="W859" s="1" t="s">
        <v>52</v>
      </c>
      <c r="X859" s="1">
        <v>45</v>
      </c>
    </row>
    <row r="860" spans="1:24">
      <c r="A860" s="1">
        <v>925</v>
      </c>
      <c r="B860" s="1" t="s">
        <v>99</v>
      </c>
      <c r="C860" s="1" t="s">
        <v>14</v>
      </c>
      <c r="D860" s="1">
        <v>92.25</v>
      </c>
      <c r="E860" s="1">
        <v>0.5</v>
      </c>
      <c r="F860" s="1">
        <v>0.1</v>
      </c>
      <c r="G860" s="1">
        <v>0</v>
      </c>
      <c r="H860" s="1">
        <v>0.15</v>
      </c>
      <c r="I860" s="1">
        <v>6</v>
      </c>
      <c r="J860" s="1">
        <v>0</v>
      </c>
      <c r="K860" s="1">
        <v>1</v>
      </c>
      <c r="L860" s="1">
        <v>0</v>
      </c>
      <c r="M860" s="1">
        <v>0</v>
      </c>
      <c r="N860" s="1" t="s">
        <v>55</v>
      </c>
      <c r="O860" s="1">
        <v>979.85</v>
      </c>
      <c r="P860" s="1">
        <v>4</v>
      </c>
      <c r="Q860" s="1">
        <v>50</v>
      </c>
      <c r="R860" s="1">
        <v>399.85</v>
      </c>
      <c r="S860" s="1">
        <v>0.75</v>
      </c>
      <c r="T860" s="1" t="s">
        <v>56</v>
      </c>
      <c r="U860" s="1">
        <v>252</v>
      </c>
      <c r="V860" s="1" t="s">
        <v>52</v>
      </c>
      <c r="W860" s="1" t="s">
        <v>52</v>
      </c>
      <c r="X860" s="1">
        <v>41</v>
      </c>
    </row>
    <row r="861" spans="1:24">
      <c r="A861" s="1">
        <v>926</v>
      </c>
      <c r="B861" s="1" t="s">
        <v>99</v>
      </c>
      <c r="C861" s="1" t="s">
        <v>14</v>
      </c>
      <c r="D861" s="1">
        <v>92.25</v>
      </c>
      <c r="E861" s="1">
        <v>0.5</v>
      </c>
      <c r="F861" s="1">
        <v>0.1</v>
      </c>
      <c r="G861" s="1">
        <v>0</v>
      </c>
      <c r="H861" s="1">
        <v>0.15</v>
      </c>
      <c r="I861" s="1">
        <v>6</v>
      </c>
      <c r="J861" s="1">
        <v>0</v>
      </c>
      <c r="K861" s="1">
        <v>1</v>
      </c>
      <c r="L861" s="1">
        <v>0</v>
      </c>
      <c r="M861" s="1">
        <v>0</v>
      </c>
      <c r="N861" s="1" t="s">
        <v>55</v>
      </c>
      <c r="O861" s="1">
        <v>979.85</v>
      </c>
      <c r="P861" s="1">
        <v>4</v>
      </c>
      <c r="Q861" s="1">
        <v>50</v>
      </c>
      <c r="R861" s="1">
        <v>449.85</v>
      </c>
      <c r="S861" s="1">
        <v>0.75</v>
      </c>
      <c r="T861" s="1" t="s">
        <v>56</v>
      </c>
      <c r="U861" s="1">
        <v>216</v>
      </c>
      <c r="V861" s="1" t="s">
        <v>52</v>
      </c>
      <c r="W861" s="1" t="s">
        <v>52</v>
      </c>
      <c r="X861" s="1">
        <v>49</v>
      </c>
    </row>
    <row r="862" spans="1:24">
      <c r="A862" s="1">
        <v>927</v>
      </c>
      <c r="B862" s="1" t="s">
        <v>99</v>
      </c>
      <c r="C862" s="1" t="s">
        <v>14</v>
      </c>
      <c r="D862" s="1">
        <v>92.25</v>
      </c>
      <c r="E862" s="1">
        <v>0.5</v>
      </c>
      <c r="F862" s="1">
        <v>0.1</v>
      </c>
      <c r="G862" s="1">
        <v>0</v>
      </c>
      <c r="H862" s="1">
        <v>0.15</v>
      </c>
      <c r="I862" s="1">
        <v>6</v>
      </c>
      <c r="J862" s="1">
        <v>0</v>
      </c>
      <c r="K862" s="1">
        <v>1</v>
      </c>
      <c r="L862" s="1">
        <v>0</v>
      </c>
      <c r="M862" s="1">
        <v>0</v>
      </c>
      <c r="N862" s="1" t="s">
        <v>55</v>
      </c>
      <c r="O862" s="1">
        <v>979.85</v>
      </c>
      <c r="P862" s="1">
        <v>4</v>
      </c>
      <c r="Q862" s="1">
        <v>50</v>
      </c>
      <c r="R862" s="1">
        <v>499.85</v>
      </c>
      <c r="S862" s="1">
        <v>0.75</v>
      </c>
      <c r="T862" s="1" t="s">
        <v>56</v>
      </c>
      <c r="U862" s="1">
        <v>158</v>
      </c>
      <c r="V862" s="1" t="s">
        <v>52</v>
      </c>
      <c r="W862" s="1" t="s">
        <v>52</v>
      </c>
      <c r="X862" s="1">
        <v>53</v>
      </c>
    </row>
    <row r="863" spans="1:24">
      <c r="A863" s="1">
        <v>928</v>
      </c>
      <c r="B863" s="1" t="s">
        <v>99</v>
      </c>
      <c r="C863" s="1" t="s">
        <v>14</v>
      </c>
      <c r="D863" s="1">
        <v>92.25</v>
      </c>
      <c r="E863" s="1">
        <v>0.5</v>
      </c>
      <c r="F863" s="1">
        <v>0.1</v>
      </c>
      <c r="G863" s="1">
        <v>0</v>
      </c>
      <c r="H863" s="1">
        <v>0.15</v>
      </c>
      <c r="I863" s="1">
        <v>6</v>
      </c>
      <c r="J863" s="1">
        <v>0</v>
      </c>
      <c r="K863" s="1">
        <v>1</v>
      </c>
      <c r="L863" s="1">
        <v>0</v>
      </c>
      <c r="M863" s="1">
        <v>0</v>
      </c>
      <c r="N863" s="1" t="s">
        <v>55</v>
      </c>
      <c r="O863" s="1">
        <v>979.85</v>
      </c>
      <c r="P863" s="1">
        <v>4</v>
      </c>
      <c r="Q863" s="1">
        <v>50</v>
      </c>
      <c r="R863" s="1">
        <v>549.85</v>
      </c>
      <c r="S863" s="1">
        <v>0.75</v>
      </c>
      <c r="T863" s="1" t="s">
        <v>56</v>
      </c>
      <c r="U863" s="1">
        <v>141</v>
      </c>
      <c r="V863" s="1" t="s">
        <v>52</v>
      </c>
      <c r="W863" s="1" t="s">
        <v>52</v>
      </c>
      <c r="X863" s="1">
        <v>48</v>
      </c>
    </row>
    <row r="864" spans="1:24">
      <c r="A864" s="1">
        <v>929</v>
      </c>
      <c r="B864" s="1" t="s">
        <v>99</v>
      </c>
      <c r="C864" s="1" t="s">
        <v>14</v>
      </c>
      <c r="D864" s="1">
        <v>92.25</v>
      </c>
      <c r="E864" s="1">
        <v>0.5</v>
      </c>
      <c r="F864" s="1">
        <v>0.1</v>
      </c>
      <c r="G864" s="1">
        <v>0</v>
      </c>
      <c r="H864" s="1">
        <v>0.15</v>
      </c>
      <c r="I864" s="1">
        <v>6</v>
      </c>
      <c r="J864" s="1">
        <v>0</v>
      </c>
      <c r="K864" s="1">
        <v>1</v>
      </c>
      <c r="L864" s="1">
        <v>0</v>
      </c>
      <c r="M864" s="1">
        <v>0</v>
      </c>
      <c r="N864" s="1" t="s">
        <v>55</v>
      </c>
      <c r="O864" s="1">
        <v>979.85</v>
      </c>
      <c r="P864" s="1">
        <v>4</v>
      </c>
      <c r="Q864" s="1">
        <v>50</v>
      </c>
      <c r="R864" s="1">
        <v>399.85</v>
      </c>
      <c r="S864" s="1">
        <v>0.75</v>
      </c>
      <c r="T864" s="1" t="s">
        <v>56</v>
      </c>
      <c r="U864" s="1">
        <v>234</v>
      </c>
      <c r="V864" s="1" t="s">
        <v>52</v>
      </c>
      <c r="W864" s="1" t="s">
        <v>52</v>
      </c>
      <c r="X864" s="1">
        <v>50</v>
      </c>
    </row>
    <row r="865" spans="1:24">
      <c r="A865" s="1">
        <v>930</v>
      </c>
      <c r="B865" s="1" t="s">
        <v>99</v>
      </c>
      <c r="C865" s="1" t="s">
        <v>14</v>
      </c>
      <c r="D865" s="1">
        <v>92.25</v>
      </c>
      <c r="E865" s="1">
        <v>0.5</v>
      </c>
      <c r="F865" s="1">
        <v>0.1</v>
      </c>
      <c r="G865" s="1">
        <v>0</v>
      </c>
      <c r="H865" s="1">
        <v>0.15</v>
      </c>
      <c r="I865" s="1">
        <v>6</v>
      </c>
      <c r="J865" s="1">
        <v>0</v>
      </c>
      <c r="K865" s="1">
        <v>1</v>
      </c>
      <c r="L865" s="1">
        <v>0</v>
      </c>
      <c r="M865" s="1">
        <v>0</v>
      </c>
      <c r="N865" s="1" t="s">
        <v>55</v>
      </c>
      <c r="O865" s="1">
        <v>979.85</v>
      </c>
      <c r="P865" s="1">
        <v>4</v>
      </c>
      <c r="Q865" s="1">
        <v>50</v>
      </c>
      <c r="R865" s="1">
        <v>449.85</v>
      </c>
      <c r="S865" s="1">
        <v>0.75</v>
      </c>
      <c r="T865" s="1" t="s">
        <v>56</v>
      </c>
      <c r="U865" s="1">
        <v>188</v>
      </c>
      <c r="V865" s="1" t="s">
        <v>52</v>
      </c>
      <c r="W865" s="1" t="s">
        <v>52</v>
      </c>
      <c r="X865" s="1">
        <v>55</v>
      </c>
    </row>
    <row r="866" spans="1:24">
      <c r="A866" s="1">
        <v>931</v>
      </c>
      <c r="B866" s="1" t="s">
        <v>99</v>
      </c>
      <c r="C866" s="1" t="s">
        <v>14</v>
      </c>
      <c r="D866" s="1">
        <v>92.25</v>
      </c>
      <c r="E866" s="1">
        <v>0.5</v>
      </c>
      <c r="F866" s="1">
        <v>0.1</v>
      </c>
      <c r="G866" s="1">
        <v>0</v>
      </c>
      <c r="H866" s="1">
        <v>0.15</v>
      </c>
      <c r="I866" s="1">
        <v>6</v>
      </c>
      <c r="J866" s="1">
        <v>0</v>
      </c>
      <c r="K866" s="1">
        <v>1</v>
      </c>
      <c r="L866" s="1">
        <v>0</v>
      </c>
      <c r="M866" s="1">
        <v>0</v>
      </c>
      <c r="N866" s="1" t="s">
        <v>55</v>
      </c>
      <c r="O866" s="1">
        <v>979.85</v>
      </c>
      <c r="P866" s="1">
        <v>4</v>
      </c>
      <c r="Q866" s="1">
        <v>50</v>
      </c>
      <c r="R866" s="1">
        <v>499.85</v>
      </c>
      <c r="S866" s="1">
        <v>0.75</v>
      </c>
      <c r="T866" s="1" t="s">
        <v>56</v>
      </c>
      <c r="U866" s="1">
        <v>155</v>
      </c>
      <c r="V866" s="1" t="s">
        <v>52</v>
      </c>
      <c r="W866" s="1" t="s">
        <v>52</v>
      </c>
      <c r="X866" s="1">
        <v>54</v>
      </c>
    </row>
    <row r="867" spans="1:24">
      <c r="A867" s="1">
        <v>932</v>
      </c>
      <c r="B867" s="1" t="s">
        <v>99</v>
      </c>
      <c r="C867" s="1" t="s">
        <v>14</v>
      </c>
      <c r="D867" s="1">
        <v>92.25</v>
      </c>
      <c r="E867" s="1">
        <v>0.5</v>
      </c>
      <c r="F867" s="1">
        <v>0.1</v>
      </c>
      <c r="G867" s="1">
        <v>0</v>
      </c>
      <c r="H867" s="1">
        <v>0.15</v>
      </c>
      <c r="I867" s="1">
        <v>6</v>
      </c>
      <c r="J867" s="1">
        <v>0</v>
      </c>
      <c r="K867" s="1">
        <v>1</v>
      </c>
      <c r="L867" s="1">
        <v>0</v>
      </c>
      <c r="M867" s="1">
        <v>0</v>
      </c>
      <c r="N867" s="1" t="s">
        <v>55</v>
      </c>
      <c r="O867" s="1">
        <v>979.85</v>
      </c>
      <c r="P867" s="1">
        <v>4</v>
      </c>
      <c r="Q867" s="1">
        <v>50</v>
      </c>
      <c r="R867" s="1">
        <v>549.85</v>
      </c>
      <c r="S867" s="1">
        <v>0.75</v>
      </c>
      <c r="T867" s="1" t="s">
        <v>56</v>
      </c>
      <c r="U867" s="1">
        <v>143</v>
      </c>
      <c r="V867" s="1" t="s">
        <v>52</v>
      </c>
      <c r="W867" s="1" t="s">
        <v>52</v>
      </c>
      <c r="X867" s="1">
        <v>48</v>
      </c>
    </row>
    <row r="868" spans="1:24">
      <c r="A868" s="1">
        <v>933</v>
      </c>
      <c r="B868" s="1" t="s">
        <v>99</v>
      </c>
      <c r="C868" s="1" t="s">
        <v>14</v>
      </c>
      <c r="D868" s="1">
        <v>92.25</v>
      </c>
      <c r="E868" s="1">
        <v>0.5</v>
      </c>
      <c r="F868" s="1">
        <v>0.1</v>
      </c>
      <c r="G868" s="1">
        <v>0</v>
      </c>
      <c r="H868" s="1">
        <v>0.15</v>
      </c>
      <c r="I868" s="1">
        <v>6</v>
      </c>
      <c r="J868" s="1">
        <v>0</v>
      </c>
      <c r="K868" s="1">
        <v>1</v>
      </c>
      <c r="L868" s="1">
        <v>0</v>
      </c>
      <c r="M868" s="1">
        <v>0</v>
      </c>
      <c r="N868" s="1" t="s">
        <v>55</v>
      </c>
      <c r="O868" s="1">
        <v>979.85</v>
      </c>
      <c r="P868" s="1">
        <v>4</v>
      </c>
      <c r="Q868" s="1">
        <v>50</v>
      </c>
      <c r="R868" s="1">
        <v>399.85</v>
      </c>
      <c r="S868" s="1">
        <v>0.75</v>
      </c>
      <c r="T868" s="1" t="s">
        <v>56</v>
      </c>
      <c r="U868" s="1">
        <v>218</v>
      </c>
      <c r="V868" s="1" t="s">
        <v>52</v>
      </c>
      <c r="W868" s="1" t="s">
        <v>52</v>
      </c>
      <c r="X868" s="1">
        <v>50</v>
      </c>
    </row>
    <row r="869" spans="1:24">
      <c r="A869" s="1">
        <v>934</v>
      </c>
      <c r="B869" s="1" t="s">
        <v>99</v>
      </c>
      <c r="C869" s="1" t="s">
        <v>14</v>
      </c>
      <c r="D869" s="1">
        <v>92.25</v>
      </c>
      <c r="E869" s="1">
        <v>0.5</v>
      </c>
      <c r="F869" s="1">
        <v>0.1</v>
      </c>
      <c r="G869" s="1">
        <v>0</v>
      </c>
      <c r="H869" s="1">
        <v>0.15</v>
      </c>
      <c r="I869" s="1">
        <v>6</v>
      </c>
      <c r="J869" s="1">
        <v>0</v>
      </c>
      <c r="K869" s="1">
        <v>1</v>
      </c>
      <c r="L869" s="1">
        <v>0</v>
      </c>
      <c r="M869" s="1">
        <v>0</v>
      </c>
      <c r="N869" s="1" t="s">
        <v>55</v>
      </c>
      <c r="O869" s="1">
        <v>979.85</v>
      </c>
      <c r="P869" s="1">
        <v>4</v>
      </c>
      <c r="Q869" s="1">
        <v>50</v>
      </c>
      <c r="R869" s="1">
        <v>449.85</v>
      </c>
      <c r="S869" s="1">
        <v>0.75</v>
      </c>
      <c r="T869" s="1" t="s">
        <v>56</v>
      </c>
      <c r="U869" s="1">
        <v>200</v>
      </c>
      <c r="V869" s="1" t="s">
        <v>52</v>
      </c>
      <c r="W869" s="1" t="s">
        <v>52</v>
      </c>
      <c r="X869" s="1">
        <v>54</v>
      </c>
    </row>
    <row r="870" spans="1:24">
      <c r="A870" s="1">
        <v>935</v>
      </c>
      <c r="B870" s="1" t="s">
        <v>99</v>
      </c>
      <c r="C870" s="1" t="s">
        <v>14</v>
      </c>
      <c r="D870" s="1">
        <v>92.25</v>
      </c>
      <c r="E870" s="1">
        <v>0.5</v>
      </c>
      <c r="F870" s="1">
        <v>0.1</v>
      </c>
      <c r="G870" s="1">
        <v>0</v>
      </c>
      <c r="H870" s="1">
        <v>0.15</v>
      </c>
      <c r="I870" s="1">
        <v>6</v>
      </c>
      <c r="J870" s="1">
        <v>0</v>
      </c>
      <c r="K870" s="1">
        <v>1</v>
      </c>
      <c r="L870" s="1">
        <v>0</v>
      </c>
      <c r="M870" s="1">
        <v>0</v>
      </c>
      <c r="N870" s="1" t="s">
        <v>55</v>
      </c>
      <c r="O870" s="1">
        <v>979.85</v>
      </c>
      <c r="P870" s="1">
        <v>4</v>
      </c>
      <c r="Q870" s="1">
        <v>50</v>
      </c>
      <c r="R870" s="1">
        <v>499.85</v>
      </c>
      <c r="S870" s="1">
        <v>0.75</v>
      </c>
      <c r="T870" s="1" t="s">
        <v>56</v>
      </c>
      <c r="U870" s="1">
        <v>166</v>
      </c>
      <c r="V870" s="1" t="s">
        <v>52</v>
      </c>
      <c r="W870" s="1" t="s">
        <v>52</v>
      </c>
      <c r="X870" s="1">
        <v>55</v>
      </c>
    </row>
    <row r="871" spans="1:24">
      <c r="A871" s="1">
        <v>936</v>
      </c>
      <c r="B871" s="1" t="s">
        <v>99</v>
      </c>
      <c r="C871" s="1" t="s">
        <v>14</v>
      </c>
      <c r="D871" s="1">
        <v>92.25</v>
      </c>
      <c r="E871" s="1">
        <v>0.5</v>
      </c>
      <c r="F871" s="1">
        <v>0.1</v>
      </c>
      <c r="G871" s="1">
        <v>0</v>
      </c>
      <c r="H871" s="1">
        <v>0.15</v>
      </c>
      <c r="I871" s="1">
        <v>6</v>
      </c>
      <c r="J871" s="1">
        <v>0</v>
      </c>
      <c r="K871" s="1">
        <v>1</v>
      </c>
      <c r="L871" s="1">
        <v>0</v>
      </c>
      <c r="M871" s="1">
        <v>0</v>
      </c>
      <c r="N871" s="1" t="s">
        <v>55</v>
      </c>
      <c r="O871" s="1">
        <v>979.85</v>
      </c>
      <c r="P871" s="1">
        <v>4</v>
      </c>
      <c r="Q871" s="1">
        <v>50</v>
      </c>
      <c r="R871" s="1">
        <v>549.85</v>
      </c>
      <c r="S871" s="1">
        <v>0.75</v>
      </c>
      <c r="T871" s="1" t="s">
        <v>56</v>
      </c>
      <c r="U871" s="1">
        <v>132</v>
      </c>
      <c r="V871" s="1" t="s">
        <v>52</v>
      </c>
      <c r="W871" s="1" t="s">
        <v>52</v>
      </c>
      <c r="X871" s="1">
        <v>49</v>
      </c>
    </row>
    <row r="872" spans="1:24">
      <c r="A872" s="1">
        <v>937</v>
      </c>
      <c r="B872" s="1" t="s">
        <v>99</v>
      </c>
      <c r="C872" s="1" t="s">
        <v>14</v>
      </c>
      <c r="D872" s="1">
        <v>92.25</v>
      </c>
      <c r="E872" s="1">
        <v>0.5</v>
      </c>
      <c r="F872" s="1">
        <v>0.1</v>
      </c>
      <c r="G872" s="1">
        <v>0</v>
      </c>
      <c r="H872" s="1">
        <v>0.15</v>
      </c>
      <c r="I872" s="1">
        <v>6</v>
      </c>
      <c r="J872" s="1">
        <v>0</v>
      </c>
      <c r="K872" s="1">
        <v>1</v>
      </c>
      <c r="L872" s="1">
        <v>0</v>
      </c>
      <c r="M872" s="1">
        <v>0</v>
      </c>
      <c r="N872" s="1" t="s">
        <v>55</v>
      </c>
      <c r="O872" s="1">
        <v>979.85</v>
      </c>
      <c r="P872" s="1">
        <v>4</v>
      </c>
      <c r="Q872" s="1">
        <v>50</v>
      </c>
      <c r="R872" s="1">
        <v>399.85</v>
      </c>
      <c r="S872" s="1">
        <v>0.75</v>
      </c>
      <c r="T872" s="1" t="s">
        <v>56</v>
      </c>
      <c r="U872" s="1">
        <v>345</v>
      </c>
      <c r="V872" s="1" t="s">
        <v>52</v>
      </c>
      <c r="W872" s="1" t="s">
        <v>52</v>
      </c>
      <c r="X872" s="1">
        <v>27</v>
      </c>
    </row>
    <row r="873" spans="1:24">
      <c r="A873" s="1">
        <v>938</v>
      </c>
      <c r="B873" s="1" t="s">
        <v>99</v>
      </c>
      <c r="C873" s="1" t="s">
        <v>14</v>
      </c>
      <c r="D873" s="1">
        <v>92.25</v>
      </c>
      <c r="E873" s="1">
        <v>0.5</v>
      </c>
      <c r="F873" s="1">
        <v>0.1</v>
      </c>
      <c r="G873" s="1">
        <v>0</v>
      </c>
      <c r="H873" s="1">
        <v>0.15</v>
      </c>
      <c r="I873" s="1">
        <v>6</v>
      </c>
      <c r="J873" s="1">
        <v>0</v>
      </c>
      <c r="K873" s="1">
        <v>1</v>
      </c>
      <c r="L873" s="1">
        <v>0</v>
      </c>
      <c r="M873" s="1">
        <v>0</v>
      </c>
      <c r="N873" s="1" t="s">
        <v>55</v>
      </c>
      <c r="O873" s="1">
        <v>979.85</v>
      </c>
      <c r="P873" s="1">
        <v>4</v>
      </c>
      <c r="Q873" s="1">
        <v>50</v>
      </c>
      <c r="R873" s="1">
        <v>449.85</v>
      </c>
      <c r="S873" s="1">
        <v>0.75</v>
      </c>
      <c r="T873" s="1" t="s">
        <v>56</v>
      </c>
      <c r="U873" s="1">
        <v>318</v>
      </c>
      <c r="V873" s="1" t="s">
        <v>52</v>
      </c>
      <c r="W873" s="1" t="s">
        <v>52</v>
      </c>
      <c r="X873" s="1">
        <v>30</v>
      </c>
    </row>
    <row r="874" spans="1:24">
      <c r="A874" s="1">
        <v>939</v>
      </c>
      <c r="B874" s="1" t="s">
        <v>99</v>
      </c>
      <c r="C874" s="1" t="s">
        <v>14</v>
      </c>
      <c r="D874" s="1">
        <v>92.25</v>
      </c>
      <c r="E874" s="1">
        <v>0.5</v>
      </c>
      <c r="F874" s="1">
        <v>0.1</v>
      </c>
      <c r="G874" s="1">
        <v>0</v>
      </c>
      <c r="H874" s="1">
        <v>0.15</v>
      </c>
      <c r="I874" s="1">
        <v>6</v>
      </c>
      <c r="J874" s="1">
        <v>0</v>
      </c>
      <c r="K874" s="1">
        <v>1</v>
      </c>
      <c r="L874" s="1">
        <v>0</v>
      </c>
      <c r="M874" s="1">
        <v>0</v>
      </c>
      <c r="N874" s="1" t="s">
        <v>55</v>
      </c>
      <c r="O874" s="1">
        <v>979.85</v>
      </c>
      <c r="P874" s="1">
        <v>4</v>
      </c>
      <c r="Q874" s="1">
        <v>50</v>
      </c>
      <c r="R874" s="1">
        <v>499.85</v>
      </c>
      <c r="S874" s="1">
        <v>0.75</v>
      </c>
      <c r="T874" s="1" t="s">
        <v>56</v>
      </c>
      <c r="U874" s="1">
        <v>272</v>
      </c>
      <c r="V874" s="1" t="s">
        <v>52</v>
      </c>
      <c r="W874" s="1" t="s">
        <v>52</v>
      </c>
      <c r="X874" s="1">
        <v>30</v>
      </c>
    </row>
    <row r="875" spans="1:24">
      <c r="A875" s="1">
        <v>940</v>
      </c>
      <c r="B875" s="1" t="s">
        <v>99</v>
      </c>
      <c r="C875" s="1" t="s">
        <v>14</v>
      </c>
      <c r="D875" s="1">
        <v>92.25</v>
      </c>
      <c r="E875" s="1">
        <v>0.5</v>
      </c>
      <c r="F875" s="1">
        <v>0.1</v>
      </c>
      <c r="G875" s="1">
        <v>0</v>
      </c>
      <c r="H875" s="1">
        <v>0.15</v>
      </c>
      <c r="I875" s="1">
        <v>6</v>
      </c>
      <c r="J875" s="1">
        <v>0</v>
      </c>
      <c r="K875" s="1">
        <v>1</v>
      </c>
      <c r="L875" s="1">
        <v>0</v>
      </c>
      <c r="M875" s="1">
        <v>0</v>
      </c>
      <c r="N875" s="1" t="s">
        <v>55</v>
      </c>
      <c r="O875" s="1">
        <v>979.85</v>
      </c>
      <c r="P875" s="1">
        <v>4</v>
      </c>
      <c r="Q875" s="1">
        <v>50</v>
      </c>
      <c r="R875" s="1">
        <v>549.85</v>
      </c>
      <c r="S875" s="1">
        <v>0.75</v>
      </c>
      <c r="T875" s="1" t="s">
        <v>56</v>
      </c>
      <c r="U875" s="1">
        <v>212</v>
      </c>
      <c r="V875" s="1" t="s">
        <v>52</v>
      </c>
      <c r="W875" s="1" t="s">
        <v>52</v>
      </c>
      <c r="X875" s="1">
        <v>34</v>
      </c>
    </row>
    <row r="876" spans="1:24">
      <c r="A876" s="1">
        <v>941</v>
      </c>
      <c r="B876" s="1" t="s">
        <v>99</v>
      </c>
      <c r="C876" s="1" t="s">
        <v>14</v>
      </c>
      <c r="D876" s="1">
        <v>92.25</v>
      </c>
      <c r="E876" s="1">
        <v>0.5</v>
      </c>
      <c r="F876" s="1">
        <v>0.1</v>
      </c>
      <c r="G876" s="1">
        <v>0</v>
      </c>
      <c r="H876" s="1">
        <v>0.15</v>
      </c>
      <c r="I876" s="1">
        <v>6</v>
      </c>
      <c r="J876" s="1">
        <v>0</v>
      </c>
      <c r="K876" s="1">
        <v>1</v>
      </c>
      <c r="L876" s="1">
        <v>0</v>
      </c>
      <c r="M876" s="1">
        <v>0</v>
      </c>
      <c r="N876" s="1" t="s">
        <v>55</v>
      </c>
      <c r="O876" s="1">
        <v>979.85</v>
      </c>
      <c r="P876" s="1">
        <v>4</v>
      </c>
      <c r="Q876" s="1">
        <v>50</v>
      </c>
      <c r="R876" s="1">
        <v>399.85</v>
      </c>
      <c r="S876" s="1">
        <v>0.75</v>
      </c>
      <c r="T876" s="1" t="s">
        <v>56</v>
      </c>
      <c r="U876" s="1">
        <v>314</v>
      </c>
      <c r="V876" s="1" t="s">
        <v>52</v>
      </c>
      <c r="W876" s="1" t="s">
        <v>52</v>
      </c>
      <c r="X876" s="1">
        <v>34</v>
      </c>
    </row>
    <row r="877" spans="1:24">
      <c r="A877" s="1">
        <v>942</v>
      </c>
      <c r="B877" s="1" t="s">
        <v>99</v>
      </c>
      <c r="C877" s="1" t="s">
        <v>14</v>
      </c>
      <c r="D877" s="1">
        <v>92.25</v>
      </c>
      <c r="E877" s="1">
        <v>0.5</v>
      </c>
      <c r="F877" s="1">
        <v>0.1</v>
      </c>
      <c r="G877" s="1">
        <v>0</v>
      </c>
      <c r="H877" s="1">
        <v>0.15</v>
      </c>
      <c r="I877" s="1">
        <v>6</v>
      </c>
      <c r="J877" s="1">
        <v>0</v>
      </c>
      <c r="K877" s="1">
        <v>1</v>
      </c>
      <c r="L877" s="1">
        <v>0</v>
      </c>
      <c r="M877" s="1">
        <v>0</v>
      </c>
      <c r="N877" s="1" t="s">
        <v>55</v>
      </c>
      <c r="O877" s="1">
        <v>979.85</v>
      </c>
      <c r="P877" s="1">
        <v>4</v>
      </c>
      <c r="Q877" s="1">
        <v>50</v>
      </c>
      <c r="R877" s="1">
        <v>449.85</v>
      </c>
      <c r="S877" s="1">
        <v>0.75</v>
      </c>
      <c r="T877" s="1" t="s">
        <v>56</v>
      </c>
      <c r="U877" s="1">
        <v>292</v>
      </c>
      <c r="V877" s="1" t="s">
        <v>52</v>
      </c>
      <c r="W877" s="1" t="s">
        <v>52</v>
      </c>
      <c r="X877" s="1">
        <v>36</v>
      </c>
    </row>
    <row r="878" spans="1:24">
      <c r="A878" s="1">
        <v>943</v>
      </c>
      <c r="B878" s="1" t="s">
        <v>99</v>
      </c>
      <c r="C878" s="1" t="s">
        <v>14</v>
      </c>
      <c r="D878" s="1">
        <v>92.25</v>
      </c>
      <c r="E878" s="1">
        <v>0.5</v>
      </c>
      <c r="F878" s="1">
        <v>0.1</v>
      </c>
      <c r="G878" s="1">
        <v>0</v>
      </c>
      <c r="H878" s="1">
        <v>0.15</v>
      </c>
      <c r="I878" s="1">
        <v>6</v>
      </c>
      <c r="J878" s="1">
        <v>0</v>
      </c>
      <c r="K878" s="1">
        <v>1</v>
      </c>
      <c r="L878" s="1">
        <v>0</v>
      </c>
      <c r="M878" s="1">
        <v>0</v>
      </c>
      <c r="N878" s="1" t="s">
        <v>55</v>
      </c>
      <c r="O878" s="1">
        <v>979.85</v>
      </c>
      <c r="P878" s="1">
        <v>4</v>
      </c>
      <c r="Q878" s="1">
        <v>50</v>
      </c>
      <c r="R878" s="1">
        <v>499.85</v>
      </c>
      <c r="S878" s="1">
        <v>0.75</v>
      </c>
      <c r="T878" s="1" t="s">
        <v>56</v>
      </c>
      <c r="U878" s="1">
        <v>263</v>
      </c>
      <c r="V878" s="1" t="s">
        <v>52</v>
      </c>
      <c r="W878" s="1" t="s">
        <v>52</v>
      </c>
      <c r="X878" s="1">
        <v>35</v>
      </c>
    </row>
    <row r="879" spans="1:24">
      <c r="A879" s="1">
        <v>944</v>
      </c>
      <c r="B879" s="1" t="s">
        <v>99</v>
      </c>
      <c r="C879" s="1" t="s">
        <v>14</v>
      </c>
      <c r="D879" s="1">
        <v>92.25</v>
      </c>
      <c r="E879" s="1">
        <v>0.5</v>
      </c>
      <c r="F879" s="1">
        <v>0.1</v>
      </c>
      <c r="G879" s="1">
        <v>0</v>
      </c>
      <c r="H879" s="1">
        <v>0.15</v>
      </c>
      <c r="I879" s="1">
        <v>6</v>
      </c>
      <c r="J879" s="1">
        <v>0</v>
      </c>
      <c r="K879" s="1">
        <v>1</v>
      </c>
      <c r="L879" s="1">
        <v>0</v>
      </c>
      <c r="M879" s="1">
        <v>0</v>
      </c>
      <c r="N879" s="1" t="s">
        <v>55</v>
      </c>
      <c r="O879" s="1">
        <v>979.85</v>
      </c>
      <c r="P879" s="1">
        <v>4</v>
      </c>
      <c r="Q879" s="1">
        <v>50</v>
      </c>
      <c r="R879" s="1">
        <v>549.85</v>
      </c>
      <c r="S879" s="1">
        <v>0.75</v>
      </c>
      <c r="T879" s="1" t="s">
        <v>56</v>
      </c>
      <c r="U879" s="1">
        <v>193</v>
      </c>
      <c r="V879" s="1" t="s">
        <v>52</v>
      </c>
      <c r="W879" s="1" t="s">
        <v>52</v>
      </c>
      <c r="X879" s="1">
        <v>36</v>
      </c>
    </row>
    <row r="880" spans="1:24">
      <c r="A880" s="1">
        <v>945</v>
      </c>
      <c r="B880" s="1" t="s">
        <v>99</v>
      </c>
      <c r="C880" s="1" t="s">
        <v>14</v>
      </c>
      <c r="D880" s="1">
        <v>92.25</v>
      </c>
      <c r="E880" s="1">
        <v>0.5</v>
      </c>
      <c r="F880" s="1">
        <v>0.1</v>
      </c>
      <c r="G880" s="1">
        <v>0</v>
      </c>
      <c r="H880" s="1">
        <v>0.15</v>
      </c>
      <c r="I880" s="1">
        <v>6</v>
      </c>
      <c r="J880" s="1">
        <v>0</v>
      </c>
      <c r="K880" s="1">
        <v>1</v>
      </c>
      <c r="L880" s="1">
        <v>0</v>
      </c>
      <c r="M880" s="1">
        <v>0</v>
      </c>
      <c r="N880" s="1" t="s">
        <v>55</v>
      </c>
      <c r="O880" s="1">
        <v>979.85</v>
      </c>
      <c r="P880" s="1">
        <v>4</v>
      </c>
      <c r="Q880" s="1">
        <v>50</v>
      </c>
      <c r="R880" s="1">
        <v>399.85</v>
      </c>
      <c r="S880" s="1">
        <v>0.75</v>
      </c>
      <c r="T880" s="1" t="s">
        <v>56</v>
      </c>
      <c r="U880" s="1">
        <v>284</v>
      </c>
      <c r="V880" s="1" t="s">
        <v>52</v>
      </c>
      <c r="W880" s="1" t="s">
        <v>52</v>
      </c>
      <c r="X880" s="1">
        <v>36</v>
      </c>
    </row>
    <row r="881" spans="1:24">
      <c r="A881" s="1">
        <v>946</v>
      </c>
      <c r="B881" s="1" t="s">
        <v>99</v>
      </c>
      <c r="C881" s="1" t="s">
        <v>14</v>
      </c>
      <c r="D881" s="1">
        <v>92.25</v>
      </c>
      <c r="E881" s="1">
        <v>0.5</v>
      </c>
      <c r="F881" s="1">
        <v>0.1</v>
      </c>
      <c r="G881" s="1">
        <v>0</v>
      </c>
      <c r="H881" s="1">
        <v>0.15</v>
      </c>
      <c r="I881" s="1">
        <v>6</v>
      </c>
      <c r="J881" s="1">
        <v>0</v>
      </c>
      <c r="K881" s="1">
        <v>1</v>
      </c>
      <c r="L881" s="1">
        <v>0</v>
      </c>
      <c r="M881" s="1">
        <v>0</v>
      </c>
      <c r="N881" s="1" t="s">
        <v>55</v>
      </c>
      <c r="O881" s="1">
        <v>979.85</v>
      </c>
      <c r="P881" s="1">
        <v>4</v>
      </c>
      <c r="Q881" s="1">
        <v>50</v>
      </c>
      <c r="R881" s="1">
        <v>449.85</v>
      </c>
      <c r="S881" s="1">
        <v>0.75</v>
      </c>
      <c r="T881" s="1" t="s">
        <v>56</v>
      </c>
      <c r="U881" s="1">
        <v>278</v>
      </c>
      <c r="V881" s="1" t="s">
        <v>52</v>
      </c>
      <c r="W881" s="1" t="s">
        <v>52</v>
      </c>
      <c r="X881" s="1">
        <v>36</v>
      </c>
    </row>
    <row r="882" spans="1:24">
      <c r="A882" s="1">
        <v>947</v>
      </c>
      <c r="B882" s="1" t="s">
        <v>99</v>
      </c>
      <c r="C882" s="1" t="s">
        <v>14</v>
      </c>
      <c r="D882" s="1">
        <v>92.25</v>
      </c>
      <c r="E882" s="1">
        <v>0.5</v>
      </c>
      <c r="F882" s="1">
        <v>0.1</v>
      </c>
      <c r="G882" s="1">
        <v>0</v>
      </c>
      <c r="H882" s="1">
        <v>0.15</v>
      </c>
      <c r="I882" s="1">
        <v>6</v>
      </c>
      <c r="J882" s="1">
        <v>0</v>
      </c>
      <c r="K882" s="1">
        <v>1</v>
      </c>
      <c r="L882" s="1">
        <v>0</v>
      </c>
      <c r="M882" s="1">
        <v>0</v>
      </c>
      <c r="N882" s="1" t="s">
        <v>55</v>
      </c>
      <c r="O882" s="1">
        <v>979.85</v>
      </c>
      <c r="P882" s="1">
        <v>4</v>
      </c>
      <c r="Q882" s="1">
        <v>50</v>
      </c>
      <c r="R882" s="1">
        <v>499.85</v>
      </c>
      <c r="S882" s="1">
        <v>0.75</v>
      </c>
      <c r="T882" s="1" t="s">
        <v>56</v>
      </c>
      <c r="U882" s="1">
        <v>264</v>
      </c>
      <c r="V882" s="1" t="s">
        <v>52</v>
      </c>
      <c r="W882" s="1" t="s">
        <v>52</v>
      </c>
      <c r="X882" s="1">
        <v>35</v>
      </c>
    </row>
    <row r="883" spans="1:24">
      <c r="A883" s="1">
        <v>948</v>
      </c>
      <c r="B883" s="1" t="s">
        <v>99</v>
      </c>
      <c r="C883" s="1" t="s">
        <v>14</v>
      </c>
      <c r="D883" s="1">
        <v>92.25</v>
      </c>
      <c r="E883" s="1">
        <v>0.5</v>
      </c>
      <c r="F883" s="1">
        <v>0.1</v>
      </c>
      <c r="G883" s="1">
        <v>0</v>
      </c>
      <c r="H883" s="1">
        <v>0.15</v>
      </c>
      <c r="I883" s="1">
        <v>6</v>
      </c>
      <c r="J883" s="1">
        <v>0</v>
      </c>
      <c r="K883" s="1">
        <v>1</v>
      </c>
      <c r="L883" s="1">
        <v>0</v>
      </c>
      <c r="M883" s="1">
        <v>0</v>
      </c>
      <c r="N883" s="1" t="s">
        <v>55</v>
      </c>
      <c r="O883" s="1">
        <v>979.85</v>
      </c>
      <c r="P883" s="1">
        <v>4</v>
      </c>
      <c r="Q883" s="1">
        <v>50</v>
      </c>
      <c r="R883" s="1">
        <v>549.85</v>
      </c>
      <c r="S883" s="1">
        <v>0.75</v>
      </c>
      <c r="T883" s="1" t="s">
        <v>56</v>
      </c>
      <c r="U883" s="1">
        <v>202</v>
      </c>
      <c r="V883" s="1" t="s">
        <v>52</v>
      </c>
      <c r="W883" s="1" t="s">
        <v>52</v>
      </c>
      <c r="X883" s="1">
        <v>37</v>
      </c>
    </row>
    <row r="884" spans="1:24">
      <c r="A884" s="1">
        <v>949</v>
      </c>
      <c r="B884" s="1" t="s">
        <v>100</v>
      </c>
      <c r="C884" s="1" t="s">
        <v>3</v>
      </c>
      <c r="D884" s="1">
        <v>92.62</v>
      </c>
      <c r="E884" s="1">
        <v>0</v>
      </c>
      <c r="F884" s="1">
        <v>0</v>
      </c>
      <c r="G884" s="1">
        <v>0</v>
      </c>
      <c r="H884" s="1">
        <v>0</v>
      </c>
      <c r="I884" s="1">
        <v>5.94</v>
      </c>
      <c r="J884" s="1">
        <v>0</v>
      </c>
      <c r="K884" s="1">
        <v>1.44</v>
      </c>
      <c r="L884" s="1">
        <v>0</v>
      </c>
      <c r="M884" s="1">
        <v>0</v>
      </c>
      <c r="N884" s="1" t="s">
        <v>54</v>
      </c>
      <c r="O884" s="1">
        <v>979.85</v>
      </c>
      <c r="P884" s="1">
        <v>2</v>
      </c>
      <c r="Q884" s="1">
        <v>0</v>
      </c>
      <c r="R884" s="1">
        <v>499.85</v>
      </c>
      <c r="S884" s="1">
        <v>1</v>
      </c>
      <c r="T884" s="1" t="s">
        <v>51</v>
      </c>
      <c r="U884" s="1">
        <v>296</v>
      </c>
      <c r="V884" s="1" t="s">
        <v>52</v>
      </c>
      <c r="W884" s="1" t="s">
        <v>52</v>
      </c>
      <c r="X884" s="1">
        <v>29</v>
      </c>
    </row>
    <row r="885" spans="1:24">
      <c r="A885" s="1">
        <v>950</v>
      </c>
      <c r="B885" s="1" t="s">
        <v>99</v>
      </c>
      <c r="C885" s="1" t="s">
        <v>14</v>
      </c>
      <c r="D885" s="1">
        <v>92.25</v>
      </c>
      <c r="E885" s="1">
        <v>0.5</v>
      </c>
      <c r="F885" s="1">
        <v>0.1</v>
      </c>
      <c r="G885" s="1">
        <v>0</v>
      </c>
      <c r="H885" s="1">
        <v>0.15</v>
      </c>
      <c r="I885" s="1">
        <v>6</v>
      </c>
      <c r="J885" s="1">
        <v>0</v>
      </c>
      <c r="K885" s="1">
        <v>1</v>
      </c>
      <c r="L885" s="1">
        <v>0</v>
      </c>
      <c r="M885" s="1">
        <v>0</v>
      </c>
      <c r="N885" s="1" t="s">
        <v>55</v>
      </c>
      <c r="O885" s="1">
        <v>979.85</v>
      </c>
      <c r="P885" s="1">
        <v>4</v>
      </c>
      <c r="Q885" s="1">
        <v>60</v>
      </c>
      <c r="R885" s="1">
        <v>399.85</v>
      </c>
      <c r="S885" s="1">
        <v>1</v>
      </c>
      <c r="T885" s="1" t="s">
        <v>56</v>
      </c>
      <c r="U885" s="1">
        <v>360</v>
      </c>
      <c r="V885" s="1" t="s">
        <v>52</v>
      </c>
      <c r="W885" s="1" t="s">
        <v>52</v>
      </c>
      <c r="X885" s="1">
        <v>23</v>
      </c>
    </row>
    <row r="886" spans="1:24">
      <c r="A886" s="1">
        <v>951</v>
      </c>
      <c r="B886" s="1" t="s">
        <v>99</v>
      </c>
      <c r="C886" s="1" t="s">
        <v>14</v>
      </c>
      <c r="D886" s="1">
        <v>92.25</v>
      </c>
      <c r="E886" s="1">
        <v>0.5</v>
      </c>
      <c r="F886" s="1">
        <v>0.1</v>
      </c>
      <c r="G886" s="1">
        <v>0</v>
      </c>
      <c r="H886" s="1">
        <v>0.15</v>
      </c>
      <c r="I886" s="1">
        <v>6</v>
      </c>
      <c r="J886" s="1">
        <v>0</v>
      </c>
      <c r="K886" s="1">
        <v>1</v>
      </c>
      <c r="L886" s="1">
        <v>0</v>
      </c>
      <c r="M886" s="1">
        <v>0</v>
      </c>
      <c r="N886" s="1" t="s">
        <v>55</v>
      </c>
      <c r="O886" s="1">
        <v>979.85</v>
      </c>
      <c r="P886" s="1">
        <v>4</v>
      </c>
      <c r="Q886" s="1">
        <v>60</v>
      </c>
      <c r="R886" s="1">
        <v>449.85</v>
      </c>
      <c r="S886" s="1">
        <v>1</v>
      </c>
      <c r="T886" s="1" t="s">
        <v>56</v>
      </c>
      <c r="U886" s="1">
        <v>349</v>
      </c>
      <c r="V886" s="1" t="s">
        <v>52</v>
      </c>
      <c r="W886" s="1" t="s">
        <v>52</v>
      </c>
      <c r="X886" s="1">
        <v>28</v>
      </c>
    </row>
    <row r="887" spans="1:24">
      <c r="A887" s="1">
        <v>952</v>
      </c>
      <c r="B887" s="1" t="s">
        <v>99</v>
      </c>
      <c r="C887" s="1" t="s">
        <v>14</v>
      </c>
      <c r="D887" s="1">
        <v>92.25</v>
      </c>
      <c r="E887" s="1">
        <v>0.5</v>
      </c>
      <c r="F887" s="1">
        <v>0.1</v>
      </c>
      <c r="G887" s="1">
        <v>0</v>
      </c>
      <c r="H887" s="1">
        <v>0.15</v>
      </c>
      <c r="I887" s="1">
        <v>6</v>
      </c>
      <c r="J887" s="1">
        <v>0</v>
      </c>
      <c r="K887" s="1">
        <v>1</v>
      </c>
      <c r="L887" s="1">
        <v>0</v>
      </c>
      <c r="M887" s="1">
        <v>0</v>
      </c>
      <c r="N887" s="1" t="s">
        <v>55</v>
      </c>
      <c r="O887" s="1">
        <v>979.85</v>
      </c>
      <c r="P887" s="1">
        <v>4</v>
      </c>
      <c r="Q887" s="1">
        <v>60</v>
      </c>
      <c r="R887" s="1">
        <v>499.85</v>
      </c>
      <c r="S887" s="1">
        <v>1</v>
      </c>
      <c r="T887" s="1" t="s">
        <v>56</v>
      </c>
      <c r="U887" s="1">
        <v>273</v>
      </c>
      <c r="V887" s="1" t="s">
        <v>52</v>
      </c>
      <c r="W887" s="1" t="s">
        <v>52</v>
      </c>
      <c r="X887" s="1">
        <v>29</v>
      </c>
    </row>
    <row r="888" spans="1:24">
      <c r="A888" s="1">
        <v>953</v>
      </c>
      <c r="B888" s="1" t="s">
        <v>99</v>
      </c>
      <c r="C888" s="1" t="s">
        <v>14</v>
      </c>
      <c r="D888" s="1">
        <v>92.25</v>
      </c>
      <c r="E888" s="1">
        <v>0.5</v>
      </c>
      <c r="F888" s="1">
        <v>0.1</v>
      </c>
      <c r="G888" s="1">
        <v>0</v>
      </c>
      <c r="H888" s="1">
        <v>0.15</v>
      </c>
      <c r="I888" s="1">
        <v>6</v>
      </c>
      <c r="J888" s="1">
        <v>0</v>
      </c>
      <c r="K888" s="1">
        <v>1</v>
      </c>
      <c r="L888" s="1">
        <v>0</v>
      </c>
      <c r="M888" s="1">
        <v>0</v>
      </c>
      <c r="N888" s="1" t="s">
        <v>55</v>
      </c>
      <c r="O888" s="1">
        <v>979.85</v>
      </c>
      <c r="P888" s="1">
        <v>4</v>
      </c>
      <c r="Q888" s="1">
        <v>80</v>
      </c>
      <c r="R888" s="1">
        <v>399.85</v>
      </c>
      <c r="S888" s="1">
        <v>1</v>
      </c>
      <c r="T888" s="1" t="s">
        <v>56</v>
      </c>
      <c r="U888" s="1">
        <v>365</v>
      </c>
      <c r="V888" s="1" t="s">
        <v>52</v>
      </c>
      <c r="W888" s="1" t="s">
        <v>52</v>
      </c>
      <c r="X888" s="1">
        <v>13</v>
      </c>
    </row>
    <row r="889" spans="1:24">
      <c r="A889" s="1">
        <v>954</v>
      </c>
      <c r="B889" s="1" t="s">
        <v>99</v>
      </c>
      <c r="C889" s="1" t="s">
        <v>14</v>
      </c>
      <c r="D889" s="1">
        <v>92.25</v>
      </c>
      <c r="E889" s="1">
        <v>0.5</v>
      </c>
      <c r="F889" s="1">
        <v>0.1</v>
      </c>
      <c r="G889" s="1">
        <v>0</v>
      </c>
      <c r="H889" s="1">
        <v>0.15</v>
      </c>
      <c r="I889" s="1">
        <v>6</v>
      </c>
      <c r="J889" s="1">
        <v>0</v>
      </c>
      <c r="K889" s="1">
        <v>1</v>
      </c>
      <c r="L889" s="1">
        <v>0</v>
      </c>
      <c r="M889" s="1">
        <v>0</v>
      </c>
      <c r="N889" s="1" t="s">
        <v>55</v>
      </c>
      <c r="O889" s="1">
        <v>979.85</v>
      </c>
      <c r="P889" s="1">
        <v>4</v>
      </c>
      <c r="Q889" s="1">
        <v>80</v>
      </c>
      <c r="R889" s="1">
        <v>449.85</v>
      </c>
      <c r="S889" s="1">
        <v>1</v>
      </c>
      <c r="T889" s="1" t="s">
        <v>56</v>
      </c>
      <c r="U889" s="1">
        <v>342</v>
      </c>
      <c r="V889" s="1" t="s">
        <v>52</v>
      </c>
      <c r="W889" s="1" t="s">
        <v>52</v>
      </c>
      <c r="X889" s="1">
        <v>19</v>
      </c>
    </row>
    <row r="890" spans="1:24">
      <c r="A890" s="1">
        <v>955</v>
      </c>
      <c r="B890" s="1" t="s">
        <v>99</v>
      </c>
      <c r="C890" s="1" t="s">
        <v>14</v>
      </c>
      <c r="D890" s="1">
        <v>92.25</v>
      </c>
      <c r="E890" s="1">
        <v>0.5</v>
      </c>
      <c r="F890" s="1">
        <v>0.1</v>
      </c>
      <c r="G890" s="1">
        <v>0</v>
      </c>
      <c r="H890" s="1">
        <v>0.15</v>
      </c>
      <c r="I890" s="1">
        <v>6</v>
      </c>
      <c r="J890" s="1">
        <v>0</v>
      </c>
      <c r="K890" s="1">
        <v>1</v>
      </c>
      <c r="L890" s="1">
        <v>0</v>
      </c>
      <c r="M890" s="1">
        <v>0</v>
      </c>
      <c r="N890" s="1" t="s">
        <v>55</v>
      </c>
      <c r="O890" s="1">
        <v>979.85</v>
      </c>
      <c r="P890" s="1">
        <v>4</v>
      </c>
      <c r="Q890" s="1">
        <v>80</v>
      </c>
      <c r="R890" s="1">
        <v>499.85</v>
      </c>
      <c r="S890" s="1">
        <v>1</v>
      </c>
      <c r="T890" s="1" t="s">
        <v>56</v>
      </c>
      <c r="U890" s="1">
        <v>250</v>
      </c>
      <c r="V890" s="1" t="s">
        <v>52</v>
      </c>
      <c r="W890" s="1" t="s">
        <v>52</v>
      </c>
      <c r="X890" s="1">
        <v>18</v>
      </c>
    </row>
    <row r="891" spans="1:24">
      <c r="A891" s="1">
        <v>956</v>
      </c>
      <c r="B891" s="1" t="s">
        <v>99</v>
      </c>
      <c r="C891" s="1" t="s">
        <v>14</v>
      </c>
      <c r="D891" s="1">
        <v>92.25</v>
      </c>
      <c r="E891" s="1">
        <v>0.5</v>
      </c>
      <c r="F891" s="1">
        <v>0.1</v>
      </c>
      <c r="G891" s="1">
        <v>0</v>
      </c>
      <c r="H891" s="1">
        <v>0.15</v>
      </c>
      <c r="I891" s="1">
        <v>6</v>
      </c>
      <c r="J891" s="1">
        <v>0</v>
      </c>
      <c r="K891" s="1">
        <v>1</v>
      </c>
      <c r="L891" s="1">
        <v>0</v>
      </c>
      <c r="M891" s="1">
        <v>0</v>
      </c>
      <c r="N891" s="1" t="s">
        <v>55</v>
      </c>
      <c r="O891" s="1">
        <v>979.85</v>
      </c>
      <c r="P891" s="1">
        <v>4</v>
      </c>
      <c r="Q891" s="1">
        <v>80</v>
      </c>
      <c r="R891" s="1">
        <v>399.85</v>
      </c>
      <c r="S891" s="1">
        <v>1</v>
      </c>
      <c r="T891" s="1" t="s">
        <v>56</v>
      </c>
      <c r="U891" s="1">
        <v>362</v>
      </c>
      <c r="V891" s="1" t="s">
        <v>52</v>
      </c>
      <c r="W891" s="1" t="s">
        <v>52</v>
      </c>
      <c r="X891" s="1">
        <v>24</v>
      </c>
    </row>
    <row r="892" spans="1:24">
      <c r="A892" s="1">
        <v>957</v>
      </c>
      <c r="B892" s="1" t="s">
        <v>99</v>
      </c>
      <c r="C892" s="1" t="s">
        <v>14</v>
      </c>
      <c r="D892" s="1">
        <v>92.25</v>
      </c>
      <c r="E892" s="1">
        <v>0.5</v>
      </c>
      <c r="F892" s="1">
        <v>0.1</v>
      </c>
      <c r="G892" s="1">
        <v>0</v>
      </c>
      <c r="H892" s="1">
        <v>0.15</v>
      </c>
      <c r="I892" s="1">
        <v>6</v>
      </c>
      <c r="J892" s="1">
        <v>0</v>
      </c>
      <c r="K892" s="1">
        <v>1</v>
      </c>
      <c r="L892" s="1">
        <v>0</v>
      </c>
      <c r="M892" s="1">
        <v>0</v>
      </c>
      <c r="N892" s="1" t="s">
        <v>55</v>
      </c>
      <c r="O892" s="1">
        <v>979.85</v>
      </c>
      <c r="P892" s="1">
        <v>4</v>
      </c>
      <c r="Q892" s="1">
        <v>80</v>
      </c>
      <c r="R892" s="1">
        <v>449.85</v>
      </c>
      <c r="S892" s="1">
        <v>1</v>
      </c>
      <c r="T892" s="1" t="s">
        <v>56</v>
      </c>
      <c r="U892" s="1">
        <v>351</v>
      </c>
      <c r="V892" s="1" t="s">
        <v>52</v>
      </c>
      <c r="W892" s="1" t="s">
        <v>52</v>
      </c>
      <c r="X892" s="1">
        <v>28</v>
      </c>
    </row>
    <row r="893" spans="1:24">
      <c r="A893" s="1">
        <v>958</v>
      </c>
      <c r="B893" s="1" t="s">
        <v>99</v>
      </c>
      <c r="C893" s="1" t="s">
        <v>14</v>
      </c>
      <c r="D893" s="1">
        <v>92.25</v>
      </c>
      <c r="E893" s="1">
        <v>0.5</v>
      </c>
      <c r="F893" s="1">
        <v>0.1</v>
      </c>
      <c r="G893" s="1">
        <v>0</v>
      </c>
      <c r="H893" s="1">
        <v>0.15</v>
      </c>
      <c r="I893" s="1">
        <v>6</v>
      </c>
      <c r="J893" s="1">
        <v>0</v>
      </c>
      <c r="K893" s="1">
        <v>1</v>
      </c>
      <c r="L893" s="1">
        <v>0</v>
      </c>
      <c r="M893" s="1">
        <v>0</v>
      </c>
      <c r="N893" s="1" t="s">
        <v>55</v>
      </c>
      <c r="O893" s="1">
        <v>979.85</v>
      </c>
      <c r="P893" s="1">
        <v>4</v>
      </c>
      <c r="Q893" s="1">
        <v>80</v>
      </c>
      <c r="R893" s="1">
        <v>499.85</v>
      </c>
      <c r="S893" s="1">
        <v>1</v>
      </c>
      <c r="T893" s="1" t="s">
        <v>56</v>
      </c>
      <c r="U893" s="1">
        <v>284</v>
      </c>
      <c r="V893" s="1" t="s">
        <v>52</v>
      </c>
      <c r="W893" s="1" t="s">
        <v>52</v>
      </c>
      <c r="X893" s="1">
        <v>30</v>
      </c>
    </row>
    <row r="894" spans="1:24">
      <c r="A894" s="1">
        <v>959</v>
      </c>
      <c r="B894" s="1" t="s">
        <v>99</v>
      </c>
      <c r="C894" s="1" t="s">
        <v>14</v>
      </c>
      <c r="D894" s="1">
        <v>92.25</v>
      </c>
      <c r="E894" s="1">
        <v>0.5</v>
      </c>
      <c r="F894" s="1">
        <v>0.1</v>
      </c>
      <c r="G894" s="1">
        <v>0</v>
      </c>
      <c r="H894" s="1">
        <v>0.15</v>
      </c>
      <c r="I894" s="1">
        <v>6</v>
      </c>
      <c r="J894" s="1">
        <v>0</v>
      </c>
      <c r="K894" s="1">
        <v>1</v>
      </c>
      <c r="L894" s="1">
        <v>0</v>
      </c>
      <c r="M894" s="1">
        <v>0</v>
      </c>
      <c r="N894" s="1" t="s">
        <v>54</v>
      </c>
      <c r="O894" s="1">
        <v>979.85</v>
      </c>
      <c r="P894" s="1">
        <v>4</v>
      </c>
      <c r="Q894" s="1">
        <v>0</v>
      </c>
      <c r="R894" s="1">
        <v>399.85</v>
      </c>
      <c r="S894" s="1">
        <v>1</v>
      </c>
      <c r="T894" s="1" t="s">
        <v>51</v>
      </c>
      <c r="U894" s="1">
        <v>244</v>
      </c>
      <c r="V894" s="1" t="s">
        <v>52</v>
      </c>
      <c r="W894" s="1" t="s">
        <v>52</v>
      </c>
      <c r="X894" s="1">
        <v>31</v>
      </c>
    </row>
    <row r="895" spans="1:24">
      <c r="A895" s="1">
        <v>960</v>
      </c>
      <c r="B895" s="1" t="s">
        <v>99</v>
      </c>
      <c r="C895" s="1" t="s">
        <v>14</v>
      </c>
      <c r="D895" s="1">
        <v>92.25</v>
      </c>
      <c r="E895" s="1">
        <v>0.5</v>
      </c>
      <c r="F895" s="1">
        <v>0.1</v>
      </c>
      <c r="G895" s="1">
        <v>0</v>
      </c>
      <c r="H895" s="1">
        <v>0.15</v>
      </c>
      <c r="I895" s="1">
        <v>6</v>
      </c>
      <c r="J895" s="1">
        <v>0</v>
      </c>
      <c r="K895" s="1">
        <v>1</v>
      </c>
      <c r="L895" s="1">
        <v>0</v>
      </c>
      <c r="M895" s="1">
        <v>0</v>
      </c>
      <c r="N895" s="1" t="s">
        <v>54</v>
      </c>
      <c r="O895" s="1">
        <v>979.85</v>
      </c>
      <c r="P895" s="1">
        <v>4</v>
      </c>
      <c r="Q895" s="1">
        <v>0</v>
      </c>
      <c r="R895" s="1">
        <v>449.85</v>
      </c>
      <c r="S895" s="1">
        <v>1</v>
      </c>
      <c r="T895" s="1" t="s">
        <v>51</v>
      </c>
      <c r="U895" s="1">
        <v>247</v>
      </c>
      <c r="V895" s="1" t="s">
        <v>52</v>
      </c>
      <c r="W895" s="1" t="s">
        <v>52</v>
      </c>
      <c r="X895" s="1">
        <v>39</v>
      </c>
    </row>
    <row r="896" spans="1:24">
      <c r="A896" s="1">
        <v>961</v>
      </c>
      <c r="B896" s="1" t="s">
        <v>99</v>
      </c>
      <c r="C896" s="1" t="s">
        <v>14</v>
      </c>
      <c r="D896" s="1">
        <v>92.25</v>
      </c>
      <c r="E896" s="1">
        <v>0.5</v>
      </c>
      <c r="F896" s="1">
        <v>0.1</v>
      </c>
      <c r="G896" s="1">
        <v>0</v>
      </c>
      <c r="H896" s="1">
        <v>0.15</v>
      </c>
      <c r="I896" s="1">
        <v>6</v>
      </c>
      <c r="J896" s="1">
        <v>0</v>
      </c>
      <c r="K896" s="1">
        <v>1</v>
      </c>
      <c r="L896" s="1">
        <v>0</v>
      </c>
      <c r="M896" s="1">
        <v>0</v>
      </c>
      <c r="N896" s="1" t="s">
        <v>54</v>
      </c>
      <c r="O896" s="1">
        <v>979.85</v>
      </c>
      <c r="P896" s="1">
        <v>4</v>
      </c>
      <c r="Q896" s="1">
        <v>0</v>
      </c>
      <c r="R896" s="1">
        <v>499.85</v>
      </c>
      <c r="S896" s="1">
        <v>1</v>
      </c>
      <c r="T896" s="1" t="s">
        <v>51</v>
      </c>
      <c r="U896" s="1">
        <v>197</v>
      </c>
      <c r="V896" s="1" t="s">
        <v>52</v>
      </c>
      <c r="W896" s="1" t="s">
        <v>52</v>
      </c>
      <c r="X896" s="1">
        <v>47</v>
      </c>
    </row>
    <row r="897" spans="1:24">
      <c r="A897" s="1">
        <v>962</v>
      </c>
      <c r="B897" s="1" t="s">
        <v>99</v>
      </c>
      <c r="C897" s="1" t="s">
        <v>14</v>
      </c>
      <c r="D897" s="1">
        <v>92.25</v>
      </c>
      <c r="E897" s="1">
        <v>0.5</v>
      </c>
      <c r="F897" s="1">
        <v>0.1</v>
      </c>
      <c r="G897" s="1">
        <v>0</v>
      </c>
      <c r="H897" s="1">
        <v>0.15</v>
      </c>
      <c r="I897" s="1">
        <v>6</v>
      </c>
      <c r="J897" s="1">
        <v>0</v>
      </c>
      <c r="K897" s="1">
        <v>1</v>
      </c>
      <c r="L897" s="1">
        <v>0</v>
      </c>
      <c r="M897" s="1">
        <v>0</v>
      </c>
      <c r="N897" s="1" t="s">
        <v>55</v>
      </c>
      <c r="O897" s="1">
        <v>979.85</v>
      </c>
      <c r="P897" s="1">
        <v>4</v>
      </c>
      <c r="Q897" s="1">
        <v>50</v>
      </c>
      <c r="R897" s="1">
        <v>399.85</v>
      </c>
      <c r="S897" s="1">
        <v>1</v>
      </c>
      <c r="T897" s="1" t="s">
        <v>56</v>
      </c>
      <c r="U897" s="1">
        <v>243</v>
      </c>
      <c r="V897" s="1" t="s">
        <v>52</v>
      </c>
      <c r="W897" s="1" t="s">
        <v>52</v>
      </c>
      <c r="X897" s="1">
        <v>42</v>
      </c>
    </row>
    <row r="898" spans="1:24">
      <c r="A898" s="1">
        <v>963</v>
      </c>
      <c r="B898" s="1" t="s">
        <v>99</v>
      </c>
      <c r="C898" s="1" t="s">
        <v>14</v>
      </c>
      <c r="D898" s="1">
        <v>92.25</v>
      </c>
      <c r="E898" s="1">
        <v>0.5</v>
      </c>
      <c r="F898" s="1">
        <v>0.1</v>
      </c>
      <c r="G898" s="1">
        <v>0</v>
      </c>
      <c r="H898" s="1">
        <v>0.15</v>
      </c>
      <c r="I898" s="1">
        <v>6</v>
      </c>
      <c r="J898" s="1">
        <v>0</v>
      </c>
      <c r="K898" s="1">
        <v>1</v>
      </c>
      <c r="L898" s="1">
        <v>0</v>
      </c>
      <c r="M898" s="1">
        <v>0</v>
      </c>
      <c r="N898" s="1" t="s">
        <v>55</v>
      </c>
      <c r="O898" s="1">
        <v>979.85</v>
      </c>
      <c r="P898" s="1">
        <v>4</v>
      </c>
      <c r="Q898" s="1">
        <v>50</v>
      </c>
      <c r="R898" s="1">
        <v>449.85</v>
      </c>
      <c r="S898" s="1">
        <v>1</v>
      </c>
      <c r="T898" s="1" t="s">
        <v>56</v>
      </c>
      <c r="U898" s="1">
        <v>215</v>
      </c>
      <c r="V898" s="1" t="s">
        <v>52</v>
      </c>
      <c r="W898" s="1" t="s">
        <v>52</v>
      </c>
      <c r="X898" s="1">
        <v>50</v>
      </c>
    </row>
    <row r="899" spans="1:24">
      <c r="A899" s="1">
        <v>964</v>
      </c>
      <c r="B899" s="1" t="s">
        <v>99</v>
      </c>
      <c r="C899" s="1" t="s">
        <v>14</v>
      </c>
      <c r="D899" s="1">
        <v>92.25</v>
      </c>
      <c r="E899" s="1">
        <v>0.5</v>
      </c>
      <c r="F899" s="1">
        <v>0.1</v>
      </c>
      <c r="G899" s="1">
        <v>0</v>
      </c>
      <c r="H899" s="1">
        <v>0.15</v>
      </c>
      <c r="I899" s="1">
        <v>6</v>
      </c>
      <c r="J899" s="1">
        <v>0</v>
      </c>
      <c r="K899" s="1">
        <v>1</v>
      </c>
      <c r="L899" s="1">
        <v>0</v>
      </c>
      <c r="M899" s="1">
        <v>0</v>
      </c>
      <c r="N899" s="1" t="s">
        <v>55</v>
      </c>
      <c r="O899" s="1">
        <v>979.85</v>
      </c>
      <c r="P899" s="1">
        <v>4</v>
      </c>
      <c r="Q899" s="1">
        <v>50</v>
      </c>
      <c r="R899" s="1">
        <v>499.85</v>
      </c>
      <c r="S899" s="1">
        <v>1</v>
      </c>
      <c r="T899" s="1" t="s">
        <v>56</v>
      </c>
      <c r="U899" s="1">
        <v>154</v>
      </c>
      <c r="V899" s="1" t="s">
        <v>52</v>
      </c>
      <c r="W899" s="1" t="s">
        <v>52</v>
      </c>
      <c r="X899" s="1">
        <v>54</v>
      </c>
    </row>
    <row r="900" spans="1:24">
      <c r="A900" s="1">
        <v>965</v>
      </c>
      <c r="B900" s="1" t="s">
        <v>99</v>
      </c>
      <c r="C900" s="1" t="s">
        <v>14</v>
      </c>
      <c r="D900" s="1">
        <v>92.25</v>
      </c>
      <c r="E900" s="1">
        <v>0.5</v>
      </c>
      <c r="F900" s="1">
        <v>0.1</v>
      </c>
      <c r="G900" s="1">
        <v>0</v>
      </c>
      <c r="H900" s="1">
        <v>0.15</v>
      </c>
      <c r="I900" s="1">
        <v>6</v>
      </c>
      <c r="J900" s="1">
        <v>0</v>
      </c>
      <c r="K900" s="1">
        <v>1</v>
      </c>
      <c r="L900" s="1">
        <v>0</v>
      </c>
      <c r="M900" s="1">
        <v>0</v>
      </c>
      <c r="N900" s="1" t="s">
        <v>55</v>
      </c>
      <c r="O900" s="1">
        <v>979.85</v>
      </c>
      <c r="P900" s="1">
        <v>4</v>
      </c>
      <c r="Q900" s="1">
        <v>50</v>
      </c>
      <c r="R900" s="1">
        <v>549.85</v>
      </c>
      <c r="S900" s="1">
        <v>1</v>
      </c>
      <c r="T900" s="1" t="s">
        <v>56</v>
      </c>
      <c r="U900" s="1">
        <v>140</v>
      </c>
      <c r="V900" s="1" t="s">
        <v>52</v>
      </c>
      <c r="W900" s="1" t="s">
        <v>52</v>
      </c>
      <c r="X900" s="1">
        <v>48</v>
      </c>
    </row>
    <row r="901" spans="1:24">
      <c r="A901" s="1">
        <v>966</v>
      </c>
      <c r="B901" s="1" t="s">
        <v>99</v>
      </c>
      <c r="C901" s="1" t="s">
        <v>14</v>
      </c>
      <c r="D901" s="1">
        <v>92.25</v>
      </c>
      <c r="E901" s="1">
        <v>0.5</v>
      </c>
      <c r="F901" s="1">
        <v>0.1</v>
      </c>
      <c r="G901" s="1">
        <v>0</v>
      </c>
      <c r="H901" s="1">
        <v>0.15</v>
      </c>
      <c r="I901" s="1">
        <v>6</v>
      </c>
      <c r="J901" s="1">
        <v>0</v>
      </c>
      <c r="K901" s="1">
        <v>1</v>
      </c>
      <c r="L901" s="1">
        <v>0</v>
      </c>
      <c r="M901" s="1">
        <v>0</v>
      </c>
      <c r="N901" s="1" t="s">
        <v>55</v>
      </c>
      <c r="O901" s="1">
        <v>979.85</v>
      </c>
      <c r="P901" s="1">
        <v>4</v>
      </c>
      <c r="Q901" s="1">
        <v>50</v>
      </c>
      <c r="R901" s="1">
        <v>399.85</v>
      </c>
      <c r="S901" s="1">
        <v>1</v>
      </c>
      <c r="T901" s="1" t="s">
        <v>56</v>
      </c>
      <c r="U901" s="1">
        <v>228</v>
      </c>
      <c r="V901" s="1" t="s">
        <v>52</v>
      </c>
      <c r="W901" s="1" t="s">
        <v>52</v>
      </c>
      <c r="X901" s="1">
        <v>51</v>
      </c>
    </row>
    <row r="902" spans="1:24">
      <c r="A902" s="1">
        <v>967</v>
      </c>
      <c r="B902" s="1" t="s">
        <v>99</v>
      </c>
      <c r="C902" s="1" t="s">
        <v>14</v>
      </c>
      <c r="D902" s="1">
        <v>92.25</v>
      </c>
      <c r="E902" s="1">
        <v>0.5</v>
      </c>
      <c r="F902" s="1">
        <v>0.1</v>
      </c>
      <c r="G902" s="1">
        <v>0</v>
      </c>
      <c r="H902" s="1">
        <v>0.15</v>
      </c>
      <c r="I902" s="1">
        <v>6</v>
      </c>
      <c r="J902" s="1">
        <v>0</v>
      </c>
      <c r="K902" s="1">
        <v>1</v>
      </c>
      <c r="L902" s="1">
        <v>0</v>
      </c>
      <c r="M902" s="1">
        <v>0</v>
      </c>
      <c r="N902" s="1" t="s">
        <v>55</v>
      </c>
      <c r="O902" s="1">
        <v>979.85</v>
      </c>
      <c r="P902" s="1">
        <v>4</v>
      </c>
      <c r="Q902" s="1">
        <v>50</v>
      </c>
      <c r="R902" s="1">
        <v>449.85</v>
      </c>
      <c r="S902" s="1">
        <v>1</v>
      </c>
      <c r="T902" s="1" t="s">
        <v>56</v>
      </c>
      <c r="U902" s="1">
        <v>182</v>
      </c>
      <c r="V902" s="1" t="s">
        <v>52</v>
      </c>
      <c r="W902" s="1" t="s">
        <v>52</v>
      </c>
      <c r="X902" s="1">
        <v>56</v>
      </c>
    </row>
    <row r="903" spans="1:24">
      <c r="A903" s="1">
        <v>968</v>
      </c>
      <c r="B903" s="1" t="s">
        <v>99</v>
      </c>
      <c r="C903" s="1" t="s">
        <v>14</v>
      </c>
      <c r="D903" s="1">
        <v>92.25</v>
      </c>
      <c r="E903" s="1">
        <v>0.5</v>
      </c>
      <c r="F903" s="1">
        <v>0.1</v>
      </c>
      <c r="G903" s="1">
        <v>0</v>
      </c>
      <c r="H903" s="1">
        <v>0.15</v>
      </c>
      <c r="I903" s="1">
        <v>6</v>
      </c>
      <c r="J903" s="1">
        <v>0</v>
      </c>
      <c r="K903" s="1">
        <v>1</v>
      </c>
      <c r="L903" s="1">
        <v>0</v>
      </c>
      <c r="M903" s="1">
        <v>0</v>
      </c>
      <c r="N903" s="1" t="s">
        <v>55</v>
      </c>
      <c r="O903" s="1">
        <v>979.85</v>
      </c>
      <c r="P903" s="1">
        <v>4</v>
      </c>
      <c r="Q903" s="1">
        <v>50</v>
      </c>
      <c r="R903" s="1">
        <v>499.85</v>
      </c>
      <c r="S903" s="1">
        <v>1</v>
      </c>
      <c r="T903" s="1" t="s">
        <v>56</v>
      </c>
      <c r="U903" s="1">
        <v>150</v>
      </c>
      <c r="V903" s="1" t="s">
        <v>52</v>
      </c>
      <c r="W903" s="1" t="s">
        <v>52</v>
      </c>
      <c r="X903" s="1">
        <v>54</v>
      </c>
    </row>
    <row r="904" spans="1:24">
      <c r="A904" s="1">
        <v>969</v>
      </c>
      <c r="B904" s="1" t="s">
        <v>99</v>
      </c>
      <c r="C904" s="1" t="s">
        <v>14</v>
      </c>
      <c r="D904" s="1">
        <v>92.25</v>
      </c>
      <c r="E904" s="1">
        <v>0.5</v>
      </c>
      <c r="F904" s="1">
        <v>0.1</v>
      </c>
      <c r="G904" s="1">
        <v>0</v>
      </c>
      <c r="H904" s="1">
        <v>0.15</v>
      </c>
      <c r="I904" s="1">
        <v>6</v>
      </c>
      <c r="J904" s="1">
        <v>0</v>
      </c>
      <c r="K904" s="1">
        <v>1</v>
      </c>
      <c r="L904" s="1">
        <v>0</v>
      </c>
      <c r="M904" s="1">
        <v>0</v>
      </c>
      <c r="N904" s="1" t="s">
        <v>55</v>
      </c>
      <c r="O904" s="1">
        <v>979.85</v>
      </c>
      <c r="P904" s="1">
        <v>4</v>
      </c>
      <c r="Q904" s="1">
        <v>50</v>
      </c>
      <c r="R904" s="1">
        <v>549.85</v>
      </c>
      <c r="S904" s="1">
        <v>1</v>
      </c>
      <c r="T904" s="1" t="s">
        <v>56</v>
      </c>
      <c r="U904" s="1">
        <v>140</v>
      </c>
      <c r="V904" s="1" t="s">
        <v>52</v>
      </c>
      <c r="W904" s="1" t="s">
        <v>52</v>
      </c>
      <c r="X904" s="1">
        <v>49</v>
      </c>
    </row>
    <row r="905" spans="1:24">
      <c r="A905" s="1">
        <v>970</v>
      </c>
      <c r="B905" s="1" t="s">
        <v>99</v>
      </c>
      <c r="C905" s="1" t="s">
        <v>14</v>
      </c>
      <c r="D905" s="1">
        <v>92.25</v>
      </c>
      <c r="E905" s="1">
        <v>0.5</v>
      </c>
      <c r="F905" s="1">
        <v>0.1</v>
      </c>
      <c r="G905" s="1">
        <v>0</v>
      </c>
      <c r="H905" s="1">
        <v>0.15</v>
      </c>
      <c r="I905" s="1">
        <v>6</v>
      </c>
      <c r="J905" s="1">
        <v>0</v>
      </c>
      <c r="K905" s="1">
        <v>1</v>
      </c>
      <c r="L905" s="1">
        <v>0</v>
      </c>
      <c r="M905" s="1">
        <v>0</v>
      </c>
      <c r="N905" s="1" t="s">
        <v>55</v>
      </c>
      <c r="O905" s="1">
        <v>979.85</v>
      </c>
      <c r="P905" s="1">
        <v>4</v>
      </c>
      <c r="Q905" s="1">
        <v>50</v>
      </c>
      <c r="R905" s="1">
        <v>399.85</v>
      </c>
      <c r="S905" s="1">
        <v>1</v>
      </c>
      <c r="T905" s="1" t="s">
        <v>56</v>
      </c>
      <c r="U905" s="1">
        <v>218</v>
      </c>
      <c r="V905" s="1" t="s">
        <v>52</v>
      </c>
      <c r="W905" s="1" t="s">
        <v>52</v>
      </c>
      <c r="X905" s="1">
        <v>52</v>
      </c>
    </row>
    <row r="906" spans="1:24">
      <c r="A906" s="1">
        <v>971</v>
      </c>
      <c r="B906" s="1" t="s">
        <v>99</v>
      </c>
      <c r="C906" s="1" t="s">
        <v>14</v>
      </c>
      <c r="D906" s="1">
        <v>92.25</v>
      </c>
      <c r="E906" s="1">
        <v>0.5</v>
      </c>
      <c r="F906" s="1">
        <v>0.1</v>
      </c>
      <c r="G906" s="1">
        <v>0</v>
      </c>
      <c r="H906" s="1">
        <v>0.15</v>
      </c>
      <c r="I906" s="1">
        <v>6</v>
      </c>
      <c r="J906" s="1">
        <v>0</v>
      </c>
      <c r="K906" s="1">
        <v>1</v>
      </c>
      <c r="L906" s="1">
        <v>0</v>
      </c>
      <c r="M906" s="1">
        <v>0</v>
      </c>
      <c r="N906" s="1" t="s">
        <v>55</v>
      </c>
      <c r="O906" s="1">
        <v>979.85</v>
      </c>
      <c r="P906" s="1">
        <v>4</v>
      </c>
      <c r="Q906" s="1">
        <v>50</v>
      </c>
      <c r="R906" s="1">
        <v>449.85</v>
      </c>
      <c r="S906" s="1">
        <v>1</v>
      </c>
      <c r="T906" s="1" t="s">
        <v>56</v>
      </c>
      <c r="U906" s="1">
        <v>196</v>
      </c>
      <c r="V906" s="1" t="s">
        <v>52</v>
      </c>
      <c r="W906" s="1" t="s">
        <v>52</v>
      </c>
      <c r="X906" s="1">
        <v>55</v>
      </c>
    </row>
    <row r="907" spans="1:24">
      <c r="A907" s="1">
        <v>972</v>
      </c>
      <c r="B907" s="1" t="s">
        <v>99</v>
      </c>
      <c r="C907" s="1" t="s">
        <v>14</v>
      </c>
      <c r="D907" s="1">
        <v>92.25</v>
      </c>
      <c r="E907" s="1">
        <v>0.5</v>
      </c>
      <c r="F907" s="1">
        <v>0.1</v>
      </c>
      <c r="G907" s="1">
        <v>0</v>
      </c>
      <c r="H907" s="1">
        <v>0.15</v>
      </c>
      <c r="I907" s="1">
        <v>6</v>
      </c>
      <c r="J907" s="1">
        <v>0</v>
      </c>
      <c r="K907" s="1">
        <v>1</v>
      </c>
      <c r="L907" s="1">
        <v>0</v>
      </c>
      <c r="M907" s="1">
        <v>0</v>
      </c>
      <c r="N907" s="1" t="s">
        <v>55</v>
      </c>
      <c r="O907" s="1">
        <v>979.85</v>
      </c>
      <c r="P907" s="1">
        <v>4</v>
      </c>
      <c r="Q907" s="1">
        <v>50</v>
      </c>
      <c r="R907" s="1">
        <v>499.85</v>
      </c>
      <c r="S907" s="1">
        <v>1</v>
      </c>
      <c r="T907" s="1" t="s">
        <v>56</v>
      </c>
      <c r="U907" s="1">
        <v>157</v>
      </c>
      <c r="V907" s="1" t="s">
        <v>52</v>
      </c>
      <c r="W907" s="1" t="s">
        <v>52</v>
      </c>
      <c r="X907" s="1">
        <v>56</v>
      </c>
    </row>
    <row r="908" spans="1:24">
      <c r="A908" s="1">
        <v>973</v>
      </c>
      <c r="B908" s="1" t="s">
        <v>99</v>
      </c>
      <c r="C908" s="1" t="s">
        <v>14</v>
      </c>
      <c r="D908" s="1">
        <v>92.25</v>
      </c>
      <c r="E908" s="1">
        <v>0.5</v>
      </c>
      <c r="F908" s="1">
        <v>0.1</v>
      </c>
      <c r="G908" s="1">
        <v>0</v>
      </c>
      <c r="H908" s="1">
        <v>0.15</v>
      </c>
      <c r="I908" s="1">
        <v>6</v>
      </c>
      <c r="J908" s="1">
        <v>0</v>
      </c>
      <c r="K908" s="1">
        <v>1</v>
      </c>
      <c r="L908" s="1">
        <v>0</v>
      </c>
      <c r="M908" s="1">
        <v>0</v>
      </c>
      <c r="N908" s="1" t="s">
        <v>55</v>
      </c>
      <c r="O908" s="1">
        <v>979.85</v>
      </c>
      <c r="P908" s="1">
        <v>4</v>
      </c>
      <c r="Q908" s="1">
        <v>50</v>
      </c>
      <c r="R908" s="1">
        <v>549.85</v>
      </c>
      <c r="S908" s="1">
        <v>1</v>
      </c>
      <c r="T908" s="1" t="s">
        <v>56</v>
      </c>
      <c r="U908" s="1">
        <v>131</v>
      </c>
      <c r="V908" s="1" t="s">
        <v>52</v>
      </c>
      <c r="W908" s="1" t="s">
        <v>52</v>
      </c>
      <c r="X908" s="1">
        <v>49</v>
      </c>
    </row>
    <row r="909" spans="1:24">
      <c r="A909" s="1">
        <v>974</v>
      </c>
      <c r="B909" s="1" t="s">
        <v>99</v>
      </c>
      <c r="C909" s="1" t="s">
        <v>14</v>
      </c>
      <c r="D909" s="1">
        <v>92.25</v>
      </c>
      <c r="E909" s="1">
        <v>0.5</v>
      </c>
      <c r="F909" s="1">
        <v>0.1</v>
      </c>
      <c r="G909" s="1">
        <v>0</v>
      </c>
      <c r="H909" s="1">
        <v>0.15</v>
      </c>
      <c r="I909" s="1">
        <v>6</v>
      </c>
      <c r="J909" s="1">
        <v>0</v>
      </c>
      <c r="K909" s="1">
        <v>1</v>
      </c>
      <c r="L909" s="1">
        <v>0</v>
      </c>
      <c r="M909" s="1">
        <v>0</v>
      </c>
      <c r="N909" s="1" t="s">
        <v>55</v>
      </c>
      <c r="O909" s="1">
        <v>979.85</v>
      </c>
      <c r="P909" s="1">
        <v>4</v>
      </c>
      <c r="Q909" s="1">
        <v>50</v>
      </c>
      <c r="R909" s="1">
        <v>399.85</v>
      </c>
      <c r="S909" s="1">
        <v>1</v>
      </c>
      <c r="T909" s="1" t="s">
        <v>56</v>
      </c>
      <c r="U909" s="1">
        <v>343</v>
      </c>
      <c r="V909" s="1" t="s">
        <v>52</v>
      </c>
      <c r="W909" s="1" t="s">
        <v>52</v>
      </c>
      <c r="X909" s="1">
        <v>27</v>
      </c>
    </row>
    <row r="910" spans="1:24">
      <c r="A910" s="1">
        <v>975</v>
      </c>
      <c r="B910" s="1" t="s">
        <v>99</v>
      </c>
      <c r="C910" s="1" t="s">
        <v>14</v>
      </c>
      <c r="D910" s="1">
        <v>92.25</v>
      </c>
      <c r="E910" s="1">
        <v>0.5</v>
      </c>
      <c r="F910" s="1">
        <v>0.1</v>
      </c>
      <c r="G910" s="1">
        <v>0</v>
      </c>
      <c r="H910" s="1">
        <v>0.15</v>
      </c>
      <c r="I910" s="1">
        <v>6</v>
      </c>
      <c r="J910" s="1">
        <v>0</v>
      </c>
      <c r="K910" s="1">
        <v>1</v>
      </c>
      <c r="L910" s="1">
        <v>0</v>
      </c>
      <c r="M910" s="1">
        <v>0</v>
      </c>
      <c r="N910" s="1" t="s">
        <v>55</v>
      </c>
      <c r="O910" s="1">
        <v>979.85</v>
      </c>
      <c r="P910" s="1">
        <v>4</v>
      </c>
      <c r="Q910" s="1">
        <v>50</v>
      </c>
      <c r="R910" s="1">
        <v>449.85</v>
      </c>
      <c r="S910" s="1">
        <v>1</v>
      </c>
      <c r="T910" s="1" t="s">
        <v>56</v>
      </c>
      <c r="U910" s="1">
        <v>312</v>
      </c>
      <c r="V910" s="1" t="s">
        <v>52</v>
      </c>
      <c r="W910" s="1" t="s">
        <v>52</v>
      </c>
      <c r="X910" s="1">
        <v>30</v>
      </c>
    </row>
    <row r="911" spans="1:24">
      <c r="A911" s="1">
        <v>976</v>
      </c>
      <c r="B911" s="1" t="s">
        <v>99</v>
      </c>
      <c r="C911" s="1" t="s">
        <v>14</v>
      </c>
      <c r="D911" s="1">
        <v>92.25</v>
      </c>
      <c r="E911" s="1">
        <v>0.5</v>
      </c>
      <c r="F911" s="1">
        <v>0.1</v>
      </c>
      <c r="G911" s="1">
        <v>0</v>
      </c>
      <c r="H911" s="1">
        <v>0.15</v>
      </c>
      <c r="I911" s="1">
        <v>6</v>
      </c>
      <c r="J911" s="1">
        <v>0</v>
      </c>
      <c r="K911" s="1">
        <v>1</v>
      </c>
      <c r="L911" s="1">
        <v>0</v>
      </c>
      <c r="M911" s="1">
        <v>0</v>
      </c>
      <c r="N911" s="1" t="s">
        <v>55</v>
      </c>
      <c r="O911" s="1">
        <v>979.85</v>
      </c>
      <c r="P911" s="1">
        <v>4</v>
      </c>
      <c r="Q911" s="1">
        <v>50</v>
      </c>
      <c r="R911" s="1">
        <v>499.85</v>
      </c>
      <c r="S911" s="1">
        <v>1</v>
      </c>
      <c r="T911" s="1" t="s">
        <v>56</v>
      </c>
      <c r="U911" s="1">
        <v>267</v>
      </c>
      <c r="V911" s="1" t="s">
        <v>52</v>
      </c>
      <c r="W911" s="1" t="s">
        <v>52</v>
      </c>
      <c r="X911" s="1">
        <v>31</v>
      </c>
    </row>
    <row r="912" spans="1:24">
      <c r="A912" s="1">
        <v>977</v>
      </c>
      <c r="B912" s="1" t="s">
        <v>99</v>
      </c>
      <c r="C912" s="1" t="s">
        <v>14</v>
      </c>
      <c r="D912" s="1">
        <v>92.25</v>
      </c>
      <c r="E912" s="1">
        <v>0.5</v>
      </c>
      <c r="F912" s="1">
        <v>0.1</v>
      </c>
      <c r="G912" s="1">
        <v>0</v>
      </c>
      <c r="H912" s="1">
        <v>0.15</v>
      </c>
      <c r="I912" s="1">
        <v>6</v>
      </c>
      <c r="J912" s="1">
        <v>0</v>
      </c>
      <c r="K912" s="1">
        <v>1</v>
      </c>
      <c r="L912" s="1">
        <v>0</v>
      </c>
      <c r="M912" s="1">
        <v>0</v>
      </c>
      <c r="N912" s="1" t="s">
        <v>55</v>
      </c>
      <c r="O912" s="1">
        <v>979.85</v>
      </c>
      <c r="P912" s="1">
        <v>4</v>
      </c>
      <c r="Q912" s="1">
        <v>50</v>
      </c>
      <c r="R912" s="1">
        <v>549.85</v>
      </c>
      <c r="S912" s="1">
        <v>1</v>
      </c>
      <c r="T912" s="1" t="s">
        <v>56</v>
      </c>
      <c r="U912" s="1">
        <v>206</v>
      </c>
      <c r="V912" s="1" t="s">
        <v>52</v>
      </c>
      <c r="W912" s="1" t="s">
        <v>52</v>
      </c>
      <c r="X912" s="1">
        <v>35</v>
      </c>
    </row>
    <row r="913" spans="1:24">
      <c r="A913" s="1">
        <v>978</v>
      </c>
      <c r="B913" s="1" t="s">
        <v>99</v>
      </c>
      <c r="C913" s="1" t="s">
        <v>14</v>
      </c>
      <c r="D913" s="1">
        <v>92.25</v>
      </c>
      <c r="E913" s="1">
        <v>0.5</v>
      </c>
      <c r="F913" s="1">
        <v>0.1</v>
      </c>
      <c r="G913" s="1">
        <v>0</v>
      </c>
      <c r="H913" s="1">
        <v>0.15</v>
      </c>
      <c r="I913" s="1">
        <v>6</v>
      </c>
      <c r="J913" s="1">
        <v>0</v>
      </c>
      <c r="K913" s="1">
        <v>1</v>
      </c>
      <c r="L913" s="1">
        <v>0</v>
      </c>
      <c r="M913" s="1">
        <v>0</v>
      </c>
      <c r="N913" s="1" t="s">
        <v>55</v>
      </c>
      <c r="O913" s="1">
        <v>979.85</v>
      </c>
      <c r="P913" s="1">
        <v>4</v>
      </c>
      <c r="Q913" s="1">
        <v>50</v>
      </c>
      <c r="R913" s="1">
        <v>399.85</v>
      </c>
      <c r="S913" s="1">
        <v>1</v>
      </c>
      <c r="T913" s="1" t="s">
        <v>56</v>
      </c>
      <c r="U913" s="1">
        <v>313</v>
      </c>
      <c r="V913" s="1" t="s">
        <v>52</v>
      </c>
      <c r="W913" s="1" t="s">
        <v>52</v>
      </c>
      <c r="X913" s="1">
        <v>34</v>
      </c>
    </row>
    <row r="914" spans="1:24">
      <c r="A914" s="1">
        <v>979</v>
      </c>
      <c r="B914" s="1" t="s">
        <v>99</v>
      </c>
      <c r="C914" s="1" t="s">
        <v>14</v>
      </c>
      <c r="D914" s="1">
        <v>92.25</v>
      </c>
      <c r="E914" s="1">
        <v>0.5</v>
      </c>
      <c r="F914" s="1">
        <v>0.1</v>
      </c>
      <c r="G914" s="1">
        <v>0</v>
      </c>
      <c r="H914" s="1">
        <v>0.15</v>
      </c>
      <c r="I914" s="1">
        <v>6</v>
      </c>
      <c r="J914" s="1">
        <v>0</v>
      </c>
      <c r="K914" s="1">
        <v>1</v>
      </c>
      <c r="L914" s="1">
        <v>0</v>
      </c>
      <c r="M914" s="1">
        <v>0</v>
      </c>
      <c r="N914" s="1" t="s">
        <v>55</v>
      </c>
      <c r="O914" s="1">
        <v>979.85</v>
      </c>
      <c r="P914" s="1">
        <v>4</v>
      </c>
      <c r="Q914" s="1">
        <v>50</v>
      </c>
      <c r="R914" s="1">
        <v>449.85</v>
      </c>
      <c r="S914" s="1">
        <v>1</v>
      </c>
      <c r="T914" s="1" t="s">
        <v>56</v>
      </c>
      <c r="U914" s="1">
        <v>290</v>
      </c>
      <c r="V914" s="1" t="s">
        <v>52</v>
      </c>
      <c r="W914" s="1" t="s">
        <v>52</v>
      </c>
      <c r="X914" s="1">
        <v>36</v>
      </c>
    </row>
    <row r="915" spans="1:24">
      <c r="A915" s="1">
        <v>980</v>
      </c>
      <c r="B915" s="1" t="s">
        <v>99</v>
      </c>
      <c r="C915" s="1" t="s">
        <v>14</v>
      </c>
      <c r="D915" s="1">
        <v>92.25</v>
      </c>
      <c r="E915" s="1">
        <v>0.5</v>
      </c>
      <c r="F915" s="1">
        <v>0.1</v>
      </c>
      <c r="G915" s="1">
        <v>0</v>
      </c>
      <c r="H915" s="1">
        <v>0.15</v>
      </c>
      <c r="I915" s="1">
        <v>6</v>
      </c>
      <c r="J915" s="1">
        <v>0</v>
      </c>
      <c r="K915" s="1">
        <v>1</v>
      </c>
      <c r="L915" s="1">
        <v>0</v>
      </c>
      <c r="M915" s="1">
        <v>0</v>
      </c>
      <c r="N915" s="1" t="s">
        <v>55</v>
      </c>
      <c r="O915" s="1">
        <v>979.85</v>
      </c>
      <c r="P915" s="1">
        <v>4</v>
      </c>
      <c r="Q915" s="1">
        <v>50</v>
      </c>
      <c r="R915" s="1">
        <v>499.85</v>
      </c>
      <c r="S915" s="1">
        <v>1</v>
      </c>
      <c r="T915" s="1" t="s">
        <v>56</v>
      </c>
      <c r="U915" s="1">
        <v>260</v>
      </c>
      <c r="V915" s="1" t="s">
        <v>52</v>
      </c>
      <c r="W915" s="1" t="s">
        <v>52</v>
      </c>
      <c r="X915" s="1">
        <v>36</v>
      </c>
    </row>
    <row r="916" spans="1:24">
      <c r="A916" s="1">
        <v>981</v>
      </c>
      <c r="B916" s="1" t="s">
        <v>99</v>
      </c>
      <c r="C916" s="1" t="s">
        <v>14</v>
      </c>
      <c r="D916" s="1">
        <v>92.25</v>
      </c>
      <c r="E916" s="1">
        <v>0.5</v>
      </c>
      <c r="F916" s="1">
        <v>0.1</v>
      </c>
      <c r="G916" s="1">
        <v>0</v>
      </c>
      <c r="H916" s="1">
        <v>0.15</v>
      </c>
      <c r="I916" s="1">
        <v>6</v>
      </c>
      <c r="J916" s="1">
        <v>0</v>
      </c>
      <c r="K916" s="1">
        <v>1</v>
      </c>
      <c r="L916" s="1">
        <v>0</v>
      </c>
      <c r="M916" s="1">
        <v>0</v>
      </c>
      <c r="N916" s="1" t="s">
        <v>55</v>
      </c>
      <c r="O916" s="1">
        <v>979.85</v>
      </c>
      <c r="P916" s="1">
        <v>4</v>
      </c>
      <c r="Q916" s="1">
        <v>50</v>
      </c>
      <c r="R916" s="1">
        <v>549.85</v>
      </c>
      <c r="S916" s="1">
        <v>1</v>
      </c>
      <c r="T916" s="1" t="s">
        <v>56</v>
      </c>
      <c r="U916" s="1">
        <v>192</v>
      </c>
      <c r="V916" s="1" t="s">
        <v>52</v>
      </c>
      <c r="W916" s="1" t="s">
        <v>52</v>
      </c>
      <c r="X916" s="1">
        <v>37</v>
      </c>
    </row>
    <row r="917" spans="1:24">
      <c r="A917" s="1">
        <v>982</v>
      </c>
      <c r="B917" s="1" t="s">
        <v>99</v>
      </c>
      <c r="C917" s="1" t="s">
        <v>14</v>
      </c>
      <c r="D917" s="1">
        <v>92.25</v>
      </c>
      <c r="E917" s="1">
        <v>0.5</v>
      </c>
      <c r="F917" s="1">
        <v>0.1</v>
      </c>
      <c r="G917" s="1">
        <v>0</v>
      </c>
      <c r="H917" s="1">
        <v>0.15</v>
      </c>
      <c r="I917" s="1">
        <v>6</v>
      </c>
      <c r="J917" s="1">
        <v>0</v>
      </c>
      <c r="K917" s="1">
        <v>1</v>
      </c>
      <c r="L917" s="1">
        <v>0</v>
      </c>
      <c r="M917" s="1">
        <v>0</v>
      </c>
      <c r="N917" s="1" t="s">
        <v>55</v>
      </c>
      <c r="O917" s="1">
        <v>979.85</v>
      </c>
      <c r="P917" s="1">
        <v>4</v>
      </c>
      <c r="Q917" s="1">
        <v>50</v>
      </c>
      <c r="R917" s="1">
        <v>399.85</v>
      </c>
      <c r="S917" s="1">
        <v>1</v>
      </c>
      <c r="T917" s="1" t="s">
        <v>56</v>
      </c>
      <c r="U917" s="1">
        <v>285</v>
      </c>
      <c r="V917" s="1" t="s">
        <v>52</v>
      </c>
      <c r="W917" s="1" t="s">
        <v>52</v>
      </c>
      <c r="X917" s="1">
        <v>37</v>
      </c>
    </row>
    <row r="918" spans="1:24">
      <c r="A918" s="1">
        <v>983</v>
      </c>
      <c r="B918" s="1" t="s">
        <v>99</v>
      </c>
      <c r="C918" s="1" t="s">
        <v>14</v>
      </c>
      <c r="D918" s="1">
        <v>92.25</v>
      </c>
      <c r="E918" s="1">
        <v>0.5</v>
      </c>
      <c r="F918" s="1">
        <v>0.1</v>
      </c>
      <c r="G918" s="1">
        <v>0</v>
      </c>
      <c r="H918" s="1">
        <v>0.15</v>
      </c>
      <c r="I918" s="1">
        <v>6</v>
      </c>
      <c r="J918" s="1">
        <v>0</v>
      </c>
      <c r="K918" s="1">
        <v>1</v>
      </c>
      <c r="L918" s="1">
        <v>0</v>
      </c>
      <c r="M918" s="1">
        <v>0</v>
      </c>
      <c r="N918" s="1" t="s">
        <v>55</v>
      </c>
      <c r="O918" s="1">
        <v>979.85</v>
      </c>
      <c r="P918" s="1">
        <v>4</v>
      </c>
      <c r="Q918" s="1">
        <v>50</v>
      </c>
      <c r="R918" s="1">
        <v>449.85</v>
      </c>
      <c r="S918" s="1">
        <v>1</v>
      </c>
      <c r="T918" s="1" t="s">
        <v>56</v>
      </c>
      <c r="U918" s="1">
        <v>277</v>
      </c>
      <c r="V918" s="1" t="s">
        <v>52</v>
      </c>
      <c r="W918" s="1" t="s">
        <v>52</v>
      </c>
      <c r="X918" s="1">
        <v>37</v>
      </c>
    </row>
    <row r="919" spans="1:24">
      <c r="A919" s="1">
        <v>984</v>
      </c>
      <c r="B919" s="1" t="s">
        <v>99</v>
      </c>
      <c r="C919" s="1" t="s">
        <v>14</v>
      </c>
      <c r="D919" s="1">
        <v>92.25</v>
      </c>
      <c r="E919" s="1">
        <v>0.5</v>
      </c>
      <c r="F919" s="1">
        <v>0.1</v>
      </c>
      <c r="G919" s="1">
        <v>0</v>
      </c>
      <c r="H919" s="1">
        <v>0.15</v>
      </c>
      <c r="I919" s="1">
        <v>6</v>
      </c>
      <c r="J919" s="1">
        <v>0</v>
      </c>
      <c r="K919" s="1">
        <v>1</v>
      </c>
      <c r="L919" s="1">
        <v>0</v>
      </c>
      <c r="M919" s="1">
        <v>0</v>
      </c>
      <c r="N919" s="1" t="s">
        <v>55</v>
      </c>
      <c r="O919" s="1">
        <v>979.85</v>
      </c>
      <c r="P919" s="1">
        <v>4</v>
      </c>
      <c r="Q919" s="1">
        <v>50</v>
      </c>
      <c r="R919" s="1">
        <v>499.85</v>
      </c>
      <c r="S919" s="1">
        <v>1</v>
      </c>
      <c r="T919" s="1" t="s">
        <v>56</v>
      </c>
      <c r="U919" s="1">
        <v>254</v>
      </c>
      <c r="V919" s="1" t="s">
        <v>52</v>
      </c>
      <c r="W919" s="1" t="s">
        <v>52</v>
      </c>
      <c r="X919" s="1">
        <v>36</v>
      </c>
    </row>
    <row r="920" spans="1:24">
      <c r="A920" s="1">
        <v>985</v>
      </c>
      <c r="B920" s="1" t="s">
        <v>99</v>
      </c>
      <c r="C920" s="1" t="s">
        <v>14</v>
      </c>
      <c r="D920" s="1">
        <v>92.25</v>
      </c>
      <c r="E920" s="1">
        <v>0.5</v>
      </c>
      <c r="F920" s="1">
        <v>0.1</v>
      </c>
      <c r="G920" s="1">
        <v>0</v>
      </c>
      <c r="H920" s="1">
        <v>0.15</v>
      </c>
      <c r="I920" s="1">
        <v>6</v>
      </c>
      <c r="J920" s="1">
        <v>0</v>
      </c>
      <c r="K920" s="1">
        <v>1</v>
      </c>
      <c r="L920" s="1">
        <v>0</v>
      </c>
      <c r="M920" s="1">
        <v>0</v>
      </c>
      <c r="N920" s="1" t="s">
        <v>55</v>
      </c>
      <c r="O920" s="1">
        <v>979.85</v>
      </c>
      <c r="P920" s="1">
        <v>4</v>
      </c>
      <c r="Q920" s="1">
        <v>50</v>
      </c>
      <c r="R920" s="1">
        <v>549.85</v>
      </c>
      <c r="S920" s="1">
        <v>1</v>
      </c>
      <c r="T920" s="1" t="s">
        <v>56</v>
      </c>
      <c r="U920" s="1">
        <v>197</v>
      </c>
      <c r="V920" s="1" t="s">
        <v>52</v>
      </c>
      <c r="W920" s="1" t="s">
        <v>52</v>
      </c>
      <c r="X920" s="1">
        <v>37</v>
      </c>
    </row>
    <row r="921" spans="1:24">
      <c r="A921" s="1">
        <v>986</v>
      </c>
      <c r="B921" s="1" t="s">
        <v>99</v>
      </c>
      <c r="C921" s="1" t="s">
        <v>14</v>
      </c>
      <c r="D921" s="1">
        <v>92.25</v>
      </c>
      <c r="E921" s="1">
        <v>0.5</v>
      </c>
      <c r="F921" s="1">
        <v>0.1</v>
      </c>
      <c r="G921" s="1">
        <v>0</v>
      </c>
      <c r="H921" s="1">
        <v>0.15</v>
      </c>
      <c r="I921" s="1">
        <v>6</v>
      </c>
      <c r="J921" s="1">
        <v>0</v>
      </c>
      <c r="K921" s="1">
        <v>1</v>
      </c>
      <c r="L921" s="1">
        <v>0</v>
      </c>
      <c r="M921" s="1">
        <v>0</v>
      </c>
      <c r="N921" s="1" t="s">
        <v>55</v>
      </c>
      <c r="O921" s="1">
        <v>979.85</v>
      </c>
      <c r="P921" s="1">
        <v>4</v>
      </c>
      <c r="Q921" s="1">
        <v>80</v>
      </c>
      <c r="R921" s="1">
        <v>399.85</v>
      </c>
      <c r="S921" s="1">
        <v>1.5</v>
      </c>
      <c r="T921" s="1" t="s">
        <v>56</v>
      </c>
      <c r="U921" s="1">
        <v>363</v>
      </c>
      <c r="V921" s="1" t="s">
        <v>52</v>
      </c>
      <c r="W921" s="1" t="s">
        <v>52</v>
      </c>
      <c r="X921" s="1" t="s">
        <v>52</v>
      </c>
    </row>
    <row r="922" spans="1:24">
      <c r="A922" s="1">
        <v>987</v>
      </c>
      <c r="B922" s="1" t="s">
        <v>99</v>
      </c>
      <c r="C922" s="1" t="s">
        <v>14</v>
      </c>
      <c r="D922" s="1">
        <v>92.25</v>
      </c>
      <c r="E922" s="1">
        <v>0.5</v>
      </c>
      <c r="F922" s="1">
        <v>0.1</v>
      </c>
      <c r="G922" s="1">
        <v>0</v>
      </c>
      <c r="H922" s="1">
        <v>0.15</v>
      </c>
      <c r="I922" s="1">
        <v>6</v>
      </c>
      <c r="J922" s="1">
        <v>0</v>
      </c>
      <c r="K922" s="1">
        <v>1</v>
      </c>
      <c r="L922" s="1">
        <v>0</v>
      </c>
      <c r="M922" s="1">
        <v>0</v>
      </c>
      <c r="N922" s="1" t="s">
        <v>55</v>
      </c>
      <c r="O922" s="1">
        <v>979.85</v>
      </c>
      <c r="P922" s="1">
        <v>4</v>
      </c>
      <c r="Q922" s="1">
        <v>80</v>
      </c>
      <c r="R922" s="1">
        <v>449.85</v>
      </c>
      <c r="S922" s="1">
        <v>1.5</v>
      </c>
      <c r="T922" s="1" t="s">
        <v>56</v>
      </c>
      <c r="U922" s="1">
        <v>343</v>
      </c>
      <c r="V922" s="1" t="s">
        <v>52</v>
      </c>
      <c r="W922" s="1" t="s">
        <v>52</v>
      </c>
      <c r="X922" s="1" t="s">
        <v>52</v>
      </c>
    </row>
    <row r="923" spans="1:24">
      <c r="A923" s="1">
        <v>988</v>
      </c>
      <c r="B923" s="1" t="s">
        <v>99</v>
      </c>
      <c r="C923" s="1" t="s">
        <v>14</v>
      </c>
      <c r="D923" s="1">
        <v>92.25</v>
      </c>
      <c r="E923" s="1">
        <v>0.5</v>
      </c>
      <c r="F923" s="1">
        <v>0.1</v>
      </c>
      <c r="G923" s="1">
        <v>0</v>
      </c>
      <c r="H923" s="1">
        <v>0.15</v>
      </c>
      <c r="I923" s="1">
        <v>6</v>
      </c>
      <c r="J923" s="1">
        <v>0</v>
      </c>
      <c r="K923" s="1">
        <v>1</v>
      </c>
      <c r="L923" s="1">
        <v>0</v>
      </c>
      <c r="M923" s="1">
        <v>0</v>
      </c>
      <c r="N923" s="1" t="s">
        <v>55</v>
      </c>
      <c r="O923" s="1">
        <v>979.85</v>
      </c>
      <c r="P923" s="1">
        <v>4</v>
      </c>
      <c r="Q923" s="1">
        <v>80</v>
      </c>
      <c r="R923" s="1">
        <v>499.85</v>
      </c>
      <c r="S923" s="1">
        <v>1.5</v>
      </c>
      <c r="T923" s="1" t="s">
        <v>56</v>
      </c>
      <c r="U923" s="1">
        <v>266</v>
      </c>
      <c r="V923" s="1" t="s">
        <v>52</v>
      </c>
      <c r="W923" s="1" t="s">
        <v>52</v>
      </c>
      <c r="X923" s="1" t="s">
        <v>52</v>
      </c>
    </row>
    <row r="924" spans="1:24">
      <c r="A924" s="1">
        <v>989</v>
      </c>
      <c r="B924" s="1" t="s">
        <v>99</v>
      </c>
      <c r="C924" s="1" t="s">
        <v>14</v>
      </c>
      <c r="D924" s="1">
        <v>92.25</v>
      </c>
      <c r="E924" s="1">
        <v>0.5</v>
      </c>
      <c r="F924" s="1">
        <v>0.1</v>
      </c>
      <c r="G924" s="1">
        <v>0</v>
      </c>
      <c r="H924" s="1">
        <v>0.15</v>
      </c>
      <c r="I924" s="1">
        <v>6</v>
      </c>
      <c r="J924" s="1">
        <v>0</v>
      </c>
      <c r="K924" s="1">
        <v>1</v>
      </c>
      <c r="L924" s="1">
        <v>0</v>
      </c>
      <c r="M924" s="1">
        <v>0</v>
      </c>
      <c r="N924" s="1" t="s">
        <v>54</v>
      </c>
      <c r="O924" s="1">
        <v>979.85</v>
      </c>
      <c r="P924" s="1">
        <v>4</v>
      </c>
      <c r="Q924" s="1">
        <v>0</v>
      </c>
      <c r="R924" s="1">
        <v>399.85</v>
      </c>
      <c r="S924" s="1">
        <v>1.5</v>
      </c>
      <c r="T924" s="1" t="s">
        <v>51</v>
      </c>
      <c r="U924" s="1">
        <v>244</v>
      </c>
      <c r="V924" s="1" t="s">
        <v>52</v>
      </c>
      <c r="W924" s="1" t="s">
        <v>52</v>
      </c>
      <c r="X924" s="1">
        <v>33</v>
      </c>
    </row>
    <row r="925" spans="1:24">
      <c r="A925" s="1">
        <v>990</v>
      </c>
      <c r="B925" s="1" t="s">
        <v>99</v>
      </c>
      <c r="C925" s="1" t="s">
        <v>14</v>
      </c>
      <c r="D925" s="1">
        <v>92.25</v>
      </c>
      <c r="E925" s="1">
        <v>0.5</v>
      </c>
      <c r="F925" s="1">
        <v>0.1</v>
      </c>
      <c r="G925" s="1">
        <v>0</v>
      </c>
      <c r="H925" s="1">
        <v>0.15</v>
      </c>
      <c r="I925" s="1">
        <v>6</v>
      </c>
      <c r="J925" s="1">
        <v>0</v>
      </c>
      <c r="K925" s="1">
        <v>1</v>
      </c>
      <c r="L925" s="1">
        <v>0</v>
      </c>
      <c r="M925" s="1">
        <v>0</v>
      </c>
      <c r="N925" s="1" t="s">
        <v>54</v>
      </c>
      <c r="O925" s="1">
        <v>979.85</v>
      </c>
      <c r="P925" s="1">
        <v>4</v>
      </c>
      <c r="Q925" s="1">
        <v>0</v>
      </c>
      <c r="R925" s="1">
        <v>449.85</v>
      </c>
      <c r="S925" s="1">
        <v>1.5</v>
      </c>
      <c r="T925" s="1" t="s">
        <v>51</v>
      </c>
      <c r="U925" s="1">
        <v>244</v>
      </c>
      <c r="V925" s="1" t="s">
        <v>52</v>
      </c>
      <c r="W925" s="1" t="s">
        <v>52</v>
      </c>
      <c r="X925" s="1">
        <v>42</v>
      </c>
    </row>
    <row r="926" spans="1:24">
      <c r="A926" s="1">
        <v>991</v>
      </c>
      <c r="B926" s="1" t="s">
        <v>99</v>
      </c>
      <c r="C926" s="1" t="s">
        <v>14</v>
      </c>
      <c r="D926" s="1">
        <v>92.25</v>
      </c>
      <c r="E926" s="1">
        <v>0.5</v>
      </c>
      <c r="F926" s="1">
        <v>0.1</v>
      </c>
      <c r="G926" s="1">
        <v>0</v>
      </c>
      <c r="H926" s="1">
        <v>0.15</v>
      </c>
      <c r="I926" s="1">
        <v>6</v>
      </c>
      <c r="J926" s="1">
        <v>0</v>
      </c>
      <c r="K926" s="1">
        <v>1</v>
      </c>
      <c r="L926" s="1">
        <v>0</v>
      </c>
      <c r="M926" s="1">
        <v>0</v>
      </c>
      <c r="N926" s="1" t="s">
        <v>54</v>
      </c>
      <c r="O926" s="1">
        <v>979.85</v>
      </c>
      <c r="P926" s="1">
        <v>4</v>
      </c>
      <c r="Q926" s="1">
        <v>0</v>
      </c>
      <c r="R926" s="1">
        <v>499.85</v>
      </c>
      <c r="S926" s="1">
        <v>1.5</v>
      </c>
      <c r="T926" s="1" t="s">
        <v>51</v>
      </c>
      <c r="U926" s="1">
        <v>161</v>
      </c>
      <c r="V926" s="1" t="s">
        <v>52</v>
      </c>
      <c r="W926" s="1" t="s">
        <v>52</v>
      </c>
      <c r="X926" s="1">
        <v>51</v>
      </c>
    </row>
    <row r="927" spans="1:24">
      <c r="A927" s="1">
        <v>992</v>
      </c>
      <c r="B927" s="1" t="s">
        <v>99</v>
      </c>
      <c r="C927" s="1" t="s">
        <v>14</v>
      </c>
      <c r="D927" s="1">
        <v>92.25</v>
      </c>
      <c r="E927" s="1">
        <v>0.5</v>
      </c>
      <c r="F927" s="1">
        <v>0.1</v>
      </c>
      <c r="G927" s="1">
        <v>0</v>
      </c>
      <c r="H927" s="1">
        <v>0.15</v>
      </c>
      <c r="I927" s="1">
        <v>6</v>
      </c>
      <c r="J927" s="1">
        <v>0</v>
      </c>
      <c r="K927" s="1">
        <v>1</v>
      </c>
      <c r="L927" s="1">
        <v>0</v>
      </c>
      <c r="M927" s="1">
        <v>0</v>
      </c>
      <c r="N927" s="1" t="s">
        <v>55</v>
      </c>
      <c r="O927" s="1">
        <v>979.85</v>
      </c>
      <c r="P927" s="1">
        <v>4</v>
      </c>
      <c r="Q927" s="1">
        <v>50</v>
      </c>
      <c r="R927" s="1">
        <v>399.85</v>
      </c>
      <c r="S927" s="1">
        <v>1.5</v>
      </c>
      <c r="T927" s="1" t="s">
        <v>56</v>
      </c>
      <c r="U927" s="1">
        <v>239</v>
      </c>
      <c r="V927" s="1" t="s">
        <v>52</v>
      </c>
      <c r="W927" s="1" t="s">
        <v>52</v>
      </c>
      <c r="X927" s="1">
        <v>47</v>
      </c>
    </row>
    <row r="928" spans="1:24">
      <c r="A928" s="1">
        <v>993</v>
      </c>
      <c r="B928" s="1" t="s">
        <v>99</v>
      </c>
      <c r="C928" s="1" t="s">
        <v>14</v>
      </c>
      <c r="D928" s="1">
        <v>92.25</v>
      </c>
      <c r="E928" s="1">
        <v>0.5</v>
      </c>
      <c r="F928" s="1">
        <v>0.1</v>
      </c>
      <c r="G928" s="1">
        <v>0</v>
      </c>
      <c r="H928" s="1">
        <v>0.15</v>
      </c>
      <c r="I928" s="1">
        <v>6</v>
      </c>
      <c r="J928" s="1">
        <v>0</v>
      </c>
      <c r="K928" s="1">
        <v>1</v>
      </c>
      <c r="L928" s="1">
        <v>0</v>
      </c>
      <c r="M928" s="1">
        <v>0</v>
      </c>
      <c r="N928" s="1" t="s">
        <v>55</v>
      </c>
      <c r="O928" s="1">
        <v>979.85</v>
      </c>
      <c r="P928" s="1">
        <v>4</v>
      </c>
      <c r="Q928" s="1">
        <v>50</v>
      </c>
      <c r="R928" s="1">
        <v>449.85</v>
      </c>
      <c r="S928" s="1">
        <v>1.5</v>
      </c>
      <c r="T928" s="1" t="s">
        <v>56</v>
      </c>
      <c r="U928" s="1">
        <v>203</v>
      </c>
      <c r="V928" s="1" t="s">
        <v>52</v>
      </c>
      <c r="W928" s="1" t="s">
        <v>52</v>
      </c>
      <c r="X928" s="1">
        <v>54</v>
      </c>
    </row>
    <row r="929" spans="1:24">
      <c r="A929" s="1">
        <v>994</v>
      </c>
      <c r="B929" s="1" t="s">
        <v>99</v>
      </c>
      <c r="C929" s="1" t="s">
        <v>14</v>
      </c>
      <c r="D929" s="1">
        <v>92.25</v>
      </c>
      <c r="E929" s="1">
        <v>0.5</v>
      </c>
      <c r="F929" s="1">
        <v>0.1</v>
      </c>
      <c r="G929" s="1">
        <v>0</v>
      </c>
      <c r="H929" s="1">
        <v>0.15</v>
      </c>
      <c r="I929" s="1">
        <v>6</v>
      </c>
      <c r="J929" s="1">
        <v>0</v>
      </c>
      <c r="K929" s="1">
        <v>1</v>
      </c>
      <c r="L929" s="1">
        <v>0</v>
      </c>
      <c r="M929" s="1">
        <v>0</v>
      </c>
      <c r="N929" s="1" t="s">
        <v>55</v>
      </c>
      <c r="O929" s="1">
        <v>979.85</v>
      </c>
      <c r="P929" s="1">
        <v>4</v>
      </c>
      <c r="Q929" s="1">
        <v>50</v>
      </c>
      <c r="R929" s="1">
        <v>499.85</v>
      </c>
      <c r="S929" s="1">
        <v>1.5</v>
      </c>
      <c r="T929" s="1" t="s">
        <v>56</v>
      </c>
      <c r="U929" s="1">
        <v>148</v>
      </c>
      <c r="V929" s="1" t="s">
        <v>52</v>
      </c>
      <c r="W929" s="1" t="s">
        <v>52</v>
      </c>
      <c r="X929" s="1">
        <v>55</v>
      </c>
    </row>
    <row r="930" spans="1:24">
      <c r="A930" s="1">
        <v>995</v>
      </c>
      <c r="B930" s="1" t="s">
        <v>99</v>
      </c>
      <c r="C930" s="1" t="s">
        <v>14</v>
      </c>
      <c r="D930" s="1">
        <v>92.25</v>
      </c>
      <c r="E930" s="1">
        <v>0.5</v>
      </c>
      <c r="F930" s="1">
        <v>0.1</v>
      </c>
      <c r="G930" s="1">
        <v>0</v>
      </c>
      <c r="H930" s="1">
        <v>0.15</v>
      </c>
      <c r="I930" s="1">
        <v>6</v>
      </c>
      <c r="J930" s="1">
        <v>0</v>
      </c>
      <c r="K930" s="1">
        <v>1</v>
      </c>
      <c r="L930" s="1">
        <v>0</v>
      </c>
      <c r="M930" s="1">
        <v>0</v>
      </c>
      <c r="N930" s="1" t="s">
        <v>55</v>
      </c>
      <c r="O930" s="1">
        <v>979.85</v>
      </c>
      <c r="P930" s="1">
        <v>4</v>
      </c>
      <c r="Q930" s="1">
        <v>50</v>
      </c>
      <c r="R930" s="1">
        <v>549.85</v>
      </c>
      <c r="S930" s="1">
        <v>1.5</v>
      </c>
      <c r="T930" s="1" t="s">
        <v>56</v>
      </c>
      <c r="U930" s="1">
        <v>137</v>
      </c>
      <c r="V930" s="1" t="s">
        <v>52</v>
      </c>
      <c r="W930" s="1" t="s">
        <v>52</v>
      </c>
      <c r="X930" s="1">
        <v>48</v>
      </c>
    </row>
    <row r="931" spans="1:24">
      <c r="A931" s="1">
        <v>996</v>
      </c>
      <c r="B931" s="1" t="s">
        <v>99</v>
      </c>
      <c r="C931" s="1" t="s">
        <v>14</v>
      </c>
      <c r="D931" s="1">
        <v>92.25</v>
      </c>
      <c r="E931" s="1">
        <v>0.5</v>
      </c>
      <c r="F931" s="1">
        <v>0.1</v>
      </c>
      <c r="G931" s="1">
        <v>0</v>
      </c>
      <c r="H931" s="1">
        <v>0.15</v>
      </c>
      <c r="I931" s="1">
        <v>6</v>
      </c>
      <c r="J931" s="1">
        <v>0</v>
      </c>
      <c r="K931" s="1">
        <v>1</v>
      </c>
      <c r="L931" s="1">
        <v>0</v>
      </c>
      <c r="M931" s="1">
        <v>0</v>
      </c>
      <c r="N931" s="1" t="s">
        <v>55</v>
      </c>
      <c r="O931" s="1">
        <v>979.85</v>
      </c>
      <c r="P931" s="1">
        <v>4</v>
      </c>
      <c r="Q931" s="1">
        <v>50</v>
      </c>
      <c r="R931" s="1">
        <v>399.85</v>
      </c>
      <c r="S931" s="1">
        <v>1.5</v>
      </c>
      <c r="T931" s="1" t="s">
        <v>56</v>
      </c>
      <c r="U931" s="1">
        <v>210</v>
      </c>
      <c r="V931" s="1" t="s">
        <v>52</v>
      </c>
      <c r="W931" s="1" t="s">
        <v>52</v>
      </c>
      <c r="X931" s="1">
        <v>54</v>
      </c>
    </row>
    <row r="932" spans="1:24">
      <c r="A932" s="1">
        <v>997</v>
      </c>
      <c r="B932" s="1" t="s">
        <v>99</v>
      </c>
      <c r="C932" s="1" t="s">
        <v>14</v>
      </c>
      <c r="D932" s="1">
        <v>92.25</v>
      </c>
      <c r="E932" s="1">
        <v>0.5</v>
      </c>
      <c r="F932" s="1">
        <v>0.1</v>
      </c>
      <c r="G932" s="1">
        <v>0</v>
      </c>
      <c r="H932" s="1">
        <v>0.15</v>
      </c>
      <c r="I932" s="1">
        <v>6</v>
      </c>
      <c r="J932" s="1">
        <v>0</v>
      </c>
      <c r="K932" s="1">
        <v>1</v>
      </c>
      <c r="L932" s="1">
        <v>0</v>
      </c>
      <c r="M932" s="1">
        <v>0</v>
      </c>
      <c r="N932" s="1" t="s">
        <v>55</v>
      </c>
      <c r="O932" s="1">
        <v>979.85</v>
      </c>
      <c r="P932" s="1">
        <v>4</v>
      </c>
      <c r="Q932" s="1">
        <v>50</v>
      </c>
      <c r="R932" s="1">
        <v>449.85</v>
      </c>
      <c r="S932" s="1">
        <v>1.5</v>
      </c>
      <c r="T932" s="1" t="s">
        <v>56</v>
      </c>
      <c r="U932" s="1">
        <v>173</v>
      </c>
      <c r="V932" s="1" t="s">
        <v>52</v>
      </c>
      <c r="W932" s="1" t="s">
        <v>52</v>
      </c>
      <c r="X932" s="1">
        <v>58</v>
      </c>
    </row>
    <row r="933" spans="1:24">
      <c r="A933" s="1">
        <v>998</v>
      </c>
      <c r="B933" s="1" t="s">
        <v>99</v>
      </c>
      <c r="C933" s="1" t="s">
        <v>14</v>
      </c>
      <c r="D933" s="1">
        <v>92.25</v>
      </c>
      <c r="E933" s="1">
        <v>0.5</v>
      </c>
      <c r="F933" s="1">
        <v>0.1</v>
      </c>
      <c r="G933" s="1">
        <v>0</v>
      </c>
      <c r="H933" s="1">
        <v>0.15</v>
      </c>
      <c r="I933" s="1">
        <v>6</v>
      </c>
      <c r="J933" s="1">
        <v>0</v>
      </c>
      <c r="K933" s="1">
        <v>1</v>
      </c>
      <c r="L933" s="1">
        <v>0</v>
      </c>
      <c r="M933" s="1">
        <v>0</v>
      </c>
      <c r="N933" s="1" t="s">
        <v>55</v>
      </c>
      <c r="O933" s="1">
        <v>979.85</v>
      </c>
      <c r="P933" s="1">
        <v>4</v>
      </c>
      <c r="Q933" s="1">
        <v>50</v>
      </c>
      <c r="R933" s="1">
        <v>499.85</v>
      </c>
      <c r="S933" s="1">
        <v>1.5</v>
      </c>
      <c r="T933" s="1" t="s">
        <v>56</v>
      </c>
      <c r="U933" s="1">
        <v>147</v>
      </c>
      <c r="V933" s="1" t="s">
        <v>52</v>
      </c>
      <c r="W933" s="1" t="s">
        <v>52</v>
      </c>
      <c r="X933" s="1">
        <v>56</v>
      </c>
    </row>
    <row r="934" spans="1:24">
      <c r="A934" s="1">
        <v>999</v>
      </c>
      <c r="B934" s="1" t="s">
        <v>99</v>
      </c>
      <c r="C934" s="1" t="s">
        <v>14</v>
      </c>
      <c r="D934" s="1">
        <v>92.25</v>
      </c>
      <c r="E934" s="1">
        <v>0.5</v>
      </c>
      <c r="F934" s="1">
        <v>0.1</v>
      </c>
      <c r="G934" s="1">
        <v>0</v>
      </c>
      <c r="H934" s="1">
        <v>0.15</v>
      </c>
      <c r="I934" s="1">
        <v>6</v>
      </c>
      <c r="J934" s="1">
        <v>0</v>
      </c>
      <c r="K934" s="1">
        <v>1</v>
      </c>
      <c r="L934" s="1">
        <v>0</v>
      </c>
      <c r="M934" s="1">
        <v>0</v>
      </c>
      <c r="N934" s="1" t="s">
        <v>55</v>
      </c>
      <c r="O934" s="1">
        <v>979.85</v>
      </c>
      <c r="P934" s="1">
        <v>4</v>
      </c>
      <c r="Q934" s="1">
        <v>50</v>
      </c>
      <c r="R934" s="1">
        <v>549.85</v>
      </c>
      <c r="S934" s="1">
        <v>1.5</v>
      </c>
      <c r="T934" s="1" t="s">
        <v>56</v>
      </c>
      <c r="U934" s="1">
        <v>139</v>
      </c>
      <c r="V934" s="1" t="s">
        <v>52</v>
      </c>
      <c r="W934" s="1" t="s">
        <v>52</v>
      </c>
      <c r="X934" s="1">
        <v>49</v>
      </c>
    </row>
    <row r="935" spans="1:24">
      <c r="A935" s="1">
        <v>1000</v>
      </c>
      <c r="B935" s="1" t="s">
        <v>99</v>
      </c>
      <c r="C935" s="1" t="s">
        <v>14</v>
      </c>
      <c r="D935" s="1">
        <v>92.25</v>
      </c>
      <c r="E935" s="1">
        <v>0.5</v>
      </c>
      <c r="F935" s="1">
        <v>0.1</v>
      </c>
      <c r="G935" s="1">
        <v>0</v>
      </c>
      <c r="H935" s="1">
        <v>0.15</v>
      </c>
      <c r="I935" s="1">
        <v>6</v>
      </c>
      <c r="J935" s="1">
        <v>0</v>
      </c>
      <c r="K935" s="1">
        <v>1</v>
      </c>
      <c r="L935" s="1">
        <v>0</v>
      </c>
      <c r="M935" s="1">
        <v>0</v>
      </c>
      <c r="N935" s="1" t="s">
        <v>55</v>
      </c>
      <c r="O935" s="1">
        <v>979.85</v>
      </c>
      <c r="P935" s="1">
        <v>4</v>
      </c>
      <c r="Q935" s="1">
        <v>50</v>
      </c>
      <c r="R935" s="1">
        <v>399.85</v>
      </c>
      <c r="S935" s="1">
        <v>1.5</v>
      </c>
      <c r="T935" s="1" t="s">
        <v>56</v>
      </c>
      <c r="U935" s="1">
        <v>214</v>
      </c>
      <c r="V935" s="1" t="s">
        <v>52</v>
      </c>
      <c r="W935" s="1" t="s">
        <v>52</v>
      </c>
      <c r="X935" s="1">
        <v>54</v>
      </c>
    </row>
    <row r="936" spans="1:24">
      <c r="A936" s="1">
        <v>1001</v>
      </c>
      <c r="B936" s="1" t="s">
        <v>99</v>
      </c>
      <c r="C936" s="1" t="s">
        <v>14</v>
      </c>
      <c r="D936" s="1">
        <v>92.25</v>
      </c>
      <c r="E936" s="1">
        <v>0.5</v>
      </c>
      <c r="F936" s="1">
        <v>0.1</v>
      </c>
      <c r="G936" s="1">
        <v>0</v>
      </c>
      <c r="H936" s="1">
        <v>0.15</v>
      </c>
      <c r="I936" s="1">
        <v>6</v>
      </c>
      <c r="J936" s="1">
        <v>0</v>
      </c>
      <c r="K936" s="1">
        <v>1</v>
      </c>
      <c r="L936" s="1">
        <v>0</v>
      </c>
      <c r="M936" s="1">
        <v>0</v>
      </c>
      <c r="N936" s="1" t="s">
        <v>55</v>
      </c>
      <c r="O936" s="1">
        <v>979.85</v>
      </c>
      <c r="P936" s="1">
        <v>4</v>
      </c>
      <c r="Q936" s="1">
        <v>50</v>
      </c>
      <c r="R936" s="1">
        <v>449.85</v>
      </c>
      <c r="S936" s="1">
        <v>1.5</v>
      </c>
      <c r="T936" s="1" t="s">
        <v>56</v>
      </c>
      <c r="U936" s="1">
        <v>189</v>
      </c>
      <c r="V936" s="1" t="s">
        <v>52</v>
      </c>
      <c r="W936" s="1" t="s">
        <v>52</v>
      </c>
      <c r="X936" s="1">
        <v>58</v>
      </c>
    </row>
    <row r="937" spans="1:24">
      <c r="A937" s="1">
        <v>1002</v>
      </c>
      <c r="B937" s="1" t="s">
        <v>99</v>
      </c>
      <c r="C937" s="1" t="s">
        <v>14</v>
      </c>
      <c r="D937" s="1">
        <v>92.25</v>
      </c>
      <c r="E937" s="1">
        <v>0.5</v>
      </c>
      <c r="F937" s="1">
        <v>0.1</v>
      </c>
      <c r="G937" s="1">
        <v>0</v>
      </c>
      <c r="H937" s="1">
        <v>0.15</v>
      </c>
      <c r="I937" s="1">
        <v>6</v>
      </c>
      <c r="J937" s="1">
        <v>0</v>
      </c>
      <c r="K937" s="1">
        <v>1</v>
      </c>
      <c r="L937" s="1">
        <v>0</v>
      </c>
      <c r="M937" s="1">
        <v>0</v>
      </c>
      <c r="N937" s="1" t="s">
        <v>55</v>
      </c>
      <c r="O937" s="1">
        <v>979.85</v>
      </c>
      <c r="P937" s="1">
        <v>4</v>
      </c>
      <c r="Q937" s="1">
        <v>50</v>
      </c>
      <c r="R937" s="1">
        <v>499.85</v>
      </c>
      <c r="S937" s="1">
        <v>1.5</v>
      </c>
      <c r="T937" s="1" t="s">
        <v>56</v>
      </c>
      <c r="U937" s="1">
        <v>146</v>
      </c>
      <c r="V937" s="1" t="s">
        <v>52</v>
      </c>
      <c r="W937" s="1" t="s">
        <v>52</v>
      </c>
      <c r="X937" s="1">
        <v>57</v>
      </c>
    </row>
    <row r="938" spans="1:24">
      <c r="A938" s="1">
        <v>1003</v>
      </c>
      <c r="B938" s="1" t="s">
        <v>99</v>
      </c>
      <c r="C938" s="1" t="s">
        <v>14</v>
      </c>
      <c r="D938" s="1">
        <v>92.25</v>
      </c>
      <c r="E938" s="1">
        <v>0.5</v>
      </c>
      <c r="F938" s="1">
        <v>0.1</v>
      </c>
      <c r="G938" s="1">
        <v>0</v>
      </c>
      <c r="H938" s="1">
        <v>0.15</v>
      </c>
      <c r="I938" s="1">
        <v>6</v>
      </c>
      <c r="J938" s="1">
        <v>0</v>
      </c>
      <c r="K938" s="1">
        <v>1</v>
      </c>
      <c r="L938" s="1">
        <v>0</v>
      </c>
      <c r="M938" s="1">
        <v>0</v>
      </c>
      <c r="N938" s="1" t="s">
        <v>55</v>
      </c>
      <c r="O938" s="1">
        <v>979.85</v>
      </c>
      <c r="P938" s="1">
        <v>4</v>
      </c>
      <c r="Q938" s="1">
        <v>50</v>
      </c>
      <c r="R938" s="1">
        <v>549.85</v>
      </c>
      <c r="S938" s="1">
        <v>1.5</v>
      </c>
      <c r="T938" s="1" t="s">
        <v>56</v>
      </c>
      <c r="U938" s="1">
        <v>130</v>
      </c>
      <c r="V938" s="1" t="s">
        <v>52</v>
      </c>
      <c r="W938" s="1" t="s">
        <v>52</v>
      </c>
      <c r="X938" s="1">
        <v>49</v>
      </c>
    </row>
    <row r="939" spans="1:24">
      <c r="A939" s="1">
        <v>1004</v>
      </c>
      <c r="B939" s="1" t="s">
        <v>99</v>
      </c>
      <c r="C939" s="1" t="s">
        <v>14</v>
      </c>
      <c r="D939" s="1">
        <v>92.25</v>
      </c>
      <c r="E939" s="1">
        <v>0.5</v>
      </c>
      <c r="F939" s="1">
        <v>0.1</v>
      </c>
      <c r="G939" s="1">
        <v>0</v>
      </c>
      <c r="H939" s="1">
        <v>0.15</v>
      </c>
      <c r="I939" s="1">
        <v>6</v>
      </c>
      <c r="J939" s="1">
        <v>0</v>
      </c>
      <c r="K939" s="1">
        <v>1</v>
      </c>
      <c r="L939" s="1">
        <v>0</v>
      </c>
      <c r="M939" s="1">
        <v>0</v>
      </c>
      <c r="N939" s="1" t="s">
        <v>55</v>
      </c>
      <c r="O939" s="1">
        <v>979.85</v>
      </c>
      <c r="P939" s="1">
        <v>4</v>
      </c>
      <c r="Q939" s="1">
        <v>50</v>
      </c>
      <c r="R939" s="1">
        <v>399.85</v>
      </c>
      <c r="S939" s="1">
        <v>1.5</v>
      </c>
      <c r="T939" s="1" t="s">
        <v>56</v>
      </c>
      <c r="U939" s="1">
        <v>339</v>
      </c>
      <c r="V939" s="1" t="s">
        <v>52</v>
      </c>
      <c r="W939" s="1" t="s">
        <v>52</v>
      </c>
      <c r="X939" s="1">
        <v>28</v>
      </c>
    </row>
    <row r="940" spans="1:24">
      <c r="A940" s="1">
        <v>1005</v>
      </c>
      <c r="B940" s="1" t="s">
        <v>99</v>
      </c>
      <c r="C940" s="1" t="s">
        <v>14</v>
      </c>
      <c r="D940" s="1">
        <v>92.25</v>
      </c>
      <c r="E940" s="1">
        <v>0.5</v>
      </c>
      <c r="F940" s="1">
        <v>0.1</v>
      </c>
      <c r="G940" s="1">
        <v>0</v>
      </c>
      <c r="H940" s="1">
        <v>0.15</v>
      </c>
      <c r="I940" s="1">
        <v>6</v>
      </c>
      <c r="J940" s="1">
        <v>0</v>
      </c>
      <c r="K940" s="1">
        <v>1</v>
      </c>
      <c r="L940" s="1">
        <v>0</v>
      </c>
      <c r="M940" s="1">
        <v>0</v>
      </c>
      <c r="N940" s="1" t="s">
        <v>55</v>
      </c>
      <c r="O940" s="1">
        <v>979.85</v>
      </c>
      <c r="P940" s="1">
        <v>4</v>
      </c>
      <c r="Q940" s="1">
        <v>50</v>
      </c>
      <c r="R940" s="1">
        <v>449.85</v>
      </c>
      <c r="S940" s="1">
        <v>1.5</v>
      </c>
      <c r="T940" s="1" t="s">
        <v>56</v>
      </c>
      <c r="U940" s="1">
        <v>309</v>
      </c>
      <c r="V940" s="1" t="s">
        <v>52</v>
      </c>
      <c r="W940" s="1" t="s">
        <v>52</v>
      </c>
      <c r="X940" s="1">
        <v>31</v>
      </c>
    </row>
    <row r="941" spans="1:24">
      <c r="A941" s="1">
        <v>1006</v>
      </c>
      <c r="B941" s="1" t="s">
        <v>99</v>
      </c>
      <c r="C941" s="1" t="s">
        <v>14</v>
      </c>
      <c r="D941" s="1">
        <v>92.25</v>
      </c>
      <c r="E941" s="1">
        <v>0.5</v>
      </c>
      <c r="F941" s="1">
        <v>0.1</v>
      </c>
      <c r="G941" s="1">
        <v>0</v>
      </c>
      <c r="H941" s="1">
        <v>0.15</v>
      </c>
      <c r="I941" s="1">
        <v>6</v>
      </c>
      <c r="J941" s="1">
        <v>0</v>
      </c>
      <c r="K941" s="1">
        <v>1</v>
      </c>
      <c r="L941" s="1">
        <v>0</v>
      </c>
      <c r="M941" s="1">
        <v>0</v>
      </c>
      <c r="N941" s="1" t="s">
        <v>55</v>
      </c>
      <c r="O941" s="1">
        <v>979.85</v>
      </c>
      <c r="P941" s="1">
        <v>4</v>
      </c>
      <c r="Q941" s="1">
        <v>50</v>
      </c>
      <c r="R941" s="1">
        <v>499.85</v>
      </c>
      <c r="S941" s="1">
        <v>1.5</v>
      </c>
      <c r="T941" s="1" t="s">
        <v>56</v>
      </c>
      <c r="U941" s="1">
        <v>253</v>
      </c>
      <c r="V941" s="1" t="s">
        <v>52</v>
      </c>
      <c r="W941" s="1" t="s">
        <v>52</v>
      </c>
      <c r="X941" s="1">
        <v>33</v>
      </c>
    </row>
    <row r="942" spans="1:24">
      <c r="A942" s="1">
        <v>1007</v>
      </c>
      <c r="B942" s="1" t="s">
        <v>99</v>
      </c>
      <c r="C942" s="1" t="s">
        <v>14</v>
      </c>
      <c r="D942" s="1">
        <v>92.25</v>
      </c>
      <c r="E942" s="1">
        <v>0.5</v>
      </c>
      <c r="F942" s="1">
        <v>0.1</v>
      </c>
      <c r="G942" s="1">
        <v>0</v>
      </c>
      <c r="H942" s="1">
        <v>0.15</v>
      </c>
      <c r="I942" s="1">
        <v>6</v>
      </c>
      <c r="J942" s="1">
        <v>0</v>
      </c>
      <c r="K942" s="1">
        <v>1</v>
      </c>
      <c r="L942" s="1">
        <v>0</v>
      </c>
      <c r="M942" s="1">
        <v>0</v>
      </c>
      <c r="N942" s="1" t="s">
        <v>55</v>
      </c>
      <c r="O942" s="1">
        <v>979.85</v>
      </c>
      <c r="P942" s="1">
        <v>4</v>
      </c>
      <c r="Q942" s="1">
        <v>50</v>
      </c>
      <c r="R942" s="1">
        <v>549.85</v>
      </c>
      <c r="S942" s="1">
        <v>1.5</v>
      </c>
      <c r="T942" s="1" t="s">
        <v>56</v>
      </c>
      <c r="U942" s="1">
        <v>198</v>
      </c>
      <c r="V942" s="1" t="s">
        <v>52</v>
      </c>
      <c r="W942" s="1" t="s">
        <v>52</v>
      </c>
      <c r="X942" s="1">
        <v>36</v>
      </c>
    </row>
    <row r="943" spans="1:24">
      <c r="A943" s="1">
        <v>1008</v>
      </c>
      <c r="B943" s="1" t="s">
        <v>99</v>
      </c>
      <c r="C943" s="1" t="s">
        <v>14</v>
      </c>
      <c r="D943" s="1">
        <v>92.25</v>
      </c>
      <c r="E943" s="1">
        <v>0.5</v>
      </c>
      <c r="F943" s="1">
        <v>0.1</v>
      </c>
      <c r="G943" s="1">
        <v>0</v>
      </c>
      <c r="H943" s="1">
        <v>0.15</v>
      </c>
      <c r="I943" s="1">
        <v>6</v>
      </c>
      <c r="J943" s="1">
        <v>0</v>
      </c>
      <c r="K943" s="1">
        <v>1</v>
      </c>
      <c r="L943" s="1">
        <v>0</v>
      </c>
      <c r="M943" s="1">
        <v>0</v>
      </c>
      <c r="N943" s="1" t="s">
        <v>55</v>
      </c>
      <c r="O943" s="1">
        <v>979.85</v>
      </c>
      <c r="P943" s="1">
        <v>4</v>
      </c>
      <c r="Q943" s="1">
        <v>50</v>
      </c>
      <c r="R943" s="1">
        <v>399.85</v>
      </c>
      <c r="S943" s="1">
        <v>1.5</v>
      </c>
      <c r="T943" s="1" t="s">
        <v>56</v>
      </c>
      <c r="U943" s="1">
        <v>312</v>
      </c>
      <c r="V943" s="1" t="s">
        <v>52</v>
      </c>
      <c r="W943" s="1" t="s">
        <v>52</v>
      </c>
      <c r="X943" s="1">
        <v>35</v>
      </c>
    </row>
    <row r="944" spans="1:24">
      <c r="A944" s="1">
        <v>1009</v>
      </c>
      <c r="B944" s="1" t="s">
        <v>99</v>
      </c>
      <c r="C944" s="1" t="s">
        <v>14</v>
      </c>
      <c r="D944" s="1">
        <v>92.25</v>
      </c>
      <c r="E944" s="1">
        <v>0.5</v>
      </c>
      <c r="F944" s="1">
        <v>0.1</v>
      </c>
      <c r="G944" s="1">
        <v>0</v>
      </c>
      <c r="H944" s="1">
        <v>0.15</v>
      </c>
      <c r="I944" s="1">
        <v>6</v>
      </c>
      <c r="J944" s="1">
        <v>0</v>
      </c>
      <c r="K944" s="1">
        <v>1</v>
      </c>
      <c r="L944" s="1">
        <v>0</v>
      </c>
      <c r="M944" s="1">
        <v>0</v>
      </c>
      <c r="N944" s="1" t="s">
        <v>55</v>
      </c>
      <c r="O944" s="1">
        <v>979.85</v>
      </c>
      <c r="P944" s="1">
        <v>4</v>
      </c>
      <c r="Q944" s="1">
        <v>50</v>
      </c>
      <c r="R944" s="1">
        <v>449.85</v>
      </c>
      <c r="S944" s="1">
        <v>1.5</v>
      </c>
      <c r="T944" s="1" t="s">
        <v>56</v>
      </c>
      <c r="U944" s="1">
        <v>284</v>
      </c>
      <c r="V944" s="1" t="s">
        <v>52</v>
      </c>
      <c r="W944" s="1" t="s">
        <v>52</v>
      </c>
      <c r="X944" s="1">
        <v>36</v>
      </c>
    </row>
    <row r="945" spans="1:24">
      <c r="A945" s="1">
        <v>1010</v>
      </c>
      <c r="B945" s="1" t="s">
        <v>99</v>
      </c>
      <c r="C945" s="1" t="s">
        <v>14</v>
      </c>
      <c r="D945" s="1">
        <v>92.25</v>
      </c>
      <c r="E945" s="1">
        <v>0.5</v>
      </c>
      <c r="F945" s="1">
        <v>0.1</v>
      </c>
      <c r="G945" s="1">
        <v>0</v>
      </c>
      <c r="H945" s="1">
        <v>0.15</v>
      </c>
      <c r="I945" s="1">
        <v>6</v>
      </c>
      <c r="J945" s="1">
        <v>0</v>
      </c>
      <c r="K945" s="1">
        <v>1</v>
      </c>
      <c r="L945" s="1">
        <v>0</v>
      </c>
      <c r="M945" s="1">
        <v>0</v>
      </c>
      <c r="N945" s="1" t="s">
        <v>55</v>
      </c>
      <c r="O945" s="1">
        <v>979.85</v>
      </c>
      <c r="P945" s="1">
        <v>4</v>
      </c>
      <c r="Q945" s="1">
        <v>50</v>
      </c>
      <c r="R945" s="1">
        <v>499.85</v>
      </c>
      <c r="S945" s="1">
        <v>1.5</v>
      </c>
      <c r="T945" s="1" t="s">
        <v>56</v>
      </c>
      <c r="U945" s="1">
        <v>248</v>
      </c>
      <c r="V945" s="1" t="s">
        <v>52</v>
      </c>
      <c r="W945" s="1" t="s">
        <v>52</v>
      </c>
      <c r="X945" s="1">
        <v>37</v>
      </c>
    </row>
    <row r="946" spans="1:24">
      <c r="A946" s="1">
        <v>1011</v>
      </c>
      <c r="B946" s="1" t="s">
        <v>99</v>
      </c>
      <c r="C946" s="1" t="s">
        <v>14</v>
      </c>
      <c r="D946" s="1">
        <v>92.25</v>
      </c>
      <c r="E946" s="1">
        <v>0.5</v>
      </c>
      <c r="F946" s="1">
        <v>0.1</v>
      </c>
      <c r="G946" s="1">
        <v>0</v>
      </c>
      <c r="H946" s="1">
        <v>0.15</v>
      </c>
      <c r="I946" s="1">
        <v>6</v>
      </c>
      <c r="J946" s="1">
        <v>0</v>
      </c>
      <c r="K946" s="1">
        <v>1</v>
      </c>
      <c r="L946" s="1">
        <v>0</v>
      </c>
      <c r="M946" s="1">
        <v>0</v>
      </c>
      <c r="N946" s="1" t="s">
        <v>55</v>
      </c>
      <c r="O946" s="1">
        <v>979.85</v>
      </c>
      <c r="P946" s="1">
        <v>4</v>
      </c>
      <c r="Q946" s="1">
        <v>50</v>
      </c>
      <c r="R946" s="1">
        <v>549.85</v>
      </c>
      <c r="S946" s="1">
        <v>1.5</v>
      </c>
      <c r="T946" s="1" t="s">
        <v>56</v>
      </c>
      <c r="U946" s="1">
        <v>191</v>
      </c>
      <c r="V946" s="1" t="s">
        <v>52</v>
      </c>
      <c r="W946" s="1" t="s">
        <v>52</v>
      </c>
      <c r="X946" s="1">
        <v>38</v>
      </c>
    </row>
    <row r="947" spans="1:24">
      <c r="A947" s="1">
        <v>1012</v>
      </c>
      <c r="B947" s="1" t="s">
        <v>99</v>
      </c>
      <c r="C947" s="1" t="s">
        <v>14</v>
      </c>
      <c r="D947" s="1">
        <v>92.25</v>
      </c>
      <c r="E947" s="1">
        <v>0.5</v>
      </c>
      <c r="F947" s="1">
        <v>0.1</v>
      </c>
      <c r="G947" s="1">
        <v>0</v>
      </c>
      <c r="H947" s="1">
        <v>0.15</v>
      </c>
      <c r="I947" s="1">
        <v>6</v>
      </c>
      <c r="J947" s="1">
        <v>0</v>
      </c>
      <c r="K947" s="1">
        <v>1</v>
      </c>
      <c r="L947" s="1">
        <v>0</v>
      </c>
      <c r="M947" s="1">
        <v>0</v>
      </c>
      <c r="N947" s="1" t="s">
        <v>55</v>
      </c>
      <c r="O947" s="1">
        <v>979.85</v>
      </c>
      <c r="P947" s="1">
        <v>4</v>
      </c>
      <c r="Q947" s="1">
        <v>50</v>
      </c>
      <c r="R947" s="1">
        <v>399.85</v>
      </c>
      <c r="S947" s="1">
        <v>1.5</v>
      </c>
      <c r="T947" s="1" t="s">
        <v>56</v>
      </c>
      <c r="U947" s="1">
        <v>281</v>
      </c>
      <c r="V947" s="1" t="s">
        <v>52</v>
      </c>
      <c r="W947" s="1" t="s">
        <v>52</v>
      </c>
      <c r="X947" s="1">
        <v>37</v>
      </c>
    </row>
    <row r="948" spans="1:24">
      <c r="A948" s="1">
        <v>1013</v>
      </c>
      <c r="B948" s="1" t="s">
        <v>99</v>
      </c>
      <c r="C948" s="1" t="s">
        <v>14</v>
      </c>
      <c r="D948" s="1">
        <v>92.25</v>
      </c>
      <c r="E948" s="1">
        <v>0.5</v>
      </c>
      <c r="F948" s="1">
        <v>0.1</v>
      </c>
      <c r="G948" s="1">
        <v>0</v>
      </c>
      <c r="H948" s="1">
        <v>0.15</v>
      </c>
      <c r="I948" s="1">
        <v>6</v>
      </c>
      <c r="J948" s="1">
        <v>0</v>
      </c>
      <c r="K948" s="1">
        <v>1</v>
      </c>
      <c r="L948" s="1">
        <v>0</v>
      </c>
      <c r="M948" s="1">
        <v>0</v>
      </c>
      <c r="N948" s="1" t="s">
        <v>55</v>
      </c>
      <c r="O948" s="1">
        <v>979.85</v>
      </c>
      <c r="P948" s="1">
        <v>4</v>
      </c>
      <c r="Q948" s="1">
        <v>50</v>
      </c>
      <c r="R948" s="1">
        <v>449.85</v>
      </c>
      <c r="S948" s="1">
        <v>1.5</v>
      </c>
      <c r="T948" s="1" t="s">
        <v>56</v>
      </c>
      <c r="U948" s="1">
        <v>273</v>
      </c>
      <c r="V948" s="1" t="s">
        <v>52</v>
      </c>
      <c r="W948" s="1" t="s">
        <v>52</v>
      </c>
      <c r="X948" s="1">
        <v>37</v>
      </c>
    </row>
    <row r="949" spans="1:24">
      <c r="A949" s="1">
        <v>1014</v>
      </c>
      <c r="B949" s="1" t="s">
        <v>99</v>
      </c>
      <c r="C949" s="1" t="s">
        <v>14</v>
      </c>
      <c r="D949" s="1">
        <v>92.25</v>
      </c>
      <c r="E949" s="1">
        <v>0.5</v>
      </c>
      <c r="F949" s="1">
        <v>0.1</v>
      </c>
      <c r="G949" s="1">
        <v>0</v>
      </c>
      <c r="H949" s="1">
        <v>0.15</v>
      </c>
      <c r="I949" s="1">
        <v>6</v>
      </c>
      <c r="J949" s="1">
        <v>0</v>
      </c>
      <c r="K949" s="1">
        <v>1</v>
      </c>
      <c r="L949" s="1">
        <v>0</v>
      </c>
      <c r="M949" s="1">
        <v>0</v>
      </c>
      <c r="N949" s="1" t="s">
        <v>55</v>
      </c>
      <c r="O949" s="1">
        <v>979.85</v>
      </c>
      <c r="P949" s="1">
        <v>4</v>
      </c>
      <c r="Q949" s="1">
        <v>50</v>
      </c>
      <c r="R949" s="1">
        <v>499.85</v>
      </c>
      <c r="S949" s="1">
        <v>1.5</v>
      </c>
      <c r="T949" s="1" t="s">
        <v>56</v>
      </c>
      <c r="U949" s="1">
        <v>241</v>
      </c>
      <c r="V949" s="1" t="s">
        <v>52</v>
      </c>
      <c r="W949" s="1" t="s">
        <v>52</v>
      </c>
      <c r="X949" s="1">
        <v>37</v>
      </c>
    </row>
    <row r="950" spans="1:24">
      <c r="A950" s="1">
        <v>1015</v>
      </c>
      <c r="B950" s="1" t="s">
        <v>99</v>
      </c>
      <c r="C950" s="1" t="s">
        <v>14</v>
      </c>
      <c r="D950" s="1">
        <v>92.25</v>
      </c>
      <c r="E950" s="1">
        <v>0.5</v>
      </c>
      <c r="F950" s="1">
        <v>0.1</v>
      </c>
      <c r="G950" s="1">
        <v>0</v>
      </c>
      <c r="H950" s="1">
        <v>0.15</v>
      </c>
      <c r="I950" s="1">
        <v>6</v>
      </c>
      <c r="J950" s="1">
        <v>0</v>
      </c>
      <c r="K950" s="1">
        <v>1</v>
      </c>
      <c r="L950" s="1">
        <v>0</v>
      </c>
      <c r="M950" s="1">
        <v>0</v>
      </c>
      <c r="N950" s="1" t="s">
        <v>55</v>
      </c>
      <c r="O950" s="1">
        <v>979.85</v>
      </c>
      <c r="P950" s="1">
        <v>4</v>
      </c>
      <c r="Q950" s="1">
        <v>50</v>
      </c>
      <c r="R950" s="1">
        <v>549.85</v>
      </c>
      <c r="S950" s="1">
        <v>1.5</v>
      </c>
      <c r="T950" s="1" t="s">
        <v>56</v>
      </c>
      <c r="U950" s="1">
        <v>189</v>
      </c>
      <c r="V950" s="1" t="s">
        <v>52</v>
      </c>
      <c r="W950" s="1" t="s">
        <v>52</v>
      </c>
      <c r="X950" s="1">
        <v>38</v>
      </c>
    </row>
    <row r="951" spans="1:24">
      <c r="A951" s="1">
        <v>1016</v>
      </c>
      <c r="B951" s="1" t="s">
        <v>99</v>
      </c>
      <c r="C951" s="1" t="s">
        <v>14</v>
      </c>
      <c r="D951" s="1">
        <v>92.25</v>
      </c>
      <c r="E951" s="1">
        <v>0.5</v>
      </c>
      <c r="F951" s="1">
        <v>0.1</v>
      </c>
      <c r="G951" s="1">
        <v>0</v>
      </c>
      <c r="H951" s="1">
        <v>0.15</v>
      </c>
      <c r="I951" s="1">
        <v>6</v>
      </c>
      <c r="J951" s="1">
        <v>0</v>
      </c>
      <c r="K951" s="1">
        <v>1</v>
      </c>
      <c r="L951" s="1">
        <v>0</v>
      </c>
      <c r="M951" s="1">
        <v>0</v>
      </c>
      <c r="N951" s="1" t="s">
        <v>55</v>
      </c>
      <c r="O951" s="1">
        <v>979.85</v>
      </c>
      <c r="P951" s="1">
        <v>4</v>
      </c>
      <c r="Q951" s="1">
        <v>60</v>
      </c>
      <c r="R951" s="1">
        <v>399.85</v>
      </c>
      <c r="S951" s="1">
        <v>2</v>
      </c>
      <c r="T951" s="1" t="s">
        <v>56</v>
      </c>
      <c r="U951" s="1">
        <v>353</v>
      </c>
      <c r="V951" s="1" t="s">
        <v>52</v>
      </c>
      <c r="W951" s="1" t="s">
        <v>52</v>
      </c>
      <c r="X951" s="1">
        <v>24</v>
      </c>
    </row>
    <row r="952" spans="1:24">
      <c r="A952" s="1">
        <v>1017</v>
      </c>
      <c r="B952" s="1" t="s">
        <v>99</v>
      </c>
      <c r="C952" s="1" t="s">
        <v>14</v>
      </c>
      <c r="D952" s="1">
        <v>92.25</v>
      </c>
      <c r="E952" s="1">
        <v>0.5</v>
      </c>
      <c r="F952" s="1">
        <v>0.1</v>
      </c>
      <c r="G952" s="1">
        <v>0</v>
      </c>
      <c r="H952" s="1">
        <v>0.15</v>
      </c>
      <c r="I952" s="1">
        <v>6</v>
      </c>
      <c r="J952" s="1">
        <v>0</v>
      </c>
      <c r="K952" s="1">
        <v>1</v>
      </c>
      <c r="L952" s="1">
        <v>0</v>
      </c>
      <c r="M952" s="1">
        <v>0</v>
      </c>
      <c r="N952" s="1" t="s">
        <v>55</v>
      </c>
      <c r="O952" s="1">
        <v>979.85</v>
      </c>
      <c r="P952" s="1">
        <v>4</v>
      </c>
      <c r="Q952" s="1">
        <v>60</v>
      </c>
      <c r="R952" s="1">
        <v>449.85</v>
      </c>
      <c r="S952" s="1">
        <v>2</v>
      </c>
      <c r="T952" s="1" t="s">
        <v>56</v>
      </c>
      <c r="U952" s="1">
        <v>343</v>
      </c>
      <c r="V952" s="1" t="s">
        <v>52</v>
      </c>
      <c r="W952" s="1" t="s">
        <v>52</v>
      </c>
      <c r="X952" s="1">
        <v>29</v>
      </c>
    </row>
    <row r="953" spans="1:24">
      <c r="A953" s="1">
        <v>1018</v>
      </c>
      <c r="B953" s="1" t="s">
        <v>99</v>
      </c>
      <c r="C953" s="1" t="s">
        <v>14</v>
      </c>
      <c r="D953" s="1">
        <v>92.25</v>
      </c>
      <c r="E953" s="1">
        <v>0.5</v>
      </c>
      <c r="F953" s="1">
        <v>0.1</v>
      </c>
      <c r="G953" s="1">
        <v>0</v>
      </c>
      <c r="H953" s="1">
        <v>0.15</v>
      </c>
      <c r="I953" s="1">
        <v>6</v>
      </c>
      <c r="J953" s="1">
        <v>0</v>
      </c>
      <c r="K953" s="1">
        <v>1</v>
      </c>
      <c r="L953" s="1">
        <v>0</v>
      </c>
      <c r="M953" s="1">
        <v>0</v>
      </c>
      <c r="N953" s="1" t="s">
        <v>55</v>
      </c>
      <c r="O953" s="1">
        <v>979.85</v>
      </c>
      <c r="P953" s="1">
        <v>4</v>
      </c>
      <c r="Q953" s="1">
        <v>60</v>
      </c>
      <c r="R953" s="1">
        <v>499.85</v>
      </c>
      <c r="S953" s="1">
        <v>2</v>
      </c>
      <c r="T953" s="1" t="s">
        <v>56</v>
      </c>
      <c r="U953" s="1">
        <v>259</v>
      </c>
      <c r="V953" s="1" t="s">
        <v>52</v>
      </c>
      <c r="W953" s="1" t="s">
        <v>52</v>
      </c>
      <c r="X953" s="1">
        <v>30</v>
      </c>
    </row>
    <row r="954" spans="1:24">
      <c r="A954" s="1">
        <v>1019</v>
      </c>
      <c r="B954" s="1" t="s">
        <v>99</v>
      </c>
      <c r="C954" s="1" t="s">
        <v>14</v>
      </c>
      <c r="D954" s="1">
        <v>92.25</v>
      </c>
      <c r="E954" s="1">
        <v>0.5</v>
      </c>
      <c r="F954" s="1">
        <v>0.1</v>
      </c>
      <c r="G954" s="1">
        <v>0</v>
      </c>
      <c r="H954" s="1">
        <v>0.15</v>
      </c>
      <c r="I954" s="1">
        <v>6</v>
      </c>
      <c r="J954" s="1">
        <v>0</v>
      </c>
      <c r="K954" s="1">
        <v>1</v>
      </c>
      <c r="L954" s="1">
        <v>0</v>
      </c>
      <c r="M954" s="1">
        <v>0</v>
      </c>
      <c r="N954" s="1" t="s">
        <v>55</v>
      </c>
      <c r="O954" s="1">
        <v>979.85</v>
      </c>
      <c r="P954" s="1">
        <v>4</v>
      </c>
      <c r="Q954" s="1">
        <v>80</v>
      </c>
      <c r="R954" s="1">
        <v>399.85</v>
      </c>
      <c r="S954" s="1">
        <v>2</v>
      </c>
      <c r="T954" s="1" t="s">
        <v>56</v>
      </c>
      <c r="U954" s="1">
        <v>363</v>
      </c>
      <c r="V954" s="1" t="s">
        <v>52</v>
      </c>
      <c r="W954" s="1" t="s">
        <v>52</v>
      </c>
      <c r="X954" s="1">
        <v>14</v>
      </c>
    </row>
    <row r="955" spans="1:24">
      <c r="A955" s="1">
        <v>1020</v>
      </c>
      <c r="B955" s="1" t="s">
        <v>99</v>
      </c>
      <c r="C955" s="1" t="s">
        <v>14</v>
      </c>
      <c r="D955" s="1">
        <v>92.25</v>
      </c>
      <c r="E955" s="1">
        <v>0.5</v>
      </c>
      <c r="F955" s="1">
        <v>0.1</v>
      </c>
      <c r="G955" s="1">
        <v>0</v>
      </c>
      <c r="H955" s="1">
        <v>0.15</v>
      </c>
      <c r="I955" s="1">
        <v>6</v>
      </c>
      <c r="J955" s="1">
        <v>0</v>
      </c>
      <c r="K955" s="1">
        <v>1</v>
      </c>
      <c r="L955" s="1">
        <v>0</v>
      </c>
      <c r="M955" s="1">
        <v>0</v>
      </c>
      <c r="N955" s="1" t="s">
        <v>55</v>
      </c>
      <c r="O955" s="1">
        <v>979.85</v>
      </c>
      <c r="P955" s="1">
        <v>4</v>
      </c>
      <c r="Q955" s="1">
        <v>80</v>
      </c>
      <c r="R955" s="1">
        <v>449.85</v>
      </c>
      <c r="S955" s="1">
        <v>2</v>
      </c>
      <c r="T955" s="1" t="s">
        <v>56</v>
      </c>
      <c r="U955" s="1">
        <v>325</v>
      </c>
      <c r="V955" s="1" t="s">
        <v>52</v>
      </c>
      <c r="W955" s="1" t="s">
        <v>52</v>
      </c>
      <c r="X955" s="1">
        <v>20</v>
      </c>
    </row>
    <row r="956" spans="1:24">
      <c r="A956" s="1">
        <v>1021</v>
      </c>
      <c r="B956" s="1" t="s">
        <v>99</v>
      </c>
      <c r="C956" s="1" t="s">
        <v>14</v>
      </c>
      <c r="D956" s="1">
        <v>92.25</v>
      </c>
      <c r="E956" s="1">
        <v>0.5</v>
      </c>
      <c r="F956" s="1">
        <v>0.1</v>
      </c>
      <c r="G956" s="1">
        <v>0</v>
      </c>
      <c r="H956" s="1">
        <v>0.15</v>
      </c>
      <c r="I956" s="1">
        <v>6</v>
      </c>
      <c r="J956" s="1">
        <v>0</v>
      </c>
      <c r="K956" s="1">
        <v>1</v>
      </c>
      <c r="L956" s="1">
        <v>0</v>
      </c>
      <c r="M956" s="1">
        <v>0</v>
      </c>
      <c r="N956" s="1" t="s">
        <v>55</v>
      </c>
      <c r="O956" s="1">
        <v>979.85</v>
      </c>
      <c r="P956" s="1">
        <v>4</v>
      </c>
      <c r="Q956" s="1">
        <v>80</v>
      </c>
      <c r="R956" s="1">
        <v>499.85</v>
      </c>
      <c r="S956" s="1">
        <v>2</v>
      </c>
      <c r="T956" s="1" t="s">
        <v>56</v>
      </c>
      <c r="U956" s="1">
        <v>219</v>
      </c>
      <c r="V956" s="1" t="s">
        <v>52</v>
      </c>
      <c r="W956" s="1" t="s">
        <v>52</v>
      </c>
      <c r="X956" s="1">
        <v>18</v>
      </c>
    </row>
    <row r="957" spans="1:24">
      <c r="A957" s="1">
        <v>1022</v>
      </c>
      <c r="B957" s="1" t="s">
        <v>99</v>
      </c>
      <c r="C957" s="1" t="s">
        <v>14</v>
      </c>
      <c r="D957" s="1">
        <v>92.25</v>
      </c>
      <c r="E957" s="1">
        <v>0.5</v>
      </c>
      <c r="F957" s="1">
        <v>0.1</v>
      </c>
      <c r="G957" s="1">
        <v>0</v>
      </c>
      <c r="H957" s="1">
        <v>0.15</v>
      </c>
      <c r="I957" s="1">
        <v>6</v>
      </c>
      <c r="J957" s="1">
        <v>0</v>
      </c>
      <c r="K957" s="1">
        <v>1</v>
      </c>
      <c r="L957" s="1">
        <v>0</v>
      </c>
      <c r="M957" s="1">
        <v>0</v>
      </c>
      <c r="N957" s="1" t="s">
        <v>55</v>
      </c>
      <c r="O957" s="1">
        <v>979.85</v>
      </c>
      <c r="P957" s="1">
        <v>4</v>
      </c>
      <c r="Q957" s="1">
        <v>80</v>
      </c>
      <c r="R957" s="1">
        <v>399.85</v>
      </c>
      <c r="S957" s="1">
        <v>2</v>
      </c>
      <c r="T957" s="1" t="s">
        <v>56</v>
      </c>
      <c r="U957" s="1">
        <v>362</v>
      </c>
      <c r="V957" s="1" t="s">
        <v>52</v>
      </c>
      <c r="W957" s="1" t="s">
        <v>52</v>
      </c>
      <c r="X957" s="1">
        <v>24</v>
      </c>
    </row>
    <row r="958" spans="1:24">
      <c r="A958" s="1">
        <v>1023</v>
      </c>
      <c r="B958" s="1" t="s">
        <v>99</v>
      </c>
      <c r="C958" s="1" t="s">
        <v>14</v>
      </c>
      <c r="D958" s="1">
        <v>92.25</v>
      </c>
      <c r="E958" s="1">
        <v>0.5</v>
      </c>
      <c r="F958" s="1">
        <v>0.1</v>
      </c>
      <c r="G958" s="1">
        <v>0</v>
      </c>
      <c r="H958" s="1">
        <v>0.15</v>
      </c>
      <c r="I958" s="1">
        <v>6</v>
      </c>
      <c r="J958" s="1">
        <v>0</v>
      </c>
      <c r="K958" s="1">
        <v>1</v>
      </c>
      <c r="L958" s="1">
        <v>0</v>
      </c>
      <c r="M958" s="1">
        <v>0</v>
      </c>
      <c r="N958" s="1" t="s">
        <v>55</v>
      </c>
      <c r="O958" s="1">
        <v>979.85</v>
      </c>
      <c r="P958" s="1">
        <v>4</v>
      </c>
      <c r="Q958" s="1">
        <v>80</v>
      </c>
      <c r="R958" s="1">
        <v>449.85</v>
      </c>
      <c r="S958" s="1">
        <v>2</v>
      </c>
      <c r="T958" s="1" t="s">
        <v>56</v>
      </c>
      <c r="U958" s="1">
        <v>342</v>
      </c>
      <c r="V958" s="1" t="s">
        <v>52</v>
      </c>
      <c r="W958" s="1" t="s">
        <v>52</v>
      </c>
      <c r="X958" s="1">
        <v>29</v>
      </c>
    </row>
    <row r="959" spans="1:24">
      <c r="A959" s="1">
        <v>1024</v>
      </c>
      <c r="B959" s="1" t="s">
        <v>99</v>
      </c>
      <c r="C959" s="1" t="s">
        <v>14</v>
      </c>
      <c r="D959" s="1">
        <v>92.25</v>
      </c>
      <c r="E959" s="1">
        <v>0.5</v>
      </c>
      <c r="F959" s="1">
        <v>0.1</v>
      </c>
      <c r="G959" s="1">
        <v>0</v>
      </c>
      <c r="H959" s="1">
        <v>0.15</v>
      </c>
      <c r="I959" s="1">
        <v>6</v>
      </c>
      <c r="J959" s="1">
        <v>0</v>
      </c>
      <c r="K959" s="1">
        <v>1</v>
      </c>
      <c r="L959" s="1">
        <v>0</v>
      </c>
      <c r="M959" s="1">
        <v>0</v>
      </c>
      <c r="N959" s="1" t="s">
        <v>55</v>
      </c>
      <c r="O959" s="1">
        <v>979.85</v>
      </c>
      <c r="P959" s="1">
        <v>4</v>
      </c>
      <c r="Q959" s="1">
        <v>80</v>
      </c>
      <c r="R959" s="1">
        <v>499.85</v>
      </c>
      <c r="S959" s="1">
        <v>2</v>
      </c>
      <c r="T959" s="1" t="s">
        <v>56</v>
      </c>
      <c r="U959" s="1">
        <v>227</v>
      </c>
      <c r="V959" s="1" t="s">
        <v>52</v>
      </c>
      <c r="W959" s="1" t="s">
        <v>52</v>
      </c>
      <c r="X959" s="1">
        <v>32</v>
      </c>
    </row>
    <row r="960" spans="1:24">
      <c r="A960" s="1">
        <v>1025</v>
      </c>
      <c r="B960" s="1" t="s">
        <v>99</v>
      </c>
      <c r="C960" s="1" t="s">
        <v>14</v>
      </c>
      <c r="D960" s="1">
        <v>92.25</v>
      </c>
      <c r="E960" s="1">
        <v>0.5</v>
      </c>
      <c r="F960" s="1">
        <v>0.1</v>
      </c>
      <c r="G960" s="1">
        <v>0</v>
      </c>
      <c r="H960" s="1">
        <v>0.15</v>
      </c>
      <c r="I960" s="1">
        <v>6</v>
      </c>
      <c r="J960" s="1">
        <v>0</v>
      </c>
      <c r="K960" s="1">
        <v>1</v>
      </c>
      <c r="L960" s="1">
        <v>0</v>
      </c>
      <c r="M960" s="1">
        <v>0</v>
      </c>
      <c r="N960" s="1" t="s">
        <v>54</v>
      </c>
      <c r="O960" s="1">
        <v>979.85</v>
      </c>
      <c r="P960" s="1">
        <v>4</v>
      </c>
      <c r="Q960" s="1">
        <v>0</v>
      </c>
      <c r="R960" s="1">
        <v>399.85</v>
      </c>
      <c r="S960" s="1">
        <v>2</v>
      </c>
      <c r="T960" s="1" t="s">
        <v>51</v>
      </c>
      <c r="U960" s="1">
        <v>243</v>
      </c>
      <c r="V960" s="1" t="s">
        <v>52</v>
      </c>
      <c r="W960" s="1" t="s">
        <v>52</v>
      </c>
      <c r="X960" s="1">
        <v>35</v>
      </c>
    </row>
    <row r="961" spans="1:24">
      <c r="A961" s="1">
        <v>1026</v>
      </c>
      <c r="B961" s="1" t="s">
        <v>99</v>
      </c>
      <c r="C961" s="1" t="s">
        <v>14</v>
      </c>
      <c r="D961" s="1">
        <v>92.25</v>
      </c>
      <c r="E961" s="1">
        <v>0.5</v>
      </c>
      <c r="F961" s="1">
        <v>0.1</v>
      </c>
      <c r="G961" s="1">
        <v>0</v>
      </c>
      <c r="H961" s="1">
        <v>0.15</v>
      </c>
      <c r="I961" s="1">
        <v>6</v>
      </c>
      <c r="J961" s="1">
        <v>0</v>
      </c>
      <c r="K961" s="1">
        <v>1</v>
      </c>
      <c r="L961" s="1">
        <v>0</v>
      </c>
      <c r="M961" s="1">
        <v>0</v>
      </c>
      <c r="N961" s="1" t="s">
        <v>54</v>
      </c>
      <c r="O961" s="1">
        <v>979.85</v>
      </c>
      <c r="P961" s="1">
        <v>4</v>
      </c>
      <c r="Q961" s="1">
        <v>0</v>
      </c>
      <c r="R961" s="1">
        <v>449.85</v>
      </c>
      <c r="S961" s="1">
        <v>2</v>
      </c>
      <c r="T961" s="1" t="s">
        <v>51</v>
      </c>
      <c r="U961" s="1">
        <v>236</v>
      </c>
      <c r="V961" s="1" t="s">
        <v>52</v>
      </c>
      <c r="W961" s="1" t="s">
        <v>52</v>
      </c>
      <c r="X961" s="1">
        <v>43</v>
      </c>
    </row>
    <row r="962" spans="1:24">
      <c r="A962" s="1">
        <v>1027</v>
      </c>
      <c r="B962" s="1" t="s">
        <v>99</v>
      </c>
      <c r="C962" s="1" t="s">
        <v>14</v>
      </c>
      <c r="D962" s="1">
        <v>92.25</v>
      </c>
      <c r="E962" s="1">
        <v>0.5</v>
      </c>
      <c r="F962" s="1">
        <v>0.1</v>
      </c>
      <c r="G962" s="1">
        <v>0</v>
      </c>
      <c r="H962" s="1">
        <v>0.15</v>
      </c>
      <c r="I962" s="1">
        <v>6</v>
      </c>
      <c r="J962" s="1">
        <v>0</v>
      </c>
      <c r="K962" s="1">
        <v>1</v>
      </c>
      <c r="L962" s="1">
        <v>0</v>
      </c>
      <c r="M962" s="1">
        <v>0</v>
      </c>
      <c r="N962" s="1" t="s">
        <v>54</v>
      </c>
      <c r="O962" s="1">
        <v>979.85</v>
      </c>
      <c r="P962" s="1">
        <v>4</v>
      </c>
      <c r="Q962" s="1">
        <v>0</v>
      </c>
      <c r="R962" s="1">
        <v>499.85</v>
      </c>
      <c r="S962" s="1">
        <v>2</v>
      </c>
      <c r="T962" s="1" t="s">
        <v>51</v>
      </c>
      <c r="U962" s="1">
        <v>151</v>
      </c>
      <c r="V962" s="1" t="s">
        <v>52</v>
      </c>
      <c r="W962" s="1" t="s">
        <v>52</v>
      </c>
      <c r="X962" s="1">
        <v>53</v>
      </c>
    </row>
    <row r="963" spans="1:24">
      <c r="A963" s="1">
        <v>1028</v>
      </c>
      <c r="B963" s="1" t="s">
        <v>99</v>
      </c>
      <c r="C963" s="1" t="s">
        <v>14</v>
      </c>
      <c r="D963" s="1">
        <v>92.25</v>
      </c>
      <c r="E963" s="1">
        <v>0.5</v>
      </c>
      <c r="F963" s="1">
        <v>0.1</v>
      </c>
      <c r="G963" s="1">
        <v>0</v>
      </c>
      <c r="H963" s="1">
        <v>0.15</v>
      </c>
      <c r="I963" s="1">
        <v>6</v>
      </c>
      <c r="J963" s="1">
        <v>0</v>
      </c>
      <c r="K963" s="1">
        <v>1</v>
      </c>
      <c r="L963" s="1">
        <v>0</v>
      </c>
      <c r="M963" s="1">
        <v>0</v>
      </c>
      <c r="N963" s="1" t="s">
        <v>55</v>
      </c>
      <c r="O963" s="1">
        <v>979.85</v>
      </c>
      <c r="P963" s="1">
        <v>4</v>
      </c>
      <c r="Q963" s="1">
        <v>50</v>
      </c>
      <c r="R963" s="1">
        <v>399.85</v>
      </c>
      <c r="S963" s="1">
        <v>2</v>
      </c>
      <c r="T963" s="1" t="s">
        <v>56</v>
      </c>
      <c r="U963" s="1">
        <v>234</v>
      </c>
      <c r="V963" s="1" t="s">
        <v>52</v>
      </c>
      <c r="W963" s="1" t="s">
        <v>52</v>
      </c>
      <c r="X963" s="1">
        <v>49</v>
      </c>
    </row>
    <row r="964" spans="1:24">
      <c r="A964" s="1">
        <v>1029</v>
      </c>
      <c r="B964" s="1" t="s">
        <v>99</v>
      </c>
      <c r="C964" s="1" t="s">
        <v>14</v>
      </c>
      <c r="D964" s="1">
        <v>92.25</v>
      </c>
      <c r="E964" s="1">
        <v>0.5</v>
      </c>
      <c r="F964" s="1">
        <v>0.1</v>
      </c>
      <c r="G964" s="1">
        <v>0</v>
      </c>
      <c r="H964" s="1">
        <v>0.15</v>
      </c>
      <c r="I964" s="1">
        <v>6</v>
      </c>
      <c r="J964" s="1">
        <v>0</v>
      </c>
      <c r="K964" s="1">
        <v>1</v>
      </c>
      <c r="L964" s="1">
        <v>0</v>
      </c>
      <c r="M964" s="1">
        <v>0</v>
      </c>
      <c r="N964" s="1" t="s">
        <v>55</v>
      </c>
      <c r="O964" s="1">
        <v>979.85</v>
      </c>
      <c r="P964" s="1">
        <v>4</v>
      </c>
      <c r="Q964" s="1">
        <v>50</v>
      </c>
      <c r="R964" s="1">
        <v>449.85</v>
      </c>
      <c r="S964" s="1">
        <v>2</v>
      </c>
      <c r="T964" s="1" t="s">
        <v>56</v>
      </c>
      <c r="U964" s="1">
        <v>195</v>
      </c>
      <c r="V964" s="1" t="s">
        <v>52</v>
      </c>
      <c r="W964" s="1" t="s">
        <v>52</v>
      </c>
      <c r="X964" s="1">
        <v>56</v>
      </c>
    </row>
    <row r="965" spans="1:24">
      <c r="A965" s="1">
        <v>1030</v>
      </c>
      <c r="B965" s="1" t="s">
        <v>99</v>
      </c>
      <c r="C965" s="1" t="s">
        <v>14</v>
      </c>
      <c r="D965" s="1">
        <v>92.25</v>
      </c>
      <c r="E965" s="1">
        <v>0.5</v>
      </c>
      <c r="F965" s="1">
        <v>0.1</v>
      </c>
      <c r="G965" s="1">
        <v>0</v>
      </c>
      <c r="H965" s="1">
        <v>0.15</v>
      </c>
      <c r="I965" s="1">
        <v>6</v>
      </c>
      <c r="J965" s="1">
        <v>0</v>
      </c>
      <c r="K965" s="1">
        <v>1</v>
      </c>
      <c r="L965" s="1">
        <v>0</v>
      </c>
      <c r="M965" s="1">
        <v>0</v>
      </c>
      <c r="N965" s="1" t="s">
        <v>55</v>
      </c>
      <c r="O965" s="1">
        <v>979.85</v>
      </c>
      <c r="P965" s="1">
        <v>4</v>
      </c>
      <c r="Q965" s="1">
        <v>50</v>
      </c>
      <c r="R965" s="1">
        <v>499.85</v>
      </c>
      <c r="S965" s="1">
        <v>2</v>
      </c>
      <c r="T965" s="1" t="s">
        <v>56</v>
      </c>
      <c r="U965" s="1">
        <v>149</v>
      </c>
      <c r="V965" s="1" t="s">
        <v>52</v>
      </c>
      <c r="W965" s="1" t="s">
        <v>52</v>
      </c>
      <c r="X965" s="1">
        <v>55</v>
      </c>
    </row>
    <row r="966" spans="1:24">
      <c r="A966" s="1">
        <v>1031</v>
      </c>
      <c r="B966" s="1" t="s">
        <v>99</v>
      </c>
      <c r="C966" s="1" t="s">
        <v>14</v>
      </c>
      <c r="D966" s="1">
        <v>92.25</v>
      </c>
      <c r="E966" s="1">
        <v>0.5</v>
      </c>
      <c r="F966" s="1">
        <v>0.1</v>
      </c>
      <c r="G966" s="1">
        <v>0</v>
      </c>
      <c r="H966" s="1">
        <v>0.15</v>
      </c>
      <c r="I966" s="1">
        <v>6</v>
      </c>
      <c r="J966" s="1">
        <v>0</v>
      </c>
      <c r="K966" s="1">
        <v>1</v>
      </c>
      <c r="L966" s="1">
        <v>0</v>
      </c>
      <c r="M966" s="1">
        <v>0</v>
      </c>
      <c r="N966" s="1" t="s">
        <v>55</v>
      </c>
      <c r="O966" s="1">
        <v>979.85</v>
      </c>
      <c r="P966" s="1">
        <v>4</v>
      </c>
      <c r="Q966" s="1">
        <v>50</v>
      </c>
      <c r="R966" s="1">
        <v>549.85</v>
      </c>
      <c r="S966" s="1">
        <v>2</v>
      </c>
      <c r="T966" s="1" t="s">
        <v>56</v>
      </c>
      <c r="U966" s="1">
        <v>136</v>
      </c>
      <c r="V966" s="1" t="s">
        <v>52</v>
      </c>
      <c r="W966" s="1" t="s">
        <v>52</v>
      </c>
      <c r="X966" s="1">
        <v>49</v>
      </c>
    </row>
    <row r="967" spans="1:24">
      <c r="A967" s="1">
        <v>1032</v>
      </c>
      <c r="B967" s="1" t="s">
        <v>99</v>
      </c>
      <c r="C967" s="1" t="s">
        <v>14</v>
      </c>
      <c r="D967" s="1">
        <v>92.25</v>
      </c>
      <c r="E967" s="1">
        <v>0.5</v>
      </c>
      <c r="F967" s="1">
        <v>0.1</v>
      </c>
      <c r="G967" s="1">
        <v>0</v>
      </c>
      <c r="H967" s="1">
        <v>0.15</v>
      </c>
      <c r="I967" s="1">
        <v>6</v>
      </c>
      <c r="J967" s="1">
        <v>0</v>
      </c>
      <c r="K967" s="1">
        <v>1</v>
      </c>
      <c r="L967" s="1">
        <v>0</v>
      </c>
      <c r="M967" s="1">
        <v>0</v>
      </c>
      <c r="N967" s="1" t="s">
        <v>55</v>
      </c>
      <c r="O967" s="1">
        <v>979.85</v>
      </c>
      <c r="P967" s="1">
        <v>4</v>
      </c>
      <c r="Q967" s="1">
        <v>50</v>
      </c>
      <c r="R967" s="1">
        <v>399.85</v>
      </c>
      <c r="S967" s="1">
        <v>2</v>
      </c>
      <c r="T967" s="1" t="s">
        <v>56</v>
      </c>
      <c r="U967" s="1">
        <v>200</v>
      </c>
      <c r="V967" s="1" t="s">
        <v>52</v>
      </c>
      <c r="W967" s="1" t="s">
        <v>52</v>
      </c>
      <c r="X967" s="1">
        <v>57</v>
      </c>
    </row>
    <row r="968" spans="1:24">
      <c r="A968" s="1">
        <v>1033</v>
      </c>
      <c r="B968" s="1" t="s">
        <v>99</v>
      </c>
      <c r="C968" s="1" t="s">
        <v>14</v>
      </c>
      <c r="D968" s="1">
        <v>92.25</v>
      </c>
      <c r="E968" s="1">
        <v>0.5</v>
      </c>
      <c r="F968" s="1">
        <v>0.1</v>
      </c>
      <c r="G968" s="1">
        <v>0</v>
      </c>
      <c r="H968" s="1">
        <v>0.15</v>
      </c>
      <c r="I968" s="1">
        <v>6</v>
      </c>
      <c r="J968" s="1">
        <v>0</v>
      </c>
      <c r="K968" s="1">
        <v>1</v>
      </c>
      <c r="L968" s="1">
        <v>0</v>
      </c>
      <c r="M968" s="1">
        <v>0</v>
      </c>
      <c r="N968" s="1" t="s">
        <v>55</v>
      </c>
      <c r="O968" s="1">
        <v>979.85</v>
      </c>
      <c r="P968" s="1">
        <v>4</v>
      </c>
      <c r="Q968" s="1">
        <v>50</v>
      </c>
      <c r="R968" s="1">
        <v>449.85</v>
      </c>
      <c r="S968" s="1">
        <v>2</v>
      </c>
      <c r="T968" s="1" t="s">
        <v>56</v>
      </c>
      <c r="U968" s="1">
        <v>169</v>
      </c>
      <c r="V968" s="1" t="s">
        <v>52</v>
      </c>
      <c r="W968" s="1" t="s">
        <v>52</v>
      </c>
      <c r="X968" s="1">
        <v>59</v>
      </c>
    </row>
    <row r="969" spans="1:24">
      <c r="A969" s="1">
        <v>1034</v>
      </c>
      <c r="B969" s="1" t="s">
        <v>99</v>
      </c>
      <c r="C969" s="1" t="s">
        <v>14</v>
      </c>
      <c r="D969" s="1">
        <v>92.25</v>
      </c>
      <c r="E969" s="1">
        <v>0.5</v>
      </c>
      <c r="F969" s="1">
        <v>0.1</v>
      </c>
      <c r="G969" s="1">
        <v>0</v>
      </c>
      <c r="H969" s="1">
        <v>0.15</v>
      </c>
      <c r="I969" s="1">
        <v>6</v>
      </c>
      <c r="J969" s="1">
        <v>0</v>
      </c>
      <c r="K969" s="1">
        <v>1</v>
      </c>
      <c r="L969" s="1">
        <v>0</v>
      </c>
      <c r="M969" s="1">
        <v>0</v>
      </c>
      <c r="N969" s="1" t="s">
        <v>55</v>
      </c>
      <c r="O969" s="1">
        <v>979.85</v>
      </c>
      <c r="P969" s="1">
        <v>4</v>
      </c>
      <c r="Q969" s="1">
        <v>50</v>
      </c>
      <c r="R969" s="1">
        <v>499.85</v>
      </c>
      <c r="S969" s="1">
        <v>2</v>
      </c>
      <c r="T969" s="1" t="s">
        <v>56</v>
      </c>
      <c r="U969" s="1">
        <v>145</v>
      </c>
      <c r="V969" s="1" t="s">
        <v>52</v>
      </c>
      <c r="W969" s="1" t="s">
        <v>52</v>
      </c>
      <c r="X969" s="1">
        <v>56</v>
      </c>
    </row>
    <row r="970" spans="1:24">
      <c r="A970" s="1">
        <v>1035</v>
      </c>
      <c r="B970" s="1" t="s">
        <v>99</v>
      </c>
      <c r="C970" s="1" t="s">
        <v>14</v>
      </c>
      <c r="D970" s="1">
        <v>92.25</v>
      </c>
      <c r="E970" s="1">
        <v>0.5</v>
      </c>
      <c r="F970" s="1">
        <v>0.1</v>
      </c>
      <c r="G970" s="1">
        <v>0</v>
      </c>
      <c r="H970" s="1">
        <v>0.15</v>
      </c>
      <c r="I970" s="1">
        <v>6</v>
      </c>
      <c r="J970" s="1">
        <v>0</v>
      </c>
      <c r="K970" s="1">
        <v>1</v>
      </c>
      <c r="L970" s="1">
        <v>0</v>
      </c>
      <c r="M970" s="1">
        <v>0</v>
      </c>
      <c r="N970" s="1" t="s">
        <v>55</v>
      </c>
      <c r="O970" s="1">
        <v>979.85</v>
      </c>
      <c r="P970" s="1">
        <v>4</v>
      </c>
      <c r="Q970" s="1">
        <v>50</v>
      </c>
      <c r="R970" s="1">
        <v>549.85</v>
      </c>
      <c r="S970" s="1">
        <v>2</v>
      </c>
      <c r="T970" s="1" t="s">
        <v>56</v>
      </c>
      <c r="U970" s="1">
        <v>137</v>
      </c>
      <c r="V970" s="1" t="s">
        <v>52</v>
      </c>
      <c r="W970" s="1" t="s">
        <v>52</v>
      </c>
      <c r="X970" s="1">
        <v>49</v>
      </c>
    </row>
    <row r="971" spans="1:24">
      <c r="A971" s="1">
        <v>1036</v>
      </c>
      <c r="B971" s="1" t="s">
        <v>99</v>
      </c>
      <c r="C971" s="1" t="s">
        <v>14</v>
      </c>
      <c r="D971" s="1">
        <v>92.25</v>
      </c>
      <c r="E971" s="1">
        <v>0.5</v>
      </c>
      <c r="F971" s="1">
        <v>0.1</v>
      </c>
      <c r="G971" s="1">
        <v>0</v>
      </c>
      <c r="H971" s="1">
        <v>0.15</v>
      </c>
      <c r="I971" s="1">
        <v>6</v>
      </c>
      <c r="J971" s="1">
        <v>0</v>
      </c>
      <c r="K971" s="1">
        <v>1</v>
      </c>
      <c r="L971" s="1">
        <v>0</v>
      </c>
      <c r="M971" s="1">
        <v>0</v>
      </c>
      <c r="N971" s="1" t="s">
        <v>55</v>
      </c>
      <c r="O971" s="1">
        <v>979.85</v>
      </c>
      <c r="P971" s="1">
        <v>4</v>
      </c>
      <c r="Q971" s="1">
        <v>50</v>
      </c>
      <c r="R971" s="1">
        <v>399.85</v>
      </c>
      <c r="S971" s="1">
        <v>2</v>
      </c>
      <c r="T971" s="1" t="s">
        <v>56</v>
      </c>
      <c r="U971" s="1">
        <v>214</v>
      </c>
      <c r="V971" s="1" t="s">
        <v>52</v>
      </c>
      <c r="W971" s="1" t="s">
        <v>52</v>
      </c>
      <c r="X971" s="1">
        <v>55</v>
      </c>
    </row>
    <row r="972" spans="1:24">
      <c r="A972" s="1">
        <v>1037</v>
      </c>
      <c r="B972" s="1" t="s">
        <v>99</v>
      </c>
      <c r="C972" s="1" t="s">
        <v>14</v>
      </c>
      <c r="D972" s="1">
        <v>92.25</v>
      </c>
      <c r="E972" s="1">
        <v>0.5</v>
      </c>
      <c r="F972" s="1">
        <v>0.1</v>
      </c>
      <c r="G972" s="1">
        <v>0</v>
      </c>
      <c r="H972" s="1">
        <v>0.15</v>
      </c>
      <c r="I972" s="1">
        <v>6</v>
      </c>
      <c r="J972" s="1">
        <v>0</v>
      </c>
      <c r="K972" s="1">
        <v>1</v>
      </c>
      <c r="L972" s="1">
        <v>0</v>
      </c>
      <c r="M972" s="1">
        <v>0</v>
      </c>
      <c r="N972" s="1" t="s">
        <v>55</v>
      </c>
      <c r="O972" s="1">
        <v>979.85</v>
      </c>
      <c r="P972" s="1">
        <v>4</v>
      </c>
      <c r="Q972" s="1">
        <v>50</v>
      </c>
      <c r="R972" s="1">
        <v>449.85</v>
      </c>
      <c r="S972" s="1">
        <v>2</v>
      </c>
      <c r="T972" s="1" t="s">
        <v>56</v>
      </c>
      <c r="U972" s="1">
        <v>179</v>
      </c>
      <c r="V972" s="1" t="s">
        <v>52</v>
      </c>
      <c r="W972" s="1" t="s">
        <v>52</v>
      </c>
      <c r="X972" s="1">
        <v>59</v>
      </c>
    </row>
    <row r="973" spans="1:24">
      <c r="A973" s="1">
        <v>1038</v>
      </c>
      <c r="B973" s="1" t="s">
        <v>99</v>
      </c>
      <c r="C973" s="1" t="s">
        <v>14</v>
      </c>
      <c r="D973" s="1">
        <v>92.25</v>
      </c>
      <c r="E973" s="1">
        <v>0.5</v>
      </c>
      <c r="F973" s="1">
        <v>0.1</v>
      </c>
      <c r="G973" s="1">
        <v>0</v>
      </c>
      <c r="H973" s="1">
        <v>0.15</v>
      </c>
      <c r="I973" s="1">
        <v>6</v>
      </c>
      <c r="J973" s="1">
        <v>0</v>
      </c>
      <c r="K973" s="1">
        <v>1</v>
      </c>
      <c r="L973" s="1">
        <v>0</v>
      </c>
      <c r="M973" s="1">
        <v>0</v>
      </c>
      <c r="N973" s="1" t="s">
        <v>55</v>
      </c>
      <c r="O973" s="1">
        <v>979.85</v>
      </c>
      <c r="P973" s="1">
        <v>4</v>
      </c>
      <c r="Q973" s="1">
        <v>50</v>
      </c>
      <c r="R973" s="1">
        <v>499.85</v>
      </c>
      <c r="S973" s="1">
        <v>2</v>
      </c>
      <c r="T973" s="1" t="s">
        <v>56</v>
      </c>
      <c r="U973" s="1">
        <v>140</v>
      </c>
      <c r="V973" s="1" t="s">
        <v>52</v>
      </c>
      <c r="W973" s="1" t="s">
        <v>52</v>
      </c>
      <c r="X973" s="1">
        <v>57</v>
      </c>
    </row>
    <row r="974" spans="1:24">
      <c r="A974" s="1">
        <v>1039</v>
      </c>
      <c r="B974" s="1" t="s">
        <v>99</v>
      </c>
      <c r="C974" s="1" t="s">
        <v>14</v>
      </c>
      <c r="D974" s="1">
        <v>92.25</v>
      </c>
      <c r="E974" s="1">
        <v>0.5</v>
      </c>
      <c r="F974" s="1">
        <v>0.1</v>
      </c>
      <c r="G974" s="1">
        <v>0</v>
      </c>
      <c r="H974" s="1">
        <v>0.15</v>
      </c>
      <c r="I974" s="1">
        <v>6</v>
      </c>
      <c r="J974" s="1">
        <v>0</v>
      </c>
      <c r="K974" s="1">
        <v>1</v>
      </c>
      <c r="L974" s="1">
        <v>0</v>
      </c>
      <c r="M974" s="1">
        <v>0</v>
      </c>
      <c r="N974" s="1" t="s">
        <v>55</v>
      </c>
      <c r="O974" s="1">
        <v>979.85</v>
      </c>
      <c r="P974" s="1">
        <v>4</v>
      </c>
      <c r="Q974" s="1">
        <v>50</v>
      </c>
      <c r="R974" s="1">
        <v>549.85</v>
      </c>
      <c r="S974" s="1">
        <v>2</v>
      </c>
      <c r="T974" s="1" t="s">
        <v>56</v>
      </c>
      <c r="U974" s="1">
        <v>129</v>
      </c>
      <c r="V974" s="1" t="s">
        <v>52</v>
      </c>
      <c r="W974" s="1" t="s">
        <v>52</v>
      </c>
      <c r="X974" s="1">
        <v>49</v>
      </c>
    </row>
    <row r="975" spans="1:24">
      <c r="A975" s="1">
        <v>1040</v>
      </c>
      <c r="B975" s="1" t="s">
        <v>99</v>
      </c>
      <c r="C975" s="1" t="s">
        <v>14</v>
      </c>
      <c r="D975" s="1">
        <v>92.25</v>
      </c>
      <c r="E975" s="1">
        <v>0.5</v>
      </c>
      <c r="F975" s="1">
        <v>0.1</v>
      </c>
      <c r="G975" s="1">
        <v>0</v>
      </c>
      <c r="H975" s="1">
        <v>0.15</v>
      </c>
      <c r="I975" s="1">
        <v>6</v>
      </c>
      <c r="J975" s="1">
        <v>0</v>
      </c>
      <c r="K975" s="1">
        <v>1</v>
      </c>
      <c r="L975" s="1">
        <v>0</v>
      </c>
      <c r="M975" s="1">
        <v>0</v>
      </c>
      <c r="N975" s="1" t="s">
        <v>55</v>
      </c>
      <c r="O975" s="1">
        <v>979.85</v>
      </c>
      <c r="P975" s="1">
        <v>4</v>
      </c>
      <c r="Q975" s="1">
        <v>50</v>
      </c>
      <c r="R975" s="1">
        <v>399.85</v>
      </c>
      <c r="S975" s="1">
        <v>2</v>
      </c>
      <c r="T975" s="1" t="s">
        <v>56</v>
      </c>
      <c r="U975" s="1">
        <v>336</v>
      </c>
      <c r="V975" s="1" t="s">
        <v>52</v>
      </c>
      <c r="W975" s="1" t="s">
        <v>52</v>
      </c>
      <c r="X975" s="1">
        <v>28</v>
      </c>
    </row>
    <row r="976" spans="1:24">
      <c r="A976" s="1">
        <v>1041</v>
      </c>
      <c r="B976" s="1" t="s">
        <v>99</v>
      </c>
      <c r="C976" s="1" t="s">
        <v>14</v>
      </c>
      <c r="D976" s="1">
        <v>92.25</v>
      </c>
      <c r="E976" s="1">
        <v>0.5</v>
      </c>
      <c r="F976" s="1">
        <v>0.1</v>
      </c>
      <c r="G976" s="1">
        <v>0</v>
      </c>
      <c r="H976" s="1">
        <v>0.15</v>
      </c>
      <c r="I976" s="1">
        <v>6</v>
      </c>
      <c r="J976" s="1">
        <v>0</v>
      </c>
      <c r="K976" s="1">
        <v>1</v>
      </c>
      <c r="L976" s="1">
        <v>0</v>
      </c>
      <c r="M976" s="1">
        <v>0</v>
      </c>
      <c r="N976" s="1" t="s">
        <v>55</v>
      </c>
      <c r="O976" s="1">
        <v>979.85</v>
      </c>
      <c r="P976" s="1">
        <v>4</v>
      </c>
      <c r="Q976" s="1">
        <v>50</v>
      </c>
      <c r="R976" s="1">
        <v>449.85</v>
      </c>
      <c r="S976" s="1">
        <v>2</v>
      </c>
      <c r="T976" s="1" t="s">
        <v>56</v>
      </c>
      <c r="U976" s="1">
        <v>302</v>
      </c>
      <c r="V976" s="1" t="s">
        <v>52</v>
      </c>
      <c r="W976" s="1" t="s">
        <v>52</v>
      </c>
      <c r="X976" s="1">
        <v>32</v>
      </c>
    </row>
    <row r="977" spans="1:24">
      <c r="A977" s="1">
        <v>1042</v>
      </c>
      <c r="B977" s="1" t="s">
        <v>99</v>
      </c>
      <c r="C977" s="1" t="s">
        <v>14</v>
      </c>
      <c r="D977" s="1">
        <v>92.25</v>
      </c>
      <c r="E977" s="1">
        <v>0.5</v>
      </c>
      <c r="F977" s="1">
        <v>0.1</v>
      </c>
      <c r="G977" s="1">
        <v>0</v>
      </c>
      <c r="H977" s="1">
        <v>0.15</v>
      </c>
      <c r="I977" s="1">
        <v>6</v>
      </c>
      <c r="J977" s="1">
        <v>0</v>
      </c>
      <c r="K977" s="1">
        <v>1</v>
      </c>
      <c r="L977" s="1">
        <v>0</v>
      </c>
      <c r="M977" s="1">
        <v>0</v>
      </c>
      <c r="N977" s="1" t="s">
        <v>55</v>
      </c>
      <c r="O977" s="1">
        <v>979.85</v>
      </c>
      <c r="P977" s="1">
        <v>4</v>
      </c>
      <c r="Q977" s="1">
        <v>50</v>
      </c>
      <c r="R977" s="1">
        <v>499.85</v>
      </c>
      <c r="S977" s="1">
        <v>2</v>
      </c>
      <c r="T977" s="1" t="s">
        <v>56</v>
      </c>
      <c r="U977" s="1">
        <v>242</v>
      </c>
      <c r="V977" s="1" t="s">
        <v>52</v>
      </c>
      <c r="W977" s="1" t="s">
        <v>52</v>
      </c>
      <c r="X977" s="1">
        <v>33</v>
      </c>
    </row>
    <row r="978" spans="1:24">
      <c r="A978" s="1">
        <v>1043</v>
      </c>
      <c r="B978" s="1" t="s">
        <v>99</v>
      </c>
      <c r="C978" s="1" t="s">
        <v>14</v>
      </c>
      <c r="D978" s="1">
        <v>92.25</v>
      </c>
      <c r="E978" s="1">
        <v>0.5</v>
      </c>
      <c r="F978" s="1">
        <v>0.1</v>
      </c>
      <c r="G978" s="1">
        <v>0</v>
      </c>
      <c r="H978" s="1">
        <v>0.15</v>
      </c>
      <c r="I978" s="1">
        <v>6</v>
      </c>
      <c r="J978" s="1">
        <v>0</v>
      </c>
      <c r="K978" s="1">
        <v>1</v>
      </c>
      <c r="L978" s="1">
        <v>0</v>
      </c>
      <c r="M978" s="1">
        <v>0</v>
      </c>
      <c r="N978" s="1" t="s">
        <v>55</v>
      </c>
      <c r="O978" s="1">
        <v>979.85</v>
      </c>
      <c r="P978" s="1">
        <v>4</v>
      </c>
      <c r="Q978" s="1">
        <v>50</v>
      </c>
      <c r="R978" s="1">
        <v>549.85</v>
      </c>
      <c r="S978" s="1">
        <v>2</v>
      </c>
      <c r="T978" s="1" t="s">
        <v>56</v>
      </c>
      <c r="U978" s="1">
        <v>185</v>
      </c>
      <c r="V978" s="1" t="s">
        <v>52</v>
      </c>
      <c r="W978" s="1" t="s">
        <v>52</v>
      </c>
      <c r="X978" s="1">
        <v>36</v>
      </c>
    </row>
    <row r="979" spans="1:24">
      <c r="A979" s="1">
        <v>1044</v>
      </c>
      <c r="B979" s="1" t="s">
        <v>99</v>
      </c>
      <c r="C979" s="1" t="s">
        <v>14</v>
      </c>
      <c r="D979" s="1">
        <v>92.25</v>
      </c>
      <c r="E979" s="1">
        <v>0.5</v>
      </c>
      <c r="F979" s="1">
        <v>0.1</v>
      </c>
      <c r="G979" s="1">
        <v>0</v>
      </c>
      <c r="H979" s="1">
        <v>0.15</v>
      </c>
      <c r="I979" s="1">
        <v>6</v>
      </c>
      <c r="J979" s="1">
        <v>0</v>
      </c>
      <c r="K979" s="1">
        <v>1</v>
      </c>
      <c r="L979" s="1">
        <v>0</v>
      </c>
      <c r="M979" s="1">
        <v>0</v>
      </c>
      <c r="N979" s="1" t="s">
        <v>55</v>
      </c>
      <c r="O979" s="1">
        <v>979.85</v>
      </c>
      <c r="P979" s="1">
        <v>4</v>
      </c>
      <c r="Q979" s="1">
        <v>50</v>
      </c>
      <c r="R979" s="1">
        <v>399.85</v>
      </c>
      <c r="S979" s="1">
        <v>2</v>
      </c>
      <c r="T979" s="1" t="s">
        <v>56</v>
      </c>
      <c r="U979" s="1">
        <v>306</v>
      </c>
      <c r="V979" s="1" t="s">
        <v>52</v>
      </c>
      <c r="W979" s="1" t="s">
        <v>52</v>
      </c>
      <c r="X979" s="1">
        <v>35</v>
      </c>
    </row>
    <row r="980" spans="1:24">
      <c r="A980" s="1">
        <v>1045</v>
      </c>
      <c r="B980" s="1" t="s">
        <v>99</v>
      </c>
      <c r="C980" s="1" t="s">
        <v>14</v>
      </c>
      <c r="D980" s="1">
        <v>92.25</v>
      </c>
      <c r="E980" s="1">
        <v>0.5</v>
      </c>
      <c r="F980" s="1">
        <v>0.1</v>
      </c>
      <c r="G980" s="1">
        <v>0</v>
      </c>
      <c r="H980" s="1">
        <v>0.15</v>
      </c>
      <c r="I980" s="1">
        <v>6</v>
      </c>
      <c r="J980" s="1">
        <v>0</v>
      </c>
      <c r="K980" s="1">
        <v>1</v>
      </c>
      <c r="L980" s="1">
        <v>0</v>
      </c>
      <c r="M980" s="1">
        <v>0</v>
      </c>
      <c r="N980" s="1" t="s">
        <v>55</v>
      </c>
      <c r="O980" s="1">
        <v>979.85</v>
      </c>
      <c r="P980" s="1">
        <v>4</v>
      </c>
      <c r="Q980" s="1">
        <v>50</v>
      </c>
      <c r="R980" s="1">
        <v>449.85</v>
      </c>
      <c r="S980" s="1">
        <v>2</v>
      </c>
      <c r="T980" s="1" t="s">
        <v>56</v>
      </c>
      <c r="U980" s="1">
        <v>280</v>
      </c>
      <c r="V980" s="1" t="s">
        <v>52</v>
      </c>
      <c r="W980" s="1" t="s">
        <v>52</v>
      </c>
      <c r="X980" s="1">
        <v>37</v>
      </c>
    </row>
    <row r="981" spans="1:24">
      <c r="A981" s="1">
        <v>1046</v>
      </c>
      <c r="B981" s="1" t="s">
        <v>99</v>
      </c>
      <c r="C981" s="1" t="s">
        <v>14</v>
      </c>
      <c r="D981" s="1">
        <v>92.25</v>
      </c>
      <c r="E981" s="1">
        <v>0.5</v>
      </c>
      <c r="F981" s="1">
        <v>0.1</v>
      </c>
      <c r="G981" s="1">
        <v>0</v>
      </c>
      <c r="H981" s="1">
        <v>0.15</v>
      </c>
      <c r="I981" s="1">
        <v>6</v>
      </c>
      <c r="J981" s="1">
        <v>0</v>
      </c>
      <c r="K981" s="1">
        <v>1</v>
      </c>
      <c r="L981" s="1">
        <v>0</v>
      </c>
      <c r="M981" s="1">
        <v>0</v>
      </c>
      <c r="N981" s="1" t="s">
        <v>55</v>
      </c>
      <c r="O981" s="1">
        <v>979.85</v>
      </c>
      <c r="P981" s="1">
        <v>4</v>
      </c>
      <c r="Q981" s="1">
        <v>50</v>
      </c>
      <c r="R981" s="1">
        <v>499.85</v>
      </c>
      <c r="S981" s="1">
        <v>2</v>
      </c>
      <c r="T981" s="1" t="s">
        <v>56</v>
      </c>
      <c r="U981" s="1">
        <v>241</v>
      </c>
      <c r="V981" s="1" t="s">
        <v>52</v>
      </c>
      <c r="W981" s="1" t="s">
        <v>52</v>
      </c>
      <c r="X981" s="1">
        <v>37</v>
      </c>
    </row>
    <row r="982" spans="1:24">
      <c r="A982" s="1">
        <v>1047</v>
      </c>
      <c r="B982" s="1" t="s">
        <v>99</v>
      </c>
      <c r="C982" s="1" t="s">
        <v>14</v>
      </c>
      <c r="D982" s="1">
        <v>92.25</v>
      </c>
      <c r="E982" s="1">
        <v>0.5</v>
      </c>
      <c r="F982" s="1">
        <v>0.1</v>
      </c>
      <c r="G982" s="1">
        <v>0</v>
      </c>
      <c r="H982" s="1">
        <v>0.15</v>
      </c>
      <c r="I982" s="1">
        <v>6</v>
      </c>
      <c r="J982" s="1">
        <v>0</v>
      </c>
      <c r="K982" s="1">
        <v>1</v>
      </c>
      <c r="L982" s="1">
        <v>0</v>
      </c>
      <c r="M982" s="1">
        <v>0</v>
      </c>
      <c r="N982" s="1" t="s">
        <v>55</v>
      </c>
      <c r="O982" s="1">
        <v>979.85</v>
      </c>
      <c r="P982" s="1">
        <v>4</v>
      </c>
      <c r="Q982" s="1">
        <v>50</v>
      </c>
      <c r="R982" s="1">
        <v>549.85</v>
      </c>
      <c r="S982" s="1">
        <v>2</v>
      </c>
      <c r="T982" s="1" t="s">
        <v>56</v>
      </c>
      <c r="U982" s="1">
        <v>182</v>
      </c>
      <c r="V982" s="1" t="s">
        <v>52</v>
      </c>
      <c r="W982" s="1" t="s">
        <v>52</v>
      </c>
      <c r="X982" s="1">
        <v>38</v>
      </c>
    </row>
    <row r="983" spans="1:24">
      <c r="A983" s="1">
        <v>1048</v>
      </c>
      <c r="B983" s="1" t="s">
        <v>99</v>
      </c>
      <c r="C983" s="1" t="s">
        <v>14</v>
      </c>
      <c r="D983" s="1">
        <v>92.25</v>
      </c>
      <c r="E983" s="1">
        <v>0.5</v>
      </c>
      <c r="F983" s="1">
        <v>0.1</v>
      </c>
      <c r="G983" s="1">
        <v>0</v>
      </c>
      <c r="H983" s="1">
        <v>0.15</v>
      </c>
      <c r="I983" s="1">
        <v>6</v>
      </c>
      <c r="J983" s="1">
        <v>0</v>
      </c>
      <c r="K983" s="1">
        <v>1</v>
      </c>
      <c r="L983" s="1">
        <v>0</v>
      </c>
      <c r="M983" s="1">
        <v>0</v>
      </c>
      <c r="N983" s="1" t="s">
        <v>55</v>
      </c>
      <c r="O983" s="1">
        <v>979.85</v>
      </c>
      <c r="P983" s="1">
        <v>4</v>
      </c>
      <c r="Q983" s="1">
        <v>50</v>
      </c>
      <c r="R983" s="1">
        <v>399.85</v>
      </c>
      <c r="S983" s="1">
        <v>2</v>
      </c>
      <c r="T983" s="1" t="s">
        <v>56</v>
      </c>
      <c r="U983" s="1">
        <v>283</v>
      </c>
      <c r="V983" s="1" t="s">
        <v>52</v>
      </c>
      <c r="W983" s="1" t="s">
        <v>52</v>
      </c>
      <c r="X983" s="1">
        <v>37</v>
      </c>
    </row>
    <row r="984" spans="1:24">
      <c r="A984" s="1">
        <v>1049</v>
      </c>
      <c r="B984" s="1" t="s">
        <v>99</v>
      </c>
      <c r="C984" s="1" t="s">
        <v>14</v>
      </c>
      <c r="D984" s="1">
        <v>92.25</v>
      </c>
      <c r="E984" s="1">
        <v>0.5</v>
      </c>
      <c r="F984" s="1">
        <v>0.1</v>
      </c>
      <c r="G984" s="1">
        <v>0</v>
      </c>
      <c r="H984" s="1">
        <v>0.15</v>
      </c>
      <c r="I984" s="1">
        <v>6</v>
      </c>
      <c r="J984" s="1">
        <v>0</v>
      </c>
      <c r="K984" s="1">
        <v>1</v>
      </c>
      <c r="L984" s="1">
        <v>0</v>
      </c>
      <c r="M984" s="1">
        <v>0</v>
      </c>
      <c r="N984" s="1" t="s">
        <v>55</v>
      </c>
      <c r="O984" s="1">
        <v>979.85</v>
      </c>
      <c r="P984" s="1">
        <v>4</v>
      </c>
      <c r="Q984" s="1">
        <v>50</v>
      </c>
      <c r="R984" s="1">
        <v>449.85</v>
      </c>
      <c r="S984" s="1">
        <v>2</v>
      </c>
      <c r="T984" s="1" t="s">
        <v>56</v>
      </c>
      <c r="U984" s="1">
        <v>272</v>
      </c>
      <c r="V984" s="1" t="s">
        <v>52</v>
      </c>
      <c r="W984" s="1" t="s">
        <v>52</v>
      </c>
      <c r="X984" s="1">
        <v>38</v>
      </c>
    </row>
    <row r="985" spans="1:24">
      <c r="A985" s="1">
        <v>1050</v>
      </c>
      <c r="B985" s="1" t="s">
        <v>99</v>
      </c>
      <c r="C985" s="1" t="s">
        <v>14</v>
      </c>
      <c r="D985" s="1">
        <v>92.25</v>
      </c>
      <c r="E985" s="1">
        <v>0.5</v>
      </c>
      <c r="F985" s="1">
        <v>0.1</v>
      </c>
      <c r="G985" s="1">
        <v>0</v>
      </c>
      <c r="H985" s="1">
        <v>0.15</v>
      </c>
      <c r="I985" s="1">
        <v>6</v>
      </c>
      <c r="J985" s="1">
        <v>0</v>
      </c>
      <c r="K985" s="1">
        <v>1</v>
      </c>
      <c r="L985" s="1">
        <v>0</v>
      </c>
      <c r="M985" s="1">
        <v>0</v>
      </c>
      <c r="N985" s="1" t="s">
        <v>55</v>
      </c>
      <c r="O985" s="1">
        <v>979.85</v>
      </c>
      <c r="P985" s="1">
        <v>4</v>
      </c>
      <c r="Q985" s="1">
        <v>50</v>
      </c>
      <c r="R985" s="1">
        <v>499.85</v>
      </c>
      <c r="S985" s="1">
        <v>2</v>
      </c>
      <c r="T985" s="1" t="s">
        <v>56</v>
      </c>
      <c r="U985" s="1">
        <v>229</v>
      </c>
      <c r="V985" s="1" t="s">
        <v>52</v>
      </c>
      <c r="W985" s="1" t="s">
        <v>52</v>
      </c>
      <c r="X985" s="1">
        <v>38</v>
      </c>
    </row>
    <row r="986" spans="1:24">
      <c r="A986" s="1">
        <v>1051</v>
      </c>
      <c r="B986" s="1" t="s">
        <v>99</v>
      </c>
      <c r="C986" s="1" t="s">
        <v>14</v>
      </c>
      <c r="D986" s="1">
        <v>92.25</v>
      </c>
      <c r="E986" s="1">
        <v>0.5</v>
      </c>
      <c r="F986" s="1">
        <v>0.1</v>
      </c>
      <c r="G986" s="1">
        <v>0</v>
      </c>
      <c r="H986" s="1">
        <v>0.15</v>
      </c>
      <c r="I986" s="1">
        <v>6</v>
      </c>
      <c r="J986" s="1">
        <v>0</v>
      </c>
      <c r="K986" s="1">
        <v>1</v>
      </c>
      <c r="L986" s="1">
        <v>0</v>
      </c>
      <c r="M986" s="1">
        <v>0</v>
      </c>
      <c r="N986" s="1" t="s">
        <v>55</v>
      </c>
      <c r="O986" s="1">
        <v>979.85</v>
      </c>
      <c r="P986" s="1">
        <v>4</v>
      </c>
      <c r="Q986" s="1">
        <v>50</v>
      </c>
      <c r="R986" s="1">
        <v>549.85</v>
      </c>
      <c r="S986" s="1">
        <v>2</v>
      </c>
      <c r="T986" s="1" t="s">
        <v>56</v>
      </c>
      <c r="U986" s="1">
        <v>181</v>
      </c>
      <c r="V986" s="1" t="s">
        <v>52</v>
      </c>
      <c r="W986" s="1" t="s">
        <v>52</v>
      </c>
      <c r="X986" s="1">
        <v>38</v>
      </c>
    </row>
    <row r="987" spans="1:24">
      <c r="A987" s="1">
        <v>1052</v>
      </c>
      <c r="B987" s="1" t="s">
        <v>100</v>
      </c>
      <c r="C987" s="1" t="s">
        <v>3</v>
      </c>
      <c r="D987" s="1">
        <v>92.62</v>
      </c>
      <c r="E987" s="1">
        <v>0</v>
      </c>
      <c r="F987" s="1">
        <v>0</v>
      </c>
      <c r="G987" s="1">
        <v>0</v>
      </c>
      <c r="H987" s="1">
        <v>0</v>
      </c>
      <c r="I987" s="1">
        <v>5.94</v>
      </c>
      <c r="J987" s="1">
        <v>0</v>
      </c>
      <c r="K987" s="1">
        <v>1.44</v>
      </c>
      <c r="L987" s="1">
        <v>0</v>
      </c>
      <c r="M987" s="1">
        <v>0</v>
      </c>
      <c r="N987" s="1" t="s">
        <v>54</v>
      </c>
      <c r="O987" s="1">
        <v>979.85</v>
      </c>
      <c r="P987" s="1">
        <v>2</v>
      </c>
      <c r="Q987" s="1">
        <v>0</v>
      </c>
      <c r="R987" s="1">
        <v>499.85</v>
      </c>
      <c r="S987" s="1">
        <v>3</v>
      </c>
      <c r="T987" s="1" t="s">
        <v>51</v>
      </c>
      <c r="U987" s="1">
        <v>278</v>
      </c>
      <c r="V987" s="1" t="s">
        <v>52</v>
      </c>
      <c r="W987" s="1" t="s">
        <v>52</v>
      </c>
      <c r="X987" s="1">
        <v>34</v>
      </c>
    </row>
    <row r="988" spans="1:24">
      <c r="A988" s="1">
        <v>1053</v>
      </c>
      <c r="B988" s="1" t="s">
        <v>99</v>
      </c>
      <c r="C988" s="1" t="s">
        <v>14</v>
      </c>
      <c r="D988" s="1">
        <v>92.25</v>
      </c>
      <c r="E988" s="1">
        <v>0.5</v>
      </c>
      <c r="F988" s="1">
        <v>0.1</v>
      </c>
      <c r="G988" s="1">
        <v>0</v>
      </c>
      <c r="H988" s="1">
        <v>0.15</v>
      </c>
      <c r="I988" s="1">
        <v>6</v>
      </c>
      <c r="J988" s="1">
        <v>0</v>
      </c>
      <c r="K988" s="1">
        <v>1</v>
      </c>
      <c r="L988" s="1">
        <v>0</v>
      </c>
      <c r="M988" s="1">
        <v>0</v>
      </c>
      <c r="N988" s="1" t="s">
        <v>55</v>
      </c>
      <c r="O988" s="1">
        <v>979.85</v>
      </c>
      <c r="P988" s="1">
        <v>4</v>
      </c>
      <c r="Q988" s="1">
        <v>80</v>
      </c>
      <c r="R988" s="1">
        <v>399.85</v>
      </c>
      <c r="S988" s="1">
        <v>3</v>
      </c>
      <c r="T988" s="1" t="s">
        <v>56</v>
      </c>
      <c r="U988" s="1">
        <v>353</v>
      </c>
      <c r="V988" s="1" t="s">
        <v>52</v>
      </c>
      <c r="W988" s="1" t="s">
        <v>52</v>
      </c>
      <c r="X988" s="1">
        <v>25</v>
      </c>
    </row>
    <row r="989" spans="1:24">
      <c r="A989" s="1">
        <v>1054</v>
      </c>
      <c r="B989" s="1" t="s">
        <v>99</v>
      </c>
      <c r="C989" s="1" t="s">
        <v>14</v>
      </c>
      <c r="D989" s="1">
        <v>92.25</v>
      </c>
      <c r="E989" s="1">
        <v>0.5</v>
      </c>
      <c r="F989" s="1">
        <v>0.1</v>
      </c>
      <c r="G989" s="1">
        <v>0</v>
      </c>
      <c r="H989" s="1">
        <v>0.15</v>
      </c>
      <c r="I989" s="1">
        <v>6</v>
      </c>
      <c r="J989" s="1">
        <v>0</v>
      </c>
      <c r="K989" s="1">
        <v>1</v>
      </c>
      <c r="L989" s="1">
        <v>0</v>
      </c>
      <c r="M989" s="1">
        <v>0</v>
      </c>
      <c r="N989" s="1" t="s">
        <v>55</v>
      </c>
      <c r="O989" s="1">
        <v>979.85</v>
      </c>
      <c r="P989" s="1">
        <v>4</v>
      </c>
      <c r="Q989" s="1">
        <v>80</v>
      </c>
      <c r="R989" s="1">
        <v>449.85</v>
      </c>
      <c r="S989" s="1">
        <v>3</v>
      </c>
      <c r="T989" s="1" t="s">
        <v>56</v>
      </c>
      <c r="U989" s="1">
        <v>311</v>
      </c>
      <c r="V989" s="1" t="s">
        <v>52</v>
      </c>
      <c r="W989" s="1" t="s">
        <v>52</v>
      </c>
      <c r="X989" s="1">
        <v>29</v>
      </c>
    </row>
    <row r="990" spans="1:24">
      <c r="A990" s="1">
        <v>1055</v>
      </c>
      <c r="B990" s="1" t="s">
        <v>99</v>
      </c>
      <c r="C990" s="1" t="s">
        <v>14</v>
      </c>
      <c r="D990" s="1">
        <v>92.25</v>
      </c>
      <c r="E990" s="1">
        <v>0.5</v>
      </c>
      <c r="F990" s="1">
        <v>0.1</v>
      </c>
      <c r="G990" s="1">
        <v>0</v>
      </c>
      <c r="H990" s="1">
        <v>0.15</v>
      </c>
      <c r="I990" s="1">
        <v>6</v>
      </c>
      <c r="J990" s="1">
        <v>0</v>
      </c>
      <c r="K990" s="1">
        <v>1</v>
      </c>
      <c r="L990" s="1">
        <v>0</v>
      </c>
      <c r="M990" s="1">
        <v>0</v>
      </c>
      <c r="N990" s="1" t="s">
        <v>55</v>
      </c>
      <c r="O990" s="1">
        <v>979.85</v>
      </c>
      <c r="P990" s="1">
        <v>4</v>
      </c>
      <c r="Q990" s="1">
        <v>80</v>
      </c>
      <c r="R990" s="1">
        <v>499.85</v>
      </c>
      <c r="S990" s="1">
        <v>3</v>
      </c>
      <c r="T990" s="1" t="s">
        <v>56</v>
      </c>
      <c r="U990" s="1">
        <v>192</v>
      </c>
      <c r="V990" s="1" t="s">
        <v>52</v>
      </c>
      <c r="W990" s="1" t="s">
        <v>52</v>
      </c>
      <c r="X990" s="1">
        <v>32</v>
      </c>
    </row>
    <row r="991" spans="1:24">
      <c r="A991" s="1">
        <v>1056</v>
      </c>
      <c r="B991" s="1" t="s">
        <v>99</v>
      </c>
      <c r="C991" s="1" t="s">
        <v>14</v>
      </c>
      <c r="D991" s="1">
        <v>92.25</v>
      </c>
      <c r="E991" s="1">
        <v>0.5</v>
      </c>
      <c r="F991" s="1">
        <v>0.1</v>
      </c>
      <c r="G991" s="1">
        <v>0</v>
      </c>
      <c r="H991" s="1">
        <v>0.15</v>
      </c>
      <c r="I991" s="1">
        <v>6</v>
      </c>
      <c r="J991" s="1">
        <v>0</v>
      </c>
      <c r="K991" s="1">
        <v>1</v>
      </c>
      <c r="L991" s="1">
        <v>0</v>
      </c>
      <c r="M991" s="1">
        <v>0</v>
      </c>
      <c r="N991" s="1" t="s">
        <v>54</v>
      </c>
      <c r="O991" s="1">
        <v>979.85</v>
      </c>
      <c r="P991" s="1">
        <v>4</v>
      </c>
      <c r="Q991" s="1">
        <v>0</v>
      </c>
      <c r="R991" s="1">
        <v>399.85</v>
      </c>
      <c r="S991" s="1">
        <v>3</v>
      </c>
      <c r="T991" s="1" t="s">
        <v>51</v>
      </c>
      <c r="U991" s="1">
        <v>244</v>
      </c>
      <c r="V991" s="1" t="s">
        <v>52</v>
      </c>
      <c r="W991" s="1" t="s">
        <v>52</v>
      </c>
      <c r="X991" s="1">
        <v>37</v>
      </c>
    </row>
    <row r="992" spans="1:24">
      <c r="A992" s="1">
        <v>1057</v>
      </c>
      <c r="B992" s="1" t="s">
        <v>99</v>
      </c>
      <c r="C992" s="1" t="s">
        <v>14</v>
      </c>
      <c r="D992" s="1">
        <v>92.25</v>
      </c>
      <c r="E992" s="1">
        <v>0.5</v>
      </c>
      <c r="F992" s="1">
        <v>0.1</v>
      </c>
      <c r="G992" s="1">
        <v>0</v>
      </c>
      <c r="H992" s="1">
        <v>0.15</v>
      </c>
      <c r="I992" s="1">
        <v>6</v>
      </c>
      <c r="J992" s="1">
        <v>0</v>
      </c>
      <c r="K992" s="1">
        <v>1</v>
      </c>
      <c r="L992" s="1">
        <v>0</v>
      </c>
      <c r="M992" s="1">
        <v>0</v>
      </c>
      <c r="N992" s="1" t="s">
        <v>54</v>
      </c>
      <c r="O992" s="1">
        <v>979.85</v>
      </c>
      <c r="P992" s="1">
        <v>4</v>
      </c>
      <c r="Q992" s="1">
        <v>0</v>
      </c>
      <c r="R992" s="1">
        <v>449.85</v>
      </c>
      <c r="S992" s="1">
        <v>3</v>
      </c>
      <c r="T992" s="1" t="s">
        <v>51</v>
      </c>
      <c r="U992" s="1">
        <v>217</v>
      </c>
      <c r="V992" s="1" t="s">
        <v>52</v>
      </c>
      <c r="W992" s="1" t="s">
        <v>52</v>
      </c>
      <c r="X992" s="1">
        <v>46</v>
      </c>
    </row>
    <row r="993" spans="1:24">
      <c r="A993" s="1">
        <v>1058</v>
      </c>
      <c r="B993" s="1" t="s">
        <v>99</v>
      </c>
      <c r="C993" s="1" t="s">
        <v>14</v>
      </c>
      <c r="D993" s="1">
        <v>92.25</v>
      </c>
      <c r="E993" s="1">
        <v>0.5</v>
      </c>
      <c r="F993" s="1">
        <v>0.1</v>
      </c>
      <c r="G993" s="1">
        <v>0</v>
      </c>
      <c r="H993" s="1">
        <v>0.15</v>
      </c>
      <c r="I993" s="1">
        <v>6</v>
      </c>
      <c r="J993" s="1">
        <v>0</v>
      </c>
      <c r="K993" s="1">
        <v>1</v>
      </c>
      <c r="L993" s="1">
        <v>0</v>
      </c>
      <c r="M993" s="1">
        <v>0</v>
      </c>
      <c r="N993" s="1" t="s">
        <v>54</v>
      </c>
      <c r="O993" s="1">
        <v>979.85</v>
      </c>
      <c r="P993" s="1">
        <v>4</v>
      </c>
      <c r="Q993" s="1">
        <v>0</v>
      </c>
      <c r="R993" s="1">
        <v>499.85</v>
      </c>
      <c r="S993" s="1">
        <v>3</v>
      </c>
      <c r="T993" s="1" t="s">
        <v>51</v>
      </c>
      <c r="U993" s="1">
        <v>141</v>
      </c>
      <c r="V993" s="1" t="s">
        <v>52</v>
      </c>
      <c r="W993" s="1" t="s">
        <v>52</v>
      </c>
      <c r="X993" s="1">
        <v>55</v>
      </c>
    </row>
    <row r="994" spans="1:24">
      <c r="A994" s="1">
        <v>1059</v>
      </c>
      <c r="B994" s="1" t="s">
        <v>99</v>
      </c>
      <c r="C994" s="1" t="s">
        <v>14</v>
      </c>
      <c r="D994" s="1">
        <v>92.25</v>
      </c>
      <c r="E994" s="1">
        <v>0.5</v>
      </c>
      <c r="F994" s="1">
        <v>0.1</v>
      </c>
      <c r="G994" s="1">
        <v>0</v>
      </c>
      <c r="H994" s="1">
        <v>0.15</v>
      </c>
      <c r="I994" s="1">
        <v>6</v>
      </c>
      <c r="J994" s="1">
        <v>0</v>
      </c>
      <c r="K994" s="1">
        <v>1</v>
      </c>
      <c r="L994" s="1">
        <v>0</v>
      </c>
      <c r="M994" s="1">
        <v>0</v>
      </c>
      <c r="N994" s="1" t="s">
        <v>55</v>
      </c>
      <c r="O994" s="1">
        <v>979.85</v>
      </c>
      <c r="P994" s="1">
        <v>4</v>
      </c>
      <c r="Q994" s="1">
        <v>50</v>
      </c>
      <c r="R994" s="1">
        <v>399.85</v>
      </c>
      <c r="S994" s="1">
        <v>3</v>
      </c>
      <c r="T994" s="1" t="s">
        <v>56</v>
      </c>
      <c r="U994" s="1">
        <v>224</v>
      </c>
      <c r="V994" s="1" t="s">
        <v>52</v>
      </c>
      <c r="W994" s="1" t="s">
        <v>52</v>
      </c>
      <c r="X994" s="1">
        <v>53</v>
      </c>
    </row>
    <row r="995" spans="1:24">
      <c r="A995" s="1">
        <v>1060</v>
      </c>
      <c r="B995" s="1" t="s">
        <v>99</v>
      </c>
      <c r="C995" s="1" t="s">
        <v>14</v>
      </c>
      <c r="D995" s="1">
        <v>92.25</v>
      </c>
      <c r="E995" s="1">
        <v>0.5</v>
      </c>
      <c r="F995" s="1">
        <v>0.1</v>
      </c>
      <c r="G995" s="1">
        <v>0</v>
      </c>
      <c r="H995" s="1">
        <v>0.15</v>
      </c>
      <c r="I995" s="1">
        <v>6</v>
      </c>
      <c r="J995" s="1">
        <v>0</v>
      </c>
      <c r="K995" s="1">
        <v>1</v>
      </c>
      <c r="L995" s="1">
        <v>0</v>
      </c>
      <c r="M995" s="1">
        <v>0</v>
      </c>
      <c r="N995" s="1" t="s">
        <v>55</v>
      </c>
      <c r="O995" s="1">
        <v>979.85</v>
      </c>
      <c r="P995" s="1">
        <v>4</v>
      </c>
      <c r="Q995" s="1">
        <v>50</v>
      </c>
      <c r="R995" s="1">
        <v>449.85</v>
      </c>
      <c r="S995" s="1">
        <v>3</v>
      </c>
      <c r="T995" s="1" t="s">
        <v>56</v>
      </c>
      <c r="U995" s="1">
        <v>180</v>
      </c>
      <c r="V995" s="1" t="s">
        <v>52</v>
      </c>
      <c r="W995" s="1" t="s">
        <v>52</v>
      </c>
      <c r="X995" s="1">
        <v>58</v>
      </c>
    </row>
    <row r="996" spans="1:24">
      <c r="A996" s="1">
        <v>1061</v>
      </c>
      <c r="B996" s="1" t="s">
        <v>99</v>
      </c>
      <c r="C996" s="1" t="s">
        <v>14</v>
      </c>
      <c r="D996" s="1">
        <v>92.25</v>
      </c>
      <c r="E996" s="1">
        <v>0.5</v>
      </c>
      <c r="F996" s="1">
        <v>0.1</v>
      </c>
      <c r="G996" s="1">
        <v>0</v>
      </c>
      <c r="H996" s="1">
        <v>0.15</v>
      </c>
      <c r="I996" s="1">
        <v>6</v>
      </c>
      <c r="J996" s="1">
        <v>0</v>
      </c>
      <c r="K996" s="1">
        <v>1</v>
      </c>
      <c r="L996" s="1">
        <v>0</v>
      </c>
      <c r="M996" s="1">
        <v>0</v>
      </c>
      <c r="N996" s="1" t="s">
        <v>55</v>
      </c>
      <c r="O996" s="1">
        <v>979.85</v>
      </c>
      <c r="P996" s="1">
        <v>4</v>
      </c>
      <c r="Q996" s="1">
        <v>50</v>
      </c>
      <c r="R996" s="1">
        <v>499.85</v>
      </c>
      <c r="S996" s="1">
        <v>3</v>
      </c>
      <c r="T996" s="1" t="s">
        <v>56</v>
      </c>
      <c r="U996" s="1">
        <v>146</v>
      </c>
      <c r="V996" s="1" t="s">
        <v>52</v>
      </c>
      <c r="W996" s="1" t="s">
        <v>52</v>
      </c>
      <c r="X996" s="1">
        <v>55</v>
      </c>
    </row>
    <row r="997" spans="1:24">
      <c r="A997" s="1">
        <v>1062</v>
      </c>
      <c r="B997" s="1" t="s">
        <v>99</v>
      </c>
      <c r="C997" s="1" t="s">
        <v>14</v>
      </c>
      <c r="D997" s="1">
        <v>92.25</v>
      </c>
      <c r="E997" s="1">
        <v>0.5</v>
      </c>
      <c r="F997" s="1">
        <v>0.1</v>
      </c>
      <c r="G997" s="1">
        <v>0</v>
      </c>
      <c r="H997" s="1">
        <v>0.15</v>
      </c>
      <c r="I997" s="1">
        <v>6</v>
      </c>
      <c r="J997" s="1">
        <v>0</v>
      </c>
      <c r="K997" s="1">
        <v>1</v>
      </c>
      <c r="L997" s="1">
        <v>0</v>
      </c>
      <c r="M997" s="1">
        <v>0</v>
      </c>
      <c r="N997" s="1" t="s">
        <v>55</v>
      </c>
      <c r="O997" s="1">
        <v>979.85</v>
      </c>
      <c r="P997" s="1">
        <v>4</v>
      </c>
      <c r="Q997" s="1">
        <v>50</v>
      </c>
      <c r="R997" s="1">
        <v>549.85</v>
      </c>
      <c r="S997" s="1">
        <v>3</v>
      </c>
      <c r="T997" s="1" t="s">
        <v>56</v>
      </c>
      <c r="U997" s="1">
        <v>135</v>
      </c>
      <c r="V997" s="1" t="s">
        <v>52</v>
      </c>
      <c r="W997" s="1" t="s">
        <v>52</v>
      </c>
      <c r="X997" s="1">
        <v>49</v>
      </c>
    </row>
    <row r="998" spans="1:24">
      <c r="A998" s="1">
        <v>1063</v>
      </c>
      <c r="B998" s="1" t="s">
        <v>99</v>
      </c>
      <c r="C998" s="1" t="s">
        <v>14</v>
      </c>
      <c r="D998" s="1">
        <v>92.25</v>
      </c>
      <c r="E998" s="1">
        <v>0.5</v>
      </c>
      <c r="F998" s="1">
        <v>0.1</v>
      </c>
      <c r="G998" s="1">
        <v>0</v>
      </c>
      <c r="H998" s="1">
        <v>0.15</v>
      </c>
      <c r="I998" s="1">
        <v>6</v>
      </c>
      <c r="J998" s="1">
        <v>0</v>
      </c>
      <c r="K998" s="1">
        <v>1</v>
      </c>
      <c r="L998" s="1">
        <v>0</v>
      </c>
      <c r="M998" s="1">
        <v>0</v>
      </c>
      <c r="N998" s="1" t="s">
        <v>55</v>
      </c>
      <c r="O998" s="1">
        <v>979.85</v>
      </c>
      <c r="P998" s="1">
        <v>4</v>
      </c>
      <c r="Q998" s="1">
        <v>50</v>
      </c>
      <c r="R998" s="1">
        <v>399.85</v>
      </c>
      <c r="S998" s="1">
        <v>3</v>
      </c>
      <c r="T998" s="1" t="s">
        <v>56</v>
      </c>
      <c r="U998" s="1">
        <v>189</v>
      </c>
      <c r="V998" s="1" t="s">
        <v>52</v>
      </c>
      <c r="W998" s="1" t="s">
        <v>52</v>
      </c>
      <c r="X998" s="1">
        <v>60</v>
      </c>
    </row>
    <row r="999" spans="1:24">
      <c r="A999" s="1">
        <v>1064</v>
      </c>
      <c r="B999" s="1" t="s">
        <v>99</v>
      </c>
      <c r="C999" s="1" t="s">
        <v>14</v>
      </c>
      <c r="D999" s="1">
        <v>92.25</v>
      </c>
      <c r="E999" s="1">
        <v>0.5</v>
      </c>
      <c r="F999" s="1">
        <v>0.1</v>
      </c>
      <c r="G999" s="1">
        <v>0</v>
      </c>
      <c r="H999" s="1">
        <v>0.15</v>
      </c>
      <c r="I999" s="1">
        <v>6</v>
      </c>
      <c r="J999" s="1">
        <v>0</v>
      </c>
      <c r="K999" s="1">
        <v>1</v>
      </c>
      <c r="L999" s="1">
        <v>0</v>
      </c>
      <c r="M999" s="1">
        <v>0</v>
      </c>
      <c r="N999" s="1" t="s">
        <v>55</v>
      </c>
      <c r="O999" s="1">
        <v>979.85</v>
      </c>
      <c r="P999" s="1">
        <v>4</v>
      </c>
      <c r="Q999" s="1">
        <v>50</v>
      </c>
      <c r="R999" s="1">
        <v>449.85</v>
      </c>
      <c r="S999" s="1">
        <v>3</v>
      </c>
      <c r="T999" s="1" t="s">
        <v>56</v>
      </c>
      <c r="U999" s="1">
        <v>160</v>
      </c>
      <c r="V999" s="1" t="s">
        <v>52</v>
      </c>
      <c r="W999" s="1" t="s">
        <v>52</v>
      </c>
      <c r="X999" s="1">
        <v>60</v>
      </c>
    </row>
    <row r="1000" spans="1:24">
      <c r="A1000" s="1">
        <v>1065</v>
      </c>
      <c r="B1000" s="1" t="s">
        <v>99</v>
      </c>
      <c r="C1000" s="1" t="s">
        <v>14</v>
      </c>
      <c r="D1000" s="1">
        <v>92.25</v>
      </c>
      <c r="E1000" s="1">
        <v>0.5</v>
      </c>
      <c r="F1000" s="1">
        <v>0.1</v>
      </c>
      <c r="G1000" s="1">
        <v>0</v>
      </c>
      <c r="H1000" s="1">
        <v>0.15</v>
      </c>
      <c r="I1000" s="1">
        <v>6</v>
      </c>
      <c r="J1000" s="1">
        <v>0</v>
      </c>
      <c r="K1000" s="1">
        <v>1</v>
      </c>
      <c r="L1000" s="1">
        <v>0</v>
      </c>
      <c r="M1000" s="1">
        <v>0</v>
      </c>
      <c r="N1000" s="1" t="s">
        <v>55</v>
      </c>
      <c r="O1000" s="1">
        <v>979.85</v>
      </c>
      <c r="P1000" s="1">
        <v>4</v>
      </c>
      <c r="Q1000" s="1">
        <v>50</v>
      </c>
      <c r="R1000" s="1">
        <v>499.85</v>
      </c>
      <c r="S1000" s="1">
        <v>3</v>
      </c>
      <c r="T1000" s="1" t="s">
        <v>56</v>
      </c>
      <c r="U1000" s="1">
        <v>144</v>
      </c>
      <c r="V1000" s="1" t="s">
        <v>52</v>
      </c>
      <c r="W1000" s="1" t="s">
        <v>52</v>
      </c>
      <c r="X1000" s="1">
        <v>56</v>
      </c>
    </row>
    <row r="1001" spans="1:24">
      <c r="A1001" s="1">
        <v>1066</v>
      </c>
      <c r="B1001" s="1" t="s">
        <v>99</v>
      </c>
      <c r="C1001" s="1" t="s">
        <v>14</v>
      </c>
      <c r="D1001" s="1">
        <v>92.25</v>
      </c>
      <c r="E1001" s="1">
        <v>0.5</v>
      </c>
      <c r="F1001" s="1">
        <v>0.1</v>
      </c>
      <c r="G1001" s="1">
        <v>0</v>
      </c>
      <c r="H1001" s="1">
        <v>0.15</v>
      </c>
      <c r="I1001" s="1">
        <v>6</v>
      </c>
      <c r="J1001" s="1">
        <v>0</v>
      </c>
      <c r="K1001" s="1">
        <v>1</v>
      </c>
      <c r="L1001" s="1">
        <v>0</v>
      </c>
      <c r="M1001" s="1">
        <v>0</v>
      </c>
      <c r="N1001" s="1" t="s">
        <v>55</v>
      </c>
      <c r="O1001" s="1">
        <v>979.85</v>
      </c>
      <c r="P1001" s="1">
        <v>4</v>
      </c>
      <c r="Q1001" s="1">
        <v>50</v>
      </c>
      <c r="R1001" s="1">
        <v>549.85</v>
      </c>
      <c r="S1001" s="1">
        <v>3</v>
      </c>
      <c r="T1001" s="1" t="s">
        <v>56</v>
      </c>
      <c r="U1001" s="1">
        <v>136</v>
      </c>
      <c r="V1001" s="1" t="s">
        <v>52</v>
      </c>
      <c r="W1001" s="1" t="s">
        <v>52</v>
      </c>
      <c r="X1001" s="1">
        <v>50</v>
      </c>
    </row>
    <row r="1002" spans="1:24">
      <c r="A1002" s="1">
        <v>1067</v>
      </c>
      <c r="B1002" s="1" t="s">
        <v>99</v>
      </c>
      <c r="C1002" s="1" t="s">
        <v>14</v>
      </c>
      <c r="D1002" s="1">
        <v>92.25</v>
      </c>
      <c r="E1002" s="1">
        <v>0.5</v>
      </c>
      <c r="F1002" s="1">
        <v>0.1</v>
      </c>
      <c r="G1002" s="1">
        <v>0</v>
      </c>
      <c r="H1002" s="1">
        <v>0.15</v>
      </c>
      <c r="I1002" s="1">
        <v>6</v>
      </c>
      <c r="J1002" s="1">
        <v>0</v>
      </c>
      <c r="K1002" s="1">
        <v>1</v>
      </c>
      <c r="L1002" s="1">
        <v>0</v>
      </c>
      <c r="M1002" s="1">
        <v>0</v>
      </c>
      <c r="N1002" s="1" t="s">
        <v>55</v>
      </c>
      <c r="O1002" s="1">
        <v>979.85</v>
      </c>
      <c r="P1002" s="1">
        <v>4</v>
      </c>
      <c r="Q1002" s="1">
        <v>50</v>
      </c>
      <c r="R1002" s="1">
        <v>399.85</v>
      </c>
      <c r="S1002" s="1">
        <v>3</v>
      </c>
      <c r="T1002" s="1" t="s">
        <v>56</v>
      </c>
      <c r="U1002" s="1">
        <v>211</v>
      </c>
      <c r="V1002" s="1" t="s">
        <v>52</v>
      </c>
      <c r="W1002" s="1" t="s">
        <v>52</v>
      </c>
      <c r="X1002" s="1">
        <v>57</v>
      </c>
    </row>
    <row r="1003" spans="1:24">
      <c r="A1003" s="1">
        <v>1068</v>
      </c>
      <c r="B1003" s="1" t="s">
        <v>99</v>
      </c>
      <c r="C1003" s="1" t="s">
        <v>14</v>
      </c>
      <c r="D1003" s="1">
        <v>92.25</v>
      </c>
      <c r="E1003" s="1">
        <v>0.5</v>
      </c>
      <c r="F1003" s="1">
        <v>0.1</v>
      </c>
      <c r="G1003" s="1">
        <v>0</v>
      </c>
      <c r="H1003" s="1">
        <v>0.15</v>
      </c>
      <c r="I1003" s="1">
        <v>6</v>
      </c>
      <c r="J1003" s="1">
        <v>0</v>
      </c>
      <c r="K1003" s="1">
        <v>1</v>
      </c>
      <c r="L1003" s="1">
        <v>0</v>
      </c>
      <c r="M1003" s="1">
        <v>0</v>
      </c>
      <c r="N1003" s="1" t="s">
        <v>55</v>
      </c>
      <c r="O1003" s="1">
        <v>979.85</v>
      </c>
      <c r="P1003" s="1">
        <v>4</v>
      </c>
      <c r="Q1003" s="1">
        <v>50</v>
      </c>
      <c r="R1003" s="1">
        <v>449.85</v>
      </c>
      <c r="S1003" s="1">
        <v>3</v>
      </c>
      <c r="T1003" s="1" t="s">
        <v>56</v>
      </c>
      <c r="U1003" s="1">
        <v>169</v>
      </c>
      <c r="V1003" s="1" t="s">
        <v>52</v>
      </c>
      <c r="W1003" s="1" t="s">
        <v>52</v>
      </c>
      <c r="X1003" s="1">
        <v>61</v>
      </c>
    </row>
    <row r="1004" spans="1:24">
      <c r="A1004" s="1">
        <v>1069</v>
      </c>
      <c r="B1004" s="1" t="s">
        <v>99</v>
      </c>
      <c r="C1004" s="1" t="s">
        <v>14</v>
      </c>
      <c r="D1004" s="1">
        <v>92.25</v>
      </c>
      <c r="E1004" s="1">
        <v>0.5</v>
      </c>
      <c r="F1004" s="1">
        <v>0.1</v>
      </c>
      <c r="G1004" s="1">
        <v>0</v>
      </c>
      <c r="H1004" s="1">
        <v>0.15</v>
      </c>
      <c r="I1004" s="1">
        <v>6</v>
      </c>
      <c r="J1004" s="1">
        <v>0</v>
      </c>
      <c r="K1004" s="1">
        <v>1</v>
      </c>
      <c r="L1004" s="1">
        <v>0</v>
      </c>
      <c r="M1004" s="1">
        <v>0</v>
      </c>
      <c r="N1004" s="1" t="s">
        <v>55</v>
      </c>
      <c r="O1004" s="1">
        <v>979.85</v>
      </c>
      <c r="P1004" s="1">
        <v>4</v>
      </c>
      <c r="Q1004" s="1">
        <v>50</v>
      </c>
      <c r="R1004" s="1">
        <v>499.85</v>
      </c>
      <c r="S1004" s="1">
        <v>3</v>
      </c>
      <c r="T1004" s="1" t="s">
        <v>56</v>
      </c>
      <c r="U1004" s="1">
        <v>137</v>
      </c>
      <c r="V1004" s="1" t="s">
        <v>52</v>
      </c>
      <c r="W1004" s="1" t="s">
        <v>52</v>
      </c>
      <c r="X1004" s="1">
        <v>57</v>
      </c>
    </row>
    <row r="1005" spans="1:24">
      <c r="A1005" s="1">
        <v>1070</v>
      </c>
      <c r="B1005" s="1" t="s">
        <v>99</v>
      </c>
      <c r="C1005" s="1" t="s">
        <v>14</v>
      </c>
      <c r="D1005" s="1">
        <v>92.25</v>
      </c>
      <c r="E1005" s="1">
        <v>0.5</v>
      </c>
      <c r="F1005" s="1">
        <v>0.1</v>
      </c>
      <c r="G1005" s="1">
        <v>0</v>
      </c>
      <c r="H1005" s="1">
        <v>0.15</v>
      </c>
      <c r="I1005" s="1">
        <v>6</v>
      </c>
      <c r="J1005" s="1">
        <v>0</v>
      </c>
      <c r="K1005" s="1">
        <v>1</v>
      </c>
      <c r="L1005" s="1">
        <v>0</v>
      </c>
      <c r="M1005" s="1">
        <v>0</v>
      </c>
      <c r="N1005" s="1" t="s">
        <v>55</v>
      </c>
      <c r="O1005" s="1">
        <v>979.85</v>
      </c>
      <c r="P1005" s="1">
        <v>4</v>
      </c>
      <c r="Q1005" s="1">
        <v>50</v>
      </c>
      <c r="R1005" s="1">
        <v>549.85</v>
      </c>
      <c r="S1005" s="1">
        <v>3</v>
      </c>
      <c r="T1005" s="1" t="s">
        <v>56</v>
      </c>
      <c r="U1005" s="1">
        <v>127</v>
      </c>
      <c r="V1005" s="1" t="s">
        <v>52</v>
      </c>
      <c r="W1005" s="1" t="s">
        <v>52</v>
      </c>
      <c r="X1005" s="1">
        <v>49</v>
      </c>
    </row>
    <row r="1006" spans="1:24">
      <c r="A1006" s="1">
        <v>1071</v>
      </c>
      <c r="B1006" s="1" t="s">
        <v>99</v>
      </c>
      <c r="C1006" s="1" t="s">
        <v>14</v>
      </c>
      <c r="D1006" s="1">
        <v>92.25</v>
      </c>
      <c r="E1006" s="1">
        <v>0.5</v>
      </c>
      <c r="F1006" s="1">
        <v>0.1</v>
      </c>
      <c r="G1006" s="1">
        <v>0</v>
      </c>
      <c r="H1006" s="1">
        <v>0.15</v>
      </c>
      <c r="I1006" s="1">
        <v>6</v>
      </c>
      <c r="J1006" s="1">
        <v>0</v>
      </c>
      <c r="K1006" s="1">
        <v>1</v>
      </c>
      <c r="L1006" s="1">
        <v>0</v>
      </c>
      <c r="M1006" s="1">
        <v>0</v>
      </c>
      <c r="N1006" s="1" t="s">
        <v>55</v>
      </c>
      <c r="O1006" s="1">
        <v>979.85</v>
      </c>
      <c r="P1006" s="1">
        <v>4</v>
      </c>
      <c r="Q1006" s="1">
        <v>50</v>
      </c>
      <c r="R1006" s="1">
        <v>399.85</v>
      </c>
      <c r="S1006" s="1">
        <v>3</v>
      </c>
      <c r="T1006" s="1" t="s">
        <v>56</v>
      </c>
      <c r="U1006" s="1">
        <v>336</v>
      </c>
      <c r="V1006" s="1" t="s">
        <v>52</v>
      </c>
      <c r="W1006" s="1" t="s">
        <v>52</v>
      </c>
      <c r="X1006" s="1">
        <v>29</v>
      </c>
    </row>
    <row r="1007" spans="1:24">
      <c r="A1007" s="1">
        <v>1072</v>
      </c>
      <c r="B1007" s="1" t="s">
        <v>99</v>
      </c>
      <c r="C1007" s="1" t="s">
        <v>14</v>
      </c>
      <c r="D1007" s="1">
        <v>92.25</v>
      </c>
      <c r="E1007" s="1">
        <v>0.5</v>
      </c>
      <c r="F1007" s="1">
        <v>0.1</v>
      </c>
      <c r="G1007" s="1">
        <v>0</v>
      </c>
      <c r="H1007" s="1">
        <v>0.15</v>
      </c>
      <c r="I1007" s="1">
        <v>6</v>
      </c>
      <c r="J1007" s="1">
        <v>0</v>
      </c>
      <c r="K1007" s="1">
        <v>1</v>
      </c>
      <c r="L1007" s="1">
        <v>0</v>
      </c>
      <c r="M1007" s="1">
        <v>0</v>
      </c>
      <c r="N1007" s="1" t="s">
        <v>55</v>
      </c>
      <c r="O1007" s="1">
        <v>979.85</v>
      </c>
      <c r="P1007" s="1">
        <v>4</v>
      </c>
      <c r="Q1007" s="1">
        <v>50</v>
      </c>
      <c r="R1007" s="1">
        <v>449.85</v>
      </c>
      <c r="S1007" s="1">
        <v>3</v>
      </c>
      <c r="T1007" s="1" t="s">
        <v>56</v>
      </c>
      <c r="U1007" s="1">
        <v>292</v>
      </c>
      <c r="V1007" s="1" t="s">
        <v>52</v>
      </c>
      <c r="W1007" s="1" t="s">
        <v>52</v>
      </c>
      <c r="X1007" s="1">
        <v>33</v>
      </c>
    </row>
    <row r="1008" spans="1:24">
      <c r="A1008" s="1">
        <v>1073</v>
      </c>
      <c r="B1008" s="1" t="s">
        <v>99</v>
      </c>
      <c r="C1008" s="1" t="s">
        <v>14</v>
      </c>
      <c r="D1008" s="1">
        <v>92.25</v>
      </c>
      <c r="E1008" s="1">
        <v>0.5</v>
      </c>
      <c r="F1008" s="1">
        <v>0.1</v>
      </c>
      <c r="G1008" s="1">
        <v>0</v>
      </c>
      <c r="H1008" s="1">
        <v>0.15</v>
      </c>
      <c r="I1008" s="1">
        <v>6</v>
      </c>
      <c r="J1008" s="1">
        <v>0</v>
      </c>
      <c r="K1008" s="1">
        <v>1</v>
      </c>
      <c r="L1008" s="1">
        <v>0</v>
      </c>
      <c r="M1008" s="1">
        <v>0</v>
      </c>
      <c r="N1008" s="1" t="s">
        <v>55</v>
      </c>
      <c r="O1008" s="1">
        <v>979.85</v>
      </c>
      <c r="P1008" s="1">
        <v>4</v>
      </c>
      <c r="Q1008" s="1">
        <v>50</v>
      </c>
      <c r="R1008" s="1">
        <v>499.85</v>
      </c>
      <c r="S1008" s="1">
        <v>3</v>
      </c>
      <c r="T1008" s="1" t="s">
        <v>56</v>
      </c>
      <c r="U1008" s="1">
        <v>231</v>
      </c>
      <c r="V1008" s="1" t="s">
        <v>52</v>
      </c>
      <c r="W1008" s="1" t="s">
        <v>52</v>
      </c>
      <c r="X1008" s="1">
        <v>34</v>
      </c>
    </row>
    <row r="1009" spans="1:24">
      <c r="A1009" s="1">
        <v>1074</v>
      </c>
      <c r="B1009" s="1" t="s">
        <v>99</v>
      </c>
      <c r="C1009" s="1" t="s">
        <v>14</v>
      </c>
      <c r="D1009" s="1">
        <v>92.25</v>
      </c>
      <c r="E1009" s="1">
        <v>0.5</v>
      </c>
      <c r="F1009" s="1">
        <v>0.1</v>
      </c>
      <c r="G1009" s="1">
        <v>0</v>
      </c>
      <c r="H1009" s="1">
        <v>0.15</v>
      </c>
      <c r="I1009" s="1">
        <v>6</v>
      </c>
      <c r="J1009" s="1">
        <v>0</v>
      </c>
      <c r="K1009" s="1">
        <v>1</v>
      </c>
      <c r="L1009" s="1">
        <v>0</v>
      </c>
      <c r="M1009" s="1">
        <v>0</v>
      </c>
      <c r="N1009" s="1" t="s">
        <v>55</v>
      </c>
      <c r="O1009" s="1">
        <v>979.85</v>
      </c>
      <c r="P1009" s="1">
        <v>4</v>
      </c>
      <c r="Q1009" s="1">
        <v>50</v>
      </c>
      <c r="R1009" s="1">
        <v>549.85</v>
      </c>
      <c r="S1009" s="1">
        <v>3</v>
      </c>
      <c r="T1009" s="1" t="s">
        <v>56</v>
      </c>
      <c r="U1009" s="1">
        <v>177</v>
      </c>
      <c r="V1009" s="1" t="s">
        <v>52</v>
      </c>
      <c r="W1009" s="1" t="s">
        <v>52</v>
      </c>
      <c r="X1009" s="1">
        <v>36</v>
      </c>
    </row>
    <row r="1010" spans="1:24">
      <c r="A1010" s="1">
        <v>1075</v>
      </c>
      <c r="B1010" s="1" t="s">
        <v>99</v>
      </c>
      <c r="C1010" s="1" t="s">
        <v>14</v>
      </c>
      <c r="D1010" s="1">
        <v>92.25</v>
      </c>
      <c r="E1010" s="1">
        <v>0.5</v>
      </c>
      <c r="F1010" s="1">
        <v>0.1</v>
      </c>
      <c r="G1010" s="1">
        <v>0</v>
      </c>
      <c r="H1010" s="1">
        <v>0.15</v>
      </c>
      <c r="I1010" s="1">
        <v>6</v>
      </c>
      <c r="J1010" s="1">
        <v>0</v>
      </c>
      <c r="K1010" s="1">
        <v>1</v>
      </c>
      <c r="L1010" s="1">
        <v>0</v>
      </c>
      <c r="M1010" s="1">
        <v>0</v>
      </c>
      <c r="N1010" s="1" t="s">
        <v>55</v>
      </c>
      <c r="O1010" s="1">
        <v>979.85</v>
      </c>
      <c r="P1010" s="1">
        <v>4</v>
      </c>
      <c r="Q1010" s="1">
        <v>50</v>
      </c>
      <c r="R1010" s="1">
        <v>399.85</v>
      </c>
      <c r="S1010" s="1">
        <v>3</v>
      </c>
      <c r="T1010" s="1" t="s">
        <v>56</v>
      </c>
      <c r="U1010" s="1">
        <v>301</v>
      </c>
      <c r="V1010" s="1" t="s">
        <v>52</v>
      </c>
      <c r="W1010" s="1" t="s">
        <v>52</v>
      </c>
      <c r="X1010" s="1">
        <v>36</v>
      </c>
    </row>
    <row r="1011" spans="1:24">
      <c r="A1011" s="1">
        <v>1076</v>
      </c>
      <c r="B1011" s="1" t="s">
        <v>99</v>
      </c>
      <c r="C1011" s="1" t="s">
        <v>14</v>
      </c>
      <c r="D1011" s="1">
        <v>92.25</v>
      </c>
      <c r="E1011" s="1">
        <v>0.5</v>
      </c>
      <c r="F1011" s="1">
        <v>0.1</v>
      </c>
      <c r="G1011" s="1">
        <v>0</v>
      </c>
      <c r="H1011" s="1">
        <v>0.15</v>
      </c>
      <c r="I1011" s="1">
        <v>6</v>
      </c>
      <c r="J1011" s="1">
        <v>0</v>
      </c>
      <c r="K1011" s="1">
        <v>1</v>
      </c>
      <c r="L1011" s="1">
        <v>0</v>
      </c>
      <c r="M1011" s="1">
        <v>0</v>
      </c>
      <c r="N1011" s="1" t="s">
        <v>55</v>
      </c>
      <c r="O1011" s="1">
        <v>979.85</v>
      </c>
      <c r="P1011" s="1">
        <v>4</v>
      </c>
      <c r="Q1011" s="1">
        <v>50</v>
      </c>
      <c r="R1011" s="1">
        <v>449.85</v>
      </c>
      <c r="S1011" s="1">
        <v>3</v>
      </c>
      <c r="T1011" s="1" t="s">
        <v>56</v>
      </c>
      <c r="U1011" s="1">
        <v>272</v>
      </c>
      <c r="V1011" s="1" t="s">
        <v>52</v>
      </c>
      <c r="W1011" s="1" t="s">
        <v>52</v>
      </c>
      <c r="X1011" s="1">
        <v>38</v>
      </c>
    </row>
    <row r="1012" spans="1:24">
      <c r="A1012" s="1">
        <v>1077</v>
      </c>
      <c r="B1012" s="1" t="s">
        <v>99</v>
      </c>
      <c r="C1012" s="1" t="s">
        <v>14</v>
      </c>
      <c r="D1012" s="1">
        <v>92.25</v>
      </c>
      <c r="E1012" s="1">
        <v>0.5</v>
      </c>
      <c r="F1012" s="1">
        <v>0.1</v>
      </c>
      <c r="G1012" s="1">
        <v>0</v>
      </c>
      <c r="H1012" s="1">
        <v>0.15</v>
      </c>
      <c r="I1012" s="1">
        <v>6</v>
      </c>
      <c r="J1012" s="1">
        <v>0</v>
      </c>
      <c r="K1012" s="1">
        <v>1</v>
      </c>
      <c r="L1012" s="1">
        <v>0</v>
      </c>
      <c r="M1012" s="1">
        <v>0</v>
      </c>
      <c r="N1012" s="1" t="s">
        <v>55</v>
      </c>
      <c r="O1012" s="1">
        <v>979.85</v>
      </c>
      <c r="P1012" s="1">
        <v>4</v>
      </c>
      <c r="Q1012" s="1">
        <v>50</v>
      </c>
      <c r="R1012" s="1">
        <v>499.85</v>
      </c>
      <c r="S1012" s="1">
        <v>3</v>
      </c>
      <c r="T1012" s="1" t="s">
        <v>56</v>
      </c>
      <c r="U1012" s="1">
        <v>233</v>
      </c>
      <c r="V1012" s="1" t="s">
        <v>52</v>
      </c>
      <c r="W1012" s="1" t="s">
        <v>52</v>
      </c>
      <c r="X1012" s="1">
        <v>38</v>
      </c>
    </row>
    <row r="1013" spans="1:24">
      <c r="A1013" s="1">
        <v>1078</v>
      </c>
      <c r="B1013" s="1" t="s">
        <v>99</v>
      </c>
      <c r="C1013" s="1" t="s">
        <v>14</v>
      </c>
      <c r="D1013" s="1">
        <v>92.25</v>
      </c>
      <c r="E1013" s="1">
        <v>0.5</v>
      </c>
      <c r="F1013" s="1">
        <v>0.1</v>
      </c>
      <c r="G1013" s="1">
        <v>0</v>
      </c>
      <c r="H1013" s="1">
        <v>0.15</v>
      </c>
      <c r="I1013" s="1">
        <v>6</v>
      </c>
      <c r="J1013" s="1">
        <v>0</v>
      </c>
      <c r="K1013" s="1">
        <v>1</v>
      </c>
      <c r="L1013" s="1">
        <v>0</v>
      </c>
      <c r="M1013" s="1">
        <v>0</v>
      </c>
      <c r="N1013" s="1" t="s">
        <v>55</v>
      </c>
      <c r="O1013" s="1">
        <v>979.85</v>
      </c>
      <c r="P1013" s="1">
        <v>4</v>
      </c>
      <c r="Q1013" s="1">
        <v>50</v>
      </c>
      <c r="R1013" s="1">
        <v>549.85</v>
      </c>
      <c r="S1013" s="1">
        <v>3</v>
      </c>
      <c r="T1013" s="1" t="s">
        <v>56</v>
      </c>
      <c r="U1013" s="1">
        <v>173</v>
      </c>
      <c r="V1013" s="1" t="s">
        <v>52</v>
      </c>
      <c r="W1013" s="1" t="s">
        <v>52</v>
      </c>
      <c r="X1013" s="1">
        <v>38</v>
      </c>
    </row>
    <row r="1014" spans="1:24">
      <c r="A1014" s="1">
        <v>1079</v>
      </c>
      <c r="B1014" s="1" t="s">
        <v>99</v>
      </c>
      <c r="C1014" s="1" t="s">
        <v>14</v>
      </c>
      <c r="D1014" s="1">
        <v>92.25</v>
      </c>
      <c r="E1014" s="1">
        <v>0.5</v>
      </c>
      <c r="F1014" s="1">
        <v>0.1</v>
      </c>
      <c r="G1014" s="1">
        <v>0</v>
      </c>
      <c r="H1014" s="1">
        <v>0.15</v>
      </c>
      <c r="I1014" s="1">
        <v>6</v>
      </c>
      <c r="J1014" s="1">
        <v>0</v>
      </c>
      <c r="K1014" s="1">
        <v>1</v>
      </c>
      <c r="L1014" s="1">
        <v>0</v>
      </c>
      <c r="M1014" s="1">
        <v>0</v>
      </c>
      <c r="N1014" s="1" t="s">
        <v>55</v>
      </c>
      <c r="O1014" s="1">
        <v>979.85</v>
      </c>
      <c r="P1014" s="1">
        <v>4</v>
      </c>
      <c r="Q1014" s="1">
        <v>50</v>
      </c>
      <c r="R1014" s="1">
        <v>399.85</v>
      </c>
      <c r="S1014" s="1">
        <v>3</v>
      </c>
      <c r="T1014" s="1" t="s">
        <v>56</v>
      </c>
      <c r="U1014" s="1">
        <v>279</v>
      </c>
      <c r="V1014" s="1" t="s">
        <v>52</v>
      </c>
      <c r="W1014" s="1" t="s">
        <v>52</v>
      </c>
      <c r="X1014" s="1">
        <v>38</v>
      </c>
    </row>
    <row r="1015" spans="1:24">
      <c r="A1015" s="1">
        <v>1080</v>
      </c>
      <c r="B1015" s="1" t="s">
        <v>99</v>
      </c>
      <c r="C1015" s="1" t="s">
        <v>14</v>
      </c>
      <c r="D1015" s="1">
        <v>92.25</v>
      </c>
      <c r="E1015" s="1">
        <v>0.5</v>
      </c>
      <c r="F1015" s="1">
        <v>0.1</v>
      </c>
      <c r="G1015" s="1">
        <v>0</v>
      </c>
      <c r="H1015" s="1">
        <v>0.15</v>
      </c>
      <c r="I1015" s="1">
        <v>6</v>
      </c>
      <c r="J1015" s="1">
        <v>0</v>
      </c>
      <c r="K1015" s="1">
        <v>1</v>
      </c>
      <c r="L1015" s="1">
        <v>0</v>
      </c>
      <c r="M1015" s="1">
        <v>0</v>
      </c>
      <c r="N1015" s="1" t="s">
        <v>55</v>
      </c>
      <c r="O1015" s="1">
        <v>979.85</v>
      </c>
      <c r="P1015" s="1">
        <v>4</v>
      </c>
      <c r="Q1015" s="1">
        <v>50</v>
      </c>
      <c r="R1015" s="1">
        <v>449.85</v>
      </c>
      <c r="S1015" s="1">
        <v>3</v>
      </c>
      <c r="T1015" s="1" t="s">
        <v>56</v>
      </c>
      <c r="U1015" s="1">
        <v>270</v>
      </c>
      <c r="V1015" s="1" t="s">
        <v>52</v>
      </c>
      <c r="W1015" s="1" t="s">
        <v>52</v>
      </c>
      <c r="X1015" s="1">
        <v>38</v>
      </c>
    </row>
    <row r="1016" spans="1:24">
      <c r="A1016" s="1">
        <v>1081</v>
      </c>
      <c r="B1016" s="1" t="s">
        <v>99</v>
      </c>
      <c r="C1016" s="1" t="s">
        <v>14</v>
      </c>
      <c r="D1016" s="1">
        <v>92.25</v>
      </c>
      <c r="E1016" s="1">
        <v>0.5</v>
      </c>
      <c r="F1016" s="1">
        <v>0.1</v>
      </c>
      <c r="G1016" s="1">
        <v>0</v>
      </c>
      <c r="H1016" s="1">
        <v>0.15</v>
      </c>
      <c r="I1016" s="1">
        <v>6</v>
      </c>
      <c r="J1016" s="1">
        <v>0</v>
      </c>
      <c r="K1016" s="1">
        <v>1</v>
      </c>
      <c r="L1016" s="1">
        <v>0</v>
      </c>
      <c r="M1016" s="1">
        <v>0</v>
      </c>
      <c r="N1016" s="1" t="s">
        <v>55</v>
      </c>
      <c r="O1016" s="1">
        <v>979.85</v>
      </c>
      <c r="P1016" s="1">
        <v>4</v>
      </c>
      <c r="Q1016" s="1">
        <v>50</v>
      </c>
      <c r="R1016" s="1">
        <v>499.85</v>
      </c>
      <c r="S1016" s="1">
        <v>3</v>
      </c>
      <c r="T1016" s="1" t="s">
        <v>56</v>
      </c>
      <c r="U1016" s="1">
        <v>216</v>
      </c>
      <c r="V1016" s="1" t="s">
        <v>52</v>
      </c>
      <c r="W1016" s="1" t="s">
        <v>52</v>
      </c>
      <c r="X1016" s="1">
        <v>40</v>
      </c>
    </row>
    <row r="1017" spans="1:24">
      <c r="A1017" s="1">
        <v>1082</v>
      </c>
      <c r="B1017" s="1" t="s">
        <v>99</v>
      </c>
      <c r="C1017" s="1" t="s">
        <v>14</v>
      </c>
      <c r="D1017" s="1">
        <v>92.25</v>
      </c>
      <c r="E1017" s="1">
        <v>0.5</v>
      </c>
      <c r="F1017" s="1">
        <v>0.1</v>
      </c>
      <c r="G1017" s="1">
        <v>0</v>
      </c>
      <c r="H1017" s="1">
        <v>0.15</v>
      </c>
      <c r="I1017" s="1">
        <v>6</v>
      </c>
      <c r="J1017" s="1">
        <v>0</v>
      </c>
      <c r="K1017" s="1">
        <v>1</v>
      </c>
      <c r="L1017" s="1">
        <v>0</v>
      </c>
      <c r="M1017" s="1">
        <v>0</v>
      </c>
      <c r="N1017" s="1" t="s">
        <v>55</v>
      </c>
      <c r="O1017" s="1">
        <v>979.85</v>
      </c>
      <c r="P1017" s="1">
        <v>4</v>
      </c>
      <c r="Q1017" s="1">
        <v>50</v>
      </c>
      <c r="R1017" s="1">
        <v>549.85</v>
      </c>
      <c r="S1017" s="1">
        <v>3</v>
      </c>
      <c r="T1017" s="1" t="s">
        <v>56</v>
      </c>
      <c r="U1017" s="1">
        <v>175</v>
      </c>
      <c r="V1017" s="1" t="s">
        <v>52</v>
      </c>
      <c r="W1017" s="1" t="s">
        <v>52</v>
      </c>
      <c r="X1017" s="1">
        <v>39</v>
      </c>
    </row>
    <row r="1018" spans="1:24">
      <c r="A1018" s="1">
        <v>1083</v>
      </c>
      <c r="B1018" s="1" t="s">
        <v>99</v>
      </c>
      <c r="C1018" s="1" t="s">
        <v>14</v>
      </c>
      <c r="D1018" s="1">
        <v>92.25</v>
      </c>
      <c r="E1018" s="1">
        <v>0.5</v>
      </c>
      <c r="F1018" s="1">
        <v>0.1</v>
      </c>
      <c r="G1018" s="1">
        <v>0</v>
      </c>
      <c r="H1018" s="1">
        <v>0.15</v>
      </c>
      <c r="I1018" s="1">
        <v>6</v>
      </c>
      <c r="J1018" s="1">
        <v>0</v>
      </c>
      <c r="K1018" s="1">
        <v>1</v>
      </c>
      <c r="L1018" s="1">
        <v>0</v>
      </c>
      <c r="M1018" s="1">
        <v>0</v>
      </c>
      <c r="N1018" s="1" t="s">
        <v>54</v>
      </c>
      <c r="O1018" s="1">
        <v>979.85</v>
      </c>
      <c r="P1018" s="1">
        <v>4</v>
      </c>
      <c r="Q1018" s="1">
        <v>0</v>
      </c>
      <c r="R1018" s="1">
        <v>399.85</v>
      </c>
      <c r="S1018" s="1">
        <v>4</v>
      </c>
      <c r="T1018" s="1" t="s">
        <v>51</v>
      </c>
      <c r="U1018" s="1">
        <v>241</v>
      </c>
      <c r="V1018" s="1" t="s">
        <v>52</v>
      </c>
      <c r="W1018" s="1" t="s">
        <v>52</v>
      </c>
      <c r="X1018" s="1">
        <v>39</v>
      </c>
    </row>
    <row r="1019" spans="1:24">
      <c r="A1019" s="1">
        <v>1084</v>
      </c>
      <c r="B1019" s="1" t="s">
        <v>99</v>
      </c>
      <c r="C1019" s="1" t="s">
        <v>14</v>
      </c>
      <c r="D1019" s="1">
        <v>92.25</v>
      </c>
      <c r="E1019" s="1">
        <v>0.5</v>
      </c>
      <c r="F1019" s="1">
        <v>0.1</v>
      </c>
      <c r="G1019" s="1">
        <v>0</v>
      </c>
      <c r="H1019" s="1">
        <v>0.15</v>
      </c>
      <c r="I1019" s="1">
        <v>6</v>
      </c>
      <c r="J1019" s="1">
        <v>0</v>
      </c>
      <c r="K1019" s="1">
        <v>1</v>
      </c>
      <c r="L1019" s="1">
        <v>0</v>
      </c>
      <c r="M1019" s="1">
        <v>0</v>
      </c>
      <c r="N1019" s="1" t="s">
        <v>54</v>
      </c>
      <c r="O1019" s="1">
        <v>979.85</v>
      </c>
      <c r="P1019" s="1">
        <v>4</v>
      </c>
      <c r="Q1019" s="1">
        <v>0</v>
      </c>
      <c r="R1019" s="1">
        <v>449.85</v>
      </c>
      <c r="S1019" s="1">
        <v>4</v>
      </c>
      <c r="T1019" s="1" t="s">
        <v>51</v>
      </c>
      <c r="U1019" s="1">
        <v>209</v>
      </c>
      <c r="V1019" s="1" t="s">
        <v>52</v>
      </c>
      <c r="W1019" s="1" t="s">
        <v>52</v>
      </c>
      <c r="X1019" s="1">
        <v>49</v>
      </c>
    </row>
    <row r="1020" spans="1:24">
      <c r="A1020" s="1">
        <v>1085</v>
      </c>
      <c r="B1020" s="1" t="s">
        <v>99</v>
      </c>
      <c r="C1020" s="1" t="s">
        <v>14</v>
      </c>
      <c r="D1020" s="1">
        <v>92.25</v>
      </c>
      <c r="E1020" s="1">
        <v>0.5</v>
      </c>
      <c r="F1020" s="1">
        <v>0.1</v>
      </c>
      <c r="G1020" s="1">
        <v>0</v>
      </c>
      <c r="H1020" s="1">
        <v>0.15</v>
      </c>
      <c r="I1020" s="1">
        <v>6</v>
      </c>
      <c r="J1020" s="1">
        <v>0</v>
      </c>
      <c r="K1020" s="1">
        <v>1</v>
      </c>
      <c r="L1020" s="1">
        <v>0</v>
      </c>
      <c r="M1020" s="1">
        <v>0</v>
      </c>
      <c r="N1020" s="1" t="s">
        <v>54</v>
      </c>
      <c r="O1020" s="1">
        <v>979.85</v>
      </c>
      <c r="P1020" s="1">
        <v>4</v>
      </c>
      <c r="Q1020" s="1">
        <v>0</v>
      </c>
      <c r="R1020" s="1">
        <v>499.85</v>
      </c>
      <c r="S1020" s="1">
        <v>4</v>
      </c>
      <c r="T1020" s="1" t="s">
        <v>51</v>
      </c>
      <c r="U1020" s="1">
        <v>136</v>
      </c>
      <c r="V1020" s="1" t="s">
        <v>52</v>
      </c>
      <c r="W1020" s="1" t="s">
        <v>52</v>
      </c>
      <c r="X1020" s="1">
        <v>55</v>
      </c>
    </row>
    <row r="1021" spans="1:24">
      <c r="A1021" s="1">
        <v>1086</v>
      </c>
      <c r="B1021" s="1" t="s">
        <v>99</v>
      </c>
      <c r="C1021" s="1" t="s">
        <v>14</v>
      </c>
      <c r="D1021" s="1">
        <v>92.25</v>
      </c>
      <c r="E1021" s="1">
        <v>0.5</v>
      </c>
      <c r="F1021" s="1">
        <v>0.1</v>
      </c>
      <c r="G1021" s="1">
        <v>0</v>
      </c>
      <c r="H1021" s="1">
        <v>0.15</v>
      </c>
      <c r="I1021" s="1">
        <v>6</v>
      </c>
      <c r="J1021" s="1">
        <v>0</v>
      </c>
      <c r="K1021" s="1">
        <v>1</v>
      </c>
      <c r="L1021" s="1">
        <v>0</v>
      </c>
      <c r="M1021" s="1">
        <v>0</v>
      </c>
      <c r="N1021" s="1" t="s">
        <v>55</v>
      </c>
      <c r="O1021" s="1">
        <v>979.85</v>
      </c>
      <c r="P1021" s="1">
        <v>4</v>
      </c>
      <c r="Q1021" s="1">
        <v>50</v>
      </c>
      <c r="R1021" s="1">
        <v>399.85</v>
      </c>
      <c r="S1021" s="1">
        <v>4</v>
      </c>
      <c r="T1021" s="1" t="s">
        <v>56</v>
      </c>
      <c r="U1021" s="1">
        <v>211</v>
      </c>
      <c r="V1021" s="1" t="s">
        <v>52</v>
      </c>
      <c r="W1021" s="1" t="s">
        <v>52</v>
      </c>
      <c r="X1021" s="1">
        <v>55</v>
      </c>
    </row>
    <row r="1022" spans="1:24">
      <c r="A1022" s="1">
        <v>1087</v>
      </c>
      <c r="B1022" s="1" t="s">
        <v>99</v>
      </c>
      <c r="C1022" s="1" t="s">
        <v>14</v>
      </c>
      <c r="D1022" s="1">
        <v>92.25</v>
      </c>
      <c r="E1022" s="1">
        <v>0.5</v>
      </c>
      <c r="F1022" s="1">
        <v>0.1</v>
      </c>
      <c r="G1022" s="1">
        <v>0</v>
      </c>
      <c r="H1022" s="1">
        <v>0.15</v>
      </c>
      <c r="I1022" s="1">
        <v>6</v>
      </c>
      <c r="J1022" s="1">
        <v>0</v>
      </c>
      <c r="K1022" s="1">
        <v>1</v>
      </c>
      <c r="L1022" s="1">
        <v>0</v>
      </c>
      <c r="M1022" s="1">
        <v>0</v>
      </c>
      <c r="N1022" s="1" t="s">
        <v>55</v>
      </c>
      <c r="O1022" s="1">
        <v>979.85</v>
      </c>
      <c r="P1022" s="1">
        <v>4</v>
      </c>
      <c r="Q1022" s="1">
        <v>50</v>
      </c>
      <c r="R1022" s="1">
        <v>449.85</v>
      </c>
      <c r="S1022" s="1">
        <v>4</v>
      </c>
      <c r="T1022" s="1" t="s">
        <v>56</v>
      </c>
      <c r="U1022" s="1">
        <v>167</v>
      </c>
      <c r="V1022" s="1" t="s">
        <v>52</v>
      </c>
      <c r="W1022" s="1" t="s">
        <v>52</v>
      </c>
      <c r="X1022" s="1">
        <v>59</v>
      </c>
    </row>
    <row r="1023" spans="1:24">
      <c r="A1023" s="1">
        <v>1088</v>
      </c>
      <c r="B1023" s="1" t="s">
        <v>99</v>
      </c>
      <c r="C1023" s="1" t="s">
        <v>14</v>
      </c>
      <c r="D1023" s="1">
        <v>92.25</v>
      </c>
      <c r="E1023" s="1">
        <v>0.5</v>
      </c>
      <c r="F1023" s="1">
        <v>0.1</v>
      </c>
      <c r="G1023" s="1">
        <v>0</v>
      </c>
      <c r="H1023" s="1">
        <v>0.15</v>
      </c>
      <c r="I1023" s="1">
        <v>6</v>
      </c>
      <c r="J1023" s="1">
        <v>0</v>
      </c>
      <c r="K1023" s="1">
        <v>1</v>
      </c>
      <c r="L1023" s="1">
        <v>0</v>
      </c>
      <c r="M1023" s="1">
        <v>0</v>
      </c>
      <c r="N1023" s="1" t="s">
        <v>55</v>
      </c>
      <c r="O1023" s="1">
        <v>979.85</v>
      </c>
      <c r="P1023" s="1">
        <v>4</v>
      </c>
      <c r="Q1023" s="1">
        <v>50</v>
      </c>
      <c r="R1023" s="1">
        <v>499.85</v>
      </c>
      <c r="S1023" s="1">
        <v>4</v>
      </c>
      <c r="T1023" s="1" t="s">
        <v>56</v>
      </c>
      <c r="U1023" s="1">
        <v>144</v>
      </c>
      <c r="V1023" s="1" t="s">
        <v>52</v>
      </c>
      <c r="W1023" s="1" t="s">
        <v>52</v>
      </c>
      <c r="X1023" s="1">
        <v>56</v>
      </c>
    </row>
    <row r="1024" spans="1:24">
      <c r="A1024" s="1">
        <v>1089</v>
      </c>
      <c r="B1024" s="1" t="s">
        <v>99</v>
      </c>
      <c r="C1024" s="1" t="s">
        <v>14</v>
      </c>
      <c r="D1024" s="1">
        <v>92.25</v>
      </c>
      <c r="E1024" s="1">
        <v>0.5</v>
      </c>
      <c r="F1024" s="1">
        <v>0.1</v>
      </c>
      <c r="G1024" s="1">
        <v>0</v>
      </c>
      <c r="H1024" s="1">
        <v>0.15</v>
      </c>
      <c r="I1024" s="1">
        <v>6</v>
      </c>
      <c r="J1024" s="1">
        <v>0</v>
      </c>
      <c r="K1024" s="1">
        <v>1</v>
      </c>
      <c r="L1024" s="1">
        <v>0</v>
      </c>
      <c r="M1024" s="1">
        <v>0</v>
      </c>
      <c r="N1024" s="1" t="s">
        <v>55</v>
      </c>
      <c r="O1024" s="1">
        <v>979.85</v>
      </c>
      <c r="P1024" s="1">
        <v>4</v>
      </c>
      <c r="Q1024" s="1">
        <v>50</v>
      </c>
      <c r="R1024" s="1">
        <v>549.85</v>
      </c>
      <c r="S1024" s="1">
        <v>4</v>
      </c>
      <c r="T1024" s="1" t="s">
        <v>56</v>
      </c>
      <c r="U1024" s="1">
        <v>133</v>
      </c>
      <c r="V1024" s="1" t="s">
        <v>52</v>
      </c>
      <c r="W1024" s="1" t="s">
        <v>52</v>
      </c>
      <c r="X1024" s="1">
        <v>49</v>
      </c>
    </row>
    <row r="1025" spans="1:24">
      <c r="A1025" s="1">
        <v>1090</v>
      </c>
      <c r="B1025" s="1" t="s">
        <v>99</v>
      </c>
      <c r="C1025" s="1" t="s">
        <v>14</v>
      </c>
      <c r="D1025" s="1">
        <v>92.25</v>
      </c>
      <c r="E1025" s="1">
        <v>0.5</v>
      </c>
      <c r="F1025" s="1">
        <v>0.1</v>
      </c>
      <c r="G1025" s="1">
        <v>0</v>
      </c>
      <c r="H1025" s="1">
        <v>0.15</v>
      </c>
      <c r="I1025" s="1">
        <v>6</v>
      </c>
      <c r="J1025" s="1">
        <v>0</v>
      </c>
      <c r="K1025" s="1">
        <v>1</v>
      </c>
      <c r="L1025" s="1">
        <v>0</v>
      </c>
      <c r="M1025" s="1">
        <v>0</v>
      </c>
      <c r="N1025" s="1" t="s">
        <v>55</v>
      </c>
      <c r="O1025" s="1">
        <v>979.85</v>
      </c>
      <c r="P1025" s="1">
        <v>4</v>
      </c>
      <c r="Q1025" s="1">
        <v>50</v>
      </c>
      <c r="R1025" s="1">
        <v>399.85</v>
      </c>
      <c r="S1025" s="1">
        <v>4</v>
      </c>
      <c r="T1025" s="1" t="s">
        <v>56</v>
      </c>
      <c r="U1025" s="1">
        <v>183</v>
      </c>
      <c r="V1025" s="1" t="s">
        <v>52</v>
      </c>
      <c r="W1025" s="1" t="s">
        <v>52</v>
      </c>
      <c r="X1025" s="1">
        <v>61</v>
      </c>
    </row>
    <row r="1026" spans="1:24">
      <c r="A1026" s="1">
        <v>1091</v>
      </c>
      <c r="B1026" s="1" t="s">
        <v>99</v>
      </c>
      <c r="C1026" s="1" t="s">
        <v>14</v>
      </c>
      <c r="D1026" s="1">
        <v>92.25</v>
      </c>
      <c r="E1026" s="1">
        <v>0.5</v>
      </c>
      <c r="F1026" s="1">
        <v>0.1</v>
      </c>
      <c r="G1026" s="1">
        <v>0</v>
      </c>
      <c r="H1026" s="1">
        <v>0.15</v>
      </c>
      <c r="I1026" s="1">
        <v>6</v>
      </c>
      <c r="J1026" s="1">
        <v>0</v>
      </c>
      <c r="K1026" s="1">
        <v>1</v>
      </c>
      <c r="L1026" s="1">
        <v>0</v>
      </c>
      <c r="M1026" s="1">
        <v>0</v>
      </c>
      <c r="N1026" s="1" t="s">
        <v>55</v>
      </c>
      <c r="O1026" s="1">
        <v>979.85</v>
      </c>
      <c r="P1026" s="1">
        <v>4</v>
      </c>
      <c r="Q1026" s="1">
        <v>50</v>
      </c>
      <c r="R1026" s="1">
        <v>449.85</v>
      </c>
      <c r="S1026" s="1">
        <v>4</v>
      </c>
      <c r="T1026" s="1" t="s">
        <v>56</v>
      </c>
      <c r="U1026" s="1">
        <v>156</v>
      </c>
      <c r="V1026" s="1" t="s">
        <v>52</v>
      </c>
      <c r="W1026" s="1" t="s">
        <v>52</v>
      </c>
      <c r="X1026" s="1">
        <v>61</v>
      </c>
    </row>
    <row r="1027" spans="1:24">
      <c r="A1027" s="1">
        <v>1092</v>
      </c>
      <c r="B1027" s="1" t="s">
        <v>99</v>
      </c>
      <c r="C1027" s="1" t="s">
        <v>14</v>
      </c>
      <c r="D1027" s="1">
        <v>92.25</v>
      </c>
      <c r="E1027" s="1">
        <v>0.5</v>
      </c>
      <c r="F1027" s="1">
        <v>0.1</v>
      </c>
      <c r="G1027" s="1">
        <v>0</v>
      </c>
      <c r="H1027" s="1">
        <v>0.15</v>
      </c>
      <c r="I1027" s="1">
        <v>6</v>
      </c>
      <c r="J1027" s="1">
        <v>0</v>
      </c>
      <c r="K1027" s="1">
        <v>1</v>
      </c>
      <c r="L1027" s="1">
        <v>0</v>
      </c>
      <c r="M1027" s="1">
        <v>0</v>
      </c>
      <c r="N1027" s="1" t="s">
        <v>55</v>
      </c>
      <c r="O1027" s="1">
        <v>979.85</v>
      </c>
      <c r="P1027" s="1">
        <v>4</v>
      </c>
      <c r="Q1027" s="1">
        <v>50</v>
      </c>
      <c r="R1027" s="1">
        <v>499.85</v>
      </c>
      <c r="S1027" s="1">
        <v>4</v>
      </c>
      <c r="T1027" s="1" t="s">
        <v>56</v>
      </c>
      <c r="U1027" s="1">
        <v>141</v>
      </c>
      <c r="V1027" s="1" t="s">
        <v>52</v>
      </c>
      <c r="W1027" s="1" t="s">
        <v>52</v>
      </c>
      <c r="X1027" s="1">
        <v>56</v>
      </c>
    </row>
    <row r="1028" spans="1:24">
      <c r="A1028" s="1">
        <v>1093</v>
      </c>
      <c r="B1028" s="1" t="s">
        <v>99</v>
      </c>
      <c r="C1028" s="1" t="s">
        <v>14</v>
      </c>
      <c r="D1028" s="1">
        <v>92.25</v>
      </c>
      <c r="E1028" s="1">
        <v>0.5</v>
      </c>
      <c r="F1028" s="1">
        <v>0.1</v>
      </c>
      <c r="G1028" s="1">
        <v>0</v>
      </c>
      <c r="H1028" s="1">
        <v>0.15</v>
      </c>
      <c r="I1028" s="1">
        <v>6</v>
      </c>
      <c r="J1028" s="1">
        <v>0</v>
      </c>
      <c r="K1028" s="1">
        <v>1</v>
      </c>
      <c r="L1028" s="1">
        <v>0</v>
      </c>
      <c r="M1028" s="1">
        <v>0</v>
      </c>
      <c r="N1028" s="1" t="s">
        <v>55</v>
      </c>
      <c r="O1028" s="1">
        <v>979.85</v>
      </c>
      <c r="P1028" s="1">
        <v>4</v>
      </c>
      <c r="Q1028" s="1">
        <v>50</v>
      </c>
      <c r="R1028" s="1">
        <v>549.85</v>
      </c>
      <c r="S1028" s="1">
        <v>4</v>
      </c>
      <c r="T1028" s="1" t="s">
        <v>56</v>
      </c>
      <c r="U1028" s="1">
        <v>132</v>
      </c>
      <c r="V1028" s="1" t="s">
        <v>52</v>
      </c>
      <c r="W1028" s="1" t="s">
        <v>52</v>
      </c>
      <c r="X1028" s="1">
        <v>50</v>
      </c>
    </row>
    <row r="1029" spans="1:24">
      <c r="A1029" s="1">
        <v>1094</v>
      </c>
      <c r="B1029" s="1" t="s">
        <v>99</v>
      </c>
      <c r="C1029" s="1" t="s">
        <v>14</v>
      </c>
      <c r="D1029" s="1">
        <v>92.25</v>
      </c>
      <c r="E1029" s="1">
        <v>0.5</v>
      </c>
      <c r="F1029" s="1">
        <v>0.1</v>
      </c>
      <c r="G1029" s="1">
        <v>0</v>
      </c>
      <c r="H1029" s="1">
        <v>0.15</v>
      </c>
      <c r="I1029" s="1">
        <v>6</v>
      </c>
      <c r="J1029" s="1">
        <v>0</v>
      </c>
      <c r="K1029" s="1">
        <v>1</v>
      </c>
      <c r="L1029" s="1">
        <v>0</v>
      </c>
      <c r="M1029" s="1">
        <v>0</v>
      </c>
      <c r="N1029" s="1" t="s">
        <v>55</v>
      </c>
      <c r="O1029" s="1">
        <v>979.85</v>
      </c>
      <c r="P1029" s="1">
        <v>4</v>
      </c>
      <c r="Q1029" s="1">
        <v>50</v>
      </c>
      <c r="R1029" s="1">
        <v>399.85</v>
      </c>
      <c r="S1029" s="1">
        <v>4</v>
      </c>
      <c r="T1029" s="1" t="s">
        <v>56</v>
      </c>
      <c r="U1029" s="1">
        <v>206</v>
      </c>
      <c r="V1029" s="1" t="s">
        <v>52</v>
      </c>
      <c r="W1029" s="1" t="s">
        <v>52</v>
      </c>
      <c r="X1029" s="1">
        <v>58</v>
      </c>
    </row>
    <row r="1030" spans="1:24">
      <c r="A1030" s="1">
        <v>1095</v>
      </c>
      <c r="B1030" s="1" t="s">
        <v>99</v>
      </c>
      <c r="C1030" s="1" t="s">
        <v>14</v>
      </c>
      <c r="D1030" s="1">
        <v>92.25</v>
      </c>
      <c r="E1030" s="1">
        <v>0.5</v>
      </c>
      <c r="F1030" s="1">
        <v>0.1</v>
      </c>
      <c r="G1030" s="1">
        <v>0</v>
      </c>
      <c r="H1030" s="1">
        <v>0.15</v>
      </c>
      <c r="I1030" s="1">
        <v>6</v>
      </c>
      <c r="J1030" s="1">
        <v>0</v>
      </c>
      <c r="K1030" s="1">
        <v>1</v>
      </c>
      <c r="L1030" s="1">
        <v>0</v>
      </c>
      <c r="M1030" s="1">
        <v>0</v>
      </c>
      <c r="N1030" s="1" t="s">
        <v>55</v>
      </c>
      <c r="O1030" s="1">
        <v>979.85</v>
      </c>
      <c r="P1030" s="1">
        <v>4</v>
      </c>
      <c r="Q1030" s="1">
        <v>50</v>
      </c>
      <c r="R1030" s="1">
        <v>449.85</v>
      </c>
      <c r="S1030" s="1">
        <v>4</v>
      </c>
      <c r="T1030" s="1" t="s">
        <v>56</v>
      </c>
      <c r="U1030" s="1">
        <v>163</v>
      </c>
      <c r="V1030" s="1" t="s">
        <v>52</v>
      </c>
      <c r="W1030" s="1" t="s">
        <v>52</v>
      </c>
      <c r="X1030" s="1">
        <v>61</v>
      </c>
    </row>
    <row r="1031" spans="1:24">
      <c r="A1031" s="1">
        <v>1096</v>
      </c>
      <c r="B1031" s="1" t="s">
        <v>99</v>
      </c>
      <c r="C1031" s="1" t="s">
        <v>14</v>
      </c>
      <c r="D1031" s="1">
        <v>92.25</v>
      </c>
      <c r="E1031" s="1">
        <v>0.5</v>
      </c>
      <c r="F1031" s="1">
        <v>0.1</v>
      </c>
      <c r="G1031" s="1">
        <v>0</v>
      </c>
      <c r="H1031" s="1">
        <v>0.15</v>
      </c>
      <c r="I1031" s="1">
        <v>6</v>
      </c>
      <c r="J1031" s="1">
        <v>0</v>
      </c>
      <c r="K1031" s="1">
        <v>1</v>
      </c>
      <c r="L1031" s="1">
        <v>0</v>
      </c>
      <c r="M1031" s="1">
        <v>0</v>
      </c>
      <c r="N1031" s="1" t="s">
        <v>55</v>
      </c>
      <c r="O1031" s="1">
        <v>979.85</v>
      </c>
      <c r="P1031" s="1">
        <v>4</v>
      </c>
      <c r="Q1031" s="1">
        <v>50</v>
      </c>
      <c r="R1031" s="1">
        <v>499.85</v>
      </c>
      <c r="S1031" s="1">
        <v>4</v>
      </c>
      <c r="T1031" s="1" t="s">
        <v>56</v>
      </c>
      <c r="U1031" s="1">
        <v>136</v>
      </c>
      <c r="V1031" s="1" t="s">
        <v>52</v>
      </c>
      <c r="W1031" s="1" t="s">
        <v>52</v>
      </c>
      <c r="X1031" s="1">
        <v>57</v>
      </c>
    </row>
    <row r="1032" spans="1:24">
      <c r="A1032" s="1">
        <v>1097</v>
      </c>
      <c r="B1032" s="1" t="s">
        <v>99</v>
      </c>
      <c r="C1032" s="1" t="s">
        <v>14</v>
      </c>
      <c r="D1032" s="1">
        <v>92.25</v>
      </c>
      <c r="E1032" s="1">
        <v>0.5</v>
      </c>
      <c r="F1032" s="1">
        <v>0.1</v>
      </c>
      <c r="G1032" s="1">
        <v>0</v>
      </c>
      <c r="H1032" s="1">
        <v>0.15</v>
      </c>
      <c r="I1032" s="1">
        <v>6</v>
      </c>
      <c r="J1032" s="1">
        <v>0</v>
      </c>
      <c r="K1032" s="1">
        <v>1</v>
      </c>
      <c r="L1032" s="1">
        <v>0</v>
      </c>
      <c r="M1032" s="1">
        <v>0</v>
      </c>
      <c r="N1032" s="1" t="s">
        <v>55</v>
      </c>
      <c r="O1032" s="1">
        <v>979.85</v>
      </c>
      <c r="P1032" s="1">
        <v>4</v>
      </c>
      <c r="Q1032" s="1">
        <v>50</v>
      </c>
      <c r="R1032" s="1">
        <v>549.85</v>
      </c>
      <c r="S1032" s="1">
        <v>4</v>
      </c>
      <c r="T1032" s="1" t="s">
        <v>56</v>
      </c>
      <c r="U1032" s="1">
        <v>128</v>
      </c>
      <c r="V1032" s="1" t="s">
        <v>52</v>
      </c>
      <c r="W1032" s="1" t="s">
        <v>52</v>
      </c>
      <c r="X1032" s="1">
        <v>49</v>
      </c>
    </row>
    <row r="1033" spans="1:24">
      <c r="A1033" s="1">
        <v>1098</v>
      </c>
      <c r="B1033" s="1" t="s">
        <v>99</v>
      </c>
      <c r="C1033" s="1" t="s">
        <v>14</v>
      </c>
      <c r="D1033" s="1">
        <v>92.25</v>
      </c>
      <c r="E1033" s="1">
        <v>0.5</v>
      </c>
      <c r="F1033" s="1">
        <v>0.1</v>
      </c>
      <c r="G1033" s="1">
        <v>0</v>
      </c>
      <c r="H1033" s="1">
        <v>0.15</v>
      </c>
      <c r="I1033" s="1">
        <v>6</v>
      </c>
      <c r="J1033" s="1">
        <v>0</v>
      </c>
      <c r="K1033" s="1">
        <v>1</v>
      </c>
      <c r="L1033" s="1">
        <v>0</v>
      </c>
      <c r="M1033" s="1">
        <v>0</v>
      </c>
      <c r="N1033" s="1" t="s">
        <v>55</v>
      </c>
      <c r="O1033" s="1">
        <v>979.85</v>
      </c>
      <c r="P1033" s="1">
        <v>4</v>
      </c>
      <c r="Q1033" s="1">
        <v>50</v>
      </c>
      <c r="R1033" s="1">
        <v>399.85</v>
      </c>
      <c r="S1033" s="1">
        <v>4</v>
      </c>
      <c r="T1033" s="1" t="s">
        <v>56</v>
      </c>
      <c r="U1033" s="1">
        <v>332</v>
      </c>
      <c r="V1033" s="1" t="s">
        <v>52</v>
      </c>
      <c r="W1033" s="1" t="s">
        <v>52</v>
      </c>
      <c r="X1033" s="1">
        <v>30</v>
      </c>
    </row>
    <row r="1034" spans="1:24">
      <c r="A1034" s="1">
        <v>1099</v>
      </c>
      <c r="B1034" s="1" t="s">
        <v>99</v>
      </c>
      <c r="C1034" s="1" t="s">
        <v>14</v>
      </c>
      <c r="D1034" s="1">
        <v>92.25</v>
      </c>
      <c r="E1034" s="1">
        <v>0.5</v>
      </c>
      <c r="F1034" s="1">
        <v>0.1</v>
      </c>
      <c r="G1034" s="1">
        <v>0</v>
      </c>
      <c r="H1034" s="1">
        <v>0.15</v>
      </c>
      <c r="I1034" s="1">
        <v>6</v>
      </c>
      <c r="J1034" s="1">
        <v>0</v>
      </c>
      <c r="K1034" s="1">
        <v>1</v>
      </c>
      <c r="L1034" s="1">
        <v>0</v>
      </c>
      <c r="M1034" s="1">
        <v>0</v>
      </c>
      <c r="N1034" s="1" t="s">
        <v>55</v>
      </c>
      <c r="O1034" s="1">
        <v>979.85</v>
      </c>
      <c r="P1034" s="1">
        <v>4</v>
      </c>
      <c r="Q1034" s="1">
        <v>50</v>
      </c>
      <c r="R1034" s="1">
        <v>449.85</v>
      </c>
      <c r="S1034" s="1">
        <v>4</v>
      </c>
      <c r="T1034" s="1" t="s">
        <v>56</v>
      </c>
      <c r="U1034" s="1">
        <v>284</v>
      </c>
      <c r="V1034" s="1" t="s">
        <v>52</v>
      </c>
      <c r="W1034" s="1" t="s">
        <v>52</v>
      </c>
      <c r="X1034" s="1">
        <v>34</v>
      </c>
    </row>
    <row r="1035" spans="1:24">
      <c r="A1035" s="1">
        <v>1100</v>
      </c>
      <c r="B1035" s="1" t="s">
        <v>99</v>
      </c>
      <c r="C1035" s="1" t="s">
        <v>14</v>
      </c>
      <c r="D1035" s="1">
        <v>92.25</v>
      </c>
      <c r="E1035" s="1">
        <v>0.5</v>
      </c>
      <c r="F1035" s="1">
        <v>0.1</v>
      </c>
      <c r="G1035" s="1">
        <v>0</v>
      </c>
      <c r="H1035" s="1">
        <v>0.15</v>
      </c>
      <c r="I1035" s="1">
        <v>6</v>
      </c>
      <c r="J1035" s="1">
        <v>0</v>
      </c>
      <c r="K1035" s="1">
        <v>1</v>
      </c>
      <c r="L1035" s="1">
        <v>0</v>
      </c>
      <c r="M1035" s="1">
        <v>0</v>
      </c>
      <c r="N1035" s="1" t="s">
        <v>55</v>
      </c>
      <c r="O1035" s="1">
        <v>979.85</v>
      </c>
      <c r="P1035" s="1">
        <v>4</v>
      </c>
      <c r="Q1035" s="1">
        <v>50</v>
      </c>
      <c r="R1035" s="1">
        <v>499.85</v>
      </c>
      <c r="S1035" s="1">
        <v>4</v>
      </c>
      <c r="T1035" s="1" t="s">
        <v>56</v>
      </c>
      <c r="U1035" s="1">
        <v>215</v>
      </c>
      <c r="V1035" s="1" t="s">
        <v>52</v>
      </c>
      <c r="W1035" s="1" t="s">
        <v>52</v>
      </c>
      <c r="X1035" s="1">
        <v>36</v>
      </c>
    </row>
    <row r="1036" spans="1:24">
      <c r="A1036" s="1">
        <v>1101</v>
      </c>
      <c r="B1036" s="1" t="s">
        <v>99</v>
      </c>
      <c r="C1036" s="1" t="s">
        <v>14</v>
      </c>
      <c r="D1036" s="1">
        <v>92.25</v>
      </c>
      <c r="E1036" s="1">
        <v>0.5</v>
      </c>
      <c r="F1036" s="1">
        <v>0.1</v>
      </c>
      <c r="G1036" s="1">
        <v>0</v>
      </c>
      <c r="H1036" s="1">
        <v>0.15</v>
      </c>
      <c r="I1036" s="1">
        <v>6</v>
      </c>
      <c r="J1036" s="1">
        <v>0</v>
      </c>
      <c r="K1036" s="1">
        <v>1</v>
      </c>
      <c r="L1036" s="1">
        <v>0</v>
      </c>
      <c r="M1036" s="1">
        <v>0</v>
      </c>
      <c r="N1036" s="1" t="s">
        <v>55</v>
      </c>
      <c r="O1036" s="1">
        <v>979.85</v>
      </c>
      <c r="P1036" s="1">
        <v>4</v>
      </c>
      <c r="Q1036" s="1">
        <v>50</v>
      </c>
      <c r="R1036" s="1">
        <v>549.85</v>
      </c>
      <c r="S1036" s="1">
        <v>4</v>
      </c>
      <c r="T1036" s="1" t="s">
        <v>56</v>
      </c>
      <c r="U1036" s="1">
        <v>169</v>
      </c>
      <c r="V1036" s="1" t="s">
        <v>52</v>
      </c>
      <c r="W1036" s="1" t="s">
        <v>52</v>
      </c>
      <c r="X1036" s="1">
        <v>37</v>
      </c>
    </row>
    <row r="1037" spans="1:24">
      <c r="A1037" s="1">
        <v>1102</v>
      </c>
      <c r="B1037" s="1" t="s">
        <v>99</v>
      </c>
      <c r="C1037" s="1" t="s">
        <v>14</v>
      </c>
      <c r="D1037" s="1">
        <v>92.25</v>
      </c>
      <c r="E1037" s="1">
        <v>0.5</v>
      </c>
      <c r="F1037" s="1">
        <v>0.1</v>
      </c>
      <c r="G1037" s="1">
        <v>0</v>
      </c>
      <c r="H1037" s="1">
        <v>0.15</v>
      </c>
      <c r="I1037" s="1">
        <v>6</v>
      </c>
      <c r="J1037" s="1">
        <v>0</v>
      </c>
      <c r="K1037" s="1">
        <v>1</v>
      </c>
      <c r="L1037" s="1">
        <v>0</v>
      </c>
      <c r="M1037" s="1">
        <v>0</v>
      </c>
      <c r="N1037" s="1" t="s">
        <v>55</v>
      </c>
      <c r="O1037" s="1">
        <v>979.85</v>
      </c>
      <c r="P1037" s="1">
        <v>4</v>
      </c>
      <c r="Q1037" s="1">
        <v>50</v>
      </c>
      <c r="R1037" s="1">
        <v>399.85</v>
      </c>
      <c r="S1037" s="1">
        <v>4</v>
      </c>
      <c r="T1037" s="1" t="s">
        <v>56</v>
      </c>
      <c r="U1037" s="1">
        <v>302</v>
      </c>
      <c r="V1037" s="1" t="s">
        <v>52</v>
      </c>
      <c r="W1037" s="1" t="s">
        <v>52</v>
      </c>
      <c r="X1037" s="1">
        <v>37</v>
      </c>
    </row>
    <row r="1038" spans="1:24">
      <c r="A1038" s="1">
        <v>1103</v>
      </c>
      <c r="B1038" s="1" t="s">
        <v>99</v>
      </c>
      <c r="C1038" s="1" t="s">
        <v>14</v>
      </c>
      <c r="D1038" s="1">
        <v>92.25</v>
      </c>
      <c r="E1038" s="1">
        <v>0.5</v>
      </c>
      <c r="F1038" s="1">
        <v>0.1</v>
      </c>
      <c r="G1038" s="1">
        <v>0</v>
      </c>
      <c r="H1038" s="1">
        <v>0.15</v>
      </c>
      <c r="I1038" s="1">
        <v>6</v>
      </c>
      <c r="J1038" s="1">
        <v>0</v>
      </c>
      <c r="K1038" s="1">
        <v>1</v>
      </c>
      <c r="L1038" s="1">
        <v>0</v>
      </c>
      <c r="M1038" s="1">
        <v>0</v>
      </c>
      <c r="N1038" s="1" t="s">
        <v>55</v>
      </c>
      <c r="O1038" s="1">
        <v>979.85</v>
      </c>
      <c r="P1038" s="1">
        <v>4</v>
      </c>
      <c r="Q1038" s="1">
        <v>50</v>
      </c>
      <c r="R1038" s="1">
        <v>449.85</v>
      </c>
      <c r="S1038" s="1">
        <v>4</v>
      </c>
      <c r="T1038" s="1" t="s">
        <v>56</v>
      </c>
      <c r="U1038" s="1">
        <v>262</v>
      </c>
      <c r="V1038" s="1" t="s">
        <v>52</v>
      </c>
      <c r="W1038" s="1" t="s">
        <v>52</v>
      </c>
      <c r="X1038" s="1">
        <v>38</v>
      </c>
    </row>
    <row r="1039" spans="1:24">
      <c r="A1039" s="1">
        <v>1104</v>
      </c>
      <c r="B1039" s="1" t="s">
        <v>99</v>
      </c>
      <c r="C1039" s="1" t="s">
        <v>14</v>
      </c>
      <c r="D1039" s="1">
        <v>92.25</v>
      </c>
      <c r="E1039" s="1">
        <v>0.5</v>
      </c>
      <c r="F1039" s="1">
        <v>0.1</v>
      </c>
      <c r="G1039" s="1">
        <v>0</v>
      </c>
      <c r="H1039" s="1">
        <v>0.15</v>
      </c>
      <c r="I1039" s="1">
        <v>6</v>
      </c>
      <c r="J1039" s="1">
        <v>0</v>
      </c>
      <c r="K1039" s="1">
        <v>1</v>
      </c>
      <c r="L1039" s="1">
        <v>0</v>
      </c>
      <c r="M1039" s="1">
        <v>0</v>
      </c>
      <c r="N1039" s="1" t="s">
        <v>55</v>
      </c>
      <c r="O1039" s="1">
        <v>979.85</v>
      </c>
      <c r="P1039" s="1">
        <v>4</v>
      </c>
      <c r="Q1039" s="1">
        <v>50</v>
      </c>
      <c r="R1039" s="1">
        <v>499.85</v>
      </c>
      <c r="S1039" s="1">
        <v>4</v>
      </c>
      <c r="T1039" s="1" t="s">
        <v>56</v>
      </c>
      <c r="U1039" s="1">
        <v>217</v>
      </c>
      <c r="V1039" s="1" t="s">
        <v>52</v>
      </c>
      <c r="W1039" s="1" t="s">
        <v>52</v>
      </c>
      <c r="X1039" s="1">
        <v>40</v>
      </c>
    </row>
    <row r="1040" spans="1:24">
      <c r="A1040" s="1">
        <v>1105</v>
      </c>
      <c r="B1040" s="1" t="s">
        <v>99</v>
      </c>
      <c r="C1040" s="1" t="s">
        <v>14</v>
      </c>
      <c r="D1040" s="1">
        <v>92.25</v>
      </c>
      <c r="E1040" s="1">
        <v>0.5</v>
      </c>
      <c r="F1040" s="1">
        <v>0.1</v>
      </c>
      <c r="G1040" s="1">
        <v>0</v>
      </c>
      <c r="H1040" s="1">
        <v>0.15</v>
      </c>
      <c r="I1040" s="1">
        <v>6</v>
      </c>
      <c r="J1040" s="1">
        <v>0</v>
      </c>
      <c r="K1040" s="1">
        <v>1</v>
      </c>
      <c r="L1040" s="1">
        <v>0</v>
      </c>
      <c r="M1040" s="1">
        <v>0</v>
      </c>
      <c r="N1040" s="1" t="s">
        <v>55</v>
      </c>
      <c r="O1040" s="1">
        <v>979.85</v>
      </c>
      <c r="P1040" s="1">
        <v>4</v>
      </c>
      <c r="Q1040" s="1">
        <v>50</v>
      </c>
      <c r="R1040" s="1">
        <v>549.85</v>
      </c>
      <c r="S1040" s="1">
        <v>4</v>
      </c>
      <c r="T1040" s="1" t="s">
        <v>56</v>
      </c>
      <c r="U1040" s="1">
        <v>170</v>
      </c>
      <c r="V1040" s="1" t="s">
        <v>52</v>
      </c>
      <c r="W1040" s="1" t="s">
        <v>52</v>
      </c>
      <c r="X1040" s="1">
        <v>38</v>
      </c>
    </row>
    <row r="1041" spans="1:24">
      <c r="A1041" s="1">
        <v>1106</v>
      </c>
      <c r="B1041" s="1" t="s">
        <v>99</v>
      </c>
      <c r="C1041" s="1" t="s">
        <v>14</v>
      </c>
      <c r="D1041" s="1">
        <v>92.25</v>
      </c>
      <c r="E1041" s="1">
        <v>0.5</v>
      </c>
      <c r="F1041" s="1">
        <v>0.1</v>
      </c>
      <c r="G1041" s="1">
        <v>0</v>
      </c>
      <c r="H1041" s="1">
        <v>0.15</v>
      </c>
      <c r="I1041" s="1">
        <v>6</v>
      </c>
      <c r="J1041" s="1">
        <v>0</v>
      </c>
      <c r="K1041" s="1">
        <v>1</v>
      </c>
      <c r="L1041" s="1">
        <v>0</v>
      </c>
      <c r="M1041" s="1">
        <v>0</v>
      </c>
      <c r="N1041" s="1" t="s">
        <v>55</v>
      </c>
      <c r="O1041" s="1">
        <v>979.85</v>
      </c>
      <c r="P1041" s="1">
        <v>4</v>
      </c>
      <c r="Q1041" s="1">
        <v>50</v>
      </c>
      <c r="R1041" s="1">
        <v>399.85</v>
      </c>
      <c r="S1041" s="1">
        <v>4</v>
      </c>
      <c r="T1041" s="1" t="s">
        <v>56</v>
      </c>
      <c r="U1041" s="1">
        <v>280</v>
      </c>
      <c r="V1041" s="1" t="s">
        <v>52</v>
      </c>
      <c r="W1041" s="1" t="s">
        <v>52</v>
      </c>
      <c r="X1041" s="1">
        <v>39</v>
      </c>
    </row>
    <row r="1042" spans="1:24">
      <c r="A1042" s="1">
        <v>1107</v>
      </c>
      <c r="B1042" s="1" t="s">
        <v>99</v>
      </c>
      <c r="C1042" s="1" t="s">
        <v>14</v>
      </c>
      <c r="D1042" s="1">
        <v>92.25</v>
      </c>
      <c r="E1042" s="1">
        <v>0.5</v>
      </c>
      <c r="F1042" s="1">
        <v>0.1</v>
      </c>
      <c r="G1042" s="1">
        <v>0</v>
      </c>
      <c r="H1042" s="1">
        <v>0.15</v>
      </c>
      <c r="I1042" s="1">
        <v>6</v>
      </c>
      <c r="J1042" s="1">
        <v>0</v>
      </c>
      <c r="K1042" s="1">
        <v>1</v>
      </c>
      <c r="L1042" s="1">
        <v>0</v>
      </c>
      <c r="M1042" s="1">
        <v>0</v>
      </c>
      <c r="N1042" s="1" t="s">
        <v>55</v>
      </c>
      <c r="O1042" s="1">
        <v>979.85</v>
      </c>
      <c r="P1042" s="1">
        <v>4</v>
      </c>
      <c r="Q1042" s="1">
        <v>50</v>
      </c>
      <c r="R1042" s="1">
        <v>449.85</v>
      </c>
      <c r="S1042" s="1">
        <v>4</v>
      </c>
      <c r="T1042" s="1" t="s">
        <v>56</v>
      </c>
      <c r="U1042" s="1">
        <v>264</v>
      </c>
      <c r="V1042" s="1" t="s">
        <v>52</v>
      </c>
      <c r="W1042" s="1" t="s">
        <v>52</v>
      </c>
      <c r="X1042" s="1">
        <v>39</v>
      </c>
    </row>
    <row r="1043" spans="1:24">
      <c r="A1043" s="1">
        <v>1108</v>
      </c>
      <c r="B1043" s="1" t="s">
        <v>99</v>
      </c>
      <c r="C1043" s="1" t="s">
        <v>14</v>
      </c>
      <c r="D1043" s="1">
        <v>92.25</v>
      </c>
      <c r="E1043" s="1">
        <v>0.5</v>
      </c>
      <c r="F1043" s="1">
        <v>0.1</v>
      </c>
      <c r="G1043" s="1">
        <v>0</v>
      </c>
      <c r="H1043" s="1">
        <v>0.15</v>
      </c>
      <c r="I1043" s="1">
        <v>6</v>
      </c>
      <c r="J1043" s="1">
        <v>0</v>
      </c>
      <c r="K1043" s="1">
        <v>1</v>
      </c>
      <c r="L1043" s="1">
        <v>0</v>
      </c>
      <c r="M1043" s="1">
        <v>0</v>
      </c>
      <c r="N1043" s="1" t="s">
        <v>55</v>
      </c>
      <c r="O1043" s="1">
        <v>979.85</v>
      </c>
      <c r="P1043" s="1">
        <v>4</v>
      </c>
      <c r="Q1043" s="1">
        <v>50</v>
      </c>
      <c r="R1043" s="1">
        <v>499.85</v>
      </c>
      <c r="S1043" s="1">
        <v>4</v>
      </c>
      <c r="T1043" s="1" t="s">
        <v>56</v>
      </c>
      <c r="U1043" s="1">
        <v>205</v>
      </c>
      <c r="V1043" s="1" t="s">
        <v>52</v>
      </c>
      <c r="W1043" s="1" t="s">
        <v>52</v>
      </c>
      <c r="X1043" s="1">
        <v>41</v>
      </c>
    </row>
    <row r="1044" spans="1:24">
      <c r="A1044" s="1">
        <v>1109</v>
      </c>
      <c r="B1044" s="1" t="s">
        <v>99</v>
      </c>
      <c r="C1044" s="1" t="s">
        <v>14</v>
      </c>
      <c r="D1044" s="1">
        <v>92.25</v>
      </c>
      <c r="E1044" s="1">
        <v>0.5</v>
      </c>
      <c r="F1044" s="1">
        <v>0.1</v>
      </c>
      <c r="G1044" s="1">
        <v>0</v>
      </c>
      <c r="H1044" s="1">
        <v>0.15</v>
      </c>
      <c r="I1044" s="1">
        <v>6</v>
      </c>
      <c r="J1044" s="1">
        <v>0</v>
      </c>
      <c r="K1044" s="1">
        <v>1</v>
      </c>
      <c r="L1044" s="1">
        <v>0</v>
      </c>
      <c r="M1044" s="1">
        <v>0</v>
      </c>
      <c r="N1044" s="1" t="s">
        <v>55</v>
      </c>
      <c r="O1044" s="1">
        <v>979.85</v>
      </c>
      <c r="P1044" s="1">
        <v>4</v>
      </c>
      <c r="Q1044" s="1">
        <v>50</v>
      </c>
      <c r="R1044" s="1">
        <v>549.85</v>
      </c>
      <c r="S1044" s="1">
        <v>4</v>
      </c>
      <c r="T1044" s="1" t="s">
        <v>56</v>
      </c>
      <c r="U1044" s="1">
        <v>170</v>
      </c>
      <c r="V1044" s="1" t="s">
        <v>52</v>
      </c>
      <c r="W1044" s="1" t="s">
        <v>52</v>
      </c>
      <c r="X1044" s="1">
        <v>39</v>
      </c>
    </row>
    <row r="1045" spans="1:24">
      <c r="A1045" s="1">
        <v>1110</v>
      </c>
      <c r="B1045" s="1" t="s">
        <v>99</v>
      </c>
      <c r="C1045" s="1" t="s">
        <v>14</v>
      </c>
      <c r="D1045" s="1">
        <v>92.25</v>
      </c>
      <c r="E1045" s="1">
        <v>0.5</v>
      </c>
      <c r="F1045" s="1">
        <v>0.1</v>
      </c>
      <c r="G1045" s="1">
        <v>0</v>
      </c>
      <c r="H1045" s="1">
        <v>0.15</v>
      </c>
      <c r="I1045" s="1">
        <v>6</v>
      </c>
      <c r="J1045" s="1">
        <v>0</v>
      </c>
      <c r="K1045" s="1">
        <v>1</v>
      </c>
      <c r="L1045" s="1">
        <v>0</v>
      </c>
      <c r="M1045" s="1">
        <v>0</v>
      </c>
      <c r="N1045" s="1" t="s">
        <v>54</v>
      </c>
      <c r="O1045" s="1">
        <v>979.85</v>
      </c>
      <c r="P1045" s="1">
        <v>4</v>
      </c>
      <c r="Q1045" s="1">
        <v>0</v>
      </c>
      <c r="R1045" s="1">
        <v>399.85</v>
      </c>
      <c r="S1045" s="1">
        <v>5</v>
      </c>
      <c r="T1045" s="1" t="s">
        <v>51</v>
      </c>
      <c r="U1045" s="1">
        <v>234</v>
      </c>
      <c r="V1045" s="1" t="s">
        <v>52</v>
      </c>
      <c r="W1045" s="1" t="s">
        <v>52</v>
      </c>
      <c r="X1045" s="1">
        <v>40</v>
      </c>
    </row>
    <row r="1046" spans="1:24">
      <c r="A1046" s="1">
        <v>1111</v>
      </c>
      <c r="B1046" s="1" t="s">
        <v>99</v>
      </c>
      <c r="C1046" s="1" t="s">
        <v>14</v>
      </c>
      <c r="D1046" s="1">
        <v>92.25</v>
      </c>
      <c r="E1046" s="1">
        <v>0.5</v>
      </c>
      <c r="F1046" s="1">
        <v>0.1</v>
      </c>
      <c r="G1046" s="1">
        <v>0</v>
      </c>
      <c r="H1046" s="1">
        <v>0.15</v>
      </c>
      <c r="I1046" s="1">
        <v>6</v>
      </c>
      <c r="J1046" s="1">
        <v>0</v>
      </c>
      <c r="K1046" s="1">
        <v>1</v>
      </c>
      <c r="L1046" s="1">
        <v>0</v>
      </c>
      <c r="M1046" s="1">
        <v>0</v>
      </c>
      <c r="N1046" s="1" t="s">
        <v>54</v>
      </c>
      <c r="O1046" s="1">
        <v>979.85</v>
      </c>
      <c r="P1046" s="1">
        <v>4</v>
      </c>
      <c r="Q1046" s="1">
        <v>0</v>
      </c>
      <c r="R1046" s="1">
        <v>449.85</v>
      </c>
      <c r="S1046" s="1">
        <v>5</v>
      </c>
      <c r="T1046" s="1" t="s">
        <v>51</v>
      </c>
      <c r="U1046" s="1">
        <v>204</v>
      </c>
      <c r="V1046" s="1" t="s">
        <v>52</v>
      </c>
      <c r="W1046" s="1" t="s">
        <v>52</v>
      </c>
      <c r="X1046" s="1">
        <v>50</v>
      </c>
    </row>
    <row r="1047" spans="1:24">
      <c r="A1047" s="1">
        <v>1112</v>
      </c>
      <c r="B1047" s="1" t="s">
        <v>99</v>
      </c>
      <c r="C1047" s="1" t="s">
        <v>14</v>
      </c>
      <c r="D1047" s="1">
        <v>92.25</v>
      </c>
      <c r="E1047" s="1">
        <v>0.5</v>
      </c>
      <c r="F1047" s="1">
        <v>0.1</v>
      </c>
      <c r="G1047" s="1">
        <v>0</v>
      </c>
      <c r="H1047" s="1">
        <v>0.15</v>
      </c>
      <c r="I1047" s="1">
        <v>6</v>
      </c>
      <c r="J1047" s="1">
        <v>0</v>
      </c>
      <c r="K1047" s="1">
        <v>1</v>
      </c>
      <c r="L1047" s="1">
        <v>0</v>
      </c>
      <c r="M1047" s="1">
        <v>0</v>
      </c>
      <c r="N1047" s="1" t="s">
        <v>54</v>
      </c>
      <c r="O1047" s="1">
        <v>979.85</v>
      </c>
      <c r="P1047" s="1">
        <v>4</v>
      </c>
      <c r="Q1047" s="1">
        <v>0</v>
      </c>
      <c r="R1047" s="1">
        <v>499.85</v>
      </c>
      <c r="S1047" s="1">
        <v>5</v>
      </c>
      <c r="T1047" s="1" t="s">
        <v>51</v>
      </c>
      <c r="U1047" s="1">
        <v>134</v>
      </c>
      <c r="V1047" s="1" t="s">
        <v>52</v>
      </c>
      <c r="W1047" s="1" t="s">
        <v>52</v>
      </c>
      <c r="X1047" s="1">
        <v>56</v>
      </c>
    </row>
    <row r="1048" spans="1:24">
      <c r="A1048" s="1">
        <v>1113</v>
      </c>
      <c r="B1048" s="1" t="s">
        <v>99</v>
      </c>
      <c r="C1048" s="1" t="s">
        <v>14</v>
      </c>
      <c r="D1048" s="1">
        <v>92.25</v>
      </c>
      <c r="E1048" s="1">
        <v>0.5</v>
      </c>
      <c r="F1048" s="1">
        <v>0.1</v>
      </c>
      <c r="G1048" s="1">
        <v>0</v>
      </c>
      <c r="H1048" s="1">
        <v>0.15</v>
      </c>
      <c r="I1048" s="1">
        <v>6</v>
      </c>
      <c r="J1048" s="1">
        <v>0</v>
      </c>
      <c r="K1048" s="1">
        <v>1</v>
      </c>
      <c r="L1048" s="1">
        <v>0</v>
      </c>
      <c r="M1048" s="1">
        <v>0</v>
      </c>
      <c r="N1048" s="1" t="s">
        <v>55</v>
      </c>
      <c r="O1048" s="1">
        <v>979.85</v>
      </c>
      <c r="P1048" s="1">
        <v>4</v>
      </c>
      <c r="Q1048" s="1">
        <v>50</v>
      </c>
      <c r="R1048" s="1">
        <v>399.85</v>
      </c>
      <c r="S1048" s="1">
        <v>5</v>
      </c>
      <c r="T1048" s="1" t="s">
        <v>56</v>
      </c>
      <c r="U1048" s="1">
        <v>199</v>
      </c>
      <c r="V1048" s="1" t="s">
        <v>52</v>
      </c>
      <c r="W1048" s="1" t="s">
        <v>52</v>
      </c>
      <c r="X1048" s="1">
        <v>57</v>
      </c>
    </row>
    <row r="1049" spans="1:24">
      <c r="A1049" s="1">
        <v>1114</v>
      </c>
      <c r="B1049" s="1" t="s">
        <v>99</v>
      </c>
      <c r="C1049" s="1" t="s">
        <v>14</v>
      </c>
      <c r="D1049" s="1">
        <v>92.25</v>
      </c>
      <c r="E1049" s="1">
        <v>0.5</v>
      </c>
      <c r="F1049" s="1">
        <v>0.1</v>
      </c>
      <c r="G1049" s="1">
        <v>0</v>
      </c>
      <c r="H1049" s="1">
        <v>0.15</v>
      </c>
      <c r="I1049" s="1">
        <v>6</v>
      </c>
      <c r="J1049" s="1">
        <v>0</v>
      </c>
      <c r="K1049" s="1">
        <v>1</v>
      </c>
      <c r="L1049" s="1">
        <v>0</v>
      </c>
      <c r="M1049" s="1">
        <v>0</v>
      </c>
      <c r="N1049" s="1" t="s">
        <v>55</v>
      </c>
      <c r="O1049" s="1">
        <v>979.85</v>
      </c>
      <c r="P1049" s="1">
        <v>4</v>
      </c>
      <c r="Q1049" s="1">
        <v>50</v>
      </c>
      <c r="R1049" s="1">
        <v>449.85</v>
      </c>
      <c r="S1049" s="1">
        <v>5</v>
      </c>
      <c r="T1049" s="1" t="s">
        <v>56</v>
      </c>
      <c r="U1049" s="1">
        <v>157</v>
      </c>
      <c r="V1049" s="1" t="s">
        <v>52</v>
      </c>
      <c r="W1049" s="1" t="s">
        <v>52</v>
      </c>
      <c r="X1049" s="1">
        <v>59</v>
      </c>
    </row>
    <row r="1050" spans="1:24">
      <c r="A1050" s="1">
        <v>1115</v>
      </c>
      <c r="B1050" s="1" t="s">
        <v>99</v>
      </c>
      <c r="C1050" s="1" t="s">
        <v>14</v>
      </c>
      <c r="D1050" s="1">
        <v>92.25</v>
      </c>
      <c r="E1050" s="1">
        <v>0.5</v>
      </c>
      <c r="F1050" s="1">
        <v>0.1</v>
      </c>
      <c r="G1050" s="1">
        <v>0</v>
      </c>
      <c r="H1050" s="1">
        <v>0.15</v>
      </c>
      <c r="I1050" s="1">
        <v>6</v>
      </c>
      <c r="J1050" s="1">
        <v>0</v>
      </c>
      <c r="K1050" s="1">
        <v>1</v>
      </c>
      <c r="L1050" s="1">
        <v>0</v>
      </c>
      <c r="M1050" s="1">
        <v>0</v>
      </c>
      <c r="N1050" s="1" t="s">
        <v>55</v>
      </c>
      <c r="O1050" s="1">
        <v>979.85</v>
      </c>
      <c r="P1050" s="1">
        <v>4</v>
      </c>
      <c r="Q1050" s="1">
        <v>50</v>
      </c>
      <c r="R1050" s="1">
        <v>499.85</v>
      </c>
      <c r="S1050" s="1">
        <v>5</v>
      </c>
      <c r="T1050" s="1" t="s">
        <v>56</v>
      </c>
      <c r="U1050" s="1">
        <v>143</v>
      </c>
      <c r="V1050" s="1" t="s">
        <v>52</v>
      </c>
      <c r="W1050" s="1" t="s">
        <v>52</v>
      </c>
      <c r="X1050" s="1">
        <v>56</v>
      </c>
    </row>
    <row r="1051" spans="1:24">
      <c r="A1051" s="1">
        <v>1116</v>
      </c>
      <c r="B1051" s="1" t="s">
        <v>99</v>
      </c>
      <c r="C1051" s="1" t="s">
        <v>14</v>
      </c>
      <c r="D1051" s="1">
        <v>92.25</v>
      </c>
      <c r="E1051" s="1">
        <v>0.5</v>
      </c>
      <c r="F1051" s="1">
        <v>0.1</v>
      </c>
      <c r="G1051" s="1">
        <v>0</v>
      </c>
      <c r="H1051" s="1">
        <v>0.15</v>
      </c>
      <c r="I1051" s="1">
        <v>6</v>
      </c>
      <c r="J1051" s="1">
        <v>0</v>
      </c>
      <c r="K1051" s="1">
        <v>1</v>
      </c>
      <c r="L1051" s="1">
        <v>0</v>
      </c>
      <c r="M1051" s="1">
        <v>0</v>
      </c>
      <c r="N1051" s="1" t="s">
        <v>55</v>
      </c>
      <c r="O1051" s="1">
        <v>979.85</v>
      </c>
      <c r="P1051" s="1">
        <v>4</v>
      </c>
      <c r="Q1051" s="1">
        <v>50</v>
      </c>
      <c r="R1051" s="1">
        <v>549.85</v>
      </c>
      <c r="S1051" s="1">
        <v>5</v>
      </c>
      <c r="T1051" s="1" t="s">
        <v>56</v>
      </c>
      <c r="U1051" s="1">
        <v>131</v>
      </c>
      <c r="V1051" s="1" t="s">
        <v>52</v>
      </c>
      <c r="W1051" s="1" t="s">
        <v>52</v>
      </c>
      <c r="X1051" s="1">
        <v>49</v>
      </c>
    </row>
    <row r="1052" spans="1:24">
      <c r="A1052" s="1">
        <v>1117</v>
      </c>
      <c r="B1052" s="1" t="s">
        <v>99</v>
      </c>
      <c r="C1052" s="1" t="s">
        <v>14</v>
      </c>
      <c r="D1052" s="1">
        <v>92.25</v>
      </c>
      <c r="E1052" s="1">
        <v>0.5</v>
      </c>
      <c r="F1052" s="1">
        <v>0.1</v>
      </c>
      <c r="G1052" s="1">
        <v>0</v>
      </c>
      <c r="H1052" s="1">
        <v>0.15</v>
      </c>
      <c r="I1052" s="1">
        <v>6</v>
      </c>
      <c r="J1052" s="1">
        <v>0</v>
      </c>
      <c r="K1052" s="1">
        <v>1</v>
      </c>
      <c r="L1052" s="1">
        <v>0</v>
      </c>
      <c r="M1052" s="1">
        <v>0</v>
      </c>
      <c r="N1052" s="1" t="s">
        <v>55</v>
      </c>
      <c r="O1052" s="1">
        <v>979.85</v>
      </c>
      <c r="P1052" s="1">
        <v>4</v>
      </c>
      <c r="Q1052" s="1">
        <v>50</v>
      </c>
      <c r="R1052" s="1">
        <v>399.85</v>
      </c>
      <c r="S1052" s="1">
        <v>5</v>
      </c>
      <c r="T1052" s="1" t="s">
        <v>56</v>
      </c>
      <c r="U1052" s="1">
        <v>175</v>
      </c>
      <c r="V1052" s="1" t="s">
        <v>52</v>
      </c>
      <c r="W1052" s="1" t="s">
        <v>52</v>
      </c>
      <c r="X1052" s="1">
        <v>62</v>
      </c>
    </row>
    <row r="1053" spans="1:24">
      <c r="A1053" s="1">
        <v>1118</v>
      </c>
      <c r="B1053" s="1" t="s">
        <v>99</v>
      </c>
      <c r="C1053" s="1" t="s">
        <v>14</v>
      </c>
      <c r="D1053" s="1">
        <v>92.25</v>
      </c>
      <c r="E1053" s="1">
        <v>0.5</v>
      </c>
      <c r="F1053" s="1">
        <v>0.1</v>
      </c>
      <c r="G1053" s="1">
        <v>0</v>
      </c>
      <c r="H1053" s="1">
        <v>0.15</v>
      </c>
      <c r="I1053" s="1">
        <v>6</v>
      </c>
      <c r="J1053" s="1">
        <v>0</v>
      </c>
      <c r="K1053" s="1">
        <v>1</v>
      </c>
      <c r="L1053" s="1">
        <v>0</v>
      </c>
      <c r="M1053" s="1">
        <v>0</v>
      </c>
      <c r="N1053" s="1" t="s">
        <v>55</v>
      </c>
      <c r="O1053" s="1">
        <v>979.85</v>
      </c>
      <c r="P1053" s="1">
        <v>4</v>
      </c>
      <c r="Q1053" s="1">
        <v>50</v>
      </c>
      <c r="R1053" s="1">
        <v>449.85</v>
      </c>
      <c r="S1053" s="1">
        <v>5</v>
      </c>
      <c r="T1053" s="1" t="s">
        <v>56</v>
      </c>
      <c r="U1053" s="1">
        <v>153</v>
      </c>
      <c r="V1053" s="1" t="s">
        <v>52</v>
      </c>
      <c r="W1053" s="1" t="s">
        <v>52</v>
      </c>
      <c r="X1053" s="1">
        <v>60</v>
      </c>
    </row>
    <row r="1054" spans="1:24">
      <c r="A1054" s="1">
        <v>1119</v>
      </c>
      <c r="B1054" s="1" t="s">
        <v>99</v>
      </c>
      <c r="C1054" s="1" t="s">
        <v>14</v>
      </c>
      <c r="D1054" s="1">
        <v>92.25</v>
      </c>
      <c r="E1054" s="1">
        <v>0.5</v>
      </c>
      <c r="F1054" s="1">
        <v>0.1</v>
      </c>
      <c r="G1054" s="1">
        <v>0</v>
      </c>
      <c r="H1054" s="1">
        <v>0.15</v>
      </c>
      <c r="I1054" s="1">
        <v>6</v>
      </c>
      <c r="J1054" s="1">
        <v>0</v>
      </c>
      <c r="K1054" s="1">
        <v>1</v>
      </c>
      <c r="L1054" s="1">
        <v>0</v>
      </c>
      <c r="M1054" s="1">
        <v>0</v>
      </c>
      <c r="N1054" s="1" t="s">
        <v>55</v>
      </c>
      <c r="O1054" s="1">
        <v>979.85</v>
      </c>
      <c r="P1054" s="1">
        <v>4</v>
      </c>
      <c r="Q1054" s="1">
        <v>50</v>
      </c>
      <c r="R1054" s="1">
        <v>499.85</v>
      </c>
      <c r="S1054" s="1">
        <v>5</v>
      </c>
      <c r="T1054" s="1" t="s">
        <v>56</v>
      </c>
      <c r="U1054" s="1">
        <v>140</v>
      </c>
      <c r="V1054" s="1" t="s">
        <v>52</v>
      </c>
      <c r="W1054" s="1" t="s">
        <v>52</v>
      </c>
      <c r="X1054" s="1">
        <v>57</v>
      </c>
    </row>
    <row r="1055" spans="1:24">
      <c r="A1055" s="1">
        <v>1120</v>
      </c>
      <c r="B1055" s="1" t="s">
        <v>99</v>
      </c>
      <c r="C1055" s="1" t="s">
        <v>14</v>
      </c>
      <c r="D1055" s="1">
        <v>92.25</v>
      </c>
      <c r="E1055" s="1">
        <v>0.5</v>
      </c>
      <c r="F1055" s="1">
        <v>0.1</v>
      </c>
      <c r="G1055" s="1">
        <v>0</v>
      </c>
      <c r="H1055" s="1">
        <v>0.15</v>
      </c>
      <c r="I1055" s="1">
        <v>6</v>
      </c>
      <c r="J1055" s="1">
        <v>0</v>
      </c>
      <c r="K1055" s="1">
        <v>1</v>
      </c>
      <c r="L1055" s="1">
        <v>0</v>
      </c>
      <c r="M1055" s="1">
        <v>0</v>
      </c>
      <c r="N1055" s="1" t="s">
        <v>55</v>
      </c>
      <c r="O1055" s="1">
        <v>979.85</v>
      </c>
      <c r="P1055" s="1">
        <v>4</v>
      </c>
      <c r="Q1055" s="1">
        <v>50</v>
      </c>
      <c r="R1055" s="1">
        <v>549.85</v>
      </c>
      <c r="S1055" s="1">
        <v>5</v>
      </c>
      <c r="T1055" s="1" t="s">
        <v>56</v>
      </c>
      <c r="U1055" s="1">
        <v>132</v>
      </c>
      <c r="V1055" s="1" t="s">
        <v>52</v>
      </c>
      <c r="W1055" s="1" t="s">
        <v>52</v>
      </c>
      <c r="X1055" s="1">
        <v>50</v>
      </c>
    </row>
    <row r="1056" spans="1:24">
      <c r="A1056" s="1">
        <v>1121</v>
      </c>
      <c r="B1056" s="1" t="s">
        <v>99</v>
      </c>
      <c r="C1056" s="1" t="s">
        <v>14</v>
      </c>
      <c r="D1056" s="1">
        <v>92.25</v>
      </c>
      <c r="E1056" s="1">
        <v>0.5</v>
      </c>
      <c r="F1056" s="1">
        <v>0.1</v>
      </c>
      <c r="G1056" s="1">
        <v>0</v>
      </c>
      <c r="H1056" s="1">
        <v>0.15</v>
      </c>
      <c r="I1056" s="1">
        <v>6</v>
      </c>
      <c r="J1056" s="1">
        <v>0</v>
      </c>
      <c r="K1056" s="1">
        <v>1</v>
      </c>
      <c r="L1056" s="1">
        <v>0</v>
      </c>
      <c r="M1056" s="1">
        <v>0</v>
      </c>
      <c r="N1056" s="1" t="s">
        <v>55</v>
      </c>
      <c r="O1056" s="1">
        <v>979.85</v>
      </c>
      <c r="P1056" s="1">
        <v>4</v>
      </c>
      <c r="Q1056" s="1">
        <v>50</v>
      </c>
      <c r="R1056" s="1">
        <v>399.85</v>
      </c>
      <c r="S1056" s="1">
        <v>5</v>
      </c>
      <c r="T1056" s="1" t="s">
        <v>56</v>
      </c>
      <c r="U1056" s="1">
        <v>202</v>
      </c>
      <c r="V1056" s="1" t="s">
        <v>52</v>
      </c>
      <c r="W1056" s="1" t="s">
        <v>52</v>
      </c>
      <c r="X1056" s="1">
        <v>59</v>
      </c>
    </row>
    <row r="1057" spans="1:24">
      <c r="A1057" s="1">
        <v>1122</v>
      </c>
      <c r="B1057" s="1" t="s">
        <v>99</v>
      </c>
      <c r="C1057" s="1" t="s">
        <v>14</v>
      </c>
      <c r="D1057" s="1">
        <v>92.25</v>
      </c>
      <c r="E1057" s="1">
        <v>0.5</v>
      </c>
      <c r="F1057" s="1">
        <v>0.1</v>
      </c>
      <c r="G1057" s="1">
        <v>0</v>
      </c>
      <c r="H1057" s="1">
        <v>0.15</v>
      </c>
      <c r="I1057" s="1">
        <v>6</v>
      </c>
      <c r="J1057" s="1">
        <v>0</v>
      </c>
      <c r="K1057" s="1">
        <v>1</v>
      </c>
      <c r="L1057" s="1">
        <v>0</v>
      </c>
      <c r="M1057" s="1">
        <v>0</v>
      </c>
      <c r="N1057" s="1" t="s">
        <v>55</v>
      </c>
      <c r="O1057" s="1">
        <v>979.85</v>
      </c>
      <c r="P1057" s="1">
        <v>4</v>
      </c>
      <c r="Q1057" s="1">
        <v>50</v>
      </c>
      <c r="R1057" s="1">
        <v>449.85</v>
      </c>
      <c r="S1057" s="1">
        <v>5</v>
      </c>
      <c r="T1057" s="1" t="s">
        <v>56</v>
      </c>
      <c r="U1057" s="1">
        <v>154</v>
      </c>
      <c r="V1057" s="1" t="s">
        <v>52</v>
      </c>
      <c r="W1057" s="1" t="s">
        <v>52</v>
      </c>
      <c r="X1057" s="1">
        <v>62</v>
      </c>
    </row>
    <row r="1058" spans="1:24">
      <c r="A1058" s="1">
        <v>1123</v>
      </c>
      <c r="B1058" s="1" t="s">
        <v>99</v>
      </c>
      <c r="C1058" s="1" t="s">
        <v>14</v>
      </c>
      <c r="D1058" s="1">
        <v>92.25</v>
      </c>
      <c r="E1058" s="1">
        <v>0.5</v>
      </c>
      <c r="F1058" s="1">
        <v>0.1</v>
      </c>
      <c r="G1058" s="1">
        <v>0</v>
      </c>
      <c r="H1058" s="1">
        <v>0.15</v>
      </c>
      <c r="I1058" s="1">
        <v>6</v>
      </c>
      <c r="J1058" s="1">
        <v>0</v>
      </c>
      <c r="K1058" s="1">
        <v>1</v>
      </c>
      <c r="L1058" s="1">
        <v>0</v>
      </c>
      <c r="M1058" s="1">
        <v>0</v>
      </c>
      <c r="N1058" s="1" t="s">
        <v>55</v>
      </c>
      <c r="O1058" s="1">
        <v>979.85</v>
      </c>
      <c r="P1058" s="1">
        <v>4</v>
      </c>
      <c r="Q1058" s="1">
        <v>50</v>
      </c>
      <c r="R1058" s="1">
        <v>499.85</v>
      </c>
      <c r="S1058" s="1">
        <v>5</v>
      </c>
      <c r="T1058" s="1" t="s">
        <v>56</v>
      </c>
      <c r="U1058" s="1">
        <v>134</v>
      </c>
      <c r="V1058" s="1" t="s">
        <v>52</v>
      </c>
      <c r="W1058" s="1" t="s">
        <v>52</v>
      </c>
      <c r="X1058" s="1">
        <v>57</v>
      </c>
    </row>
    <row r="1059" spans="1:24">
      <c r="A1059" s="1">
        <v>1124</v>
      </c>
      <c r="B1059" s="1" t="s">
        <v>99</v>
      </c>
      <c r="C1059" s="1" t="s">
        <v>14</v>
      </c>
      <c r="D1059" s="1">
        <v>92.25</v>
      </c>
      <c r="E1059" s="1">
        <v>0.5</v>
      </c>
      <c r="F1059" s="1">
        <v>0.1</v>
      </c>
      <c r="G1059" s="1">
        <v>0</v>
      </c>
      <c r="H1059" s="1">
        <v>0.15</v>
      </c>
      <c r="I1059" s="1">
        <v>6</v>
      </c>
      <c r="J1059" s="1">
        <v>0</v>
      </c>
      <c r="K1059" s="1">
        <v>1</v>
      </c>
      <c r="L1059" s="1">
        <v>0</v>
      </c>
      <c r="M1059" s="1">
        <v>0</v>
      </c>
      <c r="N1059" s="1" t="s">
        <v>55</v>
      </c>
      <c r="O1059" s="1">
        <v>979.85</v>
      </c>
      <c r="P1059" s="1">
        <v>4</v>
      </c>
      <c r="Q1059" s="1">
        <v>50</v>
      </c>
      <c r="R1059" s="1">
        <v>549.85</v>
      </c>
      <c r="S1059" s="1">
        <v>5</v>
      </c>
      <c r="T1059" s="1" t="s">
        <v>56</v>
      </c>
      <c r="U1059" s="1">
        <v>127</v>
      </c>
      <c r="V1059" s="1" t="s">
        <v>52</v>
      </c>
      <c r="W1059" s="1" t="s">
        <v>52</v>
      </c>
      <c r="X1059" s="1">
        <v>49</v>
      </c>
    </row>
    <row r="1060" spans="1:24">
      <c r="A1060" s="1">
        <v>1125</v>
      </c>
      <c r="B1060" s="1" t="s">
        <v>99</v>
      </c>
      <c r="C1060" s="1" t="s">
        <v>14</v>
      </c>
      <c r="D1060" s="1">
        <v>92.25</v>
      </c>
      <c r="E1060" s="1">
        <v>0.5</v>
      </c>
      <c r="F1060" s="1">
        <v>0.1</v>
      </c>
      <c r="G1060" s="1">
        <v>0</v>
      </c>
      <c r="H1060" s="1">
        <v>0.15</v>
      </c>
      <c r="I1060" s="1">
        <v>6</v>
      </c>
      <c r="J1060" s="1">
        <v>0</v>
      </c>
      <c r="K1060" s="1">
        <v>1</v>
      </c>
      <c r="L1060" s="1">
        <v>0</v>
      </c>
      <c r="M1060" s="1">
        <v>0</v>
      </c>
      <c r="N1060" s="1" t="s">
        <v>55</v>
      </c>
      <c r="O1060" s="1">
        <v>979.85</v>
      </c>
      <c r="P1060" s="1">
        <v>4</v>
      </c>
      <c r="Q1060" s="1">
        <v>50</v>
      </c>
      <c r="R1060" s="1">
        <v>399.85</v>
      </c>
      <c r="S1060" s="1">
        <v>5</v>
      </c>
      <c r="T1060" s="1" t="s">
        <v>56</v>
      </c>
      <c r="U1060" s="1">
        <v>329</v>
      </c>
      <c r="V1060" s="1" t="s">
        <v>52</v>
      </c>
      <c r="W1060" s="1" t="s">
        <v>52</v>
      </c>
      <c r="X1060" s="1">
        <v>30</v>
      </c>
    </row>
    <row r="1061" spans="1:24">
      <c r="A1061" s="1">
        <v>1126</v>
      </c>
      <c r="B1061" s="1" t="s">
        <v>99</v>
      </c>
      <c r="C1061" s="1" t="s">
        <v>14</v>
      </c>
      <c r="D1061" s="1">
        <v>92.25</v>
      </c>
      <c r="E1061" s="1">
        <v>0.5</v>
      </c>
      <c r="F1061" s="1">
        <v>0.1</v>
      </c>
      <c r="G1061" s="1">
        <v>0</v>
      </c>
      <c r="H1061" s="1">
        <v>0.15</v>
      </c>
      <c r="I1061" s="1">
        <v>6</v>
      </c>
      <c r="J1061" s="1">
        <v>0</v>
      </c>
      <c r="K1061" s="1">
        <v>1</v>
      </c>
      <c r="L1061" s="1">
        <v>0</v>
      </c>
      <c r="M1061" s="1">
        <v>0</v>
      </c>
      <c r="N1061" s="1" t="s">
        <v>55</v>
      </c>
      <c r="O1061" s="1">
        <v>979.85</v>
      </c>
      <c r="P1061" s="1">
        <v>4</v>
      </c>
      <c r="Q1061" s="1">
        <v>50</v>
      </c>
      <c r="R1061" s="1">
        <v>449.85</v>
      </c>
      <c r="S1061" s="1">
        <v>5</v>
      </c>
      <c r="T1061" s="1" t="s">
        <v>56</v>
      </c>
      <c r="U1061" s="1">
        <v>271</v>
      </c>
      <c r="V1061" s="1" t="s">
        <v>52</v>
      </c>
      <c r="W1061" s="1" t="s">
        <v>52</v>
      </c>
      <c r="X1061" s="1">
        <v>35</v>
      </c>
    </row>
    <row r="1062" spans="1:24">
      <c r="A1062" s="1">
        <v>1127</v>
      </c>
      <c r="B1062" s="1" t="s">
        <v>99</v>
      </c>
      <c r="C1062" s="1" t="s">
        <v>14</v>
      </c>
      <c r="D1062" s="1">
        <v>92.25</v>
      </c>
      <c r="E1062" s="1">
        <v>0.5</v>
      </c>
      <c r="F1062" s="1">
        <v>0.1</v>
      </c>
      <c r="G1062" s="1">
        <v>0</v>
      </c>
      <c r="H1062" s="1">
        <v>0.15</v>
      </c>
      <c r="I1062" s="1">
        <v>6</v>
      </c>
      <c r="J1062" s="1">
        <v>0</v>
      </c>
      <c r="K1062" s="1">
        <v>1</v>
      </c>
      <c r="L1062" s="1">
        <v>0</v>
      </c>
      <c r="M1062" s="1">
        <v>0</v>
      </c>
      <c r="N1062" s="1" t="s">
        <v>55</v>
      </c>
      <c r="O1062" s="1">
        <v>979.85</v>
      </c>
      <c r="P1062" s="1">
        <v>4</v>
      </c>
      <c r="Q1062" s="1">
        <v>50</v>
      </c>
      <c r="R1062" s="1">
        <v>499.85</v>
      </c>
      <c r="S1062" s="1">
        <v>5</v>
      </c>
      <c r="T1062" s="1" t="s">
        <v>56</v>
      </c>
      <c r="U1062" s="1">
        <v>200</v>
      </c>
      <c r="V1062" s="1" t="s">
        <v>52</v>
      </c>
      <c r="W1062" s="1" t="s">
        <v>52</v>
      </c>
      <c r="X1062" s="1">
        <v>37</v>
      </c>
    </row>
    <row r="1063" spans="1:24">
      <c r="A1063" s="1">
        <v>1128</v>
      </c>
      <c r="B1063" s="1" t="s">
        <v>99</v>
      </c>
      <c r="C1063" s="1" t="s">
        <v>14</v>
      </c>
      <c r="D1063" s="1">
        <v>92.25</v>
      </c>
      <c r="E1063" s="1">
        <v>0.5</v>
      </c>
      <c r="F1063" s="1">
        <v>0.1</v>
      </c>
      <c r="G1063" s="1">
        <v>0</v>
      </c>
      <c r="H1063" s="1">
        <v>0.15</v>
      </c>
      <c r="I1063" s="1">
        <v>6</v>
      </c>
      <c r="J1063" s="1">
        <v>0</v>
      </c>
      <c r="K1063" s="1">
        <v>1</v>
      </c>
      <c r="L1063" s="1">
        <v>0</v>
      </c>
      <c r="M1063" s="1">
        <v>0</v>
      </c>
      <c r="N1063" s="1" t="s">
        <v>55</v>
      </c>
      <c r="O1063" s="1">
        <v>979.85</v>
      </c>
      <c r="P1063" s="1">
        <v>4</v>
      </c>
      <c r="Q1063" s="1">
        <v>50</v>
      </c>
      <c r="R1063" s="1">
        <v>549.85</v>
      </c>
      <c r="S1063" s="1">
        <v>5</v>
      </c>
      <c r="T1063" s="1" t="s">
        <v>56</v>
      </c>
      <c r="U1063" s="1">
        <v>166</v>
      </c>
      <c r="V1063" s="1" t="s">
        <v>52</v>
      </c>
      <c r="W1063" s="1" t="s">
        <v>52</v>
      </c>
      <c r="X1063" s="1">
        <v>36</v>
      </c>
    </row>
    <row r="1064" spans="1:24">
      <c r="A1064" s="1">
        <v>1129</v>
      </c>
      <c r="B1064" s="1" t="s">
        <v>99</v>
      </c>
      <c r="C1064" s="1" t="s">
        <v>14</v>
      </c>
      <c r="D1064" s="1">
        <v>92.25</v>
      </c>
      <c r="E1064" s="1">
        <v>0.5</v>
      </c>
      <c r="F1064" s="1">
        <v>0.1</v>
      </c>
      <c r="G1064" s="1">
        <v>0</v>
      </c>
      <c r="H1064" s="1">
        <v>0.15</v>
      </c>
      <c r="I1064" s="1">
        <v>6</v>
      </c>
      <c r="J1064" s="1">
        <v>0</v>
      </c>
      <c r="K1064" s="1">
        <v>1</v>
      </c>
      <c r="L1064" s="1">
        <v>0</v>
      </c>
      <c r="M1064" s="1">
        <v>0</v>
      </c>
      <c r="N1064" s="1" t="s">
        <v>55</v>
      </c>
      <c r="O1064" s="1">
        <v>979.85</v>
      </c>
      <c r="P1064" s="1">
        <v>4</v>
      </c>
      <c r="Q1064" s="1">
        <v>50</v>
      </c>
      <c r="R1064" s="1">
        <v>399.85</v>
      </c>
      <c r="S1064" s="1">
        <v>5</v>
      </c>
      <c r="T1064" s="1" t="s">
        <v>56</v>
      </c>
      <c r="U1064" s="1">
        <v>300</v>
      </c>
      <c r="V1064" s="1" t="s">
        <v>52</v>
      </c>
      <c r="W1064" s="1" t="s">
        <v>52</v>
      </c>
      <c r="X1064" s="1">
        <v>37</v>
      </c>
    </row>
    <row r="1065" spans="1:24">
      <c r="A1065" s="1">
        <v>1130</v>
      </c>
      <c r="B1065" s="1" t="s">
        <v>99</v>
      </c>
      <c r="C1065" s="1" t="s">
        <v>14</v>
      </c>
      <c r="D1065" s="1">
        <v>92.25</v>
      </c>
      <c r="E1065" s="1">
        <v>0.5</v>
      </c>
      <c r="F1065" s="1">
        <v>0.1</v>
      </c>
      <c r="G1065" s="1">
        <v>0</v>
      </c>
      <c r="H1065" s="1">
        <v>0.15</v>
      </c>
      <c r="I1065" s="1">
        <v>6</v>
      </c>
      <c r="J1065" s="1">
        <v>0</v>
      </c>
      <c r="K1065" s="1">
        <v>1</v>
      </c>
      <c r="L1065" s="1">
        <v>0</v>
      </c>
      <c r="M1065" s="1">
        <v>0</v>
      </c>
      <c r="N1065" s="1" t="s">
        <v>55</v>
      </c>
      <c r="O1065" s="1">
        <v>979.85</v>
      </c>
      <c r="P1065" s="1">
        <v>4</v>
      </c>
      <c r="Q1065" s="1">
        <v>50</v>
      </c>
      <c r="R1065" s="1">
        <v>449.85</v>
      </c>
      <c r="S1065" s="1">
        <v>5</v>
      </c>
      <c r="T1065" s="1" t="s">
        <v>56</v>
      </c>
      <c r="U1065" s="1">
        <v>262</v>
      </c>
      <c r="V1065" s="1" t="s">
        <v>52</v>
      </c>
      <c r="W1065" s="1" t="s">
        <v>52</v>
      </c>
      <c r="X1065" s="1">
        <v>39</v>
      </c>
    </row>
    <row r="1066" spans="1:24">
      <c r="A1066" s="1">
        <v>1131</v>
      </c>
      <c r="B1066" s="1" t="s">
        <v>99</v>
      </c>
      <c r="C1066" s="1" t="s">
        <v>14</v>
      </c>
      <c r="D1066" s="1">
        <v>92.25</v>
      </c>
      <c r="E1066" s="1">
        <v>0.5</v>
      </c>
      <c r="F1066" s="1">
        <v>0.1</v>
      </c>
      <c r="G1066" s="1">
        <v>0</v>
      </c>
      <c r="H1066" s="1">
        <v>0.15</v>
      </c>
      <c r="I1066" s="1">
        <v>6</v>
      </c>
      <c r="J1066" s="1">
        <v>0</v>
      </c>
      <c r="K1066" s="1">
        <v>1</v>
      </c>
      <c r="L1066" s="1">
        <v>0</v>
      </c>
      <c r="M1066" s="1">
        <v>0</v>
      </c>
      <c r="N1066" s="1" t="s">
        <v>55</v>
      </c>
      <c r="O1066" s="1">
        <v>979.85</v>
      </c>
      <c r="P1066" s="1">
        <v>4</v>
      </c>
      <c r="Q1066" s="1">
        <v>50</v>
      </c>
      <c r="R1066" s="1">
        <v>499.85</v>
      </c>
      <c r="S1066" s="1">
        <v>5</v>
      </c>
      <c r="T1066" s="1" t="s">
        <v>56</v>
      </c>
      <c r="U1066" s="1">
        <v>205</v>
      </c>
      <c r="V1066" s="1" t="s">
        <v>52</v>
      </c>
      <c r="W1066" s="1" t="s">
        <v>52</v>
      </c>
      <c r="X1066" s="1">
        <v>41</v>
      </c>
    </row>
    <row r="1067" spans="1:24">
      <c r="A1067" s="1">
        <v>1132</v>
      </c>
      <c r="B1067" s="1" t="s">
        <v>99</v>
      </c>
      <c r="C1067" s="1" t="s">
        <v>14</v>
      </c>
      <c r="D1067" s="1">
        <v>92.25</v>
      </c>
      <c r="E1067" s="1">
        <v>0.5</v>
      </c>
      <c r="F1067" s="1">
        <v>0.1</v>
      </c>
      <c r="G1067" s="1">
        <v>0</v>
      </c>
      <c r="H1067" s="1">
        <v>0.15</v>
      </c>
      <c r="I1067" s="1">
        <v>6</v>
      </c>
      <c r="J1067" s="1">
        <v>0</v>
      </c>
      <c r="K1067" s="1">
        <v>1</v>
      </c>
      <c r="L1067" s="1">
        <v>0</v>
      </c>
      <c r="M1067" s="1">
        <v>0</v>
      </c>
      <c r="N1067" s="1" t="s">
        <v>55</v>
      </c>
      <c r="O1067" s="1">
        <v>979.85</v>
      </c>
      <c r="P1067" s="1">
        <v>4</v>
      </c>
      <c r="Q1067" s="1">
        <v>50</v>
      </c>
      <c r="R1067" s="1">
        <v>549.85</v>
      </c>
      <c r="S1067" s="1">
        <v>5</v>
      </c>
      <c r="T1067" s="1" t="s">
        <v>56</v>
      </c>
      <c r="U1067" s="1">
        <v>166</v>
      </c>
      <c r="V1067" s="1" t="s">
        <v>52</v>
      </c>
      <c r="W1067" s="1" t="s">
        <v>52</v>
      </c>
      <c r="X1067" s="1">
        <v>38</v>
      </c>
    </row>
    <row r="1068" spans="1:24">
      <c r="A1068" s="1">
        <v>1133</v>
      </c>
      <c r="B1068" s="1" t="s">
        <v>99</v>
      </c>
      <c r="C1068" s="1" t="s">
        <v>14</v>
      </c>
      <c r="D1068" s="1">
        <v>92.25</v>
      </c>
      <c r="E1068" s="1">
        <v>0.5</v>
      </c>
      <c r="F1068" s="1">
        <v>0.1</v>
      </c>
      <c r="G1068" s="1">
        <v>0</v>
      </c>
      <c r="H1068" s="1">
        <v>0.15</v>
      </c>
      <c r="I1068" s="1">
        <v>6</v>
      </c>
      <c r="J1068" s="1">
        <v>0</v>
      </c>
      <c r="K1068" s="1">
        <v>1</v>
      </c>
      <c r="L1068" s="1">
        <v>0</v>
      </c>
      <c r="M1068" s="1">
        <v>0</v>
      </c>
      <c r="N1068" s="1" t="s">
        <v>55</v>
      </c>
      <c r="O1068" s="1">
        <v>979.85</v>
      </c>
      <c r="P1068" s="1">
        <v>4</v>
      </c>
      <c r="Q1068" s="1">
        <v>50</v>
      </c>
      <c r="R1068" s="1">
        <v>399.85</v>
      </c>
      <c r="S1068" s="1">
        <v>5</v>
      </c>
      <c r="T1068" s="1" t="s">
        <v>56</v>
      </c>
      <c r="U1068" s="1">
        <v>277</v>
      </c>
      <c r="V1068" s="1" t="s">
        <v>52</v>
      </c>
      <c r="W1068" s="1" t="s">
        <v>52</v>
      </c>
      <c r="X1068" s="1">
        <v>39</v>
      </c>
    </row>
    <row r="1069" spans="1:24">
      <c r="A1069" s="1">
        <v>1134</v>
      </c>
      <c r="B1069" s="1" t="s">
        <v>99</v>
      </c>
      <c r="C1069" s="1" t="s">
        <v>14</v>
      </c>
      <c r="D1069" s="1">
        <v>92.25</v>
      </c>
      <c r="E1069" s="1">
        <v>0.5</v>
      </c>
      <c r="F1069" s="1">
        <v>0.1</v>
      </c>
      <c r="G1069" s="1">
        <v>0</v>
      </c>
      <c r="H1069" s="1">
        <v>0.15</v>
      </c>
      <c r="I1069" s="1">
        <v>6</v>
      </c>
      <c r="J1069" s="1">
        <v>0</v>
      </c>
      <c r="K1069" s="1">
        <v>1</v>
      </c>
      <c r="L1069" s="1">
        <v>0</v>
      </c>
      <c r="M1069" s="1">
        <v>0</v>
      </c>
      <c r="N1069" s="1" t="s">
        <v>55</v>
      </c>
      <c r="O1069" s="1">
        <v>979.85</v>
      </c>
      <c r="P1069" s="1">
        <v>4</v>
      </c>
      <c r="Q1069" s="1">
        <v>50</v>
      </c>
      <c r="R1069" s="1">
        <v>449.85</v>
      </c>
      <c r="S1069" s="1">
        <v>5</v>
      </c>
      <c r="T1069" s="1" t="s">
        <v>56</v>
      </c>
      <c r="U1069" s="1">
        <v>261</v>
      </c>
      <c r="V1069" s="1" t="s">
        <v>52</v>
      </c>
      <c r="W1069" s="1" t="s">
        <v>52</v>
      </c>
      <c r="X1069" s="1">
        <v>40</v>
      </c>
    </row>
    <row r="1070" spans="1:24">
      <c r="A1070" s="1">
        <v>1135</v>
      </c>
      <c r="B1070" s="1" t="s">
        <v>99</v>
      </c>
      <c r="C1070" s="1" t="s">
        <v>14</v>
      </c>
      <c r="D1070" s="1">
        <v>92.25</v>
      </c>
      <c r="E1070" s="1">
        <v>0.5</v>
      </c>
      <c r="F1070" s="1">
        <v>0.1</v>
      </c>
      <c r="G1070" s="1">
        <v>0</v>
      </c>
      <c r="H1070" s="1">
        <v>0.15</v>
      </c>
      <c r="I1070" s="1">
        <v>6</v>
      </c>
      <c r="J1070" s="1">
        <v>0</v>
      </c>
      <c r="K1070" s="1">
        <v>1</v>
      </c>
      <c r="L1070" s="1">
        <v>0</v>
      </c>
      <c r="M1070" s="1">
        <v>0</v>
      </c>
      <c r="N1070" s="1" t="s">
        <v>55</v>
      </c>
      <c r="O1070" s="1">
        <v>979.85</v>
      </c>
      <c r="P1070" s="1">
        <v>4</v>
      </c>
      <c r="Q1070" s="1">
        <v>50</v>
      </c>
      <c r="R1070" s="1">
        <v>499.85</v>
      </c>
      <c r="S1070" s="1">
        <v>5</v>
      </c>
      <c r="T1070" s="1" t="s">
        <v>56</v>
      </c>
      <c r="U1070" s="1">
        <v>193</v>
      </c>
      <c r="V1070" s="1" t="s">
        <v>52</v>
      </c>
      <c r="W1070" s="1" t="s">
        <v>52</v>
      </c>
      <c r="X1070" s="1">
        <v>41</v>
      </c>
    </row>
    <row r="1071" spans="1:24">
      <c r="A1071" s="1">
        <v>1136</v>
      </c>
      <c r="B1071" s="1" t="s">
        <v>99</v>
      </c>
      <c r="C1071" s="1" t="s">
        <v>14</v>
      </c>
      <c r="D1071" s="1">
        <v>92.25</v>
      </c>
      <c r="E1071" s="1">
        <v>0.5</v>
      </c>
      <c r="F1071" s="1">
        <v>0.1</v>
      </c>
      <c r="G1071" s="1">
        <v>0</v>
      </c>
      <c r="H1071" s="1">
        <v>0.15</v>
      </c>
      <c r="I1071" s="1">
        <v>6</v>
      </c>
      <c r="J1071" s="1">
        <v>0</v>
      </c>
      <c r="K1071" s="1">
        <v>1</v>
      </c>
      <c r="L1071" s="1">
        <v>0</v>
      </c>
      <c r="M1071" s="1">
        <v>0</v>
      </c>
      <c r="N1071" s="1" t="s">
        <v>55</v>
      </c>
      <c r="O1071" s="1">
        <v>979.85</v>
      </c>
      <c r="P1071" s="1">
        <v>4</v>
      </c>
      <c r="Q1071" s="1">
        <v>50</v>
      </c>
      <c r="R1071" s="1">
        <v>549.85</v>
      </c>
      <c r="S1071" s="1">
        <v>5</v>
      </c>
      <c r="T1071" s="1" t="s">
        <v>56</v>
      </c>
      <c r="U1071" s="1">
        <v>163</v>
      </c>
      <c r="V1071" s="1" t="s">
        <v>52</v>
      </c>
      <c r="W1071" s="1" t="s">
        <v>52</v>
      </c>
      <c r="X1071" s="1">
        <v>39</v>
      </c>
    </row>
    <row r="1072" spans="1:24">
      <c r="A1072" s="1">
        <v>1137</v>
      </c>
      <c r="B1072" s="1" t="s">
        <v>100</v>
      </c>
      <c r="C1072" s="1" t="s">
        <v>3</v>
      </c>
      <c r="D1072" s="1">
        <v>92.62</v>
      </c>
      <c r="E1072" s="1">
        <v>0</v>
      </c>
      <c r="F1072" s="1">
        <v>0</v>
      </c>
      <c r="G1072" s="1">
        <v>0</v>
      </c>
      <c r="H1072" s="1">
        <v>0</v>
      </c>
      <c r="I1072" s="1">
        <v>5.94</v>
      </c>
      <c r="J1072" s="1">
        <v>0</v>
      </c>
      <c r="K1072" s="1">
        <v>1.44</v>
      </c>
      <c r="L1072" s="1">
        <v>0</v>
      </c>
      <c r="M1072" s="1">
        <v>0</v>
      </c>
      <c r="N1072" s="1" t="s">
        <v>54</v>
      </c>
      <c r="O1072" s="1">
        <v>979.85</v>
      </c>
      <c r="P1072" s="1">
        <v>2</v>
      </c>
      <c r="Q1072" s="1">
        <v>0</v>
      </c>
      <c r="R1072" s="1">
        <v>499.85</v>
      </c>
      <c r="S1072" s="1">
        <v>6</v>
      </c>
      <c r="T1072" s="1" t="s">
        <v>51</v>
      </c>
      <c r="U1072" s="1">
        <v>258</v>
      </c>
      <c r="V1072" s="1" t="s">
        <v>52</v>
      </c>
      <c r="W1072" s="1" t="s">
        <v>52</v>
      </c>
      <c r="X1072" s="1">
        <v>35</v>
      </c>
    </row>
    <row r="1073" spans="1:24">
      <c r="A1073" s="1">
        <v>1138</v>
      </c>
      <c r="B1073" s="1" t="s">
        <v>99</v>
      </c>
      <c r="C1073" s="1" t="s">
        <v>14</v>
      </c>
      <c r="D1073" s="1">
        <v>92.25</v>
      </c>
      <c r="E1073" s="1">
        <v>0.5</v>
      </c>
      <c r="F1073" s="1">
        <v>0.1</v>
      </c>
      <c r="G1073" s="1">
        <v>0</v>
      </c>
      <c r="H1073" s="1">
        <v>0.15</v>
      </c>
      <c r="I1073" s="1">
        <v>6</v>
      </c>
      <c r="J1073" s="1">
        <v>0</v>
      </c>
      <c r="K1073" s="1">
        <v>1</v>
      </c>
      <c r="L1073" s="1">
        <v>0</v>
      </c>
      <c r="M1073" s="1">
        <v>0</v>
      </c>
      <c r="N1073" s="1" t="s">
        <v>54</v>
      </c>
      <c r="O1073" s="1">
        <v>979.85</v>
      </c>
      <c r="P1073" s="1">
        <v>4</v>
      </c>
      <c r="Q1073" s="1">
        <v>0</v>
      </c>
      <c r="R1073" s="1">
        <v>399.85</v>
      </c>
      <c r="S1073" s="1">
        <v>6</v>
      </c>
      <c r="T1073" s="1" t="s">
        <v>51</v>
      </c>
      <c r="U1073" s="1">
        <v>231</v>
      </c>
      <c r="V1073" s="1" t="s">
        <v>52</v>
      </c>
      <c r="W1073" s="1" t="s">
        <v>52</v>
      </c>
      <c r="X1073" s="1">
        <v>42</v>
      </c>
    </row>
    <row r="1074" spans="1:24">
      <c r="A1074" s="1">
        <v>1139</v>
      </c>
      <c r="B1074" s="1" t="s">
        <v>99</v>
      </c>
      <c r="C1074" s="1" t="s">
        <v>14</v>
      </c>
      <c r="D1074" s="1">
        <v>92.25</v>
      </c>
      <c r="E1074" s="1">
        <v>0.5</v>
      </c>
      <c r="F1074" s="1">
        <v>0.1</v>
      </c>
      <c r="G1074" s="1">
        <v>0</v>
      </c>
      <c r="H1074" s="1">
        <v>0.15</v>
      </c>
      <c r="I1074" s="1">
        <v>6</v>
      </c>
      <c r="J1074" s="1">
        <v>0</v>
      </c>
      <c r="K1074" s="1">
        <v>1</v>
      </c>
      <c r="L1074" s="1">
        <v>0</v>
      </c>
      <c r="M1074" s="1">
        <v>0</v>
      </c>
      <c r="N1074" s="1" t="s">
        <v>54</v>
      </c>
      <c r="O1074" s="1">
        <v>979.85</v>
      </c>
      <c r="P1074" s="1">
        <v>4</v>
      </c>
      <c r="Q1074" s="1">
        <v>0</v>
      </c>
      <c r="R1074" s="1">
        <v>449.85</v>
      </c>
      <c r="S1074" s="1">
        <v>6</v>
      </c>
      <c r="T1074" s="1" t="s">
        <v>51</v>
      </c>
      <c r="U1074" s="1">
        <v>197</v>
      </c>
      <c r="V1074" s="1" t="s">
        <v>52</v>
      </c>
      <c r="W1074" s="1" t="s">
        <v>52</v>
      </c>
      <c r="X1074" s="1">
        <v>52</v>
      </c>
    </row>
    <row r="1075" spans="1:24">
      <c r="A1075" s="1">
        <v>1140</v>
      </c>
      <c r="B1075" s="1" t="s">
        <v>99</v>
      </c>
      <c r="C1075" s="1" t="s">
        <v>14</v>
      </c>
      <c r="D1075" s="1">
        <v>92.25</v>
      </c>
      <c r="E1075" s="1">
        <v>0.5</v>
      </c>
      <c r="F1075" s="1">
        <v>0.1</v>
      </c>
      <c r="G1075" s="1">
        <v>0</v>
      </c>
      <c r="H1075" s="1">
        <v>0.15</v>
      </c>
      <c r="I1075" s="1">
        <v>6</v>
      </c>
      <c r="J1075" s="1">
        <v>0</v>
      </c>
      <c r="K1075" s="1">
        <v>1</v>
      </c>
      <c r="L1075" s="1">
        <v>0</v>
      </c>
      <c r="M1075" s="1">
        <v>0</v>
      </c>
      <c r="N1075" s="1" t="s">
        <v>54</v>
      </c>
      <c r="O1075" s="1">
        <v>979.85</v>
      </c>
      <c r="P1075" s="1">
        <v>4</v>
      </c>
      <c r="Q1075" s="1">
        <v>0</v>
      </c>
      <c r="R1075" s="1">
        <v>499.85</v>
      </c>
      <c r="S1075" s="1">
        <v>6</v>
      </c>
      <c r="T1075" s="1" t="s">
        <v>51</v>
      </c>
      <c r="U1075" s="1">
        <v>132</v>
      </c>
      <c r="V1075" s="1" t="s">
        <v>52</v>
      </c>
      <c r="W1075" s="1" t="s">
        <v>52</v>
      </c>
      <c r="X1075" s="1">
        <v>57</v>
      </c>
    </row>
    <row r="1076" spans="1:24">
      <c r="A1076" s="1">
        <v>1141</v>
      </c>
      <c r="B1076" s="1" t="s">
        <v>99</v>
      </c>
      <c r="C1076" s="1" t="s">
        <v>14</v>
      </c>
      <c r="D1076" s="1">
        <v>92.25</v>
      </c>
      <c r="E1076" s="1">
        <v>0.5</v>
      </c>
      <c r="F1076" s="1">
        <v>0.1</v>
      </c>
      <c r="G1076" s="1">
        <v>0</v>
      </c>
      <c r="H1076" s="1">
        <v>0.15</v>
      </c>
      <c r="I1076" s="1">
        <v>6</v>
      </c>
      <c r="J1076" s="1">
        <v>0</v>
      </c>
      <c r="K1076" s="1">
        <v>1</v>
      </c>
      <c r="L1076" s="1">
        <v>0</v>
      </c>
      <c r="M1076" s="1">
        <v>0</v>
      </c>
      <c r="N1076" s="1" t="s">
        <v>55</v>
      </c>
      <c r="O1076" s="1">
        <v>979.85</v>
      </c>
      <c r="P1076" s="1">
        <v>4</v>
      </c>
      <c r="Q1076" s="1">
        <v>50</v>
      </c>
      <c r="R1076" s="1">
        <v>399.85</v>
      </c>
      <c r="S1076" s="1">
        <v>6</v>
      </c>
      <c r="T1076" s="1" t="s">
        <v>56</v>
      </c>
      <c r="U1076" s="1">
        <v>198</v>
      </c>
      <c r="V1076" s="1" t="s">
        <v>52</v>
      </c>
      <c r="W1076" s="1" t="s">
        <v>52</v>
      </c>
      <c r="X1076" s="1">
        <v>59</v>
      </c>
    </row>
    <row r="1077" spans="1:24">
      <c r="A1077" s="1">
        <v>1142</v>
      </c>
      <c r="B1077" s="1" t="s">
        <v>99</v>
      </c>
      <c r="C1077" s="1" t="s">
        <v>14</v>
      </c>
      <c r="D1077" s="1">
        <v>92.25</v>
      </c>
      <c r="E1077" s="1">
        <v>0.5</v>
      </c>
      <c r="F1077" s="1">
        <v>0.1</v>
      </c>
      <c r="G1077" s="1">
        <v>0</v>
      </c>
      <c r="H1077" s="1">
        <v>0.15</v>
      </c>
      <c r="I1077" s="1">
        <v>6</v>
      </c>
      <c r="J1077" s="1">
        <v>0</v>
      </c>
      <c r="K1077" s="1">
        <v>1</v>
      </c>
      <c r="L1077" s="1">
        <v>0</v>
      </c>
      <c r="M1077" s="1">
        <v>0</v>
      </c>
      <c r="N1077" s="1" t="s">
        <v>55</v>
      </c>
      <c r="O1077" s="1">
        <v>979.85</v>
      </c>
      <c r="P1077" s="1">
        <v>4</v>
      </c>
      <c r="Q1077" s="1">
        <v>50</v>
      </c>
      <c r="R1077" s="1">
        <v>449.85</v>
      </c>
      <c r="S1077" s="1">
        <v>6</v>
      </c>
      <c r="T1077" s="1" t="s">
        <v>56</v>
      </c>
      <c r="U1077" s="1">
        <v>151</v>
      </c>
      <c r="V1077" s="1" t="s">
        <v>52</v>
      </c>
      <c r="W1077" s="1" t="s">
        <v>52</v>
      </c>
      <c r="X1077" s="1">
        <v>60</v>
      </c>
    </row>
    <row r="1078" spans="1:24">
      <c r="A1078" s="1">
        <v>1143</v>
      </c>
      <c r="B1078" s="1" t="s">
        <v>99</v>
      </c>
      <c r="C1078" s="1" t="s">
        <v>14</v>
      </c>
      <c r="D1078" s="1">
        <v>92.25</v>
      </c>
      <c r="E1078" s="1">
        <v>0.5</v>
      </c>
      <c r="F1078" s="1">
        <v>0.1</v>
      </c>
      <c r="G1078" s="1">
        <v>0</v>
      </c>
      <c r="H1078" s="1">
        <v>0.15</v>
      </c>
      <c r="I1078" s="1">
        <v>6</v>
      </c>
      <c r="J1078" s="1">
        <v>0</v>
      </c>
      <c r="K1078" s="1">
        <v>1</v>
      </c>
      <c r="L1078" s="1">
        <v>0</v>
      </c>
      <c r="M1078" s="1">
        <v>0</v>
      </c>
      <c r="N1078" s="1" t="s">
        <v>55</v>
      </c>
      <c r="O1078" s="1">
        <v>979.85</v>
      </c>
      <c r="P1078" s="1">
        <v>4</v>
      </c>
      <c r="Q1078" s="1">
        <v>50</v>
      </c>
      <c r="R1078" s="1">
        <v>499.85</v>
      </c>
      <c r="S1078" s="1">
        <v>6</v>
      </c>
      <c r="T1078" s="1" t="s">
        <v>56</v>
      </c>
      <c r="U1078" s="1">
        <v>141</v>
      </c>
      <c r="V1078" s="1" t="s">
        <v>52</v>
      </c>
      <c r="W1078" s="1" t="s">
        <v>52</v>
      </c>
      <c r="X1078" s="1">
        <v>56</v>
      </c>
    </row>
    <row r="1079" spans="1:24">
      <c r="A1079" s="1">
        <v>1144</v>
      </c>
      <c r="B1079" s="1" t="s">
        <v>99</v>
      </c>
      <c r="C1079" s="1" t="s">
        <v>14</v>
      </c>
      <c r="D1079" s="1">
        <v>92.25</v>
      </c>
      <c r="E1079" s="1">
        <v>0.5</v>
      </c>
      <c r="F1079" s="1">
        <v>0.1</v>
      </c>
      <c r="G1079" s="1">
        <v>0</v>
      </c>
      <c r="H1079" s="1">
        <v>0.15</v>
      </c>
      <c r="I1079" s="1">
        <v>6</v>
      </c>
      <c r="J1079" s="1">
        <v>0</v>
      </c>
      <c r="K1079" s="1">
        <v>1</v>
      </c>
      <c r="L1079" s="1">
        <v>0</v>
      </c>
      <c r="M1079" s="1">
        <v>0</v>
      </c>
      <c r="N1079" s="1" t="s">
        <v>55</v>
      </c>
      <c r="O1079" s="1">
        <v>979.85</v>
      </c>
      <c r="P1079" s="1">
        <v>4</v>
      </c>
      <c r="Q1079" s="1">
        <v>50</v>
      </c>
      <c r="R1079" s="1">
        <v>549.85</v>
      </c>
      <c r="S1079" s="1">
        <v>6</v>
      </c>
      <c r="T1079" s="1" t="s">
        <v>56</v>
      </c>
      <c r="U1079" s="1">
        <v>130</v>
      </c>
      <c r="V1079" s="1" t="s">
        <v>52</v>
      </c>
      <c r="W1079" s="1" t="s">
        <v>52</v>
      </c>
      <c r="X1079" s="1">
        <v>50</v>
      </c>
    </row>
    <row r="1080" spans="1:24">
      <c r="A1080" s="1">
        <v>1145</v>
      </c>
      <c r="B1080" s="1" t="s">
        <v>99</v>
      </c>
      <c r="C1080" s="1" t="s">
        <v>14</v>
      </c>
      <c r="D1080" s="1">
        <v>92.25</v>
      </c>
      <c r="E1080" s="1">
        <v>0.5</v>
      </c>
      <c r="F1080" s="1">
        <v>0.1</v>
      </c>
      <c r="G1080" s="1">
        <v>0</v>
      </c>
      <c r="H1080" s="1">
        <v>0.15</v>
      </c>
      <c r="I1080" s="1">
        <v>6</v>
      </c>
      <c r="J1080" s="1">
        <v>0</v>
      </c>
      <c r="K1080" s="1">
        <v>1</v>
      </c>
      <c r="L1080" s="1">
        <v>0</v>
      </c>
      <c r="M1080" s="1">
        <v>0</v>
      </c>
      <c r="N1080" s="1" t="s">
        <v>55</v>
      </c>
      <c r="O1080" s="1">
        <v>979.85</v>
      </c>
      <c r="P1080" s="1">
        <v>4</v>
      </c>
      <c r="Q1080" s="1">
        <v>50</v>
      </c>
      <c r="R1080" s="1">
        <v>399.85</v>
      </c>
      <c r="S1080" s="1">
        <v>6</v>
      </c>
      <c r="T1080" s="1" t="s">
        <v>56</v>
      </c>
      <c r="U1080" s="1">
        <v>168</v>
      </c>
      <c r="V1080" s="1" t="s">
        <v>52</v>
      </c>
      <c r="W1080" s="1" t="s">
        <v>52</v>
      </c>
      <c r="X1080" s="1">
        <v>62</v>
      </c>
    </row>
    <row r="1081" spans="1:24">
      <c r="A1081" s="1">
        <v>1146</v>
      </c>
      <c r="B1081" s="1" t="s">
        <v>99</v>
      </c>
      <c r="C1081" s="1" t="s">
        <v>14</v>
      </c>
      <c r="D1081" s="1">
        <v>92.25</v>
      </c>
      <c r="E1081" s="1">
        <v>0.5</v>
      </c>
      <c r="F1081" s="1">
        <v>0.1</v>
      </c>
      <c r="G1081" s="1">
        <v>0</v>
      </c>
      <c r="H1081" s="1">
        <v>0.15</v>
      </c>
      <c r="I1081" s="1">
        <v>6</v>
      </c>
      <c r="J1081" s="1">
        <v>0</v>
      </c>
      <c r="K1081" s="1">
        <v>1</v>
      </c>
      <c r="L1081" s="1">
        <v>0</v>
      </c>
      <c r="M1081" s="1">
        <v>0</v>
      </c>
      <c r="N1081" s="1" t="s">
        <v>55</v>
      </c>
      <c r="O1081" s="1">
        <v>979.85</v>
      </c>
      <c r="P1081" s="1">
        <v>4</v>
      </c>
      <c r="Q1081" s="1">
        <v>50</v>
      </c>
      <c r="R1081" s="1">
        <v>449.85</v>
      </c>
      <c r="S1081" s="1">
        <v>6</v>
      </c>
      <c r="T1081" s="1" t="s">
        <v>56</v>
      </c>
      <c r="U1081" s="1">
        <v>150</v>
      </c>
      <c r="V1081" s="1" t="s">
        <v>52</v>
      </c>
      <c r="W1081" s="1" t="s">
        <v>52</v>
      </c>
      <c r="X1081" s="1">
        <v>61</v>
      </c>
    </row>
    <row r="1082" spans="1:24">
      <c r="A1082" s="1">
        <v>1147</v>
      </c>
      <c r="B1082" s="1" t="s">
        <v>99</v>
      </c>
      <c r="C1082" s="1" t="s">
        <v>14</v>
      </c>
      <c r="D1082" s="1">
        <v>92.25</v>
      </c>
      <c r="E1082" s="1">
        <v>0.5</v>
      </c>
      <c r="F1082" s="1">
        <v>0.1</v>
      </c>
      <c r="G1082" s="1">
        <v>0</v>
      </c>
      <c r="H1082" s="1">
        <v>0.15</v>
      </c>
      <c r="I1082" s="1">
        <v>6</v>
      </c>
      <c r="J1082" s="1">
        <v>0</v>
      </c>
      <c r="K1082" s="1">
        <v>1</v>
      </c>
      <c r="L1082" s="1">
        <v>0</v>
      </c>
      <c r="M1082" s="1">
        <v>0</v>
      </c>
      <c r="N1082" s="1" t="s">
        <v>55</v>
      </c>
      <c r="O1082" s="1">
        <v>979.85</v>
      </c>
      <c r="P1082" s="1">
        <v>4</v>
      </c>
      <c r="Q1082" s="1">
        <v>50</v>
      </c>
      <c r="R1082" s="1">
        <v>499.85</v>
      </c>
      <c r="S1082" s="1">
        <v>6</v>
      </c>
      <c r="T1082" s="1" t="s">
        <v>56</v>
      </c>
      <c r="U1082" s="1">
        <v>141</v>
      </c>
      <c r="V1082" s="1" t="s">
        <v>52</v>
      </c>
      <c r="W1082" s="1" t="s">
        <v>52</v>
      </c>
      <c r="X1082" s="1">
        <v>56</v>
      </c>
    </row>
    <row r="1083" spans="1:24">
      <c r="A1083" s="1">
        <v>1148</v>
      </c>
      <c r="B1083" s="1" t="s">
        <v>99</v>
      </c>
      <c r="C1083" s="1" t="s">
        <v>14</v>
      </c>
      <c r="D1083" s="1">
        <v>92.25</v>
      </c>
      <c r="E1083" s="1">
        <v>0.5</v>
      </c>
      <c r="F1083" s="1">
        <v>0.1</v>
      </c>
      <c r="G1083" s="1">
        <v>0</v>
      </c>
      <c r="H1083" s="1">
        <v>0.15</v>
      </c>
      <c r="I1083" s="1">
        <v>6</v>
      </c>
      <c r="J1083" s="1">
        <v>0</v>
      </c>
      <c r="K1083" s="1">
        <v>1</v>
      </c>
      <c r="L1083" s="1">
        <v>0</v>
      </c>
      <c r="M1083" s="1">
        <v>0</v>
      </c>
      <c r="N1083" s="1" t="s">
        <v>55</v>
      </c>
      <c r="O1083" s="1">
        <v>979.85</v>
      </c>
      <c r="P1083" s="1">
        <v>4</v>
      </c>
      <c r="Q1083" s="1">
        <v>50</v>
      </c>
      <c r="R1083" s="1">
        <v>549.85</v>
      </c>
      <c r="S1083" s="1">
        <v>6</v>
      </c>
      <c r="T1083" s="1" t="s">
        <v>56</v>
      </c>
      <c r="U1083" s="1">
        <v>131</v>
      </c>
      <c r="V1083" s="1" t="s">
        <v>52</v>
      </c>
      <c r="W1083" s="1" t="s">
        <v>52</v>
      </c>
      <c r="X1083" s="1">
        <v>51</v>
      </c>
    </row>
    <row r="1084" spans="1:24">
      <c r="A1084" s="1">
        <v>1149</v>
      </c>
      <c r="B1084" s="1" t="s">
        <v>99</v>
      </c>
      <c r="C1084" s="1" t="s">
        <v>14</v>
      </c>
      <c r="D1084" s="1">
        <v>92.25</v>
      </c>
      <c r="E1084" s="1">
        <v>0.5</v>
      </c>
      <c r="F1084" s="1">
        <v>0.1</v>
      </c>
      <c r="G1084" s="1">
        <v>0</v>
      </c>
      <c r="H1084" s="1">
        <v>0.15</v>
      </c>
      <c r="I1084" s="1">
        <v>6</v>
      </c>
      <c r="J1084" s="1">
        <v>0</v>
      </c>
      <c r="K1084" s="1">
        <v>1</v>
      </c>
      <c r="L1084" s="1">
        <v>0</v>
      </c>
      <c r="M1084" s="1">
        <v>0</v>
      </c>
      <c r="N1084" s="1" t="s">
        <v>55</v>
      </c>
      <c r="O1084" s="1">
        <v>979.85</v>
      </c>
      <c r="P1084" s="1">
        <v>4</v>
      </c>
      <c r="Q1084" s="1">
        <v>50</v>
      </c>
      <c r="R1084" s="1">
        <v>399.85</v>
      </c>
      <c r="S1084" s="1">
        <v>6</v>
      </c>
      <c r="T1084" s="1" t="s">
        <v>56</v>
      </c>
      <c r="U1084" s="1">
        <v>195</v>
      </c>
      <c r="V1084" s="1" t="s">
        <v>52</v>
      </c>
      <c r="W1084" s="1" t="s">
        <v>52</v>
      </c>
      <c r="X1084" s="1">
        <v>61</v>
      </c>
    </row>
    <row r="1085" spans="1:24">
      <c r="A1085" s="1">
        <v>1150</v>
      </c>
      <c r="B1085" s="1" t="s">
        <v>99</v>
      </c>
      <c r="C1085" s="1" t="s">
        <v>14</v>
      </c>
      <c r="D1085" s="1">
        <v>92.25</v>
      </c>
      <c r="E1085" s="1">
        <v>0.5</v>
      </c>
      <c r="F1085" s="1">
        <v>0.1</v>
      </c>
      <c r="G1085" s="1">
        <v>0</v>
      </c>
      <c r="H1085" s="1">
        <v>0.15</v>
      </c>
      <c r="I1085" s="1">
        <v>6</v>
      </c>
      <c r="J1085" s="1">
        <v>0</v>
      </c>
      <c r="K1085" s="1">
        <v>1</v>
      </c>
      <c r="L1085" s="1">
        <v>0</v>
      </c>
      <c r="M1085" s="1">
        <v>0</v>
      </c>
      <c r="N1085" s="1" t="s">
        <v>55</v>
      </c>
      <c r="O1085" s="1">
        <v>979.85</v>
      </c>
      <c r="P1085" s="1">
        <v>4</v>
      </c>
      <c r="Q1085" s="1">
        <v>50</v>
      </c>
      <c r="R1085" s="1">
        <v>449.85</v>
      </c>
      <c r="S1085" s="1">
        <v>6</v>
      </c>
      <c r="T1085" s="1" t="s">
        <v>56</v>
      </c>
      <c r="U1085" s="1">
        <v>149</v>
      </c>
      <c r="V1085" s="1" t="s">
        <v>52</v>
      </c>
      <c r="W1085" s="1" t="s">
        <v>52</v>
      </c>
      <c r="X1085" s="1">
        <v>62</v>
      </c>
    </row>
    <row r="1086" spans="1:24">
      <c r="A1086" s="1">
        <v>1151</v>
      </c>
      <c r="B1086" s="1" t="s">
        <v>99</v>
      </c>
      <c r="C1086" s="1" t="s">
        <v>14</v>
      </c>
      <c r="D1086" s="1">
        <v>92.25</v>
      </c>
      <c r="E1086" s="1">
        <v>0.5</v>
      </c>
      <c r="F1086" s="1">
        <v>0.1</v>
      </c>
      <c r="G1086" s="1">
        <v>0</v>
      </c>
      <c r="H1086" s="1">
        <v>0.15</v>
      </c>
      <c r="I1086" s="1">
        <v>6</v>
      </c>
      <c r="J1086" s="1">
        <v>0</v>
      </c>
      <c r="K1086" s="1">
        <v>1</v>
      </c>
      <c r="L1086" s="1">
        <v>0</v>
      </c>
      <c r="M1086" s="1">
        <v>0</v>
      </c>
      <c r="N1086" s="1" t="s">
        <v>55</v>
      </c>
      <c r="O1086" s="1">
        <v>979.85</v>
      </c>
      <c r="P1086" s="1">
        <v>4</v>
      </c>
      <c r="Q1086" s="1">
        <v>50</v>
      </c>
      <c r="R1086" s="1">
        <v>499.85</v>
      </c>
      <c r="S1086" s="1">
        <v>6</v>
      </c>
      <c r="T1086" s="1" t="s">
        <v>56</v>
      </c>
      <c r="U1086" s="1">
        <v>133</v>
      </c>
      <c r="V1086" s="1" t="s">
        <v>52</v>
      </c>
      <c r="W1086" s="1" t="s">
        <v>52</v>
      </c>
      <c r="X1086" s="1">
        <v>57</v>
      </c>
    </row>
    <row r="1087" spans="1:24">
      <c r="A1087" s="1">
        <v>1152</v>
      </c>
      <c r="B1087" s="1" t="s">
        <v>99</v>
      </c>
      <c r="C1087" s="1" t="s">
        <v>14</v>
      </c>
      <c r="D1087" s="1">
        <v>92.25</v>
      </c>
      <c r="E1087" s="1">
        <v>0.5</v>
      </c>
      <c r="F1087" s="1">
        <v>0.1</v>
      </c>
      <c r="G1087" s="1">
        <v>0</v>
      </c>
      <c r="H1087" s="1">
        <v>0.15</v>
      </c>
      <c r="I1087" s="1">
        <v>6</v>
      </c>
      <c r="J1087" s="1">
        <v>0</v>
      </c>
      <c r="K1087" s="1">
        <v>1</v>
      </c>
      <c r="L1087" s="1">
        <v>0</v>
      </c>
      <c r="M1087" s="1">
        <v>0</v>
      </c>
      <c r="N1087" s="1" t="s">
        <v>55</v>
      </c>
      <c r="O1087" s="1">
        <v>979.85</v>
      </c>
      <c r="P1087" s="1">
        <v>4</v>
      </c>
      <c r="Q1087" s="1">
        <v>50</v>
      </c>
      <c r="R1087" s="1">
        <v>549.85</v>
      </c>
      <c r="S1087" s="1">
        <v>6</v>
      </c>
      <c r="T1087" s="1" t="s">
        <v>56</v>
      </c>
      <c r="U1087" s="1">
        <v>125</v>
      </c>
      <c r="V1087" s="1" t="s">
        <v>52</v>
      </c>
      <c r="W1087" s="1" t="s">
        <v>52</v>
      </c>
      <c r="X1087" s="1">
        <v>50</v>
      </c>
    </row>
    <row r="1088" spans="1:24">
      <c r="A1088" s="1">
        <v>1153</v>
      </c>
      <c r="B1088" s="1" t="s">
        <v>99</v>
      </c>
      <c r="C1088" s="1" t="s">
        <v>14</v>
      </c>
      <c r="D1088" s="1">
        <v>92.25</v>
      </c>
      <c r="E1088" s="1">
        <v>0.5</v>
      </c>
      <c r="F1088" s="1">
        <v>0.1</v>
      </c>
      <c r="G1088" s="1">
        <v>0</v>
      </c>
      <c r="H1088" s="1">
        <v>0.15</v>
      </c>
      <c r="I1088" s="1">
        <v>6</v>
      </c>
      <c r="J1088" s="1">
        <v>0</v>
      </c>
      <c r="K1088" s="1">
        <v>1</v>
      </c>
      <c r="L1088" s="1">
        <v>0</v>
      </c>
      <c r="M1088" s="1">
        <v>0</v>
      </c>
      <c r="N1088" s="1" t="s">
        <v>55</v>
      </c>
      <c r="O1088" s="1">
        <v>979.85</v>
      </c>
      <c r="P1088" s="1">
        <v>4</v>
      </c>
      <c r="Q1088" s="1">
        <v>50</v>
      </c>
      <c r="R1088" s="1">
        <v>399.85</v>
      </c>
      <c r="S1088" s="1">
        <v>6</v>
      </c>
      <c r="T1088" s="1" t="s">
        <v>56</v>
      </c>
      <c r="U1088" s="1">
        <v>323</v>
      </c>
      <c r="V1088" s="1" t="s">
        <v>52</v>
      </c>
      <c r="W1088" s="1" t="s">
        <v>52</v>
      </c>
      <c r="X1088" s="1">
        <v>30</v>
      </c>
    </row>
    <row r="1089" spans="1:24">
      <c r="A1089" s="1">
        <v>1154</v>
      </c>
      <c r="B1089" s="1" t="s">
        <v>99</v>
      </c>
      <c r="C1089" s="1" t="s">
        <v>14</v>
      </c>
      <c r="D1089" s="1">
        <v>92.25</v>
      </c>
      <c r="E1089" s="1">
        <v>0.5</v>
      </c>
      <c r="F1089" s="1">
        <v>0.1</v>
      </c>
      <c r="G1089" s="1">
        <v>0</v>
      </c>
      <c r="H1089" s="1">
        <v>0.15</v>
      </c>
      <c r="I1089" s="1">
        <v>6</v>
      </c>
      <c r="J1089" s="1">
        <v>0</v>
      </c>
      <c r="K1089" s="1">
        <v>1</v>
      </c>
      <c r="L1089" s="1">
        <v>0</v>
      </c>
      <c r="M1089" s="1">
        <v>0</v>
      </c>
      <c r="N1089" s="1" t="s">
        <v>55</v>
      </c>
      <c r="O1089" s="1">
        <v>979.85</v>
      </c>
      <c r="P1089" s="1">
        <v>4</v>
      </c>
      <c r="Q1089" s="1">
        <v>50</v>
      </c>
      <c r="R1089" s="1">
        <v>449.85</v>
      </c>
      <c r="S1089" s="1">
        <v>6</v>
      </c>
      <c r="T1089" s="1" t="s">
        <v>56</v>
      </c>
      <c r="U1089" s="1">
        <v>264</v>
      </c>
      <c r="V1089" s="1" t="s">
        <v>52</v>
      </c>
      <c r="W1089" s="1" t="s">
        <v>52</v>
      </c>
      <c r="X1089" s="1">
        <v>36</v>
      </c>
    </row>
    <row r="1090" spans="1:24">
      <c r="A1090" s="1">
        <v>1155</v>
      </c>
      <c r="B1090" s="1" t="s">
        <v>99</v>
      </c>
      <c r="C1090" s="1" t="s">
        <v>14</v>
      </c>
      <c r="D1090" s="1">
        <v>92.25</v>
      </c>
      <c r="E1090" s="1">
        <v>0.5</v>
      </c>
      <c r="F1090" s="1">
        <v>0.1</v>
      </c>
      <c r="G1090" s="1">
        <v>0</v>
      </c>
      <c r="H1090" s="1">
        <v>0.15</v>
      </c>
      <c r="I1090" s="1">
        <v>6</v>
      </c>
      <c r="J1090" s="1">
        <v>0</v>
      </c>
      <c r="K1090" s="1">
        <v>1</v>
      </c>
      <c r="L1090" s="1">
        <v>0</v>
      </c>
      <c r="M1090" s="1">
        <v>0</v>
      </c>
      <c r="N1090" s="1" t="s">
        <v>55</v>
      </c>
      <c r="O1090" s="1">
        <v>979.85</v>
      </c>
      <c r="P1090" s="1">
        <v>4</v>
      </c>
      <c r="Q1090" s="1">
        <v>50</v>
      </c>
      <c r="R1090" s="1">
        <v>499.85</v>
      </c>
      <c r="S1090" s="1">
        <v>6</v>
      </c>
      <c r="T1090" s="1" t="s">
        <v>56</v>
      </c>
      <c r="U1090" s="1">
        <v>192</v>
      </c>
      <c r="V1090" s="1" t="s">
        <v>52</v>
      </c>
      <c r="W1090" s="1" t="s">
        <v>52</v>
      </c>
      <c r="X1090" s="1">
        <v>37</v>
      </c>
    </row>
    <row r="1091" spans="1:24">
      <c r="A1091" s="1">
        <v>1156</v>
      </c>
      <c r="B1091" s="1" t="s">
        <v>99</v>
      </c>
      <c r="C1091" s="1" t="s">
        <v>14</v>
      </c>
      <c r="D1091" s="1">
        <v>92.25</v>
      </c>
      <c r="E1091" s="1">
        <v>0.5</v>
      </c>
      <c r="F1091" s="1">
        <v>0.1</v>
      </c>
      <c r="G1091" s="1">
        <v>0</v>
      </c>
      <c r="H1091" s="1">
        <v>0.15</v>
      </c>
      <c r="I1091" s="1">
        <v>6</v>
      </c>
      <c r="J1091" s="1">
        <v>0</v>
      </c>
      <c r="K1091" s="1">
        <v>1</v>
      </c>
      <c r="L1091" s="1">
        <v>0</v>
      </c>
      <c r="M1091" s="1">
        <v>0</v>
      </c>
      <c r="N1091" s="1" t="s">
        <v>55</v>
      </c>
      <c r="O1091" s="1">
        <v>979.85</v>
      </c>
      <c r="P1091" s="1">
        <v>4</v>
      </c>
      <c r="Q1091" s="1">
        <v>50</v>
      </c>
      <c r="R1091" s="1">
        <v>549.85</v>
      </c>
      <c r="S1091" s="1">
        <v>6</v>
      </c>
      <c r="T1091" s="1" t="s">
        <v>56</v>
      </c>
      <c r="U1091" s="1">
        <v>159</v>
      </c>
      <c r="V1091" s="1" t="s">
        <v>52</v>
      </c>
      <c r="W1091" s="1" t="s">
        <v>52</v>
      </c>
      <c r="X1091" s="1">
        <v>36</v>
      </c>
    </row>
    <row r="1092" spans="1:24">
      <c r="A1092" s="1">
        <v>1157</v>
      </c>
      <c r="B1092" s="1" t="s">
        <v>99</v>
      </c>
      <c r="C1092" s="1" t="s">
        <v>14</v>
      </c>
      <c r="D1092" s="1">
        <v>92.25</v>
      </c>
      <c r="E1092" s="1">
        <v>0.5</v>
      </c>
      <c r="F1092" s="1">
        <v>0.1</v>
      </c>
      <c r="G1092" s="1">
        <v>0</v>
      </c>
      <c r="H1092" s="1">
        <v>0.15</v>
      </c>
      <c r="I1092" s="1">
        <v>6</v>
      </c>
      <c r="J1092" s="1">
        <v>0</v>
      </c>
      <c r="K1092" s="1">
        <v>1</v>
      </c>
      <c r="L1092" s="1">
        <v>0</v>
      </c>
      <c r="M1092" s="1">
        <v>0</v>
      </c>
      <c r="N1092" s="1" t="s">
        <v>55</v>
      </c>
      <c r="O1092" s="1">
        <v>979.85</v>
      </c>
      <c r="P1092" s="1">
        <v>4</v>
      </c>
      <c r="Q1092" s="1">
        <v>50</v>
      </c>
      <c r="R1092" s="1">
        <v>399.85</v>
      </c>
      <c r="S1092" s="1">
        <v>6</v>
      </c>
      <c r="T1092" s="1" t="s">
        <v>56</v>
      </c>
      <c r="U1092" s="1">
        <v>296</v>
      </c>
      <c r="V1092" s="1" t="s">
        <v>52</v>
      </c>
      <c r="W1092" s="1" t="s">
        <v>52</v>
      </c>
      <c r="X1092" s="1">
        <v>37</v>
      </c>
    </row>
    <row r="1093" spans="1:24">
      <c r="A1093" s="1">
        <v>1158</v>
      </c>
      <c r="B1093" s="1" t="s">
        <v>99</v>
      </c>
      <c r="C1093" s="1" t="s">
        <v>14</v>
      </c>
      <c r="D1093" s="1">
        <v>92.25</v>
      </c>
      <c r="E1093" s="1">
        <v>0.5</v>
      </c>
      <c r="F1093" s="1">
        <v>0.1</v>
      </c>
      <c r="G1093" s="1">
        <v>0</v>
      </c>
      <c r="H1093" s="1">
        <v>0.15</v>
      </c>
      <c r="I1093" s="1">
        <v>6</v>
      </c>
      <c r="J1093" s="1">
        <v>0</v>
      </c>
      <c r="K1093" s="1">
        <v>1</v>
      </c>
      <c r="L1093" s="1">
        <v>0</v>
      </c>
      <c r="M1093" s="1">
        <v>0</v>
      </c>
      <c r="N1093" s="1" t="s">
        <v>55</v>
      </c>
      <c r="O1093" s="1">
        <v>979.85</v>
      </c>
      <c r="P1093" s="1">
        <v>4</v>
      </c>
      <c r="Q1093" s="1">
        <v>50</v>
      </c>
      <c r="R1093" s="1">
        <v>449.85</v>
      </c>
      <c r="S1093" s="1">
        <v>6</v>
      </c>
      <c r="T1093" s="1" t="s">
        <v>56</v>
      </c>
      <c r="U1093" s="1">
        <v>256</v>
      </c>
      <c r="V1093" s="1" t="s">
        <v>52</v>
      </c>
      <c r="W1093" s="1" t="s">
        <v>52</v>
      </c>
      <c r="X1093" s="1">
        <v>40</v>
      </c>
    </row>
    <row r="1094" spans="1:24">
      <c r="A1094" s="1">
        <v>1159</v>
      </c>
      <c r="B1094" s="1" t="s">
        <v>99</v>
      </c>
      <c r="C1094" s="1" t="s">
        <v>14</v>
      </c>
      <c r="D1094" s="1">
        <v>92.25</v>
      </c>
      <c r="E1094" s="1">
        <v>0.5</v>
      </c>
      <c r="F1094" s="1">
        <v>0.1</v>
      </c>
      <c r="G1094" s="1">
        <v>0</v>
      </c>
      <c r="H1094" s="1">
        <v>0.15</v>
      </c>
      <c r="I1094" s="1">
        <v>6</v>
      </c>
      <c r="J1094" s="1">
        <v>0</v>
      </c>
      <c r="K1094" s="1">
        <v>1</v>
      </c>
      <c r="L1094" s="1">
        <v>0</v>
      </c>
      <c r="M1094" s="1">
        <v>0</v>
      </c>
      <c r="N1094" s="1" t="s">
        <v>55</v>
      </c>
      <c r="O1094" s="1">
        <v>979.85</v>
      </c>
      <c r="P1094" s="1">
        <v>4</v>
      </c>
      <c r="Q1094" s="1">
        <v>50</v>
      </c>
      <c r="R1094" s="1">
        <v>499.85</v>
      </c>
      <c r="S1094" s="1">
        <v>6</v>
      </c>
      <c r="T1094" s="1" t="s">
        <v>56</v>
      </c>
      <c r="U1094" s="1">
        <v>196</v>
      </c>
      <c r="V1094" s="1" t="s">
        <v>52</v>
      </c>
      <c r="W1094" s="1" t="s">
        <v>52</v>
      </c>
      <c r="X1094" s="1">
        <v>42</v>
      </c>
    </row>
    <row r="1095" spans="1:24">
      <c r="A1095" s="1">
        <v>1160</v>
      </c>
      <c r="B1095" s="1" t="s">
        <v>99</v>
      </c>
      <c r="C1095" s="1" t="s">
        <v>14</v>
      </c>
      <c r="D1095" s="1">
        <v>92.25</v>
      </c>
      <c r="E1095" s="1">
        <v>0.5</v>
      </c>
      <c r="F1095" s="1">
        <v>0.1</v>
      </c>
      <c r="G1095" s="1">
        <v>0</v>
      </c>
      <c r="H1095" s="1">
        <v>0.15</v>
      </c>
      <c r="I1095" s="1">
        <v>6</v>
      </c>
      <c r="J1095" s="1">
        <v>0</v>
      </c>
      <c r="K1095" s="1">
        <v>1</v>
      </c>
      <c r="L1095" s="1">
        <v>0</v>
      </c>
      <c r="M1095" s="1">
        <v>0</v>
      </c>
      <c r="N1095" s="1" t="s">
        <v>55</v>
      </c>
      <c r="O1095" s="1">
        <v>979.85</v>
      </c>
      <c r="P1095" s="1">
        <v>4</v>
      </c>
      <c r="Q1095" s="1">
        <v>50</v>
      </c>
      <c r="R1095" s="1">
        <v>549.85</v>
      </c>
      <c r="S1095" s="1">
        <v>6</v>
      </c>
      <c r="T1095" s="1" t="s">
        <v>56</v>
      </c>
      <c r="U1095" s="1">
        <v>161</v>
      </c>
      <c r="V1095" s="1" t="s">
        <v>52</v>
      </c>
      <c r="W1095" s="1" t="s">
        <v>52</v>
      </c>
      <c r="X1095" s="1">
        <v>38</v>
      </c>
    </row>
    <row r="1096" spans="1:24">
      <c r="A1096" s="1">
        <v>1161</v>
      </c>
      <c r="B1096" s="1" t="s">
        <v>99</v>
      </c>
      <c r="C1096" s="1" t="s">
        <v>14</v>
      </c>
      <c r="D1096" s="1">
        <v>92.25</v>
      </c>
      <c r="E1096" s="1">
        <v>0.5</v>
      </c>
      <c r="F1096" s="1">
        <v>0.1</v>
      </c>
      <c r="G1096" s="1">
        <v>0</v>
      </c>
      <c r="H1096" s="1">
        <v>0.15</v>
      </c>
      <c r="I1096" s="1">
        <v>6</v>
      </c>
      <c r="J1096" s="1">
        <v>0</v>
      </c>
      <c r="K1096" s="1">
        <v>1</v>
      </c>
      <c r="L1096" s="1">
        <v>0</v>
      </c>
      <c r="M1096" s="1">
        <v>0</v>
      </c>
      <c r="N1096" s="1" t="s">
        <v>55</v>
      </c>
      <c r="O1096" s="1">
        <v>979.85</v>
      </c>
      <c r="P1096" s="1">
        <v>4</v>
      </c>
      <c r="Q1096" s="1">
        <v>50</v>
      </c>
      <c r="R1096" s="1">
        <v>399.85</v>
      </c>
      <c r="S1096" s="1">
        <v>6</v>
      </c>
      <c r="T1096" s="1" t="s">
        <v>56</v>
      </c>
      <c r="U1096" s="1">
        <v>276</v>
      </c>
      <c r="V1096" s="1" t="s">
        <v>52</v>
      </c>
      <c r="W1096" s="1" t="s">
        <v>52</v>
      </c>
      <c r="X1096" s="1">
        <v>39</v>
      </c>
    </row>
    <row r="1097" spans="1:24">
      <c r="A1097" s="1">
        <v>1162</v>
      </c>
      <c r="B1097" s="1" t="s">
        <v>99</v>
      </c>
      <c r="C1097" s="1" t="s">
        <v>14</v>
      </c>
      <c r="D1097" s="1">
        <v>92.25</v>
      </c>
      <c r="E1097" s="1">
        <v>0.5</v>
      </c>
      <c r="F1097" s="1">
        <v>0.1</v>
      </c>
      <c r="G1097" s="1">
        <v>0</v>
      </c>
      <c r="H1097" s="1">
        <v>0.15</v>
      </c>
      <c r="I1097" s="1">
        <v>6</v>
      </c>
      <c r="J1097" s="1">
        <v>0</v>
      </c>
      <c r="K1097" s="1">
        <v>1</v>
      </c>
      <c r="L1097" s="1">
        <v>0</v>
      </c>
      <c r="M1097" s="1">
        <v>0</v>
      </c>
      <c r="N1097" s="1" t="s">
        <v>55</v>
      </c>
      <c r="O1097" s="1">
        <v>979.85</v>
      </c>
      <c r="P1097" s="1">
        <v>4</v>
      </c>
      <c r="Q1097" s="1">
        <v>50</v>
      </c>
      <c r="R1097" s="1">
        <v>449.85</v>
      </c>
      <c r="S1097" s="1">
        <v>6</v>
      </c>
      <c r="T1097" s="1" t="s">
        <v>56</v>
      </c>
      <c r="U1097" s="1">
        <v>255</v>
      </c>
      <c r="V1097" s="1" t="s">
        <v>52</v>
      </c>
      <c r="W1097" s="1" t="s">
        <v>52</v>
      </c>
      <c r="X1097" s="1">
        <v>40</v>
      </c>
    </row>
    <row r="1098" spans="1:24">
      <c r="A1098" s="1">
        <v>1163</v>
      </c>
      <c r="B1098" s="1" t="s">
        <v>99</v>
      </c>
      <c r="C1098" s="1" t="s">
        <v>14</v>
      </c>
      <c r="D1098" s="1">
        <v>92.25</v>
      </c>
      <c r="E1098" s="1">
        <v>0.5</v>
      </c>
      <c r="F1098" s="1">
        <v>0.1</v>
      </c>
      <c r="G1098" s="1">
        <v>0</v>
      </c>
      <c r="H1098" s="1">
        <v>0.15</v>
      </c>
      <c r="I1098" s="1">
        <v>6</v>
      </c>
      <c r="J1098" s="1">
        <v>0</v>
      </c>
      <c r="K1098" s="1">
        <v>1</v>
      </c>
      <c r="L1098" s="1">
        <v>0</v>
      </c>
      <c r="M1098" s="1">
        <v>0</v>
      </c>
      <c r="N1098" s="1" t="s">
        <v>55</v>
      </c>
      <c r="O1098" s="1">
        <v>979.85</v>
      </c>
      <c r="P1098" s="1">
        <v>4</v>
      </c>
      <c r="Q1098" s="1">
        <v>50</v>
      </c>
      <c r="R1098" s="1">
        <v>499.85</v>
      </c>
      <c r="S1098" s="1">
        <v>6</v>
      </c>
      <c r="T1098" s="1" t="s">
        <v>56</v>
      </c>
      <c r="U1098" s="1">
        <v>184</v>
      </c>
      <c r="V1098" s="1" t="s">
        <v>52</v>
      </c>
      <c r="W1098" s="1" t="s">
        <v>52</v>
      </c>
      <c r="X1098" s="1">
        <v>42</v>
      </c>
    </row>
    <row r="1099" spans="1:24">
      <c r="A1099" s="1">
        <v>1164</v>
      </c>
      <c r="B1099" s="1" t="s">
        <v>99</v>
      </c>
      <c r="C1099" s="1" t="s">
        <v>14</v>
      </c>
      <c r="D1099" s="1">
        <v>92.25</v>
      </c>
      <c r="E1099" s="1">
        <v>0.5</v>
      </c>
      <c r="F1099" s="1">
        <v>0.1</v>
      </c>
      <c r="G1099" s="1">
        <v>0</v>
      </c>
      <c r="H1099" s="1">
        <v>0.15</v>
      </c>
      <c r="I1099" s="1">
        <v>6</v>
      </c>
      <c r="J1099" s="1">
        <v>0</v>
      </c>
      <c r="K1099" s="1">
        <v>1</v>
      </c>
      <c r="L1099" s="1">
        <v>0</v>
      </c>
      <c r="M1099" s="1">
        <v>0</v>
      </c>
      <c r="N1099" s="1" t="s">
        <v>55</v>
      </c>
      <c r="O1099" s="1">
        <v>979.85</v>
      </c>
      <c r="P1099" s="1">
        <v>4</v>
      </c>
      <c r="Q1099" s="1">
        <v>50</v>
      </c>
      <c r="R1099" s="1">
        <v>549.85</v>
      </c>
      <c r="S1099" s="1">
        <v>6</v>
      </c>
      <c r="T1099" s="1" t="s">
        <v>56</v>
      </c>
      <c r="U1099" s="1">
        <v>158</v>
      </c>
      <c r="V1099" s="1" t="s">
        <v>52</v>
      </c>
      <c r="W1099" s="1" t="s">
        <v>52</v>
      </c>
      <c r="X1099" s="1">
        <v>39</v>
      </c>
    </row>
    <row r="1100" spans="1:24">
      <c r="A1100" s="1">
        <v>1166</v>
      </c>
      <c r="B1100" s="1" t="s">
        <v>99</v>
      </c>
      <c r="C1100" s="1" t="s">
        <v>14</v>
      </c>
      <c r="D1100" s="1">
        <v>92.25</v>
      </c>
      <c r="E1100" s="1">
        <v>0.5</v>
      </c>
      <c r="F1100" s="1">
        <v>0.1</v>
      </c>
      <c r="G1100" s="1">
        <v>0</v>
      </c>
      <c r="H1100" s="1">
        <v>0.15</v>
      </c>
      <c r="I1100" s="1">
        <v>6</v>
      </c>
      <c r="J1100" s="1">
        <v>0</v>
      </c>
      <c r="K1100" s="1">
        <v>1</v>
      </c>
      <c r="L1100" s="1">
        <v>0</v>
      </c>
      <c r="M1100" s="1">
        <v>0</v>
      </c>
      <c r="N1100" s="1" t="s">
        <v>54</v>
      </c>
      <c r="O1100" s="1">
        <v>979.85</v>
      </c>
      <c r="P1100" s="1">
        <v>4</v>
      </c>
      <c r="Q1100" s="1">
        <v>0</v>
      </c>
      <c r="R1100" s="1">
        <v>399.85</v>
      </c>
      <c r="S1100" s="1">
        <v>8</v>
      </c>
      <c r="T1100" s="1" t="s">
        <v>51</v>
      </c>
      <c r="U1100" s="1">
        <v>217</v>
      </c>
      <c r="V1100" s="1" t="s">
        <v>52</v>
      </c>
      <c r="W1100" s="1" t="s">
        <v>52</v>
      </c>
      <c r="X1100" s="1">
        <v>46</v>
      </c>
    </row>
    <row r="1101" spans="1:24">
      <c r="A1101" s="1">
        <v>1167</v>
      </c>
      <c r="B1101" s="1" t="s">
        <v>99</v>
      </c>
      <c r="C1101" s="1" t="s">
        <v>14</v>
      </c>
      <c r="D1101" s="1">
        <v>92.25</v>
      </c>
      <c r="E1101" s="1">
        <v>0.5</v>
      </c>
      <c r="F1101" s="1">
        <v>0.1</v>
      </c>
      <c r="G1101" s="1">
        <v>0</v>
      </c>
      <c r="H1101" s="1">
        <v>0.15</v>
      </c>
      <c r="I1101" s="1">
        <v>6</v>
      </c>
      <c r="J1101" s="1">
        <v>0</v>
      </c>
      <c r="K1101" s="1">
        <v>1</v>
      </c>
      <c r="L1101" s="1">
        <v>0</v>
      </c>
      <c r="M1101" s="1">
        <v>0</v>
      </c>
      <c r="N1101" s="1" t="s">
        <v>54</v>
      </c>
      <c r="O1101" s="1">
        <v>979.85</v>
      </c>
      <c r="P1101" s="1">
        <v>4</v>
      </c>
      <c r="Q1101" s="1">
        <v>0</v>
      </c>
      <c r="R1101" s="1">
        <v>449.85</v>
      </c>
      <c r="S1101" s="1">
        <v>8</v>
      </c>
      <c r="T1101" s="1" t="s">
        <v>51</v>
      </c>
      <c r="U1101" s="1">
        <v>181</v>
      </c>
      <c r="V1101" s="1" t="s">
        <v>52</v>
      </c>
      <c r="W1101" s="1" t="s">
        <v>52</v>
      </c>
      <c r="X1101" s="1">
        <v>55</v>
      </c>
    </row>
    <row r="1102" spans="1:24">
      <c r="A1102" s="1">
        <v>1168</v>
      </c>
      <c r="B1102" s="1" t="s">
        <v>99</v>
      </c>
      <c r="C1102" s="1" t="s">
        <v>14</v>
      </c>
      <c r="D1102" s="1">
        <v>92.25</v>
      </c>
      <c r="E1102" s="1">
        <v>0.5</v>
      </c>
      <c r="F1102" s="1">
        <v>0.1</v>
      </c>
      <c r="G1102" s="1">
        <v>0</v>
      </c>
      <c r="H1102" s="1">
        <v>0.15</v>
      </c>
      <c r="I1102" s="1">
        <v>6</v>
      </c>
      <c r="J1102" s="1">
        <v>0</v>
      </c>
      <c r="K1102" s="1">
        <v>1</v>
      </c>
      <c r="L1102" s="1">
        <v>0</v>
      </c>
      <c r="M1102" s="1">
        <v>0</v>
      </c>
      <c r="N1102" s="1" t="s">
        <v>54</v>
      </c>
      <c r="O1102" s="1">
        <v>979.85</v>
      </c>
      <c r="P1102" s="1">
        <v>4</v>
      </c>
      <c r="Q1102" s="1">
        <v>0</v>
      </c>
      <c r="R1102" s="1">
        <v>499.85</v>
      </c>
      <c r="S1102" s="1">
        <v>8</v>
      </c>
      <c r="T1102" s="1" t="s">
        <v>51</v>
      </c>
      <c r="U1102" s="1">
        <v>130</v>
      </c>
      <c r="V1102" s="1" t="s">
        <v>52</v>
      </c>
      <c r="W1102" s="1" t="s">
        <v>52</v>
      </c>
      <c r="X1102" s="1">
        <v>56</v>
      </c>
    </row>
    <row r="1103" spans="1:24">
      <c r="A1103" s="1">
        <v>1169</v>
      </c>
      <c r="B1103" s="1" t="s">
        <v>99</v>
      </c>
      <c r="C1103" s="1" t="s">
        <v>14</v>
      </c>
      <c r="D1103" s="1">
        <v>92.25</v>
      </c>
      <c r="E1103" s="1">
        <v>0.5</v>
      </c>
      <c r="F1103" s="1">
        <v>0.1</v>
      </c>
      <c r="G1103" s="1">
        <v>0</v>
      </c>
      <c r="H1103" s="1">
        <v>0.15</v>
      </c>
      <c r="I1103" s="1">
        <v>6</v>
      </c>
      <c r="J1103" s="1">
        <v>0</v>
      </c>
      <c r="K1103" s="1">
        <v>1</v>
      </c>
      <c r="L1103" s="1">
        <v>0</v>
      </c>
      <c r="M1103" s="1">
        <v>0</v>
      </c>
      <c r="N1103" s="1" t="s">
        <v>55</v>
      </c>
      <c r="O1103" s="1">
        <v>979.85</v>
      </c>
      <c r="P1103" s="1">
        <v>4</v>
      </c>
      <c r="Q1103" s="1">
        <v>50</v>
      </c>
      <c r="R1103" s="1">
        <v>399.85</v>
      </c>
      <c r="S1103" s="1">
        <v>8</v>
      </c>
      <c r="T1103" s="1" t="s">
        <v>56</v>
      </c>
      <c r="U1103" s="1">
        <v>187</v>
      </c>
      <c r="V1103" s="1" t="s">
        <v>52</v>
      </c>
      <c r="W1103" s="1" t="s">
        <v>52</v>
      </c>
      <c r="X1103" s="1">
        <v>61</v>
      </c>
    </row>
    <row r="1104" spans="1:24">
      <c r="A1104" s="1">
        <v>1170</v>
      </c>
      <c r="B1104" s="1" t="s">
        <v>99</v>
      </c>
      <c r="C1104" s="1" t="s">
        <v>14</v>
      </c>
      <c r="D1104" s="1">
        <v>92.25</v>
      </c>
      <c r="E1104" s="1">
        <v>0.5</v>
      </c>
      <c r="F1104" s="1">
        <v>0.1</v>
      </c>
      <c r="G1104" s="1">
        <v>0</v>
      </c>
      <c r="H1104" s="1">
        <v>0.15</v>
      </c>
      <c r="I1104" s="1">
        <v>6</v>
      </c>
      <c r="J1104" s="1">
        <v>0</v>
      </c>
      <c r="K1104" s="1">
        <v>1</v>
      </c>
      <c r="L1104" s="1">
        <v>0</v>
      </c>
      <c r="M1104" s="1">
        <v>0</v>
      </c>
      <c r="N1104" s="1" t="s">
        <v>55</v>
      </c>
      <c r="O1104" s="1">
        <v>979.85</v>
      </c>
      <c r="P1104" s="1">
        <v>4</v>
      </c>
      <c r="Q1104" s="1">
        <v>50</v>
      </c>
      <c r="R1104" s="1">
        <v>449.85</v>
      </c>
      <c r="S1104" s="1">
        <v>8</v>
      </c>
      <c r="T1104" s="1" t="s">
        <v>56</v>
      </c>
      <c r="U1104" s="1">
        <v>148</v>
      </c>
      <c r="V1104" s="1" t="s">
        <v>52</v>
      </c>
      <c r="W1104" s="1" t="s">
        <v>52</v>
      </c>
      <c r="X1104" s="1">
        <v>61</v>
      </c>
    </row>
    <row r="1105" spans="1:24">
      <c r="A1105" s="1">
        <v>1171</v>
      </c>
      <c r="B1105" s="1" t="s">
        <v>99</v>
      </c>
      <c r="C1105" s="1" t="s">
        <v>14</v>
      </c>
      <c r="D1105" s="1">
        <v>92.25</v>
      </c>
      <c r="E1105" s="1">
        <v>0.5</v>
      </c>
      <c r="F1105" s="1">
        <v>0.1</v>
      </c>
      <c r="G1105" s="1">
        <v>0</v>
      </c>
      <c r="H1105" s="1">
        <v>0.15</v>
      </c>
      <c r="I1105" s="1">
        <v>6</v>
      </c>
      <c r="J1105" s="1">
        <v>0</v>
      </c>
      <c r="K1105" s="1">
        <v>1</v>
      </c>
      <c r="L1105" s="1">
        <v>0</v>
      </c>
      <c r="M1105" s="1">
        <v>0</v>
      </c>
      <c r="N1105" s="1" t="s">
        <v>55</v>
      </c>
      <c r="O1105" s="1">
        <v>979.85</v>
      </c>
      <c r="P1105" s="1">
        <v>4</v>
      </c>
      <c r="Q1105" s="1">
        <v>50</v>
      </c>
      <c r="R1105" s="1">
        <v>499.85</v>
      </c>
      <c r="S1105" s="1">
        <v>8</v>
      </c>
      <c r="T1105" s="1" t="s">
        <v>56</v>
      </c>
      <c r="U1105" s="1">
        <v>141</v>
      </c>
      <c r="V1105" s="1" t="s">
        <v>52</v>
      </c>
      <c r="W1105" s="1" t="s">
        <v>52</v>
      </c>
      <c r="X1105" s="1">
        <v>56</v>
      </c>
    </row>
    <row r="1106" spans="1:24">
      <c r="A1106" s="1">
        <v>1172</v>
      </c>
      <c r="B1106" s="1" t="s">
        <v>99</v>
      </c>
      <c r="C1106" s="1" t="s">
        <v>14</v>
      </c>
      <c r="D1106" s="1">
        <v>92.25</v>
      </c>
      <c r="E1106" s="1">
        <v>0.5</v>
      </c>
      <c r="F1106" s="1">
        <v>0.1</v>
      </c>
      <c r="G1106" s="1">
        <v>0</v>
      </c>
      <c r="H1106" s="1">
        <v>0.15</v>
      </c>
      <c r="I1106" s="1">
        <v>6</v>
      </c>
      <c r="J1106" s="1">
        <v>0</v>
      </c>
      <c r="K1106" s="1">
        <v>1</v>
      </c>
      <c r="L1106" s="1">
        <v>0</v>
      </c>
      <c r="M1106" s="1">
        <v>0</v>
      </c>
      <c r="N1106" s="1" t="s">
        <v>55</v>
      </c>
      <c r="O1106" s="1">
        <v>979.85</v>
      </c>
      <c r="P1106" s="1">
        <v>4</v>
      </c>
      <c r="Q1106" s="1">
        <v>50</v>
      </c>
      <c r="R1106" s="1">
        <v>549.85</v>
      </c>
      <c r="S1106" s="1">
        <v>8</v>
      </c>
      <c r="T1106" s="1" t="s">
        <v>56</v>
      </c>
      <c r="U1106" s="1">
        <v>130</v>
      </c>
      <c r="V1106" s="1" t="s">
        <v>52</v>
      </c>
      <c r="W1106" s="1" t="s">
        <v>52</v>
      </c>
      <c r="X1106" s="1">
        <v>50</v>
      </c>
    </row>
    <row r="1107" spans="1:24">
      <c r="A1107" s="1">
        <v>1173</v>
      </c>
      <c r="B1107" s="1" t="s">
        <v>99</v>
      </c>
      <c r="C1107" s="1" t="s">
        <v>14</v>
      </c>
      <c r="D1107" s="1">
        <v>92.25</v>
      </c>
      <c r="E1107" s="1">
        <v>0.5</v>
      </c>
      <c r="F1107" s="1">
        <v>0.1</v>
      </c>
      <c r="G1107" s="1">
        <v>0</v>
      </c>
      <c r="H1107" s="1">
        <v>0.15</v>
      </c>
      <c r="I1107" s="1">
        <v>6</v>
      </c>
      <c r="J1107" s="1">
        <v>0</v>
      </c>
      <c r="K1107" s="1">
        <v>1</v>
      </c>
      <c r="L1107" s="1">
        <v>0</v>
      </c>
      <c r="M1107" s="1">
        <v>0</v>
      </c>
      <c r="N1107" s="1" t="s">
        <v>55</v>
      </c>
      <c r="O1107" s="1">
        <v>979.85</v>
      </c>
      <c r="P1107" s="1">
        <v>4</v>
      </c>
      <c r="Q1107" s="1">
        <v>50</v>
      </c>
      <c r="R1107" s="1">
        <v>399.85</v>
      </c>
      <c r="S1107" s="1">
        <v>8</v>
      </c>
      <c r="T1107" s="1" t="s">
        <v>56</v>
      </c>
      <c r="U1107" s="1">
        <v>166</v>
      </c>
      <c r="V1107" s="1" t="s">
        <v>52</v>
      </c>
      <c r="W1107" s="1" t="s">
        <v>52</v>
      </c>
      <c r="X1107" s="1">
        <v>64</v>
      </c>
    </row>
    <row r="1108" spans="1:24">
      <c r="A1108" s="1">
        <v>1174</v>
      </c>
      <c r="B1108" s="1" t="s">
        <v>99</v>
      </c>
      <c r="C1108" s="1" t="s">
        <v>14</v>
      </c>
      <c r="D1108" s="1">
        <v>92.25</v>
      </c>
      <c r="E1108" s="1">
        <v>0.5</v>
      </c>
      <c r="F1108" s="1">
        <v>0.1</v>
      </c>
      <c r="G1108" s="1">
        <v>0</v>
      </c>
      <c r="H1108" s="1">
        <v>0.15</v>
      </c>
      <c r="I1108" s="1">
        <v>6</v>
      </c>
      <c r="J1108" s="1">
        <v>0</v>
      </c>
      <c r="K1108" s="1">
        <v>1</v>
      </c>
      <c r="L1108" s="1">
        <v>0</v>
      </c>
      <c r="M1108" s="1">
        <v>0</v>
      </c>
      <c r="N1108" s="1" t="s">
        <v>55</v>
      </c>
      <c r="O1108" s="1">
        <v>979.85</v>
      </c>
      <c r="P1108" s="1">
        <v>4</v>
      </c>
      <c r="Q1108" s="1">
        <v>50</v>
      </c>
      <c r="R1108" s="1">
        <v>449.85</v>
      </c>
      <c r="S1108" s="1">
        <v>8</v>
      </c>
      <c r="T1108" s="1" t="s">
        <v>56</v>
      </c>
      <c r="U1108" s="1">
        <v>148</v>
      </c>
      <c r="V1108" s="1" t="s">
        <v>52</v>
      </c>
      <c r="W1108" s="1" t="s">
        <v>52</v>
      </c>
      <c r="X1108" s="1">
        <v>62</v>
      </c>
    </row>
    <row r="1109" spans="1:24">
      <c r="A1109" s="1">
        <v>1175</v>
      </c>
      <c r="B1109" s="1" t="s">
        <v>99</v>
      </c>
      <c r="C1109" s="1" t="s">
        <v>14</v>
      </c>
      <c r="D1109" s="1">
        <v>92.25</v>
      </c>
      <c r="E1109" s="1">
        <v>0.5</v>
      </c>
      <c r="F1109" s="1">
        <v>0.1</v>
      </c>
      <c r="G1109" s="1">
        <v>0</v>
      </c>
      <c r="H1109" s="1">
        <v>0.15</v>
      </c>
      <c r="I1109" s="1">
        <v>6</v>
      </c>
      <c r="J1109" s="1">
        <v>0</v>
      </c>
      <c r="K1109" s="1">
        <v>1</v>
      </c>
      <c r="L1109" s="1">
        <v>0</v>
      </c>
      <c r="M1109" s="1">
        <v>0</v>
      </c>
      <c r="N1109" s="1" t="s">
        <v>55</v>
      </c>
      <c r="O1109" s="1">
        <v>979.85</v>
      </c>
      <c r="P1109" s="1">
        <v>4</v>
      </c>
      <c r="Q1109" s="1">
        <v>50</v>
      </c>
      <c r="R1109" s="1">
        <v>499.85</v>
      </c>
      <c r="S1109" s="1">
        <v>8</v>
      </c>
      <c r="T1109" s="1" t="s">
        <v>56</v>
      </c>
      <c r="U1109" s="1">
        <v>140</v>
      </c>
      <c r="V1109" s="1" t="s">
        <v>52</v>
      </c>
      <c r="W1109" s="1" t="s">
        <v>52</v>
      </c>
      <c r="X1109" s="1">
        <v>57</v>
      </c>
    </row>
    <row r="1110" spans="1:24">
      <c r="A1110" s="1">
        <v>1176</v>
      </c>
      <c r="B1110" s="1" t="s">
        <v>99</v>
      </c>
      <c r="C1110" s="1" t="s">
        <v>14</v>
      </c>
      <c r="D1110" s="1">
        <v>92.25</v>
      </c>
      <c r="E1110" s="1">
        <v>0.5</v>
      </c>
      <c r="F1110" s="1">
        <v>0.1</v>
      </c>
      <c r="G1110" s="1">
        <v>0</v>
      </c>
      <c r="H1110" s="1">
        <v>0.15</v>
      </c>
      <c r="I1110" s="1">
        <v>6</v>
      </c>
      <c r="J1110" s="1">
        <v>0</v>
      </c>
      <c r="K1110" s="1">
        <v>1</v>
      </c>
      <c r="L1110" s="1">
        <v>0</v>
      </c>
      <c r="M1110" s="1">
        <v>0</v>
      </c>
      <c r="N1110" s="1" t="s">
        <v>55</v>
      </c>
      <c r="O1110" s="1">
        <v>979.85</v>
      </c>
      <c r="P1110" s="1">
        <v>4</v>
      </c>
      <c r="Q1110" s="1">
        <v>50</v>
      </c>
      <c r="R1110" s="1">
        <v>549.85</v>
      </c>
      <c r="S1110" s="1">
        <v>8</v>
      </c>
      <c r="T1110" s="1" t="s">
        <v>56</v>
      </c>
      <c r="U1110" s="1">
        <v>127</v>
      </c>
      <c r="V1110" s="1" t="s">
        <v>52</v>
      </c>
      <c r="W1110" s="1" t="s">
        <v>52</v>
      </c>
      <c r="X1110" s="1">
        <v>51</v>
      </c>
    </row>
    <row r="1111" spans="1:24">
      <c r="A1111" s="1">
        <v>1177</v>
      </c>
      <c r="B1111" s="1" t="s">
        <v>99</v>
      </c>
      <c r="C1111" s="1" t="s">
        <v>14</v>
      </c>
      <c r="D1111" s="1">
        <v>92.25</v>
      </c>
      <c r="E1111" s="1">
        <v>0.5</v>
      </c>
      <c r="F1111" s="1">
        <v>0.1</v>
      </c>
      <c r="G1111" s="1">
        <v>0</v>
      </c>
      <c r="H1111" s="1">
        <v>0.15</v>
      </c>
      <c r="I1111" s="1">
        <v>6</v>
      </c>
      <c r="J1111" s="1">
        <v>0</v>
      </c>
      <c r="K1111" s="1">
        <v>1</v>
      </c>
      <c r="L1111" s="1">
        <v>0</v>
      </c>
      <c r="M1111" s="1">
        <v>0</v>
      </c>
      <c r="N1111" s="1" t="s">
        <v>55</v>
      </c>
      <c r="O1111" s="1">
        <v>979.85</v>
      </c>
      <c r="P1111" s="1">
        <v>4</v>
      </c>
      <c r="Q1111" s="1">
        <v>50</v>
      </c>
      <c r="R1111" s="1">
        <v>399.85</v>
      </c>
      <c r="S1111" s="1">
        <v>8</v>
      </c>
      <c r="T1111" s="1" t="s">
        <v>56</v>
      </c>
      <c r="U1111" s="1">
        <v>184</v>
      </c>
      <c r="V1111" s="1" t="s">
        <v>52</v>
      </c>
      <c r="W1111" s="1" t="s">
        <v>52</v>
      </c>
      <c r="X1111" s="1">
        <v>63</v>
      </c>
    </row>
    <row r="1112" spans="1:24">
      <c r="A1112" s="1">
        <v>1178</v>
      </c>
      <c r="B1112" s="1" t="s">
        <v>99</v>
      </c>
      <c r="C1112" s="1" t="s">
        <v>14</v>
      </c>
      <c r="D1112" s="1">
        <v>92.25</v>
      </c>
      <c r="E1112" s="1">
        <v>0.5</v>
      </c>
      <c r="F1112" s="1">
        <v>0.1</v>
      </c>
      <c r="G1112" s="1">
        <v>0</v>
      </c>
      <c r="H1112" s="1">
        <v>0.15</v>
      </c>
      <c r="I1112" s="1">
        <v>6</v>
      </c>
      <c r="J1112" s="1">
        <v>0</v>
      </c>
      <c r="K1112" s="1">
        <v>1</v>
      </c>
      <c r="L1112" s="1">
        <v>0</v>
      </c>
      <c r="M1112" s="1">
        <v>0</v>
      </c>
      <c r="N1112" s="1" t="s">
        <v>55</v>
      </c>
      <c r="O1112" s="1">
        <v>979.85</v>
      </c>
      <c r="P1112" s="1">
        <v>4</v>
      </c>
      <c r="Q1112" s="1">
        <v>50</v>
      </c>
      <c r="R1112" s="1">
        <v>449.85</v>
      </c>
      <c r="S1112" s="1">
        <v>8</v>
      </c>
      <c r="T1112" s="1" t="s">
        <v>56</v>
      </c>
      <c r="U1112" s="1">
        <v>145</v>
      </c>
      <c r="V1112" s="1" t="s">
        <v>52</v>
      </c>
      <c r="W1112" s="1" t="s">
        <v>52</v>
      </c>
      <c r="X1112" s="1">
        <v>63</v>
      </c>
    </row>
    <row r="1113" spans="1:24">
      <c r="A1113" s="1">
        <v>1179</v>
      </c>
      <c r="B1113" s="1" t="s">
        <v>99</v>
      </c>
      <c r="C1113" s="1" t="s">
        <v>14</v>
      </c>
      <c r="D1113" s="1">
        <v>92.25</v>
      </c>
      <c r="E1113" s="1">
        <v>0.5</v>
      </c>
      <c r="F1113" s="1">
        <v>0.1</v>
      </c>
      <c r="G1113" s="1">
        <v>0</v>
      </c>
      <c r="H1113" s="1">
        <v>0.15</v>
      </c>
      <c r="I1113" s="1">
        <v>6</v>
      </c>
      <c r="J1113" s="1">
        <v>0</v>
      </c>
      <c r="K1113" s="1">
        <v>1</v>
      </c>
      <c r="L1113" s="1">
        <v>0</v>
      </c>
      <c r="M1113" s="1">
        <v>0</v>
      </c>
      <c r="N1113" s="1" t="s">
        <v>55</v>
      </c>
      <c r="O1113" s="1">
        <v>979.85</v>
      </c>
      <c r="P1113" s="1">
        <v>4</v>
      </c>
      <c r="Q1113" s="1">
        <v>50</v>
      </c>
      <c r="R1113" s="1">
        <v>499.85</v>
      </c>
      <c r="S1113" s="1">
        <v>8</v>
      </c>
      <c r="T1113" s="1" t="s">
        <v>56</v>
      </c>
      <c r="U1113" s="1">
        <v>135</v>
      </c>
      <c r="V1113" s="1" t="s">
        <v>52</v>
      </c>
      <c r="W1113" s="1" t="s">
        <v>52</v>
      </c>
      <c r="X1113" s="1">
        <v>56</v>
      </c>
    </row>
    <row r="1114" spans="1:24">
      <c r="A1114" s="1">
        <v>1180</v>
      </c>
      <c r="B1114" s="1" t="s">
        <v>99</v>
      </c>
      <c r="C1114" s="1" t="s">
        <v>14</v>
      </c>
      <c r="D1114" s="1">
        <v>92.25</v>
      </c>
      <c r="E1114" s="1">
        <v>0.5</v>
      </c>
      <c r="F1114" s="1">
        <v>0.1</v>
      </c>
      <c r="G1114" s="1">
        <v>0</v>
      </c>
      <c r="H1114" s="1">
        <v>0.15</v>
      </c>
      <c r="I1114" s="1">
        <v>6</v>
      </c>
      <c r="J1114" s="1">
        <v>0</v>
      </c>
      <c r="K1114" s="1">
        <v>1</v>
      </c>
      <c r="L1114" s="1">
        <v>0</v>
      </c>
      <c r="M1114" s="1">
        <v>0</v>
      </c>
      <c r="N1114" s="1" t="s">
        <v>55</v>
      </c>
      <c r="O1114" s="1">
        <v>979.85</v>
      </c>
      <c r="P1114" s="1">
        <v>4</v>
      </c>
      <c r="Q1114" s="1">
        <v>50</v>
      </c>
      <c r="R1114" s="1">
        <v>549.85</v>
      </c>
      <c r="S1114" s="1">
        <v>8</v>
      </c>
      <c r="T1114" s="1" t="s">
        <v>56</v>
      </c>
      <c r="U1114" s="1">
        <v>124</v>
      </c>
      <c r="V1114" s="1" t="s">
        <v>52</v>
      </c>
      <c r="W1114" s="1" t="s">
        <v>52</v>
      </c>
      <c r="X1114" s="1">
        <v>50</v>
      </c>
    </row>
    <row r="1115" spans="1:24">
      <c r="A1115" s="1">
        <v>1181</v>
      </c>
      <c r="B1115" s="1" t="s">
        <v>99</v>
      </c>
      <c r="C1115" s="1" t="s">
        <v>14</v>
      </c>
      <c r="D1115" s="1">
        <v>92.25</v>
      </c>
      <c r="E1115" s="1">
        <v>0.5</v>
      </c>
      <c r="F1115" s="1">
        <v>0.1</v>
      </c>
      <c r="G1115" s="1">
        <v>0</v>
      </c>
      <c r="H1115" s="1">
        <v>0.15</v>
      </c>
      <c r="I1115" s="1">
        <v>6</v>
      </c>
      <c r="J1115" s="1">
        <v>0</v>
      </c>
      <c r="K1115" s="1">
        <v>1</v>
      </c>
      <c r="L1115" s="1">
        <v>0</v>
      </c>
      <c r="M1115" s="1">
        <v>0</v>
      </c>
      <c r="N1115" s="1" t="s">
        <v>55</v>
      </c>
      <c r="O1115" s="1">
        <v>979.85</v>
      </c>
      <c r="P1115" s="1">
        <v>4</v>
      </c>
      <c r="Q1115" s="1">
        <v>50</v>
      </c>
      <c r="R1115" s="1">
        <v>399.85</v>
      </c>
      <c r="S1115" s="1">
        <v>8</v>
      </c>
      <c r="T1115" s="1" t="s">
        <v>56</v>
      </c>
      <c r="U1115" s="1">
        <v>320</v>
      </c>
      <c r="V1115" s="1" t="s">
        <v>52</v>
      </c>
      <c r="W1115" s="1" t="s">
        <v>52</v>
      </c>
      <c r="X1115" s="1">
        <v>32</v>
      </c>
    </row>
    <row r="1116" spans="1:24">
      <c r="A1116" s="1">
        <v>1182</v>
      </c>
      <c r="B1116" s="1" t="s">
        <v>99</v>
      </c>
      <c r="C1116" s="1" t="s">
        <v>14</v>
      </c>
      <c r="D1116" s="1">
        <v>92.25</v>
      </c>
      <c r="E1116" s="1">
        <v>0.5</v>
      </c>
      <c r="F1116" s="1">
        <v>0.1</v>
      </c>
      <c r="G1116" s="1">
        <v>0</v>
      </c>
      <c r="H1116" s="1">
        <v>0.15</v>
      </c>
      <c r="I1116" s="1">
        <v>6</v>
      </c>
      <c r="J1116" s="1">
        <v>0</v>
      </c>
      <c r="K1116" s="1">
        <v>1</v>
      </c>
      <c r="L1116" s="1">
        <v>0</v>
      </c>
      <c r="M1116" s="1">
        <v>0</v>
      </c>
      <c r="N1116" s="1" t="s">
        <v>55</v>
      </c>
      <c r="O1116" s="1">
        <v>979.85</v>
      </c>
      <c r="P1116" s="1">
        <v>4</v>
      </c>
      <c r="Q1116" s="1">
        <v>50</v>
      </c>
      <c r="R1116" s="1">
        <v>449.85</v>
      </c>
      <c r="S1116" s="1">
        <v>8</v>
      </c>
      <c r="T1116" s="1" t="s">
        <v>56</v>
      </c>
      <c r="U1116" s="1">
        <v>256</v>
      </c>
      <c r="V1116" s="1" t="s">
        <v>52</v>
      </c>
      <c r="W1116" s="1" t="s">
        <v>52</v>
      </c>
      <c r="X1116" s="1">
        <v>37</v>
      </c>
    </row>
    <row r="1117" spans="1:24">
      <c r="A1117" s="1">
        <v>1183</v>
      </c>
      <c r="B1117" s="1" t="s">
        <v>99</v>
      </c>
      <c r="C1117" s="1" t="s">
        <v>14</v>
      </c>
      <c r="D1117" s="1">
        <v>92.25</v>
      </c>
      <c r="E1117" s="1">
        <v>0.5</v>
      </c>
      <c r="F1117" s="1">
        <v>0.1</v>
      </c>
      <c r="G1117" s="1">
        <v>0</v>
      </c>
      <c r="H1117" s="1">
        <v>0.15</v>
      </c>
      <c r="I1117" s="1">
        <v>6</v>
      </c>
      <c r="J1117" s="1">
        <v>0</v>
      </c>
      <c r="K1117" s="1">
        <v>1</v>
      </c>
      <c r="L1117" s="1">
        <v>0</v>
      </c>
      <c r="M1117" s="1">
        <v>0</v>
      </c>
      <c r="N1117" s="1" t="s">
        <v>55</v>
      </c>
      <c r="O1117" s="1">
        <v>979.85</v>
      </c>
      <c r="P1117" s="1">
        <v>4</v>
      </c>
      <c r="Q1117" s="1">
        <v>50</v>
      </c>
      <c r="R1117" s="1">
        <v>499.85</v>
      </c>
      <c r="S1117" s="1">
        <v>8</v>
      </c>
      <c r="T1117" s="1" t="s">
        <v>56</v>
      </c>
      <c r="U1117" s="1">
        <v>171</v>
      </c>
      <c r="V1117" s="1" t="s">
        <v>52</v>
      </c>
      <c r="W1117" s="1" t="s">
        <v>52</v>
      </c>
      <c r="X1117" s="1">
        <v>38</v>
      </c>
    </row>
    <row r="1118" spans="1:24">
      <c r="A1118" s="1">
        <v>1184</v>
      </c>
      <c r="B1118" s="1" t="s">
        <v>99</v>
      </c>
      <c r="C1118" s="1" t="s">
        <v>14</v>
      </c>
      <c r="D1118" s="1">
        <v>92.25</v>
      </c>
      <c r="E1118" s="1">
        <v>0.5</v>
      </c>
      <c r="F1118" s="1">
        <v>0.1</v>
      </c>
      <c r="G1118" s="1">
        <v>0</v>
      </c>
      <c r="H1118" s="1">
        <v>0.15</v>
      </c>
      <c r="I1118" s="1">
        <v>6</v>
      </c>
      <c r="J1118" s="1">
        <v>0</v>
      </c>
      <c r="K1118" s="1">
        <v>1</v>
      </c>
      <c r="L1118" s="1">
        <v>0</v>
      </c>
      <c r="M1118" s="1">
        <v>0</v>
      </c>
      <c r="N1118" s="1" t="s">
        <v>55</v>
      </c>
      <c r="O1118" s="1">
        <v>979.85</v>
      </c>
      <c r="P1118" s="1">
        <v>4</v>
      </c>
      <c r="Q1118" s="1">
        <v>50</v>
      </c>
      <c r="R1118" s="1">
        <v>549.85</v>
      </c>
      <c r="S1118" s="1">
        <v>8</v>
      </c>
      <c r="T1118" s="1" t="s">
        <v>56</v>
      </c>
      <c r="U1118" s="1">
        <v>155</v>
      </c>
      <c r="V1118" s="1" t="s">
        <v>52</v>
      </c>
      <c r="W1118" s="1" t="s">
        <v>52</v>
      </c>
      <c r="X1118" s="1">
        <v>36</v>
      </c>
    </row>
    <row r="1119" spans="1:24">
      <c r="A1119" s="1">
        <v>1185</v>
      </c>
      <c r="B1119" s="1" t="s">
        <v>99</v>
      </c>
      <c r="C1119" s="1" t="s">
        <v>14</v>
      </c>
      <c r="D1119" s="1">
        <v>92.25</v>
      </c>
      <c r="E1119" s="1">
        <v>0.5</v>
      </c>
      <c r="F1119" s="1">
        <v>0.1</v>
      </c>
      <c r="G1119" s="1">
        <v>0</v>
      </c>
      <c r="H1119" s="1">
        <v>0.15</v>
      </c>
      <c r="I1119" s="1">
        <v>6</v>
      </c>
      <c r="J1119" s="1">
        <v>0</v>
      </c>
      <c r="K1119" s="1">
        <v>1</v>
      </c>
      <c r="L1119" s="1">
        <v>0</v>
      </c>
      <c r="M1119" s="1">
        <v>0</v>
      </c>
      <c r="N1119" s="1" t="s">
        <v>55</v>
      </c>
      <c r="O1119" s="1">
        <v>979.85</v>
      </c>
      <c r="P1119" s="1">
        <v>4</v>
      </c>
      <c r="Q1119" s="1">
        <v>50</v>
      </c>
      <c r="R1119" s="1">
        <v>399.85</v>
      </c>
      <c r="S1119" s="1">
        <v>8</v>
      </c>
      <c r="T1119" s="1" t="s">
        <v>56</v>
      </c>
      <c r="U1119" s="1">
        <v>296</v>
      </c>
      <c r="V1119" s="1" t="s">
        <v>52</v>
      </c>
      <c r="W1119" s="1" t="s">
        <v>52</v>
      </c>
      <c r="X1119" s="1">
        <v>38</v>
      </c>
    </row>
    <row r="1120" spans="1:24">
      <c r="A1120" s="1">
        <v>1186</v>
      </c>
      <c r="B1120" s="1" t="s">
        <v>99</v>
      </c>
      <c r="C1120" s="1" t="s">
        <v>14</v>
      </c>
      <c r="D1120" s="1">
        <v>92.25</v>
      </c>
      <c r="E1120" s="1">
        <v>0.5</v>
      </c>
      <c r="F1120" s="1">
        <v>0.1</v>
      </c>
      <c r="G1120" s="1">
        <v>0</v>
      </c>
      <c r="H1120" s="1">
        <v>0.15</v>
      </c>
      <c r="I1120" s="1">
        <v>6</v>
      </c>
      <c r="J1120" s="1">
        <v>0</v>
      </c>
      <c r="K1120" s="1">
        <v>1</v>
      </c>
      <c r="L1120" s="1">
        <v>0</v>
      </c>
      <c r="M1120" s="1">
        <v>0</v>
      </c>
      <c r="N1120" s="1" t="s">
        <v>55</v>
      </c>
      <c r="O1120" s="1">
        <v>979.85</v>
      </c>
      <c r="P1120" s="1">
        <v>4</v>
      </c>
      <c r="Q1120" s="1">
        <v>50</v>
      </c>
      <c r="R1120" s="1">
        <v>449.85</v>
      </c>
      <c r="S1120" s="1">
        <v>8</v>
      </c>
      <c r="T1120" s="1" t="s">
        <v>56</v>
      </c>
      <c r="U1120" s="1">
        <v>248</v>
      </c>
      <c r="V1120" s="1" t="s">
        <v>52</v>
      </c>
      <c r="W1120" s="1" t="s">
        <v>52</v>
      </c>
      <c r="X1120" s="1">
        <v>41</v>
      </c>
    </row>
    <row r="1121" spans="1:24">
      <c r="A1121" s="1">
        <v>1187</v>
      </c>
      <c r="B1121" s="1" t="s">
        <v>99</v>
      </c>
      <c r="C1121" s="1" t="s">
        <v>14</v>
      </c>
      <c r="D1121" s="1">
        <v>92.25</v>
      </c>
      <c r="E1121" s="1">
        <v>0.5</v>
      </c>
      <c r="F1121" s="1">
        <v>0.1</v>
      </c>
      <c r="G1121" s="1">
        <v>0</v>
      </c>
      <c r="H1121" s="1">
        <v>0.15</v>
      </c>
      <c r="I1121" s="1">
        <v>6</v>
      </c>
      <c r="J1121" s="1">
        <v>0</v>
      </c>
      <c r="K1121" s="1">
        <v>1</v>
      </c>
      <c r="L1121" s="1">
        <v>0</v>
      </c>
      <c r="M1121" s="1">
        <v>0</v>
      </c>
      <c r="N1121" s="1" t="s">
        <v>55</v>
      </c>
      <c r="O1121" s="1">
        <v>979.85</v>
      </c>
      <c r="P1121" s="1">
        <v>4</v>
      </c>
      <c r="Q1121" s="1">
        <v>50</v>
      </c>
      <c r="R1121" s="1">
        <v>499.85</v>
      </c>
      <c r="S1121" s="1">
        <v>8</v>
      </c>
      <c r="T1121" s="1" t="s">
        <v>56</v>
      </c>
      <c r="U1121" s="1">
        <v>171</v>
      </c>
      <c r="V1121" s="1" t="s">
        <v>52</v>
      </c>
      <c r="W1121" s="1" t="s">
        <v>52</v>
      </c>
      <c r="X1121" s="1">
        <v>43</v>
      </c>
    </row>
    <row r="1122" spans="1:24">
      <c r="A1122" s="1">
        <v>1188</v>
      </c>
      <c r="B1122" s="1" t="s">
        <v>99</v>
      </c>
      <c r="C1122" s="1" t="s">
        <v>14</v>
      </c>
      <c r="D1122" s="1">
        <v>92.25</v>
      </c>
      <c r="E1122" s="1">
        <v>0.5</v>
      </c>
      <c r="F1122" s="1">
        <v>0.1</v>
      </c>
      <c r="G1122" s="1">
        <v>0</v>
      </c>
      <c r="H1122" s="1">
        <v>0.15</v>
      </c>
      <c r="I1122" s="1">
        <v>6</v>
      </c>
      <c r="J1122" s="1">
        <v>0</v>
      </c>
      <c r="K1122" s="1">
        <v>1</v>
      </c>
      <c r="L1122" s="1">
        <v>0</v>
      </c>
      <c r="M1122" s="1">
        <v>0</v>
      </c>
      <c r="N1122" s="1" t="s">
        <v>55</v>
      </c>
      <c r="O1122" s="1">
        <v>979.85</v>
      </c>
      <c r="P1122" s="1">
        <v>4</v>
      </c>
      <c r="Q1122" s="1">
        <v>50</v>
      </c>
      <c r="R1122" s="1">
        <v>549.85</v>
      </c>
      <c r="S1122" s="1">
        <v>8</v>
      </c>
      <c r="T1122" s="1" t="s">
        <v>56</v>
      </c>
      <c r="U1122" s="1">
        <v>157</v>
      </c>
      <c r="V1122" s="1" t="s">
        <v>52</v>
      </c>
      <c r="W1122" s="1" t="s">
        <v>52</v>
      </c>
      <c r="X1122" s="1">
        <v>38</v>
      </c>
    </row>
    <row r="1123" spans="1:24">
      <c r="A1123" s="1">
        <v>1189</v>
      </c>
      <c r="B1123" s="1" t="s">
        <v>99</v>
      </c>
      <c r="C1123" s="1" t="s">
        <v>14</v>
      </c>
      <c r="D1123" s="1">
        <v>92.25</v>
      </c>
      <c r="E1123" s="1">
        <v>0.5</v>
      </c>
      <c r="F1123" s="1">
        <v>0.1</v>
      </c>
      <c r="G1123" s="1">
        <v>0</v>
      </c>
      <c r="H1123" s="1">
        <v>0.15</v>
      </c>
      <c r="I1123" s="1">
        <v>6</v>
      </c>
      <c r="J1123" s="1">
        <v>0</v>
      </c>
      <c r="K1123" s="1">
        <v>1</v>
      </c>
      <c r="L1123" s="1">
        <v>0</v>
      </c>
      <c r="M1123" s="1">
        <v>0</v>
      </c>
      <c r="N1123" s="1" t="s">
        <v>55</v>
      </c>
      <c r="O1123" s="1">
        <v>979.85</v>
      </c>
      <c r="P1123" s="1">
        <v>4</v>
      </c>
      <c r="Q1123" s="1">
        <v>50</v>
      </c>
      <c r="R1123" s="1">
        <v>399.85</v>
      </c>
      <c r="S1123" s="1">
        <v>8</v>
      </c>
      <c r="T1123" s="1" t="s">
        <v>56</v>
      </c>
      <c r="U1123" s="1">
        <v>270</v>
      </c>
      <c r="V1123" s="1" t="s">
        <v>52</v>
      </c>
      <c r="W1123" s="1" t="s">
        <v>52</v>
      </c>
      <c r="X1123" s="1">
        <v>40</v>
      </c>
    </row>
    <row r="1124" spans="1:24">
      <c r="A1124" s="1">
        <v>1190</v>
      </c>
      <c r="B1124" s="1" t="s">
        <v>99</v>
      </c>
      <c r="C1124" s="1" t="s">
        <v>14</v>
      </c>
      <c r="D1124" s="1">
        <v>92.25</v>
      </c>
      <c r="E1124" s="1">
        <v>0.5</v>
      </c>
      <c r="F1124" s="1">
        <v>0.1</v>
      </c>
      <c r="G1124" s="1">
        <v>0</v>
      </c>
      <c r="H1124" s="1">
        <v>0.15</v>
      </c>
      <c r="I1124" s="1">
        <v>6</v>
      </c>
      <c r="J1124" s="1">
        <v>0</v>
      </c>
      <c r="K1124" s="1">
        <v>1</v>
      </c>
      <c r="L1124" s="1">
        <v>0</v>
      </c>
      <c r="M1124" s="1">
        <v>0</v>
      </c>
      <c r="N1124" s="1" t="s">
        <v>55</v>
      </c>
      <c r="O1124" s="1">
        <v>979.85</v>
      </c>
      <c r="P1124" s="1">
        <v>4</v>
      </c>
      <c r="Q1124" s="1">
        <v>50</v>
      </c>
      <c r="R1124" s="1">
        <v>449.85</v>
      </c>
      <c r="S1124" s="1">
        <v>8</v>
      </c>
      <c r="T1124" s="1" t="s">
        <v>56</v>
      </c>
      <c r="U1124" s="1">
        <v>244</v>
      </c>
      <c r="V1124" s="1" t="s">
        <v>52</v>
      </c>
      <c r="W1124" s="1" t="s">
        <v>52</v>
      </c>
      <c r="X1124" s="1">
        <v>41</v>
      </c>
    </row>
    <row r="1125" spans="1:24">
      <c r="A1125" s="1">
        <v>1191</v>
      </c>
      <c r="B1125" s="1" t="s">
        <v>99</v>
      </c>
      <c r="C1125" s="1" t="s">
        <v>14</v>
      </c>
      <c r="D1125" s="1">
        <v>92.25</v>
      </c>
      <c r="E1125" s="1">
        <v>0.5</v>
      </c>
      <c r="F1125" s="1">
        <v>0.1</v>
      </c>
      <c r="G1125" s="1">
        <v>0</v>
      </c>
      <c r="H1125" s="1">
        <v>0.15</v>
      </c>
      <c r="I1125" s="1">
        <v>6</v>
      </c>
      <c r="J1125" s="1">
        <v>0</v>
      </c>
      <c r="K1125" s="1">
        <v>1</v>
      </c>
      <c r="L1125" s="1">
        <v>0</v>
      </c>
      <c r="M1125" s="1">
        <v>0</v>
      </c>
      <c r="N1125" s="1" t="s">
        <v>55</v>
      </c>
      <c r="O1125" s="1">
        <v>979.85</v>
      </c>
      <c r="P1125" s="1">
        <v>4</v>
      </c>
      <c r="Q1125" s="1">
        <v>50</v>
      </c>
      <c r="R1125" s="1">
        <v>499.85</v>
      </c>
      <c r="S1125" s="1">
        <v>8</v>
      </c>
      <c r="T1125" s="1" t="s">
        <v>56</v>
      </c>
      <c r="U1125" s="1">
        <v>164</v>
      </c>
      <c r="V1125" s="1" t="s">
        <v>52</v>
      </c>
      <c r="W1125" s="1" t="s">
        <v>52</v>
      </c>
      <c r="X1125" s="1">
        <v>42</v>
      </c>
    </row>
    <row r="1126" spans="1:24">
      <c r="A1126" s="1">
        <v>1192</v>
      </c>
      <c r="B1126" s="1" t="s">
        <v>99</v>
      </c>
      <c r="C1126" s="1" t="s">
        <v>14</v>
      </c>
      <c r="D1126" s="1">
        <v>92.25</v>
      </c>
      <c r="E1126" s="1">
        <v>0.5</v>
      </c>
      <c r="F1126" s="1">
        <v>0.1</v>
      </c>
      <c r="G1126" s="1">
        <v>0</v>
      </c>
      <c r="H1126" s="1">
        <v>0.15</v>
      </c>
      <c r="I1126" s="1">
        <v>6</v>
      </c>
      <c r="J1126" s="1">
        <v>0</v>
      </c>
      <c r="K1126" s="1">
        <v>1</v>
      </c>
      <c r="L1126" s="1">
        <v>0</v>
      </c>
      <c r="M1126" s="1">
        <v>0</v>
      </c>
      <c r="N1126" s="1" t="s">
        <v>55</v>
      </c>
      <c r="O1126" s="1">
        <v>979.85</v>
      </c>
      <c r="P1126" s="1">
        <v>4</v>
      </c>
      <c r="Q1126" s="1">
        <v>50</v>
      </c>
      <c r="R1126" s="1">
        <v>549.85</v>
      </c>
      <c r="S1126" s="1">
        <v>8</v>
      </c>
      <c r="T1126" s="1" t="s">
        <v>56</v>
      </c>
      <c r="U1126" s="1">
        <v>155</v>
      </c>
      <c r="V1126" s="1" t="s">
        <v>52</v>
      </c>
      <c r="W1126" s="1" t="s">
        <v>52</v>
      </c>
      <c r="X1126" s="1">
        <v>39</v>
      </c>
    </row>
    <row r="1127" spans="1:24">
      <c r="A1127" s="1">
        <v>1193</v>
      </c>
      <c r="B1127" s="1" t="s">
        <v>101</v>
      </c>
      <c r="C1127" s="1" t="s">
        <v>8</v>
      </c>
      <c r="D1127" s="1">
        <v>99.84</v>
      </c>
      <c r="E1127" s="1">
        <v>0</v>
      </c>
      <c r="F1127" s="1">
        <v>0.1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0.06</v>
      </c>
      <c r="N1127" s="1" t="s">
        <v>54</v>
      </c>
      <c r="O1127" s="1">
        <v>999.85</v>
      </c>
      <c r="P1127" s="1">
        <v>1</v>
      </c>
      <c r="Q1127" s="1">
        <v>0</v>
      </c>
      <c r="R1127" s="1">
        <v>99.85</v>
      </c>
      <c r="S1127" s="1">
        <v>1</v>
      </c>
      <c r="T1127" s="1" t="s">
        <v>51</v>
      </c>
      <c r="U1127" s="1">
        <v>68</v>
      </c>
      <c r="V1127" s="1" t="s">
        <v>52</v>
      </c>
      <c r="W1127" s="1" t="s">
        <v>52</v>
      </c>
      <c r="X1127" s="1">
        <v>58</v>
      </c>
    </row>
    <row r="1128" spans="1:24">
      <c r="A1128" s="1">
        <v>1194</v>
      </c>
      <c r="B1128" s="1" t="s">
        <v>101</v>
      </c>
      <c r="C1128" s="1" t="s">
        <v>8</v>
      </c>
      <c r="D1128" s="1">
        <v>99.84</v>
      </c>
      <c r="E1128" s="1">
        <v>0</v>
      </c>
      <c r="F1128" s="1">
        <v>0.1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0.06</v>
      </c>
      <c r="N1128" s="1" t="s">
        <v>54</v>
      </c>
      <c r="O1128" s="1">
        <v>999.85</v>
      </c>
      <c r="P1128" s="1">
        <v>1</v>
      </c>
      <c r="Q1128" s="1">
        <v>0</v>
      </c>
      <c r="R1128" s="1">
        <v>199.85</v>
      </c>
      <c r="S1128" s="1">
        <v>1</v>
      </c>
      <c r="T1128" s="1" t="s">
        <v>51</v>
      </c>
      <c r="U1128" s="1">
        <v>78</v>
      </c>
      <c r="V1128" s="1" t="s">
        <v>52</v>
      </c>
      <c r="W1128" s="1" t="s">
        <v>52</v>
      </c>
      <c r="X1128" s="1">
        <v>59</v>
      </c>
    </row>
    <row r="1129" spans="1:24">
      <c r="A1129" s="1">
        <v>1195</v>
      </c>
      <c r="B1129" s="1" t="s">
        <v>101</v>
      </c>
      <c r="C1129" s="1" t="s">
        <v>8</v>
      </c>
      <c r="D1129" s="1">
        <v>99.84</v>
      </c>
      <c r="E1129" s="1">
        <v>0</v>
      </c>
      <c r="F1129" s="1">
        <v>0.1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0.06</v>
      </c>
      <c r="N1129" s="1" t="s">
        <v>54</v>
      </c>
      <c r="O1129" s="1">
        <v>999.85</v>
      </c>
      <c r="P1129" s="1">
        <v>1</v>
      </c>
      <c r="Q1129" s="1">
        <v>0</v>
      </c>
      <c r="R1129" s="1">
        <v>249.85</v>
      </c>
      <c r="S1129" s="1">
        <v>1</v>
      </c>
      <c r="T1129" s="1" t="s">
        <v>51</v>
      </c>
      <c r="U1129" s="1">
        <v>78</v>
      </c>
      <c r="V1129" s="1" t="s">
        <v>52</v>
      </c>
      <c r="W1129" s="1" t="s">
        <v>52</v>
      </c>
      <c r="X1129" s="1">
        <v>59</v>
      </c>
    </row>
    <row r="1130" spans="1:24">
      <c r="A1130" s="1">
        <v>1196</v>
      </c>
      <c r="B1130" s="1" t="s">
        <v>101</v>
      </c>
      <c r="C1130" s="1" t="s">
        <v>8</v>
      </c>
      <c r="D1130" s="1">
        <v>99.84</v>
      </c>
      <c r="E1130" s="1">
        <v>0</v>
      </c>
      <c r="F1130" s="1">
        <v>0.1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0.06</v>
      </c>
      <c r="N1130" s="1" t="s">
        <v>54</v>
      </c>
      <c r="O1130" s="1">
        <v>999.85</v>
      </c>
      <c r="P1130" s="1">
        <v>1</v>
      </c>
      <c r="Q1130" s="1">
        <v>0</v>
      </c>
      <c r="R1130" s="1">
        <v>299.85</v>
      </c>
      <c r="S1130" s="1">
        <v>1</v>
      </c>
      <c r="T1130" s="1" t="s">
        <v>51</v>
      </c>
      <c r="U1130" s="1">
        <v>72</v>
      </c>
      <c r="V1130" s="1" t="s">
        <v>52</v>
      </c>
      <c r="W1130" s="1" t="s">
        <v>52</v>
      </c>
      <c r="X1130" s="1">
        <v>59</v>
      </c>
    </row>
    <row r="1131" spans="1:24">
      <c r="A1131" s="1">
        <v>1197</v>
      </c>
      <c r="B1131" s="1" t="s">
        <v>101</v>
      </c>
      <c r="C1131" s="1" t="s">
        <v>8</v>
      </c>
      <c r="D1131" s="1">
        <v>99.84</v>
      </c>
      <c r="E1131" s="1">
        <v>0</v>
      </c>
      <c r="F1131" s="1">
        <v>0.1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0.06</v>
      </c>
      <c r="N1131" s="1" t="s">
        <v>54</v>
      </c>
      <c r="O1131" s="1">
        <v>999.85</v>
      </c>
      <c r="P1131" s="1">
        <v>1</v>
      </c>
      <c r="Q1131" s="1">
        <v>0</v>
      </c>
      <c r="R1131" s="1">
        <v>349.85</v>
      </c>
      <c r="S1131" s="1">
        <v>1</v>
      </c>
      <c r="T1131" s="1" t="s">
        <v>51</v>
      </c>
      <c r="U1131" s="1">
        <v>78</v>
      </c>
      <c r="V1131" s="1" t="s">
        <v>52</v>
      </c>
      <c r="W1131" s="1" t="s">
        <v>52</v>
      </c>
      <c r="X1131" s="1">
        <v>61</v>
      </c>
    </row>
    <row r="1132" spans="1:24">
      <c r="A1132" s="1">
        <v>1198</v>
      </c>
      <c r="B1132" s="1" t="s">
        <v>101</v>
      </c>
      <c r="C1132" s="1" t="s">
        <v>8</v>
      </c>
      <c r="D1132" s="1">
        <v>99.84</v>
      </c>
      <c r="E1132" s="1">
        <v>0</v>
      </c>
      <c r="F1132" s="1">
        <v>0.1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0.06</v>
      </c>
      <c r="N1132" s="1" t="s">
        <v>54</v>
      </c>
      <c r="O1132" s="1">
        <v>999.85</v>
      </c>
      <c r="P1132" s="1">
        <v>1</v>
      </c>
      <c r="Q1132" s="1">
        <v>0</v>
      </c>
      <c r="R1132" s="1">
        <v>399.85</v>
      </c>
      <c r="S1132" s="1">
        <v>1</v>
      </c>
      <c r="T1132" s="1" t="s">
        <v>51</v>
      </c>
      <c r="U1132" s="1">
        <v>80</v>
      </c>
      <c r="V1132" s="1" t="s">
        <v>52</v>
      </c>
      <c r="W1132" s="1" t="s">
        <v>52</v>
      </c>
      <c r="X1132" s="1">
        <v>63</v>
      </c>
    </row>
    <row r="1133" spans="1:24">
      <c r="A1133" s="1">
        <v>1199</v>
      </c>
      <c r="B1133" s="1" t="s">
        <v>101</v>
      </c>
      <c r="C1133" s="1" t="s">
        <v>8</v>
      </c>
      <c r="D1133" s="1">
        <v>99.84</v>
      </c>
      <c r="E1133" s="1">
        <v>0</v>
      </c>
      <c r="F1133" s="1">
        <v>0.1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0.06</v>
      </c>
      <c r="N1133" s="1" t="s">
        <v>54</v>
      </c>
      <c r="O1133" s="1">
        <v>999.85</v>
      </c>
      <c r="P1133" s="1">
        <v>1</v>
      </c>
      <c r="Q1133" s="1">
        <v>0</v>
      </c>
      <c r="R1133" s="1">
        <v>449.85</v>
      </c>
      <c r="S1133" s="1">
        <v>1</v>
      </c>
      <c r="T1133" s="1" t="s">
        <v>51</v>
      </c>
      <c r="U1133" s="1">
        <v>96</v>
      </c>
      <c r="V1133" s="1" t="s">
        <v>52</v>
      </c>
      <c r="W1133" s="1" t="s">
        <v>52</v>
      </c>
      <c r="X1133" s="1">
        <v>67</v>
      </c>
    </row>
    <row r="1134" spans="1:24">
      <c r="A1134" s="1">
        <v>1200</v>
      </c>
      <c r="B1134" s="1" t="s">
        <v>101</v>
      </c>
      <c r="C1134" s="1" t="s">
        <v>8</v>
      </c>
      <c r="D1134" s="1">
        <v>99.84</v>
      </c>
      <c r="E1134" s="1">
        <v>0</v>
      </c>
      <c r="F1134" s="1">
        <v>0.1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0.06</v>
      </c>
      <c r="N1134" s="1" t="s">
        <v>54</v>
      </c>
      <c r="O1134" s="1">
        <v>999.85</v>
      </c>
      <c r="P1134" s="1">
        <v>1</v>
      </c>
      <c r="Q1134" s="1">
        <v>0</v>
      </c>
      <c r="R1134" s="1">
        <v>499.85</v>
      </c>
      <c r="S1134" s="1">
        <v>1</v>
      </c>
      <c r="T1134" s="1" t="s">
        <v>51</v>
      </c>
      <c r="U1134" s="1">
        <v>112</v>
      </c>
      <c r="V1134" s="1" t="s">
        <v>52</v>
      </c>
      <c r="W1134" s="1" t="s">
        <v>52</v>
      </c>
      <c r="X1134" s="1">
        <v>78</v>
      </c>
    </row>
    <row r="1135" spans="1:24">
      <c r="A1135" s="1">
        <v>1201</v>
      </c>
      <c r="B1135" s="1" t="s">
        <v>101</v>
      </c>
      <c r="C1135" s="1" t="s">
        <v>8</v>
      </c>
      <c r="D1135" s="1">
        <v>99.84</v>
      </c>
      <c r="E1135" s="1">
        <v>0</v>
      </c>
      <c r="F1135" s="1">
        <v>0.1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0.06</v>
      </c>
      <c r="N1135" s="1" t="s">
        <v>54</v>
      </c>
      <c r="O1135" s="1">
        <v>999.85</v>
      </c>
      <c r="P1135" s="1">
        <v>1</v>
      </c>
      <c r="Q1135" s="1">
        <v>0</v>
      </c>
      <c r="R1135" s="1">
        <v>549.85</v>
      </c>
      <c r="S1135" s="1">
        <v>1</v>
      </c>
      <c r="T1135" s="1" t="s">
        <v>51</v>
      </c>
      <c r="U1135" s="1">
        <v>116</v>
      </c>
      <c r="V1135" s="1" t="s">
        <v>52</v>
      </c>
      <c r="W1135" s="1" t="s">
        <v>52</v>
      </c>
      <c r="X1135" s="1">
        <v>92</v>
      </c>
    </row>
    <row r="1136" spans="1:24">
      <c r="A1136" s="1">
        <v>1202</v>
      </c>
      <c r="B1136" s="1" t="s">
        <v>101</v>
      </c>
      <c r="C1136" s="1" t="s">
        <v>8</v>
      </c>
      <c r="D1136" s="1">
        <v>99.42</v>
      </c>
      <c r="E1136" s="1">
        <v>0</v>
      </c>
      <c r="F1136" s="1">
        <v>0.5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0.08</v>
      </c>
      <c r="N1136" s="1" t="s">
        <v>54</v>
      </c>
      <c r="O1136" s="1">
        <v>999.85</v>
      </c>
      <c r="P1136" s="1">
        <v>1</v>
      </c>
      <c r="Q1136" s="1">
        <v>0</v>
      </c>
      <c r="R1136" s="1">
        <v>99.85</v>
      </c>
      <c r="S1136" s="1">
        <v>1</v>
      </c>
      <c r="T1136" s="1" t="s">
        <v>51</v>
      </c>
      <c r="U1136" s="1">
        <v>76</v>
      </c>
      <c r="V1136" s="1" t="s">
        <v>52</v>
      </c>
      <c r="W1136" s="1" t="s">
        <v>52</v>
      </c>
      <c r="X1136" s="1">
        <v>38</v>
      </c>
    </row>
    <row r="1137" spans="1:24">
      <c r="A1137" s="1">
        <v>1203</v>
      </c>
      <c r="B1137" s="1" t="s">
        <v>101</v>
      </c>
      <c r="C1137" s="1" t="s">
        <v>8</v>
      </c>
      <c r="D1137" s="1">
        <v>99.42</v>
      </c>
      <c r="E1137" s="1">
        <v>0</v>
      </c>
      <c r="F1137" s="1">
        <v>0.5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0.08</v>
      </c>
      <c r="N1137" s="1" t="s">
        <v>54</v>
      </c>
      <c r="O1137" s="1">
        <v>999.85</v>
      </c>
      <c r="P1137" s="1">
        <v>1</v>
      </c>
      <c r="Q1137" s="1">
        <v>0</v>
      </c>
      <c r="R1137" s="1">
        <v>199.85</v>
      </c>
      <c r="S1137" s="1">
        <v>1</v>
      </c>
      <c r="T1137" s="1" t="s">
        <v>51</v>
      </c>
      <c r="U1137" s="1">
        <v>75</v>
      </c>
      <c r="V1137" s="1" t="s">
        <v>52</v>
      </c>
      <c r="W1137" s="1" t="s">
        <v>52</v>
      </c>
      <c r="X1137" s="1">
        <v>37</v>
      </c>
    </row>
    <row r="1138" spans="1:24">
      <c r="A1138" s="1">
        <v>1204</v>
      </c>
      <c r="B1138" s="1" t="s">
        <v>101</v>
      </c>
      <c r="C1138" s="1" t="s">
        <v>8</v>
      </c>
      <c r="D1138" s="1">
        <v>99.42</v>
      </c>
      <c r="E1138" s="1">
        <v>0</v>
      </c>
      <c r="F1138" s="1">
        <v>0.5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0.08</v>
      </c>
      <c r="N1138" s="1" t="s">
        <v>54</v>
      </c>
      <c r="O1138" s="1">
        <v>999.85</v>
      </c>
      <c r="P1138" s="1">
        <v>1</v>
      </c>
      <c r="Q1138" s="1">
        <v>0</v>
      </c>
      <c r="R1138" s="1">
        <v>249.85</v>
      </c>
      <c r="S1138" s="1">
        <v>1</v>
      </c>
      <c r="T1138" s="1" t="s">
        <v>51</v>
      </c>
      <c r="U1138" s="1">
        <v>75</v>
      </c>
      <c r="V1138" s="1" t="s">
        <v>52</v>
      </c>
      <c r="W1138" s="1" t="s">
        <v>52</v>
      </c>
      <c r="X1138" s="1">
        <v>37</v>
      </c>
    </row>
    <row r="1139" spans="1:24">
      <c r="A1139" s="1">
        <v>1205</v>
      </c>
      <c r="B1139" s="1" t="s">
        <v>101</v>
      </c>
      <c r="C1139" s="1" t="s">
        <v>8</v>
      </c>
      <c r="D1139" s="1">
        <v>99.42</v>
      </c>
      <c r="E1139" s="1">
        <v>0</v>
      </c>
      <c r="F1139" s="1">
        <v>0.5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0.08</v>
      </c>
      <c r="N1139" s="1" t="s">
        <v>54</v>
      </c>
      <c r="O1139" s="1">
        <v>999.85</v>
      </c>
      <c r="P1139" s="1">
        <v>1</v>
      </c>
      <c r="Q1139" s="1">
        <v>0</v>
      </c>
      <c r="R1139" s="1">
        <v>299.85</v>
      </c>
      <c r="S1139" s="1">
        <v>1</v>
      </c>
      <c r="T1139" s="1" t="s">
        <v>51</v>
      </c>
      <c r="U1139" s="1">
        <v>79</v>
      </c>
      <c r="V1139" s="1" t="s">
        <v>52</v>
      </c>
      <c r="W1139" s="1" t="s">
        <v>52</v>
      </c>
      <c r="X1139" s="1">
        <v>38</v>
      </c>
    </row>
    <row r="1140" spans="1:24">
      <c r="A1140" s="1">
        <v>1206</v>
      </c>
      <c r="B1140" s="1" t="s">
        <v>101</v>
      </c>
      <c r="C1140" s="1" t="s">
        <v>8</v>
      </c>
      <c r="D1140" s="1">
        <v>99.42</v>
      </c>
      <c r="E1140" s="1">
        <v>0</v>
      </c>
      <c r="F1140" s="1">
        <v>0.5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0.08</v>
      </c>
      <c r="N1140" s="1" t="s">
        <v>54</v>
      </c>
      <c r="O1140" s="1">
        <v>999.85</v>
      </c>
      <c r="P1140" s="1">
        <v>1</v>
      </c>
      <c r="Q1140" s="1">
        <v>0</v>
      </c>
      <c r="R1140" s="1">
        <v>349.85</v>
      </c>
      <c r="S1140" s="1">
        <v>1</v>
      </c>
      <c r="T1140" s="1" t="s">
        <v>51</v>
      </c>
      <c r="U1140" s="1">
        <v>80</v>
      </c>
      <c r="V1140" s="1" t="s">
        <v>52</v>
      </c>
      <c r="W1140" s="1" t="s">
        <v>52</v>
      </c>
      <c r="X1140" s="1">
        <v>39</v>
      </c>
    </row>
    <row r="1141" spans="1:24">
      <c r="A1141" s="1">
        <v>1207</v>
      </c>
      <c r="B1141" s="1" t="s">
        <v>101</v>
      </c>
      <c r="C1141" s="1" t="s">
        <v>8</v>
      </c>
      <c r="D1141" s="1">
        <v>99.42</v>
      </c>
      <c r="E1141" s="1">
        <v>0</v>
      </c>
      <c r="F1141" s="1">
        <v>0.5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0.08</v>
      </c>
      <c r="N1141" s="1" t="s">
        <v>54</v>
      </c>
      <c r="O1141" s="1">
        <v>999.85</v>
      </c>
      <c r="P1141" s="1">
        <v>1</v>
      </c>
      <c r="Q1141" s="1">
        <v>0</v>
      </c>
      <c r="R1141" s="1">
        <v>399.85</v>
      </c>
      <c r="S1141" s="1">
        <v>1</v>
      </c>
      <c r="T1141" s="1" t="s">
        <v>51</v>
      </c>
      <c r="U1141" s="1">
        <v>76</v>
      </c>
      <c r="V1141" s="1" t="s">
        <v>52</v>
      </c>
      <c r="W1141" s="1" t="s">
        <v>52</v>
      </c>
      <c r="X1141" s="1">
        <v>40</v>
      </c>
    </row>
    <row r="1142" spans="1:24">
      <c r="A1142" s="1">
        <v>1208</v>
      </c>
      <c r="B1142" s="1" t="s">
        <v>101</v>
      </c>
      <c r="C1142" s="1" t="s">
        <v>8</v>
      </c>
      <c r="D1142" s="1">
        <v>99.42</v>
      </c>
      <c r="E1142" s="1">
        <v>0</v>
      </c>
      <c r="F1142" s="1">
        <v>0.5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0.08</v>
      </c>
      <c r="N1142" s="1" t="s">
        <v>54</v>
      </c>
      <c r="O1142" s="1">
        <v>999.85</v>
      </c>
      <c r="P1142" s="1">
        <v>1</v>
      </c>
      <c r="Q1142" s="1">
        <v>0</v>
      </c>
      <c r="R1142" s="1">
        <v>449.85</v>
      </c>
      <c r="S1142" s="1">
        <v>1</v>
      </c>
      <c r="T1142" s="1" t="s">
        <v>51</v>
      </c>
      <c r="U1142" s="1">
        <v>105</v>
      </c>
      <c r="V1142" s="1" t="s">
        <v>52</v>
      </c>
      <c r="W1142" s="1" t="s">
        <v>52</v>
      </c>
      <c r="X1142" s="1">
        <v>61</v>
      </c>
    </row>
    <row r="1143" spans="1:24">
      <c r="A1143" s="1">
        <v>1209</v>
      </c>
      <c r="B1143" s="1" t="s">
        <v>101</v>
      </c>
      <c r="C1143" s="1" t="s">
        <v>8</v>
      </c>
      <c r="D1143" s="1">
        <v>99.42</v>
      </c>
      <c r="E1143" s="1">
        <v>0</v>
      </c>
      <c r="F1143" s="1">
        <v>0.5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0.08</v>
      </c>
      <c r="N1143" s="1" t="s">
        <v>54</v>
      </c>
      <c r="O1143" s="1">
        <v>999.85</v>
      </c>
      <c r="P1143" s="1">
        <v>1</v>
      </c>
      <c r="Q1143" s="1">
        <v>0</v>
      </c>
      <c r="R1143" s="1">
        <v>499.85</v>
      </c>
      <c r="S1143" s="1">
        <v>1</v>
      </c>
      <c r="T1143" s="1" t="s">
        <v>51</v>
      </c>
      <c r="U1143" s="1">
        <v>155</v>
      </c>
      <c r="V1143" s="1" t="s">
        <v>52</v>
      </c>
      <c r="W1143" s="1" t="s">
        <v>52</v>
      </c>
      <c r="X1143" s="1">
        <v>74</v>
      </c>
    </row>
    <row r="1144" spans="1:24">
      <c r="A1144" s="1">
        <v>1210</v>
      </c>
      <c r="B1144" s="1" t="s">
        <v>101</v>
      </c>
      <c r="C1144" s="1" t="s">
        <v>8</v>
      </c>
      <c r="D1144" s="1">
        <v>99.42</v>
      </c>
      <c r="E1144" s="1">
        <v>0</v>
      </c>
      <c r="F1144" s="1">
        <v>0.5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0.08</v>
      </c>
      <c r="N1144" s="1" t="s">
        <v>54</v>
      </c>
      <c r="O1144" s="1">
        <v>999.85</v>
      </c>
      <c r="P1144" s="1">
        <v>1</v>
      </c>
      <c r="Q1144" s="1">
        <v>0</v>
      </c>
      <c r="R1144" s="1">
        <v>549.85</v>
      </c>
      <c r="S1144" s="1">
        <v>1</v>
      </c>
      <c r="T1144" s="1" t="s">
        <v>51</v>
      </c>
      <c r="U1144" s="1">
        <v>141</v>
      </c>
      <c r="V1144" s="1" t="s">
        <v>52</v>
      </c>
      <c r="W1144" s="1" t="s">
        <v>52</v>
      </c>
      <c r="X1144" s="1">
        <v>85</v>
      </c>
    </row>
    <row r="1145" spans="1:24">
      <c r="A1145" s="1">
        <v>1211</v>
      </c>
      <c r="B1145" s="1" t="s">
        <v>101</v>
      </c>
      <c r="C1145" s="1" t="s">
        <v>8</v>
      </c>
      <c r="D1145" s="1">
        <v>98.9</v>
      </c>
      <c r="E1145" s="1">
        <v>0</v>
      </c>
      <c r="F1145" s="1">
        <v>1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0.1</v>
      </c>
      <c r="N1145" s="1" t="s">
        <v>54</v>
      </c>
      <c r="O1145" s="1">
        <v>999.85</v>
      </c>
      <c r="P1145" s="1">
        <v>1</v>
      </c>
      <c r="Q1145" s="1">
        <v>0</v>
      </c>
      <c r="R1145" s="1">
        <v>99.85</v>
      </c>
      <c r="S1145" s="1">
        <v>1</v>
      </c>
      <c r="T1145" s="1" t="s">
        <v>51</v>
      </c>
      <c r="U1145" s="1">
        <v>86</v>
      </c>
      <c r="V1145" s="1" t="s">
        <v>52</v>
      </c>
      <c r="W1145" s="1" t="s">
        <v>52</v>
      </c>
      <c r="X1145" s="1">
        <v>37</v>
      </c>
    </row>
    <row r="1146" spans="1:24">
      <c r="A1146" s="1">
        <v>1212</v>
      </c>
      <c r="B1146" s="1" t="s">
        <v>101</v>
      </c>
      <c r="C1146" s="1" t="s">
        <v>8</v>
      </c>
      <c r="D1146" s="1">
        <v>98.9</v>
      </c>
      <c r="E1146" s="1">
        <v>0</v>
      </c>
      <c r="F1146" s="1">
        <v>1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0.1</v>
      </c>
      <c r="N1146" s="1" t="s">
        <v>54</v>
      </c>
      <c r="O1146" s="1">
        <v>999.85</v>
      </c>
      <c r="P1146" s="1">
        <v>1</v>
      </c>
      <c r="Q1146" s="1">
        <v>0</v>
      </c>
      <c r="R1146" s="1">
        <v>199.85</v>
      </c>
      <c r="S1146" s="1">
        <v>1</v>
      </c>
      <c r="T1146" s="1" t="s">
        <v>51</v>
      </c>
      <c r="U1146" s="1">
        <v>80</v>
      </c>
      <c r="V1146" s="1" t="s">
        <v>52</v>
      </c>
      <c r="W1146" s="1" t="s">
        <v>52</v>
      </c>
      <c r="X1146" s="1">
        <v>38</v>
      </c>
    </row>
    <row r="1147" spans="1:24">
      <c r="A1147" s="1">
        <v>1213</v>
      </c>
      <c r="B1147" s="1" t="s">
        <v>101</v>
      </c>
      <c r="C1147" s="1" t="s">
        <v>8</v>
      </c>
      <c r="D1147" s="1">
        <v>98.9</v>
      </c>
      <c r="E1147" s="1">
        <v>0</v>
      </c>
      <c r="F1147" s="1">
        <v>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0.1</v>
      </c>
      <c r="N1147" s="1" t="s">
        <v>54</v>
      </c>
      <c r="O1147" s="1">
        <v>999.85</v>
      </c>
      <c r="P1147" s="1">
        <v>1</v>
      </c>
      <c r="Q1147" s="1">
        <v>0</v>
      </c>
      <c r="R1147" s="1">
        <v>249.85</v>
      </c>
      <c r="S1147" s="1">
        <v>1</v>
      </c>
      <c r="T1147" s="1" t="s">
        <v>51</v>
      </c>
      <c r="U1147" s="1">
        <v>81</v>
      </c>
      <c r="V1147" s="1" t="s">
        <v>52</v>
      </c>
      <c r="W1147" s="1" t="s">
        <v>52</v>
      </c>
      <c r="X1147" s="1">
        <v>38</v>
      </c>
    </row>
    <row r="1148" spans="1:24">
      <c r="A1148" s="1">
        <v>1214</v>
      </c>
      <c r="B1148" s="1" t="s">
        <v>101</v>
      </c>
      <c r="C1148" s="1" t="s">
        <v>8</v>
      </c>
      <c r="D1148" s="1">
        <v>98.9</v>
      </c>
      <c r="E1148" s="1">
        <v>0</v>
      </c>
      <c r="F1148" s="1">
        <v>1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0.1</v>
      </c>
      <c r="N1148" s="1" t="s">
        <v>54</v>
      </c>
      <c r="O1148" s="1">
        <v>999.85</v>
      </c>
      <c r="P1148" s="1">
        <v>1</v>
      </c>
      <c r="Q1148" s="1">
        <v>0</v>
      </c>
      <c r="R1148" s="1">
        <v>299.85</v>
      </c>
      <c r="S1148" s="1">
        <v>1</v>
      </c>
      <c r="T1148" s="1" t="s">
        <v>51</v>
      </c>
      <c r="U1148" s="1">
        <v>75</v>
      </c>
      <c r="V1148" s="1" t="s">
        <v>52</v>
      </c>
      <c r="W1148" s="1" t="s">
        <v>52</v>
      </c>
      <c r="X1148" s="1">
        <v>39</v>
      </c>
    </row>
    <row r="1149" spans="1:24">
      <c r="A1149" s="1">
        <v>1215</v>
      </c>
      <c r="B1149" s="1" t="s">
        <v>101</v>
      </c>
      <c r="C1149" s="1" t="s">
        <v>8</v>
      </c>
      <c r="D1149" s="1">
        <v>98.9</v>
      </c>
      <c r="E1149" s="1">
        <v>0</v>
      </c>
      <c r="F1149" s="1">
        <v>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0.1</v>
      </c>
      <c r="N1149" s="1" t="s">
        <v>54</v>
      </c>
      <c r="O1149" s="1">
        <v>999.85</v>
      </c>
      <c r="P1149" s="1">
        <v>1</v>
      </c>
      <c r="Q1149" s="1">
        <v>0</v>
      </c>
      <c r="R1149" s="1">
        <v>349.85</v>
      </c>
      <c r="S1149" s="1">
        <v>1</v>
      </c>
      <c r="T1149" s="1" t="s">
        <v>51</v>
      </c>
      <c r="U1149" s="1">
        <v>86</v>
      </c>
      <c r="V1149" s="1" t="s">
        <v>52</v>
      </c>
      <c r="W1149" s="1" t="s">
        <v>52</v>
      </c>
      <c r="X1149" s="1">
        <v>40</v>
      </c>
    </row>
    <row r="1150" spans="1:24">
      <c r="A1150" s="1">
        <v>1216</v>
      </c>
      <c r="B1150" s="1" t="s">
        <v>101</v>
      </c>
      <c r="C1150" s="1" t="s">
        <v>8</v>
      </c>
      <c r="D1150" s="1">
        <v>98.9</v>
      </c>
      <c r="E1150" s="1">
        <v>0</v>
      </c>
      <c r="F1150" s="1">
        <v>1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0.1</v>
      </c>
      <c r="N1150" s="1" t="s">
        <v>54</v>
      </c>
      <c r="O1150" s="1">
        <v>999.85</v>
      </c>
      <c r="P1150" s="1">
        <v>1</v>
      </c>
      <c r="Q1150" s="1">
        <v>0</v>
      </c>
      <c r="R1150" s="1">
        <v>399.85</v>
      </c>
      <c r="S1150" s="1">
        <v>1</v>
      </c>
      <c r="T1150" s="1" t="s">
        <v>51</v>
      </c>
      <c r="U1150" s="1">
        <v>92</v>
      </c>
      <c r="V1150" s="1" t="s">
        <v>52</v>
      </c>
      <c r="W1150" s="1" t="s">
        <v>52</v>
      </c>
      <c r="X1150" s="1">
        <v>42</v>
      </c>
    </row>
    <row r="1151" spans="1:24">
      <c r="A1151" s="1">
        <v>1217</v>
      </c>
      <c r="B1151" s="1" t="s">
        <v>101</v>
      </c>
      <c r="C1151" s="1" t="s">
        <v>8</v>
      </c>
      <c r="D1151" s="1">
        <v>98.9</v>
      </c>
      <c r="E1151" s="1">
        <v>0</v>
      </c>
      <c r="F1151" s="1">
        <v>1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0.1</v>
      </c>
      <c r="N1151" s="1" t="s">
        <v>54</v>
      </c>
      <c r="O1151" s="1">
        <v>999.85</v>
      </c>
      <c r="P1151" s="1">
        <v>1</v>
      </c>
      <c r="Q1151" s="1">
        <v>0</v>
      </c>
      <c r="R1151" s="1">
        <v>449.85</v>
      </c>
      <c r="S1151" s="1">
        <v>1</v>
      </c>
      <c r="T1151" s="1" t="s">
        <v>51</v>
      </c>
      <c r="U1151" s="1">
        <v>104</v>
      </c>
      <c r="V1151" s="1" t="s">
        <v>52</v>
      </c>
      <c r="W1151" s="1" t="s">
        <v>52</v>
      </c>
      <c r="X1151" s="1">
        <v>57</v>
      </c>
    </row>
    <row r="1152" spans="1:24">
      <c r="A1152" s="1">
        <v>1218</v>
      </c>
      <c r="B1152" s="1" t="s">
        <v>101</v>
      </c>
      <c r="C1152" s="1" t="s">
        <v>8</v>
      </c>
      <c r="D1152" s="1">
        <v>98.9</v>
      </c>
      <c r="E1152" s="1">
        <v>0</v>
      </c>
      <c r="F1152" s="1">
        <v>1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0.1</v>
      </c>
      <c r="N1152" s="1" t="s">
        <v>54</v>
      </c>
      <c r="O1152" s="1">
        <v>999.85</v>
      </c>
      <c r="P1152" s="1">
        <v>1</v>
      </c>
      <c r="Q1152" s="1">
        <v>0</v>
      </c>
      <c r="R1152" s="1">
        <v>499.85</v>
      </c>
      <c r="S1152" s="1">
        <v>1</v>
      </c>
      <c r="T1152" s="1" t="s">
        <v>51</v>
      </c>
      <c r="U1152" s="1">
        <v>148</v>
      </c>
      <c r="V1152" s="1" t="s">
        <v>52</v>
      </c>
      <c r="W1152" s="1" t="s">
        <v>52</v>
      </c>
      <c r="X1152" s="1">
        <v>73</v>
      </c>
    </row>
    <row r="1153" spans="1:24">
      <c r="A1153" s="1">
        <v>1219</v>
      </c>
      <c r="B1153" s="1" t="s">
        <v>101</v>
      </c>
      <c r="C1153" s="1" t="s">
        <v>8</v>
      </c>
      <c r="D1153" s="1">
        <v>98.9</v>
      </c>
      <c r="E1153" s="1">
        <v>0</v>
      </c>
      <c r="F1153" s="1">
        <v>1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0.1</v>
      </c>
      <c r="N1153" s="1" t="s">
        <v>54</v>
      </c>
      <c r="O1153" s="1">
        <v>999.85</v>
      </c>
      <c r="P1153" s="1">
        <v>1</v>
      </c>
      <c r="Q1153" s="1">
        <v>0</v>
      </c>
      <c r="R1153" s="1">
        <v>549.85</v>
      </c>
      <c r="S1153" s="1">
        <v>1</v>
      </c>
      <c r="T1153" s="1" t="s">
        <v>51</v>
      </c>
      <c r="U1153" s="1">
        <v>145</v>
      </c>
      <c r="V1153" s="1" t="s">
        <v>52</v>
      </c>
      <c r="W1153" s="1" t="s">
        <v>52</v>
      </c>
      <c r="X1153" s="1">
        <v>83</v>
      </c>
    </row>
    <row r="1154" spans="1:24">
      <c r="A1154" s="1">
        <v>1220</v>
      </c>
      <c r="B1154" s="1" t="s">
        <v>101</v>
      </c>
      <c r="C1154" s="1" t="s">
        <v>8</v>
      </c>
      <c r="D1154" s="1">
        <v>99.2</v>
      </c>
      <c r="E1154" s="1">
        <v>0</v>
      </c>
      <c r="F1154" s="1">
        <v>0.3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0.5</v>
      </c>
      <c r="N1154" s="1" t="s">
        <v>54</v>
      </c>
      <c r="O1154" s="1">
        <v>999.85</v>
      </c>
      <c r="P1154" s="1">
        <v>1</v>
      </c>
      <c r="Q1154" s="1">
        <v>0</v>
      </c>
      <c r="R1154" s="1">
        <v>99.85</v>
      </c>
      <c r="S1154" s="1">
        <v>1</v>
      </c>
      <c r="T1154" s="1" t="s">
        <v>51</v>
      </c>
      <c r="U1154" s="1">
        <v>83</v>
      </c>
      <c r="V1154" s="1" t="s">
        <v>52</v>
      </c>
      <c r="W1154" s="1" t="s">
        <v>52</v>
      </c>
      <c r="X1154" s="1">
        <v>32</v>
      </c>
    </row>
    <row r="1155" spans="1:24">
      <c r="A1155" s="1">
        <v>1221</v>
      </c>
      <c r="B1155" s="1" t="s">
        <v>101</v>
      </c>
      <c r="C1155" s="1" t="s">
        <v>8</v>
      </c>
      <c r="D1155" s="1">
        <v>99.2</v>
      </c>
      <c r="E1155" s="1">
        <v>0</v>
      </c>
      <c r="F1155" s="1">
        <v>0.3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0.5</v>
      </c>
      <c r="N1155" s="1" t="s">
        <v>54</v>
      </c>
      <c r="O1155" s="1">
        <v>999.85</v>
      </c>
      <c r="P1155" s="1">
        <v>1</v>
      </c>
      <c r="Q1155" s="1">
        <v>0</v>
      </c>
      <c r="R1155" s="1">
        <v>199.85</v>
      </c>
      <c r="S1155" s="1">
        <v>1</v>
      </c>
      <c r="T1155" s="1" t="s">
        <v>51</v>
      </c>
      <c r="U1155" s="1">
        <v>84</v>
      </c>
      <c r="V1155" s="1" t="s">
        <v>52</v>
      </c>
      <c r="W1155" s="1" t="s">
        <v>52</v>
      </c>
      <c r="X1155" s="1">
        <v>32</v>
      </c>
    </row>
    <row r="1156" spans="1:24">
      <c r="A1156" s="1">
        <v>1222</v>
      </c>
      <c r="B1156" s="1" t="s">
        <v>101</v>
      </c>
      <c r="C1156" s="1" t="s">
        <v>8</v>
      </c>
      <c r="D1156" s="1">
        <v>99.2</v>
      </c>
      <c r="E1156" s="1">
        <v>0</v>
      </c>
      <c r="F1156" s="1">
        <v>0.3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0.5</v>
      </c>
      <c r="N1156" s="1" t="s">
        <v>54</v>
      </c>
      <c r="O1156" s="1">
        <v>999.85</v>
      </c>
      <c r="P1156" s="1">
        <v>1</v>
      </c>
      <c r="Q1156" s="1">
        <v>0</v>
      </c>
      <c r="R1156" s="1">
        <v>249.85</v>
      </c>
      <c r="S1156" s="1">
        <v>1</v>
      </c>
      <c r="T1156" s="1" t="s">
        <v>51</v>
      </c>
      <c r="U1156" s="1">
        <v>84</v>
      </c>
      <c r="V1156" s="1" t="s">
        <v>52</v>
      </c>
      <c r="W1156" s="1" t="s">
        <v>52</v>
      </c>
      <c r="X1156" s="1">
        <v>32</v>
      </c>
    </row>
    <row r="1157" spans="1:24">
      <c r="A1157" s="1">
        <v>1223</v>
      </c>
      <c r="B1157" s="1" t="s">
        <v>101</v>
      </c>
      <c r="C1157" s="1" t="s">
        <v>8</v>
      </c>
      <c r="D1157" s="1">
        <v>99.2</v>
      </c>
      <c r="E1157" s="1">
        <v>0</v>
      </c>
      <c r="F1157" s="1">
        <v>0.3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0.5</v>
      </c>
      <c r="N1157" s="1" t="s">
        <v>54</v>
      </c>
      <c r="O1157" s="1">
        <v>999.85</v>
      </c>
      <c r="P1157" s="1">
        <v>1</v>
      </c>
      <c r="Q1157" s="1">
        <v>0</v>
      </c>
      <c r="R1157" s="1">
        <v>299.85</v>
      </c>
      <c r="S1157" s="1">
        <v>1</v>
      </c>
      <c r="T1157" s="1" t="s">
        <v>51</v>
      </c>
      <c r="U1157" s="1">
        <v>86</v>
      </c>
      <c r="V1157" s="1" t="s">
        <v>52</v>
      </c>
      <c r="W1157" s="1" t="s">
        <v>52</v>
      </c>
      <c r="X1157" s="1">
        <v>33</v>
      </c>
    </row>
    <row r="1158" spans="1:24">
      <c r="A1158" s="1">
        <v>1224</v>
      </c>
      <c r="B1158" s="1" t="s">
        <v>101</v>
      </c>
      <c r="C1158" s="1" t="s">
        <v>8</v>
      </c>
      <c r="D1158" s="1">
        <v>99.2</v>
      </c>
      <c r="E1158" s="1">
        <v>0</v>
      </c>
      <c r="F1158" s="1">
        <v>0.3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0.5</v>
      </c>
      <c r="N1158" s="1" t="s">
        <v>54</v>
      </c>
      <c r="O1158" s="1">
        <v>999.85</v>
      </c>
      <c r="P1158" s="1">
        <v>1</v>
      </c>
      <c r="Q1158" s="1">
        <v>0</v>
      </c>
      <c r="R1158" s="1">
        <v>349.85</v>
      </c>
      <c r="S1158" s="1">
        <v>1</v>
      </c>
      <c r="T1158" s="1" t="s">
        <v>51</v>
      </c>
      <c r="U1158" s="1">
        <v>87</v>
      </c>
      <c r="V1158" s="1" t="s">
        <v>52</v>
      </c>
      <c r="W1158" s="1" t="s">
        <v>52</v>
      </c>
      <c r="X1158" s="1">
        <v>36</v>
      </c>
    </row>
    <row r="1159" spans="1:24">
      <c r="A1159" s="1">
        <v>1225</v>
      </c>
      <c r="B1159" s="1" t="s">
        <v>101</v>
      </c>
      <c r="C1159" s="1" t="s">
        <v>8</v>
      </c>
      <c r="D1159" s="1">
        <v>99.2</v>
      </c>
      <c r="E1159" s="1">
        <v>0</v>
      </c>
      <c r="F1159" s="1">
        <v>0.3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0.5</v>
      </c>
      <c r="N1159" s="1" t="s">
        <v>54</v>
      </c>
      <c r="O1159" s="1">
        <v>999.85</v>
      </c>
      <c r="P1159" s="1">
        <v>1</v>
      </c>
      <c r="Q1159" s="1">
        <v>0</v>
      </c>
      <c r="R1159" s="1">
        <v>399.85</v>
      </c>
      <c r="S1159" s="1">
        <v>1</v>
      </c>
      <c r="T1159" s="1" t="s">
        <v>51</v>
      </c>
      <c r="U1159" s="1">
        <v>88</v>
      </c>
      <c r="V1159" s="1" t="s">
        <v>52</v>
      </c>
      <c r="W1159" s="1" t="s">
        <v>52</v>
      </c>
      <c r="X1159" s="1">
        <v>37</v>
      </c>
    </row>
    <row r="1160" spans="1:24">
      <c r="A1160" s="1">
        <v>1226</v>
      </c>
      <c r="B1160" s="1" t="s">
        <v>101</v>
      </c>
      <c r="C1160" s="1" t="s">
        <v>8</v>
      </c>
      <c r="D1160" s="1">
        <v>99.2</v>
      </c>
      <c r="E1160" s="1">
        <v>0</v>
      </c>
      <c r="F1160" s="1">
        <v>0.3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0.5</v>
      </c>
      <c r="N1160" s="1" t="s">
        <v>54</v>
      </c>
      <c r="O1160" s="1">
        <v>999.85</v>
      </c>
      <c r="P1160" s="1">
        <v>1</v>
      </c>
      <c r="Q1160" s="1">
        <v>0</v>
      </c>
      <c r="R1160" s="1">
        <v>449.85</v>
      </c>
      <c r="S1160" s="1">
        <v>1</v>
      </c>
      <c r="T1160" s="1" t="s">
        <v>51</v>
      </c>
      <c r="U1160" s="1">
        <v>104</v>
      </c>
      <c r="V1160" s="1" t="s">
        <v>52</v>
      </c>
      <c r="W1160" s="1" t="s">
        <v>52</v>
      </c>
      <c r="X1160" s="1">
        <v>43</v>
      </c>
    </row>
    <row r="1161" spans="1:24">
      <c r="A1161" s="1">
        <v>1227</v>
      </c>
      <c r="B1161" s="1" t="s">
        <v>101</v>
      </c>
      <c r="C1161" s="1" t="s">
        <v>8</v>
      </c>
      <c r="D1161" s="1">
        <v>99.2</v>
      </c>
      <c r="E1161" s="1">
        <v>0</v>
      </c>
      <c r="F1161" s="1">
        <v>0.3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0.5</v>
      </c>
      <c r="N1161" s="1" t="s">
        <v>54</v>
      </c>
      <c r="O1161" s="1">
        <v>999.85</v>
      </c>
      <c r="P1161" s="1">
        <v>1</v>
      </c>
      <c r="Q1161" s="1">
        <v>0</v>
      </c>
      <c r="R1161" s="1">
        <v>499.85</v>
      </c>
      <c r="S1161" s="1">
        <v>1</v>
      </c>
      <c r="T1161" s="1" t="s">
        <v>51</v>
      </c>
      <c r="U1161" s="1">
        <v>157</v>
      </c>
      <c r="V1161" s="1" t="s">
        <v>52</v>
      </c>
      <c r="W1161" s="1" t="s">
        <v>52</v>
      </c>
      <c r="X1161" s="1">
        <v>65</v>
      </c>
    </row>
    <row r="1162" spans="1:24">
      <c r="A1162" s="1">
        <v>1228</v>
      </c>
      <c r="B1162" s="1" t="s">
        <v>101</v>
      </c>
      <c r="C1162" s="1" t="s">
        <v>8</v>
      </c>
      <c r="D1162" s="1">
        <v>99.2</v>
      </c>
      <c r="E1162" s="1">
        <v>0</v>
      </c>
      <c r="F1162" s="1">
        <v>0.3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0.5</v>
      </c>
      <c r="N1162" s="1" t="s">
        <v>54</v>
      </c>
      <c r="O1162" s="1">
        <v>999.85</v>
      </c>
      <c r="P1162" s="1">
        <v>1</v>
      </c>
      <c r="Q1162" s="1">
        <v>0</v>
      </c>
      <c r="R1162" s="1">
        <v>549.85</v>
      </c>
      <c r="S1162" s="1">
        <v>1</v>
      </c>
      <c r="T1162" s="1" t="s">
        <v>51</v>
      </c>
      <c r="U1162" s="1">
        <v>144</v>
      </c>
      <c r="V1162" s="1" t="s">
        <v>52</v>
      </c>
      <c r="W1162" s="1" t="s">
        <v>52</v>
      </c>
      <c r="X1162" s="1">
        <v>77</v>
      </c>
    </row>
    <row r="1163" spans="1:24">
      <c r="A1163" s="1">
        <v>1270</v>
      </c>
      <c r="B1163" s="1" t="s">
        <v>100</v>
      </c>
      <c r="C1163" s="1" t="s">
        <v>102</v>
      </c>
      <c r="D1163" s="1">
        <v>92.35</v>
      </c>
      <c r="E1163" s="1">
        <v>0</v>
      </c>
      <c r="F1163" s="1">
        <v>0</v>
      </c>
      <c r="G1163" s="1">
        <v>0</v>
      </c>
      <c r="H1163" s="1">
        <v>0</v>
      </c>
      <c r="I1163" s="1">
        <v>6.2</v>
      </c>
      <c r="J1163" s="1">
        <v>0</v>
      </c>
      <c r="K1163" s="1">
        <v>1.34</v>
      </c>
      <c r="L1163" s="1">
        <v>0.11</v>
      </c>
      <c r="M1163" s="1">
        <v>0</v>
      </c>
      <c r="N1163" s="1" t="s">
        <v>54</v>
      </c>
      <c r="O1163" s="1">
        <v>979.85</v>
      </c>
      <c r="P1163" s="1">
        <v>2</v>
      </c>
      <c r="Q1163" s="1">
        <v>0</v>
      </c>
      <c r="R1163" s="1">
        <v>499.85</v>
      </c>
      <c r="S1163" s="1">
        <v>0.167</v>
      </c>
      <c r="T1163" s="1" t="s">
        <v>51</v>
      </c>
      <c r="U1163" s="1">
        <v>230</v>
      </c>
      <c r="V1163" s="1" t="s">
        <v>52</v>
      </c>
      <c r="W1163" s="1" t="s">
        <v>52</v>
      </c>
      <c r="X1163" s="1">
        <v>25</v>
      </c>
    </row>
    <row r="1164" spans="1:24">
      <c r="A1164" s="1">
        <v>1271</v>
      </c>
      <c r="B1164" s="1" t="s">
        <v>100</v>
      </c>
      <c r="C1164" s="1" t="s">
        <v>102</v>
      </c>
      <c r="D1164" s="1">
        <v>92.35</v>
      </c>
      <c r="E1164" s="1">
        <v>0</v>
      </c>
      <c r="F1164" s="1">
        <v>0</v>
      </c>
      <c r="G1164" s="1">
        <v>0</v>
      </c>
      <c r="H1164" s="1">
        <v>0</v>
      </c>
      <c r="I1164" s="1">
        <v>6.2</v>
      </c>
      <c r="J1164" s="1">
        <v>0</v>
      </c>
      <c r="K1164" s="1">
        <v>1.34</v>
      </c>
      <c r="L1164" s="1">
        <v>0.11</v>
      </c>
      <c r="M1164" s="1">
        <v>0</v>
      </c>
      <c r="N1164" s="1" t="s">
        <v>54</v>
      </c>
      <c r="O1164" s="1">
        <v>979.85</v>
      </c>
      <c r="P1164" s="1">
        <v>2</v>
      </c>
      <c r="Q1164" s="1">
        <v>0</v>
      </c>
      <c r="R1164" s="1">
        <v>499.85</v>
      </c>
      <c r="S1164" s="1">
        <v>0.5</v>
      </c>
      <c r="T1164" s="1" t="s">
        <v>51</v>
      </c>
      <c r="U1164" s="1">
        <v>247</v>
      </c>
      <c r="V1164" s="1" t="s">
        <v>52</v>
      </c>
      <c r="W1164" s="1" t="s">
        <v>52</v>
      </c>
      <c r="X1164" s="1">
        <v>31</v>
      </c>
    </row>
    <row r="1165" spans="1:24">
      <c r="A1165" s="1">
        <v>1272</v>
      </c>
      <c r="B1165" s="1" t="s">
        <v>100</v>
      </c>
      <c r="C1165" s="1" t="s">
        <v>102</v>
      </c>
      <c r="D1165" s="1">
        <v>92.35</v>
      </c>
      <c r="E1165" s="1">
        <v>0</v>
      </c>
      <c r="F1165" s="1">
        <v>0</v>
      </c>
      <c r="G1165" s="1">
        <v>0</v>
      </c>
      <c r="H1165" s="1">
        <v>0</v>
      </c>
      <c r="I1165" s="1">
        <v>6.2</v>
      </c>
      <c r="J1165" s="1">
        <v>0</v>
      </c>
      <c r="K1165" s="1">
        <v>1.34</v>
      </c>
      <c r="L1165" s="1">
        <v>0.11</v>
      </c>
      <c r="M1165" s="1">
        <v>0</v>
      </c>
      <c r="N1165" s="1" t="s">
        <v>54</v>
      </c>
      <c r="O1165" s="1">
        <v>979.85</v>
      </c>
      <c r="P1165" s="1">
        <v>2</v>
      </c>
      <c r="Q1165" s="1">
        <v>0</v>
      </c>
      <c r="R1165" s="1">
        <v>499.85</v>
      </c>
      <c r="S1165" s="1">
        <v>1</v>
      </c>
      <c r="T1165" s="1" t="s">
        <v>51</v>
      </c>
      <c r="U1165" s="1">
        <v>226</v>
      </c>
      <c r="V1165" s="1" t="s">
        <v>52</v>
      </c>
      <c r="W1165" s="1" t="s">
        <v>52</v>
      </c>
      <c r="X1165" s="1">
        <v>38</v>
      </c>
    </row>
    <row r="1166" spans="1:24">
      <c r="A1166" s="1">
        <v>1273</v>
      </c>
      <c r="B1166" s="1" t="s">
        <v>100</v>
      </c>
      <c r="C1166" s="1" t="s">
        <v>102</v>
      </c>
      <c r="D1166" s="1">
        <v>92.35</v>
      </c>
      <c r="E1166" s="1">
        <v>0</v>
      </c>
      <c r="F1166" s="1">
        <v>0</v>
      </c>
      <c r="G1166" s="1">
        <v>0</v>
      </c>
      <c r="H1166" s="1">
        <v>0</v>
      </c>
      <c r="I1166" s="1">
        <v>6.2</v>
      </c>
      <c r="J1166" s="1">
        <v>0</v>
      </c>
      <c r="K1166" s="1">
        <v>1.34</v>
      </c>
      <c r="L1166" s="1">
        <v>0.11</v>
      </c>
      <c r="M1166" s="1">
        <v>0</v>
      </c>
      <c r="N1166" s="1" t="s">
        <v>54</v>
      </c>
      <c r="O1166" s="1">
        <v>979.85</v>
      </c>
      <c r="P1166" s="1">
        <v>2</v>
      </c>
      <c r="Q1166" s="1">
        <v>0</v>
      </c>
      <c r="R1166" s="1">
        <v>499.85</v>
      </c>
      <c r="S1166" s="1">
        <v>3</v>
      </c>
      <c r="T1166" s="1" t="s">
        <v>51</v>
      </c>
      <c r="U1166" s="1">
        <v>175</v>
      </c>
      <c r="V1166" s="1" t="s">
        <v>52</v>
      </c>
      <c r="W1166" s="1" t="s">
        <v>52</v>
      </c>
      <c r="X1166" s="1">
        <v>51</v>
      </c>
    </row>
    <row r="1167" spans="1:24">
      <c r="A1167" s="1">
        <v>1274</v>
      </c>
      <c r="B1167" s="1" t="s">
        <v>100</v>
      </c>
      <c r="C1167" s="1" t="s">
        <v>102</v>
      </c>
      <c r="D1167" s="1">
        <v>92.35</v>
      </c>
      <c r="E1167" s="1">
        <v>0</v>
      </c>
      <c r="F1167" s="1">
        <v>0</v>
      </c>
      <c r="G1167" s="1">
        <v>0</v>
      </c>
      <c r="H1167" s="1">
        <v>0</v>
      </c>
      <c r="I1167" s="1">
        <v>6.2</v>
      </c>
      <c r="J1167" s="1">
        <v>0</v>
      </c>
      <c r="K1167" s="1">
        <v>1.34</v>
      </c>
      <c r="L1167" s="1">
        <v>0.11</v>
      </c>
      <c r="M1167" s="1">
        <v>0</v>
      </c>
      <c r="N1167" s="1" t="s">
        <v>54</v>
      </c>
      <c r="O1167" s="1">
        <v>979.85</v>
      </c>
      <c r="P1167" s="1">
        <v>2</v>
      </c>
      <c r="Q1167" s="1">
        <v>0</v>
      </c>
      <c r="R1167" s="1">
        <v>499.85</v>
      </c>
      <c r="S1167" s="1">
        <v>6</v>
      </c>
      <c r="T1167" s="1" t="s">
        <v>51</v>
      </c>
      <c r="U1167" s="1">
        <v>173</v>
      </c>
      <c r="V1167" s="1" t="s">
        <v>52</v>
      </c>
      <c r="W1167" s="1" t="s">
        <v>52</v>
      </c>
      <c r="X1167" s="1">
        <v>54</v>
      </c>
    </row>
    <row r="1168" spans="1:24">
      <c r="A1168" s="1">
        <v>1292</v>
      </c>
      <c r="B1168" s="1" t="s">
        <v>103</v>
      </c>
      <c r="C1168" s="1" t="s">
        <v>104</v>
      </c>
      <c r="D1168" s="1">
        <v>95</v>
      </c>
      <c r="E1168" s="1">
        <v>0</v>
      </c>
      <c r="F1168" s="1">
        <v>0</v>
      </c>
      <c r="G1168" s="1">
        <v>0</v>
      </c>
      <c r="H1168" s="1">
        <v>2</v>
      </c>
      <c r="I1168" s="1">
        <v>0</v>
      </c>
      <c r="J1168" s="1">
        <v>0</v>
      </c>
      <c r="K1168" s="1">
        <v>0</v>
      </c>
      <c r="L1168" s="1">
        <v>3</v>
      </c>
      <c r="M1168" s="1">
        <v>0</v>
      </c>
      <c r="N1168" s="1" t="s">
        <v>50</v>
      </c>
      <c r="O1168" s="1">
        <v>749.85</v>
      </c>
      <c r="P1168" s="1">
        <v>4</v>
      </c>
      <c r="Q1168" s="1">
        <v>70</v>
      </c>
      <c r="R1168" s="1">
        <v>449.85</v>
      </c>
      <c r="S1168" s="1">
        <v>2</v>
      </c>
      <c r="T1168" s="1" t="s">
        <v>51</v>
      </c>
      <c r="U1168" s="1">
        <v>356</v>
      </c>
      <c r="V1168" s="1" t="s">
        <v>52</v>
      </c>
      <c r="W1168" s="1" t="s">
        <v>52</v>
      </c>
      <c r="X1168" s="1">
        <v>18</v>
      </c>
    </row>
    <row r="1169" spans="1:24">
      <c r="A1169" s="1">
        <v>1294</v>
      </c>
      <c r="B1169" s="1" t="s">
        <v>103</v>
      </c>
      <c r="C1169" s="1" t="s">
        <v>104</v>
      </c>
      <c r="D1169" s="1">
        <v>95</v>
      </c>
      <c r="E1169" s="1">
        <v>0</v>
      </c>
      <c r="F1169" s="1">
        <v>0</v>
      </c>
      <c r="G1169" s="1">
        <v>0</v>
      </c>
      <c r="H1169" s="1">
        <v>2</v>
      </c>
      <c r="I1169" s="1">
        <v>0</v>
      </c>
      <c r="J1169" s="1">
        <v>0</v>
      </c>
      <c r="K1169" s="1">
        <v>0</v>
      </c>
      <c r="L1169" s="1">
        <v>3</v>
      </c>
      <c r="M1169" s="1">
        <v>0</v>
      </c>
      <c r="N1169" s="1" t="s">
        <v>50</v>
      </c>
      <c r="O1169" s="1">
        <v>749.85</v>
      </c>
      <c r="P1169" s="1">
        <v>4</v>
      </c>
      <c r="Q1169" s="1">
        <v>70</v>
      </c>
      <c r="R1169" s="1">
        <v>449.85</v>
      </c>
      <c r="S1169" s="1">
        <v>4</v>
      </c>
      <c r="T1169" s="1" t="s">
        <v>51</v>
      </c>
      <c r="U1169" s="1">
        <v>345</v>
      </c>
      <c r="V1169" s="1" t="s">
        <v>52</v>
      </c>
      <c r="W1169" s="1" t="s">
        <v>52</v>
      </c>
      <c r="X1169" s="1">
        <v>17</v>
      </c>
    </row>
    <row r="1170" spans="1:24">
      <c r="A1170" s="1">
        <v>1330</v>
      </c>
      <c r="B1170" s="1" t="s">
        <v>105</v>
      </c>
      <c r="C1170" s="1" t="s">
        <v>106</v>
      </c>
      <c r="D1170" s="1">
        <v>92.91</v>
      </c>
      <c r="E1170" s="1">
        <v>0</v>
      </c>
      <c r="F1170" s="1">
        <v>0.33</v>
      </c>
      <c r="G1170" s="1">
        <v>0</v>
      </c>
      <c r="H1170" s="1">
        <v>0.16</v>
      </c>
      <c r="I1170" s="1">
        <v>0</v>
      </c>
      <c r="J1170" s="1">
        <v>0</v>
      </c>
      <c r="K1170" s="1">
        <v>0</v>
      </c>
      <c r="L1170" s="1">
        <v>6.16</v>
      </c>
      <c r="M1170" s="1">
        <v>0.44</v>
      </c>
      <c r="N1170" s="1" t="s">
        <v>54</v>
      </c>
      <c r="O1170" s="1">
        <v>849.85</v>
      </c>
      <c r="P1170" s="1">
        <v>24</v>
      </c>
      <c r="Q1170" s="1">
        <v>0</v>
      </c>
      <c r="R1170" s="1">
        <v>449.85</v>
      </c>
      <c r="S1170" s="1">
        <v>4</v>
      </c>
      <c r="T1170" s="1" t="s">
        <v>51</v>
      </c>
      <c r="U1170" s="1">
        <v>324</v>
      </c>
      <c r="V1170" s="1" t="s">
        <v>52</v>
      </c>
      <c r="W1170" s="1" t="s">
        <v>52</v>
      </c>
      <c r="X1170" s="1">
        <v>7</v>
      </c>
    </row>
    <row r="1171" spans="1:24">
      <c r="A1171" s="1">
        <v>1331</v>
      </c>
      <c r="B1171" s="1" t="s">
        <v>105</v>
      </c>
      <c r="C1171" s="1" t="s">
        <v>106</v>
      </c>
      <c r="D1171" s="1">
        <v>92.91</v>
      </c>
      <c r="E1171" s="1">
        <v>0</v>
      </c>
      <c r="F1171" s="1">
        <v>0.33</v>
      </c>
      <c r="G1171" s="1">
        <v>0</v>
      </c>
      <c r="H1171" s="1">
        <v>0.16</v>
      </c>
      <c r="I1171" s="1">
        <v>0</v>
      </c>
      <c r="J1171" s="1">
        <v>0</v>
      </c>
      <c r="K1171" s="1">
        <v>0</v>
      </c>
      <c r="L1171" s="1">
        <v>6.16</v>
      </c>
      <c r="M1171" s="1">
        <v>0.44</v>
      </c>
      <c r="N1171" s="1" t="s">
        <v>50</v>
      </c>
      <c r="O1171" s="1">
        <v>849.85</v>
      </c>
      <c r="P1171" s="1">
        <v>24</v>
      </c>
      <c r="Q1171" s="1">
        <v>60</v>
      </c>
      <c r="R1171" s="1">
        <v>449.85</v>
      </c>
      <c r="S1171" s="1">
        <v>4</v>
      </c>
      <c r="T1171" s="1" t="s">
        <v>51</v>
      </c>
      <c r="U1171" s="1">
        <v>378</v>
      </c>
      <c r="V1171" s="1" t="s">
        <v>52</v>
      </c>
      <c r="W1171" s="1" t="s">
        <v>52</v>
      </c>
      <c r="X1171" s="1">
        <v>9</v>
      </c>
    </row>
    <row r="1172" spans="1:24">
      <c r="A1172" s="1">
        <v>1332</v>
      </c>
      <c r="B1172" s="1" t="s">
        <v>105</v>
      </c>
      <c r="C1172" s="1" t="s">
        <v>107</v>
      </c>
      <c r="D1172" s="1">
        <v>93.06</v>
      </c>
      <c r="E1172" s="1">
        <v>0</v>
      </c>
      <c r="F1172" s="1">
        <v>0.34</v>
      </c>
      <c r="G1172" s="1">
        <v>0.27</v>
      </c>
      <c r="H1172" s="1">
        <v>0.16</v>
      </c>
      <c r="I1172" s="1">
        <v>0</v>
      </c>
      <c r="J1172" s="1">
        <v>0</v>
      </c>
      <c r="K1172" s="1">
        <v>0</v>
      </c>
      <c r="L1172" s="1">
        <v>6.17</v>
      </c>
      <c r="M1172" s="1">
        <v>0</v>
      </c>
      <c r="N1172" s="1" t="s">
        <v>54</v>
      </c>
      <c r="O1172" s="1">
        <v>849.85</v>
      </c>
      <c r="P1172" s="1">
        <v>24</v>
      </c>
      <c r="Q1172" s="1">
        <v>0</v>
      </c>
      <c r="R1172" s="1">
        <v>449.85</v>
      </c>
      <c r="S1172" s="1">
        <v>4</v>
      </c>
      <c r="T1172" s="1" t="s">
        <v>51</v>
      </c>
      <c r="U1172" s="1">
        <v>321</v>
      </c>
      <c r="V1172" s="1" t="s">
        <v>52</v>
      </c>
      <c r="W1172" s="1" t="s">
        <v>52</v>
      </c>
      <c r="X1172" s="1">
        <v>8</v>
      </c>
    </row>
    <row r="1173" spans="1:24">
      <c r="A1173" s="1">
        <v>1333</v>
      </c>
      <c r="B1173" s="1" t="s">
        <v>105</v>
      </c>
      <c r="C1173" s="1" t="s">
        <v>107</v>
      </c>
      <c r="D1173" s="1">
        <v>93.06</v>
      </c>
      <c r="E1173" s="1">
        <v>0</v>
      </c>
      <c r="F1173" s="1">
        <v>0.34</v>
      </c>
      <c r="G1173" s="1">
        <v>0.27</v>
      </c>
      <c r="H1173" s="1">
        <v>0.16</v>
      </c>
      <c r="I1173" s="1">
        <v>0</v>
      </c>
      <c r="J1173" s="1">
        <v>0</v>
      </c>
      <c r="K1173" s="1">
        <v>0</v>
      </c>
      <c r="L1173" s="1">
        <v>6.17</v>
      </c>
      <c r="M1173" s="1">
        <v>0</v>
      </c>
      <c r="N1173" s="1" t="s">
        <v>50</v>
      </c>
      <c r="O1173" s="1">
        <v>849.85</v>
      </c>
      <c r="P1173" s="1">
        <v>24</v>
      </c>
      <c r="Q1173" s="1">
        <v>60</v>
      </c>
      <c r="R1173" s="1">
        <v>449.85</v>
      </c>
      <c r="S1173" s="1">
        <v>4</v>
      </c>
      <c r="T1173" s="1" t="s">
        <v>51</v>
      </c>
      <c r="U1173" s="1">
        <v>346</v>
      </c>
      <c r="V1173" s="1" t="s">
        <v>52</v>
      </c>
      <c r="W1173" s="1" t="s">
        <v>52</v>
      </c>
      <c r="X1173" s="1">
        <v>11</v>
      </c>
    </row>
    <row r="1174" spans="1:24">
      <c r="A1174" s="1">
        <v>1334</v>
      </c>
      <c r="B1174" s="1" t="s">
        <v>105</v>
      </c>
      <c r="C1174" s="1" t="s">
        <v>108</v>
      </c>
      <c r="D1174" s="1">
        <v>93.34</v>
      </c>
      <c r="E1174" s="1">
        <v>0</v>
      </c>
      <c r="F1174" s="1">
        <v>0.33</v>
      </c>
      <c r="G1174" s="1">
        <v>0</v>
      </c>
      <c r="H1174" s="1">
        <v>0.16</v>
      </c>
      <c r="I1174" s="1">
        <v>0</v>
      </c>
      <c r="J1174" s="1">
        <v>0</v>
      </c>
      <c r="K1174" s="1">
        <v>0</v>
      </c>
      <c r="L1174" s="1">
        <v>6.17</v>
      </c>
      <c r="M1174" s="1">
        <v>0</v>
      </c>
      <c r="N1174" s="1" t="s">
        <v>54</v>
      </c>
      <c r="O1174" s="1">
        <v>849.85</v>
      </c>
      <c r="P1174" s="1">
        <v>24</v>
      </c>
      <c r="Q1174" s="1">
        <v>0</v>
      </c>
      <c r="R1174" s="1">
        <v>449.85</v>
      </c>
      <c r="S1174" s="1">
        <v>4</v>
      </c>
      <c r="T1174" s="1" t="s">
        <v>51</v>
      </c>
      <c r="U1174" s="1">
        <v>341</v>
      </c>
      <c r="V1174" s="1" t="s">
        <v>52</v>
      </c>
      <c r="W1174" s="1" t="s">
        <v>52</v>
      </c>
      <c r="X1174" s="1">
        <v>8</v>
      </c>
    </row>
    <row r="1175" spans="1:24">
      <c r="A1175" s="1">
        <v>1335</v>
      </c>
      <c r="B1175" s="1" t="s">
        <v>105</v>
      </c>
      <c r="C1175" s="1" t="s">
        <v>108</v>
      </c>
      <c r="D1175" s="1">
        <v>93.34</v>
      </c>
      <c r="E1175" s="1">
        <v>0</v>
      </c>
      <c r="F1175" s="1">
        <v>0.33</v>
      </c>
      <c r="G1175" s="1">
        <v>0</v>
      </c>
      <c r="H1175" s="1">
        <v>0.16</v>
      </c>
      <c r="I1175" s="1">
        <v>0</v>
      </c>
      <c r="J1175" s="1">
        <v>0</v>
      </c>
      <c r="K1175" s="1">
        <v>0</v>
      </c>
      <c r="L1175" s="1">
        <v>6.17</v>
      </c>
      <c r="M1175" s="1">
        <v>0</v>
      </c>
      <c r="N1175" s="1" t="s">
        <v>50</v>
      </c>
      <c r="O1175" s="1">
        <v>849.85</v>
      </c>
      <c r="P1175" s="1">
        <v>24</v>
      </c>
      <c r="Q1175" s="1">
        <v>60</v>
      </c>
      <c r="R1175" s="1">
        <v>449.85</v>
      </c>
      <c r="S1175" s="1">
        <v>4</v>
      </c>
      <c r="T1175" s="1" t="s">
        <v>51</v>
      </c>
      <c r="U1175" s="1">
        <v>326</v>
      </c>
      <c r="V1175" s="1" t="s">
        <v>52</v>
      </c>
      <c r="W1175" s="1" t="s">
        <v>52</v>
      </c>
      <c r="X1175" s="1">
        <v>16</v>
      </c>
    </row>
    <row r="1176" spans="1:24">
      <c r="A1176" s="1">
        <v>1336</v>
      </c>
      <c r="B1176" s="1" t="s">
        <v>105</v>
      </c>
      <c r="C1176" s="1" t="s">
        <v>109</v>
      </c>
      <c r="D1176" s="1">
        <v>93.19</v>
      </c>
      <c r="E1176" s="1">
        <v>0.13</v>
      </c>
      <c r="F1176" s="1">
        <v>0.34</v>
      </c>
      <c r="G1176" s="1">
        <v>0</v>
      </c>
      <c r="H1176" s="1">
        <v>0.16</v>
      </c>
      <c r="I1176" s="1">
        <v>0</v>
      </c>
      <c r="J1176" s="1">
        <v>0</v>
      </c>
      <c r="K1176" s="1">
        <v>0</v>
      </c>
      <c r="L1176" s="1">
        <v>6.18</v>
      </c>
      <c r="M1176" s="1">
        <v>0</v>
      </c>
      <c r="N1176" s="1" t="s">
        <v>54</v>
      </c>
      <c r="O1176" s="1">
        <v>849.85</v>
      </c>
      <c r="P1176" s="1">
        <v>24</v>
      </c>
      <c r="Q1176" s="1">
        <v>0</v>
      </c>
      <c r="R1176" s="1">
        <v>449.85</v>
      </c>
      <c r="S1176" s="1">
        <v>4</v>
      </c>
      <c r="T1176" s="1" t="s">
        <v>51</v>
      </c>
      <c r="U1176" s="1">
        <v>338</v>
      </c>
      <c r="V1176" s="1" t="s">
        <v>52</v>
      </c>
      <c r="W1176" s="1" t="s">
        <v>52</v>
      </c>
      <c r="X1176" s="1">
        <v>8</v>
      </c>
    </row>
    <row r="1177" spans="1:24">
      <c r="A1177" s="1">
        <v>1337</v>
      </c>
      <c r="B1177" s="1" t="s">
        <v>105</v>
      </c>
      <c r="C1177" s="1" t="s">
        <v>109</v>
      </c>
      <c r="D1177" s="1">
        <v>93.19</v>
      </c>
      <c r="E1177" s="1">
        <v>0.13</v>
      </c>
      <c r="F1177" s="1">
        <v>0.34</v>
      </c>
      <c r="G1177" s="1">
        <v>0</v>
      </c>
      <c r="H1177" s="1">
        <v>0.16</v>
      </c>
      <c r="I1177" s="1">
        <v>0</v>
      </c>
      <c r="J1177" s="1">
        <v>0</v>
      </c>
      <c r="K1177" s="1">
        <v>0</v>
      </c>
      <c r="L1177" s="1">
        <v>6.18</v>
      </c>
      <c r="M1177" s="1">
        <v>0</v>
      </c>
      <c r="N1177" s="1" t="s">
        <v>50</v>
      </c>
      <c r="O1177" s="1">
        <v>849.85</v>
      </c>
      <c r="P1177" s="1">
        <v>24</v>
      </c>
      <c r="Q1177" s="1">
        <v>60</v>
      </c>
      <c r="R1177" s="1">
        <v>449.85</v>
      </c>
      <c r="S1177" s="1">
        <v>4</v>
      </c>
      <c r="T1177" s="1" t="s">
        <v>51</v>
      </c>
      <c r="U1177" s="1">
        <v>336</v>
      </c>
      <c r="V1177" s="1" t="s">
        <v>52</v>
      </c>
      <c r="W1177" s="1" t="s">
        <v>52</v>
      </c>
      <c r="X1177" s="1">
        <v>13</v>
      </c>
    </row>
    <row r="1178" spans="1:24">
      <c r="A1178" s="2" t="s">
        <v>110</v>
      </c>
      <c r="B1178" s="3" t="s">
        <v>111</v>
      </c>
      <c r="C1178" s="1" t="s">
        <v>112</v>
      </c>
      <c r="D1178" s="3">
        <v>99.54</v>
      </c>
      <c r="E1178" s="3">
        <v>0</v>
      </c>
      <c r="F1178" s="3">
        <v>0.46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1" t="s">
        <v>113</v>
      </c>
      <c r="O1178" s="1">
        <v>950</v>
      </c>
      <c r="P1178" s="1">
        <v>1</v>
      </c>
      <c r="Q1178" s="1">
        <v>20</v>
      </c>
      <c r="R1178" s="1">
        <v>450</v>
      </c>
      <c r="S1178" s="1">
        <v>0</v>
      </c>
      <c r="T1178" s="1" t="s">
        <v>51</v>
      </c>
      <c r="U1178" s="1" t="s">
        <v>52</v>
      </c>
      <c r="V1178" s="1" t="s">
        <v>52</v>
      </c>
      <c r="W1178" s="1" t="s">
        <v>52</v>
      </c>
      <c r="X1178" s="1">
        <v>49.52</v>
      </c>
    </row>
    <row r="1179" spans="1:24">
      <c r="A1179" s="2" t="s">
        <v>114</v>
      </c>
      <c r="B1179" s="3" t="s">
        <v>111</v>
      </c>
      <c r="C1179" s="1" t="s">
        <v>112</v>
      </c>
      <c r="D1179" s="3">
        <v>99.54</v>
      </c>
      <c r="E1179" s="3">
        <v>0</v>
      </c>
      <c r="F1179" s="3">
        <v>0.46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1" t="s">
        <v>113</v>
      </c>
      <c r="O1179" s="1">
        <v>950</v>
      </c>
      <c r="P1179" s="1">
        <v>1</v>
      </c>
      <c r="Q1179" s="1">
        <v>20</v>
      </c>
      <c r="R1179" s="1">
        <v>450</v>
      </c>
      <c r="S1179" s="1">
        <v>1.02</v>
      </c>
      <c r="T1179" s="1" t="s">
        <v>51</v>
      </c>
      <c r="U1179" s="1" t="s">
        <v>52</v>
      </c>
      <c r="V1179" s="1" t="s">
        <v>52</v>
      </c>
      <c r="W1179" s="1" t="s">
        <v>52</v>
      </c>
      <c r="X1179" s="1">
        <v>57.97</v>
      </c>
    </row>
    <row r="1180" spans="1:24">
      <c r="A1180" s="2" t="s">
        <v>115</v>
      </c>
      <c r="B1180" s="3" t="s">
        <v>111</v>
      </c>
      <c r="C1180" s="1" t="s">
        <v>112</v>
      </c>
      <c r="D1180" s="3">
        <v>99.54</v>
      </c>
      <c r="E1180" s="3">
        <v>0</v>
      </c>
      <c r="F1180" s="3">
        <v>0.46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1" t="s">
        <v>113</v>
      </c>
      <c r="O1180" s="1">
        <v>950</v>
      </c>
      <c r="P1180" s="1">
        <v>1</v>
      </c>
      <c r="Q1180" s="1">
        <v>20</v>
      </c>
      <c r="R1180" s="1">
        <v>450</v>
      </c>
      <c r="S1180" s="1">
        <v>1.39</v>
      </c>
      <c r="T1180" s="1" t="s">
        <v>51</v>
      </c>
      <c r="U1180" s="1" t="s">
        <v>52</v>
      </c>
      <c r="V1180" s="1" t="s">
        <v>52</v>
      </c>
      <c r="W1180" s="1" t="s">
        <v>52</v>
      </c>
      <c r="X1180" s="1">
        <v>69.79</v>
      </c>
    </row>
    <row r="1181" spans="1:24">
      <c r="A1181" s="2" t="s">
        <v>116</v>
      </c>
      <c r="B1181" s="3" t="s">
        <v>111</v>
      </c>
      <c r="C1181" s="1" t="s">
        <v>112</v>
      </c>
      <c r="D1181" s="3">
        <v>99.54</v>
      </c>
      <c r="E1181" s="3">
        <v>0</v>
      </c>
      <c r="F1181" s="3">
        <v>0.46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1" t="s">
        <v>113</v>
      </c>
      <c r="O1181" s="1">
        <v>950</v>
      </c>
      <c r="P1181" s="1">
        <v>1</v>
      </c>
      <c r="Q1181" s="1">
        <v>20</v>
      </c>
      <c r="R1181" s="1">
        <v>450</v>
      </c>
      <c r="S1181" s="1">
        <v>1.84</v>
      </c>
      <c r="T1181" s="1" t="s">
        <v>51</v>
      </c>
      <c r="U1181" s="1" t="s">
        <v>52</v>
      </c>
      <c r="V1181" s="1" t="s">
        <v>52</v>
      </c>
      <c r="W1181" s="1" t="s">
        <v>52</v>
      </c>
      <c r="X1181" s="1">
        <v>80.14</v>
      </c>
    </row>
    <row r="1182" spans="1:24">
      <c r="A1182" s="2" t="s">
        <v>117</v>
      </c>
      <c r="B1182" s="3" t="s">
        <v>111</v>
      </c>
      <c r="C1182" s="1" t="s">
        <v>112</v>
      </c>
      <c r="D1182" s="3">
        <v>99.54</v>
      </c>
      <c r="E1182" s="3">
        <v>0</v>
      </c>
      <c r="F1182" s="3">
        <v>0.46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1" t="s">
        <v>113</v>
      </c>
      <c r="O1182" s="1">
        <v>950</v>
      </c>
      <c r="P1182" s="1">
        <v>1</v>
      </c>
      <c r="Q1182" s="1">
        <v>20</v>
      </c>
      <c r="R1182" s="1">
        <v>450</v>
      </c>
      <c r="S1182" s="1">
        <v>6</v>
      </c>
      <c r="T1182" s="1" t="s">
        <v>51</v>
      </c>
      <c r="U1182" s="1" t="s">
        <v>52</v>
      </c>
      <c r="V1182" s="1" t="s">
        <v>52</v>
      </c>
      <c r="W1182" s="1" t="s">
        <v>52</v>
      </c>
      <c r="X1182" s="1">
        <v>90.62</v>
      </c>
    </row>
    <row r="1183" spans="1:24">
      <c r="A1183" s="2" t="s">
        <v>118</v>
      </c>
      <c r="B1183" s="3" t="s">
        <v>111</v>
      </c>
      <c r="C1183" s="1" t="s">
        <v>112</v>
      </c>
      <c r="D1183" s="3">
        <v>99.54</v>
      </c>
      <c r="E1183" s="3">
        <v>0</v>
      </c>
      <c r="F1183" s="3">
        <v>0.46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1" t="s">
        <v>113</v>
      </c>
      <c r="O1183" s="1">
        <v>950</v>
      </c>
      <c r="P1183" s="1">
        <v>1</v>
      </c>
      <c r="Q1183" s="1">
        <v>20</v>
      </c>
      <c r="R1183" s="1">
        <v>450</v>
      </c>
      <c r="S1183" s="1">
        <v>8.01</v>
      </c>
      <c r="T1183" s="1" t="s">
        <v>51</v>
      </c>
      <c r="U1183" s="1" t="s">
        <v>52</v>
      </c>
      <c r="V1183" s="1" t="s">
        <v>52</v>
      </c>
      <c r="W1183" s="1" t="s">
        <v>52</v>
      </c>
      <c r="X1183" s="1">
        <v>92.41</v>
      </c>
    </row>
    <row r="1184" spans="1:24">
      <c r="A1184" s="2" t="s">
        <v>119</v>
      </c>
      <c r="B1184" s="3" t="s">
        <v>111</v>
      </c>
      <c r="C1184" s="1" t="s">
        <v>112</v>
      </c>
      <c r="D1184" s="3">
        <v>99.54</v>
      </c>
      <c r="E1184" s="3">
        <v>0</v>
      </c>
      <c r="F1184" s="3">
        <v>0.46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1" t="s">
        <v>113</v>
      </c>
      <c r="O1184" s="1">
        <v>950</v>
      </c>
      <c r="P1184" s="1">
        <v>1</v>
      </c>
      <c r="Q1184" s="1">
        <v>20</v>
      </c>
      <c r="R1184" s="1">
        <v>450</v>
      </c>
      <c r="S1184" s="1">
        <v>10</v>
      </c>
      <c r="T1184" s="1" t="s">
        <v>51</v>
      </c>
      <c r="U1184" s="1" t="s">
        <v>52</v>
      </c>
      <c r="V1184" s="1" t="s">
        <v>52</v>
      </c>
      <c r="W1184" s="1" t="s">
        <v>52</v>
      </c>
      <c r="X1184" s="1">
        <v>93.59</v>
      </c>
    </row>
    <row r="1185" spans="1:24">
      <c r="A1185" s="2" t="s">
        <v>120</v>
      </c>
      <c r="B1185" s="3" t="s">
        <v>111</v>
      </c>
      <c r="C1185" s="1" t="s">
        <v>121</v>
      </c>
      <c r="D1185" s="3">
        <v>99.27</v>
      </c>
      <c r="E1185" s="3">
        <v>0</v>
      </c>
      <c r="F1185" s="3">
        <v>0.45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0.28</v>
      </c>
      <c r="M1185" s="3">
        <v>0</v>
      </c>
      <c r="N1185" s="1" t="s">
        <v>113</v>
      </c>
      <c r="O1185" s="1">
        <v>950</v>
      </c>
      <c r="P1185" s="1">
        <v>1</v>
      </c>
      <c r="Q1185" s="1">
        <v>20</v>
      </c>
      <c r="R1185" s="1">
        <v>450</v>
      </c>
      <c r="S1185" s="1">
        <v>0.46</v>
      </c>
      <c r="T1185" s="1" t="s">
        <v>51</v>
      </c>
      <c r="U1185" s="1" t="s">
        <v>52</v>
      </c>
      <c r="V1185" s="1" t="s">
        <v>52</v>
      </c>
      <c r="W1185" s="1" t="s">
        <v>52</v>
      </c>
      <c r="X1185" s="1">
        <v>28.48</v>
      </c>
    </row>
    <row r="1186" spans="1:24">
      <c r="A1186" s="2" t="s">
        <v>122</v>
      </c>
      <c r="B1186" s="3" t="s">
        <v>111</v>
      </c>
      <c r="C1186" s="1" t="s">
        <v>121</v>
      </c>
      <c r="D1186" s="3">
        <v>99.27</v>
      </c>
      <c r="E1186" s="3">
        <v>0</v>
      </c>
      <c r="F1186" s="3">
        <v>0.45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0.28</v>
      </c>
      <c r="M1186" s="3">
        <v>0</v>
      </c>
      <c r="N1186" s="1" t="s">
        <v>113</v>
      </c>
      <c r="O1186" s="1">
        <v>950</v>
      </c>
      <c r="P1186" s="1">
        <v>1</v>
      </c>
      <c r="Q1186" s="1">
        <v>20</v>
      </c>
      <c r="R1186" s="1">
        <v>450</v>
      </c>
      <c r="S1186" s="1">
        <v>0.9</v>
      </c>
      <c r="T1186" s="1" t="s">
        <v>51</v>
      </c>
      <c r="U1186" s="1" t="s">
        <v>52</v>
      </c>
      <c r="V1186" s="1" t="s">
        <v>52</v>
      </c>
      <c r="W1186" s="1" t="s">
        <v>52</v>
      </c>
      <c r="X1186" s="1">
        <v>30.43</v>
      </c>
    </row>
    <row r="1187" spans="1:24">
      <c r="A1187" s="2" t="s">
        <v>123</v>
      </c>
      <c r="B1187" s="3" t="s">
        <v>111</v>
      </c>
      <c r="C1187" s="1" t="s">
        <v>121</v>
      </c>
      <c r="D1187" s="3">
        <v>99.27</v>
      </c>
      <c r="E1187" s="3">
        <v>0</v>
      </c>
      <c r="F1187" s="3">
        <v>0.45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0.28</v>
      </c>
      <c r="M1187" s="3">
        <v>0</v>
      </c>
      <c r="N1187" s="1" t="s">
        <v>113</v>
      </c>
      <c r="O1187" s="1">
        <v>950</v>
      </c>
      <c r="P1187" s="1">
        <v>1</v>
      </c>
      <c r="Q1187" s="1">
        <v>20</v>
      </c>
      <c r="R1187" s="1">
        <v>450</v>
      </c>
      <c r="S1187" s="1">
        <v>1.89</v>
      </c>
      <c r="T1187" s="1" t="s">
        <v>51</v>
      </c>
      <c r="U1187" s="1" t="s">
        <v>52</v>
      </c>
      <c r="V1187" s="1" t="s">
        <v>52</v>
      </c>
      <c r="W1187" s="1" t="s">
        <v>52</v>
      </c>
      <c r="X1187" s="1">
        <v>31.12</v>
      </c>
    </row>
    <row r="1188" spans="1:24">
      <c r="A1188" s="2" t="s">
        <v>124</v>
      </c>
      <c r="B1188" s="3" t="s">
        <v>111</v>
      </c>
      <c r="C1188" s="1" t="s">
        <v>121</v>
      </c>
      <c r="D1188" s="3">
        <v>99.27</v>
      </c>
      <c r="E1188" s="3">
        <v>0</v>
      </c>
      <c r="F1188" s="3">
        <v>0.45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0.28</v>
      </c>
      <c r="M1188" s="3">
        <v>0</v>
      </c>
      <c r="N1188" s="1" t="s">
        <v>113</v>
      </c>
      <c r="O1188" s="1">
        <v>950</v>
      </c>
      <c r="P1188" s="1">
        <v>1</v>
      </c>
      <c r="Q1188" s="1">
        <v>20</v>
      </c>
      <c r="R1188" s="1">
        <v>450</v>
      </c>
      <c r="S1188" s="1">
        <v>3.89</v>
      </c>
      <c r="T1188" s="1" t="s">
        <v>51</v>
      </c>
      <c r="U1188" s="1" t="s">
        <v>52</v>
      </c>
      <c r="V1188" s="1" t="s">
        <v>52</v>
      </c>
      <c r="W1188" s="1" t="s">
        <v>52</v>
      </c>
      <c r="X1188" s="1">
        <v>31.31</v>
      </c>
    </row>
    <row r="1189" spans="1:24">
      <c r="A1189" s="2" t="s">
        <v>125</v>
      </c>
      <c r="B1189" s="3" t="s">
        <v>111</v>
      </c>
      <c r="C1189" s="1" t="s">
        <v>121</v>
      </c>
      <c r="D1189" s="3">
        <v>99.27</v>
      </c>
      <c r="E1189" s="3">
        <v>0</v>
      </c>
      <c r="F1189" s="3">
        <v>0.45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0.28</v>
      </c>
      <c r="M1189" s="3">
        <v>0</v>
      </c>
      <c r="N1189" s="1" t="s">
        <v>113</v>
      </c>
      <c r="O1189" s="1">
        <v>950</v>
      </c>
      <c r="P1189" s="1">
        <v>1</v>
      </c>
      <c r="Q1189" s="1">
        <v>20</v>
      </c>
      <c r="R1189" s="1">
        <v>450</v>
      </c>
      <c r="S1189" s="1">
        <v>5.88</v>
      </c>
      <c r="T1189" s="1" t="s">
        <v>51</v>
      </c>
      <c r="U1189" s="1" t="s">
        <v>52</v>
      </c>
      <c r="V1189" s="1" t="s">
        <v>52</v>
      </c>
      <c r="W1189" s="1" t="s">
        <v>52</v>
      </c>
      <c r="X1189" s="1">
        <v>31.37</v>
      </c>
    </row>
    <row r="1190" spans="1:24">
      <c r="A1190" s="2" t="s">
        <v>126</v>
      </c>
      <c r="B1190" s="3" t="s">
        <v>111</v>
      </c>
      <c r="C1190" s="1" t="s">
        <v>121</v>
      </c>
      <c r="D1190" s="3">
        <v>99.27</v>
      </c>
      <c r="E1190" s="3">
        <v>0</v>
      </c>
      <c r="F1190" s="3">
        <v>0.45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0.28</v>
      </c>
      <c r="M1190" s="3">
        <v>0</v>
      </c>
      <c r="N1190" s="1" t="s">
        <v>113</v>
      </c>
      <c r="O1190" s="1">
        <v>950</v>
      </c>
      <c r="P1190" s="1">
        <v>1</v>
      </c>
      <c r="Q1190" s="1">
        <v>20</v>
      </c>
      <c r="R1190" s="1">
        <v>450</v>
      </c>
      <c r="S1190" s="1">
        <v>7.87</v>
      </c>
      <c r="T1190" s="1" t="s">
        <v>51</v>
      </c>
      <c r="U1190" s="1" t="s">
        <v>52</v>
      </c>
      <c r="V1190" s="1" t="s">
        <v>52</v>
      </c>
      <c r="W1190" s="1" t="s">
        <v>52</v>
      </c>
      <c r="X1190" s="1">
        <v>31.54</v>
      </c>
    </row>
    <row r="1191" spans="1:24">
      <c r="A1191" s="2" t="s">
        <v>127</v>
      </c>
      <c r="B1191" s="3" t="s">
        <v>128</v>
      </c>
      <c r="C1191" s="1" t="s">
        <v>11</v>
      </c>
      <c r="D1191" s="3">
        <v>97.4</v>
      </c>
      <c r="E1191" s="3">
        <v>0</v>
      </c>
      <c r="F1191" s="3">
        <v>1</v>
      </c>
      <c r="G1191" s="3">
        <v>0</v>
      </c>
      <c r="H1191" s="3">
        <v>0</v>
      </c>
      <c r="I1191" s="3">
        <v>1</v>
      </c>
      <c r="J1191" s="3">
        <v>0</v>
      </c>
      <c r="K1191" s="3">
        <v>0.6</v>
      </c>
      <c r="L1191" s="3">
        <v>0</v>
      </c>
      <c r="M1191" s="3">
        <v>0</v>
      </c>
      <c r="N1191" s="1" t="s">
        <v>113</v>
      </c>
      <c r="O1191" s="1">
        <v>960</v>
      </c>
      <c r="P1191" s="1">
        <v>4</v>
      </c>
      <c r="Q1191" s="1">
        <v>30</v>
      </c>
      <c r="R1191" s="1">
        <v>520</v>
      </c>
      <c r="S1191" s="1">
        <v>0.0225</v>
      </c>
      <c r="T1191" s="1" t="s">
        <v>51</v>
      </c>
      <c r="U1191" s="1" t="s">
        <v>52</v>
      </c>
      <c r="V1191" s="1" t="s">
        <v>52</v>
      </c>
      <c r="W1191" s="1" t="s">
        <v>52</v>
      </c>
      <c r="X1191" s="1">
        <v>29.07</v>
      </c>
    </row>
    <row r="1192" spans="1:24">
      <c r="A1192" s="2" t="s">
        <v>129</v>
      </c>
      <c r="B1192" s="3" t="s">
        <v>128</v>
      </c>
      <c r="C1192" s="1" t="s">
        <v>11</v>
      </c>
      <c r="D1192" s="3">
        <v>97.4</v>
      </c>
      <c r="E1192" s="3">
        <v>0</v>
      </c>
      <c r="F1192" s="3">
        <v>1</v>
      </c>
      <c r="G1192" s="3">
        <v>0</v>
      </c>
      <c r="H1192" s="3">
        <v>0</v>
      </c>
      <c r="I1192" s="3">
        <v>1</v>
      </c>
      <c r="J1192" s="3">
        <v>0</v>
      </c>
      <c r="K1192" s="3">
        <v>0.6</v>
      </c>
      <c r="L1192" s="3">
        <v>0</v>
      </c>
      <c r="M1192" s="3">
        <v>0</v>
      </c>
      <c r="N1192" s="1" t="s">
        <v>113</v>
      </c>
      <c r="O1192" s="1">
        <v>960</v>
      </c>
      <c r="P1192" s="1">
        <v>4</v>
      </c>
      <c r="Q1192" s="1">
        <v>30</v>
      </c>
      <c r="R1192" s="1">
        <v>520</v>
      </c>
      <c r="S1192" s="1">
        <v>0.261166667</v>
      </c>
      <c r="T1192" s="1" t="s">
        <v>51</v>
      </c>
      <c r="U1192" s="1" t="s">
        <v>52</v>
      </c>
      <c r="V1192" s="1" t="s">
        <v>52</v>
      </c>
      <c r="W1192" s="1" t="s">
        <v>52</v>
      </c>
      <c r="X1192" s="1">
        <v>38.03</v>
      </c>
    </row>
    <row r="1193" spans="1:24">
      <c r="A1193" s="2" t="s">
        <v>130</v>
      </c>
      <c r="B1193" s="3" t="s">
        <v>128</v>
      </c>
      <c r="C1193" s="1" t="s">
        <v>11</v>
      </c>
      <c r="D1193" s="3">
        <v>97.4</v>
      </c>
      <c r="E1193" s="3">
        <v>0</v>
      </c>
      <c r="F1193" s="3">
        <v>1</v>
      </c>
      <c r="G1193" s="3">
        <v>0</v>
      </c>
      <c r="H1193" s="3">
        <v>0</v>
      </c>
      <c r="I1193" s="3">
        <v>1</v>
      </c>
      <c r="J1193" s="3">
        <v>0</v>
      </c>
      <c r="K1193" s="3">
        <v>0.6</v>
      </c>
      <c r="L1193" s="3">
        <v>0</v>
      </c>
      <c r="M1193" s="3">
        <v>0</v>
      </c>
      <c r="N1193" s="1" t="s">
        <v>113</v>
      </c>
      <c r="O1193" s="1">
        <v>960</v>
      </c>
      <c r="P1193" s="1">
        <v>4</v>
      </c>
      <c r="Q1193" s="1">
        <v>30</v>
      </c>
      <c r="R1193" s="1">
        <v>520</v>
      </c>
      <c r="S1193" s="1">
        <v>0.927166667</v>
      </c>
      <c r="T1193" s="1" t="s">
        <v>51</v>
      </c>
      <c r="U1193" s="1" t="s">
        <v>52</v>
      </c>
      <c r="V1193" s="1" t="s">
        <v>52</v>
      </c>
      <c r="W1193" s="1" t="s">
        <v>52</v>
      </c>
      <c r="X1193" s="1">
        <v>42.56</v>
      </c>
    </row>
    <row r="1194" spans="1:24">
      <c r="A1194" s="2" t="s">
        <v>131</v>
      </c>
      <c r="B1194" s="3" t="s">
        <v>128</v>
      </c>
      <c r="C1194" s="1" t="s">
        <v>11</v>
      </c>
      <c r="D1194" s="3">
        <v>97.4</v>
      </c>
      <c r="E1194" s="3">
        <v>0</v>
      </c>
      <c r="F1194" s="3">
        <v>1</v>
      </c>
      <c r="G1194" s="3">
        <v>0</v>
      </c>
      <c r="H1194" s="3">
        <v>0</v>
      </c>
      <c r="I1194" s="3">
        <v>1</v>
      </c>
      <c r="J1194" s="3">
        <v>0</v>
      </c>
      <c r="K1194" s="3">
        <v>0.6</v>
      </c>
      <c r="L1194" s="3">
        <v>0</v>
      </c>
      <c r="M1194" s="3">
        <v>0</v>
      </c>
      <c r="N1194" s="1" t="s">
        <v>113</v>
      </c>
      <c r="O1194" s="1">
        <v>960</v>
      </c>
      <c r="P1194" s="1">
        <v>4</v>
      </c>
      <c r="Q1194" s="1">
        <v>30</v>
      </c>
      <c r="R1194" s="1">
        <v>520</v>
      </c>
      <c r="S1194" s="1">
        <v>1.934333333</v>
      </c>
      <c r="T1194" s="1" t="s">
        <v>51</v>
      </c>
      <c r="U1194" s="1" t="s">
        <v>52</v>
      </c>
      <c r="V1194" s="1" t="s">
        <v>52</v>
      </c>
      <c r="W1194" s="1" t="s">
        <v>52</v>
      </c>
      <c r="X1194" s="1">
        <v>44.63</v>
      </c>
    </row>
    <row r="1195" spans="1:24">
      <c r="A1195" s="2" t="s">
        <v>132</v>
      </c>
      <c r="B1195" s="3" t="s">
        <v>128</v>
      </c>
      <c r="C1195" s="1" t="s">
        <v>11</v>
      </c>
      <c r="D1195" s="3">
        <v>97.4</v>
      </c>
      <c r="E1195" s="3">
        <v>0</v>
      </c>
      <c r="F1195" s="3">
        <v>1</v>
      </c>
      <c r="G1195" s="3">
        <v>0</v>
      </c>
      <c r="H1195" s="3">
        <v>0</v>
      </c>
      <c r="I1195" s="3">
        <v>1</v>
      </c>
      <c r="J1195" s="3">
        <v>0</v>
      </c>
      <c r="K1195" s="3">
        <v>0.6</v>
      </c>
      <c r="L1195" s="3">
        <v>0</v>
      </c>
      <c r="M1195" s="3">
        <v>0</v>
      </c>
      <c r="N1195" s="1" t="s">
        <v>113</v>
      </c>
      <c r="O1195" s="1">
        <v>960</v>
      </c>
      <c r="P1195" s="1">
        <v>4</v>
      </c>
      <c r="Q1195" s="1">
        <v>30</v>
      </c>
      <c r="R1195" s="1">
        <v>520</v>
      </c>
      <c r="S1195" s="1">
        <v>2.944333333</v>
      </c>
      <c r="T1195" s="1" t="s">
        <v>51</v>
      </c>
      <c r="U1195" s="1" t="s">
        <v>52</v>
      </c>
      <c r="V1195" s="1" t="s">
        <v>52</v>
      </c>
      <c r="W1195" s="1" t="s">
        <v>52</v>
      </c>
      <c r="X1195" s="1">
        <v>44.82</v>
      </c>
    </row>
    <row r="1196" spans="1:24">
      <c r="A1196" s="2" t="s">
        <v>133</v>
      </c>
      <c r="B1196" s="3" t="s">
        <v>128</v>
      </c>
      <c r="C1196" s="1" t="s">
        <v>11</v>
      </c>
      <c r="D1196" s="3">
        <v>97.4</v>
      </c>
      <c r="E1196" s="3">
        <v>0</v>
      </c>
      <c r="F1196" s="3">
        <v>1</v>
      </c>
      <c r="G1196" s="3">
        <v>0</v>
      </c>
      <c r="H1196" s="3">
        <v>0</v>
      </c>
      <c r="I1196" s="3">
        <v>1</v>
      </c>
      <c r="J1196" s="3">
        <v>0</v>
      </c>
      <c r="K1196" s="3">
        <v>0.6</v>
      </c>
      <c r="L1196" s="3">
        <v>0</v>
      </c>
      <c r="M1196" s="3">
        <v>0</v>
      </c>
      <c r="N1196" s="1" t="s">
        <v>113</v>
      </c>
      <c r="O1196" s="1">
        <v>960</v>
      </c>
      <c r="P1196" s="1">
        <v>4</v>
      </c>
      <c r="Q1196" s="1">
        <v>30</v>
      </c>
      <c r="R1196" s="1">
        <v>520</v>
      </c>
      <c r="S1196" s="1">
        <v>3.954166667</v>
      </c>
      <c r="T1196" s="1" t="s">
        <v>51</v>
      </c>
      <c r="U1196" s="1" t="s">
        <v>52</v>
      </c>
      <c r="V1196" s="1" t="s">
        <v>52</v>
      </c>
      <c r="W1196" s="1" t="s">
        <v>52</v>
      </c>
      <c r="X1196" s="1">
        <v>45.27</v>
      </c>
    </row>
    <row r="1197" spans="1:24">
      <c r="A1197" s="2" t="s">
        <v>134</v>
      </c>
      <c r="B1197" s="3" t="s">
        <v>128</v>
      </c>
      <c r="C1197" s="1" t="s">
        <v>11</v>
      </c>
      <c r="D1197" s="3">
        <v>97.4</v>
      </c>
      <c r="E1197" s="3">
        <v>0</v>
      </c>
      <c r="F1197" s="3">
        <v>1</v>
      </c>
      <c r="G1197" s="3">
        <v>0</v>
      </c>
      <c r="H1197" s="3">
        <v>0</v>
      </c>
      <c r="I1197" s="3">
        <v>1</v>
      </c>
      <c r="J1197" s="3">
        <v>0</v>
      </c>
      <c r="K1197" s="3">
        <v>0.6</v>
      </c>
      <c r="L1197" s="3">
        <v>0</v>
      </c>
      <c r="M1197" s="3">
        <v>0</v>
      </c>
      <c r="N1197" s="1" t="s">
        <v>113</v>
      </c>
      <c r="O1197" s="1">
        <v>960</v>
      </c>
      <c r="P1197" s="1">
        <v>4</v>
      </c>
      <c r="Q1197" s="1">
        <v>30</v>
      </c>
      <c r="R1197" s="1">
        <v>520</v>
      </c>
      <c r="S1197" s="1">
        <v>4.961333333</v>
      </c>
      <c r="T1197" s="1" t="s">
        <v>51</v>
      </c>
      <c r="U1197" s="1" t="s">
        <v>52</v>
      </c>
      <c r="V1197" s="1" t="s">
        <v>52</v>
      </c>
      <c r="W1197" s="1" t="s">
        <v>52</v>
      </c>
      <c r="X1197" s="1">
        <v>44.97</v>
      </c>
    </row>
    <row r="1198" spans="1:24">
      <c r="A1198" s="2" t="s">
        <v>135</v>
      </c>
      <c r="B1198" s="3" t="s">
        <v>128</v>
      </c>
      <c r="C1198" s="1" t="s">
        <v>11</v>
      </c>
      <c r="D1198" s="3">
        <v>97.4</v>
      </c>
      <c r="E1198" s="3">
        <v>0</v>
      </c>
      <c r="F1198" s="3">
        <v>1</v>
      </c>
      <c r="G1198" s="3">
        <v>0</v>
      </c>
      <c r="H1198" s="3">
        <v>0</v>
      </c>
      <c r="I1198" s="3">
        <v>1</v>
      </c>
      <c r="J1198" s="3">
        <v>0</v>
      </c>
      <c r="K1198" s="3">
        <v>0.6</v>
      </c>
      <c r="L1198" s="3">
        <v>0</v>
      </c>
      <c r="M1198" s="3">
        <v>0</v>
      </c>
      <c r="N1198" s="1" t="s">
        <v>113</v>
      </c>
      <c r="O1198" s="1">
        <v>960</v>
      </c>
      <c r="P1198" s="1">
        <v>4</v>
      </c>
      <c r="Q1198" s="1">
        <v>30</v>
      </c>
      <c r="R1198" s="1">
        <v>480</v>
      </c>
      <c r="S1198" s="1">
        <v>0.118166667</v>
      </c>
      <c r="T1198" s="1" t="s">
        <v>51</v>
      </c>
      <c r="U1198" s="1" t="s">
        <v>52</v>
      </c>
      <c r="V1198" s="1" t="s">
        <v>52</v>
      </c>
      <c r="W1198" s="1" t="s">
        <v>52</v>
      </c>
      <c r="X1198" s="1">
        <v>35.04</v>
      </c>
    </row>
    <row r="1199" spans="1:24">
      <c r="A1199" s="2" t="s">
        <v>136</v>
      </c>
      <c r="B1199" s="3" t="s">
        <v>128</v>
      </c>
      <c r="C1199" s="1" t="s">
        <v>11</v>
      </c>
      <c r="D1199" s="3">
        <v>97.4</v>
      </c>
      <c r="E1199" s="3">
        <v>0</v>
      </c>
      <c r="F1199" s="3">
        <v>1</v>
      </c>
      <c r="G1199" s="3">
        <v>0</v>
      </c>
      <c r="H1199" s="3">
        <v>0</v>
      </c>
      <c r="I1199" s="3">
        <v>1</v>
      </c>
      <c r="J1199" s="3">
        <v>0</v>
      </c>
      <c r="K1199" s="3">
        <v>0.6</v>
      </c>
      <c r="L1199" s="3">
        <v>0</v>
      </c>
      <c r="M1199" s="3">
        <v>0</v>
      </c>
      <c r="N1199" s="1" t="s">
        <v>113</v>
      </c>
      <c r="O1199" s="1">
        <v>960</v>
      </c>
      <c r="P1199" s="1">
        <v>4</v>
      </c>
      <c r="Q1199" s="1">
        <v>30</v>
      </c>
      <c r="R1199" s="1">
        <v>480</v>
      </c>
      <c r="S1199" s="1">
        <v>0.358666667</v>
      </c>
      <c r="T1199" s="1" t="s">
        <v>51</v>
      </c>
      <c r="U1199" s="1" t="s">
        <v>52</v>
      </c>
      <c r="V1199" s="1" t="s">
        <v>52</v>
      </c>
      <c r="W1199" s="1" t="s">
        <v>52</v>
      </c>
      <c r="X1199" s="1">
        <v>36.93</v>
      </c>
    </row>
    <row r="1200" spans="1:24">
      <c r="A1200" s="2" t="s">
        <v>137</v>
      </c>
      <c r="B1200" s="3" t="s">
        <v>128</v>
      </c>
      <c r="C1200" s="1" t="s">
        <v>11</v>
      </c>
      <c r="D1200" s="3">
        <v>97.4</v>
      </c>
      <c r="E1200" s="3">
        <v>0</v>
      </c>
      <c r="F1200" s="3">
        <v>1</v>
      </c>
      <c r="G1200" s="3">
        <v>0</v>
      </c>
      <c r="H1200" s="3">
        <v>0</v>
      </c>
      <c r="I1200" s="3">
        <v>1</v>
      </c>
      <c r="J1200" s="3">
        <v>0</v>
      </c>
      <c r="K1200" s="3">
        <v>0.6</v>
      </c>
      <c r="L1200" s="3">
        <v>0</v>
      </c>
      <c r="M1200" s="3">
        <v>0</v>
      </c>
      <c r="N1200" s="1" t="s">
        <v>113</v>
      </c>
      <c r="O1200" s="1">
        <v>960</v>
      </c>
      <c r="P1200" s="1">
        <v>4</v>
      </c>
      <c r="Q1200" s="1">
        <v>30</v>
      </c>
      <c r="R1200" s="1">
        <v>480</v>
      </c>
      <c r="S1200" s="1">
        <v>0.927166667</v>
      </c>
      <c r="T1200" s="1" t="s">
        <v>51</v>
      </c>
      <c r="U1200" s="1" t="s">
        <v>52</v>
      </c>
      <c r="V1200" s="1" t="s">
        <v>52</v>
      </c>
      <c r="W1200" s="1" t="s">
        <v>52</v>
      </c>
      <c r="X1200" s="1">
        <v>39.37</v>
      </c>
    </row>
    <row r="1201" spans="1:24">
      <c r="A1201" s="2" t="s">
        <v>138</v>
      </c>
      <c r="B1201" s="3" t="s">
        <v>128</v>
      </c>
      <c r="C1201" s="1" t="s">
        <v>11</v>
      </c>
      <c r="D1201" s="3">
        <v>97.4</v>
      </c>
      <c r="E1201" s="3">
        <v>0</v>
      </c>
      <c r="F1201" s="3">
        <v>1</v>
      </c>
      <c r="G1201" s="3">
        <v>0</v>
      </c>
      <c r="H1201" s="3">
        <v>0</v>
      </c>
      <c r="I1201" s="3">
        <v>1</v>
      </c>
      <c r="J1201" s="3">
        <v>0</v>
      </c>
      <c r="K1201" s="3">
        <v>0.6</v>
      </c>
      <c r="L1201" s="3">
        <v>0</v>
      </c>
      <c r="M1201" s="3">
        <v>0</v>
      </c>
      <c r="N1201" s="1" t="s">
        <v>113</v>
      </c>
      <c r="O1201" s="1">
        <v>960</v>
      </c>
      <c r="P1201" s="1">
        <v>4</v>
      </c>
      <c r="Q1201" s="1">
        <v>30</v>
      </c>
      <c r="R1201" s="1">
        <v>480</v>
      </c>
      <c r="S1201" s="1">
        <v>1.937166667</v>
      </c>
      <c r="T1201" s="1" t="s">
        <v>51</v>
      </c>
      <c r="U1201" s="1" t="s">
        <v>52</v>
      </c>
      <c r="V1201" s="1" t="s">
        <v>52</v>
      </c>
      <c r="W1201" s="1" t="s">
        <v>52</v>
      </c>
      <c r="X1201" s="1">
        <v>41.96</v>
      </c>
    </row>
    <row r="1202" spans="1:24">
      <c r="A1202" s="2" t="s">
        <v>139</v>
      </c>
      <c r="B1202" s="3" t="s">
        <v>128</v>
      </c>
      <c r="C1202" s="1" t="s">
        <v>11</v>
      </c>
      <c r="D1202" s="3">
        <v>97.4</v>
      </c>
      <c r="E1202" s="3">
        <v>0</v>
      </c>
      <c r="F1202" s="3">
        <v>1</v>
      </c>
      <c r="G1202" s="3">
        <v>0</v>
      </c>
      <c r="H1202" s="3">
        <v>0</v>
      </c>
      <c r="I1202" s="3">
        <v>1</v>
      </c>
      <c r="J1202" s="3">
        <v>0</v>
      </c>
      <c r="K1202" s="3">
        <v>0.6</v>
      </c>
      <c r="L1202" s="3">
        <v>0</v>
      </c>
      <c r="M1202" s="3">
        <v>0</v>
      </c>
      <c r="N1202" s="1" t="s">
        <v>113</v>
      </c>
      <c r="O1202" s="1">
        <v>960</v>
      </c>
      <c r="P1202" s="1">
        <v>4</v>
      </c>
      <c r="Q1202" s="1">
        <v>30</v>
      </c>
      <c r="R1202" s="1">
        <v>480</v>
      </c>
      <c r="S1202" s="1">
        <v>2.944333333</v>
      </c>
      <c r="T1202" s="1" t="s">
        <v>51</v>
      </c>
      <c r="U1202" s="1" t="s">
        <v>52</v>
      </c>
      <c r="V1202" s="1" t="s">
        <v>52</v>
      </c>
      <c r="W1202" s="1" t="s">
        <v>52</v>
      </c>
      <c r="X1202" s="1">
        <v>42.23</v>
      </c>
    </row>
    <row r="1203" spans="1:24">
      <c r="A1203" s="2" t="s">
        <v>140</v>
      </c>
      <c r="B1203" s="3" t="s">
        <v>128</v>
      </c>
      <c r="C1203" s="1" t="s">
        <v>11</v>
      </c>
      <c r="D1203" s="3">
        <v>97.4</v>
      </c>
      <c r="E1203" s="3">
        <v>0</v>
      </c>
      <c r="F1203" s="3">
        <v>1</v>
      </c>
      <c r="G1203" s="3">
        <v>0</v>
      </c>
      <c r="H1203" s="3">
        <v>0</v>
      </c>
      <c r="I1203" s="3">
        <v>1</v>
      </c>
      <c r="J1203" s="3">
        <v>0</v>
      </c>
      <c r="K1203" s="3">
        <v>0.6</v>
      </c>
      <c r="L1203" s="3">
        <v>0</v>
      </c>
      <c r="M1203" s="3">
        <v>0</v>
      </c>
      <c r="N1203" s="1" t="s">
        <v>113</v>
      </c>
      <c r="O1203" s="1">
        <v>960</v>
      </c>
      <c r="P1203" s="1">
        <v>4</v>
      </c>
      <c r="Q1203" s="1">
        <v>30</v>
      </c>
      <c r="R1203" s="1">
        <v>480</v>
      </c>
      <c r="S1203" s="1">
        <v>3.954166667</v>
      </c>
      <c r="T1203" s="1" t="s">
        <v>51</v>
      </c>
      <c r="U1203" s="1" t="s">
        <v>52</v>
      </c>
      <c r="V1203" s="1" t="s">
        <v>52</v>
      </c>
      <c r="W1203" s="1" t="s">
        <v>52</v>
      </c>
      <c r="X1203" s="1">
        <v>42.98</v>
      </c>
    </row>
    <row r="1204" spans="1:24">
      <c r="A1204" s="2" t="s">
        <v>141</v>
      </c>
      <c r="B1204" s="3" t="s">
        <v>128</v>
      </c>
      <c r="C1204" s="1" t="s">
        <v>11</v>
      </c>
      <c r="D1204" s="3">
        <v>97.4</v>
      </c>
      <c r="E1204" s="3">
        <v>0</v>
      </c>
      <c r="F1204" s="3">
        <v>1</v>
      </c>
      <c r="G1204" s="3">
        <v>0</v>
      </c>
      <c r="H1204" s="3">
        <v>0</v>
      </c>
      <c r="I1204" s="3">
        <v>1</v>
      </c>
      <c r="J1204" s="3">
        <v>0</v>
      </c>
      <c r="K1204" s="3">
        <v>0.6</v>
      </c>
      <c r="L1204" s="3">
        <v>0</v>
      </c>
      <c r="M1204" s="3">
        <v>0</v>
      </c>
      <c r="N1204" s="1" t="s">
        <v>113</v>
      </c>
      <c r="O1204" s="1">
        <v>960</v>
      </c>
      <c r="P1204" s="1">
        <v>4</v>
      </c>
      <c r="Q1204" s="1">
        <v>30</v>
      </c>
      <c r="R1204" s="1">
        <v>480</v>
      </c>
      <c r="S1204" s="1">
        <v>4.964166667</v>
      </c>
      <c r="T1204" s="1" t="s">
        <v>51</v>
      </c>
      <c r="U1204" s="1" t="s">
        <v>52</v>
      </c>
      <c r="V1204" s="1" t="s">
        <v>52</v>
      </c>
      <c r="W1204" s="1" t="s">
        <v>52</v>
      </c>
      <c r="X1204" s="1">
        <v>43.96</v>
      </c>
    </row>
    <row r="1205" spans="1:24">
      <c r="A1205" s="2" t="s">
        <v>142</v>
      </c>
      <c r="B1205" s="3" t="s">
        <v>128</v>
      </c>
      <c r="C1205" s="1" t="s">
        <v>11</v>
      </c>
      <c r="D1205" s="3">
        <v>97.4</v>
      </c>
      <c r="E1205" s="3">
        <v>0</v>
      </c>
      <c r="F1205" s="3">
        <v>1</v>
      </c>
      <c r="G1205" s="3">
        <v>0</v>
      </c>
      <c r="H1205" s="3">
        <v>0</v>
      </c>
      <c r="I1205" s="3">
        <v>1</v>
      </c>
      <c r="J1205" s="3">
        <v>0</v>
      </c>
      <c r="K1205" s="3">
        <v>0.6</v>
      </c>
      <c r="L1205" s="3">
        <v>0</v>
      </c>
      <c r="M1205" s="3">
        <v>0</v>
      </c>
      <c r="N1205" s="1" t="s">
        <v>113</v>
      </c>
      <c r="O1205" s="1">
        <v>960</v>
      </c>
      <c r="P1205" s="1">
        <v>4</v>
      </c>
      <c r="Q1205" s="1">
        <v>30</v>
      </c>
      <c r="R1205" s="1">
        <v>440</v>
      </c>
      <c r="S1205" s="1">
        <v>0.2635</v>
      </c>
      <c r="T1205" s="1" t="s">
        <v>51</v>
      </c>
      <c r="U1205" s="1" t="s">
        <v>52</v>
      </c>
      <c r="V1205" s="1" t="s">
        <v>52</v>
      </c>
      <c r="W1205" s="1" t="s">
        <v>52</v>
      </c>
      <c r="X1205" s="1">
        <v>34.32</v>
      </c>
    </row>
    <row r="1206" spans="1:24">
      <c r="A1206" s="2" t="s">
        <v>143</v>
      </c>
      <c r="B1206" s="3" t="s">
        <v>128</v>
      </c>
      <c r="C1206" s="1" t="s">
        <v>11</v>
      </c>
      <c r="D1206" s="3">
        <v>97.4</v>
      </c>
      <c r="E1206" s="3">
        <v>0</v>
      </c>
      <c r="F1206" s="3">
        <v>1</v>
      </c>
      <c r="G1206" s="3">
        <v>0</v>
      </c>
      <c r="H1206" s="3">
        <v>0</v>
      </c>
      <c r="I1206" s="3">
        <v>1</v>
      </c>
      <c r="J1206" s="3">
        <v>0</v>
      </c>
      <c r="K1206" s="3">
        <v>0.6</v>
      </c>
      <c r="L1206" s="3">
        <v>0</v>
      </c>
      <c r="M1206" s="3">
        <v>0</v>
      </c>
      <c r="N1206" s="1" t="s">
        <v>113</v>
      </c>
      <c r="O1206" s="1">
        <v>960</v>
      </c>
      <c r="P1206" s="1">
        <v>4</v>
      </c>
      <c r="Q1206" s="1">
        <v>30</v>
      </c>
      <c r="R1206" s="1">
        <v>440</v>
      </c>
      <c r="S1206" s="1">
        <v>0.416666667</v>
      </c>
      <c r="T1206" s="1" t="s">
        <v>51</v>
      </c>
      <c r="U1206" s="1" t="s">
        <v>52</v>
      </c>
      <c r="V1206" s="1" t="s">
        <v>52</v>
      </c>
      <c r="W1206" s="1" t="s">
        <v>52</v>
      </c>
      <c r="X1206" s="1">
        <v>34.94</v>
      </c>
    </row>
    <row r="1207" spans="1:24">
      <c r="A1207" s="2" t="s">
        <v>144</v>
      </c>
      <c r="B1207" s="3" t="s">
        <v>128</v>
      </c>
      <c r="C1207" s="1" t="s">
        <v>11</v>
      </c>
      <c r="D1207" s="3">
        <v>97.4</v>
      </c>
      <c r="E1207" s="3">
        <v>0</v>
      </c>
      <c r="F1207" s="3">
        <v>1</v>
      </c>
      <c r="G1207" s="3">
        <v>0</v>
      </c>
      <c r="H1207" s="3">
        <v>0</v>
      </c>
      <c r="I1207" s="3">
        <v>1</v>
      </c>
      <c r="J1207" s="3">
        <v>0</v>
      </c>
      <c r="K1207" s="3">
        <v>0.6</v>
      </c>
      <c r="L1207" s="3">
        <v>0</v>
      </c>
      <c r="M1207" s="3">
        <v>0</v>
      </c>
      <c r="N1207" s="1" t="s">
        <v>113</v>
      </c>
      <c r="O1207" s="1">
        <v>960</v>
      </c>
      <c r="P1207" s="1">
        <v>4</v>
      </c>
      <c r="Q1207" s="1">
        <v>30</v>
      </c>
      <c r="R1207" s="1">
        <v>440</v>
      </c>
      <c r="S1207" s="1">
        <v>0.916166667</v>
      </c>
      <c r="T1207" s="1" t="s">
        <v>51</v>
      </c>
      <c r="U1207" s="1" t="s">
        <v>52</v>
      </c>
      <c r="V1207" s="1" t="s">
        <v>52</v>
      </c>
      <c r="W1207" s="1" t="s">
        <v>52</v>
      </c>
      <c r="X1207" s="1">
        <v>38.1</v>
      </c>
    </row>
    <row r="1208" spans="1:24">
      <c r="A1208" s="2" t="s">
        <v>145</v>
      </c>
      <c r="B1208" s="3" t="s">
        <v>128</v>
      </c>
      <c r="C1208" s="1" t="s">
        <v>11</v>
      </c>
      <c r="D1208" s="3">
        <v>97.4</v>
      </c>
      <c r="E1208" s="3">
        <v>0</v>
      </c>
      <c r="F1208" s="3">
        <v>1</v>
      </c>
      <c r="G1208" s="3">
        <v>0</v>
      </c>
      <c r="H1208" s="3">
        <v>0</v>
      </c>
      <c r="I1208" s="3">
        <v>1</v>
      </c>
      <c r="J1208" s="3">
        <v>0</v>
      </c>
      <c r="K1208" s="3">
        <v>0.6</v>
      </c>
      <c r="L1208" s="3">
        <v>0</v>
      </c>
      <c r="M1208" s="3">
        <v>0</v>
      </c>
      <c r="N1208" s="1" t="s">
        <v>113</v>
      </c>
      <c r="O1208" s="1">
        <v>960</v>
      </c>
      <c r="P1208" s="1">
        <v>4</v>
      </c>
      <c r="Q1208" s="1">
        <v>30</v>
      </c>
      <c r="R1208" s="1">
        <v>440</v>
      </c>
      <c r="S1208" s="1">
        <v>1.934333333</v>
      </c>
      <c r="T1208" s="1" t="s">
        <v>51</v>
      </c>
      <c r="U1208" s="1" t="s">
        <v>52</v>
      </c>
      <c r="V1208" s="1" t="s">
        <v>52</v>
      </c>
      <c r="W1208" s="1" t="s">
        <v>52</v>
      </c>
      <c r="X1208" s="1">
        <v>38.81</v>
      </c>
    </row>
    <row r="1209" spans="1:24">
      <c r="A1209" s="2" t="s">
        <v>146</v>
      </c>
      <c r="B1209" s="3" t="s">
        <v>128</v>
      </c>
      <c r="C1209" s="1" t="s">
        <v>11</v>
      </c>
      <c r="D1209" s="3">
        <v>97.4</v>
      </c>
      <c r="E1209" s="3">
        <v>0</v>
      </c>
      <c r="F1209" s="3">
        <v>1</v>
      </c>
      <c r="G1209" s="3">
        <v>0</v>
      </c>
      <c r="H1209" s="3">
        <v>0</v>
      </c>
      <c r="I1209" s="3">
        <v>1</v>
      </c>
      <c r="J1209" s="3">
        <v>0</v>
      </c>
      <c r="K1209" s="3">
        <v>0.6</v>
      </c>
      <c r="L1209" s="3">
        <v>0</v>
      </c>
      <c r="M1209" s="3">
        <v>0</v>
      </c>
      <c r="N1209" s="1" t="s">
        <v>113</v>
      </c>
      <c r="O1209" s="1">
        <v>960</v>
      </c>
      <c r="P1209" s="1">
        <v>4</v>
      </c>
      <c r="Q1209" s="1">
        <v>30</v>
      </c>
      <c r="R1209" s="1">
        <v>440</v>
      </c>
      <c r="S1209" s="1">
        <v>2.944333333</v>
      </c>
      <c r="T1209" s="1" t="s">
        <v>51</v>
      </c>
      <c r="U1209" s="1" t="s">
        <v>52</v>
      </c>
      <c r="V1209" s="1" t="s">
        <v>52</v>
      </c>
      <c r="W1209" s="1" t="s">
        <v>52</v>
      </c>
      <c r="X1209" s="1">
        <v>41.53</v>
      </c>
    </row>
    <row r="1210" spans="1:24">
      <c r="A1210" s="2" t="s">
        <v>147</v>
      </c>
      <c r="B1210" s="3" t="s">
        <v>128</v>
      </c>
      <c r="C1210" s="1" t="s">
        <v>11</v>
      </c>
      <c r="D1210" s="3">
        <v>97.4</v>
      </c>
      <c r="E1210" s="3">
        <v>0</v>
      </c>
      <c r="F1210" s="3">
        <v>1</v>
      </c>
      <c r="G1210" s="3">
        <v>0</v>
      </c>
      <c r="H1210" s="3">
        <v>0</v>
      </c>
      <c r="I1210" s="3">
        <v>1</v>
      </c>
      <c r="J1210" s="3">
        <v>0</v>
      </c>
      <c r="K1210" s="3">
        <v>0.6</v>
      </c>
      <c r="L1210" s="3">
        <v>0</v>
      </c>
      <c r="M1210" s="3">
        <v>0</v>
      </c>
      <c r="N1210" s="1" t="s">
        <v>113</v>
      </c>
      <c r="O1210" s="1">
        <v>960</v>
      </c>
      <c r="P1210" s="1">
        <v>4</v>
      </c>
      <c r="Q1210" s="1">
        <v>30</v>
      </c>
      <c r="R1210" s="1">
        <v>440</v>
      </c>
      <c r="S1210" s="1">
        <v>3.954166667</v>
      </c>
      <c r="T1210" s="1" t="s">
        <v>51</v>
      </c>
      <c r="U1210" s="1" t="s">
        <v>52</v>
      </c>
      <c r="V1210" s="1" t="s">
        <v>52</v>
      </c>
      <c r="W1210" s="1" t="s">
        <v>52</v>
      </c>
      <c r="X1210" s="1">
        <v>41.78</v>
      </c>
    </row>
    <row r="1211" spans="1:24">
      <c r="A1211" s="2" t="s">
        <v>148</v>
      </c>
      <c r="B1211" s="3" t="s">
        <v>128</v>
      </c>
      <c r="C1211" s="1" t="s">
        <v>11</v>
      </c>
      <c r="D1211" s="3">
        <v>97.4</v>
      </c>
      <c r="E1211" s="3">
        <v>0</v>
      </c>
      <c r="F1211" s="3">
        <v>1</v>
      </c>
      <c r="G1211" s="3">
        <v>0</v>
      </c>
      <c r="H1211" s="3">
        <v>0</v>
      </c>
      <c r="I1211" s="3">
        <v>1</v>
      </c>
      <c r="J1211" s="3">
        <v>0</v>
      </c>
      <c r="K1211" s="3">
        <v>0.6</v>
      </c>
      <c r="L1211" s="3">
        <v>0</v>
      </c>
      <c r="M1211" s="3">
        <v>0</v>
      </c>
      <c r="N1211" s="1" t="s">
        <v>113</v>
      </c>
      <c r="O1211" s="1">
        <v>960</v>
      </c>
      <c r="P1211" s="1">
        <v>4</v>
      </c>
      <c r="Q1211" s="1">
        <v>30</v>
      </c>
      <c r="R1211" s="1">
        <v>440</v>
      </c>
      <c r="S1211" s="1">
        <v>4.961333333</v>
      </c>
      <c r="T1211" s="1" t="s">
        <v>51</v>
      </c>
      <c r="U1211" s="1" t="s">
        <v>52</v>
      </c>
      <c r="V1211" s="1" t="s">
        <v>52</v>
      </c>
      <c r="W1211" s="1" t="s">
        <v>52</v>
      </c>
      <c r="X1211" s="1">
        <v>42.39</v>
      </c>
    </row>
    <row r="1212" spans="1:24">
      <c r="A1212" s="2" t="s">
        <v>149</v>
      </c>
      <c r="B1212" s="3" t="s">
        <v>128</v>
      </c>
      <c r="C1212" s="1" t="s">
        <v>11</v>
      </c>
      <c r="D1212" s="3">
        <v>97.4</v>
      </c>
      <c r="E1212" s="3">
        <v>0</v>
      </c>
      <c r="F1212" s="3">
        <v>1</v>
      </c>
      <c r="G1212" s="3">
        <v>0</v>
      </c>
      <c r="H1212" s="3">
        <v>0</v>
      </c>
      <c r="I1212" s="3">
        <v>1</v>
      </c>
      <c r="J1212" s="3">
        <v>0</v>
      </c>
      <c r="K1212" s="3">
        <v>0.6</v>
      </c>
      <c r="L1212" s="3">
        <v>0</v>
      </c>
      <c r="M1212" s="3">
        <v>0</v>
      </c>
      <c r="N1212" s="1" t="s">
        <v>113</v>
      </c>
      <c r="O1212" s="1">
        <v>960</v>
      </c>
      <c r="P1212" s="1">
        <v>4</v>
      </c>
      <c r="Q1212" s="1">
        <v>30</v>
      </c>
      <c r="R1212" s="1">
        <v>400</v>
      </c>
      <c r="S1212" s="1">
        <v>0.289666667</v>
      </c>
      <c r="T1212" s="1" t="s">
        <v>51</v>
      </c>
      <c r="U1212" s="1" t="s">
        <v>52</v>
      </c>
      <c r="V1212" s="1" t="s">
        <v>52</v>
      </c>
      <c r="W1212" s="1" t="s">
        <v>52</v>
      </c>
      <c r="X1212" s="1">
        <v>31.13</v>
      </c>
    </row>
    <row r="1213" spans="1:24">
      <c r="A1213" s="2" t="s">
        <v>150</v>
      </c>
      <c r="B1213" s="3" t="s">
        <v>128</v>
      </c>
      <c r="C1213" s="1" t="s">
        <v>11</v>
      </c>
      <c r="D1213" s="3">
        <v>97.4</v>
      </c>
      <c r="E1213" s="3">
        <v>0</v>
      </c>
      <c r="F1213" s="3">
        <v>1</v>
      </c>
      <c r="G1213" s="3">
        <v>0</v>
      </c>
      <c r="H1213" s="3">
        <v>0</v>
      </c>
      <c r="I1213" s="3">
        <v>1</v>
      </c>
      <c r="J1213" s="3">
        <v>0</v>
      </c>
      <c r="K1213" s="3">
        <v>0.6</v>
      </c>
      <c r="L1213" s="3">
        <v>0</v>
      </c>
      <c r="M1213" s="3">
        <v>0</v>
      </c>
      <c r="N1213" s="1" t="s">
        <v>113</v>
      </c>
      <c r="O1213" s="1">
        <v>960</v>
      </c>
      <c r="P1213" s="1">
        <v>4</v>
      </c>
      <c r="Q1213" s="1">
        <v>30</v>
      </c>
      <c r="R1213" s="1">
        <v>400</v>
      </c>
      <c r="S1213" s="1">
        <v>0.924333333</v>
      </c>
      <c r="T1213" s="1" t="s">
        <v>51</v>
      </c>
      <c r="U1213" s="1" t="s">
        <v>52</v>
      </c>
      <c r="V1213" s="1" t="s">
        <v>52</v>
      </c>
      <c r="W1213" s="1" t="s">
        <v>52</v>
      </c>
      <c r="X1213" s="1">
        <v>35.02</v>
      </c>
    </row>
    <row r="1214" spans="1:24">
      <c r="A1214" s="2" t="s">
        <v>151</v>
      </c>
      <c r="B1214" s="3" t="s">
        <v>128</v>
      </c>
      <c r="C1214" s="1" t="s">
        <v>11</v>
      </c>
      <c r="D1214" s="3">
        <v>97.4</v>
      </c>
      <c r="E1214" s="3">
        <v>0</v>
      </c>
      <c r="F1214" s="3">
        <v>1</v>
      </c>
      <c r="G1214" s="3">
        <v>0</v>
      </c>
      <c r="H1214" s="3">
        <v>0</v>
      </c>
      <c r="I1214" s="3">
        <v>1</v>
      </c>
      <c r="J1214" s="3">
        <v>0</v>
      </c>
      <c r="K1214" s="3">
        <v>0.6</v>
      </c>
      <c r="L1214" s="3">
        <v>0</v>
      </c>
      <c r="M1214" s="3">
        <v>0</v>
      </c>
      <c r="N1214" s="1" t="s">
        <v>113</v>
      </c>
      <c r="O1214" s="1">
        <v>960</v>
      </c>
      <c r="P1214" s="1">
        <v>4</v>
      </c>
      <c r="Q1214" s="1">
        <v>30</v>
      </c>
      <c r="R1214" s="1">
        <v>400</v>
      </c>
      <c r="S1214" s="1">
        <v>1.934333333</v>
      </c>
      <c r="T1214" s="1" t="s">
        <v>51</v>
      </c>
      <c r="U1214" s="1" t="s">
        <v>52</v>
      </c>
      <c r="V1214" s="1" t="s">
        <v>52</v>
      </c>
      <c r="W1214" s="1" t="s">
        <v>52</v>
      </c>
      <c r="X1214" s="1">
        <v>35.54</v>
      </c>
    </row>
    <row r="1215" spans="1:24">
      <c r="A1215" s="2" t="s">
        <v>152</v>
      </c>
      <c r="B1215" s="3" t="s">
        <v>128</v>
      </c>
      <c r="C1215" s="1" t="s">
        <v>11</v>
      </c>
      <c r="D1215" s="3">
        <v>97.4</v>
      </c>
      <c r="E1215" s="3">
        <v>0</v>
      </c>
      <c r="F1215" s="3">
        <v>1</v>
      </c>
      <c r="G1215" s="3">
        <v>0</v>
      </c>
      <c r="H1215" s="3">
        <v>0</v>
      </c>
      <c r="I1215" s="3">
        <v>1</v>
      </c>
      <c r="J1215" s="3">
        <v>0</v>
      </c>
      <c r="K1215" s="3">
        <v>0.6</v>
      </c>
      <c r="L1215" s="3">
        <v>0</v>
      </c>
      <c r="M1215" s="3">
        <v>0</v>
      </c>
      <c r="N1215" s="1" t="s">
        <v>113</v>
      </c>
      <c r="O1215" s="1">
        <v>960</v>
      </c>
      <c r="P1215" s="1">
        <v>4</v>
      </c>
      <c r="Q1215" s="1">
        <v>30</v>
      </c>
      <c r="R1215" s="1">
        <v>400</v>
      </c>
      <c r="S1215" s="1">
        <v>2.944333333</v>
      </c>
      <c r="T1215" s="1" t="s">
        <v>51</v>
      </c>
      <c r="U1215" s="1" t="s">
        <v>52</v>
      </c>
      <c r="V1215" s="1" t="s">
        <v>52</v>
      </c>
      <c r="W1215" s="1" t="s">
        <v>52</v>
      </c>
      <c r="X1215" s="1">
        <v>37.8</v>
      </c>
    </row>
    <row r="1216" spans="1:24">
      <c r="A1216" s="2" t="s">
        <v>153</v>
      </c>
      <c r="B1216" s="3" t="s">
        <v>128</v>
      </c>
      <c r="C1216" s="1" t="s">
        <v>11</v>
      </c>
      <c r="D1216" s="3">
        <v>97.4</v>
      </c>
      <c r="E1216" s="3">
        <v>0</v>
      </c>
      <c r="F1216" s="3">
        <v>1</v>
      </c>
      <c r="G1216" s="3">
        <v>0</v>
      </c>
      <c r="H1216" s="3">
        <v>0</v>
      </c>
      <c r="I1216" s="3">
        <v>1</v>
      </c>
      <c r="J1216" s="3">
        <v>0</v>
      </c>
      <c r="K1216" s="3">
        <v>0.6</v>
      </c>
      <c r="L1216" s="3">
        <v>0</v>
      </c>
      <c r="M1216" s="3">
        <v>0</v>
      </c>
      <c r="N1216" s="1" t="s">
        <v>113</v>
      </c>
      <c r="O1216" s="1">
        <v>960</v>
      </c>
      <c r="P1216" s="1">
        <v>4</v>
      </c>
      <c r="Q1216" s="1">
        <v>30</v>
      </c>
      <c r="R1216" s="1">
        <v>400</v>
      </c>
      <c r="S1216" s="1">
        <v>3.954166667</v>
      </c>
      <c r="T1216" s="1" t="s">
        <v>51</v>
      </c>
      <c r="U1216" s="1" t="s">
        <v>52</v>
      </c>
      <c r="V1216" s="1" t="s">
        <v>52</v>
      </c>
      <c r="W1216" s="1" t="s">
        <v>52</v>
      </c>
      <c r="X1216" s="1">
        <v>39.82</v>
      </c>
    </row>
    <row r="1217" spans="1:24">
      <c r="A1217" s="2" t="s">
        <v>154</v>
      </c>
      <c r="B1217" s="3" t="s">
        <v>128</v>
      </c>
      <c r="C1217" s="1" t="s">
        <v>11</v>
      </c>
      <c r="D1217" s="3">
        <v>97.4</v>
      </c>
      <c r="E1217" s="3">
        <v>0</v>
      </c>
      <c r="F1217" s="3">
        <v>1</v>
      </c>
      <c r="G1217" s="3">
        <v>0</v>
      </c>
      <c r="H1217" s="3">
        <v>0</v>
      </c>
      <c r="I1217" s="3">
        <v>1</v>
      </c>
      <c r="J1217" s="3">
        <v>0</v>
      </c>
      <c r="K1217" s="3">
        <v>0.6</v>
      </c>
      <c r="L1217" s="3">
        <v>0</v>
      </c>
      <c r="M1217" s="3">
        <v>0</v>
      </c>
      <c r="N1217" s="1" t="s">
        <v>113</v>
      </c>
      <c r="O1217" s="1">
        <v>960</v>
      </c>
      <c r="P1217" s="1">
        <v>4</v>
      </c>
      <c r="Q1217" s="1">
        <v>30</v>
      </c>
      <c r="R1217" s="1">
        <v>400</v>
      </c>
      <c r="S1217" s="1">
        <v>4.961333333</v>
      </c>
      <c r="T1217" s="1" t="s">
        <v>51</v>
      </c>
      <c r="U1217" s="1" t="s">
        <v>52</v>
      </c>
      <c r="V1217" s="1" t="s">
        <v>52</v>
      </c>
      <c r="W1217" s="1" t="s">
        <v>52</v>
      </c>
      <c r="X1217" s="1">
        <v>41.4</v>
      </c>
    </row>
    <row r="1218" spans="1:24">
      <c r="A1218" s="2" t="s">
        <v>155</v>
      </c>
      <c r="B1218" s="3" t="s">
        <v>156</v>
      </c>
      <c r="C1218" s="1" t="s">
        <v>112</v>
      </c>
      <c r="D1218" s="3">
        <v>99.6</v>
      </c>
      <c r="E1218" s="3">
        <v>0</v>
      </c>
      <c r="F1218" s="3">
        <v>0.4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1" t="s">
        <v>113</v>
      </c>
      <c r="O1218" s="1">
        <v>950</v>
      </c>
      <c r="P1218" s="1">
        <v>1</v>
      </c>
      <c r="Q1218" s="1">
        <v>58.6</v>
      </c>
      <c r="R1218" s="1">
        <v>500</v>
      </c>
      <c r="S1218" s="1">
        <v>0.131</v>
      </c>
      <c r="T1218" s="1" t="s">
        <v>51</v>
      </c>
      <c r="U1218" s="1" t="s">
        <v>52</v>
      </c>
      <c r="V1218" s="1" t="s">
        <v>52</v>
      </c>
      <c r="W1218" s="1" t="s">
        <v>52</v>
      </c>
      <c r="X1218" s="1">
        <v>40.15</v>
      </c>
    </row>
    <row r="1219" spans="1:24">
      <c r="A1219" s="2" t="s">
        <v>157</v>
      </c>
      <c r="B1219" s="3" t="s">
        <v>156</v>
      </c>
      <c r="C1219" s="1" t="s">
        <v>112</v>
      </c>
      <c r="D1219" s="3">
        <v>99.6</v>
      </c>
      <c r="E1219" s="3">
        <v>0</v>
      </c>
      <c r="F1219" s="3">
        <v>0.4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1" t="s">
        <v>113</v>
      </c>
      <c r="O1219" s="1">
        <v>950</v>
      </c>
      <c r="P1219" s="1">
        <v>1</v>
      </c>
      <c r="Q1219" s="1">
        <v>58.6</v>
      </c>
      <c r="R1219" s="1">
        <v>500</v>
      </c>
      <c r="S1219" s="1">
        <v>0.439333333</v>
      </c>
      <c r="T1219" s="1" t="s">
        <v>51</v>
      </c>
      <c r="U1219" s="1" t="s">
        <v>52</v>
      </c>
      <c r="V1219" s="1" t="s">
        <v>52</v>
      </c>
      <c r="W1219" s="1" t="s">
        <v>52</v>
      </c>
      <c r="X1219" s="1">
        <v>42.7</v>
      </c>
    </row>
    <row r="1220" spans="1:24">
      <c r="A1220" s="2" t="s">
        <v>158</v>
      </c>
      <c r="B1220" s="3" t="s">
        <v>156</v>
      </c>
      <c r="C1220" s="1" t="s">
        <v>112</v>
      </c>
      <c r="D1220" s="3">
        <v>99.6</v>
      </c>
      <c r="E1220" s="3">
        <v>0</v>
      </c>
      <c r="F1220" s="3">
        <v>0.4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1" t="s">
        <v>113</v>
      </c>
      <c r="O1220" s="1">
        <v>950</v>
      </c>
      <c r="P1220" s="1">
        <v>1</v>
      </c>
      <c r="Q1220" s="1">
        <v>58.6</v>
      </c>
      <c r="R1220" s="1">
        <v>500</v>
      </c>
      <c r="S1220" s="1">
        <v>0.939333333</v>
      </c>
      <c r="T1220" s="1" t="s">
        <v>51</v>
      </c>
      <c r="U1220" s="1" t="s">
        <v>52</v>
      </c>
      <c r="V1220" s="1" t="s">
        <v>52</v>
      </c>
      <c r="W1220" s="1" t="s">
        <v>52</v>
      </c>
      <c r="X1220" s="1">
        <v>43.76</v>
      </c>
    </row>
    <row r="1221" spans="1:24">
      <c r="A1221" s="2" t="s">
        <v>159</v>
      </c>
      <c r="B1221" s="3" t="s">
        <v>156</v>
      </c>
      <c r="C1221" s="1" t="s">
        <v>112</v>
      </c>
      <c r="D1221" s="3">
        <v>99.6</v>
      </c>
      <c r="E1221" s="3">
        <v>0</v>
      </c>
      <c r="F1221" s="3">
        <v>0.4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1" t="s">
        <v>113</v>
      </c>
      <c r="O1221" s="1">
        <v>950</v>
      </c>
      <c r="P1221" s="1">
        <v>1</v>
      </c>
      <c r="Q1221" s="1">
        <v>58.6</v>
      </c>
      <c r="R1221" s="1">
        <v>500</v>
      </c>
      <c r="S1221" s="1">
        <v>1.941666667</v>
      </c>
      <c r="T1221" s="1" t="s">
        <v>51</v>
      </c>
      <c r="U1221" s="1" t="s">
        <v>52</v>
      </c>
      <c r="V1221" s="1" t="s">
        <v>52</v>
      </c>
      <c r="W1221" s="1" t="s">
        <v>52</v>
      </c>
      <c r="X1221" s="1">
        <v>44.01</v>
      </c>
    </row>
    <row r="1222" spans="1:24">
      <c r="A1222" s="2" t="s">
        <v>160</v>
      </c>
      <c r="B1222" s="3" t="s">
        <v>156</v>
      </c>
      <c r="C1222" s="1" t="s">
        <v>112</v>
      </c>
      <c r="D1222" s="3">
        <v>99.6</v>
      </c>
      <c r="E1222" s="3">
        <v>0</v>
      </c>
      <c r="F1222" s="3">
        <v>0.4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1" t="s">
        <v>113</v>
      </c>
      <c r="O1222" s="1">
        <v>950</v>
      </c>
      <c r="P1222" s="1">
        <v>1</v>
      </c>
      <c r="Q1222" s="1">
        <v>58.6</v>
      </c>
      <c r="R1222" s="1">
        <v>500</v>
      </c>
      <c r="S1222" s="1">
        <v>2.948666667</v>
      </c>
      <c r="T1222" s="1" t="s">
        <v>51</v>
      </c>
      <c r="U1222" s="1" t="s">
        <v>52</v>
      </c>
      <c r="V1222" s="1" t="s">
        <v>52</v>
      </c>
      <c r="W1222" s="1" t="s">
        <v>52</v>
      </c>
      <c r="X1222" s="1">
        <v>46.11</v>
      </c>
    </row>
    <row r="1223" spans="1:24">
      <c r="A1223" s="2" t="s">
        <v>161</v>
      </c>
      <c r="B1223" s="3" t="s">
        <v>156</v>
      </c>
      <c r="C1223" s="1" t="s">
        <v>112</v>
      </c>
      <c r="D1223" s="3">
        <v>99.6</v>
      </c>
      <c r="E1223" s="3">
        <v>0</v>
      </c>
      <c r="F1223" s="3">
        <v>0.4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1" t="s">
        <v>113</v>
      </c>
      <c r="O1223" s="1">
        <v>950</v>
      </c>
      <c r="P1223" s="1">
        <v>1</v>
      </c>
      <c r="Q1223" s="1">
        <v>58.6</v>
      </c>
      <c r="R1223" s="1">
        <v>500</v>
      </c>
      <c r="S1223" s="1">
        <v>3.953333333</v>
      </c>
      <c r="T1223" s="1" t="s">
        <v>51</v>
      </c>
      <c r="U1223" s="1" t="s">
        <v>52</v>
      </c>
      <c r="V1223" s="1" t="s">
        <v>52</v>
      </c>
      <c r="W1223" s="1" t="s">
        <v>52</v>
      </c>
      <c r="X1223" s="1">
        <v>47.41</v>
      </c>
    </row>
    <row r="1224" spans="1:24">
      <c r="A1224" s="2" t="s">
        <v>162</v>
      </c>
      <c r="B1224" s="3" t="s">
        <v>156</v>
      </c>
      <c r="C1224" s="1" t="s">
        <v>9</v>
      </c>
      <c r="D1224" s="3">
        <v>99.31</v>
      </c>
      <c r="E1224" s="3">
        <v>0</v>
      </c>
      <c r="F1224" s="3">
        <v>0.59</v>
      </c>
      <c r="G1224" s="3">
        <v>0</v>
      </c>
      <c r="H1224" s="3">
        <v>0.1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1" t="s">
        <v>113</v>
      </c>
      <c r="O1224" s="1">
        <v>950</v>
      </c>
      <c r="P1224" s="1">
        <v>1</v>
      </c>
      <c r="Q1224" s="1">
        <v>58.6</v>
      </c>
      <c r="R1224" s="1">
        <v>500</v>
      </c>
      <c r="S1224" s="1">
        <v>0</v>
      </c>
      <c r="T1224" s="1" t="s">
        <v>51</v>
      </c>
      <c r="U1224" s="1" t="s">
        <v>52</v>
      </c>
      <c r="V1224" s="1" t="s">
        <v>52</v>
      </c>
      <c r="W1224" s="1" t="s">
        <v>52</v>
      </c>
      <c r="X1224" s="1">
        <v>48.08</v>
      </c>
    </row>
    <row r="1225" spans="1:24">
      <c r="A1225" s="2" t="s">
        <v>163</v>
      </c>
      <c r="B1225" s="3" t="s">
        <v>156</v>
      </c>
      <c r="C1225" s="1" t="s">
        <v>9</v>
      </c>
      <c r="D1225" s="3">
        <v>99.31</v>
      </c>
      <c r="E1225" s="3">
        <v>0</v>
      </c>
      <c r="F1225" s="3">
        <v>0.59</v>
      </c>
      <c r="G1225" s="3">
        <v>0</v>
      </c>
      <c r="H1225" s="3">
        <v>0.1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1" t="s">
        <v>113</v>
      </c>
      <c r="O1225" s="1">
        <v>950</v>
      </c>
      <c r="P1225" s="1">
        <v>1</v>
      </c>
      <c r="Q1225" s="1">
        <v>58.6</v>
      </c>
      <c r="R1225" s="1">
        <v>500</v>
      </c>
      <c r="S1225" s="1">
        <v>0.109833333</v>
      </c>
      <c r="T1225" s="1" t="s">
        <v>51</v>
      </c>
      <c r="U1225" s="1" t="s">
        <v>52</v>
      </c>
      <c r="V1225" s="1" t="s">
        <v>52</v>
      </c>
      <c r="W1225" s="1" t="s">
        <v>52</v>
      </c>
      <c r="X1225" s="1">
        <v>47.91</v>
      </c>
    </row>
    <row r="1226" spans="1:24">
      <c r="A1226" s="2" t="s">
        <v>164</v>
      </c>
      <c r="B1226" s="3" t="s">
        <v>156</v>
      </c>
      <c r="C1226" s="1" t="s">
        <v>9</v>
      </c>
      <c r="D1226" s="3">
        <v>99.31</v>
      </c>
      <c r="E1226" s="3">
        <v>0</v>
      </c>
      <c r="F1226" s="3">
        <v>0.59</v>
      </c>
      <c r="G1226" s="3">
        <v>0</v>
      </c>
      <c r="H1226" s="3">
        <v>0.1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1" t="s">
        <v>113</v>
      </c>
      <c r="O1226" s="1">
        <v>950</v>
      </c>
      <c r="P1226" s="1">
        <v>1</v>
      </c>
      <c r="Q1226" s="1">
        <v>58.6</v>
      </c>
      <c r="R1226" s="1">
        <v>500</v>
      </c>
      <c r="S1226" s="1">
        <v>0.280333333</v>
      </c>
      <c r="T1226" s="1" t="s">
        <v>51</v>
      </c>
      <c r="U1226" s="1" t="s">
        <v>52</v>
      </c>
      <c r="V1226" s="1" t="s">
        <v>52</v>
      </c>
      <c r="W1226" s="1" t="s">
        <v>52</v>
      </c>
      <c r="X1226" s="1">
        <v>40.7</v>
      </c>
    </row>
    <row r="1227" spans="1:24">
      <c r="A1227" s="2" t="s">
        <v>165</v>
      </c>
      <c r="B1227" s="3" t="s">
        <v>156</v>
      </c>
      <c r="C1227" s="1" t="s">
        <v>9</v>
      </c>
      <c r="D1227" s="3">
        <v>99.31</v>
      </c>
      <c r="E1227" s="3">
        <v>0</v>
      </c>
      <c r="F1227" s="3">
        <v>0.59</v>
      </c>
      <c r="G1227" s="3">
        <v>0</v>
      </c>
      <c r="H1227" s="3">
        <v>0.1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1" t="s">
        <v>113</v>
      </c>
      <c r="O1227" s="1">
        <v>950</v>
      </c>
      <c r="P1227" s="1">
        <v>1</v>
      </c>
      <c r="Q1227" s="1">
        <v>58.6</v>
      </c>
      <c r="R1227" s="1">
        <v>500</v>
      </c>
      <c r="S1227" s="1">
        <v>0.462666667</v>
      </c>
      <c r="T1227" s="1" t="s">
        <v>51</v>
      </c>
      <c r="U1227" s="1" t="s">
        <v>52</v>
      </c>
      <c r="V1227" s="1" t="s">
        <v>52</v>
      </c>
      <c r="W1227" s="1" t="s">
        <v>52</v>
      </c>
      <c r="X1227" s="1">
        <v>45.79</v>
      </c>
    </row>
    <row r="1228" spans="1:24">
      <c r="A1228" s="2" t="s">
        <v>166</v>
      </c>
      <c r="B1228" s="3" t="s">
        <v>156</v>
      </c>
      <c r="C1228" s="1" t="s">
        <v>9</v>
      </c>
      <c r="D1228" s="3">
        <v>99.31</v>
      </c>
      <c r="E1228" s="3">
        <v>0</v>
      </c>
      <c r="F1228" s="3">
        <v>0.59</v>
      </c>
      <c r="G1228" s="3">
        <v>0</v>
      </c>
      <c r="H1228" s="3">
        <v>0.1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1" t="s">
        <v>113</v>
      </c>
      <c r="O1228" s="1">
        <v>950</v>
      </c>
      <c r="P1228" s="1">
        <v>1</v>
      </c>
      <c r="Q1228" s="1">
        <v>58.6</v>
      </c>
      <c r="R1228" s="1">
        <v>500</v>
      </c>
      <c r="S1228" s="1">
        <v>0.967333333</v>
      </c>
      <c r="T1228" s="1" t="s">
        <v>51</v>
      </c>
      <c r="U1228" s="1" t="s">
        <v>52</v>
      </c>
      <c r="V1228" s="1" t="s">
        <v>52</v>
      </c>
      <c r="W1228" s="1" t="s">
        <v>52</v>
      </c>
      <c r="X1228" s="1">
        <v>47.91</v>
      </c>
    </row>
    <row r="1229" spans="1:24">
      <c r="A1229" s="2" t="s">
        <v>167</v>
      </c>
      <c r="B1229" s="3" t="s">
        <v>156</v>
      </c>
      <c r="C1229" s="1" t="s">
        <v>9</v>
      </c>
      <c r="D1229" s="3">
        <v>99.31</v>
      </c>
      <c r="E1229" s="3">
        <v>0</v>
      </c>
      <c r="F1229" s="3">
        <v>0.59</v>
      </c>
      <c r="G1229" s="3">
        <v>0</v>
      </c>
      <c r="H1229" s="3">
        <v>0.1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1" t="s">
        <v>113</v>
      </c>
      <c r="O1229" s="1">
        <v>950</v>
      </c>
      <c r="P1229" s="1">
        <v>1</v>
      </c>
      <c r="Q1229" s="1">
        <v>58.6</v>
      </c>
      <c r="R1229" s="1">
        <v>500</v>
      </c>
      <c r="S1229" s="1">
        <v>1.967333333</v>
      </c>
      <c r="T1229" s="1" t="s">
        <v>51</v>
      </c>
      <c r="U1229" s="1" t="s">
        <v>52</v>
      </c>
      <c r="V1229" s="1" t="s">
        <v>52</v>
      </c>
      <c r="W1229" s="1" t="s">
        <v>52</v>
      </c>
      <c r="X1229" s="1">
        <v>48.28</v>
      </c>
    </row>
    <row r="1230" spans="1:24">
      <c r="A1230" s="2" t="s">
        <v>168</v>
      </c>
      <c r="B1230" s="3" t="s">
        <v>156</v>
      </c>
      <c r="C1230" s="1" t="s">
        <v>9</v>
      </c>
      <c r="D1230" s="3">
        <v>99.31</v>
      </c>
      <c r="E1230" s="3">
        <v>0</v>
      </c>
      <c r="F1230" s="3">
        <v>0.59</v>
      </c>
      <c r="G1230" s="3">
        <v>0</v>
      </c>
      <c r="H1230" s="3">
        <v>0.1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1" t="s">
        <v>113</v>
      </c>
      <c r="O1230" s="1">
        <v>950</v>
      </c>
      <c r="P1230" s="1">
        <v>1</v>
      </c>
      <c r="Q1230" s="1">
        <v>58.6</v>
      </c>
      <c r="R1230" s="1">
        <v>500</v>
      </c>
      <c r="S1230" s="1">
        <v>2.974333333</v>
      </c>
      <c r="T1230" s="1" t="s">
        <v>51</v>
      </c>
      <c r="U1230" s="1" t="s">
        <v>52</v>
      </c>
      <c r="V1230" s="1" t="s">
        <v>52</v>
      </c>
      <c r="W1230" s="1" t="s">
        <v>52</v>
      </c>
      <c r="X1230" s="1">
        <v>49.11</v>
      </c>
    </row>
    <row r="1231" spans="1:24">
      <c r="A1231" s="2" t="s">
        <v>169</v>
      </c>
      <c r="B1231" s="3" t="s">
        <v>156</v>
      </c>
      <c r="C1231" s="1" t="s">
        <v>9</v>
      </c>
      <c r="D1231" s="3">
        <v>99.31</v>
      </c>
      <c r="E1231" s="3">
        <v>0</v>
      </c>
      <c r="F1231" s="3">
        <v>0.59</v>
      </c>
      <c r="G1231" s="3">
        <v>0</v>
      </c>
      <c r="H1231" s="3">
        <v>0.1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1" t="s">
        <v>113</v>
      </c>
      <c r="O1231" s="1">
        <v>950</v>
      </c>
      <c r="P1231" s="1">
        <v>1</v>
      </c>
      <c r="Q1231" s="1">
        <v>58.6</v>
      </c>
      <c r="R1231" s="1">
        <v>500</v>
      </c>
      <c r="S1231" s="1">
        <v>3.979</v>
      </c>
      <c r="T1231" s="1" t="s">
        <v>51</v>
      </c>
      <c r="U1231" s="1" t="s">
        <v>52</v>
      </c>
      <c r="V1231" s="1" t="s">
        <v>52</v>
      </c>
      <c r="W1231" s="1" t="s">
        <v>52</v>
      </c>
      <c r="X1231" s="1">
        <v>49.06</v>
      </c>
    </row>
    <row r="1232" spans="1:24">
      <c r="A1232" s="2" t="s">
        <v>170</v>
      </c>
      <c r="B1232" s="3" t="s">
        <v>156</v>
      </c>
      <c r="C1232" s="1" t="s">
        <v>9</v>
      </c>
      <c r="D1232" s="3">
        <v>99.39</v>
      </c>
      <c r="E1232" s="3">
        <v>0</v>
      </c>
      <c r="F1232" s="3">
        <v>0.44</v>
      </c>
      <c r="G1232" s="3">
        <v>0</v>
      </c>
      <c r="H1232" s="3">
        <v>0.17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1" t="s">
        <v>113</v>
      </c>
      <c r="O1232" s="1">
        <v>950</v>
      </c>
      <c r="P1232" s="1">
        <v>1</v>
      </c>
      <c r="Q1232" s="1">
        <v>58.6</v>
      </c>
      <c r="R1232" s="1">
        <v>500</v>
      </c>
      <c r="S1232" s="1">
        <v>0</v>
      </c>
      <c r="T1232" s="1" t="s">
        <v>51</v>
      </c>
      <c r="U1232" s="1" t="s">
        <v>52</v>
      </c>
      <c r="V1232" s="1" t="s">
        <v>52</v>
      </c>
      <c r="W1232" s="1" t="s">
        <v>52</v>
      </c>
      <c r="X1232" s="1">
        <v>49.17</v>
      </c>
    </row>
    <row r="1233" spans="1:24">
      <c r="A1233" s="2" t="s">
        <v>171</v>
      </c>
      <c r="B1233" s="3" t="s">
        <v>156</v>
      </c>
      <c r="C1233" s="1" t="s">
        <v>9</v>
      </c>
      <c r="D1233" s="3">
        <v>99.39</v>
      </c>
      <c r="E1233" s="3">
        <v>0</v>
      </c>
      <c r="F1233" s="3">
        <v>0.44</v>
      </c>
      <c r="G1233" s="3">
        <v>0</v>
      </c>
      <c r="H1233" s="3">
        <v>0.17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1" t="s">
        <v>113</v>
      </c>
      <c r="O1233" s="1">
        <v>950</v>
      </c>
      <c r="P1233" s="1">
        <v>1</v>
      </c>
      <c r="Q1233" s="1">
        <v>58.6</v>
      </c>
      <c r="R1233" s="1">
        <v>500</v>
      </c>
      <c r="S1233" s="1">
        <v>0.136</v>
      </c>
      <c r="T1233" s="1" t="s">
        <v>51</v>
      </c>
      <c r="U1233" s="1" t="s">
        <v>52</v>
      </c>
      <c r="V1233" s="1" t="s">
        <v>52</v>
      </c>
      <c r="W1233" s="1" t="s">
        <v>52</v>
      </c>
      <c r="X1233" s="1">
        <v>49.62</v>
      </c>
    </row>
    <row r="1234" spans="1:24">
      <c r="A1234" s="2" t="s">
        <v>172</v>
      </c>
      <c r="B1234" s="3" t="s">
        <v>156</v>
      </c>
      <c r="C1234" s="1" t="s">
        <v>9</v>
      </c>
      <c r="D1234" s="3">
        <v>99.39</v>
      </c>
      <c r="E1234" s="3">
        <v>0</v>
      </c>
      <c r="F1234" s="3">
        <v>0.44</v>
      </c>
      <c r="G1234" s="3">
        <v>0</v>
      </c>
      <c r="H1234" s="3">
        <v>0.17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1" t="s">
        <v>113</v>
      </c>
      <c r="O1234" s="1">
        <v>950</v>
      </c>
      <c r="P1234" s="1">
        <v>1</v>
      </c>
      <c r="Q1234" s="1">
        <v>58.6</v>
      </c>
      <c r="R1234" s="1">
        <v>500</v>
      </c>
      <c r="S1234" s="1">
        <v>0.257833333</v>
      </c>
      <c r="T1234" s="1" t="s">
        <v>51</v>
      </c>
      <c r="U1234" s="1" t="s">
        <v>52</v>
      </c>
      <c r="V1234" s="1" t="s">
        <v>52</v>
      </c>
      <c r="W1234" s="1" t="s">
        <v>52</v>
      </c>
      <c r="X1234" s="1">
        <v>43.7</v>
      </c>
    </row>
    <row r="1235" spans="1:24">
      <c r="A1235" s="2" t="s">
        <v>173</v>
      </c>
      <c r="B1235" s="3" t="s">
        <v>156</v>
      </c>
      <c r="C1235" s="1" t="s">
        <v>9</v>
      </c>
      <c r="D1235" s="3">
        <v>99.39</v>
      </c>
      <c r="E1235" s="3">
        <v>0</v>
      </c>
      <c r="F1235" s="3">
        <v>0.44</v>
      </c>
      <c r="G1235" s="3">
        <v>0</v>
      </c>
      <c r="H1235" s="3">
        <v>0.17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1" t="s">
        <v>113</v>
      </c>
      <c r="O1235" s="1">
        <v>950</v>
      </c>
      <c r="P1235" s="1">
        <v>1</v>
      </c>
      <c r="Q1235" s="1">
        <v>58.6</v>
      </c>
      <c r="R1235" s="1">
        <v>500</v>
      </c>
      <c r="S1235" s="1">
        <v>0.457166667</v>
      </c>
      <c r="T1235" s="1" t="s">
        <v>51</v>
      </c>
      <c r="U1235" s="1" t="s">
        <v>52</v>
      </c>
      <c r="V1235" s="1" t="s">
        <v>52</v>
      </c>
      <c r="W1235" s="1" t="s">
        <v>52</v>
      </c>
      <c r="X1235" s="1">
        <v>45.89</v>
      </c>
    </row>
    <row r="1236" spans="1:24">
      <c r="A1236" s="2" t="s">
        <v>174</v>
      </c>
      <c r="B1236" s="3" t="s">
        <v>156</v>
      </c>
      <c r="C1236" s="1" t="s">
        <v>9</v>
      </c>
      <c r="D1236" s="3">
        <v>99.39</v>
      </c>
      <c r="E1236" s="3">
        <v>0</v>
      </c>
      <c r="F1236" s="3">
        <v>0.44</v>
      </c>
      <c r="G1236" s="3">
        <v>0</v>
      </c>
      <c r="H1236" s="3">
        <v>0.17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1" t="s">
        <v>113</v>
      </c>
      <c r="O1236" s="1">
        <v>950</v>
      </c>
      <c r="P1236" s="1">
        <v>1</v>
      </c>
      <c r="Q1236" s="1">
        <v>58.6</v>
      </c>
      <c r="R1236" s="1">
        <v>500</v>
      </c>
      <c r="S1236" s="1">
        <v>0.961833333</v>
      </c>
      <c r="T1236" s="1" t="s">
        <v>51</v>
      </c>
      <c r="U1236" s="1" t="s">
        <v>52</v>
      </c>
      <c r="V1236" s="1" t="s">
        <v>52</v>
      </c>
      <c r="W1236" s="1" t="s">
        <v>52</v>
      </c>
      <c r="X1236" s="1">
        <v>47.26</v>
      </c>
    </row>
    <row r="1237" spans="1:24">
      <c r="A1237" s="2" t="s">
        <v>175</v>
      </c>
      <c r="B1237" s="3" t="s">
        <v>156</v>
      </c>
      <c r="C1237" s="1" t="s">
        <v>9</v>
      </c>
      <c r="D1237" s="3">
        <v>99.39</v>
      </c>
      <c r="E1237" s="3">
        <v>0</v>
      </c>
      <c r="F1237" s="3">
        <v>0.44</v>
      </c>
      <c r="G1237" s="3">
        <v>0</v>
      </c>
      <c r="H1237" s="3">
        <v>0.17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1" t="s">
        <v>113</v>
      </c>
      <c r="O1237" s="1">
        <v>950</v>
      </c>
      <c r="P1237" s="1">
        <v>1</v>
      </c>
      <c r="Q1237" s="1">
        <v>58.6</v>
      </c>
      <c r="R1237" s="1">
        <v>500</v>
      </c>
      <c r="S1237" s="1">
        <v>1.966666667</v>
      </c>
      <c r="T1237" s="1" t="s">
        <v>51</v>
      </c>
      <c r="U1237" s="1" t="s">
        <v>52</v>
      </c>
      <c r="V1237" s="1" t="s">
        <v>52</v>
      </c>
      <c r="W1237" s="1" t="s">
        <v>52</v>
      </c>
      <c r="X1237" s="1">
        <v>47.6</v>
      </c>
    </row>
    <row r="1238" spans="1:24">
      <c r="A1238" s="2" t="s">
        <v>176</v>
      </c>
      <c r="B1238" s="3" t="s">
        <v>156</v>
      </c>
      <c r="C1238" s="1" t="s">
        <v>9</v>
      </c>
      <c r="D1238" s="3">
        <v>99.39</v>
      </c>
      <c r="E1238" s="3">
        <v>0</v>
      </c>
      <c r="F1238" s="3">
        <v>0.44</v>
      </c>
      <c r="G1238" s="3">
        <v>0</v>
      </c>
      <c r="H1238" s="3">
        <v>0.17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1" t="s">
        <v>113</v>
      </c>
      <c r="O1238" s="1">
        <v>950</v>
      </c>
      <c r="P1238" s="1">
        <v>1</v>
      </c>
      <c r="Q1238" s="1">
        <v>58.6</v>
      </c>
      <c r="R1238" s="1">
        <v>500</v>
      </c>
      <c r="S1238" s="1">
        <v>2.973666667</v>
      </c>
      <c r="T1238" s="1" t="s">
        <v>51</v>
      </c>
      <c r="U1238" s="1" t="s">
        <v>52</v>
      </c>
      <c r="V1238" s="1" t="s">
        <v>52</v>
      </c>
      <c r="W1238" s="1" t="s">
        <v>52</v>
      </c>
      <c r="X1238" s="1">
        <v>48.27</v>
      </c>
    </row>
    <row r="1239" spans="1:24">
      <c r="A1239" s="2" t="s">
        <v>177</v>
      </c>
      <c r="B1239" s="3" t="s">
        <v>156</v>
      </c>
      <c r="C1239" s="1" t="s">
        <v>9</v>
      </c>
      <c r="D1239" s="3">
        <v>99.39</v>
      </c>
      <c r="E1239" s="3">
        <v>0</v>
      </c>
      <c r="F1239" s="3">
        <v>0.44</v>
      </c>
      <c r="G1239" s="3">
        <v>0</v>
      </c>
      <c r="H1239" s="3">
        <v>0.17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1" t="s">
        <v>113</v>
      </c>
      <c r="O1239" s="1">
        <v>950</v>
      </c>
      <c r="P1239" s="1">
        <v>1</v>
      </c>
      <c r="Q1239" s="1">
        <v>58.6</v>
      </c>
      <c r="R1239" s="1">
        <v>500</v>
      </c>
      <c r="S1239" s="1">
        <v>3.648833333</v>
      </c>
      <c r="T1239" s="1" t="s">
        <v>51</v>
      </c>
      <c r="U1239" s="1" t="s">
        <v>52</v>
      </c>
      <c r="V1239" s="1" t="s">
        <v>52</v>
      </c>
      <c r="W1239" s="1" t="s">
        <v>52</v>
      </c>
      <c r="X1239" s="1">
        <v>48.47</v>
      </c>
    </row>
    <row r="1240" spans="1:24">
      <c r="A1240" s="2" t="s">
        <v>178</v>
      </c>
      <c r="B1240" s="3" t="s">
        <v>156</v>
      </c>
      <c r="C1240" s="1" t="s">
        <v>9</v>
      </c>
      <c r="D1240" s="3">
        <v>99.39</v>
      </c>
      <c r="E1240" s="3">
        <v>0</v>
      </c>
      <c r="F1240" s="3">
        <v>0.44</v>
      </c>
      <c r="G1240" s="3">
        <v>0</v>
      </c>
      <c r="H1240" s="3">
        <v>0.17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1" t="s">
        <v>113</v>
      </c>
      <c r="O1240" s="1">
        <v>950</v>
      </c>
      <c r="P1240" s="1">
        <v>1</v>
      </c>
      <c r="Q1240" s="1">
        <v>58.6</v>
      </c>
      <c r="R1240" s="1">
        <v>500</v>
      </c>
      <c r="S1240" s="1">
        <v>3.973666667</v>
      </c>
      <c r="T1240" s="1" t="s">
        <v>51</v>
      </c>
      <c r="U1240" s="1" t="s">
        <v>52</v>
      </c>
      <c r="V1240" s="1" t="s">
        <v>52</v>
      </c>
      <c r="W1240" s="1" t="s">
        <v>52</v>
      </c>
      <c r="X1240" s="1">
        <v>49.11</v>
      </c>
    </row>
    <row r="1241" spans="1:24">
      <c r="A1241" s="2" t="s">
        <v>179</v>
      </c>
      <c r="B1241" s="3" t="s">
        <v>180</v>
      </c>
      <c r="C1241" s="1" t="s">
        <v>121</v>
      </c>
      <c r="D1241" s="3">
        <v>99.41</v>
      </c>
      <c r="E1241" s="3">
        <v>0</v>
      </c>
      <c r="F1241" s="3">
        <v>0.45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0.14</v>
      </c>
      <c r="M1241" s="3">
        <v>0</v>
      </c>
      <c r="N1241" s="1" t="s">
        <v>113</v>
      </c>
      <c r="O1241" s="1">
        <v>950</v>
      </c>
      <c r="P1241" s="1">
        <v>1</v>
      </c>
      <c r="Q1241" s="1">
        <v>60</v>
      </c>
      <c r="R1241" s="1">
        <v>450</v>
      </c>
      <c r="S1241" s="1">
        <v>0.233</v>
      </c>
      <c r="T1241" s="1" t="s">
        <v>51</v>
      </c>
      <c r="U1241" s="1" t="s">
        <v>52</v>
      </c>
      <c r="V1241" s="1" t="s">
        <v>52</v>
      </c>
      <c r="W1241" s="1" t="s">
        <v>52</v>
      </c>
      <c r="X1241" s="1">
        <v>78.49</v>
      </c>
    </row>
    <row r="1242" spans="1:24">
      <c r="A1242" s="2" t="s">
        <v>181</v>
      </c>
      <c r="B1242" s="3" t="s">
        <v>180</v>
      </c>
      <c r="C1242" s="1" t="s">
        <v>121</v>
      </c>
      <c r="D1242" s="3">
        <v>99.41</v>
      </c>
      <c r="E1242" s="3">
        <v>0</v>
      </c>
      <c r="F1242" s="3">
        <v>0.45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0.14</v>
      </c>
      <c r="M1242" s="3">
        <v>0</v>
      </c>
      <c r="N1242" s="1" t="s">
        <v>113</v>
      </c>
      <c r="O1242" s="1">
        <v>950</v>
      </c>
      <c r="P1242" s="1">
        <v>1</v>
      </c>
      <c r="Q1242" s="1">
        <v>60</v>
      </c>
      <c r="R1242" s="1">
        <v>450</v>
      </c>
      <c r="S1242" s="1">
        <v>0.438333333</v>
      </c>
      <c r="T1242" s="1" t="s">
        <v>51</v>
      </c>
      <c r="U1242" s="1" t="s">
        <v>52</v>
      </c>
      <c r="V1242" s="1" t="s">
        <v>52</v>
      </c>
      <c r="W1242" s="1" t="s">
        <v>52</v>
      </c>
      <c r="X1242" s="1">
        <v>87.01</v>
      </c>
    </row>
    <row r="1243" spans="1:24">
      <c r="A1243" s="2" t="s">
        <v>182</v>
      </c>
      <c r="B1243" s="3" t="s">
        <v>180</v>
      </c>
      <c r="C1243" s="1" t="s">
        <v>121</v>
      </c>
      <c r="D1243" s="3">
        <v>99.41</v>
      </c>
      <c r="E1243" s="3">
        <v>0</v>
      </c>
      <c r="F1243" s="3">
        <v>0.45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0.14</v>
      </c>
      <c r="M1243" s="3">
        <v>0</v>
      </c>
      <c r="N1243" s="1" t="s">
        <v>113</v>
      </c>
      <c r="O1243" s="1">
        <v>950</v>
      </c>
      <c r="P1243" s="1">
        <v>1</v>
      </c>
      <c r="Q1243" s="1">
        <v>60</v>
      </c>
      <c r="R1243" s="1">
        <v>450</v>
      </c>
      <c r="S1243" s="1">
        <v>0.958666667</v>
      </c>
      <c r="T1243" s="1" t="s">
        <v>51</v>
      </c>
      <c r="U1243" s="1" t="s">
        <v>52</v>
      </c>
      <c r="V1243" s="1" t="s">
        <v>52</v>
      </c>
      <c r="W1243" s="1" t="s">
        <v>52</v>
      </c>
      <c r="X1243" s="1">
        <v>87.52</v>
      </c>
    </row>
    <row r="1244" spans="1:24">
      <c r="A1244" s="2" t="s">
        <v>183</v>
      </c>
      <c r="B1244" s="3" t="s">
        <v>180</v>
      </c>
      <c r="C1244" s="1" t="s">
        <v>121</v>
      </c>
      <c r="D1244" s="3">
        <v>99.41</v>
      </c>
      <c r="E1244" s="3">
        <v>0</v>
      </c>
      <c r="F1244" s="3">
        <v>0.45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0.14</v>
      </c>
      <c r="M1244" s="3">
        <v>0</v>
      </c>
      <c r="N1244" s="1" t="s">
        <v>113</v>
      </c>
      <c r="O1244" s="1">
        <v>950</v>
      </c>
      <c r="P1244" s="1">
        <v>1</v>
      </c>
      <c r="Q1244" s="1">
        <v>60</v>
      </c>
      <c r="R1244" s="1">
        <v>450</v>
      </c>
      <c r="S1244" s="1">
        <v>1.962333333</v>
      </c>
      <c r="T1244" s="1" t="s">
        <v>51</v>
      </c>
      <c r="U1244" s="1" t="s">
        <v>52</v>
      </c>
      <c r="V1244" s="1" t="s">
        <v>52</v>
      </c>
      <c r="W1244" s="1" t="s">
        <v>52</v>
      </c>
      <c r="X1244" s="1">
        <v>88.65</v>
      </c>
    </row>
    <row r="1245" spans="1:24">
      <c r="A1245" s="2" t="s">
        <v>184</v>
      </c>
      <c r="B1245" s="3" t="s">
        <v>180</v>
      </c>
      <c r="C1245" s="1" t="s">
        <v>121</v>
      </c>
      <c r="D1245" s="3">
        <v>99.41</v>
      </c>
      <c r="E1245" s="3">
        <v>0</v>
      </c>
      <c r="F1245" s="3">
        <v>0.45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0.14</v>
      </c>
      <c r="M1245" s="3">
        <v>0</v>
      </c>
      <c r="N1245" s="1" t="s">
        <v>113</v>
      </c>
      <c r="O1245" s="1">
        <v>950</v>
      </c>
      <c r="P1245" s="1">
        <v>1</v>
      </c>
      <c r="Q1245" s="1">
        <v>60</v>
      </c>
      <c r="R1245" s="1">
        <v>450</v>
      </c>
      <c r="S1245" s="1">
        <v>2.962333333</v>
      </c>
      <c r="T1245" s="1" t="s">
        <v>51</v>
      </c>
      <c r="U1245" s="1" t="s">
        <v>52</v>
      </c>
      <c r="V1245" s="1" t="s">
        <v>52</v>
      </c>
      <c r="W1245" s="1" t="s">
        <v>52</v>
      </c>
      <c r="X1245" s="1">
        <v>90.31</v>
      </c>
    </row>
    <row r="1246" spans="1:24">
      <c r="A1246" s="2" t="s">
        <v>185</v>
      </c>
      <c r="B1246" s="3" t="s">
        <v>180</v>
      </c>
      <c r="C1246" s="1" t="s">
        <v>112</v>
      </c>
      <c r="D1246" s="3">
        <v>99.58</v>
      </c>
      <c r="E1246" s="3">
        <v>0</v>
      </c>
      <c r="F1246" s="3">
        <v>0.42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1" t="s">
        <v>113</v>
      </c>
      <c r="O1246" s="1">
        <v>950</v>
      </c>
      <c r="P1246" s="1">
        <v>1</v>
      </c>
      <c r="Q1246" s="1">
        <v>60</v>
      </c>
      <c r="R1246" s="1">
        <v>450</v>
      </c>
      <c r="S1246" s="1">
        <v>0</v>
      </c>
      <c r="T1246" s="1" t="s">
        <v>51</v>
      </c>
      <c r="U1246" s="1" t="s">
        <v>52</v>
      </c>
      <c r="V1246" s="1" t="s">
        <v>52</v>
      </c>
      <c r="W1246" s="1" t="s">
        <v>52</v>
      </c>
      <c r="X1246" s="1">
        <v>89.55</v>
      </c>
    </row>
    <row r="1247" spans="1:24">
      <c r="A1247" s="2" t="s">
        <v>186</v>
      </c>
      <c r="B1247" s="3" t="s">
        <v>180</v>
      </c>
      <c r="C1247" s="1" t="s">
        <v>112</v>
      </c>
      <c r="D1247" s="3">
        <v>99.58</v>
      </c>
      <c r="E1247" s="3">
        <v>0</v>
      </c>
      <c r="F1247" s="3">
        <v>0.42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1" t="s">
        <v>113</v>
      </c>
      <c r="O1247" s="1">
        <v>950</v>
      </c>
      <c r="P1247" s="1">
        <v>1</v>
      </c>
      <c r="Q1247" s="1">
        <v>60</v>
      </c>
      <c r="R1247" s="1">
        <v>450</v>
      </c>
      <c r="S1247" s="1">
        <v>0.226</v>
      </c>
      <c r="T1247" s="1" t="s">
        <v>51</v>
      </c>
      <c r="U1247" s="1" t="s">
        <v>52</v>
      </c>
      <c r="V1247" s="1" t="s">
        <v>52</v>
      </c>
      <c r="W1247" s="1" t="s">
        <v>52</v>
      </c>
      <c r="X1247" s="1">
        <v>59.56</v>
      </c>
    </row>
    <row r="1248" spans="1:24">
      <c r="A1248" s="2" t="s">
        <v>187</v>
      </c>
      <c r="B1248" s="3" t="s">
        <v>180</v>
      </c>
      <c r="C1248" s="1" t="s">
        <v>112</v>
      </c>
      <c r="D1248" s="3">
        <v>99.58</v>
      </c>
      <c r="E1248" s="3">
        <v>0</v>
      </c>
      <c r="F1248" s="3">
        <v>0.42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1" t="s">
        <v>113</v>
      </c>
      <c r="O1248" s="1">
        <v>950</v>
      </c>
      <c r="P1248" s="1">
        <v>1</v>
      </c>
      <c r="Q1248" s="1">
        <v>60</v>
      </c>
      <c r="R1248" s="1">
        <v>450</v>
      </c>
      <c r="S1248" s="1">
        <v>0.509333333</v>
      </c>
      <c r="T1248" s="1" t="s">
        <v>51</v>
      </c>
      <c r="U1248" s="1" t="s">
        <v>52</v>
      </c>
      <c r="V1248" s="1" t="s">
        <v>52</v>
      </c>
      <c r="W1248" s="1" t="s">
        <v>52</v>
      </c>
      <c r="X1248" s="1">
        <v>72.72</v>
      </c>
    </row>
    <row r="1249" spans="1:24">
      <c r="A1249" s="2" t="s">
        <v>188</v>
      </c>
      <c r="B1249" s="3" t="s">
        <v>180</v>
      </c>
      <c r="C1249" s="1" t="s">
        <v>112</v>
      </c>
      <c r="D1249" s="3">
        <v>99.58</v>
      </c>
      <c r="E1249" s="3">
        <v>0</v>
      </c>
      <c r="F1249" s="3">
        <v>0.42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1" t="s">
        <v>113</v>
      </c>
      <c r="O1249" s="1">
        <v>950</v>
      </c>
      <c r="P1249" s="1">
        <v>1</v>
      </c>
      <c r="Q1249" s="1">
        <v>60</v>
      </c>
      <c r="R1249" s="1">
        <v>450</v>
      </c>
      <c r="S1249" s="1">
        <v>1.005666667</v>
      </c>
      <c r="T1249" s="1" t="s">
        <v>51</v>
      </c>
      <c r="U1249" s="1" t="s">
        <v>52</v>
      </c>
      <c r="V1249" s="1" t="s">
        <v>52</v>
      </c>
      <c r="W1249" s="1" t="s">
        <v>52</v>
      </c>
      <c r="X1249" s="1">
        <v>84.05</v>
      </c>
    </row>
    <row r="1250" spans="1:24">
      <c r="A1250" s="2" t="s">
        <v>189</v>
      </c>
      <c r="B1250" s="3" t="s">
        <v>180</v>
      </c>
      <c r="C1250" s="1" t="s">
        <v>112</v>
      </c>
      <c r="D1250" s="3">
        <v>99.58</v>
      </c>
      <c r="E1250" s="3">
        <v>0</v>
      </c>
      <c r="F1250" s="3">
        <v>0.42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1" t="s">
        <v>113</v>
      </c>
      <c r="O1250" s="1">
        <v>950</v>
      </c>
      <c r="P1250" s="1">
        <v>1</v>
      </c>
      <c r="Q1250" s="1">
        <v>60</v>
      </c>
      <c r="R1250" s="1">
        <v>450</v>
      </c>
      <c r="S1250" s="1">
        <v>1.998166667</v>
      </c>
      <c r="T1250" s="1" t="s">
        <v>51</v>
      </c>
      <c r="U1250" s="1" t="s">
        <v>52</v>
      </c>
      <c r="V1250" s="1" t="s">
        <v>52</v>
      </c>
      <c r="W1250" s="1" t="s">
        <v>52</v>
      </c>
      <c r="X1250" s="1">
        <v>85.72</v>
      </c>
    </row>
    <row r="1251" spans="1:24">
      <c r="A1251" s="2" t="s">
        <v>190</v>
      </c>
      <c r="B1251" s="3" t="s">
        <v>180</v>
      </c>
      <c r="C1251" s="1" t="s">
        <v>112</v>
      </c>
      <c r="D1251" s="3">
        <v>99.58</v>
      </c>
      <c r="E1251" s="3">
        <v>0</v>
      </c>
      <c r="F1251" s="3">
        <v>0.42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1" t="s">
        <v>113</v>
      </c>
      <c r="O1251" s="1">
        <v>950</v>
      </c>
      <c r="P1251" s="1">
        <v>1</v>
      </c>
      <c r="Q1251" s="1">
        <v>60</v>
      </c>
      <c r="R1251" s="1">
        <v>450</v>
      </c>
      <c r="S1251" s="1">
        <v>2.990666667</v>
      </c>
      <c r="T1251" s="1" t="s">
        <v>51</v>
      </c>
      <c r="U1251" s="1" t="s">
        <v>52</v>
      </c>
      <c r="V1251" s="1" t="s">
        <v>52</v>
      </c>
      <c r="W1251" s="1" t="s">
        <v>52</v>
      </c>
      <c r="X1251" s="1">
        <v>86.3</v>
      </c>
    </row>
    <row r="1252" spans="1:24">
      <c r="A1252" s="2" t="s">
        <v>191</v>
      </c>
      <c r="B1252" s="3" t="s">
        <v>111</v>
      </c>
      <c r="C1252" s="1" t="s">
        <v>121</v>
      </c>
      <c r="D1252" s="3">
        <v>99.27</v>
      </c>
      <c r="E1252" s="3">
        <v>0</v>
      </c>
      <c r="F1252" s="3">
        <v>0.45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0.28</v>
      </c>
      <c r="M1252" s="3">
        <v>0</v>
      </c>
      <c r="N1252" s="1" t="s">
        <v>113</v>
      </c>
      <c r="O1252" s="1">
        <v>950</v>
      </c>
      <c r="P1252" s="1">
        <v>1</v>
      </c>
      <c r="Q1252" s="1">
        <v>60</v>
      </c>
      <c r="R1252" s="1">
        <v>450</v>
      </c>
      <c r="S1252" s="1">
        <v>9.86</v>
      </c>
      <c r="T1252" s="1" t="s">
        <v>51</v>
      </c>
      <c r="U1252" s="1" t="s">
        <v>52</v>
      </c>
      <c r="V1252" s="1" t="s">
        <v>52</v>
      </c>
      <c r="W1252" s="1" t="s">
        <v>52</v>
      </c>
      <c r="X1252" s="1">
        <v>86.49</v>
      </c>
    </row>
    <row r="1253" spans="1:24">
      <c r="A1253" s="2" t="s">
        <v>192</v>
      </c>
      <c r="B1253" s="3" t="s">
        <v>111</v>
      </c>
      <c r="C1253" s="1" t="s">
        <v>121</v>
      </c>
      <c r="D1253" s="3">
        <v>99.27</v>
      </c>
      <c r="E1253" s="3">
        <v>0</v>
      </c>
      <c r="F1253" s="3">
        <v>0.45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0.28</v>
      </c>
      <c r="M1253" s="3">
        <v>0</v>
      </c>
      <c r="N1253" s="1" t="s">
        <v>113</v>
      </c>
      <c r="O1253" s="1">
        <v>950</v>
      </c>
      <c r="P1253" s="1">
        <v>1</v>
      </c>
      <c r="Q1253" s="1">
        <v>60</v>
      </c>
      <c r="R1253" s="1">
        <v>450</v>
      </c>
      <c r="S1253" s="1">
        <v>0</v>
      </c>
      <c r="T1253" s="1" t="s">
        <v>51</v>
      </c>
      <c r="U1253" s="1" t="s">
        <v>52</v>
      </c>
      <c r="V1253" s="1" t="s">
        <v>52</v>
      </c>
      <c r="W1253" s="1" t="s">
        <v>52</v>
      </c>
      <c r="X1253" s="1">
        <v>86.6</v>
      </c>
    </row>
    <row r="1254" spans="1:24">
      <c r="A1254" s="2" t="s">
        <v>193</v>
      </c>
      <c r="B1254" s="3" t="s">
        <v>111</v>
      </c>
      <c r="C1254" s="1" t="s">
        <v>121</v>
      </c>
      <c r="D1254" s="3">
        <v>99.27</v>
      </c>
      <c r="E1254" s="3">
        <v>0</v>
      </c>
      <c r="F1254" s="3">
        <v>0.45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0.28</v>
      </c>
      <c r="M1254" s="3">
        <v>0</v>
      </c>
      <c r="N1254" s="1" t="s">
        <v>113</v>
      </c>
      <c r="O1254" s="1">
        <v>950</v>
      </c>
      <c r="P1254" s="1">
        <v>1</v>
      </c>
      <c r="Q1254" s="1">
        <v>60</v>
      </c>
      <c r="R1254" s="1">
        <v>450</v>
      </c>
      <c r="S1254" s="1">
        <v>1</v>
      </c>
      <c r="T1254" s="1" t="s">
        <v>51</v>
      </c>
      <c r="U1254" s="1" t="s">
        <v>52</v>
      </c>
      <c r="V1254" s="1" t="s">
        <v>52</v>
      </c>
      <c r="W1254" s="1" t="s">
        <v>52</v>
      </c>
      <c r="X1254" s="1">
        <v>86.7</v>
      </c>
    </row>
    <row r="1255" spans="1:24">
      <c r="A1255" s="2" t="s">
        <v>194</v>
      </c>
      <c r="B1255" s="3" t="s">
        <v>111</v>
      </c>
      <c r="C1255" s="1" t="s">
        <v>121</v>
      </c>
      <c r="D1255" s="3">
        <v>99.27</v>
      </c>
      <c r="E1255" s="3">
        <v>0</v>
      </c>
      <c r="F1255" s="3">
        <v>0.45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0.28</v>
      </c>
      <c r="M1255" s="3">
        <v>0</v>
      </c>
      <c r="N1255" s="1" t="s">
        <v>113</v>
      </c>
      <c r="O1255" s="1">
        <v>950</v>
      </c>
      <c r="P1255" s="1">
        <v>1</v>
      </c>
      <c r="Q1255" s="1">
        <v>60</v>
      </c>
      <c r="R1255" s="1">
        <v>450</v>
      </c>
      <c r="S1255" s="1">
        <v>1.98</v>
      </c>
      <c r="T1255" s="1" t="s">
        <v>51</v>
      </c>
      <c r="U1255" s="1" t="s">
        <v>52</v>
      </c>
      <c r="V1255" s="1" t="s">
        <v>52</v>
      </c>
      <c r="W1255" s="1" t="s">
        <v>52</v>
      </c>
      <c r="X1255" s="1">
        <v>56.84</v>
      </c>
    </row>
    <row r="1256" spans="1:24">
      <c r="A1256" s="2" t="s">
        <v>195</v>
      </c>
      <c r="B1256" s="3" t="s">
        <v>111</v>
      </c>
      <c r="C1256" s="1" t="s">
        <v>121</v>
      </c>
      <c r="D1256" s="3">
        <v>99.27</v>
      </c>
      <c r="E1256" s="3">
        <v>0</v>
      </c>
      <c r="F1256" s="3">
        <v>0.45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0.28</v>
      </c>
      <c r="M1256" s="3">
        <v>0</v>
      </c>
      <c r="N1256" s="1" t="s">
        <v>113</v>
      </c>
      <c r="O1256" s="1">
        <v>950</v>
      </c>
      <c r="P1256" s="1">
        <v>1</v>
      </c>
      <c r="Q1256" s="1">
        <v>60</v>
      </c>
      <c r="R1256" s="1">
        <v>450</v>
      </c>
      <c r="S1256" s="1">
        <v>3.98</v>
      </c>
      <c r="T1256" s="1" t="s">
        <v>51</v>
      </c>
      <c r="U1256" s="1" t="s">
        <v>52</v>
      </c>
      <c r="V1256" s="1" t="s">
        <v>52</v>
      </c>
      <c r="W1256" s="1" t="s">
        <v>52</v>
      </c>
      <c r="X1256" s="1">
        <v>67.27</v>
      </c>
    </row>
    <row r="1257" spans="1:24">
      <c r="A1257" s="2" t="s">
        <v>196</v>
      </c>
      <c r="B1257" s="3" t="s">
        <v>111</v>
      </c>
      <c r="C1257" s="1" t="s">
        <v>121</v>
      </c>
      <c r="D1257" s="3">
        <v>99.27</v>
      </c>
      <c r="E1257" s="3">
        <v>0</v>
      </c>
      <c r="F1257" s="3">
        <v>0.45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0.28</v>
      </c>
      <c r="M1257" s="3">
        <v>0</v>
      </c>
      <c r="N1257" s="1" t="s">
        <v>113</v>
      </c>
      <c r="O1257" s="1">
        <v>950</v>
      </c>
      <c r="P1257" s="1">
        <v>1</v>
      </c>
      <c r="Q1257" s="1">
        <v>60</v>
      </c>
      <c r="R1257" s="1">
        <v>450</v>
      </c>
      <c r="S1257" s="1">
        <v>5.97</v>
      </c>
      <c r="T1257" s="1" t="s">
        <v>51</v>
      </c>
      <c r="U1257" s="1" t="s">
        <v>52</v>
      </c>
      <c r="V1257" s="1" t="s">
        <v>52</v>
      </c>
      <c r="W1257" s="1" t="s">
        <v>52</v>
      </c>
      <c r="X1257" s="1">
        <v>77.88</v>
      </c>
    </row>
    <row r="1258" spans="1:24">
      <c r="A1258" s="2" t="s">
        <v>197</v>
      </c>
      <c r="B1258" s="3" t="s">
        <v>111</v>
      </c>
      <c r="C1258" s="1" t="s">
        <v>121</v>
      </c>
      <c r="D1258" s="3">
        <v>99.27</v>
      </c>
      <c r="E1258" s="3">
        <v>0</v>
      </c>
      <c r="F1258" s="3">
        <v>0.45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0.28</v>
      </c>
      <c r="M1258" s="3">
        <v>0</v>
      </c>
      <c r="N1258" s="1" t="s">
        <v>113</v>
      </c>
      <c r="O1258" s="1">
        <v>950</v>
      </c>
      <c r="P1258" s="1">
        <v>1</v>
      </c>
      <c r="Q1258" s="1">
        <v>60</v>
      </c>
      <c r="R1258" s="1">
        <v>450</v>
      </c>
      <c r="S1258" s="1">
        <v>7.96</v>
      </c>
      <c r="T1258" s="1" t="s">
        <v>51</v>
      </c>
      <c r="U1258" s="1" t="s">
        <v>52</v>
      </c>
      <c r="V1258" s="1" t="s">
        <v>52</v>
      </c>
      <c r="W1258" s="1" t="s">
        <v>52</v>
      </c>
      <c r="X1258" s="1">
        <v>81.91</v>
      </c>
    </row>
    <row r="1259" spans="1:24">
      <c r="A1259" s="2" t="s">
        <v>198</v>
      </c>
      <c r="B1259" s="3" t="s">
        <v>111</v>
      </c>
      <c r="C1259" s="1" t="s">
        <v>121</v>
      </c>
      <c r="D1259" s="3">
        <v>99.27</v>
      </c>
      <c r="E1259" s="3">
        <v>0</v>
      </c>
      <c r="F1259" s="3">
        <v>0.45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0.28</v>
      </c>
      <c r="M1259" s="3">
        <v>0</v>
      </c>
      <c r="N1259" s="1" t="s">
        <v>113</v>
      </c>
      <c r="O1259" s="1">
        <v>950</v>
      </c>
      <c r="P1259" s="1">
        <v>1</v>
      </c>
      <c r="Q1259" s="1">
        <v>60</v>
      </c>
      <c r="R1259" s="1">
        <v>450</v>
      </c>
      <c r="S1259" s="1">
        <v>9.95</v>
      </c>
      <c r="T1259" s="1" t="s">
        <v>51</v>
      </c>
      <c r="U1259" s="1" t="s">
        <v>52</v>
      </c>
      <c r="V1259" s="1" t="s">
        <v>52</v>
      </c>
      <c r="W1259" s="1" t="s">
        <v>52</v>
      </c>
      <c r="X1259" s="1">
        <v>83.67</v>
      </c>
    </row>
    <row r="1260" spans="1:24">
      <c r="A1260" s="2" t="s">
        <v>199</v>
      </c>
      <c r="B1260" s="3" t="s">
        <v>180</v>
      </c>
      <c r="C1260" s="1" t="s">
        <v>121</v>
      </c>
      <c r="D1260" s="3">
        <v>99.41</v>
      </c>
      <c r="E1260" s="3">
        <v>0</v>
      </c>
      <c r="F1260" s="3">
        <v>0.45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0.14</v>
      </c>
      <c r="M1260" s="3">
        <v>0</v>
      </c>
      <c r="N1260" s="1" t="s">
        <v>113</v>
      </c>
      <c r="O1260" s="1">
        <v>950</v>
      </c>
      <c r="P1260" s="1">
        <v>1</v>
      </c>
      <c r="Q1260" s="1">
        <v>70</v>
      </c>
      <c r="R1260" s="1">
        <v>450</v>
      </c>
      <c r="S1260" s="1">
        <v>0.156</v>
      </c>
      <c r="T1260" s="1" t="s">
        <v>51</v>
      </c>
      <c r="U1260" s="1" t="s">
        <v>52</v>
      </c>
      <c r="V1260" s="1" t="s">
        <v>52</v>
      </c>
      <c r="W1260" s="1" t="s">
        <v>52</v>
      </c>
      <c r="X1260" s="1">
        <v>83.78</v>
      </c>
    </row>
    <row r="1261" spans="1:24">
      <c r="A1261" s="2" t="s">
        <v>200</v>
      </c>
      <c r="B1261" s="3" t="s">
        <v>180</v>
      </c>
      <c r="C1261" s="1" t="s">
        <v>121</v>
      </c>
      <c r="D1261" s="3">
        <v>99.41</v>
      </c>
      <c r="E1261" s="3">
        <v>0</v>
      </c>
      <c r="F1261" s="3">
        <v>0.45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0.14</v>
      </c>
      <c r="M1261" s="3">
        <v>0</v>
      </c>
      <c r="N1261" s="1" t="s">
        <v>113</v>
      </c>
      <c r="O1261" s="1">
        <v>950</v>
      </c>
      <c r="P1261" s="1">
        <v>1</v>
      </c>
      <c r="Q1261" s="1">
        <v>70</v>
      </c>
      <c r="R1261" s="1">
        <v>450</v>
      </c>
      <c r="S1261" s="1">
        <v>0.214333333</v>
      </c>
      <c r="T1261" s="1" t="s">
        <v>51</v>
      </c>
      <c r="U1261" s="1" t="s">
        <v>52</v>
      </c>
      <c r="V1261" s="1" t="s">
        <v>52</v>
      </c>
      <c r="W1261" s="1" t="s">
        <v>52</v>
      </c>
      <c r="X1261" s="1">
        <v>83.75</v>
      </c>
    </row>
    <row r="1262" spans="1:24">
      <c r="A1262" s="2" t="s">
        <v>201</v>
      </c>
      <c r="B1262" s="3" t="s">
        <v>180</v>
      </c>
      <c r="C1262" s="1" t="s">
        <v>121</v>
      </c>
      <c r="D1262" s="3">
        <v>99.41</v>
      </c>
      <c r="E1262" s="3">
        <v>0</v>
      </c>
      <c r="F1262" s="3">
        <v>0.45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0.14</v>
      </c>
      <c r="M1262" s="3">
        <v>0</v>
      </c>
      <c r="N1262" s="1" t="s">
        <v>113</v>
      </c>
      <c r="O1262" s="1">
        <v>950</v>
      </c>
      <c r="P1262" s="1">
        <v>1</v>
      </c>
      <c r="Q1262" s="1">
        <v>70</v>
      </c>
      <c r="R1262" s="1">
        <v>450</v>
      </c>
      <c r="S1262" s="1">
        <v>0.306166667</v>
      </c>
      <c r="T1262" s="1" t="s">
        <v>51</v>
      </c>
      <c r="U1262" s="1" t="s">
        <v>52</v>
      </c>
      <c r="V1262" s="1" t="s">
        <v>52</v>
      </c>
      <c r="W1262" s="1" t="s">
        <v>52</v>
      </c>
      <c r="X1262" s="1">
        <v>83.44</v>
      </c>
    </row>
    <row r="1263" spans="1:24">
      <c r="A1263" s="2" t="s">
        <v>202</v>
      </c>
      <c r="B1263" s="3" t="s">
        <v>180</v>
      </c>
      <c r="C1263" s="1" t="s">
        <v>121</v>
      </c>
      <c r="D1263" s="3">
        <v>99.41</v>
      </c>
      <c r="E1263" s="3">
        <v>0</v>
      </c>
      <c r="F1263" s="3">
        <v>0.45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0.14</v>
      </c>
      <c r="M1263" s="3">
        <v>0</v>
      </c>
      <c r="N1263" s="1" t="s">
        <v>113</v>
      </c>
      <c r="O1263" s="1">
        <v>950</v>
      </c>
      <c r="P1263" s="1">
        <v>1</v>
      </c>
      <c r="Q1263" s="1">
        <v>70</v>
      </c>
      <c r="R1263" s="1">
        <v>450</v>
      </c>
      <c r="S1263" s="1">
        <v>0.458333333</v>
      </c>
      <c r="T1263" s="1" t="s">
        <v>51</v>
      </c>
      <c r="U1263" s="1" t="s">
        <v>52</v>
      </c>
      <c r="V1263" s="1" t="s">
        <v>52</v>
      </c>
      <c r="W1263" s="1" t="s">
        <v>52</v>
      </c>
      <c r="X1263" s="1">
        <v>83.26</v>
      </c>
    </row>
    <row r="1264" spans="1:24">
      <c r="A1264" s="2" t="s">
        <v>203</v>
      </c>
      <c r="B1264" s="3" t="s">
        <v>180</v>
      </c>
      <c r="C1264" s="1" t="s">
        <v>121</v>
      </c>
      <c r="D1264" s="3">
        <v>99.41</v>
      </c>
      <c r="E1264" s="3">
        <v>0</v>
      </c>
      <c r="F1264" s="3">
        <v>0.45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0.14</v>
      </c>
      <c r="M1264" s="3">
        <v>0</v>
      </c>
      <c r="N1264" s="1" t="s">
        <v>113</v>
      </c>
      <c r="O1264" s="1">
        <v>950</v>
      </c>
      <c r="P1264" s="1">
        <v>1</v>
      </c>
      <c r="Q1264" s="1">
        <v>70</v>
      </c>
      <c r="R1264" s="1">
        <v>450</v>
      </c>
      <c r="S1264" s="1">
        <v>0.958666667</v>
      </c>
      <c r="T1264" s="1" t="s">
        <v>51</v>
      </c>
      <c r="U1264" s="1" t="s">
        <v>52</v>
      </c>
      <c r="V1264" s="1" t="s">
        <v>52</v>
      </c>
      <c r="W1264" s="1" t="s">
        <v>52</v>
      </c>
      <c r="X1264" s="1">
        <v>52.51</v>
      </c>
    </row>
    <row r="1265" spans="1:24">
      <c r="A1265" s="2" t="s">
        <v>204</v>
      </c>
      <c r="B1265" s="3" t="s">
        <v>180</v>
      </c>
      <c r="C1265" s="1" t="s">
        <v>121</v>
      </c>
      <c r="D1265" s="3">
        <v>99.41</v>
      </c>
      <c r="E1265" s="3">
        <v>0</v>
      </c>
      <c r="F1265" s="3">
        <v>0.45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0.14</v>
      </c>
      <c r="M1265" s="3">
        <v>0</v>
      </c>
      <c r="N1265" s="1" t="s">
        <v>113</v>
      </c>
      <c r="O1265" s="1">
        <v>950</v>
      </c>
      <c r="P1265" s="1">
        <v>1</v>
      </c>
      <c r="Q1265" s="1">
        <v>70</v>
      </c>
      <c r="R1265" s="1">
        <v>450</v>
      </c>
      <c r="S1265" s="1">
        <v>1.962333333</v>
      </c>
      <c r="T1265" s="1" t="s">
        <v>51</v>
      </c>
      <c r="U1265" s="1" t="s">
        <v>52</v>
      </c>
      <c r="V1265" s="1" t="s">
        <v>52</v>
      </c>
      <c r="W1265" s="1" t="s">
        <v>52</v>
      </c>
      <c r="X1265" s="1">
        <v>60.13</v>
      </c>
    </row>
    <row r="1266" spans="1:24">
      <c r="A1266" s="2" t="s">
        <v>205</v>
      </c>
      <c r="B1266" s="3" t="s">
        <v>180</v>
      </c>
      <c r="C1266" s="1" t="s">
        <v>121</v>
      </c>
      <c r="D1266" s="3">
        <v>99.41</v>
      </c>
      <c r="E1266" s="3">
        <v>0</v>
      </c>
      <c r="F1266" s="3">
        <v>0.45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0.14</v>
      </c>
      <c r="M1266" s="3">
        <v>0</v>
      </c>
      <c r="N1266" s="1" t="s">
        <v>113</v>
      </c>
      <c r="O1266" s="1">
        <v>950</v>
      </c>
      <c r="P1266" s="1">
        <v>1</v>
      </c>
      <c r="Q1266" s="1">
        <v>70</v>
      </c>
      <c r="R1266" s="1">
        <v>450</v>
      </c>
      <c r="S1266" s="1">
        <v>2.964333333</v>
      </c>
      <c r="T1266" s="1" t="s">
        <v>51</v>
      </c>
      <c r="U1266" s="1" t="s">
        <v>52</v>
      </c>
      <c r="V1266" s="1" t="s">
        <v>52</v>
      </c>
      <c r="W1266" s="1" t="s">
        <v>52</v>
      </c>
      <c r="X1266" s="1">
        <v>64.21</v>
      </c>
    </row>
    <row r="1267" spans="1:24">
      <c r="A1267" s="2" t="s">
        <v>206</v>
      </c>
      <c r="B1267" s="3" t="s">
        <v>180</v>
      </c>
      <c r="C1267" s="1" t="s">
        <v>112</v>
      </c>
      <c r="D1267" s="3">
        <v>99.58</v>
      </c>
      <c r="E1267" s="3">
        <v>0</v>
      </c>
      <c r="F1267" s="3">
        <v>0.42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1" t="s">
        <v>113</v>
      </c>
      <c r="O1267" s="1">
        <v>950</v>
      </c>
      <c r="P1267" s="1">
        <v>1</v>
      </c>
      <c r="Q1267" s="1">
        <v>70</v>
      </c>
      <c r="R1267" s="1">
        <v>450</v>
      </c>
      <c r="S1267" s="1">
        <v>0</v>
      </c>
      <c r="T1267" s="1" t="s">
        <v>51</v>
      </c>
      <c r="U1267" s="1" t="s">
        <v>52</v>
      </c>
      <c r="V1267" s="1" t="s">
        <v>52</v>
      </c>
      <c r="W1267" s="1" t="s">
        <v>52</v>
      </c>
      <c r="X1267" s="1">
        <v>65.38</v>
      </c>
    </row>
    <row r="1268" spans="1:24">
      <c r="A1268" s="2" t="s">
        <v>207</v>
      </c>
      <c r="B1268" s="3" t="s">
        <v>180</v>
      </c>
      <c r="C1268" s="1" t="s">
        <v>112</v>
      </c>
      <c r="D1268" s="3">
        <v>99.58</v>
      </c>
      <c r="E1268" s="3">
        <v>0</v>
      </c>
      <c r="F1268" s="3">
        <v>0.42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1" t="s">
        <v>113</v>
      </c>
      <c r="O1268" s="1">
        <v>950</v>
      </c>
      <c r="P1268" s="1">
        <v>1</v>
      </c>
      <c r="Q1268" s="1">
        <v>70</v>
      </c>
      <c r="R1268" s="1">
        <v>450</v>
      </c>
      <c r="S1268" s="1">
        <v>0.198333333</v>
      </c>
      <c r="T1268" s="1" t="s">
        <v>51</v>
      </c>
      <c r="U1268" s="1" t="s">
        <v>52</v>
      </c>
      <c r="V1268" s="1" t="s">
        <v>52</v>
      </c>
      <c r="W1268" s="1" t="s">
        <v>52</v>
      </c>
      <c r="X1268" s="1">
        <v>65.71</v>
      </c>
    </row>
    <row r="1269" spans="1:24">
      <c r="A1269" s="2" t="s">
        <v>208</v>
      </c>
      <c r="B1269" s="3" t="s">
        <v>180</v>
      </c>
      <c r="C1269" s="1" t="s">
        <v>112</v>
      </c>
      <c r="D1269" s="3">
        <v>99.58</v>
      </c>
      <c r="E1269" s="3">
        <v>0</v>
      </c>
      <c r="F1269" s="3">
        <v>0.42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1" t="s">
        <v>113</v>
      </c>
      <c r="O1269" s="1">
        <v>950</v>
      </c>
      <c r="P1269" s="1">
        <v>1</v>
      </c>
      <c r="Q1269" s="1">
        <v>70</v>
      </c>
      <c r="R1269" s="1">
        <v>450</v>
      </c>
      <c r="S1269" s="1">
        <v>0.499</v>
      </c>
      <c r="T1269" s="1" t="s">
        <v>51</v>
      </c>
      <c r="U1269" s="1" t="s">
        <v>52</v>
      </c>
      <c r="V1269" s="1" t="s">
        <v>52</v>
      </c>
      <c r="W1269" s="1" t="s">
        <v>52</v>
      </c>
      <c r="X1269" s="1">
        <v>51.24</v>
      </c>
    </row>
    <row r="1270" spans="1:24">
      <c r="A1270" s="2" t="s">
        <v>209</v>
      </c>
      <c r="B1270" s="3" t="s">
        <v>180</v>
      </c>
      <c r="C1270" s="1" t="s">
        <v>112</v>
      </c>
      <c r="D1270" s="3">
        <v>99.58</v>
      </c>
      <c r="E1270" s="3">
        <v>0</v>
      </c>
      <c r="F1270" s="3">
        <v>0.42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1" t="s">
        <v>113</v>
      </c>
      <c r="O1270" s="1">
        <v>950</v>
      </c>
      <c r="P1270" s="1">
        <v>1</v>
      </c>
      <c r="Q1270" s="1">
        <v>70</v>
      </c>
      <c r="R1270" s="1">
        <v>450</v>
      </c>
      <c r="S1270" s="1">
        <v>0.999</v>
      </c>
      <c r="T1270" s="1" t="s">
        <v>51</v>
      </c>
      <c r="U1270" s="1" t="s">
        <v>52</v>
      </c>
      <c r="V1270" s="1" t="s">
        <v>52</v>
      </c>
      <c r="W1270" s="1" t="s">
        <v>52</v>
      </c>
      <c r="X1270" s="1">
        <v>64.6</v>
      </c>
    </row>
    <row r="1271" spans="1:24">
      <c r="A1271" s="2" t="s">
        <v>210</v>
      </c>
      <c r="B1271" s="3" t="s">
        <v>180</v>
      </c>
      <c r="C1271" s="1" t="s">
        <v>112</v>
      </c>
      <c r="D1271" s="3">
        <v>99.58</v>
      </c>
      <c r="E1271" s="3">
        <v>0</v>
      </c>
      <c r="F1271" s="3">
        <v>0.42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1" t="s">
        <v>113</v>
      </c>
      <c r="O1271" s="1">
        <v>950</v>
      </c>
      <c r="P1271" s="1">
        <v>1</v>
      </c>
      <c r="Q1271" s="1">
        <v>70</v>
      </c>
      <c r="R1271" s="1">
        <v>450</v>
      </c>
      <c r="S1271" s="1">
        <v>1.9915</v>
      </c>
      <c r="T1271" s="1" t="s">
        <v>51</v>
      </c>
      <c r="U1271" s="1" t="s">
        <v>52</v>
      </c>
      <c r="V1271" s="1" t="s">
        <v>52</v>
      </c>
      <c r="W1271" s="1" t="s">
        <v>52</v>
      </c>
      <c r="X1271" s="1">
        <v>80.57</v>
      </c>
    </row>
    <row r="1272" spans="1:24">
      <c r="A1272" s="2" t="s">
        <v>211</v>
      </c>
      <c r="B1272" s="3" t="s">
        <v>180</v>
      </c>
      <c r="C1272" s="1" t="s">
        <v>112</v>
      </c>
      <c r="D1272" s="3">
        <v>99.58</v>
      </c>
      <c r="E1272" s="3">
        <v>0</v>
      </c>
      <c r="F1272" s="3">
        <v>0.42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1" t="s">
        <v>113</v>
      </c>
      <c r="O1272" s="1">
        <v>950</v>
      </c>
      <c r="P1272" s="1">
        <v>1</v>
      </c>
      <c r="Q1272" s="1">
        <v>70</v>
      </c>
      <c r="R1272" s="1">
        <v>450</v>
      </c>
      <c r="S1272" s="1">
        <v>2.963333333</v>
      </c>
      <c r="T1272" s="1" t="s">
        <v>51</v>
      </c>
      <c r="U1272" s="1" t="s">
        <v>52</v>
      </c>
      <c r="V1272" s="1" t="s">
        <v>52</v>
      </c>
      <c r="W1272" s="1" t="s">
        <v>52</v>
      </c>
      <c r="X1272" s="1">
        <v>84.44</v>
      </c>
    </row>
    <row r="1273" spans="1:24">
      <c r="A1273" s="2" t="s">
        <v>212</v>
      </c>
      <c r="B1273" s="3" t="s">
        <v>180</v>
      </c>
      <c r="C1273" s="1" t="s">
        <v>112</v>
      </c>
      <c r="D1273" s="3">
        <v>99.58</v>
      </c>
      <c r="E1273" s="3">
        <v>0</v>
      </c>
      <c r="F1273" s="3">
        <v>0.42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1" t="s">
        <v>113</v>
      </c>
      <c r="O1273" s="1">
        <v>950</v>
      </c>
      <c r="P1273" s="1">
        <v>1</v>
      </c>
      <c r="Q1273" s="1">
        <v>70</v>
      </c>
      <c r="R1273" s="1">
        <v>450</v>
      </c>
      <c r="S1273" s="1">
        <v>3.0065</v>
      </c>
      <c r="T1273" s="1" t="s">
        <v>51</v>
      </c>
      <c r="U1273" s="1" t="s">
        <v>52</v>
      </c>
      <c r="V1273" s="1" t="s">
        <v>52</v>
      </c>
      <c r="W1273" s="1" t="s">
        <v>52</v>
      </c>
      <c r="X1273" s="1">
        <v>89.48</v>
      </c>
    </row>
    <row r="1274" spans="1:24">
      <c r="A1274" s="2" t="s">
        <v>213</v>
      </c>
      <c r="B1274" s="3" t="s">
        <v>180</v>
      </c>
      <c r="C1274" s="1" t="s">
        <v>121</v>
      </c>
      <c r="D1274" s="3">
        <v>99.41</v>
      </c>
      <c r="E1274" s="3">
        <v>0</v>
      </c>
      <c r="F1274" s="3">
        <v>0.45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0.14</v>
      </c>
      <c r="M1274" s="3">
        <v>0</v>
      </c>
      <c r="N1274" s="1" t="s">
        <v>113</v>
      </c>
      <c r="O1274" s="1">
        <v>950</v>
      </c>
      <c r="P1274" s="1">
        <v>1</v>
      </c>
      <c r="Q1274" s="1">
        <v>80</v>
      </c>
      <c r="R1274" s="1">
        <v>450</v>
      </c>
      <c r="S1274" s="1">
        <v>0.0225</v>
      </c>
      <c r="T1274" s="1" t="s">
        <v>51</v>
      </c>
      <c r="U1274" s="1" t="s">
        <v>52</v>
      </c>
      <c r="V1274" s="1" t="s">
        <v>52</v>
      </c>
      <c r="W1274" s="1" t="s">
        <v>52</v>
      </c>
      <c r="X1274" s="1">
        <v>90.71</v>
      </c>
    </row>
    <row r="1275" spans="1:24">
      <c r="A1275" s="2" t="s">
        <v>214</v>
      </c>
      <c r="B1275" s="3" t="s">
        <v>180</v>
      </c>
      <c r="C1275" s="1" t="s">
        <v>121</v>
      </c>
      <c r="D1275" s="3">
        <v>99.41</v>
      </c>
      <c r="E1275" s="3">
        <v>0</v>
      </c>
      <c r="F1275" s="3">
        <v>0.45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0.14</v>
      </c>
      <c r="M1275" s="3">
        <v>0</v>
      </c>
      <c r="N1275" s="1" t="s">
        <v>113</v>
      </c>
      <c r="O1275" s="1">
        <v>950</v>
      </c>
      <c r="P1275" s="1">
        <v>1</v>
      </c>
      <c r="Q1275" s="1">
        <v>80</v>
      </c>
      <c r="R1275" s="1">
        <v>450</v>
      </c>
      <c r="S1275" s="1">
        <v>0.156</v>
      </c>
      <c r="T1275" s="1" t="s">
        <v>51</v>
      </c>
      <c r="U1275" s="1" t="s">
        <v>52</v>
      </c>
      <c r="V1275" s="1" t="s">
        <v>52</v>
      </c>
      <c r="W1275" s="1" t="s">
        <v>52</v>
      </c>
      <c r="X1275" s="1">
        <v>31.67</v>
      </c>
    </row>
    <row r="1276" spans="1:24">
      <c r="A1276" s="2" t="s">
        <v>215</v>
      </c>
      <c r="B1276" s="3" t="s">
        <v>180</v>
      </c>
      <c r="C1276" s="1" t="s">
        <v>121</v>
      </c>
      <c r="D1276" s="3">
        <v>99.41</v>
      </c>
      <c r="E1276" s="3">
        <v>0</v>
      </c>
      <c r="F1276" s="3">
        <v>0.45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0.14</v>
      </c>
      <c r="M1276" s="3">
        <v>0</v>
      </c>
      <c r="N1276" s="1" t="s">
        <v>113</v>
      </c>
      <c r="O1276" s="1">
        <v>950</v>
      </c>
      <c r="P1276" s="1">
        <v>1</v>
      </c>
      <c r="Q1276" s="1">
        <v>80</v>
      </c>
      <c r="R1276" s="1">
        <v>450</v>
      </c>
      <c r="S1276" s="1">
        <v>0.458666667</v>
      </c>
      <c r="T1276" s="1" t="s">
        <v>51</v>
      </c>
      <c r="U1276" s="1" t="s">
        <v>52</v>
      </c>
      <c r="V1276" s="1" t="s">
        <v>52</v>
      </c>
      <c r="W1276" s="1" t="s">
        <v>52</v>
      </c>
      <c r="X1276" s="1">
        <v>30.15</v>
      </c>
    </row>
    <row r="1277" spans="1:24">
      <c r="A1277" s="2" t="s">
        <v>216</v>
      </c>
      <c r="B1277" s="3" t="s">
        <v>180</v>
      </c>
      <c r="C1277" s="1" t="s">
        <v>121</v>
      </c>
      <c r="D1277" s="3">
        <v>99.41</v>
      </c>
      <c r="E1277" s="3">
        <v>0</v>
      </c>
      <c r="F1277" s="3">
        <v>0.45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0.14</v>
      </c>
      <c r="M1277" s="3">
        <v>0</v>
      </c>
      <c r="N1277" s="1" t="s">
        <v>113</v>
      </c>
      <c r="O1277" s="1">
        <v>950</v>
      </c>
      <c r="P1277" s="1">
        <v>1</v>
      </c>
      <c r="Q1277" s="1">
        <v>80</v>
      </c>
      <c r="R1277" s="1">
        <v>450</v>
      </c>
      <c r="S1277" s="1">
        <v>0.958666667</v>
      </c>
      <c r="T1277" s="1" t="s">
        <v>51</v>
      </c>
      <c r="U1277" s="1" t="s">
        <v>52</v>
      </c>
      <c r="V1277" s="1" t="s">
        <v>52</v>
      </c>
      <c r="W1277" s="1" t="s">
        <v>52</v>
      </c>
      <c r="X1277" s="1">
        <v>32.7</v>
      </c>
    </row>
    <row r="1278" spans="1:24">
      <c r="A1278" s="2" t="s">
        <v>217</v>
      </c>
      <c r="B1278" s="3" t="s">
        <v>180</v>
      </c>
      <c r="C1278" s="1" t="s">
        <v>121</v>
      </c>
      <c r="D1278" s="3">
        <v>99.41</v>
      </c>
      <c r="E1278" s="3">
        <v>0</v>
      </c>
      <c r="F1278" s="3">
        <v>0.45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0.14</v>
      </c>
      <c r="M1278" s="3">
        <v>0</v>
      </c>
      <c r="N1278" s="1" t="s">
        <v>113</v>
      </c>
      <c r="O1278" s="1">
        <v>950</v>
      </c>
      <c r="P1278" s="1">
        <v>1</v>
      </c>
      <c r="Q1278" s="1">
        <v>80</v>
      </c>
      <c r="R1278" s="1">
        <v>450</v>
      </c>
      <c r="S1278" s="1">
        <v>1.964333333</v>
      </c>
      <c r="T1278" s="1" t="s">
        <v>51</v>
      </c>
      <c r="U1278" s="1" t="s">
        <v>52</v>
      </c>
      <c r="V1278" s="1" t="s">
        <v>52</v>
      </c>
      <c r="W1278" s="1" t="s">
        <v>52</v>
      </c>
      <c r="X1278" s="1">
        <v>32.97</v>
      </c>
    </row>
    <row r="1279" spans="1:24">
      <c r="A1279" s="2" t="s">
        <v>218</v>
      </c>
      <c r="B1279" s="3" t="s">
        <v>180</v>
      </c>
      <c r="C1279" s="1" t="s">
        <v>121</v>
      </c>
      <c r="D1279" s="3">
        <v>99.41</v>
      </c>
      <c r="E1279" s="3">
        <v>0</v>
      </c>
      <c r="F1279" s="3">
        <v>0.45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0.14</v>
      </c>
      <c r="M1279" s="3">
        <v>0</v>
      </c>
      <c r="N1279" s="1" t="s">
        <v>113</v>
      </c>
      <c r="O1279" s="1">
        <v>950</v>
      </c>
      <c r="P1279" s="1">
        <v>1</v>
      </c>
      <c r="Q1279" s="1">
        <v>80</v>
      </c>
      <c r="R1279" s="1">
        <v>450</v>
      </c>
      <c r="S1279" s="1">
        <v>2.964333333</v>
      </c>
      <c r="T1279" s="1" t="s">
        <v>51</v>
      </c>
      <c r="U1279" s="1" t="s">
        <v>52</v>
      </c>
      <c r="V1279" s="1" t="s">
        <v>52</v>
      </c>
      <c r="W1279" s="1" t="s">
        <v>52</v>
      </c>
      <c r="X1279" s="1">
        <v>33.25</v>
      </c>
    </row>
    <row r="1280" spans="1:24">
      <c r="A1280" s="2" t="s">
        <v>219</v>
      </c>
      <c r="B1280" s="3" t="s">
        <v>180</v>
      </c>
      <c r="C1280" s="1" t="s">
        <v>112</v>
      </c>
      <c r="D1280" s="3">
        <v>99.58</v>
      </c>
      <c r="E1280" s="3">
        <v>0</v>
      </c>
      <c r="F1280" s="3">
        <v>0.42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1" t="s">
        <v>113</v>
      </c>
      <c r="O1280" s="1">
        <v>950</v>
      </c>
      <c r="P1280" s="1">
        <v>1</v>
      </c>
      <c r="Q1280" s="1">
        <v>80</v>
      </c>
      <c r="R1280" s="1">
        <v>450</v>
      </c>
      <c r="S1280" s="1">
        <v>0.033833333</v>
      </c>
      <c r="T1280" s="1" t="s">
        <v>51</v>
      </c>
      <c r="U1280" s="1" t="s">
        <v>52</v>
      </c>
      <c r="V1280" s="1" t="s">
        <v>52</v>
      </c>
      <c r="W1280" s="1" t="s">
        <v>52</v>
      </c>
      <c r="X1280" s="1">
        <v>33.41</v>
      </c>
    </row>
    <row r="1281" spans="1:24">
      <c r="A1281" s="2" t="s">
        <v>220</v>
      </c>
      <c r="B1281" s="3" t="s">
        <v>180</v>
      </c>
      <c r="C1281" s="1" t="s">
        <v>112</v>
      </c>
      <c r="D1281" s="3">
        <v>99.58</v>
      </c>
      <c r="E1281" s="3">
        <v>0</v>
      </c>
      <c r="F1281" s="3">
        <v>0.42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1" t="s">
        <v>113</v>
      </c>
      <c r="O1281" s="1">
        <v>950</v>
      </c>
      <c r="P1281" s="1">
        <v>1</v>
      </c>
      <c r="Q1281" s="1">
        <v>80</v>
      </c>
      <c r="R1281" s="1">
        <v>450</v>
      </c>
      <c r="S1281" s="1">
        <v>0.167333333</v>
      </c>
      <c r="T1281" s="1" t="s">
        <v>51</v>
      </c>
      <c r="U1281" s="1" t="s">
        <v>52</v>
      </c>
      <c r="V1281" s="1" t="s">
        <v>52</v>
      </c>
      <c r="W1281" s="1" t="s">
        <v>52</v>
      </c>
      <c r="X1281" s="1">
        <v>33.97</v>
      </c>
    </row>
    <row r="1282" spans="1:24">
      <c r="A1282" s="2" t="s">
        <v>221</v>
      </c>
      <c r="B1282" s="3" t="s">
        <v>180</v>
      </c>
      <c r="C1282" s="1" t="s">
        <v>112</v>
      </c>
      <c r="D1282" s="3">
        <v>99.58</v>
      </c>
      <c r="E1282" s="3">
        <v>0</v>
      </c>
      <c r="F1282" s="3">
        <v>0.42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1" t="s">
        <v>113</v>
      </c>
      <c r="O1282" s="1">
        <v>950</v>
      </c>
      <c r="P1282" s="1">
        <v>1</v>
      </c>
      <c r="Q1282" s="1">
        <v>80</v>
      </c>
      <c r="R1282" s="1">
        <v>450</v>
      </c>
      <c r="S1282" s="1">
        <v>0.47</v>
      </c>
      <c r="T1282" s="1" t="s">
        <v>51</v>
      </c>
      <c r="U1282" s="1" t="s">
        <v>52</v>
      </c>
      <c r="V1282" s="1" t="s">
        <v>52</v>
      </c>
      <c r="W1282" s="1" t="s">
        <v>52</v>
      </c>
      <c r="X1282" s="1">
        <v>34.25</v>
      </c>
    </row>
    <row r="1283" spans="1:24">
      <c r="A1283" s="2" t="s">
        <v>222</v>
      </c>
      <c r="B1283" s="3" t="s">
        <v>180</v>
      </c>
      <c r="C1283" s="1" t="s">
        <v>112</v>
      </c>
      <c r="D1283" s="3">
        <v>99.58</v>
      </c>
      <c r="E1283" s="3">
        <v>0</v>
      </c>
      <c r="F1283" s="3">
        <v>0.42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1" t="s">
        <v>113</v>
      </c>
      <c r="O1283" s="1">
        <v>950</v>
      </c>
      <c r="P1283" s="1">
        <v>1</v>
      </c>
      <c r="Q1283" s="1">
        <v>80</v>
      </c>
      <c r="R1283" s="1">
        <v>450</v>
      </c>
      <c r="S1283" s="1">
        <v>0.966166667</v>
      </c>
      <c r="T1283" s="1" t="s">
        <v>51</v>
      </c>
      <c r="U1283" s="1" t="s">
        <v>52</v>
      </c>
      <c r="V1283" s="1" t="s">
        <v>52</v>
      </c>
      <c r="W1283" s="1" t="s">
        <v>52</v>
      </c>
      <c r="X1283" s="1">
        <v>75.5</v>
      </c>
    </row>
    <row r="1284" spans="1:24">
      <c r="A1284" s="2" t="s">
        <v>223</v>
      </c>
      <c r="B1284" s="3" t="s">
        <v>180</v>
      </c>
      <c r="C1284" s="1" t="s">
        <v>112</v>
      </c>
      <c r="D1284" s="3">
        <v>99.58</v>
      </c>
      <c r="E1284" s="3">
        <v>0</v>
      </c>
      <c r="F1284" s="3">
        <v>0.42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1" t="s">
        <v>113</v>
      </c>
      <c r="O1284" s="1">
        <v>950</v>
      </c>
      <c r="P1284" s="1">
        <v>1</v>
      </c>
      <c r="Q1284" s="1">
        <v>80</v>
      </c>
      <c r="R1284" s="1">
        <v>450</v>
      </c>
      <c r="S1284" s="1">
        <v>1.958666667</v>
      </c>
      <c r="T1284" s="1" t="s">
        <v>51</v>
      </c>
      <c r="U1284" s="1" t="s">
        <v>52</v>
      </c>
      <c r="V1284" s="1" t="s">
        <v>52</v>
      </c>
      <c r="W1284" s="1" t="s">
        <v>52</v>
      </c>
      <c r="X1284" s="1">
        <v>75.54</v>
      </c>
    </row>
    <row r="1285" spans="1:24">
      <c r="A1285" s="2" t="s">
        <v>224</v>
      </c>
      <c r="B1285" s="3" t="s">
        <v>180</v>
      </c>
      <c r="C1285" s="1" t="s">
        <v>112</v>
      </c>
      <c r="D1285" s="3">
        <v>99.58</v>
      </c>
      <c r="E1285" s="3">
        <v>0</v>
      </c>
      <c r="F1285" s="3">
        <v>0.42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1" t="s">
        <v>113</v>
      </c>
      <c r="O1285" s="1">
        <v>950</v>
      </c>
      <c r="P1285" s="1">
        <v>1</v>
      </c>
      <c r="Q1285" s="1">
        <v>80</v>
      </c>
      <c r="R1285" s="1">
        <v>450</v>
      </c>
      <c r="S1285" s="1">
        <v>2.953</v>
      </c>
      <c r="T1285" s="1" t="s">
        <v>51</v>
      </c>
      <c r="U1285" s="1" t="s">
        <v>52</v>
      </c>
      <c r="V1285" s="1" t="s">
        <v>52</v>
      </c>
      <c r="W1285" s="1" t="s">
        <v>52</v>
      </c>
      <c r="X1285" s="1">
        <v>75.64</v>
      </c>
    </row>
    <row r="1286" spans="1:24">
      <c r="A1286" s="2" t="s">
        <v>225</v>
      </c>
      <c r="B1286" s="3" t="s">
        <v>111</v>
      </c>
      <c r="C1286" s="1" t="s">
        <v>112</v>
      </c>
      <c r="D1286" s="3">
        <v>99.54</v>
      </c>
      <c r="E1286" s="3">
        <v>0</v>
      </c>
      <c r="F1286" s="3">
        <v>0.46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1" t="s">
        <v>113</v>
      </c>
      <c r="O1286" s="1">
        <v>950</v>
      </c>
      <c r="P1286" s="1">
        <v>1</v>
      </c>
      <c r="Q1286" s="1">
        <v>80</v>
      </c>
      <c r="R1286" s="1">
        <v>450</v>
      </c>
      <c r="S1286" s="1">
        <v>0</v>
      </c>
      <c r="T1286" s="1" t="s">
        <v>51</v>
      </c>
      <c r="U1286" s="1" t="s">
        <v>52</v>
      </c>
      <c r="V1286" s="1" t="s">
        <v>52</v>
      </c>
      <c r="W1286" s="1" t="s">
        <v>52</v>
      </c>
      <c r="X1286" s="1">
        <v>79.29</v>
      </c>
    </row>
    <row r="1287" spans="1:24">
      <c r="A1287" s="2" t="s">
        <v>226</v>
      </c>
      <c r="B1287" s="3" t="s">
        <v>111</v>
      </c>
      <c r="C1287" s="1" t="s">
        <v>112</v>
      </c>
      <c r="D1287" s="3">
        <v>99.54</v>
      </c>
      <c r="E1287" s="3">
        <v>0</v>
      </c>
      <c r="F1287" s="3">
        <v>0.46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1" t="s">
        <v>113</v>
      </c>
      <c r="O1287" s="1">
        <v>950</v>
      </c>
      <c r="P1287" s="1">
        <v>1</v>
      </c>
      <c r="Q1287" s="1">
        <v>80</v>
      </c>
      <c r="R1287" s="1">
        <v>450</v>
      </c>
      <c r="S1287" s="1">
        <v>0.99</v>
      </c>
      <c r="T1287" s="1" t="s">
        <v>51</v>
      </c>
      <c r="U1287" s="1" t="s">
        <v>52</v>
      </c>
      <c r="V1287" s="1" t="s">
        <v>52</v>
      </c>
      <c r="W1287" s="1" t="s">
        <v>52</v>
      </c>
      <c r="X1287" s="1">
        <v>80.34</v>
      </c>
    </row>
    <row r="1288" spans="1:24">
      <c r="A1288" s="2" t="s">
        <v>227</v>
      </c>
      <c r="B1288" s="3" t="s">
        <v>111</v>
      </c>
      <c r="C1288" s="1" t="s">
        <v>112</v>
      </c>
      <c r="D1288" s="3">
        <v>99.54</v>
      </c>
      <c r="E1288" s="3">
        <v>0</v>
      </c>
      <c r="F1288" s="3">
        <v>0.46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1" t="s">
        <v>113</v>
      </c>
      <c r="O1288" s="1">
        <v>950</v>
      </c>
      <c r="P1288" s="1">
        <v>1</v>
      </c>
      <c r="Q1288" s="1">
        <v>80</v>
      </c>
      <c r="R1288" s="1">
        <v>450</v>
      </c>
      <c r="S1288" s="1">
        <v>1.93</v>
      </c>
      <c r="T1288" s="1" t="s">
        <v>51</v>
      </c>
      <c r="U1288" s="1" t="s">
        <v>52</v>
      </c>
      <c r="V1288" s="1" t="s">
        <v>52</v>
      </c>
      <c r="W1288" s="1" t="s">
        <v>52</v>
      </c>
      <c r="X1288" s="1">
        <v>81.54</v>
      </c>
    </row>
    <row r="1289" spans="1:24">
      <c r="A1289" s="2" t="s">
        <v>228</v>
      </c>
      <c r="B1289" s="3" t="s">
        <v>111</v>
      </c>
      <c r="C1289" s="1" t="s">
        <v>112</v>
      </c>
      <c r="D1289" s="3">
        <v>99.54</v>
      </c>
      <c r="E1289" s="3">
        <v>0</v>
      </c>
      <c r="F1289" s="3">
        <v>0.46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1" t="s">
        <v>113</v>
      </c>
      <c r="O1289" s="1">
        <v>950</v>
      </c>
      <c r="P1289" s="1">
        <v>1</v>
      </c>
      <c r="Q1289" s="1">
        <v>80</v>
      </c>
      <c r="R1289" s="1">
        <v>450</v>
      </c>
      <c r="S1289" s="1">
        <v>3.97</v>
      </c>
      <c r="T1289" s="1" t="s">
        <v>51</v>
      </c>
      <c r="U1289" s="1" t="s">
        <v>52</v>
      </c>
      <c r="V1289" s="1" t="s">
        <v>52</v>
      </c>
      <c r="W1289" s="1" t="s">
        <v>52</v>
      </c>
      <c r="X1289" s="1">
        <v>77.43</v>
      </c>
    </row>
    <row r="1290" spans="1:24">
      <c r="A1290" s="2" t="s">
        <v>229</v>
      </c>
      <c r="B1290" s="3" t="s">
        <v>111</v>
      </c>
      <c r="C1290" s="1" t="s">
        <v>112</v>
      </c>
      <c r="D1290" s="3">
        <v>99.54</v>
      </c>
      <c r="E1290" s="3">
        <v>0</v>
      </c>
      <c r="F1290" s="3">
        <v>0.46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1" t="s">
        <v>113</v>
      </c>
      <c r="O1290" s="1">
        <v>950</v>
      </c>
      <c r="P1290" s="1">
        <v>1</v>
      </c>
      <c r="Q1290" s="1">
        <v>80</v>
      </c>
      <c r="R1290" s="1">
        <v>450</v>
      </c>
      <c r="S1290" s="1">
        <v>5.96</v>
      </c>
      <c r="T1290" s="1" t="s">
        <v>51</v>
      </c>
      <c r="U1290" s="1" t="s">
        <v>52</v>
      </c>
      <c r="V1290" s="1" t="s">
        <v>52</v>
      </c>
      <c r="W1290" s="1" t="s">
        <v>52</v>
      </c>
      <c r="X1290" s="1">
        <v>78.37</v>
      </c>
    </row>
    <row r="1291" spans="1:24">
      <c r="A1291" s="2" t="s">
        <v>230</v>
      </c>
      <c r="B1291" s="3" t="s">
        <v>111</v>
      </c>
      <c r="C1291" s="1" t="s">
        <v>112</v>
      </c>
      <c r="D1291" s="3">
        <v>99.54</v>
      </c>
      <c r="E1291" s="3">
        <v>0</v>
      </c>
      <c r="F1291" s="3">
        <v>0.46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1" t="s">
        <v>113</v>
      </c>
      <c r="O1291" s="1">
        <v>950</v>
      </c>
      <c r="P1291" s="1">
        <v>1</v>
      </c>
      <c r="Q1291" s="1">
        <v>80</v>
      </c>
      <c r="R1291" s="1">
        <v>450</v>
      </c>
      <c r="S1291" s="1">
        <v>7.97</v>
      </c>
      <c r="T1291" s="1" t="s">
        <v>51</v>
      </c>
      <c r="U1291" s="1" t="s">
        <v>52</v>
      </c>
      <c r="V1291" s="1" t="s">
        <v>52</v>
      </c>
      <c r="W1291" s="1" t="s">
        <v>52</v>
      </c>
      <c r="X1291" s="1">
        <v>79.08</v>
      </c>
    </row>
    <row r="1292" spans="1:24">
      <c r="A1292" s="2" t="s">
        <v>231</v>
      </c>
      <c r="B1292" s="3" t="s">
        <v>111</v>
      </c>
      <c r="C1292" s="1" t="s">
        <v>112</v>
      </c>
      <c r="D1292" s="3">
        <v>99.54</v>
      </c>
      <c r="E1292" s="3">
        <v>0</v>
      </c>
      <c r="F1292" s="3">
        <v>0.46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1" t="s">
        <v>113</v>
      </c>
      <c r="O1292" s="1">
        <v>950</v>
      </c>
      <c r="P1292" s="1">
        <v>1</v>
      </c>
      <c r="Q1292" s="1">
        <v>80</v>
      </c>
      <c r="R1292" s="1">
        <v>450</v>
      </c>
      <c r="S1292" s="1">
        <v>9.98</v>
      </c>
      <c r="T1292" s="1" t="s">
        <v>51</v>
      </c>
      <c r="U1292" s="1" t="s">
        <v>52</v>
      </c>
      <c r="V1292" s="1" t="s">
        <v>52</v>
      </c>
      <c r="W1292" s="1" t="s">
        <v>52</v>
      </c>
      <c r="X1292" s="1">
        <v>80.41</v>
      </c>
    </row>
    <row r="1293" spans="1:24">
      <c r="A1293" s="2" t="s">
        <v>232</v>
      </c>
      <c r="B1293" s="3" t="s">
        <v>111</v>
      </c>
      <c r="C1293" s="1" t="s">
        <v>121</v>
      </c>
      <c r="D1293" s="3">
        <v>99.27</v>
      </c>
      <c r="E1293" s="3">
        <v>0</v>
      </c>
      <c r="F1293" s="3">
        <v>0.45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0.28</v>
      </c>
      <c r="M1293" s="3">
        <v>0</v>
      </c>
      <c r="N1293" s="1" t="s">
        <v>113</v>
      </c>
      <c r="O1293" s="1">
        <v>950</v>
      </c>
      <c r="P1293" s="1">
        <v>1</v>
      </c>
      <c r="Q1293" s="1">
        <v>80</v>
      </c>
      <c r="R1293" s="1">
        <v>450</v>
      </c>
      <c r="S1293" s="1">
        <v>0.41</v>
      </c>
      <c r="T1293" s="1" t="s">
        <v>51</v>
      </c>
      <c r="U1293" s="1" t="s">
        <v>52</v>
      </c>
      <c r="V1293" s="1" t="s">
        <v>52</v>
      </c>
      <c r="W1293" s="1" t="s">
        <v>52</v>
      </c>
      <c r="X1293" s="1">
        <v>82.07</v>
      </c>
    </row>
    <row r="1294" spans="1:24">
      <c r="A1294" s="2" t="s">
        <v>233</v>
      </c>
      <c r="B1294" s="3" t="s">
        <v>111</v>
      </c>
      <c r="C1294" s="1" t="s">
        <v>121</v>
      </c>
      <c r="D1294" s="3">
        <v>99.27</v>
      </c>
      <c r="E1294" s="3">
        <v>0</v>
      </c>
      <c r="F1294" s="3">
        <v>0.45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0.28</v>
      </c>
      <c r="M1294" s="3">
        <v>0</v>
      </c>
      <c r="N1294" s="1" t="s">
        <v>113</v>
      </c>
      <c r="O1294" s="1">
        <v>950</v>
      </c>
      <c r="P1294" s="1">
        <v>1</v>
      </c>
      <c r="Q1294" s="1">
        <v>80</v>
      </c>
      <c r="R1294" s="1">
        <v>450</v>
      </c>
      <c r="S1294" s="1">
        <v>1.9</v>
      </c>
      <c r="T1294" s="1" t="s">
        <v>51</v>
      </c>
      <c r="U1294" s="1" t="s">
        <v>52</v>
      </c>
      <c r="V1294" s="1" t="s">
        <v>52</v>
      </c>
      <c r="W1294" s="1" t="s">
        <v>52</v>
      </c>
      <c r="X1294" s="1">
        <v>47.67</v>
      </c>
    </row>
    <row r="1295" spans="1:24">
      <c r="A1295" s="2" t="s">
        <v>234</v>
      </c>
      <c r="B1295" s="3" t="s">
        <v>111</v>
      </c>
      <c r="C1295" s="1" t="s">
        <v>121</v>
      </c>
      <c r="D1295" s="3">
        <v>99.27</v>
      </c>
      <c r="E1295" s="3">
        <v>0</v>
      </c>
      <c r="F1295" s="3">
        <v>0.45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0.28</v>
      </c>
      <c r="M1295" s="3">
        <v>0</v>
      </c>
      <c r="N1295" s="1" t="s">
        <v>113</v>
      </c>
      <c r="O1295" s="1">
        <v>950</v>
      </c>
      <c r="P1295" s="1">
        <v>1</v>
      </c>
      <c r="Q1295" s="1">
        <v>80</v>
      </c>
      <c r="R1295" s="1">
        <v>450</v>
      </c>
      <c r="S1295" s="1">
        <v>3.89</v>
      </c>
      <c r="T1295" s="1" t="s">
        <v>51</v>
      </c>
      <c r="U1295" s="1" t="s">
        <v>52</v>
      </c>
      <c r="V1295" s="1" t="s">
        <v>52</v>
      </c>
      <c r="W1295" s="1" t="s">
        <v>52</v>
      </c>
      <c r="X1295" s="1">
        <v>53.09</v>
      </c>
    </row>
    <row r="1296" spans="1:24">
      <c r="A1296" s="2" t="s">
        <v>235</v>
      </c>
      <c r="B1296" s="3" t="s">
        <v>111</v>
      </c>
      <c r="C1296" s="1" t="s">
        <v>121</v>
      </c>
      <c r="D1296" s="3">
        <v>99.27</v>
      </c>
      <c r="E1296" s="3">
        <v>0</v>
      </c>
      <c r="F1296" s="3">
        <v>0.45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0.28</v>
      </c>
      <c r="M1296" s="3">
        <v>0</v>
      </c>
      <c r="N1296" s="1" t="s">
        <v>113</v>
      </c>
      <c r="O1296" s="1">
        <v>950</v>
      </c>
      <c r="P1296" s="1">
        <v>1</v>
      </c>
      <c r="Q1296" s="1">
        <v>80</v>
      </c>
      <c r="R1296" s="1">
        <v>450</v>
      </c>
      <c r="S1296" s="1">
        <v>5.88</v>
      </c>
      <c r="T1296" s="1" t="s">
        <v>51</v>
      </c>
      <c r="U1296" s="1" t="s">
        <v>52</v>
      </c>
      <c r="V1296" s="1" t="s">
        <v>52</v>
      </c>
      <c r="W1296" s="1" t="s">
        <v>52</v>
      </c>
      <c r="X1296" s="1">
        <v>55.91</v>
      </c>
    </row>
    <row r="1297" spans="1:24">
      <c r="A1297" s="2" t="s">
        <v>236</v>
      </c>
      <c r="B1297" s="3" t="s">
        <v>111</v>
      </c>
      <c r="C1297" s="1" t="s">
        <v>121</v>
      </c>
      <c r="D1297" s="3">
        <v>99.27</v>
      </c>
      <c r="E1297" s="3">
        <v>0</v>
      </c>
      <c r="F1297" s="3">
        <v>0.45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0.28</v>
      </c>
      <c r="M1297" s="3">
        <v>0</v>
      </c>
      <c r="N1297" s="1" t="s">
        <v>113</v>
      </c>
      <c r="O1297" s="1">
        <v>950</v>
      </c>
      <c r="P1297" s="1">
        <v>1</v>
      </c>
      <c r="Q1297" s="1">
        <v>80</v>
      </c>
      <c r="R1297" s="1">
        <v>450</v>
      </c>
      <c r="S1297" s="1">
        <v>7.87</v>
      </c>
      <c r="T1297" s="1" t="s">
        <v>51</v>
      </c>
      <c r="U1297" s="1" t="s">
        <v>52</v>
      </c>
      <c r="V1297" s="1" t="s">
        <v>52</v>
      </c>
      <c r="W1297" s="1" t="s">
        <v>52</v>
      </c>
      <c r="X1297" s="1">
        <v>59.59</v>
      </c>
    </row>
    <row r="1298" spans="1:24">
      <c r="A1298" s="2" t="s">
        <v>237</v>
      </c>
      <c r="B1298" s="3" t="s">
        <v>111</v>
      </c>
      <c r="C1298" s="1" t="s">
        <v>121</v>
      </c>
      <c r="D1298" s="3">
        <v>99.27</v>
      </c>
      <c r="E1298" s="3">
        <v>0</v>
      </c>
      <c r="F1298" s="3">
        <v>0.45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0.28</v>
      </c>
      <c r="M1298" s="3">
        <v>0</v>
      </c>
      <c r="N1298" s="1" t="s">
        <v>113</v>
      </c>
      <c r="O1298" s="1">
        <v>950</v>
      </c>
      <c r="P1298" s="1">
        <v>1</v>
      </c>
      <c r="Q1298" s="1">
        <v>80</v>
      </c>
      <c r="R1298" s="1">
        <v>450</v>
      </c>
      <c r="S1298" s="1">
        <v>9.87</v>
      </c>
      <c r="T1298" s="1" t="s">
        <v>51</v>
      </c>
      <c r="U1298" s="1" t="s">
        <v>52</v>
      </c>
      <c r="V1298" s="1" t="s">
        <v>52</v>
      </c>
      <c r="W1298" s="1" t="s">
        <v>52</v>
      </c>
      <c r="X1298" s="1">
        <v>62.94</v>
      </c>
    </row>
    <row r="1299" spans="1:24">
      <c r="A1299" s="2" t="s">
        <v>238</v>
      </c>
      <c r="B1299" s="3" t="s">
        <v>128</v>
      </c>
      <c r="C1299" s="1" t="s">
        <v>11</v>
      </c>
      <c r="D1299" s="3">
        <v>97.4</v>
      </c>
      <c r="E1299" s="3">
        <v>0</v>
      </c>
      <c r="F1299" s="3">
        <v>1</v>
      </c>
      <c r="G1299" s="3">
        <v>0</v>
      </c>
      <c r="H1299" s="3">
        <v>0</v>
      </c>
      <c r="I1299" s="3">
        <v>1</v>
      </c>
      <c r="J1299" s="3">
        <v>0</v>
      </c>
      <c r="K1299" s="3">
        <v>0.6</v>
      </c>
      <c r="L1299" s="3">
        <v>0</v>
      </c>
      <c r="M1299" s="3">
        <v>0</v>
      </c>
      <c r="N1299" s="1" t="s">
        <v>239</v>
      </c>
      <c r="O1299" s="1">
        <v>960</v>
      </c>
      <c r="P1299" s="1">
        <v>4</v>
      </c>
      <c r="Q1299" s="1" t="s">
        <v>52</v>
      </c>
      <c r="R1299" s="1">
        <v>400</v>
      </c>
      <c r="S1299" s="1">
        <v>0.247166667</v>
      </c>
      <c r="T1299" s="1" t="s">
        <v>51</v>
      </c>
      <c r="U1299" s="1" t="s">
        <v>52</v>
      </c>
      <c r="V1299" s="1" t="s">
        <v>52</v>
      </c>
      <c r="W1299" s="1" t="s">
        <v>52</v>
      </c>
      <c r="X1299" s="1">
        <v>63.77</v>
      </c>
    </row>
    <row r="1300" spans="1:24">
      <c r="A1300" s="2" t="s">
        <v>240</v>
      </c>
      <c r="B1300" s="3" t="s">
        <v>128</v>
      </c>
      <c r="C1300" s="1" t="s">
        <v>11</v>
      </c>
      <c r="D1300" s="3">
        <v>97.4</v>
      </c>
      <c r="E1300" s="3">
        <v>0</v>
      </c>
      <c r="F1300" s="3">
        <v>1</v>
      </c>
      <c r="G1300" s="3">
        <v>0</v>
      </c>
      <c r="H1300" s="3">
        <v>0</v>
      </c>
      <c r="I1300" s="3">
        <v>1</v>
      </c>
      <c r="J1300" s="3">
        <v>0</v>
      </c>
      <c r="K1300" s="3">
        <v>0.6</v>
      </c>
      <c r="L1300" s="3">
        <v>0</v>
      </c>
      <c r="M1300" s="3">
        <v>0</v>
      </c>
      <c r="N1300" s="1" t="s">
        <v>239</v>
      </c>
      <c r="O1300" s="1">
        <v>960</v>
      </c>
      <c r="P1300" s="1">
        <v>4</v>
      </c>
      <c r="Q1300" s="1" t="s">
        <v>52</v>
      </c>
      <c r="R1300" s="1">
        <v>400</v>
      </c>
      <c r="S1300" s="1">
        <v>0.436</v>
      </c>
      <c r="T1300" s="1" t="s">
        <v>51</v>
      </c>
      <c r="U1300" s="1" t="s">
        <v>52</v>
      </c>
      <c r="V1300" s="1" t="s">
        <v>52</v>
      </c>
      <c r="W1300" s="1" t="s">
        <v>52</v>
      </c>
      <c r="X1300" s="1">
        <v>63.54</v>
      </c>
    </row>
    <row r="1301" spans="1:24">
      <c r="A1301" s="2" t="s">
        <v>241</v>
      </c>
      <c r="B1301" s="3" t="s">
        <v>128</v>
      </c>
      <c r="C1301" s="1" t="s">
        <v>11</v>
      </c>
      <c r="D1301" s="3">
        <v>97.4</v>
      </c>
      <c r="E1301" s="3">
        <v>0</v>
      </c>
      <c r="F1301" s="3">
        <v>1</v>
      </c>
      <c r="G1301" s="3">
        <v>0</v>
      </c>
      <c r="H1301" s="3">
        <v>0</v>
      </c>
      <c r="I1301" s="3">
        <v>1</v>
      </c>
      <c r="J1301" s="3">
        <v>0</v>
      </c>
      <c r="K1301" s="3">
        <v>0.6</v>
      </c>
      <c r="L1301" s="3">
        <v>0</v>
      </c>
      <c r="M1301" s="3">
        <v>0</v>
      </c>
      <c r="N1301" s="1" t="s">
        <v>239</v>
      </c>
      <c r="O1301" s="1">
        <v>960</v>
      </c>
      <c r="P1301" s="1">
        <v>4</v>
      </c>
      <c r="Q1301" s="1" t="s">
        <v>52</v>
      </c>
      <c r="R1301" s="1">
        <v>400</v>
      </c>
      <c r="S1301" s="1">
        <v>0.916833333</v>
      </c>
      <c r="T1301" s="1" t="s">
        <v>51</v>
      </c>
      <c r="U1301" s="1" t="s">
        <v>52</v>
      </c>
      <c r="V1301" s="1" t="s">
        <v>52</v>
      </c>
      <c r="W1301" s="1" t="s">
        <v>52</v>
      </c>
      <c r="X1301" s="1">
        <v>50.29</v>
      </c>
    </row>
    <row r="1302" spans="1:24">
      <c r="A1302" s="2" t="s">
        <v>242</v>
      </c>
      <c r="B1302" s="3" t="s">
        <v>128</v>
      </c>
      <c r="C1302" s="1" t="s">
        <v>11</v>
      </c>
      <c r="D1302" s="3">
        <v>97.4</v>
      </c>
      <c r="E1302" s="3">
        <v>0</v>
      </c>
      <c r="F1302" s="3">
        <v>1</v>
      </c>
      <c r="G1302" s="3">
        <v>0</v>
      </c>
      <c r="H1302" s="3">
        <v>0</v>
      </c>
      <c r="I1302" s="3">
        <v>1</v>
      </c>
      <c r="J1302" s="3">
        <v>0</v>
      </c>
      <c r="K1302" s="3">
        <v>0.6</v>
      </c>
      <c r="L1302" s="3">
        <v>0</v>
      </c>
      <c r="M1302" s="3">
        <v>0</v>
      </c>
      <c r="N1302" s="1" t="s">
        <v>239</v>
      </c>
      <c r="O1302" s="1">
        <v>960</v>
      </c>
      <c r="P1302" s="1">
        <v>4</v>
      </c>
      <c r="Q1302" s="1" t="s">
        <v>52</v>
      </c>
      <c r="R1302" s="1">
        <v>400</v>
      </c>
      <c r="S1302" s="1">
        <v>1.926666667</v>
      </c>
      <c r="T1302" s="1" t="s">
        <v>51</v>
      </c>
      <c r="U1302" s="1" t="s">
        <v>52</v>
      </c>
      <c r="V1302" s="1" t="s">
        <v>52</v>
      </c>
      <c r="W1302" s="1" t="s">
        <v>52</v>
      </c>
      <c r="X1302" s="1">
        <v>65.5</v>
      </c>
    </row>
    <row r="1303" spans="1:24">
      <c r="A1303" s="2" t="s">
        <v>243</v>
      </c>
      <c r="B1303" s="3" t="s">
        <v>128</v>
      </c>
      <c r="C1303" s="1" t="s">
        <v>11</v>
      </c>
      <c r="D1303" s="3">
        <v>97.4</v>
      </c>
      <c r="E1303" s="3">
        <v>0</v>
      </c>
      <c r="F1303" s="3">
        <v>1</v>
      </c>
      <c r="G1303" s="3">
        <v>0</v>
      </c>
      <c r="H1303" s="3">
        <v>0</v>
      </c>
      <c r="I1303" s="3">
        <v>1</v>
      </c>
      <c r="J1303" s="3">
        <v>0</v>
      </c>
      <c r="K1303" s="3">
        <v>0.6</v>
      </c>
      <c r="L1303" s="3">
        <v>0</v>
      </c>
      <c r="M1303" s="3">
        <v>0</v>
      </c>
      <c r="N1303" s="1" t="s">
        <v>239</v>
      </c>
      <c r="O1303" s="1">
        <v>960</v>
      </c>
      <c r="P1303" s="1">
        <v>4</v>
      </c>
      <c r="Q1303" s="1" t="s">
        <v>52</v>
      </c>
      <c r="R1303" s="1">
        <v>400</v>
      </c>
      <c r="S1303" s="1">
        <v>2.939</v>
      </c>
      <c r="T1303" s="1" t="s">
        <v>51</v>
      </c>
      <c r="U1303" s="1" t="s">
        <v>52</v>
      </c>
      <c r="V1303" s="1" t="s">
        <v>52</v>
      </c>
      <c r="W1303" s="1" t="s">
        <v>52</v>
      </c>
      <c r="X1303" s="1">
        <v>78.81</v>
      </c>
    </row>
    <row r="1304" spans="1:24">
      <c r="A1304" s="2" t="s">
        <v>244</v>
      </c>
      <c r="B1304" s="3" t="s">
        <v>128</v>
      </c>
      <c r="C1304" s="1" t="s">
        <v>11</v>
      </c>
      <c r="D1304" s="3">
        <v>97.4</v>
      </c>
      <c r="E1304" s="3">
        <v>0</v>
      </c>
      <c r="F1304" s="3">
        <v>1</v>
      </c>
      <c r="G1304" s="3">
        <v>0</v>
      </c>
      <c r="H1304" s="3">
        <v>0</v>
      </c>
      <c r="I1304" s="3">
        <v>1</v>
      </c>
      <c r="J1304" s="3">
        <v>0</v>
      </c>
      <c r="K1304" s="3">
        <v>0.6</v>
      </c>
      <c r="L1304" s="3">
        <v>0</v>
      </c>
      <c r="M1304" s="3">
        <v>0</v>
      </c>
      <c r="N1304" s="1" t="s">
        <v>239</v>
      </c>
      <c r="O1304" s="1">
        <v>960</v>
      </c>
      <c r="P1304" s="1">
        <v>4</v>
      </c>
      <c r="Q1304" s="1" t="s">
        <v>52</v>
      </c>
      <c r="R1304" s="1">
        <v>400</v>
      </c>
      <c r="S1304" s="1">
        <v>3.945666667</v>
      </c>
      <c r="T1304" s="1" t="s">
        <v>51</v>
      </c>
      <c r="U1304" s="1" t="s">
        <v>52</v>
      </c>
      <c r="V1304" s="1" t="s">
        <v>52</v>
      </c>
      <c r="W1304" s="1" t="s">
        <v>52</v>
      </c>
      <c r="X1304" s="1">
        <v>81.7</v>
      </c>
    </row>
    <row r="1305" spans="1:24">
      <c r="A1305" s="2" t="s">
        <v>245</v>
      </c>
      <c r="B1305" s="3" t="s">
        <v>128</v>
      </c>
      <c r="C1305" s="1" t="s">
        <v>11</v>
      </c>
      <c r="D1305" s="3">
        <v>97.4</v>
      </c>
      <c r="E1305" s="3">
        <v>0</v>
      </c>
      <c r="F1305" s="3">
        <v>1</v>
      </c>
      <c r="G1305" s="3">
        <v>0</v>
      </c>
      <c r="H1305" s="3">
        <v>0</v>
      </c>
      <c r="I1305" s="3">
        <v>1</v>
      </c>
      <c r="J1305" s="3">
        <v>0</v>
      </c>
      <c r="K1305" s="3">
        <v>0.6</v>
      </c>
      <c r="L1305" s="3">
        <v>0</v>
      </c>
      <c r="M1305" s="3">
        <v>0</v>
      </c>
      <c r="N1305" s="1" t="s">
        <v>239</v>
      </c>
      <c r="O1305" s="1">
        <v>960</v>
      </c>
      <c r="P1305" s="1">
        <v>4</v>
      </c>
      <c r="Q1305" s="1" t="s">
        <v>52</v>
      </c>
      <c r="R1305" s="1">
        <v>400</v>
      </c>
      <c r="S1305" s="1">
        <v>4.9525</v>
      </c>
      <c r="T1305" s="1" t="s">
        <v>51</v>
      </c>
      <c r="U1305" s="1" t="s">
        <v>52</v>
      </c>
      <c r="V1305" s="1" t="s">
        <v>52</v>
      </c>
      <c r="W1305" s="1" t="s">
        <v>52</v>
      </c>
      <c r="X1305" s="1">
        <v>88.43</v>
      </c>
    </row>
    <row r="1306" spans="1:24">
      <c r="A1306" s="2" t="s">
        <v>246</v>
      </c>
      <c r="B1306" s="3" t="s">
        <v>128</v>
      </c>
      <c r="C1306" s="1" t="s">
        <v>11</v>
      </c>
      <c r="D1306" s="3">
        <v>97.4</v>
      </c>
      <c r="E1306" s="3">
        <v>0</v>
      </c>
      <c r="F1306" s="3">
        <v>1</v>
      </c>
      <c r="G1306" s="3">
        <v>0</v>
      </c>
      <c r="H1306" s="3">
        <v>0</v>
      </c>
      <c r="I1306" s="3">
        <v>1</v>
      </c>
      <c r="J1306" s="3">
        <v>0</v>
      </c>
      <c r="K1306" s="3">
        <v>0.6</v>
      </c>
      <c r="L1306" s="3">
        <v>0</v>
      </c>
      <c r="M1306" s="3">
        <v>0</v>
      </c>
      <c r="N1306" s="1" t="s">
        <v>239</v>
      </c>
      <c r="O1306" s="1">
        <v>960</v>
      </c>
      <c r="P1306" s="1">
        <v>4</v>
      </c>
      <c r="Q1306" s="1" t="s">
        <v>52</v>
      </c>
      <c r="R1306" s="1">
        <v>520</v>
      </c>
      <c r="S1306" s="1">
        <v>0</v>
      </c>
      <c r="T1306" s="1" t="s">
        <v>51</v>
      </c>
      <c r="U1306" s="1" t="s">
        <v>52</v>
      </c>
      <c r="V1306" s="1" t="s">
        <v>52</v>
      </c>
      <c r="W1306" s="1" t="s">
        <v>52</v>
      </c>
      <c r="X1306" s="1">
        <v>90.24</v>
      </c>
    </row>
    <row r="1307" spans="1:24">
      <c r="A1307" s="2" t="s">
        <v>247</v>
      </c>
      <c r="B1307" s="3" t="s">
        <v>128</v>
      </c>
      <c r="C1307" s="1" t="s">
        <v>11</v>
      </c>
      <c r="D1307" s="3">
        <v>97.4</v>
      </c>
      <c r="E1307" s="3">
        <v>0</v>
      </c>
      <c r="F1307" s="3">
        <v>1</v>
      </c>
      <c r="G1307" s="3">
        <v>0</v>
      </c>
      <c r="H1307" s="3">
        <v>0</v>
      </c>
      <c r="I1307" s="3">
        <v>1</v>
      </c>
      <c r="J1307" s="3">
        <v>0</v>
      </c>
      <c r="K1307" s="3">
        <v>0.6</v>
      </c>
      <c r="L1307" s="3">
        <v>0</v>
      </c>
      <c r="M1307" s="3">
        <v>0</v>
      </c>
      <c r="N1307" s="1" t="s">
        <v>239</v>
      </c>
      <c r="O1307" s="1">
        <v>960</v>
      </c>
      <c r="P1307" s="1">
        <v>4</v>
      </c>
      <c r="Q1307" s="1" t="s">
        <v>52</v>
      </c>
      <c r="R1307" s="1">
        <v>520</v>
      </c>
      <c r="S1307" s="1">
        <v>0.125666667</v>
      </c>
      <c r="T1307" s="1" t="s">
        <v>51</v>
      </c>
      <c r="U1307" s="1" t="s">
        <v>52</v>
      </c>
      <c r="V1307" s="1" t="s">
        <v>52</v>
      </c>
      <c r="W1307" s="1" t="s">
        <v>52</v>
      </c>
      <c r="X1307" s="1">
        <v>90</v>
      </c>
    </row>
    <row r="1308" spans="1:24">
      <c r="A1308" s="2" t="s">
        <v>248</v>
      </c>
      <c r="B1308" s="3" t="s">
        <v>128</v>
      </c>
      <c r="C1308" s="1" t="s">
        <v>11</v>
      </c>
      <c r="D1308" s="3">
        <v>97.4</v>
      </c>
      <c r="E1308" s="3">
        <v>0</v>
      </c>
      <c r="F1308" s="3">
        <v>1</v>
      </c>
      <c r="G1308" s="3">
        <v>0</v>
      </c>
      <c r="H1308" s="3">
        <v>0</v>
      </c>
      <c r="I1308" s="3">
        <v>1</v>
      </c>
      <c r="J1308" s="3">
        <v>0</v>
      </c>
      <c r="K1308" s="3">
        <v>0.6</v>
      </c>
      <c r="L1308" s="3">
        <v>0</v>
      </c>
      <c r="M1308" s="3">
        <v>0</v>
      </c>
      <c r="N1308" s="1" t="s">
        <v>239</v>
      </c>
      <c r="O1308" s="1">
        <v>960</v>
      </c>
      <c r="P1308" s="1">
        <v>4</v>
      </c>
      <c r="Q1308" s="1" t="s">
        <v>52</v>
      </c>
      <c r="R1308" s="1">
        <v>520</v>
      </c>
      <c r="S1308" s="1">
        <v>0.245833333</v>
      </c>
      <c r="T1308" s="1" t="s">
        <v>51</v>
      </c>
      <c r="U1308" s="1" t="s">
        <v>52</v>
      </c>
      <c r="V1308" s="1" t="s">
        <v>52</v>
      </c>
      <c r="W1308" s="1" t="s">
        <v>52</v>
      </c>
      <c r="X1308" s="1">
        <v>33.55</v>
      </c>
    </row>
    <row r="1309" spans="1:24">
      <c r="A1309" s="2" t="s">
        <v>249</v>
      </c>
      <c r="B1309" s="3" t="s">
        <v>128</v>
      </c>
      <c r="C1309" s="1" t="s">
        <v>11</v>
      </c>
      <c r="D1309" s="3">
        <v>97.4</v>
      </c>
      <c r="E1309" s="3">
        <v>0</v>
      </c>
      <c r="F1309" s="3">
        <v>1</v>
      </c>
      <c r="G1309" s="3">
        <v>0</v>
      </c>
      <c r="H1309" s="3">
        <v>0</v>
      </c>
      <c r="I1309" s="3">
        <v>1</v>
      </c>
      <c r="J1309" s="3">
        <v>0</v>
      </c>
      <c r="K1309" s="3">
        <v>0.6</v>
      </c>
      <c r="L1309" s="3">
        <v>0</v>
      </c>
      <c r="M1309" s="3">
        <v>0</v>
      </c>
      <c r="N1309" s="1" t="s">
        <v>239</v>
      </c>
      <c r="O1309" s="1">
        <v>960</v>
      </c>
      <c r="P1309" s="1">
        <v>4</v>
      </c>
      <c r="Q1309" s="1" t="s">
        <v>52</v>
      </c>
      <c r="R1309" s="1">
        <v>520</v>
      </c>
      <c r="S1309" s="1">
        <v>0.448333333</v>
      </c>
      <c r="T1309" s="1" t="s">
        <v>51</v>
      </c>
      <c r="U1309" s="1" t="s">
        <v>52</v>
      </c>
      <c r="V1309" s="1" t="s">
        <v>52</v>
      </c>
      <c r="W1309" s="1" t="s">
        <v>52</v>
      </c>
      <c r="X1309" s="1">
        <v>49.8</v>
      </c>
    </row>
    <row r="1310" spans="1:24">
      <c r="A1310" s="2" t="s">
        <v>250</v>
      </c>
      <c r="B1310" s="3" t="s">
        <v>128</v>
      </c>
      <c r="C1310" s="1" t="s">
        <v>11</v>
      </c>
      <c r="D1310" s="3">
        <v>97.4</v>
      </c>
      <c r="E1310" s="3">
        <v>0</v>
      </c>
      <c r="F1310" s="3">
        <v>1</v>
      </c>
      <c r="G1310" s="3">
        <v>0</v>
      </c>
      <c r="H1310" s="3">
        <v>0</v>
      </c>
      <c r="I1310" s="3">
        <v>1</v>
      </c>
      <c r="J1310" s="3">
        <v>0</v>
      </c>
      <c r="K1310" s="3">
        <v>0.6</v>
      </c>
      <c r="L1310" s="3">
        <v>0</v>
      </c>
      <c r="M1310" s="3">
        <v>0</v>
      </c>
      <c r="N1310" s="1" t="s">
        <v>239</v>
      </c>
      <c r="O1310" s="1">
        <v>960</v>
      </c>
      <c r="P1310" s="1">
        <v>4</v>
      </c>
      <c r="Q1310" s="1" t="s">
        <v>52</v>
      </c>
      <c r="R1310" s="1">
        <v>520</v>
      </c>
      <c r="S1310" s="1">
        <v>0.948833333</v>
      </c>
      <c r="T1310" s="1" t="s">
        <v>51</v>
      </c>
      <c r="U1310" s="1" t="s">
        <v>52</v>
      </c>
      <c r="V1310" s="1" t="s">
        <v>52</v>
      </c>
      <c r="W1310" s="1" t="s">
        <v>52</v>
      </c>
      <c r="X1310" s="1">
        <v>58.23</v>
      </c>
    </row>
    <row r="1311" spans="1:24">
      <c r="A1311" s="2" t="s">
        <v>251</v>
      </c>
      <c r="B1311" s="3" t="s">
        <v>128</v>
      </c>
      <c r="C1311" s="1" t="s">
        <v>11</v>
      </c>
      <c r="D1311" s="3">
        <v>97.4</v>
      </c>
      <c r="E1311" s="3">
        <v>0</v>
      </c>
      <c r="F1311" s="3">
        <v>1</v>
      </c>
      <c r="G1311" s="3">
        <v>0</v>
      </c>
      <c r="H1311" s="3">
        <v>0</v>
      </c>
      <c r="I1311" s="3">
        <v>1</v>
      </c>
      <c r="J1311" s="3">
        <v>0</v>
      </c>
      <c r="K1311" s="3">
        <v>0.6</v>
      </c>
      <c r="L1311" s="3">
        <v>0</v>
      </c>
      <c r="M1311" s="3">
        <v>0</v>
      </c>
      <c r="N1311" s="1" t="s">
        <v>239</v>
      </c>
      <c r="O1311" s="1">
        <v>960</v>
      </c>
      <c r="P1311" s="1">
        <v>4</v>
      </c>
      <c r="Q1311" s="1" t="s">
        <v>52</v>
      </c>
      <c r="R1311" s="1">
        <v>520</v>
      </c>
      <c r="S1311" s="1">
        <v>1.961166667</v>
      </c>
      <c r="T1311" s="1" t="s">
        <v>51</v>
      </c>
      <c r="U1311" s="1" t="s">
        <v>52</v>
      </c>
      <c r="V1311" s="1" t="s">
        <v>52</v>
      </c>
      <c r="W1311" s="1" t="s">
        <v>52</v>
      </c>
      <c r="X1311" s="1">
        <v>61.74</v>
      </c>
    </row>
    <row r="1312" spans="1:24">
      <c r="A1312" s="2" t="s">
        <v>252</v>
      </c>
      <c r="B1312" s="3" t="s">
        <v>128</v>
      </c>
      <c r="C1312" s="1" t="s">
        <v>11</v>
      </c>
      <c r="D1312" s="3">
        <v>97.4</v>
      </c>
      <c r="E1312" s="3">
        <v>0</v>
      </c>
      <c r="F1312" s="3">
        <v>1</v>
      </c>
      <c r="G1312" s="3">
        <v>0</v>
      </c>
      <c r="H1312" s="3">
        <v>0</v>
      </c>
      <c r="I1312" s="3">
        <v>1</v>
      </c>
      <c r="J1312" s="3">
        <v>0</v>
      </c>
      <c r="K1312" s="3">
        <v>0.6</v>
      </c>
      <c r="L1312" s="3">
        <v>0</v>
      </c>
      <c r="M1312" s="3">
        <v>0</v>
      </c>
      <c r="N1312" s="1" t="s">
        <v>239</v>
      </c>
      <c r="O1312" s="1">
        <v>960</v>
      </c>
      <c r="P1312" s="1">
        <v>4</v>
      </c>
      <c r="Q1312" s="1" t="s">
        <v>52</v>
      </c>
      <c r="R1312" s="1">
        <v>520</v>
      </c>
      <c r="S1312" s="1">
        <v>2.970666667</v>
      </c>
      <c r="T1312" s="1" t="s">
        <v>51</v>
      </c>
      <c r="U1312" s="1" t="s">
        <v>52</v>
      </c>
      <c r="V1312" s="1" t="s">
        <v>52</v>
      </c>
      <c r="W1312" s="1" t="s">
        <v>52</v>
      </c>
      <c r="X1312" s="1">
        <v>61.75</v>
      </c>
    </row>
    <row r="1313" spans="1:24">
      <c r="A1313" s="2" t="s">
        <v>253</v>
      </c>
      <c r="B1313" s="3" t="s">
        <v>128</v>
      </c>
      <c r="C1313" s="1" t="s">
        <v>11</v>
      </c>
      <c r="D1313" s="3">
        <v>97.4</v>
      </c>
      <c r="E1313" s="3">
        <v>0</v>
      </c>
      <c r="F1313" s="3">
        <v>1</v>
      </c>
      <c r="G1313" s="3">
        <v>0</v>
      </c>
      <c r="H1313" s="3">
        <v>0</v>
      </c>
      <c r="I1313" s="3">
        <v>1</v>
      </c>
      <c r="J1313" s="3">
        <v>0</v>
      </c>
      <c r="K1313" s="3">
        <v>0.6</v>
      </c>
      <c r="L1313" s="3">
        <v>0</v>
      </c>
      <c r="M1313" s="3">
        <v>0</v>
      </c>
      <c r="N1313" s="1" t="s">
        <v>239</v>
      </c>
      <c r="O1313" s="1">
        <v>960</v>
      </c>
      <c r="P1313" s="1">
        <v>4</v>
      </c>
      <c r="Q1313" s="1" t="s">
        <v>52</v>
      </c>
      <c r="R1313" s="1">
        <v>520</v>
      </c>
      <c r="S1313" s="1">
        <v>3.983</v>
      </c>
      <c r="T1313" s="1" t="s">
        <v>51</v>
      </c>
      <c r="U1313" s="1" t="s">
        <v>52</v>
      </c>
      <c r="V1313" s="1" t="s">
        <v>52</v>
      </c>
      <c r="W1313" s="1" t="s">
        <v>52</v>
      </c>
      <c r="X1313" s="1">
        <v>61.98</v>
      </c>
    </row>
    <row r="1314" spans="1:24">
      <c r="A1314" s="2" t="s">
        <v>254</v>
      </c>
      <c r="B1314" s="3" t="s">
        <v>128</v>
      </c>
      <c r="C1314" s="1" t="s">
        <v>11</v>
      </c>
      <c r="D1314" s="3">
        <v>97.4</v>
      </c>
      <c r="E1314" s="3">
        <v>0</v>
      </c>
      <c r="F1314" s="3">
        <v>1</v>
      </c>
      <c r="G1314" s="3">
        <v>0</v>
      </c>
      <c r="H1314" s="3">
        <v>0</v>
      </c>
      <c r="I1314" s="3">
        <v>1</v>
      </c>
      <c r="J1314" s="3">
        <v>0</v>
      </c>
      <c r="K1314" s="3">
        <v>0.6</v>
      </c>
      <c r="L1314" s="3">
        <v>0</v>
      </c>
      <c r="M1314" s="3">
        <v>0</v>
      </c>
      <c r="N1314" s="1" t="s">
        <v>239</v>
      </c>
      <c r="O1314" s="1">
        <v>960</v>
      </c>
      <c r="P1314" s="1">
        <v>4</v>
      </c>
      <c r="Q1314" s="1" t="s">
        <v>52</v>
      </c>
      <c r="R1314" s="1">
        <v>520</v>
      </c>
      <c r="S1314" s="1">
        <v>4.986833333</v>
      </c>
      <c r="T1314" s="1" t="s">
        <v>51</v>
      </c>
      <c r="U1314" s="1" t="s">
        <v>52</v>
      </c>
      <c r="V1314" s="1" t="s">
        <v>52</v>
      </c>
      <c r="W1314" s="1" t="s">
        <v>52</v>
      </c>
      <c r="X1314" s="1">
        <v>55.3</v>
      </c>
    </row>
    <row r="1315" spans="1:24">
      <c r="A1315" s="2" t="s">
        <v>255</v>
      </c>
      <c r="B1315" s="3" t="s">
        <v>128</v>
      </c>
      <c r="C1315" s="1" t="s">
        <v>11</v>
      </c>
      <c r="D1315" s="3">
        <v>97.4</v>
      </c>
      <c r="E1315" s="3">
        <v>0</v>
      </c>
      <c r="F1315" s="3">
        <v>1</v>
      </c>
      <c r="G1315" s="3">
        <v>0</v>
      </c>
      <c r="H1315" s="3">
        <v>0</v>
      </c>
      <c r="I1315" s="3">
        <v>1</v>
      </c>
      <c r="J1315" s="3">
        <v>0</v>
      </c>
      <c r="K1315" s="3">
        <v>0.6</v>
      </c>
      <c r="L1315" s="3">
        <v>0</v>
      </c>
      <c r="M1315" s="3">
        <v>0</v>
      </c>
      <c r="N1315" s="1" t="s">
        <v>239</v>
      </c>
      <c r="O1315" s="1">
        <v>960</v>
      </c>
      <c r="P1315" s="1">
        <v>4</v>
      </c>
      <c r="Q1315" s="1" t="s">
        <v>52</v>
      </c>
      <c r="R1315" s="1">
        <v>480</v>
      </c>
      <c r="S1315" s="1">
        <v>0</v>
      </c>
      <c r="T1315" s="1" t="s">
        <v>51</v>
      </c>
      <c r="U1315" s="1" t="s">
        <v>52</v>
      </c>
      <c r="V1315" s="1" t="s">
        <v>52</v>
      </c>
      <c r="W1315" s="1" t="s">
        <v>52</v>
      </c>
      <c r="X1315" s="1">
        <v>69.16</v>
      </c>
    </row>
    <row r="1316" spans="1:24">
      <c r="A1316" s="2" t="s">
        <v>256</v>
      </c>
      <c r="B1316" s="3" t="s">
        <v>128</v>
      </c>
      <c r="C1316" s="1" t="s">
        <v>11</v>
      </c>
      <c r="D1316" s="3">
        <v>97.4</v>
      </c>
      <c r="E1316" s="3">
        <v>0</v>
      </c>
      <c r="F1316" s="3">
        <v>1</v>
      </c>
      <c r="G1316" s="3">
        <v>0</v>
      </c>
      <c r="H1316" s="3">
        <v>0</v>
      </c>
      <c r="I1316" s="3">
        <v>1</v>
      </c>
      <c r="J1316" s="3">
        <v>0</v>
      </c>
      <c r="K1316" s="3">
        <v>0.6</v>
      </c>
      <c r="L1316" s="3">
        <v>0</v>
      </c>
      <c r="M1316" s="3">
        <v>0</v>
      </c>
      <c r="N1316" s="1" t="s">
        <v>239</v>
      </c>
      <c r="O1316" s="1">
        <v>960</v>
      </c>
      <c r="P1316" s="1">
        <v>4</v>
      </c>
      <c r="Q1316" s="1" t="s">
        <v>52</v>
      </c>
      <c r="R1316" s="1">
        <v>480</v>
      </c>
      <c r="S1316" s="1">
        <v>0.102166667</v>
      </c>
      <c r="T1316" s="1" t="s">
        <v>51</v>
      </c>
      <c r="U1316" s="1" t="s">
        <v>52</v>
      </c>
      <c r="V1316" s="1" t="s">
        <v>52</v>
      </c>
      <c r="W1316" s="1" t="s">
        <v>52</v>
      </c>
      <c r="X1316" s="1">
        <v>77.7</v>
      </c>
    </row>
    <row r="1317" spans="1:24">
      <c r="A1317" s="2" t="s">
        <v>257</v>
      </c>
      <c r="B1317" s="3" t="s">
        <v>128</v>
      </c>
      <c r="C1317" s="1" t="s">
        <v>11</v>
      </c>
      <c r="D1317" s="3">
        <v>97.4</v>
      </c>
      <c r="E1317" s="3">
        <v>0</v>
      </c>
      <c r="F1317" s="3">
        <v>1</v>
      </c>
      <c r="G1317" s="3">
        <v>0</v>
      </c>
      <c r="H1317" s="3">
        <v>0</v>
      </c>
      <c r="I1317" s="3">
        <v>1</v>
      </c>
      <c r="J1317" s="3">
        <v>0</v>
      </c>
      <c r="K1317" s="3">
        <v>0.6</v>
      </c>
      <c r="L1317" s="3">
        <v>0</v>
      </c>
      <c r="M1317" s="3">
        <v>0</v>
      </c>
      <c r="N1317" s="1" t="s">
        <v>239</v>
      </c>
      <c r="O1317" s="1">
        <v>960</v>
      </c>
      <c r="P1317" s="1">
        <v>4</v>
      </c>
      <c r="Q1317" s="1" t="s">
        <v>52</v>
      </c>
      <c r="R1317" s="1">
        <v>480</v>
      </c>
      <c r="S1317" s="1">
        <v>0.218833333</v>
      </c>
      <c r="T1317" s="1" t="s">
        <v>51</v>
      </c>
      <c r="U1317" s="1" t="s">
        <v>52</v>
      </c>
      <c r="V1317" s="1" t="s">
        <v>52</v>
      </c>
      <c r="W1317" s="1" t="s">
        <v>52</v>
      </c>
      <c r="X1317" s="1">
        <v>80.63</v>
      </c>
    </row>
    <row r="1318" spans="1:24">
      <c r="A1318" s="2" t="s">
        <v>258</v>
      </c>
      <c r="B1318" s="3" t="s">
        <v>128</v>
      </c>
      <c r="C1318" s="1" t="s">
        <v>11</v>
      </c>
      <c r="D1318" s="3">
        <v>97.4</v>
      </c>
      <c r="E1318" s="3">
        <v>0</v>
      </c>
      <c r="F1318" s="3">
        <v>1</v>
      </c>
      <c r="G1318" s="3">
        <v>0</v>
      </c>
      <c r="H1318" s="3">
        <v>0</v>
      </c>
      <c r="I1318" s="3">
        <v>1</v>
      </c>
      <c r="J1318" s="3">
        <v>0</v>
      </c>
      <c r="K1318" s="3">
        <v>0.6</v>
      </c>
      <c r="L1318" s="3">
        <v>0</v>
      </c>
      <c r="M1318" s="3">
        <v>0</v>
      </c>
      <c r="N1318" s="1" t="s">
        <v>239</v>
      </c>
      <c r="O1318" s="1">
        <v>960</v>
      </c>
      <c r="P1318" s="1">
        <v>4</v>
      </c>
      <c r="Q1318" s="1" t="s">
        <v>52</v>
      </c>
      <c r="R1318" s="1">
        <v>480</v>
      </c>
      <c r="S1318" s="1">
        <v>0.3735</v>
      </c>
      <c r="T1318" s="1" t="s">
        <v>51</v>
      </c>
      <c r="U1318" s="1" t="s">
        <v>52</v>
      </c>
      <c r="V1318" s="1" t="s">
        <v>52</v>
      </c>
      <c r="W1318" s="1" t="s">
        <v>52</v>
      </c>
      <c r="X1318" s="1">
        <v>85.57</v>
      </c>
    </row>
    <row r="1319" spans="1:24">
      <c r="A1319" s="2" t="s">
        <v>259</v>
      </c>
      <c r="B1319" s="3" t="s">
        <v>128</v>
      </c>
      <c r="C1319" s="1" t="s">
        <v>11</v>
      </c>
      <c r="D1319" s="3">
        <v>97.4</v>
      </c>
      <c r="E1319" s="3">
        <v>0</v>
      </c>
      <c r="F1319" s="3">
        <v>1</v>
      </c>
      <c r="G1319" s="3">
        <v>0</v>
      </c>
      <c r="H1319" s="3">
        <v>0</v>
      </c>
      <c r="I1319" s="3">
        <v>1</v>
      </c>
      <c r="J1319" s="3">
        <v>0</v>
      </c>
      <c r="K1319" s="3">
        <v>0.6</v>
      </c>
      <c r="L1319" s="3">
        <v>0</v>
      </c>
      <c r="M1319" s="3">
        <v>0</v>
      </c>
      <c r="N1319" s="1" t="s">
        <v>239</v>
      </c>
      <c r="O1319" s="1">
        <v>960</v>
      </c>
      <c r="P1319" s="1">
        <v>4</v>
      </c>
      <c r="Q1319" s="1" t="s">
        <v>52</v>
      </c>
      <c r="R1319" s="1">
        <v>480</v>
      </c>
      <c r="S1319" s="1">
        <v>1.9305</v>
      </c>
      <c r="T1319" s="1" t="s">
        <v>51</v>
      </c>
      <c r="U1319" s="1" t="s">
        <v>52</v>
      </c>
      <c r="V1319" s="1" t="s">
        <v>52</v>
      </c>
      <c r="W1319" s="1" t="s">
        <v>52</v>
      </c>
      <c r="X1319" s="1">
        <v>89.24</v>
      </c>
    </row>
    <row r="1320" spans="1:24">
      <c r="A1320" s="2" t="s">
        <v>260</v>
      </c>
      <c r="B1320" s="3" t="s">
        <v>128</v>
      </c>
      <c r="C1320" s="1" t="s">
        <v>11</v>
      </c>
      <c r="D1320" s="3">
        <v>97.4</v>
      </c>
      <c r="E1320" s="3">
        <v>0</v>
      </c>
      <c r="F1320" s="3">
        <v>1</v>
      </c>
      <c r="G1320" s="3">
        <v>0</v>
      </c>
      <c r="H1320" s="3">
        <v>0</v>
      </c>
      <c r="I1320" s="3">
        <v>1</v>
      </c>
      <c r="J1320" s="3">
        <v>0</v>
      </c>
      <c r="K1320" s="3">
        <v>0.6</v>
      </c>
      <c r="L1320" s="3">
        <v>0</v>
      </c>
      <c r="M1320" s="3">
        <v>0</v>
      </c>
      <c r="N1320" s="1" t="s">
        <v>239</v>
      </c>
      <c r="O1320" s="1">
        <v>960</v>
      </c>
      <c r="P1320" s="1">
        <v>4</v>
      </c>
      <c r="Q1320" s="1" t="s">
        <v>52</v>
      </c>
      <c r="R1320" s="1">
        <v>480</v>
      </c>
      <c r="S1320" s="1">
        <v>2.94</v>
      </c>
      <c r="T1320" s="1" t="s">
        <v>51</v>
      </c>
      <c r="U1320" s="1" t="s">
        <v>52</v>
      </c>
      <c r="V1320" s="1" t="s">
        <v>52</v>
      </c>
      <c r="W1320" s="1" t="s">
        <v>52</v>
      </c>
      <c r="X1320" s="1">
        <v>53.38</v>
      </c>
    </row>
    <row r="1321" spans="1:24">
      <c r="A1321" s="2" t="s">
        <v>261</v>
      </c>
      <c r="B1321" s="3" t="s">
        <v>128</v>
      </c>
      <c r="C1321" s="1" t="s">
        <v>11</v>
      </c>
      <c r="D1321" s="3">
        <v>97.4</v>
      </c>
      <c r="E1321" s="3">
        <v>0</v>
      </c>
      <c r="F1321" s="3">
        <v>1</v>
      </c>
      <c r="G1321" s="3">
        <v>0</v>
      </c>
      <c r="H1321" s="3">
        <v>0</v>
      </c>
      <c r="I1321" s="3">
        <v>1</v>
      </c>
      <c r="J1321" s="3">
        <v>0</v>
      </c>
      <c r="K1321" s="3">
        <v>0.6</v>
      </c>
      <c r="L1321" s="3">
        <v>0</v>
      </c>
      <c r="M1321" s="3">
        <v>0</v>
      </c>
      <c r="N1321" s="1" t="s">
        <v>239</v>
      </c>
      <c r="O1321" s="1">
        <v>960</v>
      </c>
      <c r="P1321" s="1">
        <v>4</v>
      </c>
      <c r="Q1321" s="1" t="s">
        <v>52</v>
      </c>
      <c r="R1321" s="1">
        <v>480</v>
      </c>
      <c r="S1321" s="1">
        <v>3.9495</v>
      </c>
      <c r="T1321" s="1" t="s">
        <v>51</v>
      </c>
      <c r="U1321" s="1" t="s">
        <v>52</v>
      </c>
      <c r="V1321" s="1" t="s">
        <v>52</v>
      </c>
      <c r="W1321" s="1" t="s">
        <v>52</v>
      </c>
      <c r="X1321" s="1">
        <v>65.03</v>
      </c>
    </row>
    <row r="1322" spans="1:24">
      <c r="A1322" s="2" t="s">
        <v>262</v>
      </c>
      <c r="B1322" s="3" t="s">
        <v>128</v>
      </c>
      <c r="C1322" s="1" t="s">
        <v>11</v>
      </c>
      <c r="D1322" s="3">
        <v>97.4</v>
      </c>
      <c r="E1322" s="3">
        <v>0</v>
      </c>
      <c r="F1322" s="3">
        <v>1</v>
      </c>
      <c r="G1322" s="3">
        <v>0</v>
      </c>
      <c r="H1322" s="3">
        <v>0</v>
      </c>
      <c r="I1322" s="3">
        <v>1</v>
      </c>
      <c r="J1322" s="3">
        <v>0</v>
      </c>
      <c r="K1322" s="3">
        <v>0.6</v>
      </c>
      <c r="L1322" s="3">
        <v>0</v>
      </c>
      <c r="M1322" s="3">
        <v>0</v>
      </c>
      <c r="N1322" s="1" t="s">
        <v>239</v>
      </c>
      <c r="O1322" s="1">
        <v>960</v>
      </c>
      <c r="P1322" s="1">
        <v>4</v>
      </c>
      <c r="Q1322" s="1" t="s">
        <v>52</v>
      </c>
      <c r="R1322" s="1">
        <v>480</v>
      </c>
      <c r="S1322" s="1">
        <v>4.959</v>
      </c>
      <c r="T1322" s="1" t="s">
        <v>51</v>
      </c>
      <c r="U1322" s="1" t="s">
        <v>52</v>
      </c>
      <c r="V1322" s="1" t="s">
        <v>52</v>
      </c>
      <c r="W1322" s="1" t="s">
        <v>52</v>
      </c>
      <c r="X1322" s="1">
        <v>86.21</v>
      </c>
    </row>
    <row r="1323" spans="1:24">
      <c r="A1323" s="2" t="s">
        <v>263</v>
      </c>
      <c r="B1323" s="3" t="s">
        <v>128</v>
      </c>
      <c r="C1323" s="1" t="s">
        <v>11</v>
      </c>
      <c r="D1323" s="3">
        <v>97.4</v>
      </c>
      <c r="E1323" s="3">
        <v>0</v>
      </c>
      <c r="F1323" s="3">
        <v>1</v>
      </c>
      <c r="G1323" s="3">
        <v>0</v>
      </c>
      <c r="H1323" s="3">
        <v>0</v>
      </c>
      <c r="I1323" s="3">
        <v>1</v>
      </c>
      <c r="J1323" s="3">
        <v>0</v>
      </c>
      <c r="K1323" s="3">
        <v>0.6</v>
      </c>
      <c r="L1323" s="3">
        <v>0</v>
      </c>
      <c r="M1323" s="3">
        <v>0</v>
      </c>
      <c r="N1323" s="1" t="s">
        <v>239</v>
      </c>
      <c r="O1323" s="1">
        <v>960</v>
      </c>
      <c r="P1323" s="1">
        <v>4</v>
      </c>
      <c r="Q1323" s="1" t="s">
        <v>52</v>
      </c>
      <c r="R1323" s="1">
        <v>440</v>
      </c>
      <c r="S1323" s="1">
        <v>0.102666667</v>
      </c>
      <c r="T1323" s="1" t="s">
        <v>51</v>
      </c>
      <c r="U1323" s="1" t="s">
        <v>52</v>
      </c>
      <c r="V1323" s="1" t="s">
        <v>52</v>
      </c>
      <c r="W1323" s="1" t="s">
        <v>52</v>
      </c>
      <c r="X1323" s="1">
        <v>86.62</v>
      </c>
    </row>
    <row r="1324" spans="1:24">
      <c r="A1324" s="2" t="s">
        <v>264</v>
      </c>
      <c r="B1324" s="3" t="s">
        <v>128</v>
      </c>
      <c r="C1324" s="1" t="s">
        <v>11</v>
      </c>
      <c r="D1324" s="3">
        <v>97.4</v>
      </c>
      <c r="E1324" s="3">
        <v>0</v>
      </c>
      <c r="F1324" s="3">
        <v>1</v>
      </c>
      <c r="G1324" s="3">
        <v>0</v>
      </c>
      <c r="H1324" s="3">
        <v>0</v>
      </c>
      <c r="I1324" s="3">
        <v>1</v>
      </c>
      <c r="J1324" s="3">
        <v>0</v>
      </c>
      <c r="K1324" s="3">
        <v>0.6</v>
      </c>
      <c r="L1324" s="3">
        <v>0</v>
      </c>
      <c r="M1324" s="3">
        <v>0</v>
      </c>
      <c r="N1324" s="1" t="s">
        <v>239</v>
      </c>
      <c r="O1324" s="1">
        <v>960</v>
      </c>
      <c r="P1324" s="1">
        <v>4</v>
      </c>
      <c r="Q1324" s="1" t="s">
        <v>52</v>
      </c>
      <c r="R1324" s="1">
        <v>440</v>
      </c>
      <c r="S1324" s="1">
        <v>0.242666667</v>
      </c>
      <c r="T1324" s="1" t="s">
        <v>51</v>
      </c>
      <c r="U1324" s="1" t="s">
        <v>52</v>
      </c>
      <c r="V1324" s="1" t="s">
        <v>52</v>
      </c>
      <c r="W1324" s="1" t="s">
        <v>52</v>
      </c>
      <c r="X1324" s="1">
        <v>95.52</v>
      </c>
    </row>
    <row r="1325" spans="1:24">
      <c r="A1325" s="2" t="s">
        <v>265</v>
      </c>
      <c r="B1325" s="3" t="s">
        <v>128</v>
      </c>
      <c r="C1325" s="1" t="s">
        <v>11</v>
      </c>
      <c r="D1325" s="3">
        <v>97.4</v>
      </c>
      <c r="E1325" s="3">
        <v>0</v>
      </c>
      <c r="F1325" s="3">
        <v>1</v>
      </c>
      <c r="G1325" s="3">
        <v>0</v>
      </c>
      <c r="H1325" s="3">
        <v>0</v>
      </c>
      <c r="I1325" s="3">
        <v>1</v>
      </c>
      <c r="J1325" s="3">
        <v>0</v>
      </c>
      <c r="K1325" s="3">
        <v>0.6</v>
      </c>
      <c r="L1325" s="3">
        <v>0</v>
      </c>
      <c r="M1325" s="3">
        <v>0</v>
      </c>
      <c r="N1325" s="1" t="s">
        <v>239</v>
      </c>
      <c r="O1325" s="1">
        <v>960</v>
      </c>
      <c r="P1325" s="1">
        <v>4</v>
      </c>
      <c r="Q1325" s="1" t="s">
        <v>52</v>
      </c>
      <c r="R1325" s="1">
        <v>440</v>
      </c>
      <c r="S1325" s="1">
        <v>0.399833333</v>
      </c>
      <c r="T1325" s="1" t="s">
        <v>51</v>
      </c>
      <c r="U1325" s="1" t="s">
        <v>52</v>
      </c>
      <c r="V1325" s="1" t="s">
        <v>52</v>
      </c>
      <c r="W1325" s="1" t="s">
        <v>52</v>
      </c>
      <c r="X1325" s="1">
        <v>95.76</v>
      </c>
    </row>
    <row r="1326" spans="1:24">
      <c r="A1326" s="2" t="s">
        <v>266</v>
      </c>
      <c r="B1326" s="3" t="s">
        <v>128</v>
      </c>
      <c r="C1326" s="1" t="s">
        <v>11</v>
      </c>
      <c r="D1326" s="3">
        <v>97.4</v>
      </c>
      <c r="E1326" s="3">
        <v>0</v>
      </c>
      <c r="F1326" s="3">
        <v>1</v>
      </c>
      <c r="G1326" s="3">
        <v>0</v>
      </c>
      <c r="H1326" s="3">
        <v>0</v>
      </c>
      <c r="I1326" s="3">
        <v>1</v>
      </c>
      <c r="J1326" s="3">
        <v>0</v>
      </c>
      <c r="K1326" s="3">
        <v>0.6</v>
      </c>
      <c r="L1326" s="3">
        <v>0</v>
      </c>
      <c r="M1326" s="3">
        <v>0</v>
      </c>
      <c r="N1326" s="1" t="s">
        <v>239</v>
      </c>
      <c r="O1326" s="1">
        <v>960</v>
      </c>
      <c r="P1326" s="1">
        <v>4</v>
      </c>
      <c r="Q1326" s="1" t="s">
        <v>52</v>
      </c>
      <c r="R1326" s="1">
        <v>440</v>
      </c>
      <c r="S1326" s="1">
        <v>0.928333333</v>
      </c>
      <c r="T1326" s="1" t="s">
        <v>51</v>
      </c>
      <c r="U1326" s="1" t="s">
        <v>52</v>
      </c>
      <c r="V1326" s="1" t="s">
        <v>52</v>
      </c>
      <c r="W1326" s="1" t="s">
        <v>52</v>
      </c>
      <c r="X1326" s="1">
        <v>97.24</v>
      </c>
    </row>
    <row r="1327" spans="1:24">
      <c r="A1327" s="2" t="s">
        <v>267</v>
      </c>
      <c r="B1327" s="3" t="s">
        <v>128</v>
      </c>
      <c r="C1327" s="1" t="s">
        <v>11</v>
      </c>
      <c r="D1327" s="3">
        <v>97.4</v>
      </c>
      <c r="E1327" s="3">
        <v>0</v>
      </c>
      <c r="F1327" s="3">
        <v>1</v>
      </c>
      <c r="G1327" s="3">
        <v>0</v>
      </c>
      <c r="H1327" s="3">
        <v>0</v>
      </c>
      <c r="I1327" s="3">
        <v>1</v>
      </c>
      <c r="J1327" s="3">
        <v>0</v>
      </c>
      <c r="K1327" s="3">
        <v>0.6</v>
      </c>
      <c r="L1327" s="3">
        <v>0</v>
      </c>
      <c r="M1327" s="3">
        <v>0</v>
      </c>
      <c r="N1327" s="1" t="s">
        <v>239</v>
      </c>
      <c r="O1327" s="1">
        <v>960</v>
      </c>
      <c r="P1327" s="1">
        <v>4</v>
      </c>
      <c r="Q1327" s="1" t="s">
        <v>52</v>
      </c>
      <c r="R1327" s="1">
        <v>440</v>
      </c>
      <c r="S1327" s="1">
        <v>1.926666667</v>
      </c>
      <c r="T1327" s="1" t="s">
        <v>51</v>
      </c>
      <c r="U1327" s="1" t="s">
        <v>52</v>
      </c>
      <c r="V1327" s="1" t="s">
        <v>52</v>
      </c>
      <c r="W1327" s="1" t="s">
        <v>52</v>
      </c>
      <c r="X1327" s="1">
        <v>28.37</v>
      </c>
    </row>
    <row r="1328" spans="1:24">
      <c r="A1328" s="2" t="s">
        <v>268</v>
      </c>
      <c r="B1328" s="3" t="s">
        <v>128</v>
      </c>
      <c r="C1328" s="1" t="s">
        <v>11</v>
      </c>
      <c r="D1328" s="3">
        <v>97.4</v>
      </c>
      <c r="E1328" s="3">
        <v>0</v>
      </c>
      <c r="F1328" s="3">
        <v>1</v>
      </c>
      <c r="G1328" s="3">
        <v>0</v>
      </c>
      <c r="H1328" s="3">
        <v>0</v>
      </c>
      <c r="I1328" s="3">
        <v>1</v>
      </c>
      <c r="J1328" s="3">
        <v>0</v>
      </c>
      <c r="K1328" s="3">
        <v>0.6</v>
      </c>
      <c r="L1328" s="3">
        <v>0</v>
      </c>
      <c r="M1328" s="3">
        <v>0</v>
      </c>
      <c r="N1328" s="1" t="s">
        <v>239</v>
      </c>
      <c r="O1328" s="1">
        <v>960</v>
      </c>
      <c r="P1328" s="1">
        <v>4</v>
      </c>
      <c r="Q1328" s="1" t="s">
        <v>52</v>
      </c>
      <c r="R1328" s="1">
        <v>440</v>
      </c>
      <c r="S1328" s="1">
        <v>2.936166667</v>
      </c>
      <c r="T1328" s="1" t="s">
        <v>51</v>
      </c>
      <c r="U1328" s="1" t="s">
        <v>52</v>
      </c>
      <c r="V1328" s="1" t="s">
        <v>52</v>
      </c>
      <c r="W1328" s="1" t="s">
        <v>52</v>
      </c>
      <c r="X1328" s="1">
        <v>34.35</v>
      </c>
    </row>
    <row r="1329" spans="1:24">
      <c r="A1329" s="2" t="s">
        <v>269</v>
      </c>
      <c r="B1329" s="3" t="s">
        <v>128</v>
      </c>
      <c r="C1329" s="1" t="s">
        <v>11</v>
      </c>
      <c r="D1329" s="3">
        <v>97.4</v>
      </c>
      <c r="E1329" s="3">
        <v>0</v>
      </c>
      <c r="F1329" s="3">
        <v>1</v>
      </c>
      <c r="G1329" s="3">
        <v>0</v>
      </c>
      <c r="H1329" s="3">
        <v>0</v>
      </c>
      <c r="I1329" s="3">
        <v>1</v>
      </c>
      <c r="J1329" s="3">
        <v>0</v>
      </c>
      <c r="K1329" s="3">
        <v>0.6</v>
      </c>
      <c r="L1329" s="3">
        <v>0</v>
      </c>
      <c r="M1329" s="3">
        <v>0</v>
      </c>
      <c r="N1329" s="1" t="s">
        <v>239</v>
      </c>
      <c r="O1329" s="1">
        <v>960</v>
      </c>
      <c r="P1329" s="1">
        <v>4</v>
      </c>
      <c r="Q1329" s="1" t="s">
        <v>52</v>
      </c>
      <c r="R1329" s="1">
        <v>440</v>
      </c>
      <c r="S1329" s="1">
        <v>3.9485</v>
      </c>
      <c r="T1329" s="1" t="s">
        <v>51</v>
      </c>
      <c r="U1329" s="1" t="s">
        <v>52</v>
      </c>
      <c r="V1329" s="1" t="s">
        <v>52</v>
      </c>
      <c r="W1329" s="1" t="s">
        <v>52</v>
      </c>
      <c r="X1329" s="1">
        <v>35.1</v>
      </c>
    </row>
    <row r="1330" spans="1:24">
      <c r="A1330" s="2" t="s">
        <v>270</v>
      </c>
      <c r="B1330" s="3" t="s">
        <v>128</v>
      </c>
      <c r="C1330" s="1" t="s">
        <v>11</v>
      </c>
      <c r="D1330" s="3">
        <v>97.4</v>
      </c>
      <c r="E1330" s="3">
        <v>0</v>
      </c>
      <c r="F1330" s="3">
        <v>1</v>
      </c>
      <c r="G1330" s="3">
        <v>0</v>
      </c>
      <c r="H1330" s="3">
        <v>0</v>
      </c>
      <c r="I1330" s="3">
        <v>1</v>
      </c>
      <c r="J1330" s="3">
        <v>0</v>
      </c>
      <c r="K1330" s="3">
        <v>0.6</v>
      </c>
      <c r="L1330" s="3">
        <v>0</v>
      </c>
      <c r="M1330" s="3">
        <v>0</v>
      </c>
      <c r="N1330" s="1" t="s">
        <v>239</v>
      </c>
      <c r="O1330" s="1">
        <v>960</v>
      </c>
      <c r="P1330" s="1">
        <v>4</v>
      </c>
      <c r="Q1330" s="1" t="s">
        <v>52</v>
      </c>
      <c r="R1330" s="1">
        <v>440</v>
      </c>
      <c r="S1330" s="1">
        <v>4.958</v>
      </c>
      <c r="T1330" s="1" t="s">
        <v>51</v>
      </c>
      <c r="U1330" s="1" t="s">
        <v>52</v>
      </c>
      <c r="V1330" s="1" t="s">
        <v>52</v>
      </c>
      <c r="W1330" s="1" t="s">
        <v>52</v>
      </c>
      <c r="X1330" s="1">
        <v>35.33</v>
      </c>
    </row>
    <row r="1331" spans="1:24">
      <c r="A1331" s="2" t="s">
        <v>271</v>
      </c>
      <c r="B1331" s="3" t="s">
        <v>272</v>
      </c>
      <c r="C1331" s="1" t="s">
        <v>112</v>
      </c>
      <c r="D1331" s="3">
        <v>99.1</v>
      </c>
      <c r="E1331" s="3">
        <v>0</v>
      </c>
      <c r="F1331" s="3">
        <v>0.9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1" t="s">
        <v>54</v>
      </c>
      <c r="O1331" s="1">
        <v>960</v>
      </c>
      <c r="P1331" s="1">
        <v>1.5</v>
      </c>
      <c r="Q1331" s="1" t="s">
        <v>52</v>
      </c>
      <c r="R1331" s="1">
        <v>460</v>
      </c>
      <c r="S1331" s="1">
        <v>0.127166667</v>
      </c>
      <c r="T1331" s="1" t="s">
        <v>51</v>
      </c>
      <c r="U1331" s="1" t="s">
        <v>52</v>
      </c>
      <c r="V1331" s="1" t="s">
        <v>52</v>
      </c>
      <c r="W1331" s="1" t="s">
        <v>52</v>
      </c>
      <c r="X1331" s="1">
        <v>35.5</v>
      </c>
    </row>
    <row r="1332" spans="1:24">
      <c r="A1332" s="2" t="s">
        <v>273</v>
      </c>
      <c r="B1332" s="3" t="s">
        <v>272</v>
      </c>
      <c r="C1332" s="1" t="s">
        <v>112</v>
      </c>
      <c r="D1332" s="3">
        <v>99.1</v>
      </c>
      <c r="E1332" s="3">
        <v>0</v>
      </c>
      <c r="F1332" s="3">
        <v>0.9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1" t="s">
        <v>54</v>
      </c>
      <c r="O1332" s="1">
        <v>960</v>
      </c>
      <c r="P1332" s="1">
        <v>1.5</v>
      </c>
      <c r="Q1332" s="1" t="s">
        <v>52</v>
      </c>
      <c r="R1332" s="1">
        <v>460</v>
      </c>
      <c r="S1332" s="1">
        <v>0.209666667</v>
      </c>
      <c r="T1332" s="1" t="s">
        <v>51</v>
      </c>
      <c r="U1332" s="1" t="s">
        <v>52</v>
      </c>
      <c r="V1332" s="1" t="s">
        <v>52</v>
      </c>
      <c r="W1332" s="1" t="s">
        <v>52</v>
      </c>
      <c r="X1332" s="1">
        <v>35.74</v>
      </c>
    </row>
    <row r="1333" spans="1:24">
      <c r="A1333" s="2" t="s">
        <v>274</v>
      </c>
      <c r="B1333" s="3" t="s">
        <v>272</v>
      </c>
      <c r="C1333" s="1" t="s">
        <v>112</v>
      </c>
      <c r="D1333" s="3">
        <v>99.1</v>
      </c>
      <c r="E1333" s="3">
        <v>0</v>
      </c>
      <c r="F1333" s="3">
        <v>0.9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1" t="s">
        <v>54</v>
      </c>
      <c r="O1333" s="1">
        <v>960</v>
      </c>
      <c r="P1333" s="1">
        <v>1.5</v>
      </c>
      <c r="Q1333" s="1" t="s">
        <v>52</v>
      </c>
      <c r="R1333" s="1">
        <v>460</v>
      </c>
      <c r="S1333" s="1">
        <v>0.304</v>
      </c>
      <c r="T1333" s="1" t="s">
        <v>51</v>
      </c>
      <c r="U1333" s="1" t="s">
        <v>52</v>
      </c>
      <c r="V1333" s="1" t="s">
        <v>52</v>
      </c>
      <c r="W1333" s="1" t="s">
        <v>52</v>
      </c>
      <c r="X1333" s="1">
        <v>35.7</v>
      </c>
    </row>
    <row r="1334" spans="1:24">
      <c r="A1334" s="2" t="s">
        <v>275</v>
      </c>
      <c r="B1334" s="3" t="s">
        <v>272</v>
      </c>
      <c r="C1334" s="1" t="s">
        <v>112</v>
      </c>
      <c r="D1334" s="3">
        <v>99.1</v>
      </c>
      <c r="E1334" s="3">
        <v>0</v>
      </c>
      <c r="F1334" s="3">
        <v>0.9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1" t="s">
        <v>54</v>
      </c>
      <c r="O1334" s="1">
        <v>960</v>
      </c>
      <c r="P1334" s="1">
        <v>1.5</v>
      </c>
      <c r="Q1334" s="1" t="s">
        <v>52</v>
      </c>
      <c r="R1334" s="1">
        <v>460</v>
      </c>
      <c r="S1334" s="1">
        <v>0.969</v>
      </c>
      <c r="T1334" s="1" t="s">
        <v>51</v>
      </c>
      <c r="U1334" s="1" t="s">
        <v>52</v>
      </c>
      <c r="V1334" s="1" t="s">
        <v>52</v>
      </c>
      <c r="W1334" s="1" t="s">
        <v>52</v>
      </c>
      <c r="X1334" s="1">
        <v>37.89</v>
      </c>
    </row>
    <row r="1335" spans="1:24">
      <c r="A1335" s="2" t="s">
        <v>276</v>
      </c>
      <c r="B1335" s="3" t="s">
        <v>272</v>
      </c>
      <c r="C1335" s="1" t="s">
        <v>112</v>
      </c>
      <c r="D1335" s="3">
        <v>99.1</v>
      </c>
      <c r="E1335" s="3">
        <v>0</v>
      </c>
      <c r="F1335" s="3">
        <v>0.9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1" t="s">
        <v>54</v>
      </c>
      <c r="O1335" s="1">
        <v>960</v>
      </c>
      <c r="P1335" s="1">
        <v>1.5</v>
      </c>
      <c r="Q1335" s="1" t="s">
        <v>52</v>
      </c>
      <c r="R1335" s="1">
        <v>460</v>
      </c>
      <c r="S1335" s="1">
        <v>1.461833333</v>
      </c>
      <c r="T1335" s="1" t="s">
        <v>51</v>
      </c>
      <c r="U1335" s="1" t="s">
        <v>52</v>
      </c>
      <c r="V1335" s="1" t="s">
        <v>52</v>
      </c>
      <c r="W1335" s="1" t="s">
        <v>52</v>
      </c>
      <c r="X1335" s="1">
        <v>40.26</v>
      </c>
    </row>
    <row r="1336" spans="1:24">
      <c r="A1336" s="2" t="s">
        <v>277</v>
      </c>
      <c r="B1336" s="3" t="s">
        <v>272</v>
      </c>
      <c r="C1336" s="1" t="s">
        <v>112</v>
      </c>
      <c r="D1336" s="3">
        <v>99.1</v>
      </c>
      <c r="E1336" s="3">
        <v>0</v>
      </c>
      <c r="F1336" s="3">
        <v>0.9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1" t="s">
        <v>54</v>
      </c>
      <c r="O1336" s="1">
        <v>960</v>
      </c>
      <c r="P1336" s="1">
        <v>1.5</v>
      </c>
      <c r="Q1336" s="1" t="s">
        <v>52</v>
      </c>
      <c r="R1336" s="1">
        <v>460</v>
      </c>
      <c r="S1336" s="1">
        <v>1.9555</v>
      </c>
      <c r="T1336" s="1" t="s">
        <v>51</v>
      </c>
      <c r="U1336" s="1" t="s">
        <v>52</v>
      </c>
      <c r="V1336" s="1" t="s">
        <v>52</v>
      </c>
      <c r="W1336" s="1" t="s">
        <v>52</v>
      </c>
      <c r="X1336" s="1">
        <v>42.36</v>
      </c>
    </row>
    <row r="1337" spans="1:24">
      <c r="A1337" s="2" t="s">
        <v>278</v>
      </c>
      <c r="B1337" s="3" t="s">
        <v>272</v>
      </c>
      <c r="C1337" s="1" t="s">
        <v>112</v>
      </c>
      <c r="D1337" s="3">
        <v>99.1</v>
      </c>
      <c r="E1337" s="3">
        <v>0</v>
      </c>
      <c r="F1337" s="3">
        <v>0.9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1" t="s">
        <v>54</v>
      </c>
      <c r="O1337" s="1">
        <v>960</v>
      </c>
      <c r="P1337" s="1">
        <v>1.5</v>
      </c>
      <c r="Q1337" s="1" t="s">
        <v>52</v>
      </c>
      <c r="R1337" s="1">
        <v>460</v>
      </c>
      <c r="S1337" s="1">
        <v>2.942833333</v>
      </c>
      <c r="T1337" s="1" t="s">
        <v>51</v>
      </c>
      <c r="U1337" s="1" t="s">
        <v>52</v>
      </c>
      <c r="V1337" s="1" t="s">
        <v>52</v>
      </c>
      <c r="W1337" s="1" t="s">
        <v>52</v>
      </c>
      <c r="X1337" s="1">
        <v>42.78</v>
      </c>
    </row>
    <row r="1338" spans="1:24">
      <c r="A1338" s="2" t="s">
        <v>279</v>
      </c>
      <c r="B1338" s="3" t="s">
        <v>272</v>
      </c>
      <c r="C1338" s="1" t="s">
        <v>112</v>
      </c>
      <c r="D1338" s="3">
        <v>99.1</v>
      </c>
      <c r="E1338" s="3">
        <v>0</v>
      </c>
      <c r="F1338" s="3">
        <v>0.9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1" t="s">
        <v>54</v>
      </c>
      <c r="O1338" s="1">
        <v>960</v>
      </c>
      <c r="P1338" s="1">
        <v>1.5</v>
      </c>
      <c r="Q1338" s="1" t="s">
        <v>52</v>
      </c>
      <c r="R1338" s="1">
        <v>460</v>
      </c>
      <c r="S1338" s="1">
        <v>3.4555</v>
      </c>
      <c r="T1338" s="1" t="s">
        <v>51</v>
      </c>
      <c r="U1338" s="1" t="s">
        <v>52</v>
      </c>
      <c r="V1338" s="1" t="s">
        <v>52</v>
      </c>
      <c r="W1338" s="1" t="s">
        <v>52</v>
      </c>
      <c r="X1338" s="1">
        <v>44.3</v>
      </c>
    </row>
    <row r="1339" spans="1:24">
      <c r="A1339" s="2" t="s">
        <v>280</v>
      </c>
      <c r="B1339" s="3" t="s">
        <v>272</v>
      </c>
      <c r="C1339" s="1" t="s">
        <v>112</v>
      </c>
      <c r="D1339" s="3">
        <v>99.1</v>
      </c>
      <c r="E1339" s="3">
        <v>0</v>
      </c>
      <c r="F1339" s="3">
        <v>0.9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1" t="s">
        <v>54</v>
      </c>
      <c r="O1339" s="1">
        <v>960</v>
      </c>
      <c r="P1339" s="1">
        <v>1.5</v>
      </c>
      <c r="Q1339" s="1" t="s">
        <v>52</v>
      </c>
      <c r="R1339" s="1">
        <v>460</v>
      </c>
      <c r="S1339" s="1">
        <v>3.957666667</v>
      </c>
      <c r="T1339" s="1" t="s">
        <v>51</v>
      </c>
      <c r="U1339" s="1" t="s">
        <v>52</v>
      </c>
      <c r="V1339" s="1" t="s">
        <v>52</v>
      </c>
      <c r="W1339" s="1" t="s">
        <v>52</v>
      </c>
      <c r="X1339" s="1">
        <v>45.23</v>
      </c>
    </row>
    <row r="1340" spans="1:24">
      <c r="A1340" s="2" t="s">
        <v>281</v>
      </c>
      <c r="B1340" s="3" t="s">
        <v>272</v>
      </c>
      <c r="C1340" s="1" t="s">
        <v>112</v>
      </c>
      <c r="D1340" s="3">
        <v>99.1</v>
      </c>
      <c r="E1340" s="3">
        <v>0</v>
      </c>
      <c r="F1340" s="3">
        <v>0.9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1" t="s">
        <v>54</v>
      </c>
      <c r="O1340" s="1">
        <v>960</v>
      </c>
      <c r="P1340" s="1">
        <v>1.5</v>
      </c>
      <c r="Q1340" s="1" t="s">
        <v>52</v>
      </c>
      <c r="R1340" s="1">
        <v>460</v>
      </c>
      <c r="S1340" s="1">
        <v>4.987333333</v>
      </c>
      <c r="T1340" s="1" t="s">
        <v>51</v>
      </c>
      <c r="U1340" s="1" t="s">
        <v>52</v>
      </c>
      <c r="V1340" s="1" t="s">
        <v>52</v>
      </c>
      <c r="W1340" s="1" t="s">
        <v>52</v>
      </c>
      <c r="X1340" s="1">
        <v>28.49</v>
      </c>
    </row>
    <row r="1341" spans="1:24">
      <c r="A1341" s="2" t="s">
        <v>282</v>
      </c>
      <c r="B1341" s="3" t="s">
        <v>283</v>
      </c>
      <c r="C1341" s="1" t="s">
        <v>284</v>
      </c>
      <c r="D1341" s="3">
        <v>99.03</v>
      </c>
      <c r="E1341" s="3">
        <v>0</v>
      </c>
      <c r="F1341" s="3">
        <v>0.8</v>
      </c>
      <c r="G1341" s="3">
        <v>0</v>
      </c>
      <c r="H1341" s="3">
        <v>0</v>
      </c>
      <c r="I1341" s="3">
        <v>0</v>
      </c>
      <c r="J1341" s="3">
        <v>0</v>
      </c>
      <c r="K1341" s="3">
        <v>0.05</v>
      </c>
      <c r="L1341" s="3">
        <v>0</v>
      </c>
      <c r="M1341" s="3">
        <v>0.12</v>
      </c>
      <c r="N1341" s="3" t="s">
        <v>113</v>
      </c>
      <c r="O1341" s="1">
        <v>990</v>
      </c>
      <c r="P1341" s="1">
        <v>4</v>
      </c>
      <c r="Q1341" s="1" t="s">
        <v>52</v>
      </c>
      <c r="R1341" s="1">
        <v>450</v>
      </c>
      <c r="S1341" s="1">
        <v>0.03</v>
      </c>
      <c r="T1341" s="1" t="s">
        <v>51</v>
      </c>
      <c r="U1341" s="1" t="s">
        <v>52</v>
      </c>
      <c r="V1341" s="1" t="s">
        <v>52</v>
      </c>
      <c r="W1341" s="1" t="s">
        <v>52</v>
      </c>
      <c r="X1341" s="1">
        <v>40.08</v>
      </c>
    </row>
    <row r="1342" spans="1:24">
      <c r="A1342" s="2" t="s">
        <v>285</v>
      </c>
      <c r="B1342" s="3" t="s">
        <v>283</v>
      </c>
      <c r="C1342" s="1" t="s">
        <v>284</v>
      </c>
      <c r="D1342" s="3">
        <v>99.03</v>
      </c>
      <c r="E1342" s="3">
        <v>0</v>
      </c>
      <c r="F1342" s="3">
        <v>0.8</v>
      </c>
      <c r="G1342" s="3">
        <v>0</v>
      </c>
      <c r="H1342" s="3">
        <v>0</v>
      </c>
      <c r="I1342" s="3">
        <v>0</v>
      </c>
      <c r="J1342" s="3">
        <v>0</v>
      </c>
      <c r="K1342" s="3">
        <v>0.05</v>
      </c>
      <c r="L1342" s="3">
        <v>0</v>
      </c>
      <c r="M1342" s="3">
        <v>0.12</v>
      </c>
      <c r="N1342" s="3" t="s">
        <v>113</v>
      </c>
      <c r="O1342" s="1">
        <v>990</v>
      </c>
      <c r="P1342" s="1">
        <v>4</v>
      </c>
      <c r="Q1342" s="1" t="s">
        <v>52</v>
      </c>
      <c r="R1342" s="1">
        <v>450</v>
      </c>
      <c r="S1342" s="1">
        <v>0.69</v>
      </c>
      <c r="T1342" s="1" t="s">
        <v>51</v>
      </c>
      <c r="U1342" s="1" t="s">
        <v>52</v>
      </c>
      <c r="V1342" s="1" t="s">
        <v>52</v>
      </c>
      <c r="W1342" s="1" t="s">
        <v>52</v>
      </c>
      <c r="X1342" s="1">
        <v>44.62</v>
      </c>
    </row>
    <row r="1343" spans="1:24">
      <c r="A1343" s="2" t="s">
        <v>286</v>
      </c>
      <c r="B1343" s="3" t="s">
        <v>283</v>
      </c>
      <c r="C1343" s="1" t="s">
        <v>284</v>
      </c>
      <c r="D1343" s="3">
        <v>99.03</v>
      </c>
      <c r="E1343" s="3">
        <v>0</v>
      </c>
      <c r="F1343" s="3">
        <v>0.8</v>
      </c>
      <c r="G1343" s="3">
        <v>0</v>
      </c>
      <c r="H1343" s="3">
        <v>0</v>
      </c>
      <c r="I1343" s="3">
        <v>0</v>
      </c>
      <c r="J1343" s="3">
        <v>0</v>
      </c>
      <c r="K1343" s="3">
        <v>0.05</v>
      </c>
      <c r="L1343" s="3">
        <v>0</v>
      </c>
      <c r="M1343" s="3">
        <v>0.12</v>
      </c>
      <c r="N1343" s="3" t="s">
        <v>113</v>
      </c>
      <c r="O1343" s="1">
        <v>990</v>
      </c>
      <c r="P1343" s="1">
        <v>4</v>
      </c>
      <c r="Q1343" s="1" t="s">
        <v>52</v>
      </c>
      <c r="R1343" s="1">
        <v>450</v>
      </c>
      <c r="S1343" s="1">
        <v>1.72</v>
      </c>
      <c r="T1343" s="1" t="s">
        <v>51</v>
      </c>
      <c r="U1343" s="1" t="s">
        <v>52</v>
      </c>
      <c r="V1343" s="1" t="s">
        <v>52</v>
      </c>
      <c r="W1343" s="1" t="s">
        <v>52</v>
      </c>
      <c r="X1343" s="1">
        <v>46.05</v>
      </c>
    </row>
    <row r="1344" spans="1:24">
      <c r="A1344" s="2" t="s">
        <v>287</v>
      </c>
      <c r="B1344" s="3" t="s">
        <v>283</v>
      </c>
      <c r="C1344" s="1" t="s">
        <v>284</v>
      </c>
      <c r="D1344" s="3">
        <v>99.03</v>
      </c>
      <c r="E1344" s="3">
        <v>0</v>
      </c>
      <c r="F1344" s="3">
        <v>0.8</v>
      </c>
      <c r="G1344" s="3">
        <v>0</v>
      </c>
      <c r="H1344" s="3">
        <v>0</v>
      </c>
      <c r="I1344" s="3">
        <v>0</v>
      </c>
      <c r="J1344" s="3">
        <v>0</v>
      </c>
      <c r="K1344" s="3">
        <v>0.05</v>
      </c>
      <c r="L1344" s="3">
        <v>0</v>
      </c>
      <c r="M1344" s="3">
        <v>0.12</v>
      </c>
      <c r="N1344" s="3" t="s">
        <v>113</v>
      </c>
      <c r="O1344" s="1">
        <v>990</v>
      </c>
      <c r="P1344" s="1">
        <v>4</v>
      </c>
      <c r="Q1344" s="1" t="s">
        <v>52</v>
      </c>
      <c r="R1344" s="1">
        <v>450</v>
      </c>
      <c r="S1344" s="1">
        <v>3.73</v>
      </c>
      <c r="T1344" s="1" t="s">
        <v>51</v>
      </c>
      <c r="U1344" s="1" t="s">
        <v>52</v>
      </c>
      <c r="V1344" s="1" t="s">
        <v>52</v>
      </c>
      <c r="W1344" s="1" t="s">
        <v>52</v>
      </c>
      <c r="X1344" s="1">
        <v>46.79</v>
      </c>
    </row>
    <row r="1345" spans="1:24">
      <c r="A1345" s="2" t="s">
        <v>288</v>
      </c>
      <c r="B1345" s="3" t="s">
        <v>283</v>
      </c>
      <c r="C1345" s="1" t="s">
        <v>284</v>
      </c>
      <c r="D1345" s="3">
        <v>99.03</v>
      </c>
      <c r="E1345" s="3">
        <v>0</v>
      </c>
      <c r="F1345" s="3">
        <v>0.8</v>
      </c>
      <c r="G1345" s="3">
        <v>0</v>
      </c>
      <c r="H1345" s="3">
        <v>0</v>
      </c>
      <c r="I1345" s="3">
        <v>0</v>
      </c>
      <c r="J1345" s="3">
        <v>0</v>
      </c>
      <c r="K1345" s="3">
        <v>0.05</v>
      </c>
      <c r="L1345" s="3">
        <v>0</v>
      </c>
      <c r="M1345" s="3">
        <v>0.12</v>
      </c>
      <c r="N1345" s="3" t="s">
        <v>113</v>
      </c>
      <c r="O1345" s="1">
        <v>990</v>
      </c>
      <c r="P1345" s="1">
        <v>4</v>
      </c>
      <c r="Q1345" s="1" t="s">
        <v>52</v>
      </c>
      <c r="R1345" s="1">
        <v>450</v>
      </c>
      <c r="S1345" s="1">
        <v>7.75</v>
      </c>
      <c r="T1345" s="1" t="s">
        <v>51</v>
      </c>
      <c r="U1345" s="1" t="s">
        <v>52</v>
      </c>
      <c r="V1345" s="1" t="s">
        <v>52</v>
      </c>
      <c r="W1345" s="1" t="s">
        <v>52</v>
      </c>
      <c r="X1345" s="1">
        <v>47.66</v>
      </c>
    </row>
    <row r="1346" spans="1:24">
      <c r="A1346" s="2" t="s">
        <v>289</v>
      </c>
      <c r="B1346" s="3" t="s">
        <v>283</v>
      </c>
      <c r="C1346" s="1" t="s">
        <v>284</v>
      </c>
      <c r="D1346" s="3">
        <v>99.03</v>
      </c>
      <c r="E1346" s="3">
        <v>0</v>
      </c>
      <c r="F1346" s="3">
        <v>0.8</v>
      </c>
      <c r="G1346" s="3">
        <v>0</v>
      </c>
      <c r="H1346" s="3">
        <v>0</v>
      </c>
      <c r="I1346" s="3">
        <v>0</v>
      </c>
      <c r="J1346" s="3">
        <v>0</v>
      </c>
      <c r="K1346" s="3">
        <v>0.05</v>
      </c>
      <c r="L1346" s="3">
        <v>0</v>
      </c>
      <c r="M1346" s="3">
        <v>0.12</v>
      </c>
      <c r="N1346" s="3" t="s">
        <v>113</v>
      </c>
      <c r="O1346" s="1">
        <v>990</v>
      </c>
      <c r="P1346" s="1">
        <v>4</v>
      </c>
      <c r="Q1346" s="1" t="s">
        <v>52</v>
      </c>
      <c r="R1346" s="1">
        <v>450</v>
      </c>
      <c r="S1346" s="1">
        <v>16.8</v>
      </c>
      <c r="T1346" s="1" t="s">
        <v>51</v>
      </c>
      <c r="U1346" s="1" t="s">
        <v>52</v>
      </c>
      <c r="V1346" s="1" t="s">
        <v>52</v>
      </c>
      <c r="W1346" s="1" t="s">
        <v>52</v>
      </c>
      <c r="X1346" s="1">
        <v>47.69</v>
      </c>
    </row>
    <row r="1347" spans="1:24">
      <c r="A1347" s="2" t="s">
        <v>290</v>
      </c>
      <c r="B1347" s="3" t="s">
        <v>283</v>
      </c>
      <c r="C1347" s="1" t="s">
        <v>8</v>
      </c>
      <c r="D1347" s="3">
        <v>99.08</v>
      </c>
      <c r="E1347" s="3">
        <v>0</v>
      </c>
      <c r="F1347" s="3">
        <v>0.8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0.12</v>
      </c>
      <c r="N1347" s="3" t="s">
        <v>113</v>
      </c>
      <c r="O1347" s="1">
        <v>990</v>
      </c>
      <c r="P1347" s="1">
        <v>4</v>
      </c>
      <c r="Q1347" s="1" t="s">
        <v>52</v>
      </c>
      <c r="R1347" s="1">
        <v>550</v>
      </c>
      <c r="S1347" s="1">
        <v>0</v>
      </c>
      <c r="T1347" s="1" t="s">
        <v>51</v>
      </c>
      <c r="U1347" s="1" t="s">
        <v>52</v>
      </c>
      <c r="V1347" s="1" t="s">
        <v>52</v>
      </c>
      <c r="W1347" s="1" t="s">
        <v>52</v>
      </c>
      <c r="X1347" s="1">
        <v>48.38</v>
      </c>
    </row>
    <row r="1348" spans="1:24">
      <c r="A1348" s="2" t="s">
        <v>291</v>
      </c>
      <c r="B1348" s="3" t="s">
        <v>283</v>
      </c>
      <c r="C1348" s="1" t="s">
        <v>8</v>
      </c>
      <c r="D1348" s="3">
        <v>99.08</v>
      </c>
      <c r="E1348" s="3">
        <v>0</v>
      </c>
      <c r="F1348" s="3">
        <v>0.8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0.12</v>
      </c>
      <c r="N1348" s="3" t="s">
        <v>113</v>
      </c>
      <c r="O1348" s="1">
        <v>990</v>
      </c>
      <c r="P1348" s="1">
        <v>4</v>
      </c>
      <c r="Q1348" s="1" t="s">
        <v>52</v>
      </c>
      <c r="R1348" s="1">
        <v>550</v>
      </c>
      <c r="S1348" s="1">
        <v>0.42</v>
      </c>
      <c r="T1348" s="1" t="s">
        <v>51</v>
      </c>
      <c r="U1348" s="1" t="s">
        <v>52</v>
      </c>
      <c r="V1348" s="1" t="s">
        <v>52</v>
      </c>
      <c r="W1348" s="1" t="s">
        <v>52</v>
      </c>
      <c r="X1348" s="1">
        <v>48.2</v>
      </c>
    </row>
    <row r="1349" spans="1:24">
      <c r="A1349" s="2" t="s">
        <v>292</v>
      </c>
      <c r="B1349" s="3" t="s">
        <v>283</v>
      </c>
      <c r="C1349" s="1" t="s">
        <v>8</v>
      </c>
      <c r="D1349" s="3">
        <v>99.08</v>
      </c>
      <c r="E1349" s="3">
        <v>0</v>
      </c>
      <c r="F1349" s="3">
        <v>0.8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0.12</v>
      </c>
      <c r="N1349" s="3" t="s">
        <v>113</v>
      </c>
      <c r="O1349" s="1">
        <v>990</v>
      </c>
      <c r="P1349" s="1">
        <v>4</v>
      </c>
      <c r="Q1349" s="1" t="s">
        <v>52</v>
      </c>
      <c r="R1349" s="1">
        <v>550</v>
      </c>
      <c r="S1349" s="1">
        <v>0.94</v>
      </c>
      <c r="T1349" s="1" t="s">
        <v>51</v>
      </c>
      <c r="U1349" s="1" t="s">
        <v>52</v>
      </c>
      <c r="V1349" s="1" t="s">
        <v>52</v>
      </c>
      <c r="W1349" s="1" t="s">
        <v>52</v>
      </c>
      <c r="X1349" s="1">
        <v>27.72</v>
      </c>
    </row>
    <row r="1350" spans="1:24">
      <c r="A1350" s="2" t="s">
        <v>293</v>
      </c>
      <c r="B1350" s="3" t="s">
        <v>283</v>
      </c>
      <c r="C1350" s="1" t="s">
        <v>8</v>
      </c>
      <c r="D1350" s="3">
        <v>99.08</v>
      </c>
      <c r="E1350" s="3">
        <v>0</v>
      </c>
      <c r="F1350" s="3">
        <v>0.8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0.12</v>
      </c>
      <c r="N1350" s="3" t="s">
        <v>113</v>
      </c>
      <c r="O1350" s="1">
        <v>990</v>
      </c>
      <c r="P1350" s="1">
        <v>4</v>
      </c>
      <c r="Q1350" s="1" t="s">
        <v>52</v>
      </c>
      <c r="R1350" s="1">
        <v>550</v>
      </c>
      <c r="S1350" s="1">
        <v>1.95</v>
      </c>
      <c r="T1350" s="1" t="s">
        <v>51</v>
      </c>
      <c r="U1350" s="1" t="s">
        <v>52</v>
      </c>
      <c r="V1350" s="1" t="s">
        <v>52</v>
      </c>
      <c r="W1350" s="1" t="s">
        <v>52</v>
      </c>
      <c r="X1350" s="1">
        <v>36.46</v>
      </c>
    </row>
    <row r="1351" spans="1:24">
      <c r="A1351" s="2" t="s">
        <v>294</v>
      </c>
      <c r="B1351" s="3" t="s">
        <v>283</v>
      </c>
      <c r="C1351" s="1" t="s">
        <v>8</v>
      </c>
      <c r="D1351" s="3">
        <v>99.08</v>
      </c>
      <c r="E1351" s="3">
        <v>0</v>
      </c>
      <c r="F1351" s="3">
        <v>0.8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0.12</v>
      </c>
      <c r="N1351" s="3" t="s">
        <v>113</v>
      </c>
      <c r="O1351" s="1">
        <v>990</v>
      </c>
      <c r="P1351" s="1">
        <v>4</v>
      </c>
      <c r="Q1351" s="1" t="s">
        <v>52</v>
      </c>
      <c r="R1351" s="1">
        <v>550</v>
      </c>
      <c r="S1351" s="1">
        <v>3.94</v>
      </c>
      <c r="T1351" s="1" t="s">
        <v>51</v>
      </c>
      <c r="U1351" s="1" t="s">
        <v>52</v>
      </c>
      <c r="V1351" s="1" t="s">
        <v>52</v>
      </c>
      <c r="W1351" s="1" t="s">
        <v>52</v>
      </c>
      <c r="X1351" s="1">
        <v>43.34</v>
      </c>
    </row>
    <row r="1352" spans="1:24">
      <c r="A1352" s="2" t="s">
        <v>295</v>
      </c>
      <c r="B1352" s="3" t="s">
        <v>283</v>
      </c>
      <c r="C1352" s="1" t="s">
        <v>8</v>
      </c>
      <c r="D1352" s="3">
        <v>99.08</v>
      </c>
      <c r="E1352" s="3">
        <v>0</v>
      </c>
      <c r="F1352" s="3">
        <v>0.8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0.12</v>
      </c>
      <c r="N1352" s="3" t="s">
        <v>113</v>
      </c>
      <c r="O1352" s="1">
        <v>990</v>
      </c>
      <c r="P1352" s="1">
        <v>4</v>
      </c>
      <c r="Q1352" s="1" t="s">
        <v>52</v>
      </c>
      <c r="R1352" s="1">
        <v>550</v>
      </c>
      <c r="S1352" s="1">
        <v>17.55</v>
      </c>
      <c r="T1352" s="1" t="s">
        <v>51</v>
      </c>
      <c r="U1352" s="1" t="s">
        <v>52</v>
      </c>
      <c r="V1352" s="1" t="s">
        <v>52</v>
      </c>
      <c r="W1352" s="1" t="s">
        <v>52</v>
      </c>
      <c r="X1352" s="1">
        <v>44.22</v>
      </c>
    </row>
    <row r="1353" spans="1:24">
      <c r="A1353" s="2" t="s">
        <v>296</v>
      </c>
      <c r="B1353" s="3" t="s">
        <v>283</v>
      </c>
      <c r="C1353" s="1" t="s">
        <v>284</v>
      </c>
      <c r="D1353" s="3">
        <v>99.03</v>
      </c>
      <c r="E1353" s="3">
        <v>0</v>
      </c>
      <c r="F1353" s="3">
        <v>0.8</v>
      </c>
      <c r="G1353" s="3">
        <v>0</v>
      </c>
      <c r="H1353" s="3">
        <v>0</v>
      </c>
      <c r="I1353" s="3">
        <v>0</v>
      </c>
      <c r="J1353" s="3">
        <v>0</v>
      </c>
      <c r="K1353" s="3">
        <v>0.05</v>
      </c>
      <c r="L1353" s="3">
        <v>0</v>
      </c>
      <c r="M1353" s="3">
        <v>0.12</v>
      </c>
      <c r="N1353" s="3" t="s">
        <v>113</v>
      </c>
      <c r="O1353" s="1">
        <v>990</v>
      </c>
      <c r="P1353" s="1">
        <v>4</v>
      </c>
      <c r="Q1353" s="1" t="s">
        <v>52</v>
      </c>
      <c r="R1353" s="1">
        <v>550</v>
      </c>
      <c r="S1353" s="1">
        <v>0</v>
      </c>
      <c r="T1353" s="1" t="s">
        <v>51</v>
      </c>
      <c r="U1353" s="1" t="s">
        <v>52</v>
      </c>
      <c r="V1353" s="1" t="s">
        <v>52</v>
      </c>
      <c r="W1353" s="1" t="s">
        <v>52</v>
      </c>
      <c r="X1353" s="1">
        <v>45.25</v>
      </c>
    </row>
    <row r="1354" spans="1:24">
      <c r="A1354" s="2" t="s">
        <v>297</v>
      </c>
      <c r="B1354" s="3" t="s">
        <v>283</v>
      </c>
      <c r="C1354" s="1" t="s">
        <v>284</v>
      </c>
      <c r="D1354" s="3">
        <v>99.03</v>
      </c>
      <c r="E1354" s="3">
        <v>0</v>
      </c>
      <c r="F1354" s="3">
        <v>0.8</v>
      </c>
      <c r="G1354" s="3">
        <v>0</v>
      </c>
      <c r="H1354" s="3">
        <v>0</v>
      </c>
      <c r="I1354" s="3">
        <v>0</v>
      </c>
      <c r="J1354" s="3">
        <v>0</v>
      </c>
      <c r="K1354" s="3">
        <v>0.05</v>
      </c>
      <c r="L1354" s="3">
        <v>0</v>
      </c>
      <c r="M1354" s="3">
        <v>0.12</v>
      </c>
      <c r="N1354" s="3" t="s">
        <v>113</v>
      </c>
      <c r="O1354" s="1">
        <v>990</v>
      </c>
      <c r="P1354" s="1">
        <v>4</v>
      </c>
      <c r="Q1354" s="1" t="s">
        <v>52</v>
      </c>
      <c r="R1354" s="1">
        <v>550</v>
      </c>
      <c r="S1354" s="1">
        <v>0.79</v>
      </c>
      <c r="T1354" s="1" t="s">
        <v>51</v>
      </c>
      <c r="U1354" s="1" t="s">
        <v>52</v>
      </c>
      <c r="V1354" s="1" t="s">
        <v>52</v>
      </c>
      <c r="W1354" s="1" t="s">
        <v>52</v>
      </c>
      <c r="X1354" s="1">
        <v>46.29</v>
      </c>
    </row>
    <row r="1355" spans="1:24">
      <c r="A1355" s="2" t="s">
        <v>298</v>
      </c>
      <c r="B1355" s="3" t="s">
        <v>283</v>
      </c>
      <c r="C1355" s="1" t="s">
        <v>284</v>
      </c>
      <c r="D1355" s="3">
        <v>99.03</v>
      </c>
      <c r="E1355" s="3">
        <v>0</v>
      </c>
      <c r="F1355" s="3">
        <v>0.8</v>
      </c>
      <c r="G1355" s="3">
        <v>0</v>
      </c>
      <c r="H1355" s="3">
        <v>0</v>
      </c>
      <c r="I1355" s="3">
        <v>0</v>
      </c>
      <c r="J1355" s="3">
        <v>0</v>
      </c>
      <c r="K1355" s="3">
        <v>0.05</v>
      </c>
      <c r="L1355" s="3">
        <v>0</v>
      </c>
      <c r="M1355" s="3">
        <v>0.12</v>
      </c>
      <c r="N1355" s="3" t="s">
        <v>113</v>
      </c>
      <c r="O1355" s="1">
        <v>990</v>
      </c>
      <c r="P1355" s="1">
        <v>4</v>
      </c>
      <c r="Q1355" s="1" t="s">
        <v>52</v>
      </c>
      <c r="R1355" s="1">
        <v>550</v>
      </c>
      <c r="S1355" s="1">
        <v>1.81</v>
      </c>
      <c r="T1355" s="1" t="s">
        <v>51</v>
      </c>
      <c r="U1355" s="1" t="s">
        <v>52</v>
      </c>
      <c r="V1355" s="1" t="s">
        <v>52</v>
      </c>
      <c r="W1355" s="1" t="s">
        <v>52</v>
      </c>
      <c r="X1355" s="1">
        <v>46.32</v>
      </c>
    </row>
    <row r="1356" spans="1:24">
      <c r="A1356" s="2" t="s">
        <v>299</v>
      </c>
      <c r="B1356" s="3" t="s">
        <v>283</v>
      </c>
      <c r="C1356" s="1" t="s">
        <v>284</v>
      </c>
      <c r="D1356" s="3">
        <v>99.03</v>
      </c>
      <c r="E1356" s="3">
        <v>0</v>
      </c>
      <c r="F1356" s="3">
        <v>0.8</v>
      </c>
      <c r="G1356" s="3">
        <v>0</v>
      </c>
      <c r="H1356" s="3">
        <v>0</v>
      </c>
      <c r="I1356" s="3">
        <v>0</v>
      </c>
      <c r="J1356" s="3">
        <v>0</v>
      </c>
      <c r="K1356" s="3">
        <v>0.05</v>
      </c>
      <c r="L1356" s="3">
        <v>0</v>
      </c>
      <c r="M1356" s="3">
        <v>0.12</v>
      </c>
      <c r="N1356" s="3" t="s">
        <v>113</v>
      </c>
      <c r="O1356" s="1">
        <v>990</v>
      </c>
      <c r="P1356" s="1">
        <v>4</v>
      </c>
      <c r="Q1356" s="1" t="s">
        <v>52</v>
      </c>
      <c r="R1356" s="1">
        <v>550</v>
      </c>
      <c r="S1356" s="1">
        <v>3.86</v>
      </c>
      <c r="T1356" s="1" t="s">
        <v>51</v>
      </c>
      <c r="U1356" s="1" t="s">
        <v>52</v>
      </c>
      <c r="V1356" s="1" t="s">
        <v>52</v>
      </c>
      <c r="W1356" s="1" t="s">
        <v>52</v>
      </c>
      <c r="X1356" s="1">
        <v>46.51</v>
      </c>
    </row>
    <row r="1357" spans="1:24">
      <c r="A1357" s="2" t="s">
        <v>300</v>
      </c>
      <c r="B1357" s="3" t="s">
        <v>283</v>
      </c>
      <c r="C1357" s="1" t="s">
        <v>284</v>
      </c>
      <c r="D1357" s="3">
        <v>99.03</v>
      </c>
      <c r="E1357" s="3">
        <v>0</v>
      </c>
      <c r="F1357" s="3">
        <v>0.8</v>
      </c>
      <c r="G1357" s="3">
        <v>0</v>
      </c>
      <c r="H1357" s="3">
        <v>0</v>
      </c>
      <c r="I1357" s="3">
        <v>0</v>
      </c>
      <c r="J1357" s="3">
        <v>0</v>
      </c>
      <c r="K1357" s="3">
        <v>0.05</v>
      </c>
      <c r="L1357" s="3">
        <v>0</v>
      </c>
      <c r="M1357" s="3">
        <v>0.12</v>
      </c>
      <c r="N1357" s="3" t="s">
        <v>113</v>
      </c>
      <c r="O1357" s="1">
        <v>990</v>
      </c>
      <c r="P1357" s="1">
        <v>4</v>
      </c>
      <c r="Q1357" s="1" t="s">
        <v>52</v>
      </c>
      <c r="R1357" s="1">
        <v>550</v>
      </c>
      <c r="S1357" s="1">
        <v>7.97</v>
      </c>
      <c r="T1357" s="1" t="s">
        <v>51</v>
      </c>
      <c r="U1357" s="1" t="s">
        <v>52</v>
      </c>
      <c r="V1357" s="1" t="s">
        <v>52</v>
      </c>
      <c r="W1357" s="1" t="s">
        <v>52</v>
      </c>
      <c r="X1357" s="1">
        <v>32.67</v>
      </c>
    </row>
    <row r="1358" spans="1:24">
      <c r="A1358" s="2" t="s">
        <v>301</v>
      </c>
      <c r="B1358" s="3" t="s">
        <v>283</v>
      </c>
      <c r="C1358" s="1" t="s">
        <v>284</v>
      </c>
      <c r="D1358" s="3">
        <v>99.03</v>
      </c>
      <c r="E1358" s="3">
        <v>0</v>
      </c>
      <c r="F1358" s="3">
        <v>0.8</v>
      </c>
      <c r="G1358" s="3">
        <v>0</v>
      </c>
      <c r="H1358" s="3">
        <v>0</v>
      </c>
      <c r="I1358" s="3">
        <v>0</v>
      </c>
      <c r="J1358" s="3">
        <v>0</v>
      </c>
      <c r="K1358" s="3">
        <v>0.05</v>
      </c>
      <c r="L1358" s="3">
        <v>0</v>
      </c>
      <c r="M1358" s="3">
        <v>0.12</v>
      </c>
      <c r="N1358" s="3" t="s">
        <v>113</v>
      </c>
      <c r="O1358" s="1">
        <v>990</v>
      </c>
      <c r="P1358" s="1">
        <v>4</v>
      </c>
      <c r="Q1358" s="1" t="s">
        <v>52</v>
      </c>
      <c r="R1358" s="1">
        <v>550</v>
      </c>
      <c r="S1358" s="1">
        <v>17.2</v>
      </c>
      <c r="T1358" s="1" t="s">
        <v>51</v>
      </c>
      <c r="U1358" s="1" t="s">
        <v>52</v>
      </c>
      <c r="V1358" s="1" t="s">
        <v>52</v>
      </c>
      <c r="W1358" s="1" t="s">
        <v>52</v>
      </c>
      <c r="X1358" s="1">
        <v>38.25</v>
      </c>
    </row>
    <row r="1359" spans="1:24">
      <c r="A1359" s="2" t="s">
        <v>302</v>
      </c>
      <c r="B1359" s="3" t="s">
        <v>283</v>
      </c>
      <c r="C1359" s="1" t="s">
        <v>284</v>
      </c>
      <c r="D1359" s="3">
        <v>99.03</v>
      </c>
      <c r="E1359" s="3">
        <v>0</v>
      </c>
      <c r="F1359" s="3">
        <v>0.8</v>
      </c>
      <c r="G1359" s="3">
        <v>0</v>
      </c>
      <c r="H1359" s="3">
        <v>0</v>
      </c>
      <c r="I1359" s="3">
        <v>0</v>
      </c>
      <c r="J1359" s="3">
        <v>0</v>
      </c>
      <c r="K1359" s="3">
        <v>0.05</v>
      </c>
      <c r="L1359" s="3">
        <v>0</v>
      </c>
      <c r="M1359" s="3">
        <v>0.12</v>
      </c>
      <c r="N1359" s="3" t="s">
        <v>113</v>
      </c>
      <c r="O1359" s="1">
        <v>990</v>
      </c>
      <c r="P1359" s="1">
        <v>4</v>
      </c>
      <c r="Q1359" s="1" t="s">
        <v>52</v>
      </c>
      <c r="R1359" s="1">
        <v>397.68</v>
      </c>
      <c r="S1359" s="1">
        <v>17</v>
      </c>
      <c r="T1359" s="1" t="s">
        <v>51</v>
      </c>
      <c r="U1359" s="1" t="s">
        <v>52</v>
      </c>
      <c r="V1359" s="1" t="s">
        <v>52</v>
      </c>
      <c r="W1359" s="1" t="s">
        <v>52</v>
      </c>
      <c r="X1359" s="1">
        <v>42.38</v>
      </c>
    </row>
    <row r="1360" spans="1:24">
      <c r="A1360" s="2" t="s">
        <v>303</v>
      </c>
      <c r="B1360" s="3" t="s">
        <v>283</v>
      </c>
      <c r="C1360" s="1" t="s">
        <v>284</v>
      </c>
      <c r="D1360" s="3">
        <v>99.03</v>
      </c>
      <c r="E1360" s="3">
        <v>0</v>
      </c>
      <c r="F1360" s="3">
        <v>0.8</v>
      </c>
      <c r="G1360" s="3">
        <v>0</v>
      </c>
      <c r="H1360" s="3">
        <v>0</v>
      </c>
      <c r="I1360" s="3">
        <v>0</v>
      </c>
      <c r="J1360" s="3">
        <v>0</v>
      </c>
      <c r="K1360" s="3">
        <v>0.05</v>
      </c>
      <c r="L1360" s="3">
        <v>0</v>
      </c>
      <c r="M1360" s="3">
        <v>0.12</v>
      </c>
      <c r="N1360" s="3" t="s">
        <v>113</v>
      </c>
      <c r="O1360" s="1">
        <v>990</v>
      </c>
      <c r="P1360" s="1">
        <v>4</v>
      </c>
      <c r="Q1360" s="1" t="s">
        <v>52</v>
      </c>
      <c r="R1360" s="1">
        <v>447.68</v>
      </c>
      <c r="S1360" s="1">
        <v>17</v>
      </c>
      <c r="T1360" s="1" t="s">
        <v>51</v>
      </c>
      <c r="U1360" s="1" t="s">
        <v>52</v>
      </c>
      <c r="V1360" s="1" t="s">
        <v>52</v>
      </c>
      <c r="W1360" s="1" t="s">
        <v>52</v>
      </c>
      <c r="X1360" s="1">
        <v>44.92</v>
      </c>
    </row>
    <row r="1361" spans="1:24">
      <c r="A1361" s="2" t="s">
        <v>304</v>
      </c>
      <c r="B1361" s="3" t="s">
        <v>283</v>
      </c>
      <c r="C1361" s="1" t="s">
        <v>284</v>
      </c>
      <c r="D1361" s="3">
        <v>99.03</v>
      </c>
      <c r="E1361" s="3">
        <v>0</v>
      </c>
      <c r="F1361" s="3">
        <v>0.8</v>
      </c>
      <c r="G1361" s="3">
        <v>0</v>
      </c>
      <c r="H1361" s="3">
        <v>0</v>
      </c>
      <c r="I1361" s="3">
        <v>0</v>
      </c>
      <c r="J1361" s="3">
        <v>0</v>
      </c>
      <c r="K1361" s="3">
        <v>0.05</v>
      </c>
      <c r="L1361" s="3">
        <v>0</v>
      </c>
      <c r="M1361" s="3">
        <v>0.12</v>
      </c>
      <c r="N1361" s="3" t="s">
        <v>113</v>
      </c>
      <c r="O1361" s="1">
        <v>990</v>
      </c>
      <c r="P1361" s="1">
        <v>4</v>
      </c>
      <c r="Q1361" s="1" t="s">
        <v>52</v>
      </c>
      <c r="R1361" s="1">
        <v>497.44</v>
      </c>
      <c r="S1361" s="1">
        <v>17</v>
      </c>
      <c r="T1361" s="1" t="s">
        <v>51</v>
      </c>
      <c r="U1361" s="1" t="s">
        <v>52</v>
      </c>
      <c r="V1361" s="1" t="s">
        <v>52</v>
      </c>
      <c r="W1361" s="1" t="s">
        <v>52</v>
      </c>
      <c r="X1361" s="1">
        <v>44.61</v>
      </c>
    </row>
    <row r="1362" spans="1:24">
      <c r="A1362" s="2" t="s">
        <v>305</v>
      </c>
      <c r="B1362" s="3" t="s">
        <v>283</v>
      </c>
      <c r="C1362" s="1" t="s">
        <v>284</v>
      </c>
      <c r="D1362" s="3">
        <v>99.03</v>
      </c>
      <c r="E1362" s="3">
        <v>0</v>
      </c>
      <c r="F1362" s="3">
        <v>0.8</v>
      </c>
      <c r="G1362" s="3">
        <v>0</v>
      </c>
      <c r="H1362" s="3">
        <v>0</v>
      </c>
      <c r="I1362" s="3">
        <v>0</v>
      </c>
      <c r="J1362" s="3">
        <v>0</v>
      </c>
      <c r="K1362" s="3">
        <v>0.05</v>
      </c>
      <c r="L1362" s="3">
        <v>0</v>
      </c>
      <c r="M1362" s="3">
        <v>0.12</v>
      </c>
      <c r="N1362" s="3" t="s">
        <v>113</v>
      </c>
      <c r="O1362" s="1">
        <v>990</v>
      </c>
      <c r="P1362" s="1">
        <v>4</v>
      </c>
      <c r="Q1362" s="1" t="s">
        <v>52</v>
      </c>
      <c r="R1362" s="1">
        <v>547.93</v>
      </c>
      <c r="S1362" s="1">
        <v>17</v>
      </c>
      <c r="T1362" s="1" t="s">
        <v>51</v>
      </c>
      <c r="U1362" s="1" t="s">
        <v>52</v>
      </c>
      <c r="V1362" s="1" t="s">
        <v>52</v>
      </c>
      <c r="W1362" s="1" t="s">
        <v>52</v>
      </c>
      <c r="X1362" s="1">
        <v>45.16</v>
      </c>
    </row>
    <row r="1363" spans="1:24">
      <c r="A1363" s="2" t="s">
        <v>306</v>
      </c>
      <c r="B1363" s="3" t="s">
        <v>283</v>
      </c>
      <c r="C1363" s="1" t="s">
        <v>284</v>
      </c>
      <c r="D1363" s="3">
        <v>99.03</v>
      </c>
      <c r="E1363" s="3">
        <v>0</v>
      </c>
      <c r="F1363" s="3">
        <v>0.8</v>
      </c>
      <c r="G1363" s="3">
        <v>0</v>
      </c>
      <c r="H1363" s="3">
        <v>0</v>
      </c>
      <c r="I1363" s="3">
        <v>0</v>
      </c>
      <c r="J1363" s="3">
        <v>0</v>
      </c>
      <c r="K1363" s="3">
        <v>0.05</v>
      </c>
      <c r="L1363" s="3">
        <v>0</v>
      </c>
      <c r="M1363" s="3">
        <v>0.12</v>
      </c>
      <c r="N1363" s="3" t="s">
        <v>113</v>
      </c>
      <c r="O1363" s="1">
        <v>990</v>
      </c>
      <c r="P1363" s="1">
        <v>4</v>
      </c>
      <c r="Q1363" s="1" t="s">
        <v>52</v>
      </c>
      <c r="R1363" s="1">
        <v>597.44</v>
      </c>
      <c r="S1363" s="1">
        <v>17</v>
      </c>
      <c r="T1363" s="1" t="s">
        <v>51</v>
      </c>
      <c r="U1363" s="1" t="s">
        <v>52</v>
      </c>
      <c r="V1363" s="1" t="s">
        <v>52</v>
      </c>
      <c r="W1363" s="1" t="s">
        <v>52</v>
      </c>
      <c r="X1363" s="1">
        <v>45.77</v>
      </c>
    </row>
    <row r="1364" spans="1:24">
      <c r="A1364" s="2" t="s">
        <v>307</v>
      </c>
      <c r="B1364" s="3" t="s">
        <v>283</v>
      </c>
      <c r="C1364" s="1" t="s">
        <v>284</v>
      </c>
      <c r="D1364" s="3">
        <v>99.03</v>
      </c>
      <c r="E1364" s="3">
        <v>0</v>
      </c>
      <c r="F1364" s="3">
        <v>0.8</v>
      </c>
      <c r="G1364" s="3">
        <v>0</v>
      </c>
      <c r="H1364" s="3">
        <v>0</v>
      </c>
      <c r="I1364" s="3">
        <v>0</v>
      </c>
      <c r="J1364" s="3">
        <v>0</v>
      </c>
      <c r="K1364" s="3">
        <v>0.05</v>
      </c>
      <c r="L1364" s="3">
        <v>0</v>
      </c>
      <c r="M1364" s="3">
        <v>0.12</v>
      </c>
      <c r="N1364" s="3" t="s">
        <v>113</v>
      </c>
      <c r="O1364" s="1">
        <v>990</v>
      </c>
      <c r="P1364" s="1">
        <v>4</v>
      </c>
      <c r="Q1364" s="1" t="s">
        <v>52</v>
      </c>
      <c r="R1364" s="1">
        <v>397.2</v>
      </c>
      <c r="S1364" s="1">
        <v>4</v>
      </c>
      <c r="T1364" s="1" t="s">
        <v>51</v>
      </c>
      <c r="U1364" s="1" t="s">
        <v>52</v>
      </c>
      <c r="V1364" s="1" t="s">
        <v>52</v>
      </c>
      <c r="W1364" s="1" t="s">
        <v>52</v>
      </c>
      <c r="X1364" s="1">
        <v>46.04</v>
      </c>
    </row>
    <row r="1365" spans="1:24">
      <c r="A1365" s="2" t="s">
        <v>308</v>
      </c>
      <c r="B1365" s="3" t="s">
        <v>283</v>
      </c>
      <c r="C1365" s="1" t="s">
        <v>284</v>
      </c>
      <c r="D1365" s="3">
        <v>99.03</v>
      </c>
      <c r="E1365" s="3">
        <v>0</v>
      </c>
      <c r="F1365" s="3">
        <v>0.8</v>
      </c>
      <c r="G1365" s="3">
        <v>0</v>
      </c>
      <c r="H1365" s="3">
        <v>0</v>
      </c>
      <c r="I1365" s="3">
        <v>0</v>
      </c>
      <c r="J1365" s="3">
        <v>0</v>
      </c>
      <c r="K1365" s="3">
        <v>0.05</v>
      </c>
      <c r="L1365" s="3">
        <v>0</v>
      </c>
      <c r="M1365" s="3">
        <v>0.12</v>
      </c>
      <c r="N1365" s="3" t="s">
        <v>113</v>
      </c>
      <c r="O1365" s="1">
        <v>990</v>
      </c>
      <c r="P1365" s="1">
        <v>4</v>
      </c>
      <c r="Q1365" s="1" t="s">
        <v>52</v>
      </c>
      <c r="R1365" s="1">
        <v>447.2</v>
      </c>
      <c r="S1365" s="1">
        <v>4</v>
      </c>
      <c r="T1365" s="1" t="s">
        <v>51</v>
      </c>
      <c r="U1365" s="1" t="s">
        <v>52</v>
      </c>
      <c r="V1365" s="1" t="s">
        <v>52</v>
      </c>
      <c r="W1365" s="1" t="s">
        <v>52</v>
      </c>
      <c r="X1365" s="1">
        <v>46.61</v>
      </c>
    </row>
    <row r="1366" spans="1:24">
      <c r="A1366" s="2" t="s">
        <v>309</v>
      </c>
      <c r="B1366" s="3" t="s">
        <v>283</v>
      </c>
      <c r="C1366" s="1" t="s">
        <v>284</v>
      </c>
      <c r="D1366" s="3">
        <v>99.03</v>
      </c>
      <c r="E1366" s="3">
        <v>0</v>
      </c>
      <c r="F1366" s="3">
        <v>0.8</v>
      </c>
      <c r="G1366" s="3">
        <v>0</v>
      </c>
      <c r="H1366" s="3">
        <v>0</v>
      </c>
      <c r="I1366" s="3">
        <v>0</v>
      </c>
      <c r="J1366" s="3">
        <v>0</v>
      </c>
      <c r="K1366" s="3">
        <v>0.05</v>
      </c>
      <c r="L1366" s="3">
        <v>0</v>
      </c>
      <c r="M1366" s="3">
        <v>0.12</v>
      </c>
      <c r="N1366" s="3" t="s">
        <v>113</v>
      </c>
      <c r="O1366" s="1">
        <v>990</v>
      </c>
      <c r="P1366" s="1">
        <v>4</v>
      </c>
      <c r="Q1366" s="1" t="s">
        <v>52</v>
      </c>
      <c r="R1366" s="1">
        <v>497.32</v>
      </c>
      <c r="S1366" s="1">
        <v>4</v>
      </c>
      <c r="T1366" s="1" t="s">
        <v>51</v>
      </c>
      <c r="U1366" s="1" t="s">
        <v>52</v>
      </c>
      <c r="V1366" s="1" t="s">
        <v>52</v>
      </c>
      <c r="W1366" s="1" t="s">
        <v>52</v>
      </c>
      <c r="X1366" s="1">
        <v>62.49</v>
      </c>
    </row>
    <row r="1367" spans="1:24">
      <c r="A1367" s="2" t="s">
        <v>310</v>
      </c>
      <c r="B1367" s="3" t="s">
        <v>283</v>
      </c>
      <c r="C1367" s="1" t="s">
        <v>284</v>
      </c>
      <c r="D1367" s="3">
        <v>99.03</v>
      </c>
      <c r="E1367" s="3">
        <v>0</v>
      </c>
      <c r="F1367" s="3">
        <v>0.8</v>
      </c>
      <c r="G1367" s="3">
        <v>0</v>
      </c>
      <c r="H1367" s="3">
        <v>0</v>
      </c>
      <c r="I1367" s="3">
        <v>0</v>
      </c>
      <c r="J1367" s="3">
        <v>0</v>
      </c>
      <c r="K1367" s="3">
        <v>0.05</v>
      </c>
      <c r="L1367" s="3">
        <v>0</v>
      </c>
      <c r="M1367" s="3">
        <v>0.12</v>
      </c>
      <c r="N1367" s="3" t="s">
        <v>113</v>
      </c>
      <c r="O1367" s="1">
        <v>990</v>
      </c>
      <c r="P1367" s="1">
        <v>4</v>
      </c>
      <c r="Q1367" s="1" t="s">
        <v>52</v>
      </c>
      <c r="R1367" s="1">
        <v>547.44</v>
      </c>
      <c r="S1367" s="1">
        <v>4</v>
      </c>
      <c r="T1367" s="1" t="s">
        <v>51</v>
      </c>
      <c r="U1367" s="1" t="s">
        <v>52</v>
      </c>
      <c r="V1367" s="1" t="s">
        <v>52</v>
      </c>
      <c r="W1367" s="1" t="s">
        <v>52</v>
      </c>
      <c r="X1367" s="1">
        <v>79.15</v>
      </c>
    </row>
    <row r="1368" spans="1:24">
      <c r="A1368" s="2" t="s">
        <v>311</v>
      </c>
      <c r="B1368" s="3" t="s">
        <v>283</v>
      </c>
      <c r="C1368" s="1" t="s">
        <v>284</v>
      </c>
      <c r="D1368" s="3">
        <v>99.03</v>
      </c>
      <c r="E1368" s="3">
        <v>0</v>
      </c>
      <c r="F1368" s="3">
        <v>0.8</v>
      </c>
      <c r="G1368" s="3">
        <v>0</v>
      </c>
      <c r="H1368" s="3">
        <v>0</v>
      </c>
      <c r="I1368" s="3">
        <v>0</v>
      </c>
      <c r="J1368" s="3">
        <v>0</v>
      </c>
      <c r="K1368" s="3">
        <v>0.05</v>
      </c>
      <c r="L1368" s="3">
        <v>0</v>
      </c>
      <c r="M1368" s="3">
        <v>0.12</v>
      </c>
      <c r="N1368" s="3" t="s">
        <v>113</v>
      </c>
      <c r="O1368" s="1">
        <v>990</v>
      </c>
      <c r="P1368" s="1">
        <v>4</v>
      </c>
      <c r="Q1368" s="1" t="s">
        <v>52</v>
      </c>
      <c r="R1368" s="1">
        <v>597.44</v>
      </c>
      <c r="S1368" s="1">
        <v>4</v>
      </c>
      <c r="T1368" s="1" t="s">
        <v>51</v>
      </c>
      <c r="U1368" s="1" t="s">
        <v>52</v>
      </c>
      <c r="V1368" s="1" t="s">
        <v>52</v>
      </c>
      <c r="W1368" s="1" t="s">
        <v>52</v>
      </c>
      <c r="X1368" s="1">
        <v>86.37</v>
      </c>
    </row>
    <row r="1369" spans="1:24">
      <c r="A1369" s="2" t="s">
        <v>312</v>
      </c>
      <c r="B1369" s="3" t="s">
        <v>313</v>
      </c>
      <c r="C1369" s="1" t="s">
        <v>8</v>
      </c>
      <c r="D1369" s="3">
        <v>99.03</v>
      </c>
      <c r="E1369" s="3">
        <v>0</v>
      </c>
      <c r="F1369" s="3">
        <v>0.9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0.07</v>
      </c>
      <c r="N1369" s="3" t="s">
        <v>54</v>
      </c>
      <c r="O1369" s="1">
        <v>920</v>
      </c>
      <c r="P1369" s="1">
        <v>1</v>
      </c>
      <c r="Q1369" s="1" t="s">
        <v>52</v>
      </c>
      <c r="R1369" s="1">
        <v>480</v>
      </c>
      <c r="S1369" s="1">
        <v>0.452</v>
      </c>
      <c r="T1369" s="1" t="s">
        <v>51</v>
      </c>
      <c r="U1369" s="1" t="s">
        <v>52</v>
      </c>
      <c r="V1369" s="1" t="s">
        <v>52</v>
      </c>
      <c r="W1369" s="1" t="s">
        <v>52</v>
      </c>
      <c r="X1369" s="1">
        <v>88.43</v>
      </c>
    </row>
    <row r="1370" spans="1:24">
      <c r="A1370" s="2" t="s">
        <v>314</v>
      </c>
      <c r="B1370" s="3" t="s">
        <v>313</v>
      </c>
      <c r="C1370" s="1" t="s">
        <v>8</v>
      </c>
      <c r="D1370" s="3">
        <v>99.03</v>
      </c>
      <c r="E1370" s="3">
        <v>0</v>
      </c>
      <c r="F1370" s="3">
        <v>0.9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0.07</v>
      </c>
      <c r="N1370" s="3" t="s">
        <v>54</v>
      </c>
      <c r="O1370" s="1">
        <v>920</v>
      </c>
      <c r="P1370" s="1">
        <v>1</v>
      </c>
      <c r="Q1370" s="1" t="s">
        <v>52</v>
      </c>
      <c r="R1370" s="1">
        <v>480</v>
      </c>
      <c r="S1370" s="1">
        <v>0.954333333</v>
      </c>
      <c r="T1370" s="1" t="s">
        <v>51</v>
      </c>
      <c r="U1370" s="1" t="s">
        <v>52</v>
      </c>
      <c r="V1370" s="1" t="s">
        <v>52</v>
      </c>
      <c r="W1370" s="1" t="s">
        <v>52</v>
      </c>
      <c r="X1370" s="1">
        <v>88.58</v>
      </c>
    </row>
    <row r="1371" spans="1:24">
      <c r="A1371" s="2" t="s">
        <v>315</v>
      </c>
      <c r="B1371" s="3" t="s">
        <v>313</v>
      </c>
      <c r="C1371" s="1" t="s">
        <v>8</v>
      </c>
      <c r="D1371" s="3">
        <v>99.03</v>
      </c>
      <c r="E1371" s="3">
        <v>0</v>
      </c>
      <c r="F1371" s="3">
        <v>0.9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0.07</v>
      </c>
      <c r="N1371" s="3" t="s">
        <v>54</v>
      </c>
      <c r="O1371" s="1">
        <v>920</v>
      </c>
      <c r="P1371" s="1">
        <v>1</v>
      </c>
      <c r="Q1371" s="1" t="s">
        <v>52</v>
      </c>
      <c r="R1371" s="1">
        <v>480</v>
      </c>
      <c r="S1371" s="1">
        <v>1.452</v>
      </c>
      <c r="T1371" s="1" t="s">
        <v>51</v>
      </c>
      <c r="U1371" s="1" t="s">
        <v>52</v>
      </c>
      <c r="V1371" s="1" t="s">
        <v>52</v>
      </c>
      <c r="W1371" s="1" t="s">
        <v>52</v>
      </c>
      <c r="X1371" s="1">
        <v>89.37</v>
      </c>
    </row>
    <row r="1372" spans="1:24">
      <c r="A1372" s="2" t="s">
        <v>316</v>
      </c>
      <c r="B1372" s="3" t="s">
        <v>313</v>
      </c>
      <c r="C1372" s="1" t="s">
        <v>8</v>
      </c>
      <c r="D1372" s="3">
        <v>99.03</v>
      </c>
      <c r="E1372" s="3">
        <v>0</v>
      </c>
      <c r="F1372" s="3">
        <v>0.9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0.07</v>
      </c>
      <c r="N1372" s="3" t="s">
        <v>54</v>
      </c>
      <c r="O1372" s="1">
        <v>920</v>
      </c>
      <c r="P1372" s="1">
        <v>1</v>
      </c>
      <c r="Q1372" s="1" t="s">
        <v>52</v>
      </c>
      <c r="R1372" s="1">
        <v>480</v>
      </c>
      <c r="S1372" s="1">
        <v>1.952</v>
      </c>
      <c r="T1372" s="1" t="s">
        <v>51</v>
      </c>
      <c r="U1372" s="1" t="s">
        <v>52</v>
      </c>
      <c r="V1372" s="1" t="s">
        <v>52</v>
      </c>
      <c r="W1372" s="1" t="s">
        <v>52</v>
      </c>
      <c r="X1372" s="1">
        <v>89.19</v>
      </c>
    </row>
    <row r="1373" spans="1:24">
      <c r="A1373" s="2" t="s">
        <v>317</v>
      </c>
      <c r="B1373" s="3" t="s">
        <v>313</v>
      </c>
      <c r="C1373" s="1" t="s">
        <v>8</v>
      </c>
      <c r="D1373" s="3">
        <v>99.03</v>
      </c>
      <c r="E1373" s="3">
        <v>0</v>
      </c>
      <c r="F1373" s="3">
        <v>0.9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0.07</v>
      </c>
      <c r="N1373" s="3" t="s">
        <v>54</v>
      </c>
      <c r="O1373" s="1">
        <v>920</v>
      </c>
      <c r="P1373" s="1">
        <v>1</v>
      </c>
      <c r="Q1373" s="1" t="s">
        <v>52</v>
      </c>
      <c r="R1373" s="1">
        <v>480</v>
      </c>
      <c r="S1373" s="1">
        <v>2.952</v>
      </c>
      <c r="T1373" s="1" t="s">
        <v>51</v>
      </c>
      <c r="U1373" s="1" t="s">
        <v>52</v>
      </c>
      <c r="V1373" s="1" t="s">
        <v>52</v>
      </c>
      <c r="W1373" s="1" t="s">
        <v>52</v>
      </c>
      <c r="X1373" s="1">
        <v>89.46</v>
      </c>
    </row>
    <row r="1374" spans="1:24">
      <c r="A1374" s="2" t="s">
        <v>318</v>
      </c>
      <c r="B1374" s="3" t="s">
        <v>313</v>
      </c>
      <c r="C1374" s="1" t="s">
        <v>8</v>
      </c>
      <c r="D1374" s="3">
        <v>99.03</v>
      </c>
      <c r="E1374" s="3">
        <v>0</v>
      </c>
      <c r="F1374" s="3">
        <v>0.9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0.07</v>
      </c>
      <c r="N1374" s="3" t="s">
        <v>54</v>
      </c>
      <c r="O1374" s="1">
        <v>920</v>
      </c>
      <c r="P1374" s="1">
        <v>1</v>
      </c>
      <c r="Q1374" s="1" t="s">
        <v>52</v>
      </c>
      <c r="R1374" s="1">
        <v>480</v>
      </c>
      <c r="S1374" s="1">
        <v>3.952</v>
      </c>
      <c r="T1374" s="1" t="s">
        <v>51</v>
      </c>
      <c r="U1374" s="1" t="s">
        <v>52</v>
      </c>
      <c r="V1374" s="1" t="s">
        <v>52</v>
      </c>
      <c r="W1374" s="1" t="s">
        <v>52</v>
      </c>
      <c r="X1374" s="1">
        <v>91.02</v>
      </c>
    </row>
    <row r="1375" spans="1:24">
      <c r="A1375" s="2" t="s">
        <v>319</v>
      </c>
      <c r="B1375" s="3" t="s">
        <v>313</v>
      </c>
      <c r="C1375" s="1" t="s">
        <v>8</v>
      </c>
      <c r="D1375" s="3">
        <v>99.03</v>
      </c>
      <c r="E1375" s="3">
        <v>0</v>
      </c>
      <c r="F1375" s="3">
        <v>0.9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0.07</v>
      </c>
      <c r="N1375" s="3" t="s">
        <v>54</v>
      </c>
      <c r="O1375" s="1">
        <v>920</v>
      </c>
      <c r="P1375" s="1">
        <v>1</v>
      </c>
      <c r="Q1375" s="1" t="s">
        <v>52</v>
      </c>
      <c r="R1375" s="1">
        <v>480</v>
      </c>
      <c r="S1375" s="1">
        <v>4.949833333</v>
      </c>
      <c r="T1375" s="1" t="s">
        <v>51</v>
      </c>
      <c r="U1375" s="1" t="s">
        <v>52</v>
      </c>
      <c r="V1375" s="1" t="s">
        <v>52</v>
      </c>
      <c r="W1375" s="1" t="s">
        <v>52</v>
      </c>
      <c r="X1375" s="1">
        <v>51.28</v>
      </c>
    </row>
    <row r="1376" spans="1:24">
      <c r="A1376" s="2" t="s">
        <v>320</v>
      </c>
      <c r="B1376" s="3" t="s">
        <v>313</v>
      </c>
      <c r="C1376" s="1" t="s">
        <v>8</v>
      </c>
      <c r="D1376" s="3">
        <v>99.03</v>
      </c>
      <c r="E1376" s="3">
        <v>0</v>
      </c>
      <c r="F1376" s="3">
        <v>0.9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0.07</v>
      </c>
      <c r="N1376" s="3" t="s">
        <v>54</v>
      </c>
      <c r="O1376" s="1">
        <v>920</v>
      </c>
      <c r="P1376" s="1">
        <v>1</v>
      </c>
      <c r="Q1376" s="1" t="s">
        <v>52</v>
      </c>
      <c r="R1376" s="1">
        <v>480</v>
      </c>
      <c r="S1376" s="1">
        <v>5.9475</v>
      </c>
      <c r="T1376" s="1" t="s">
        <v>51</v>
      </c>
      <c r="U1376" s="1" t="s">
        <v>52</v>
      </c>
      <c r="V1376" s="1" t="s">
        <v>52</v>
      </c>
      <c r="W1376" s="1" t="s">
        <v>52</v>
      </c>
      <c r="X1376" s="1">
        <v>69.32</v>
      </c>
    </row>
    <row r="1377" spans="1:24">
      <c r="A1377" s="2" t="s">
        <v>321</v>
      </c>
      <c r="B1377" s="2" t="s">
        <v>322</v>
      </c>
      <c r="C1377" s="1" t="s">
        <v>8</v>
      </c>
      <c r="D1377" s="2">
        <v>98</v>
      </c>
      <c r="E1377" s="2">
        <v>0</v>
      </c>
      <c r="F1377" s="2">
        <v>1</v>
      </c>
      <c r="G1377" s="2">
        <v>0</v>
      </c>
      <c r="H1377" s="2">
        <v>0</v>
      </c>
      <c r="I1377" s="2">
        <v>0</v>
      </c>
      <c r="J1377" s="3">
        <v>0</v>
      </c>
      <c r="K1377" s="2">
        <v>0</v>
      </c>
      <c r="L1377" s="2">
        <v>0</v>
      </c>
      <c r="M1377" s="2">
        <v>1</v>
      </c>
      <c r="N1377" s="3" t="s">
        <v>54</v>
      </c>
      <c r="O1377" s="1">
        <v>1000</v>
      </c>
      <c r="P1377" s="1">
        <v>1</v>
      </c>
      <c r="Q1377" s="1" t="s">
        <v>52</v>
      </c>
      <c r="R1377" s="1">
        <v>480</v>
      </c>
      <c r="S1377" s="1">
        <v>0</v>
      </c>
      <c r="T1377" s="1" t="s">
        <v>51</v>
      </c>
      <c r="U1377" s="1" t="s">
        <v>52</v>
      </c>
      <c r="V1377" s="1" t="s">
        <v>52</v>
      </c>
      <c r="W1377" s="1" t="s">
        <v>52</v>
      </c>
      <c r="X1377" s="1">
        <v>71.54</v>
      </c>
    </row>
    <row r="1378" spans="1:24">
      <c r="A1378" s="2" t="s">
        <v>323</v>
      </c>
      <c r="B1378" s="2" t="s">
        <v>322</v>
      </c>
      <c r="C1378" s="1" t="s">
        <v>8</v>
      </c>
      <c r="D1378" s="2">
        <v>98</v>
      </c>
      <c r="E1378" s="2">
        <v>0</v>
      </c>
      <c r="F1378" s="2">
        <v>1</v>
      </c>
      <c r="G1378" s="2">
        <v>0</v>
      </c>
      <c r="H1378" s="2">
        <v>0</v>
      </c>
      <c r="I1378" s="2">
        <v>0</v>
      </c>
      <c r="J1378" s="3">
        <v>0</v>
      </c>
      <c r="K1378" s="2">
        <v>0</v>
      </c>
      <c r="L1378" s="2">
        <v>0</v>
      </c>
      <c r="M1378" s="2">
        <v>1</v>
      </c>
      <c r="N1378" s="3" t="s">
        <v>54</v>
      </c>
      <c r="O1378" s="1">
        <v>1000</v>
      </c>
      <c r="P1378" s="1">
        <v>1</v>
      </c>
      <c r="Q1378" s="1" t="s">
        <v>52</v>
      </c>
      <c r="R1378" s="1">
        <v>480</v>
      </c>
      <c r="S1378" s="1">
        <v>0.234666666666667</v>
      </c>
      <c r="T1378" s="1" t="s">
        <v>51</v>
      </c>
      <c r="U1378" s="1" t="s">
        <v>52</v>
      </c>
      <c r="V1378" s="1" t="s">
        <v>52</v>
      </c>
      <c r="W1378" s="1" t="s">
        <v>52</v>
      </c>
      <c r="X1378" s="1">
        <v>74.66</v>
      </c>
    </row>
    <row r="1379" spans="1:24">
      <c r="A1379" s="2" t="s">
        <v>324</v>
      </c>
      <c r="B1379" s="2" t="s">
        <v>322</v>
      </c>
      <c r="C1379" s="1" t="s">
        <v>8</v>
      </c>
      <c r="D1379" s="2">
        <v>98</v>
      </c>
      <c r="E1379" s="2">
        <v>0</v>
      </c>
      <c r="F1379" s="2">
        <v>1</v>
      </c>
      <c r="G1379" s="2">
        <v>0</v>
      </c>
      <c r="H1379" s="2">
        <v>0</v>
      </c>
      <c r="I1379" s="2">
        <v>0</v>
      </c>
      <c r="J1379" s="3">
        <v>0</v>
      </c>
      <c r="K1379" s="2">
        <v>0</v>
      </c>
      <c r="L1379" s="2">
        <v>0</v>
      </c>
      <c r="M1379" s="2">
        <v>1</v>
      </c>
      <c r="N1379" s="3" t="s">
        <v>54</v>
      </c>
      <c r="O1379" s="1">
        <v>1000</v>
      </c>
      <c r="P1379" s="1">
        <v>1</v>
      </c>
      <c r="Q1379" s="1" t="s">
        <v>52</v>
      </c>
      <c r="R1379" s="1">
        <v>480</v>
      </c>
      <c r="S1379" s="1">
        <v>0.483666666666667</v>
      </c>
      <c r="T1379" s="1" t="s">
        <v>51</v>
      </c>
      <c r="U1379" s="1" t="s">
        <v>52</v>
      </c>
      <c r="V1379" s="1" t="s">
        <v>52</v>
      </c>
      <c r="W1379" s="1" t="s">
        <v>52</v>
      </c>
      <c r="X1379" s="1">
        <v>75.21</v>
      </c>
    </row>
    <row r="1380" spans="1:24">
      <c r="A1380" s="2" t="s">
        <v>325</v>
      </c>
      <c r="B1380" s="2" t="s">
        <v>322</v>
      </c>
      <c r="C1380" s="1" t="s">
        <v>8</v>
      </c>
      <c r="D1380" s="2">
        <v>98</v>
      </c>
      <c r="E1380" s="2">
        <v>0</v>
      </c>
      <c r="F1380" s="2">
        <v>1</v>
      </c>
      <c r="G1380" s="2">
        <v>0</v>
      </c>
      <c r="H1380" s="2">
        <v>0</v>
      </c>
      <c r="I1380" s="2">
        <v>0</v>
      </c>
      <c r="J1380" s="3">
        <v>0</v>
      </c>
      <c r="K1380" s="2">
        <v>0</v>
      </c>
      <c r="L1380" s="2">
        <v>0</v>
      </c>
      <c r="M1380" s="2">
        <v>1</v>
      </c>
      <c r="N1380" s="3" t="s">
        <v>54</v>
      </c>
      <c r="O1380" s="1">
        <v>1000</v>
      </c>
      <c r="P1380" s="1">
        <v>1</v>
      </c>
      <c r="Q1380" s="1" t="s">
        <v>52</v>
      </c>
      <c r="R1380" s="1">
        <v>480</v>
      </c>
      <c r="S1380" s="1">
        <v>0.982833333333333</v>
      </c>
      <c r="T1380" s="1" t="s">
        <v>51</v>
      </c>
      <c r="U1380" s="1" t="s">
        <v>52</v>
      </c>
      <c r="V1380" s="1" t="s">
        <v>52</v>
      </c>
      <c r="W1380" s="1" t="s">
        <v>52</v>
      </c>
      <c r="X1380" s="1">
        <v>75.85</v>
      </c>
    </row>
    <row r="1381" spans="1:24">
      <c r="A1381" s="2" t="s">
        <v>326</v>
      </c>
      <c r="B1381" s="2" t="s">
        <v>322</v>
      </c>
      <c r="C1381" s="1" t="s">
        <v>8</v>
      </c>
      <c r="D1381" s="2">
        <v>98</v>
      </c>
      <c r="E1381" s="2">
        <v>0</v>
      </c>
      <c r="F1381" s="2">
        <v>1</v>
      </c>
      <c r="G1381" s="2">
        <v>0</v>
      </c>
      <c r="H1381" s="2">
        <v>0</v>
      </c>
      <c r="I1381" s="2">
        <v>0</v>
      </c>
      <c r="J1381" s="3">
        <v>0</v>
      </c>
      <c r="K1381" s="2">
        <v>0</v>
      </c>
      <c r="L1381" s="2">
        <v>0</v>
      </c>
      <c r="M1381" s="2">
        <v>1</v>
      </c>
      <c r="N1381" s="3" t="s">
        <v>54</v>
      </c>
      <c r="O1381" s="1">
        <v>1000</v>
      </c>
      <c r="P1381" s="1">
        <v>1</v>
      </c>
      <c r="Q1381" s="1" t="s">
        <v>52</v>
      </c>
      <c r="R1381" s="1">
        <v>450</v>
      </c>
      <c r="S1381" s="1">
        <v>0</v>
      </c>
      <c r="T1381" s="1" t="s">
        <v>51</v>
      </c>
      <c r="U1381" s="1" t="s">
        <v>52</v>
      </c>
      <c r="V1381" s="1" t="s">
        <v>52</v>
      </c>
      <c r="W1381" s="1" t="s">
        <v>52</v>
      </c>
      <c r="X1381" s="1">
        <v>76.24</v>
      </c>
    </row>
    <row r="1382" spans="1:24">
      <c r="A1382" s="2" t="s">
        <v>327</v>
      </c>
      <c r="B1382" s="2" t="s">
        <v>322</v>
      </c>
      <c r="C1382" s="1" t="s">
        <v>8</v>
      </c>
      <c r="D1382" s="2">
        <v>98</v>
      </c>
      <c r="E1382" s="2">
        <v>0</v>
      </c>
      <c r="F1382" s="2">
        <v>1</v>
      </c>
      <c r="G1382" s="2">
        <v>0</v>
      </c>
      <c r="H1382" s="2">
        <v>0</v>
      </c>
      <c r="I1382" s="2">
        <v>0</v>
      </c>
      <c r="J1382" s="3">
        <v>0</v>
      </c>
      <c r="K1382" s="2">
        <v>0</v>
      </c>
      <c r="L1382" s="2">
        <v>0</v>
      </c>
      <c r="M1382" s="2">
        <v>1</v>
      </c>
      <c r="N1382" s="3" t="s">
        <v>54</v>
      </c>
      <c r="O1382" s="1">
        <v>1000</v>
      </c>
      <c r="P1382" s="1">
        <v>1</v>
      </c>
      <c r="Q1382" s="1" t="s">
        <v>52</v>
      </c>
      <c r="R1382" s="1">
        <v>450</v>
      </c>
      <c r="S1382" s="1">
        <v>0.233666666666667</v>
      </c>
      <c r="T1382" s="1" t="s">
        <v>51</v>
      </c>
      <c r="U1382" s="1" t="s">
        <v>52</v>
      </c>
      <c r="V1382" s="1" t="s">
        <v>52</v>
      </c>
      <c r="W1382" s="1" t="s">
        <v>52</v>
      </c>
      <c r="X1382" s="1">
        <v>81.13</v>
      </c>
    </row>
    <row r="1383" spans="1:24">
      <c r="A1383" s="2" t="s">
        <v>328</v>
      </c>
      <c r="B1383" s="2" t="s">
        <v>322</v>
      </c>
      <c r="C1383" s="1" t="s">
        <v>8</v>
      </c>
      <c r="D1383" s="2">
        <v>98</v>
      </c>
      <c r="E1383" s="2">
        <v>0</v>
      </c>
      <c r="F1383" s="2">
        <v>1</v>
      </c>
      <c r="G1383" s="2">
        <v>0</v>
      </c>
      <c r="H1383" s="2">
        <v>0</v>
      </c>
      <c r="I1383" s="2">
        <v>0</v>
      </c>
      <c r="J1383" s="3">
        <v>0</v>
      </c>
      <c r="K1383" s="2">
        <v>0</v>
      </c>
      <c r="L1383" s="2">
        <v>0</v>
      </c>
      <c r="M1383" s="2">
        <v>1</v>
      </c>
      <c r="N1383" s="3" t="s">
        <v>54</v>
      </c>
      <c r="O1383" s="1">
        <v>1000</v>
      </c>
      <c r="P1383" s="1">
        <v>1</v>
      </c>
      <c r="Q1383" s="1" t="s">
        <v>52</v>
      </c>
      <c r="R1383" s="1">
        <v>450</v>
      </c>
      <c r="S1383" s="1">
        <v>0.483666666666667</v>
      </c>
      <c r="T1383" s="1" t="s">
        <v>51</v>
      </c>
      <c r="U1383" s="1" t="s">
        <v>52</v>
      </c>
      <c r="V1383" s="1" t="s">
        <v>52</v>
      </c>
      <c r="W1383" s="1" t="s">
        <v>52</v>
      </c>
      <c r="X1383" s="1">
        <v>84.49</v>
      </c>
    </row>
    <row r="1384" spans="1:24">
      <c r="A1384" s="2" t="s">
        <v>329</v>
      </c>
      <c r="B1384" s="2" t="s">
        <v>322</v>
      </c>
      <c r="C1384" s="1" t="s">
        <v>8</v>
      </c>
      <c r="D1384" s="2">
        <v>98</v>
      </c>
      <c r="E1384" s="2">
        <v>0</v>
      </c>
      <c r="F1384" s="2">
        <v>1</v>
      </c>
      <c r="G1384" s="2">
        <v>0</v>
      </c>
      <c r="H1384" s="2">
        <v>0</v>
      </c>
      <c r="I1384" s="2">
        <v>0</v>
      </c>
      <c r="J1384" s="3">
        <v>0</v>
      </c>
      <c r="K1384" s="2">
        <v>0</v>
      </c>
      <c r="L1384" s="2">
        <v>0</v>
      </c>
      <c r="M1384" s="2">
        <v>1</v>
      </c>
      <c r="N1384" s="3" t="s">
        <v>54</v>
      </c>
      <c r="O1384" s="1">
        <v>1000</v>
      </c>
      <c r="P1384" s="1">
        <v>1</v>
      </c>
      <c r="Q1384" s="1" t="s">
        <v>52</v>
      </c>
      <c r="R1384" s="1">
        <v>450</v>
      </c>
      <c r="S1384" s="1">
        <v>0.981833333333333</v>
      </c>
      <c r="T1384" s="1" t="s">
        <v>51</v>
      </c>
      <c r="U1384" s="1" t="s">
        <v>52</v>
      </c>
      <c r="V1384" s="1" t="s">
        <v>52</v>
      </c>
      <c r="W1384" s="1" t="s">
        <v>52</v>
      </c>
      <c r="X1384" s="1">
        <v>88.69</v>
      </c>
    </row>
    <row r="1385" spans="1:24">
      <c r="A1385" s="2" t="s">
        <v>330</v>
      </c>
      <c r="B1385" s="3" t="s">
        <v>272</v>
      </c>
      <c r="C1385" s="1" t="s">
        <v>112</v>
      </c>
      <c r="D1385" s="3">
        <v>99.1</v>
      </c>
      <c r="E1385" s="3">
        <v>0</v>
      </c>
      <c r="F1385" s="3">
        <v>0.9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 t="s">
        <v>50</v>
      </c>
      <c r="O1385" s="1">
        <v>960</v>
      </c>
      <c r="P1385" s="1">
        <v>1.5</v>
      </c>
      <c r="Q1385" s="1">
        <v>90</v>
      </c>
      <c r="R1385" s="1">
        <v>460</v>
      </c>
      <c r="S1385" s="1">
        <v>0.2425</v>
      </c>
      <c r="T1385" s="1" t="s">
        <v>51</v>
      </c>
      <c r="U1385" s="1" t="s">
        <v>52</v>
      </c>
      <c r="V1385" s="1" t="s">
        <v>52</v>
      </c>
      <c r="W1385" s="1" t="s">
        <v>52</v>
      </c>
      <c r="X1385" s="1">
        <v>90.53</v>
      </c>
    </row>
    <row r="1386" spans="1:24">
      <c r="A1386" s="2" t="s">
        <v>331</v>
      </c>
      <c r="B1386" s="3" t="s">
        <v>272</v>
      </c>
      <c r="C1386" s="1" t="s">
        <v>112</v>
      </c>
      <c r="D1386" s="3">
        <v>99.1</v>
      </c>
      <c r="E1386" s="3">
        <v>0</v>
      </c>
      <c r="F1386" s="3">
        <v>0.9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 t="s">
        <v>50</v>
      </c>
      <c r="O1386" s="1">
        <v>960</v>
      </c>
      <c r="P1386" s="1">
        <v>1.5</v>
      </c>
      <c r="Q1386" s="1">
        <v>90</v>
      </c>
      <c r="R1386" s="1">
        <v>460</v>
      </c>
      <c r="S1386" s="1">
        <v>0.274833333</v>
      </c>
      <c r="T1386" s="1" t="s">
        <v>51</v>
      </c>
      <c r="U1386" s="1" t="s">
        <v>52</v>
      </c>
      <c r="V1386" s="1" t="s">
        <v>52</v>
      </c>
      <c r="W1386" s="1" t="s">
        <v>52</v>
      </c>
      <c r="X1386" s="1">
        <v>93.47</v>
      </c>
    </row>
    <row r="1387" spans="1:24">
      <c r="A1387" s="2" t="s">
        <v>332</v>
      </c>
      <c r="B1387" s="3" t="s">
        <v>272</v>
      </c>
      <c r="C1387" s="1" t="s">
        <v>112</v>
      </c>
      <c r="D1387" s="3">
        <v>99.1</v>
      </c>
      <c r="E1387" s="3">
        <v>0</v>
      </c>
      <c r="F1387" s="3">
        <v>0.9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 t="s">
        <v>50</v>
      </c>
      <c r="O1387" s="1">
        <v>960</v>
      </c>
      <c r="P1387" s="1">
        <v>1.5</v>
      </c>
      <c r="Q1387" s="1">
        <v>90</v>
      </c>
      <c r="R1387" s="1">
        <v>460</v>
      </c>
      <c r="S1387" s="1">
        <v>1.422</v>
      </c>
      <c r="T1387" s="1" t="s">
        <v>51</v>
      </c>
      <c r="U1387" s="1" t="s">
        <v>52</v>
      </c>
      <c r="V1387" s="1" t="s">
        <v>52</v>
      </c>
      <c r="W1387" s="1" t="s">
        <v>52</v>
      </c>
      <c r="X1387" s="1">
        <v>55.59</v>
      </c>
    </row>
    <row r="1388" spans="1:24">
      <c r="A1388" s="2" t="s">
        <v>333</v>
      </c>
      <c r="B1388" s="3" t="s">
        <v>272</v>
      </c>
      <c r="C1388" s="1" t="s">
        <v>112</v>
      </c>
      <c r="D1388" s="3">
        <v>99.1</v>
      </c>
      <c r="E1388" s="3">
        <v>0</v>
      </c>
      <c r="F1388" s="3">
        <v>0.9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 t="s">
        <v>50</v>
      </c>
      <c r="O1388" s="1">
        <v>960</v>
      </c>
      <c r="P1388" s="1">
        <v>1.5</v>
      </c>
      <c r="Q1388" s="1">
        <v>90</v>
      </c>
      <c r="R1388" s="1">
        <v>460</v>
      </c>
      <c r="S1388" s="1">
        <v>1.4805</v>
      </c>
      <c r="T1388" s="1" t="s">
        <v>51</v>
      </c>
      <c r="U1388" s="1" t="s">
        <v>52</v>
      </c>
      <c r="V1388" s="1" t="s">
        <v>52</v>
      </c>
      <c r="W1388" s="1" t="s">
        <v>52</v>
      </c>
      <c r="X1388" s="1">
        <v>78.6</v>
      </c>
    </row>
    <row r="1389" spans="1:24">
      <c r="A1389" s="2" t="s">
        <v>334</v>
      </c>
      <c r="B1389" s="3" t="s">
        <v>272</v>
      </c>
      <c r="C1389" s="1" t="s">
        <v>112</v>
      </c>
      <c r="D1389" s="3">
        <v>99.1</v>
      </c>
      <c r="E1389" s="3">
        <v>0</v>
      </c>
      <c r="F1389" s="3">
        <v>0.9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 t="s">
        <v>50</v>
      </c>
      <c r="O1389" s="1">
        <v>960</v>
      </c>
      <c r="P1389" s="1">
        <v>1.5</v>
      </c>
      <c r="Q1389" s="1">
        <v>90</v>
      </c>
      <c r="R1389" s="1">
        <v>460</v>
      </c>
      <c r="S1389" s="1">
        <v>1.963166667</v>
      </c>
      <c r="T1389" s="1" t="s">
        <v>51</v>
      </c>
      <c r="U1389" s="1" t="s">
        <v>52</v>
      </c>
      <c r="V1389" s="1" t="s">
        <v>52</v>
      </c>
      <c r="W1389" s="1" t="s">
        <v>52</v>
      </c>
      <c r="X1389" s="1">
        <v>79.92</v>
      </c>
    </row>
    <row r="1390" spans="1:24">
      <c r="A1390" s="2" t="s">
        <v>335</v>
      </c>
      <c r="B1390" s="3" t="s">
        <v>272</v>
      </c>
      <c r="C1390" s="1" t="s">
        <v>112</v>
      </c>
      <c r="D1390" s="3">
        <v>99.1</v>
      </c>
      <c r="E1390" s="3">
        <v>0</v>
      </c>
      <c r="F1390" s="3">
        <v>0.9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 t="s">
        <v>50</v>
      </c>
      <c r="O1390" s="1">
        <v>960</v>
      </c>
      <c r="P1390" s="1">
        <v>1.5</v>
      </c>
      <c r="Q1390" s="1">
        <v>90</v>
      </c>
      <c r="R1390" s="1">
        <v>460</v>
      </c>
      <c r="S1390" s="1">
        <v>2.9415</v>
      </c>
      <c r="T1390" s="1" t="s">
        <v>51</v>
      </c>
      <c r="U1390" s="1" t="s">
        <v>52</v>
      </c>
      <c r="V1390" s="1" t="s">
        <v>52</v>
      </c>
      <c r="W1390" s="1" t="s">
        <v>52</v>
      </c>
      <c r="X1390" s="1">
        <v>80.04</v>
      </c>
    </row>
    <row r="1391" spans="1:24">
      <c r="A1391" s="2" t="s">
        <v>336</v>
      </c>
      <c r="B1391" s="3" t="s">
        <v>272</v>
      </c>
      <c r="C1391" s="1" t="s">
        <v>112</v>
      </c>
      <c r="D1391" s="3">
        <v>99.1</v>
      </c>
      <c r="E1391" s="3">
        <v>0</v>
      </c>
      <c r="F1391" s="3">
        <v>0.9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 t="s">
        <v>50</v>
      </c>
      <c r="O1391" s="1">
        <v>960</v>
      </c>
      <c r="P1391" s="1">
        <v>1.5</v>
      </c>
      <c r="Q1391" s="1">
        <v>90</v>
      </c>
      <c r="R1391" s="1">
        <v>460</v>
      </c>
      <c r="S1391" s="1">
        <v>2.989166667</v>
      </c>
      <c r="T1391" s="1" t="s">
        <v>51</v>
      </c>
      <c r="U1391" s="1" t="s">
        <v>52</v>
      </c>
      <c r="V1391" s="1" t="s">
        <v>52</v>
      </c>
      <c r="W1391" s="1" t="s">
        <v>52</v>
      </c>
      <c r="X1391" s="1">
        <v>81.06</v>
      </c>
    </row>
    <row r="1392" spans="1:24">
      <c r="A1392" s="2" t="s">
        <v>337</v>
      </c>
      <c r="B1392" s="3" t="s">
        <v>272</v>
      </c>
      <c r="C1392" s="1" t="s">
        <v>112</v>
      </c>
      <c r="D1392" s="3">
        <v>99.1</v>
      </c>
      <c r="E1392" s="3">
        <v>0</v>
      </c>
      <c r="F1392" s="3">
        <v>0.9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 t="s">
        <v>50</v>
      </c>
      <c r="O1392" s="1">
        <v>960</v>
      </c>
      <c r="P1392" s="1">
        <v>1.5</v>
      </c>
      <c r="Q1392" s="1">
        <v>90</v>
      </c>
      <c r="R1392" s="1">
        <v>460</v>
      </c>
      <c r="S1392" s="1">
        <v>3.463166667</v>
      </c>
      <c r="T1392" s="1" t="s">
        <v>51</v>
      </c>
      <c r="U1392" s="1" t="s">
        <v>52</v>
      </c>
      <c r="V1392" s="1" t="s">
        <v>52</v>
      </c>
      <c r="W1392" s="1" t="s">
        <v>52</v>
      </c>
      <c r="X1392" s="1">
        <v>81.57</v>
      </c>
    </row>
    <row r="1393" spans="1:24">
      <c r="A1393" s="2" t="s">
        <v>338</v>
      </c>
      <c r="B1393" s="3" t="s">
        <v>272</v>
      </c>
      <c r="C1393" s="1" t="s">
        <v>112</v>
      </c>
      <c r="D1393" s="3">
        <v>99.1</v>
      </c>
      <c r="E1393" s="3">
        <v>0</v>
      </c>
      <c r="F1393" s="3">
        <v>0.9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 t="s">
        <v>50</v>
      </c>
      <c r="O1393" s="1">
        <v>960</v>
      </c>
      <c r="P1393" s="1">
        <v>1.5</v>
      </c>
      <c r="Q1393" s="1">
        <v>90</v>
      </c>
      <c r="R1393" s="1">
        <v>460</v>
      </c>
      <c r="S1393" s="1">
        <v>3.965333333</v>
      </c>
      <c r="T1393" s="1" t="s">
        <v>51</v>
      </c>
      <c r="U1393" s="1" t="s">
        <v>52</v>
      </c>
      <c r="V1393" s="1" t="s">
        <v>52</v>
      </c>
      <c r="W1393" s="1" t="s">
        <v>52</v>
      </c>
      <c r="X1393" s="1">
        <v>72.82</v>
      </c>
    </row>
    <row r="1394" spans="1:24">
      <c r="A1394" s="2" t="s">
        <v>339</v>
      </c>
      <c r="B1394" s="3" t="s">
        <v>272</v>
      </c>
      <c r="C1394" s="1" t="s">
        <v>112</v>
      </c>
      <c r="D1394" s="3">
        <v>98.56</v>
      </c>
      <c r="E1394" s="3">
        <v>0</v>
      </c>
      <c r="F1394" s="3">
        <v>1.44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 t="s">
        <v>50</v>
      </c>
      <c r="O1394" s="1">
        <v>960</v>
      </c>
      <c r="P1394" s="1">
        <v>1.5</v>
      </c>
      <c r="Q1394" s="1">
        <v>90</v>
      </c>
      <c r="R1394" s="1">
        <v>460</v>
      </c>
      <c r="S1394" s="1">
        <v>1.9565</v>
      </c>
      <c r="T1394" s="1" t="s">
        <v>51</v>
      </c>
      <c r="U1394" s="1" t="s">
        <v>52</v>
      </c>
      <c r="V1394" s="1" t="s">
        <v>52</v>
      </c>
      <c r="W1394" s="1" t="s">
        <v>52</v>
      </c>
      <c r="X1394" s="1">
        <v>75.9</v>
      </c>
    </row>
    <row r="1395" spans="1:24">
      <c r="A1395" s="2" t="s">
        <v>340</v>
      </c>
      <c r="B1395" s="3" t="s">
        <v>272</v>
      </c>
      <c r="C1395" s="1" t="s">
        <v>112</v>
      </c>
      <c r="D1395" s="3">
        <v>98.56</v>
      </c>
      <c r="E1395" s="3">
        <v>0</v>
      </c>
      <c r="F1395" s="3">
        <v>1.44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 t="s">
        <v>50</v>
      </c>
      <c r="O1395" s="1">
        <v>960</v>
      </c>
      <c r="P1395" s="1">
        <v>1.5</v>
      </c>
      <c r="Q1395" s="1">
        <v>90</v>
      </c>
      <c r="R1395" s="1">
        <v>460</v>
      </c>
      <c r="S1395" s="1">
        <v>2.9565</v>
      </c>
      <c r="T1395" s="1" t="s">
        <v>51</v>
      </c>
      <c r="U1395" s="1" t="s">
        <v>52</v>
      </c>
      <c r="V1395" s="1" t="s">
        <v>52</v>
      </c>
      <c r="W1395" s="1" t="s">
        <v>52</v>
      </c>
      <c r="X1395" s="1">
        <v>79.91</v>
      </c>
    </row>
    <row r="1396" spans="1:24">
      <c r="A1396" s="2" t="s">
        <v>341</v>
      </c>
      <c r="B1396" s="3" t="s">
        <v>272</v>
      </c>
      <c r="C1396" s="1" t="s">
        <v>112</v>
      </c>
      <c r="D1396" s="3">
        <v>98.56</v>
      </c>
      <c r="E1396" s="3">
        <v>0</v>
      </c>
      <c r="F1396" s="3">
        <v>1.44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 t="s">
        <v>50</v>
      </c>
      <c r="O1396" s="1">
        <v>960</v>
      </c>
      <c r="P1396" s="1">
        <v>1.5</v>
      </c>
      <c r="Q1396" s="1">
        <v>90</v>
      </c>
      <c r="R1396" s="1">
        <v>460</v>
      </c>
      <c r="S1396" s="1">
        <v>3.463</v>
      </c>
      <c r="T1396" s="1" t="s">
        <v>51</v>
      </c>
      <c r="U1396" s="1" t="s">
        <v>52</v>
      </c>
      <c r="V1396" s="1" t="s">
        <v>52</v>
      </c>
      <c r="W1396" s="1" t="s">
        <v>52</v>
      </c>
      <c r="X1396" s="1">
        <v>81.88</v>
      </c>
    </row>
    <row r="1397" spans="1:24">
      <c r="A1397" s="2" t="s">
        <v>342</v>
      </c>
      <c r="B1397" s="3" t="s">
        <v>272</v>
      </c>
      <c r="C1397" s="1" t="s">
        <v>112</v>
      </c>
      <c r="D1397" s="3">
        <v>98.56</v>
      </c>
      <c r="E1397" s="3">
        <v>0</v>
      </c>
      <c r="F1397" s="3">
        <v>1.44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 t="s">
        <v>50</v>
      </c>
      <c r="O1397" s="1">
        <v>960</v>
      </c>
      <c r="P1397" s="1">
        <v>1.5</v>
      </c>
      <c r="Q1397" s="1">
        <v>90</v>
      </c>
      <c r="R1397" s="1">
        <v>460</v>
      </c>
      <c r="S1397" s="1">
        <v>3.9695</v>
      </c>
      <c r="T1397" s="1" t="s">
        <v>51</v>
      </c>
      <c r="U1397" s="1" t="s">
        <v>52</v>
      </c>
      <c r="V1397" s="1" t="s">
        <v>52</v>
      </c>
      <c r="W1397" s="1" t="s">
        <v>52</v>
      </c>
      <c r="X1397" s="1">
        <v>85.68</v>
      </c>
    </row>
    <row r="1398" spans="1:24">
      <c r="A1398" s="2" t="s">
        <v>343</v>
      </c>
      <c r="B1398" s="3" t="s">
        <v>272</v>
      </c>
      <c r="C1398" s="1" t="s">
        <v>112</v>
      </c>
      <c r="D1398" s="3">
        <v>98.56</v>
      </c>
      <c r="E1398" s="3">
        <v>0</v>
      </c>
      <c r="F1398" s="3">
        <v>1.44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 t="s">
        <v>50</v>
      </c>
      <c r="O1398" s="1">
        <v>960</v>
      </c>
      <c r="P1398" s="1">
        <v>1.5</v>
      </c>
      <c r="Q1398" s="1">
        <v>90</v>
      </c>
      <c r="R1398" s="1">
        <v>460</v>
      </c>
      <c r="S1398" s="1">
        <v>4.971666667</v>
      </c>
      <c r="T1398" s="1" t="s">
        <v>51</v>
      </c>
      <c r="U1398" s="1" t="s">
        <v>52</v>
      </c>
      <c r="V1398" s="1" t="s">
        <v>52</v>
      </c>
      <c r="W1398" s="1" t="s">
        <v>52</v>
      </c>
      <c r="X1398" s="1">
        <v>67.69</v>
      </c>
    </row>
    <row r="1399" spans="1:24">
      <c r="A1399" s="2" t="s">
        <v>344</v>
      </c>
      <c r="B1399" s="3" t="s">
        <v>345</v>
      </c>
      <c r="C1399" s="1" t="s">
        <v>346</v>
      </c>
      <c r="D1399" s="3">
        <v>51.76</v>
      </c>
      <c r="E1399" s="3">
        <v>1.21</v>
      </c>
      <c r="F1399" s="3">
        <v>47.03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1" t="s">
        <v>54</v>
      </c>
      <c r="O1399" s="1">
        <v>930</v>
      </c>
      <c r="P1399" s="1">
        <v>0.5</v>
      </c>
      <c r="Q1399" s="1" t="s">
        <v>52</v>
      </c>
      <c r="R1399" s="1">
        <v>448.2</v>
      </c>
      <c r="S1399" s="1">
        <v>1</v>
      </c>
      <c r="T1399" s="1" t="s">
        <v>51</v>
      </c>
      <c r="U1399" s="1" t="s">
        <v>52</v>
      </c>
      <c r="V1399" s="1" t="s">
        <v>52</v>
      </c>
      <c r="W1399" s="1" t="s">
        <v>52</v>
      </c>
      <c r="X1399" s="1">
        <v>74.06</v>
      </c>
    </row>
    <row r="1400" spans="1:24">
      <c r="A1400" s="2" t="s">
        <v>347</v>
      </c>
      <c r="B1400" s="3" t="s">
        <v>345</v>
      </c>
      <c r="C1400" s="1" t="s">
        <v>346</v>
      </c>
      <c r="D1400" s="3">
        <v>51.76</v>
      </c>
      <c r="E1400" s="3">
        <v>1.21</v>
      </c>
      <c r="F1400" s="3">
        <v>47.03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1" t="s">
        <v>54</v>
      </c>
      <c r="O1400" s="1">
        <v>930</v>
      </c>
      <c r="P1400" s="1">
        <v>0.5</v>
      </c>
      <c r="Q1400" s="1" t="s">
        <v>52</v>
      </c>
      <c r="R1400" s="1">
        <v>478.2</v>
      </c>
      <c r="S1400" s="1">
        <v>1</v>
      </c>
      <c r="T1400" s="1" t="s">
        <v>51</v>
      </c>
      <c r="U1400" s="1" t="s">
        <v>52</v>
      </c>
      <c r="V1400" s="1" t="s">
        <v>52</v>
      </c>
      <c r="W1400" s="1" t="s">
        <v>52</v>
      </c>
      <c r="X1400" s="1">
        <v>78.93</v>
      </c>
    </row>
    <row r="1401" spans="1:24">
      <c r="A1401" s="2" t="s">
        <v>348</v>
      </c>
      <c r="B1401" s="3" t="s">
        <v>345</v>
      </c>
      <c r="C1401" s="1" t="s">
        <v>346</v>
      </c>
      <c r="D1401" s="3">
        <v>51.76</v>
      </c>
      <c r="E1401" s="3">
        <v>1.21</v>
      </c>
      <c r="F1401" s="3">
        <v>47.03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1" t="s">
        <v>54</v>
      </c>
      <c r="O1401" s="1">
        <v>930</v>
      </c>
      <c r="P1401" s="1">
        <v>0.5</v>
      </c>
      <c r="Q1401" s="1" t="s">
        <v>52</v>
      </c>
      <c r="R1401" s="1">
        <v>508.28</v>
      </c>
      <c r="S1401" s="1">
        <v>1</v>
      </c>
      <c r="T1401" s="1" t="s">
        <v>51</v>
      </c>
      <c r="U1401" s="1" t="s">
        <v>52</v>
      </c>
      <c r="V1401" s="1" t="s">
        <v>52</v>
      </c>
      <c r="W1401" s="1" t="s">
        <v>52</v>
      </c>
      <c r="X1401" s="1">
        <v>80.6</v>
      </c>
    </row>
    <row r="1402" spans="1:24">
      <c r="A1402" s="2" t="s">
        <v>349</v>
      </c>
      <c r="B1402" s="3" t="s">
        <v>345</v>
      </c>
      <c r="C1402" s="1" t="s">
        <v>346</v>
      </c>
      <c r="D1402" s="3">
        <v>51.76</v>
      </c>
      <c r="E1402" s="3">
        <v>1.21</v>
      </c>
      <c r="F1402" s="3">
        <v>47.03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1" t="s">
        <v>54</v>
      </c>
      <c r="O1402" s="1">
        <v>930</v>
      </c>
      <c r="P1402" s="1">
        <v>0.5</v>
      </c>
      <c r="Q1402" s="1" t="s">
        <v>52</v>
      </c>
      <c r="R1402" s="1">
        <v>548.36</v>
      </c>
      <c r="S1402" s="1">
        <v>1</v>
      </c>
      <c r="T1402" s="1" t="s">
        <v>51</v>
      </c>
      <c r="U1402" s="1" t="s">
        <v>52</v>
      </c>
      <c r="V1402" s="1" t="s">
        <v>52</v>
      </c>
      <c r="W1402" s="1" t="s">
        <v>52</v>
      </c>
      <c r="X1402" s="1">
        <v>82.61</v>
      </c>
    </row>
    <row r="1403" spans="1:24">
      <c r="A1403" s="2" t="s">
        <v>350</v>
      </c>
      <c r="B1403" s="3" t="s">
        <v>345</v>
      </c>
      <c r="C1403" s="1" t="s">
        <v>346</v>
      </c>
      <c r="D1403" s="3">
        <v>51.76</v>
      </c>
      <c r="E1403" s="3">
        <v>1.21</v>
      </c>
      <c r="F1403" s="3">
        <v>47.03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1" t="s">
        <v>54</v>
      </c>
      <c r="O1403" s="1">
        <v>930</v>
      </c>
      <c r="P1403" s="1">
        <v>0.5</v>
      </c>
      <c r="Q1403" s="1" t="s">
        <v>52</v>
      </c>
      <c r="R1403" s="1">
        <v>398.03</v>
      </c>
      <c r="S1403" s="1">
        <v>1</v>
      </c>
      <c r="T1403" s="1" t="s">
        <v>51</v>
      </c>
      <c r="U1403" s="1" t="s">
        <v>52</v>
      </c>
      <c r="V1403" s="1" t="s">
        <v>52</v>
      </c>
      <c r="W1403" s="1" t="s">
        <v>52</v>
      </c>
      <c r="X1403" s="1">
        <v>55.88</v>
      </c>
    </row>
    <row r="1404" spans="1:24">
      <c r="A1404" s="2" t="s">
        <v>351</v>
      </c>
      <c r="B1404" s="3" t="s">
        <v>345</v>
      </c>
      <c r="C1404" s="1" t="s">
        <v>346</v>
      </c>
      <c r="D1404" s="3">
        <v>51.76</v>
      </c>
      <c r="E1404" s="3">
        <v>1.21</v>
      </c>
      <c r="F1404" s="3">
        <v>47.03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1" t="s">
        <v>54</v>
      </c>
      <c r="O1404" s="1">
        <v>930</v>
      </c>
      <c r="P1404" s="1">
        <v>0.5</v>
      </c>
      <c r="Q1404" s="1" t="s">
        <v>52</v>
      </c>
      <c r="R1404" s="1">
        <v>448.11</v>
      </c>
      <c r="S1404" s="1">
        <v>1</v>
      </c>
      <c r="T1404" s="1" t="s">
        <v>51</v>
      </c>
      <c r="U1404" s="1" t="s">
        <v>52</v>
      </c>
      <c r="V1404" s="1" t="s">
        <v>52</v>
      </c>
      <c r="W1404" s="1" t="s">
        <v>52</v>
      </c>
      <c r="X1404" s="1">
        <v>56.73</v>
      </c>
    </row>
    <row r="1405" spans="1:24">
      <c r="A1405" s="2" t="s">
        <v>352</v>
      </c>
      <c r="B1405" s="3" t="s">
        <v>345</v>
      </c>
      <c r="C1405" s="1" t="s">
        <v>346</v>
      </c>
      <c r="D1405" s="3">
        <v>51.76</v>
      </c>
      <c r="E1405" s="3">
        <v>1.21</v>
      </c>
      <c r="F1405" s="3">
        <v>47.03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1" t="s">
        <v>54</v>
      </c>
      <c r="O1405" s="1">
        <v>930</v>
      </c>
      <c r="P1405" s="1">
        <v>0.5</v>
      </c>
      <c r="Q1405" s="1" t="s">
        <v>52</v>
      </c>
      <c r="R1405" s="1">
        <v>478.28</v>
      </c>
      <c r="S1405" s="1">
        <v>1</v>
      </c>
      <c r="T1405" s="1" t="s">
        <v>51</v>
      </c>
      <c r="U1405" s="1" t="s">
        <v>52</v>
      </c>
      <c r="V1405" s="1" t="s">
        <v>52</v>
      </c>
      <c r="W1405" s="1" t="s">
        <v>52</v>
      </c>
      <c r="X1405" s="1">
        <v>58.41</v>
      </c>
    </row>
    <row r="1406" spans="1:24">
      <c r="A1406" s="2" t="s">
        <v>353</v>
      </c>
      <c r="B1406" s="3" t="s">
        <v>345</v>
      </c>
      <c r="C1406" s="1" t="s">
        <v>346</v>
      </c>
      <c r="D1406" s="3">
        <v>51.76</v>
      </c>
      <c r="E1406" s="3">
        <v>1.21</v>
      </c>
      <c r="F1406" s="3">
        <v>47.03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1" t="s">
        <v>54</v>
      </c>
      <c r="O1406" s="1">
        <v>930</v>
      </c>
      <c r="P1406" s="1">
        <v>0.5</v>
      </c>
      <c r="Q1406" s="1" t="s">
        <v>52</v>
      </c>
      <c r="R1406" s="1">
        <v>508.28</v>
      </c>
      <c r="S1406" s="1">
        <v>1</v>
      </c>
      <c r="T1406" s="1" t="s">
        <v>51</v>
      </c>
      <c r="U1406" s="1" t="s">
        <v>52</v>
      </c>
      <c r="V1406" s="1" t="s">
        <v>52</v>
      </c>
      <c r="W1406" s="1" t="s">
        <v>52</v>
      </c>
      <c r="X1406" s="1">
        <v>59.06</v>
      </c>
    </row>
    <row r="1407" spans="1:24">
      <c r="A1407" s="2" t="s">
        <v>354</v>
      </c>
      <c r="B1407" s="3" t="s">
        <v>345</v>
      </c>
      <c r="C1407" s="1" t="s">
        <v>346</v>
      </c>
      <c r="D1407" s="3">
        <v>51.76</v>
      </c>
      <c r="E1407" s="3">
        <v>1.21</v>
      </c>
      <c r="F1407" s="3">
        <v>47.03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1" t="s">
        <v>54</v>
      </c>
      <c r="O1407" s="1">
        <v>930</v>
      </c>
      <c r="P1407" s="1">
        <v>0.5</v>
      </c>
      <c r="Q1407" s="1" t="s">
        <v>52</v>
      </c>
      <c r="R1407" s="1">
        <v>548.36</v>
      </c>
      <c r="S1407" s="1">
        <v>1</v>
      </c>
      <c r="T1407" s="1" t="s">
        <v>51</v>
      </c>
      <c r="U1407" s="1" t="s">
        <v>52</v>
      </c>
      <c r="V1407" s="1" t="s">
        <v>52</v>
      </c>
      <c r="W1407" s="1" t="s">
        <v>52</v>
      </c>
      <c r="X1407" s="1">
        <v>60.22</v>
      </c>
    </row>
    <row r="1408" spans="1:24">
      <c r="A1408" s="2" t="s">
        <v>355</v>
      </c>
      <c r="B1408" s="3" t="s">
        <v>345</v>
      </c>
      <c r="C1408" s="1" t="s">
        <v>346</v>
      </c>
      <c r="D1408" s="3">
        <v>51.76</v>
      </c>
      <c r="E1408" s="3">
        <v>1.21</v>
      </c>
      <c r="F1408" s="3">
        <v>47.03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1" t="s">
        <v>54</v>
      </c>
      <c r="O1408" s="1">
        <v>930</v>
      </c>
      <c r="P1408" s="1">
        <v>0.5</v>
      </c>
      <c r="Q1408" s="1" t="s">
        <v>52</v>
      </c>
      <c r="R1408" s="1">
        <v>510</v>
      </c>
      <c r="S1408" s="1">
        <v>0</v>
      </c>
      <c r="T1408" s="1" t="s">
        <v>51</v>
      </c>
      <c r="U1408" s="1" t="s">
        <v>52</v>
      </c>
      <c r="V1408" s="1" t="s">
        <v>52</v>
      </c>
      <c r="W1408" s="1" t="s">
        <v>52</v>
      </c>
      <c r="X1408" s="1">
        <v>60.6</v>
      </c>
    </row>
    <row r="1409" spans="1:24">
      <c r="A1409" s="2" t="s">
        <v>356</v>
      </c>
      <c r="B1409" s="3" t="s">
        <v>345</v>
      </c>
      <c r="C1409" s="1" t="s">
        <v>346</v>
      </c>
      <c r="D1409" s="3">
        <v>51.76</v>
      </c>
      <c r="E1409" s="3">
        <v>1.21</v>
      </c>
      <c r="F1409" s="3">
        <v>47.03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1" t="s">
        <v>54</v>
      </c>
      <c r="O1409" s="1">
        <v>930</v>
      </c>
      <c r="P1409" s="1">
        <v>0.5</v>
      </c>
      <c r="Q1409" s="1" t="s">
        <v>52</v>
      </c>
      <c r="R1409" s="1">
        <v>510</v>
      </c>
      <c r="S1409" s="1">
        <v>0.48</v>
      </c>
      <c r="T1409" s="1" t="s">
        <v>51</v>
      </c>
      <c r="U1409" s="1" t="s">
        <v>52</v>
      </c>
      <c r="V1409" s="1" t="s">
        <v>52</v>
      </c>
      <c r="W1409" s="1" t="s">
        <v>52</v>
      </c>
      <c r="X1409" s="1">
        <v>62.2</v>
      </c>
    </row>
    <row r="1410" spans="1:24">
      <c r="A1410" s="2" t="s">
        <v>357</v>
      </c>
      <c r="B1410" s="3" t="s">
        <v>345</v>
      </c>
      <c r="C1410" s="1" t="s">
        <v>346</v>
      </c>
      <c r="D1410" s="3">
        <v>51.76</v>
      </c>
      <c r="E1410" s="3">
        <v>1.21</v>
      </c>
      <c r="F1410" s="3">
        <v>47.03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1" t="s">
        <v>54</v>
      </c>
      <c r="O1410" s="1">
        <v>930</v>
      </c>
      <c r="P1410" s="1">
        <v>0.5</v>
      </c>
      <c r="Q1410" s="1" t="s">
        <v>52</v>
      </c>
      <c r="R1410" s="1">
        <v>510</v>
      </c>
      <c r="S1410" s="1">
        <v>1</v>
      </c>
      <c r="T1410" s="1" t="s">
        <v>51</v>
      </c>
      <c r="U1410" s="1" t="s">
        <v>52</v>
      </c>
      <c r="V1410" s="1" t="s">
        <v>52</v>
      </c>
      <c r="W1410" s="1" t="s">
        <v>52</v>
      </c>
      <c r="X1410" s="1">
        <v>63.36</v>
      </c>
    </row>
    <row r="1411" spans="1:24">
      <c r="A1411" s="2" t="s">
        <v>358</v>
      </c>
      <c r="B1411" s="3" t="s">
        <v>345</v>
      </c>
      <c r="C1411" s="1" t="s">
        <v>346</v>
      </c>
      <c r="D1411" s="3">
        <v>51.76</v>
      </c>
      <c r="E1411" s="3">
        <v>1.21</v>
      </c>
      <c r="F1411" s="3">
        <v>47.03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1" t="s">
        <v>54</v>
      </c>
      <c r="O1411" s="1">
        <v>930</v>
      </c>
      <c r="P1411" s="1">
        <v>0.5</v>
      </c>
      <c r="Q1411" s="1" t="s">
        <v>52</v>
      </c>
      <c r="R1411" s="1">
        <v>510</v>
      </c>
      <c r="S1411" s="1">
        <v>2.01</v>
      </c>
      <c r="T1411" s="1" t="s">
        <v>51</v>
      </c>
      <c r="U1411" s="1" t="s">
        <v>52</v>
      </c>
      <c r="V1411" s="1" t="s">
        <v>52</v>
      </c>
      <c r="W1411" s="1" t="s">
        <v>52</v>
      </c>
      <c r="X1411" s="1">
        <v>34.36</v>
      </c>
    </row>
    <row r="1412" spans="1:24">
      <c r="A1412" s="2" t="s">
        <v>359</v>
      </c>
      <c r="B1412" s="3" t="s">
        <v>345</v>
      </c>
      <c r="C1412" s="1" t="s">
        <v>346</v>
      </c>
      <c r="D1412" s="3">
        <v>51.76</v>
      </c>
      <c r="E1412" s="3">
        <v>1.21</v>
      </c>
      <c r="F1412" s="3">
        <v>47.03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1" t="s">
        <v>54</v>
      </c>
      <c r="O1412" s="1">
        <v>930</v>
      </c>
      <c r="P1412" s="1">
        <v>0.5</v>
      </c>
      <c r="Q1412" s="1" t="s">
        <v>52</v>
      </c>
      <c r="R1412" s="1">
        <v>510</v>
      </c>
      <c r="S1412" s="1">
        <v>3.02</v>
      </c>
      <c r="T1412" s="1" t="s">
        <v>51</v>
      </c>
      <c r="U1412" s="1" t="s">
        <v>52</v>
      </c>
      <c r="V1412" s="1" t="s">
        <v>52</v>
      </c>
      <c r="W1412" s="1" t="s">
        <v>52</v>
      </c>
      <c r="X1412" s="1">
        <v>55.7</v>
      </c>
    </row>
    <row r="1413" spans="1:24">
      <c r="A1413" s="2" t="s">
        <v>360</v>
      </c>
      <c r="B1413" s="3" t="s">
        <v>345</v>
      </c>
      <c r="C1413" s="1" t="s">
        <v>346</v>
      </c>
      <c r="D1413" s="3">
        <v>51.76</v>
      </c>
      <c r="E1413" s="3">
        <v>1.21</v>
      </c>
      <c r="F1413" s="3">
        <v>47.03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1" t="s">
        <v>54</v>
      </c>
      <c r="O1413" s="1">
        <v>930</v>
      </c>
      <c r="P1413" s="1">
        <v>0.5</v>
      </c>
      <c r="Q1413" s="1" t="s">
        <v>52</v>
      </c>
      <c r="R1413" s="1">
        <v>510</v>
      </c>
      <c r="S1413" s="1">
        <v>0.45</v>
      </c>
      <c r="T1413" s="1" t="s">
        <v>51</v>
      </c>
      <c r="U1413" s="1" t="s">
        <v>52</v>
      </c>
      <c r="V1413" s="1" t="s">
        <v>52</v>
      </c>
      <c r="W1413" s="1" t="s">
        <v>52</v>
      </c>
      <c r="X1413" s="1">
        <v>63.33</v>
      </c>
    </row>
    <row r="1414" spans="1:24">
      <c r="A1414" s="2" t="s">
        <v>361</v>
      </c>
      <c r="B1414" s="3" t="s">
        <v>345</v>
      </c>
      <c r="C1414" s="1" t="s">
        <v>346</v>
      </c>
      <c r="D1414" s="3">
        <v>51.76</v>
      </c>
      <c r="E1414" s="3">
        <v>1.21</v>
      </c>
      <c r="F1414" s="3">
        <v>47.03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1" t="s">
        <v>54</v>
      </c>
      <c r="O1414" s="1">
        <v>930</v>
      </c>
      <c r="P1414" s="1">
        <v>0.5</v>
      </c>
      <c r="Q1414" s="1" t="s">
        <v>52</v>
      </c>
      <c r="R1414" s="1">
        <v>510</v>
      </c>
      <c r="S1414" s="1">
        <v>0.94</v>
      </c>
      <c r="T1414" s="1" t="s">
        <v>51</v>
      </c>
      <c r="U1414" s="1" t="s">
        <v>52</v>
      </c>
      <c r="V1414" s="1" t="s">
        <v>52</v>
      </c>
      <c r="W1414" s="1" t="s">
        <v>52</v>
      </c>
      <c r="X1414" s="1">
        <v>68.51</v>
      </c>
    </row>
    <row r="1415" spans="1:24">
      <c r="A1415" s="2" t="s">
        <v>362</v>
      </c>
      <c r="B1415" s="3" t="s">
        <v>345</v>
      </c>
      <c r="C1415" s="1" t="s">
        <v>346</v>
      </c>
      <c r="D1415" s="3">
        <v>51.76</v>
      </c>
      <c r="E1415" s="3">
        <v>1.21</v>
      </c>
      <c r="F1415" s="3">
        <v>47.03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1" t="s">
        <v>54</v>
      </c>
      <c r="O1415" s="1">
        <v>930</v>
      </c>
      <c r="P1415" s="1">
        <v>0.5</v>
      </c>
      <c r="Q1415" s="1" t="s">
        <v>52</v>
      </c>
      <c r="R1415" s="1">
        <v>510</v>
      </c>
      <c r="S1415" s="1">
        <v>1.97</v>
      </c>
      <c r="T1415" s="1" t="s">
        <v>51</v>
      </c>
      <c r="U1415" s="1" t="s">
        <v>52</v>
      </c>
      <c r="V1415" s="1" t="s">
        <v>52</v>
      </c>
      <c r="W1415" s="1" t="s">
        <v>52</v>
      </c>
      <c r="X1415" s="1">
        <v>34.36</v>
      </c>
    </row>
    <row r="1416" spans="1:24">
      <c r="A1416" s="2" t="s">
        <v>363</v>
      </c>
      <c r="B1416" s="3" t="s">
        <v>345</v>
      </c>
      <c r="C1416" s="1" t="s">
        <v>346</v>
      </c>
      <c r="D1416" s="3">
        <v>51.76</v>
      </c>
      <c r="E1416" s="3">
        <v>1.21</v>
      </c>
      <c r="F1416" s="3">
        <v>47.03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1" t="s">
        <v>54</v>
      </c>
      <c r="O1416" s="1">
        <v>930</v>
      </c>
      <c r="P1416" s="1">
        <v>0.5</v>
      </c>
      <c r="Q1416" s="1" t="s">
        <v>52</v>
      </c>
      <c r="R1416" s="1">
        <v>510</v>
      </c>
      <c r="S1416" s="1">
        <v>2.96</v>
      </c>
      <c r="T1416" s="1" t="s">
        <v>51</v>
      </c>
      <c r="U1416" s="1" t="s">
        <v>52</v>
      </c>
      <c r="V1416" s="1" t="s">
        <v>52</v>
      </c>
      <c r="W1416" s="1" t="s">
        <v>52</v>
      </c>
      <c r="X1416" s="1">
        <v>50.69</v>
      </c>
    </row>
    <row r="1417" spans="1:24">
      <c r="A1417" s="2" t="s">
        <v>364</v>
      </c>
      <c r="B1417" s="3" t="s">
        <v>365</v>
      </c>
      <c r="C1417" s="1" t="s">
        <v>8</v>
      </c>
      <c r="D1417" s="3">
        <v>99.4</v>
      </c>
      <c r="E1417" s="3">
        <v>0</v>
      </c>
      <c r="F1417" s="3">
        <v>0.55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0.05</v>
      </c>
      <c r="N1417" s="1" t="s">
        <v>54</v>
      </c>
      <c r="O1417" s="1">
        <v>1050</v>
      </c>
      <c r="P1417" s="1">
        <v>4</v>
      </c>
      <c r="Q1417" s="1" t="s">
        <v>52</v>
      </c>
      <c r="R1417" s="1">
        <v>32.5</v>
      </c>
      <c r="S1417" s="1">
        <v>1</v>
      </c>
      <c r="T1417" s="1" t="s">
        <v>51</v>
      </c>
      <c r="U1417" s="1" t="s">
        <v>52</v>
      </c>
      <c r="V1417" s="1" t="s">
        <v>52</v>
      </c>
      <c r="W1417" s="1" t="s">
        <v>52</v>
      </c>
      <c r="X1417" s="1">
        <v>59.72</v>
      </c>
    </row>
    <row r="1418" spans="1:24">
      <c r="A1418" s="2" t="s">
        <v>366</v>
      </c>
      <c r="B1418" s="3" t="s">
        <v>365</v>
      </c>
      <c r="C1418" s="1" t="s">
        <v>8</v>
      </c>
      <c r="D1418" s="3">
        <v>99.4</v>
      </c>
      <c r="E1418" s="3">
        <v>0</v>
      </c>
      <c r="F1418" s="3">
        <v>0.55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0.05</v>
      </c>
      <c r="N1418" s="1" t="s">
        <v>54</v>
      </c>
      <c r="O1418" s="1">
        <v>1050</v>
      </c>
      <c r="P1418" s="1">
        <v>4</v>
      </c>
      <c r="Q1418" s="1" t="s">
        <v>52</v>
      </c>
      <c r="R1418" s="1">
        <v>43.3</v>
      </c>
      <c r="S1418" s="1">
        <v>1</v>
      </c>
      <c r="T1418" s="1" t="s">
        <v>51</v>
      </c>
      <c r="U1418" s="1" t="s">
        <v>52</v>
      </c>
      <c r="V1418" s="1" t="s">
        <v>52</v>
      </c>
      <c r="W1418" s="1" t="s">
        <v>52</v>
      </c>
      <c r="X1418" s="1">
        <v>65.04</v>
      </c>
    </row>
    <row r="1419" spans="1:24">
      <c r="A1419" s="2" t="s">
        <v>367</v>
      </c>
      <c r="B1419" s="3" t="s">
        <v>365</v>
      </c>
      <c r="C1419" s="1" t="s">
        <v>8</v>
      </c>
      <c r="D1419" s="3">
        <v>99.4</v>
      </c>
      <c r="E1419" s="3">
        <v>0</v>
      </c>
      <c r="F1419" s="3">
        <v>0.55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0.05</v>
      </c>
      <c r="N1419" s="1" t="s">
        <v>54</v>
      </c>
      <c r="O1419" s="1">
        <v>1050</v>
      </c>
      <c r="P1419" s="1">
        <v>4</v>
      </c>
      <c r="Q1419" s="1" t="s">
        <v>52</v>
      </c>
      <c r="R1419" s="1">
        <v>53.61</v>
      </c>
      <c r="S1419" s="1">
        <v>1</v>
      </c>
      <c r="T1419" s="1" t="s">
        <v>51</v>
      </c>
      <c r="U1419" s="1" t="s">
        <v>52</v>
      </c>
      <c r="V1419" s="1" t="s">
        <v>52</v>
      </c>
      <c r="W1419" s="1" t="s">
        <v>52</v>
      </c>
      <c r="X1419" s="1">
        <v>78.19</v>
      </c>
    </row>
    <row r="1420" spans="1:24">
      <c r="A1420" s="2" t="s">
        <v>368</v>
      </c>
      <c r="B1420" s="3" t="s">
        <v>365</v>
      </c>
      <c r="C1420" s="1" t="s">
        <v>8</v>
      </c>
      <c r="D1420" s="3">
        <v>99.4</v>
      </c>
      <c r="E1420" s="3">
        <v>0</v>
      </c>
      <c r="F1420" s="3">
        <v>0.55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0.05</v>
      </c>
      <c r="N1420" s="1" t="s">
        <v>54</v>
      </c>
      <c r="O1420" s="1">
        <v>1050</v>
      </c>
      <c r="P1420" s="1">
        <v>4</v>
      </c>
      <c r="Q1420" s="1" t="s">
        <v>52</v>
      </c>
      <c r="R1420" s="1">
        <v>64.09</v>
      </c>
      <c r="S1420" s="1">
        <v>1</v>
      </c>
      <c r="T1420" s="1" t="s">
        <v>51</v>
      </c>
      <c r="U1420" s="1" t="s">
        <v>52</v>
      </c>
      <c r="V1420" s="1" t="s">
        <v>52</v>
      </c>
      <c r="W1420" s="1" t="s">
        <v>52</v>
      </c>
      <c r="X1420" s="1">
        <v>80.69</v>
      </c>
    </row>
    <row r="1421" spans="1:24">
      <c r="A1421" s="2" t="s">
        <v>369</v>
      </c>
      <c r="B1421" s="3" t="s">
        <v>365</v>
      </c>
      <c r="C1421" s="1" t="s">
        <v>8</v>
      </c>
      <c r="D1421" s="3">
        <v>99.4</v>
      </c>
      <c r="E1421" s="3">
        <v>0</v>
      </c>
      <c r="F1421" s="3">
        <v>0.55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0.05</v>
      </c>
      <c r="N1421" s="1" t="s">
        <v>54</v>
      </c>
      <c r="O1421" s="1">
        <v>1050</v>
      </c>
      <c r="P1421" s="1">
        <v>4</v>
      </c>
      <c r="Q1421" s="1" t="s">
        <v>52</v>
      </c>
      <c r="R1421" s="1">
        <v>289.42</v>
      </c>
      <c r="S1421" s="1">
        <v>1</v>
      </c>
      <c r="T1421" s="1" t="s">
        <v>51</v>
      </c>
      <c r="U1421" s="1" t="s">
        <v>52</v>
      </c>
      <c r="V1421" s="1" t="s">
        <v>52</v>
      </c>
      <c r="W1421" s="1" t="s">
        <v>52</v>
      </c>
      <c r="X1421" s="1">
        <v>93.16</v>
      </c>
    </row>
    <row r="1422" spans="1:24">
      <c r="A1422" s="2" t="s">
        <v>370</v>
      </c>
      <c r="B1422" s="3" t="s">
        <v>365</v>
      </c>
      <c r="C1422" s="1" t="s">
        <v>8</v>
      </c>
      <c r="D1422" s="3">
        <v>99.4</v>
      </c>
      <c r="E1422" s="3">
        <v>0</v>
      </c>
      <c r="F1422" s="3">
        <v>0.55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0.05</v>
      </c>
      <c r="N1422" s="1" t="s">
        <v>54</v>
      </c>
      <c r="O1422" s="1">
        <v>1050</v>
      </c>
      <c r="P1422" s="1">
        <v>4</v>
      </c>
      <c r="Q1422" s="1" t="s">
        <v>52</v>
      </c>
      <c r="R1422" s="1">
        <v>389.57</v>
      </c>
      <c r="S1422" s="1">
        <v>1</v>
      </c>
      <c r="T1422" s="1" t="s">
        <v>51</v>
      </c>
      <c r="U1422" s="1" t="s">
        <v>52</v>
      </c>
      <c r="V1422" s="1" t="s">
        <v>52</v>
      </c>
      <c r="W1422" s="1" t="s">
        <v>52</v>
      </c>
      <c r="X1422" s="1">
        <v>93.55</v>
      </c>
    </row>
    <row r="1423" spans="1:24">
      <c r="A1423" s="2" t="s">
        <v>371</v>
      </c>
      <c r="B1423" s="3" t="s">
        <v>365</v>
      </c>
      <c r="C1423" s="1" t="s">
        <v>8</v>
      </c>
      <c r="D1423" s="3">
        <v>99.4</v>
      </c>
      <c r="E1423" s="3">
        <v>0</v>
      </c>
      <c r="F1423" s="3">
        <v>0.55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0.05</v>
      </c>
      <c r="N1423" s="1" t="s">
        <v>54</v>
      </c>
      <c r="O1423" s="1">
        <v>1050</v>
      </c>
      <c r="P1423" s="1">
        <v>4</v>
      </c>
      <c r="Q1423" s="1" t="s">
        <v>52</v>
      </c>
      <c r="R1423" s="1">
        <v>490.17</v>
      </c>
      <c r="S1423" s="1">
        <v>1</v>
      </c>
      <c r="T1423" s="1" t="s">
        <v>51</v>
      </c>
      <c r="U1423" s="1" t="s">
        <v>52</v>
      </c>
      <c r="V1423" s="1" t="s">
        <v>52</v>
      </c>
      <c r="W1423" s="1" t="s">
        <v>52</v>
      </c>
      <c r="X1423" s="1">
        <v>92.98</v>
      </c>
    </row>
    <row r="1424" spans="1:24">
      <c r="A1424" s="2" t="s">
        <v>372</v>
      </c>
      <c r="B1424" s="3" t="s">
        <v>365</v>
      </c>
      <c r="C1424" s="1" t="s">
        <v>8</v>
      </c>
      <c r="D1424" s="3">
        <v>99.4</v>
      </c>
      <c r="E1424" s="3">
        <v>0</v>
      </c>
      <c r="F1424" s="3">
        <v>0.55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0.05</v>
      </c>
      <c r="N1424" s="1" t="s">
        <v>54</v>
      </c>
      <c r="O1424" s="1">
        <v>1050</v>
      </c>
      <c r="P1424" s="1">
        <v>4</v>
      </c>
      <c r="Q1424" s="1" t="s">
        <v>52</v>
      </c>
      <c r="R1424" s="1">
        <v>590.31</v>
      </c>
      <c r="S1424" s="1">
        <v>1</v>
      </c>
      <c r="T1424" s="1" t="s">
        <v>51</v>
      </c>
      <c r="U1424" s="1" t="s">
        <v>52</v>
      </c>
      <c r="V1424" s="1" t="s">
        <v>52</v>
      </c>
      <c r="W1424" s="1" t="s">
        <v>52</v>
      </c>
      <c r="X1424" s="1">
        <v>95.3</v>
      </c>
    </row>
    <row r="1425" spans="1:24">
      <c r="A1425" s="2" t="s">
        <v>373</v>
      </c>
      <c r="B1425" s="3" t="s">
        <v>365</v>
      </c>
      <c r="C1425" s="1" t="s">
        <v>8</v>
      </c>
      <c r="D1425" s="3">
        <v>99.4</v>
      </c>
      <c r="E1425" s="3">
        <v>0</v>
      </c>
      <c r="F1425" s="3">
        <v>0.55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0.05</v>
      </c>
      <c r="N1425" s="1" t="s">
        <v>54</v>
      </c>
      <c r="O1425" s="1">
        <v>1050</v>
      </c>
      <c r="P1425" s="1">
        <v>4</v>
      </c>
      <c r="Q1425" s="1" t="s">
        <v>52</v>
      </c>
      <c r="R1425" s="1">
        <v>690.91</v>
      </c>
      <c r="S1425" s="1">
        <v>1</v>
      </c>
      <c r="T1425" s="1" t="s">
        <v>51</v>
      </c>
      <c r="U1425" s="1" t="s">
        <v>52</v>
      </c>
      <c r="V1425" s="1" t="s">
        <v>52</v>
      </c>
      <c r="W1425" s="1" t="s">
        <v>52</v>
      </c>
      <c r="X1425" s="1">
        <v>95.27</v>
      </c>
    </row>
    <row r="1426" spans="1:24">
      <c r="A1426" s="2" t="s">
        <v>374</v>
      </c>
      <c r="B1426" s="3" t="s">
        <v>365</v>
      </c>
      <c r="C1426" s="1" t="s">
        <v>8</v>
      </c>
      <c r="D1426" s="3">
        <v>99.4</v>
      </c>
      <c r="E1426" s="3">
        <v>0</v>
      </c>
      <c r="F1426" s="3">
        <v>0.55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0.05</v>
      </c>
      <c r="N1426" s="1" t="s">
        <v>54</v>
      </c>
      <c r="O1426" s="1">
        <v>1050</v>
      </c>
      <c r="P1426" s="1">
        <v>4</v>
      </c>
      <c r="Q1426" s="1" t="s">
        <v>52</v>
      </c>
      <c r="R1426" s="1">
        <v>791.05</v>
      </c>
      <c r="S1426" s="1">
        <v>1</v>
      </c>
      <c r="T1426" s="1" t="s">
        <v>51</v>
      </c>
      <c r="U1426" s="1" t="s">
        <v>52</v>
      </c>
      <c r="V1426" s="1" t="s">
        <v>52</v>
      </c>
      <c r="W1426" s="1" t="s">
        <v>52</v>
      </c>
      <c r="X1426" s="1">
        <v>95.69</v>
      </c>
    </row>
    <row r="1427" spans="1:24">
      <c r="A1427" s="2" t="s">
        <v>375</v>
      </c>
      <c r="B1427" s="3" t="s">
        <v>376</v>
      </c>
      <c r="C1427" s="1" t="s">
        <v>112</v>
      </c>
      <c r="D1427" s="3">
        <v>99.033</v>
      </c>
      <c r="E1427" s="3">
        <v>0</v>
      </c>
      <c r="F1427" s="3">
        <v>0.967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1" t="s">
        <v>50</v>
      </c>
      <c r="O1427" s="1">
        <v>990</v>
      </c>
      <c r="P1427" s="1">
        <v>4</v>
      </c>
      <c r="Q1427" s="1" t="s">
        <v>52</v>
      </c>
      <c r="R1427" s="1">
        <v>440</v>
      </c>
      <c r="S1427" s="1">
        <v>0</v>
      </c>
      <c r="T1427" s="1" t="s">
        <v>51</v>
      </c>
      <c r="U1427" s="1" t="s">
        <v>52</v>
      </c>
      <c r="V1427" s="1" t="s">
        <v>52</v>
      </c>
      <c r="W1427" s="1" t="s">
        <v>52</v>
      </c>
      <c r="X1427" s="1">
        <v>96.48</v>
      </c>
    </row>
    <row r="1428" spans="1:24">
      <c r="A1428" s="2" t="s">
        <v>377</v>
      </c>
      <c r="B1428" s="3" t="s">
        <v>376</v>
      </c>
      <c r="C1428" s="1" t="s">
        <v>112</v>
      </c>
      <c r="D1428" s="3">
        <v>99.033</v>
      </c>
      <c r="E1428" s="3">
        <v>0</v>
      </c>
      <c r="F1428" s="3">
        <v>0.967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1" t="s">
        <v>50</v>
      </c>
      <c r="O1428" s="1">
        <v>990</v>
      </c>
      <c r="P1428" s="1">
        <v>4</v>
      </c>
      <c r="Q1428" s="1" t="s">
        <v>52</v>
      </c>
      <c r="R1428" s="1">
        <v>440</v>
      </c>
      <c r="S1428" s="1">
        <v>0.054333333</v>
      </c>
      <c r="T1428" s="1" t="s">
        <v>51</v>
      </c>
      <c r="U1428" s="1" t="s">
        <v>52</v>
      </c>
      <c r="V1428" s="1" t="s">
        <v>52</v>
      </c>
      <c r="W1428" s="1" t="s">
        <v>52</v>
      </c>
      <c r="X1428" s="1">
        <v>92.68</v>
      </c>
    </row>
    <row r="1429" spans="1:24">
      <c r="A1429" s="2" t="s">
        <v>378</v>
      </c>
      <c r="B1429" s="3" t="s">
        <v>376</v>
      </c>
      <c r="C1429" s="1" t="s">
        <v>112</v>
      </c>
      <c r="D1429" s="3">
        <v>99.033</v>
      </c>
      <c r="E1429" s="3">
        <v>0</v>
      </c>
      <c r="F1429" s="3">
        <v>0.967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1" t="s">
        <v>50</v>
      </c>
      <c r="O1429" s="1">
        <v>990</v>
      </c>
      <c r="P1429" s="1">
        <v>4</v>
      </c>
      <c r="Q1429" s="1" t="s">
        <v>52</v>
      </c>
      <c r="R1429" s="1">
        <v>440</v>
      </c>
      <c r="S1429" s="1">
        <v>0.0825</v>
      </c>
      <c r="T1429" s="1" t="s">
        <v>51</v>
      </c>
      <c r="U1429" s="1" t="s">
        <v>52</v>
      </c>
      <c r="V1429" s="1" t="s">
        <v>52</v>
      </c>
      <c r="W1429" s="1" t="s">
        <v>52</v>
      </c>
      <c r="X1429" s="1">
        <v>94.61</v>
      </c>
    </row>
    <row r="1430" spans="1:24">
      <c r="A1430" s="2" t="s">
        <v>379</v>
      </c>
      <c r="B1430" s="3" t="s">
        <v>376</v>
      </c>
      <c r="C1430" s="1" t="s">
        <v>112</v>
      </c>
      <c r="D1430" s="3">
        <v>99.033</v>
      </c>
      <c r="E1430" s="3">
        <v>0</v>
      </c>
      <c r="F1430" s="3">
        <v>0.967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1" t="s">
        <v>50</v>
      </c>
      <c r="O1430" s="1">
        <v>990</v>
      </c>
      <c r="P1430" s="1">
        <v>4</v>
      </c>
      <c r="Q1430" s="1" t="s">
        <v>52</v>
      </c>
      <c r="R1430" s="1">
        <v>440</v>
      </c>
      <c r="S1430" s="1">
        <v>0.199166667</v>
      </c>
      <c r="T1430" s="1" t="s">
        <v>51</v>
      </c>
      <c r="U1430" s="1" t="s">
        <v>52</v>
      </c>
      <c r="V1430" s="1" t="s">
        <v>52</v>
      </c>
      <c r="W1430" s="1" t="s">
        <v>52</v>
      </c>
      <c r="X1430" s="1">
        <v>94.46</v>
      </c>
    </row>
    <row r="1431" spans="1:24">
      <c r="A1431" s="2" t="s">
        <v>380</v>
      </c>
      <c r="B1431" s="3" t="s">
        <v>376</v>
      </c>
      <c r="C1431" s="1" t="s">
        <v>112</v>
      </c>
      <c r="D1431" s="3">
        <v>99.033</v>
      </c>
      <c r="E1431" s="3">
        <v>0</v>
      </c>
      <c r="F1431" s="3">
        <v>0.967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1" t="s">
        <v>50</v>
      </c>
      <c r="O1431" s="1">
        <v>990</v>
      </c>
      <c r="P1431" s="1">
        <v>4</v>
      </c>
      <c r="Q1431" s="1" t="s">
        <v>52</v>
      </c>
      <c r="R1431" s="1">
        <v>440</v>
      </c>
      <c r="S1431" s="1">
        <v>0.384166667</v>
      </c>
      <c r="T1431" s="1" t="s">
        <v>51</v>
      </c>
      <c r="U1431" s="1" t="s">
        <v>52</v>
      </c>
      <c r="V1431" s="1" t="s">
        <v>52</v>
      </c>
      <c r="W1431" s="1" t="s">
        <v>52</v>
      </c>
      <c r="X1431" s="1">
        <v>95.09</v>
      </c>
    </row>
    <row r="1432" spans="1:24">
      <c r="A1432" s="2" t="s">
        <v>381</v>
      </c>
      <c r="B1432" s="3" t="s">
        <v>376</v>
      </c>
      <c r="C1432" s="1" t="s">
        <v>112</v>
      </c>
      <c r="D1432" s="3">
        <v>99.033</v>
      </c>
      <c r="E1432" s="3">
        <v>0</v>
      </c>
      <c r="F1432" s="3">
        <v>0.967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1" t="s">
        <v>50</v>
      </c>
      <c r="O1432" s="1">
        <v>990</v>
      </c>
      <c r="P1432" s="1">
        <v>4</v>
      </c>
      <c r="Q1432" s="1" t="s">
        <v>52</v>
      </c>
      <c r="R1432" s="1">
        <v>440</v>
      </c>
      <c r="S1432" s="1">
        <v>1.902333333</v>
      </c>
      <c r="T1432" s="1" t="s">
        <v>51</v>
      </c>
      <c r="U1432" s="1" t="s">
        <v>52</v>
      </c>
      <c r="V1432" s="1" t="s">
        <v>52</v>
      </c>
      <c r="W1432" s="1" t="s">
        <v>52</v>
      </c>
      <c r="X1432" s="1">
        <v>96.11</v>
      </c>
    </row>
    <row r="1433" spans="1:24">
      <c r="A1433" s="2" t="s">
        <v>382</v>
      </c>
      <c r="B1433" s="3" t="s">
        <v>376</v>
      </c>
      <c r="C1433" s="1" t="s">
        <v>112</v>
      </c>
      <c r="D1433" s="3">
        <v>99.033</v>
      </c>
      <c r="E1433" s="3">
        <v>0</v>
      </c>
      <c r="F1433" s="3">
        <v>0.967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1" t="s">
        <v>50</v>
      </c>
      <c r="O1433" s="1">
        <v>990</v>
      </c>
      <c r="P1433" s="1">
        <v>4</v>
      </c>
      <c r="Q1433" s="1" t="s">
        <v>52</v>
      </c>
      <c r="R1433" s="1">
        <v>440</v>
      </c>
      <c r="S1433" s="1">
        <v>2.027333333</v>
      </c>
      <c r="T1433" s="1" t="s">
        <v>51</v>
      </c>
      <c r="U1433" s="1" t="s">
        <v>52</v>
      </c>
      <c r="V1433" s="1" t="s">
        <v>52</v>
      </c>
      <c r="W1433" s="1" t="s">
        <v>52</v>
      </c>
      <c r="X1433" s="1">
        <v>28.83</v>
      </c>
    </row>
    <row r="1434" spans="1:24">
      <c r="A1434" s="2" t="s">
        <v>383</v>
      </c>
      <c r="B1434" s="3" t="s">
        <v>376</v>
      </c>
      <c r="C1434" s="1" t="s">
        <v>112</v>
      </c>
      <c r="D1434" s="3">
        <v>99.033</v>
      </c>
      <c r="E1434" s="3">
        <v>0</v>
      </c>
      <c r="F1434" s="3">
        <v>0.967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1" t="s">
        <v>50</v>
      </c>
      <c r="O1434" s="1">
        <v>990</v>
      </c>
      <c r="P1434" s="1">
        <v>4</v>
      </c>
      <c r="Q1434" s="1" t="s">
        <v>52</v>
      </c>
      <c r="R1434" s="1">
        <v>440</v>
      </c>
      <c r="S1434" s="1">
        <v>2.962166667</v>
      </c>
      <c r="T1434" s="1" t="s">
        <v>51</v>
      </c>
      <c r="U1434" s="1" t="s">
        <v>52</v>
      </c>
      <c r="V1434" s="1" t="s">
        <v>52</v>
      </c>
      <c r="W1434" s="1" t="s">
        <v>52</v>
      </c>
      <c r="X1434" s="1">
        <v>30.09</v>
      </c>
    </row>
    <row r="1435" spans="1:24">
      <c r="A1435" s="2" t="s">
        <v>384</v>
      </c>
      <c r="B1435" s="3" t="s">
        <v>376</v>
      </c>
      <c r="C1435" s="1" t="s">
        <v>112</v>
      </c>
      <c r="D1435" s="3">
        <v>99.033</v>
      </c>
      <c r="E1435" s="3">
        <v>0</v>
      </c>
      <c r="F1435" s="3">
        <v>0.967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1" t="s">
        <v>50</v>
      </c>
      <c r="O1435" s="1">
        <v>990</v>
      </c>
      <c r="P1435" s="1">
        <v>4</v>
      </c>
      <c r="Q1435" s="1" t="s">
        <v>52</v>
      </c>
      <c r="R1435" s="1">
        <v>440</v>
      </c>
      <c r="S1435" s="1">
        <v>3.9675</v>
      </c>
      <c r="T1435" s="1" t="s">
        <v>51</v>
      </c>
      <c r="U1435" s="1" t="s">
        <v>52</v>
      </c>
      <c r="V1435" s="1" t="s">
        <v>52</v>
      </c>
      <c r="W1435" s="1" t="s">
        <v>52</v>
      </c>
      <c r="X1435" s="1">
        <v>30.78</v>
      </c>
    </row>
    <row r="1436" spans="1:24">
      <c r="A1436" s="2" t="s">
        <v>385</v>
      </c>
      <c r="B1436" s="3" t="s">
        <v>376</v>
      </c>
      <c r="C1436" s="1" t="s">
        <v>112</v>
      </c>
      <c r="D1436" s="3">
        <v>99.033</v>
      </c>
      <c r="E1436" s="3">
        <v>0</v>
      </c>
      <c r="F1436" s="3">
        <v>0.967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1" t="s">
        <v>50</v>
      </c>
      <c r="O1436" s="1">
        <v>990</v>
      </c>
      <c r="P1436" s="1">
        <v>4</v>
      </c>
      <c r="Q1436" s="1" t="s">
        <v>52</v>
      </c>
      <c r="R1436" s="1">
        <v>440</v>
      </c>
      <c r="S1436" s="1">
        <v>4.97</v>
      </c>
      <c r="T1436" s="1" t="s">
        <v>51</v>
      </c>
      <c r="U1436" s="1" t="s">
        <v>52</v>
      </c>
      <c r="V1436" s="1" t="s">
        <v>52</v>
      </c>
      <c r="W1436" s="1" t="s">
        <v>52</v>
      </c>
      <c r="X1436" s="1">
        <v>29.76</v>
      </c>
    </row>
    <row r="1437" spans="1:24">
      <c r="A1437" s="2" t="s">
        <v>386</v>
      </c>
      <c r="B1437" s="3" t="s">
        <v>387</v>
      </c>
      <c r="C1437" s="1" t="s">
        <v>9</v>
      </c>
      <c r="D1437" s="3">
        <v>99.54</v>
      </c>
      <c r="E1437" s="3">
        <v>0</v>
      </c>
      <c r="F1437" s="3">
        <v>0.26</v>
      </c>
      <c r="G1437" s="3">
        <v>0</v>
      </c>
      <c r="H1437" s="3">
        <v>0.2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1" t="s">
        <v>50</v>
      </c>
      <c r="O1437" s="1">
        <v>950</v>
      </c>
      <c r="P1437" s="1">
        <v>1</v>
      </c>
      <c r="Q1437" s="1" t="s">
        <v>52</v>
      </c>
      <c r="R1437" s="1">
        <v>500</v>
      </c>
      <c r="S1437" s="1">
        <v>0</v>
      </c>
      <c r="T1437" s="1" t="s">
        <v>51</v>
      </c>
      <c r="U1437" s="1" t="s">
        <v>52</v>
      </c>
      <c r="V1437" s="1" t="s">
        <v>52</v>
      </c>
      <c r="W1437" s="1" t="s">
        <v>52</v>
      </c>
      <c r="X1437" s="1">
        <v>26.17</v>
      </c>
    </row>
    <row r="1438" spans="1:24">
      <c r="A1438" s="2" t="s">
        <v>388</v>
      </c>
      <c r="B1438" s="3" t="s">
        <v>387</v>
      </c>
      <c r="C1438" s="1" t="s">
        <v>9</v>
      </c>
      <c r="D1438" s="3">
        <v>99.54</v>
      </c>
      <c r="E1438" s="3">
        <v>0</v>
      </c>
      <c r="F1438" s="3">
        <v>0.26</v>
      </c>
      <c r="G1438" s="3">
        <v>0</v>
      </c>
      <c r="H1438" s="3">
        <v>0.2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1" t="s">
        <v>50</v>
      </c>
      <c r="O1438" s="1">
        <v>950</v>
      </c>
      <c r="P1438" s="1">
        <v>1</v>
      </c>
      <c r="Q1438" s="1" t="s">
        <v>52</v>
      </c>
      <c r="R1438" s="1">
        <v>500</v>
      </c>
      <c r="S1438" s="1">
        <v>0.071</v>
      </c>
      <c r="T1438" s="1" t="s">
        <v>51</v>
      </c>
      <c r="U1438" s="1" t="s">
        <v>52</v>
      </c>
      <c r="V1438" s="1" t="s">
        <v>52</v>
      </c>
      <c r="W1438" s="1" t="s">
        <v>52</v>
      </c>
      <c r="X1438" s="1">
        <v>27.72</v>
      </c>
    </row>
    <row r="1439" spans="1:24">
      <c r="A1439" s="2" t="s">
        <v>389</v>
      </c>
      <c r="B1439" s="3" t="s">
        <v>387</v>
      </c>
      <c r="C1439" s="1" t="s">
        <v>9</v>
      </c>
      <c r="D1439" s="3">
        <v>99.54</v>
      </c>
      <c r="E1439" s="3">
        <v>0</v>
      </c>
      <c r="F1439" s="3">
        <v>0.26</v>
      </c>
      <c r="G1439" s="3">
        <v>0</v>
      </c>
      <c r="H1439" s="3">
        <v>0.2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1" t="s">
        <v>50</v>
      </c>
      <c r="O1439" s="1">
        <v>950</v>
      </c>
      <c r="P1439" s="1">
        <v>1</v>
      </c>
      <c r="Q1439" s="1" t="s">
        <v>52</v>
      </c>
      <c r="R1439" s="1">
        <v>500</v>
      </c>
      <c r="S1439" s="1">
        <v>0.1525</v>
      </c>
      <c r="T1439" s="1" t="s">
        <v>51</v>
      </c>
      <c r="U1439" s="1" t="s">
        <v>52</v>
      </c>
      <c r="V1439" s="1" t="s">
        <v>52</v>
      </c>
      <c r="W1439" s="1" t="s">
        <v>52</v>
      </c>
      <c r="X1439" s="1">
        <v>29</v>
      </c>
    </row>
    <row r="1440" spans="1:24">
      <c r="A1440" s="2" t="s">
        <v>390</v>
      </c>
      <c r="B1440" s="3" t="s">
        <v>387</v>
      </c>
      <c r="C1440" s="1" t="s">
        <v>9</v>
      </c>
      <c r="D1440" s="3">
        <v>99.54</v>
      </c>
      <c r="E1440" s="3">
        <v>0</v>
      </c>
      <c r="F1440" s="3">
        <v>0.26</v>
      </c>
      <c r="G1440" s="3">
        <v>0</v>
      </c>
      <c r="H1440" s="3">
        <v>0.2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1" t="s">
        <v>50</v>
      </c>
      <c r="O1440" s="1">
        <v>950</v>
      </c>
      <c r="P1440" s="1">
        <v>1</v>
      </c>
      <c r="Q1440" s="1" t="s">
        <v>52</v>
      </c>
      <c r="R1440" s="1">
        <v>500</v>
      </c>
      <c r="S1440" s="1">
        <v>0.326</v>
      </c>
      <c r="T1440" s="1" t="s">
        <v>51</v>
      </c>
      <c r="U1440" s="1" t="s">
        <v>52</v>
      </c>
      <c r="V1440" s="1" t="s">
        <v>52</v>
      </c>
      <c r="W1440" s="1" t="s">
        <v>52</v>
      </c>
      <c r="X1440" s="1">
        <v>29.33</v>
      </c>
    </row>
    <row r="1441" spans="1:24">
      <c r="A1441" s="2" t="s">
        <v>391</v>
      </c>
      <c r="B1441" s="3" t="s">
        <v>387</v>
      </c>
      <c r="C1441" s="1" t="s">
        <v>9</v>
      </c>
      <c r="D1441" s="3">
        <v>99.54</v>
      </c>
      <c r="E1441" s="3">
        <v>0</v>
      </c>
      <c r="F1441" s="3">
        <v>0.26</v>
      </c>
      <c r="G1441" s="3">
        <v>0</v>
      </c>
      <c r="H1441" s="3">
        <v>0.2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1" t="s">
        <v>50</v>
      </c>
      <c r="O1441" s="1">
        <v>950</v>
      </c>
      <c r="P1441" s="1">
        <v>1</v>
      </c>
      <c r="Q1441" s="1" t="s">
        <v>52</v>
      </c>
      <c r="R1441" s="1">
        <v>500</v>
      </c>
      <c r="S1441" s="1">
        <v>0.481166667</v>
      </c>
      <c r="T1441" s="1" t="s">
        <v>51</v>
      </c>
      <c r="U1441" s="1" t="s">
        <v>52</v>
      </c>
      <c r="V1441" s="1" t="s">
        <v>52</v>
      </c>
      <c r="W1441" s="1" t="s">
        <v>52</v>
      </c>
      <c r="X1441" s="1">
        <v>26.4</v>
      </c>
    </row>
    <row r="1442" spans="1:24">
      <c r="A1442" s="2" t="s">
        <v>392</v>
      </c>
      <c r="B1442" s="3" t="s">
        <v>387</v>
      </c>
      <c r="C1442" s="1" t="s">
        <v>9</v>
      </c>
      <c r="D1442" s="3">
        <v>99.54</v>
      </c>
      <c r="E1442" s="3">
        <v>0</v>
      </c>
      <c r="F1442" s="3">
        <v>0.26</v>
      </c>
      <c r="G1442" s="3">
        <v>0</v>
      </c>
      <c r="H1442" s="3">
        <v>0.2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1" t="s">
        <v>50</v>
      </c>
      <c r="O1442" s="1">
        <v>950</v>
      </c>
      <c r="P1442" s="1">
        <v>1</v>
      </c>
      <c r="Q1442" s="1" t="s">
        <v>52</v>
      </c>
      <c r="R1442" s="1">
        <v>500</v>
      </c>
      <c r="S1442" s="1">
        <v>0.985833333</v>
      </c>
      <c r="T1442" s="1" t="s">
        <v>51</v>
      </c>
      <c r="U1442" s="1" t="s">
        <v>52</v>
      </c>
      <c r="V1442" s="1" t="s">
        <v>52</v>
      </c>
      <c r="W1442" s="1" t="s">
        <v>52</v>
      </c>
      <c r="X1442" s="1">
        <v>23.78</v>
      </c>
    </row>
    <row r="1443" spans="1:24">
      <c r="A1443" s="2" t="s">
        <v>393</v>
      </c>
      <c r="B1443" s="3" t="s">
        <v>387</v>
      </c>
      <c r="C1443" s="1" t="s">
        <v>9</v>
      </c>
      <c r="D1443" s="3">
        <v>99.54</v>
      </c>
      <c r="E1443" s="3">
        <v>0</v>
      </c>
      <c r="F1443" s="3">
        <v>0.26</v>
      </c>
      <c r="G1443" s="3">
        <v>0</v>
      </c>
      <c r="H1443" s="3">
        <v>0.2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1" t="s">
        <v>50</v>
      </c>
      <c r="O1443" s="1">
        <v>950</v>
      </c>
      <c r="P1443" s="1">
        <v>1</v>
      </c>
      <c r="Q1443" s="1" t="s">
        <v>52</v>
      </c>
      <c r="R1443" s="1">
        <v>500</v>
      </c>
      <c r="S1443" s="1">
        <v>1.990333333</v>
      </c>
      <c r="T1443" s="1" t="s">
        <v>51</v>
      </c>
      <c r="U1443" s="1" t="s">
        <v>52</v>
      </c>
      <c r="V1443" s="1" t="s">
        <v>52</v>
      </c>
      <c r="W1443" s="1" t="s">
        <v>52</v>
      </c>
      <c r="X1443" s="1">
        <v>28.84</v>
      </c>
    </row>
    <row r="1444" spans="1:24">
      <c r="A1444" s="2" t="s">
        <v>394</v>
      </c>
      <c r="B1444" s="3" t="s">
        <v>387</v>
      </c>
      <c r="C1444" s="1" t="s">
        <v>9</v>
      </c>
      <c r="D1444" s="3">
        <v>99.54</v>
      </c>
      <c r="E1444" s="3">
        <v>0</v>
      </c>
      <c r="F1444" s="3">
        <v>0.26</v>
      </c>
      <c r="G1444" s="3">
        <v>0</v>
      </c>
      <c r="H1444" s="3">
        <v>0.2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1" t="s">
        <v>50</v>
      </c>
      <c r="O1444" s="1">
        <v>950</v>
      </c>
      <c r="P1444" s="1">
        <v>1</v>
      </c>
      <c r="Q1444" s="1" t="s">
        <v>52</v>
      </c>
      <c r="R1444" s="1">
        <v>500</v>
      </c>
      <c r="S1444" s="1">
        <v>2.988</v>
      </c>
      <c r="T1444" s="1" t="s">
        <v>51</v>
      </c>
      <c r="U1444" s="1" t="s">
        <v>52</v>
      </c>
      <c r="V1444" s="1" t="s">
        <v>52</v>
      </c>
      <c r="W1444" s="1" t="s">
        <v>52</v>
      </c>
      <c r="X1444" s="1">
        <v>30.91</v>
      </c>
    </row>
    <row r="1445" spans="1:24">
      <c r="A1445" s="2" t="s">
        <v>395</v>
      </c>
      <c r="B1445" s="3" t="s">
        <v>387</v>
      </c>
      <c r="C1445" s="1" t="s">
        <v>9</v>
      </c>
      <c r="D1445" s="3">
        <v>99.54</v>
      </c>
      <c r="E1445" s="3">
        <v>0</v>
      </c>
      <c r="F1445" s="3">
        <v>0.26</v>
      </c>
      <c r="G1445" s="3">
        <v>0</v>
      </c>
      <c r="H1445" s="3">
        <v>0.2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1" t="s">
        <v>50</v>
      </c>
      <c r="O1445" s="1">
        <v>950</v>
      </c>
      <c r="P1445" s="1">
        <v>1</v>
      </c>
      <c r="Q1445" s="1" t="s">
        <v>52</v>
      </c>
      <c r="R1445" s="1">
        <v>500</v>
      </c>
      <c r="S1445" s="1">
        <v>3.985833333</v>
      </c>
      <c r="T1445" s="1" t="s">
        <v>51</v>
      </c>
      <c r="U1445" s="1" t="s">
        <v>52</v>
      </c>
      <c r="V1445" s="1" t="s">
        <v>52</v>
      </c>
      <c r="W1445" s="1" t="s">
        <v>52</v>
      </c>
      <c r="X1445" s="1">
        <v>30.93</v>
      </c>
    </row>
    <row r="1446" spans="1:24">
      <c r="A1446" s="2" t="s">
        <v>396</v>
      </c>
      <c r="B1446" s="3" t="s">
        <v>345</v>
      </c>
      <c r="C1446" s="1" t="s">
        <v>346</v>
      </c>
      <c r="D1446" s="3">
        <v>51.76</v>
      </c>
      <c r="E1446" s="3">
        <v>1.21</v>
      </c>
      <c r="F1446" s="3">
        <v>47.03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1" t="s">
        <v>50</v>
      </c>
      <c r="O1446" s="1">
        <v>930</v>
      </c>
      <c r="P1446" s="1">
        <v>0.5</v>
      </c>
      <c r="Q1446" s="1" t="s">
        <v>52</v>
      </c>
      <c r="R1446" s="1">
        <v>398.03</v>
      </c>
      <c r="S1446" s="1">
        <v>1</v>
      </c>
      <c r="T1446" s="1" t="s">
        <v>51</v>
      </c>
      <c r="U1446" s="1" t="s">
        <v>52</v>
      </c>
      <c r="V1446" s="1" t="s">
        <v>52</v>
      </c>
      <c r="W1446" s="1" t="s">
        <v>52</v>
      </c>
      <c r="X1446" s="1">
        <v>31.29</v>
      </c>
    </row>
    <row r="1447" spans="1:24">
      <c r="A1447" s="2" t="s">
        <v>397</v>
      </c>
      <c r="B1447" s="3" t="s">
        <v>128</v>
      </c>
      <c r="C1447" s="1" t="s">
        <v>11</v>
      </c>
      <c r="D1447" s="3">
        <v>97.4</v>
      </c>
      <c r="E1447" s="3">
        <v>0</v>
      </c>
      <c r="F1447" s="3">
        <v>1</v>
      </c>
      <c r="G1447" s="3">
        <v>0</v>
      </c>
      <c r="H1447" s="3">
        <v>0</v>
      </c>
      <c r="I1447" s="3">
        <v>1</v>
      </c>
      <c r="J1447" s="3">
        <v>0</v>
      </c>
      <c r="K1447" s="3">
        <v>0.6</v>
      </c>
      <c r="L1447" s="3">
        <v>0</v>
      </c>
      <c r="M1447" s="3">
        <v>0</v>
      </c>
      <c r="N1447" s="1" t="s">
        <v>50</v>
      </c>
      <c r="O1447" s="1">
        <v>960</v>
      </c>
      <c r="P1447" s="1">
        <v>4</v>
      </c>
      <c r="Q1447" s="1">
        <v>90</v>
      </c>
      <c r="R1447" s="1">
        <v>400</v>
      </c>
      <c r="S1447" s="1">
        <v>0.092333333</v>
      </c>
      <c r="T1447" s="1" t="s">
        <v>51</v>
      </c>
      <c r="U1447" s="1" t="s">
        <v>52</v>
      </c>
      <c r="V1447" s="1" t="s">
        <v>52</v>
      </c>
      <c r="W1447" s="1" t="s">
        <v>52</v>
      </c>
      <c r="X1447" s="1">
        <v>26.83</v>
      </c>
    </row>
    <row r="1448" spans="1:24">
      <c r="A1448" s="2" t="s">
        <v>398</v>
      </c>
      <c r="B1448" s="3" t="s">
        <v>128</v>
      </c>
      <c r="C1448" s="1" t="s">
        <v>11</v>
      </c>
      <c r="D1448" s="3">
        <v>97.4</v>
      </c>
      <c r="E1448" s="3">
        <v>0</v>
      </c>
      <c r="F1448" s="3">
        <v>1</v>
      </c>
      <c r="G1448" s="3">
        <v>0</v>
      </c>
      <c r="H1448" s="3">
        <v>0</v>
      </c>
      <c r="I1448" s="3">
        <v>1</v>
      </c>
      <c r="J1448" s="3">
        <v>0</v>
      </c>
      <c r="K1448" s="3">
        <v>0.6</v>
      </c>
      <c r="L1448" s="3">
        <v>0</v>
      </c>
      <c r="M1448" s="3">
        <v>0</v>
      </c>
      <c r="N1448" s="1" t="s">
        <v>50</v>
      </c>
      <c r="O1448" s="1">
        <v>960</v>
      </c>
      <c r="P1448" s="1">
        <v>4</v>
      </c>
      <c r="Q1448" s="1">
        <v>90</v>
      </c>
      <c r="R1448" s="1">
        <v>400</v>
      </c>
      <c r="S1448" s="1">
        <v>0.159333333</v>
      </c>
      <c r="T1448" s="1" t="s">
        <v>51</v>
      </c>
      <c r="U1448" s="1" t="s">
        <v>52</v>
      </c>
      <c r="V1448" s="1" t="s">
        <v>52</v>
      </c>
      <c r="W1448" s="1" t="s">
        <v>52</v>
      </c>
      <c r="X1448" s="1">
        <v>29.5</v>
      </c>
    </row>
    <row r="1449" spans="1:24">
      <c r="A1449" s="2" t="s">
        <v>399</v>
      </c>
      <c r="B1449" s="3" t="s">
        <v>128</v>
      </c>
      <c r="C1449" s="1" t="s">
        <v>11</v>
      </c>
      <c r="D1449" s="3">
        <v>97.4</v>
      </c>
      <c r="E1449" s="3">
        <v>0</v>
      </c>
      <c r="F1449" s="3">
        <v>1</v>
      </c>
      <c r="G1449" s="3">
        <v>0</v>
      </c>
      <c r="H1449" s="3">
        <v>0</v>
      </c>
      <c r="I1449" s="3">
        <v>1</v>
      </c>
      <c r="J1449" s="3">
        <v>0</v>
      </c>
      <c r="K1449" s="3">
        <v>0.6</v>
      </c>
      <c r="L1449" s="3">
        <v>0</v>
      </c>
      <c r="M1449" s="3">
        <v>0</v>
      </c>
      <c r="N1449" s="1" t="s">
        <v>50</v>
      </c>
      <c r="O1449" s="1">
        <v>960</v>
      </c>
      <c r="P1449" s="1">
        <v>4</v>
      </c>
      <c r="Q1449" s="1">
        <v>90</v>
      </c>
      <c r="R1449" s="1">
        <v>400</v>
      </c>
      <c r="S1449" s="1">
        <v>0.244166667</v>
      </c>
      <c r="T1449" s="1" t="s">
        <v>51</v>
      </c>
      <c r="U1449" s="1" t="s">
        <v>52</v>
      </c>
      <c r="V1449" s="1" t="s">
        <v>52</v>
      </c>
      <c r="W1449" s="1" t="s">
        <v>52</v>
      </c>
      <c r="X1449" s="1">
        <v>29.6</v>
      </c>
    </row>
    <row r="1450" spans="1:24">
      <c r="A1450" s="2" t="s">
        <v>400</v>
      </c>
      <c r="B1450" s="3" t="s">
        <v>128</v>
      </c>
      <c r="C1450" s="1" t="s">
        <v>11</v>
      </c>
      <c r="D1450" s="3">
        <v>97.4</v>
      </c>
      <c r="E1450" s="3">
        <v>0</v>
      </c>
      <c r="F1450" s="3">
        <v>1</v>
      </c>
      <c r="G1450" s="3">
        <v>0</v>
      </c>
      <c r="H1450" s="3">
        <v>0</v>
      </c>
      <c r="I1450" s="3">
        <v>1</v>
      </c>
      <c r="J1450" s="3">
        <v>0</v>
      </c>
      <c r="K1450" s="3">
        <v>0.6</v>
      </c>
      <c r="L1450" s="3">
        <v>0</v>
      </c>
      <c r="M1450" s="3">
        <v>0</v>
      </c>
      <c r="N1450" s="1" t="s">
        <v>50</v>
      </c>
      <c r="O1450" s="1">
        <v>960</v>
      </c>
      <c r="P1450" s="1">
        <v>4</v>
      </c>
      <c r="Q1450" s="1">
        <v>90</v>
      </c>
      <c r="R1450" s="1">
        <v>400</v>
      </c>
      <c r="S1450" s="1">
        <v>0.325833333</v>
      </c>
      <c r="T1450" s="1" t="s">
        <v>51</v>
      </c>
      <c r="U1450" s="1" t="s">
        <v>52</v>
      </c>
      <c r="V1450" s="1" t="s">
        <v>52</v>
      </c>
      <c r="W1450" s="1" t="s">
        <v>52</v>
      </c>
      <c r="X1450" s="1">
        <v>29.76</v>
      </c>
    </row>
    <row r="1451" spans="1:24">
      <c r="A1451" s="2" t="s">
        <v>401</v>
      </c>
      <c r="B1451" s="3" t="s">
        <v>128</v>
      </c>
      <c r="C1451" s="1" t="s">
        <v>11</v>
      </c>
      <c r="D1451" s="3">
        <v>97.4</v>
      </c>
      <c r="E1451" s="3">
        <v>0</v>
      </c>
      <c r="F1451" s="3">
        <v>1</v>
      </c>
      <c r="G1451" s="3">
        <v>0</v>
      </c>
      <c r="H1451" s="3">
        <v>0</v>
      </c>
      <c r="I1451" s="3">
        <v>1</v>
      </c>
      <c r="J1451" s="3">
        <v>0</v>
      </c>
      <c r="K1451" s="3">
        <v>0.6</v>
      </c>
      <c r="L1451" s="3">
        <v>0</v>
      </c>
      <c r="M1451" s="3">
        <v>0</v>
      </c>
      <c r="N1451" s="1" t="s">
        <v>50</v>
      </c>
      <c r="O1451" s="1">
        <v>960</v>
      </c>
      <c r="P1451" s="1">
        <v>4</v>
      </c>
      <c r="Q1451" s="1">
        <v>90</v>
      </c>
      <c r="R1451" s="1">
        <v>400</v>
      </c>
      <c r="S1451" s="1">
        <v>0.427833333</v>
      </c>
      <c r="T1451" s="1" t="s">
        <v>51</v>
      </c>
      <c r="U1451" s="1" t="s">
        <v>52</v>
      </c>
      <c r="V1451" s="1" t="s">
        <v>52</v>
      </c>
      <c r="W1451" s="1" t="s">
        <v>52</v>
      </c>
      <c r="X1451" s="1">
        <v>27.99</v>
      </c>
    </row>
    <row r="1452" spans="1:24">
      <c r="A1452" s="2" t="s">
        <v>402</v>
      </c>
      <c r="B1452" s="3" t="s">
        <v>128</v>
      </c>
      <c r="C1452" s="1" t="s">
        <v>11</v>
      </c>
      <c r="D1452" s="3">
        <v>97.4</v>
      </c>
      <c r="E1452" s="3">
        <v>0</v>
      </c>
      <c r="F1452" s="3">
        <v>1</v>
      </c>
      <c r="G1452" s="3">
        <v>0</v>
      </c>
      <c r="H1452" s="3">
        <v>0</v>
      </c>
      <c r="I1452" s="3">
        <v>1</v>
      </c>
      <c r="J1452" s="3">
        <v>0</v>
      </c>
      <c r="K1452" s="3">
        <v>0.6</v>
      </c>
      <c r="L1452" s="3">
        <v>0</v>
      </c>
      <c r="M1452" s="3">
        <v>0</v>
      </c>
      <c r="N1452" s="1" t="s">
        <v>50</v>
      </c>
      <c r="O1452" s="1">
        <v>960</v>
      </c>
      <c r="P1452" s="1">
        <v>4</v>
      </c>
      <c r="Q1452" s="1">
        <v>90</v>
      </c>
      <c r="R1452" s="1">
        <v>400</v>
      </c>
      <c r="S1452" s="1">
        <v>0.836166667</v>
      </c>
      <c r="T1452" s="1" t="s">
        <v>51</v>
      </c>
      <c r="U1452" s="1" t="s">
        <v>52</v>
      </c>
      <c r="V1452" s="1" t="s">
        <v>52</v>
      </c>
      <c r="W1452" s="1" t="s">
        <v>52</v>
      </c>
      <c r="X1452" s="1">
        <v>28.03</v>
      </c>
    </row>
    <row r="1453" spans="1:24">
      <c r="A1453" s="2" t="s">
        <v>403</v>
      </c>
      <c r="B1453" s="3" t="s">
        <v>128</v>
      </c>
      <c r="C1453" s="1" t="s">
        <v>11</v>
      </c>
      <c r="D1453" s="3">
        <v>97.4</v>
      </c>
      <c r="E1453" s="3">
        <v>0</v>
      </c>
      <c r="F1453" s="3">
        <v>1</v>
      </c>
      <c r="G1453" s="3">
        <v>0</v>
      </c>
      <c r="H1453" s="3">
        <v>0</v>
      </c>
      <c r="I1453" s="3">
        <v>1</v>
      </c>
      <c r="J1453" s="3">
        <v>0</v>
      </c>
      <c r="K1453" s="3">
        <v>0.6</v>
      </c>
      <c r="L1453" s="3">
        <v>0</v>
      </c>
      <c r="M1453" s="3">
        <v>0</v>
      </c>
      <c r="N1453" s="1" t="s">
        <v>50</v>
      </c>
      <c r="O1453" s="1">
        <v>960</v>
      </c>
      <c r="P1453" s="1">
        <v>4</v>
      </c>
      <c r="Q1453" s="1">
        <v>90</v>
      </c>
      <c r="R1453" s="1">
        <v>400</v>
      </c>
      <c r="S1453" s="1">
        <v>0.931166667</v>
      </c>
      <c r="T1453" s="1" t="s">
        <v>51</v>
      </c>
      <c r="U1453" s="1" t="s">
        <v>52</v>
      </c>
      <c r="V1453" s="1" t="s">
        <v>52</v>
      </c>
      <c r="W1453" s="1" t="s">
        <v>52</v>
      </c>
      <c r="X1453" s="1">
        <v>28.09</v>
      </c>
    </row>
    <row r="1454" spans="1:24">
      <c r="A1454" s="2" t="s">
        <v>404</v>
      </c>
      <c r="B1454" s="3" t="s">
        <v>128</v>
      </c>
      <c r="C1454" s="1" t="s">
        <v>11</v>
      </c>
      <c r="D1454" s="3">
        <v>97.4</v>
      </c>
      <c r="E1454" s="3">
        <v>0</v>
      </c>
      <c r="F1454" s="3">
        <v>1</v>
      </c>
      <c r="G1454" s="3">
        <v>0</v>
      </c>
      <c r="H1454" s="3">
        <v>0</v>
      </c>
      <c r="I1454" s="3">
        <v>1</v>
      </c>
      <c r="J1454" s="3">
        <v>0</v>
      </c>
      <c r="K1454" s="3">
        <v>0.6</v>
      </c>
      <c r="L1454" s="3">
        <v>0</v>
      </c>
      <c r="M1454" s="3">
        <v>0</v>
      </c>
      <c r="N1454" s="1" t="s">
        <v>50</v>
      </c>
      <c r="O1454" s="1">
        <v>960</v>
      </c>
      <c r="P1454" s="1">
        <v>4</v>
      </c>
      <c r="Q1454" s="1">
        <v>90</v>
      </c>
      <c r="R1454" s="1">
        <v>400</v>
      </c>
      <c r="S1454" s="1">
        <v>1.935166667</v>
      </c>
      <c r="T1454" s="1" t="s">
        <v>51</v>
      </c>
      <c r="U1454" s="1" t="s">
        <v>52</v>
      </c>
      <c r="V1454" s="1" t="s">
        <v>52</v>
      </c>
      <c r="W1454" s="1" t="s">
        <v>52</v>
      </c>
      <c r="X1454" s="1">
        <v>28.14</v>
      </c>
    </row>
    <row r="1455" spans="1:24">
      <c r="A1455" s="2" t="s">
        <v>405</v>
      </c>
      <c r="B1455" s="3" t="s">
        <v>128</v>
      </c>
      <c r="C1455" s="1" t="s">
        <v>11</v>
      </c>
      <c r="D1455" s="3">
        <v>97.4</v>
      </c>
      <c r="E1455" s="3">
        <v>0</v>
      </c>
      <c r="F1455" s="3">
        <v>1</v>
      </c>
      <c r="G1455" s="3">
        <v>0</v>
      </c>
      <c r="H1455" s="3">
        <v>0</v>
      </c>
      <c r="I1455" s="3">
        <v>1</v>
      </c>
      <c r="J1455" s="3">
        <v>0</v>
      </c>
      <c r="K1455" s="3">
        <v>0.6</v>
      </c>
      <c r="L1455" s="3">
        <v>0</v>
      </c>
      <c r="M1455" s="3">
        <v>0</v>
      </c>
      <c r="N1455" s="1" t="s">
        <v>50</v>
      </c>
      <c r="O1455" s="1">
        <v>960</v>
      </c>
      <c r="P1455" s="1">
        <v>4</v>
      </c>
      <c r="Q1455" s="1">
        <v>90</v>
      </c>
      <c r="R1455" s="1">
        <v>400</v>
      </c>
      <c r="S1455" s="1">
        <v>2.941833333</v>
      </c>
      <c r="T1455" s="1" t="s">
        <v>51</v>
      </c>
      <c r="U1455" s="1" t="s">
        <v>52</v>
      </c>
      <c r="V1455" s="1" t="s">
        <v>52</v>
      </c>
      <c r="W1455" s="1" t="s">
        <v>52</v>
      </c>
      <c r="X1455" s="1">
        <v>29.02</v>
      </c>
    </row>
    <row r="1456" spans="1:24">
      <c r="A1456" s="2" t="s">
        <v>406</v>
      </c>
      <c r="B1456" s="3" t="s">
        <v>128</v>
      </c>
      <c r="C1456" s="1" t="s">
        <v>11</v>
      </c>
      <c r="D1456" s="3">
        <v>97.4</v>
      </c>
      <c r="E1456" s="3">
        <v>0</v>
      </c>
      <c r="F1456" s="3">
        <v>1</v>
      </c>
      <c r="G1456" s="3">
        <v>0</v>
      </c>
      <c r="H1456" s="3">
        <v>0</v>
      </c>
      <c r="I1456" s="3">
        <v>1</v>
      </c>
      <c r="J1456" s="3">
        <v>0</v>
      </c>
      <c r="K1456" s="3">
        <v>0.6</v>
      </c>
      <c r="L1456" s="3">
        <v>0</v>
      </c>
      <c r="M1456" s="3">
        <v>0</v>
      </c>
      <c r="N1456" s="1" t="s">
        <v>50</v>
      </c>
      <c r="O1456" s="1">
        <v>960</v>
      </c>
      <c r="P1456" s="1">
        <v>4</v>
      </c>
      <c r="Q1456" s="1">
        <v>90</v>
      </c>
      <c r="R1456" s="1">
        <v>400</v>
      </c>
      <c r="S1456" s="1">
        <v>3.9485</v>
      </c>
      <c r="T1456" s="1" t="s">
        <v>51</v>
      </c>
      <c r="U1456" s="1" t="s">
        <v>52</v>
      </c>
      <c r="V1456" s="1" t="s">
        <v>52</v>
      </c>
      <c r="W1456" s="1" t="s">
        <v>52</v>
      </c>
      <c r="X1456" s="1">
        <v>54.05</v>
      </c>
    </row>
    <row r="1457" spans="1:24">
      <c r="A1457" s="2" t="s">
        <v>407</v>
      </c>
      <c r="B1457" s="3" t="s">
        <v>128</v>
      </c>
      <c r="C1457" s="1" t="s">
        <v>11</v>
      </c>
      <c r="D1457" s="3">
        <v>97.4</v>
      </c>
      <c r="E1457" s="3">
        <v>0</v>
      </c>
      <c r="F1457" s="3">
        <v>1</v>
      </c>
      <c r="G1457" s="3">
        <v>0</v>
      </c>
      <c r="H1457" s="3">
        <v>0</v>
      </c>
      <c r="I1457" s="3">
        <v>1</v>
      </c>
      <c r="J1457" s="3">
        <v>0</v>
      </c>
      <c r="K1457" s="3">
        <v>0.6</v>
      </c>
      <c r="L1457" s="3">
        <v>0</v>
      </c>
      <c r="M1457" s="3">
        <v>0</v>
      </c>
      <c r="N1457" s="1" t="s">
        <v>50</v>
      </c>
      <c r="O1457" s="1">
        <v>960</v>
      </c>
      <c r="P1457" s="1">
        <v>4</v>
      </c>
      <c r="Q1457" s="1">
        <v>90</v>
      </c>
      <c r="R1457" s="1">
        <v>400</v>
      </c>
      <c r="S1457" s="1">
        <v>4.955333333</v>
      </c>
      <c r="T1457" s="1" t="s">
        <v>51</v>
      </c>
      <c r="U1457" s="1" t="s">
        <v>52</v>
      </c>
      <c r="V1457" s="1" t="s">
        <v>52</v>
      </c>
      <c r="W1457" s="1" t="s">
        <v>52</v>
      </c>
      <c r="X1457" s="1">
        <v>72.16</v>
      </c>
    </row>
    <row r="1458" spans="1:24">
      <c r="A1458" s="2" t="s">
        <v>408</v>
      </c>
      <c r="B1458" s="3" t="s">
        <v>128</v>
      </c>
      <c r="C1458" s="1" t="s">
        <v>11</v>
      </c>
      <c r="D1458" s="3">
        <v>97.4</v>
      </c>
      <c r="E1458" s="3">
        <v>0</v>
      </c>
      <c r="F1458" s="3">
        <v>1</v>
      </c>
      <c r="G1458" s="3">
        <v>0</v>
      </c>
      <c r="H1458" s="3">
        <v>0</v>
      </c>
      <c r="I1458" s="3">
        <v>1</v>
      </c>
      <c r="J1458" s="3">
        <v>0</v>
      </c>
      <c r="K1458" s="3">
        <v>0.6</v>
      </c>
      <c r="L1458" s="3">
        <v>0</v>
      </c>
      <c r="M1458" s="3">
        <v>0</v>
      </c>
      <c r="N1458" s="1" t="s">
        <v>50</v>
      </c>
      <c r="O1458" s="1">
        <v>960</v>
      </c>
      <c r="P1458" s="1">
        <v>4</v>
      </c>
      <c r="Q1458" s="1">
        <v>90</v>
      </c>
      <c r="R1458" s="1">
        <v>520</v>
      </c>
      <c r="S1458" s="1">
        <v>0</v>
      </c>
      <c r="T1458" s="1" t="s">
        <v>51</v>
      </c>
      <c r="U1458" s="1" t="s">
        <v>52</v>
      </c>
      <c r="V1458" s="1" t="s">
        <v>52</v>
      </c>
      <c r="W1458" s="1" t="s">
        <v>52</v>
      </c>
      <c r="X1458" s="1">
        <v>86.53</v>
      </c>
    </row>
    <row r="1459" spans="1:24">
      <c r="A1459" s="2" t="s">
        <v>409</v>
      </c>
      <c r="B1459" s="3" t="s">
        <v>128</v>
      </c>
      <c r="C1459" s="1" t="s">
        <v>11</v>
      </c>
      <c r="D1459" s="3">
        <v>97.4</v>
      </c>
      <c r="E1459" s="3">
        <v>0</v>
      </c>
      <c r="F1459" s="3">
        <v>1</v>
      </c>
      <c r="G1459" s="3">
        <v>0</v>
      </c>
      <c r="H1459" s="3">
        <v>0</v>
      </c>
      <c r="I1459" s="3">
        <v>1</v>
      </c>
      <c r="J1459" s="3">
        <v>0</v>
      </c>
      <c r="K1459" s="3">
        <v>0.6</v>
      </c>
      <c r="L1459" s="3">
        <v>0</v>
      </c>
      <c r="M1459" s="3">
        <v>0</v>
      </c>
      <c r="N1459" s="1" t="s">
        <v>50</v>
      </c>
      <c r="O1459" s="1">
        <v>960</v>
      </c>
      <c r="P1459" s="1">
        <v>4</v>
      </c>
      <c r="Q1459" s="1">
        <v>90</v>
      </c>
      <c r="R1459" s="1">
        <v>520</v>
      </c>
      <c r="S1459" s="1">
        <v>0.075833333</v>
      </c>
      <c r="T1459" s="1" t="s">
        <v>51</v>
      </c>
      <c r="U1459" s="1" t="s">
        <v>52</v>
      </c>
      <c r="V1459" s="1" t="s">
        <v>52</v>
      </c>
      <c r="W1459" s="1" t="s">
        <v>52</v>
      </c>
      <c r="X1459" s="1">
        <v>86.43</v>
      </c>
    </row>
    <row r="1460" spans="1:24">
      <c r="A1460" s="2" t="s">
        <v>410</v>
      </c>
      <c r="B1460" s="3" t="s">
        <v>128</v>
      </c>
      <c r="C1460" s="1" t="s">
        <v>11</v>
      </c>
      <c r="D1460" s="3">
        <v>97.4</v>
      </c>
      <c r="E1460" s="3">
        <v>0</v>
      </c>
      <c r="F1460" s="3">
        <v>1</v>
      </c>
      <c r="G1460" s="3">
        <v>0</v>
      </c>
      <c r="H1460" s="3">
        <v>0</v>
      </c>
      <c r="I1460" s="3">
        <v>1</v>
      </c>
      <c r="J1460" s="3">
        <v>0</v>
      </c>
      <c r="K1460" s="3">
        <v>0.6</v>
      </c>
      <c r="L1460" s="3">
        <v>0</v>
      </c>
      <c r="M1460" s="3">
        <v>0</v>
      </c>
      <c r="N1460" s="1" t="s">
        <v>50</v>
      </c>
      <c r="O1460" s="1">
        <v>960</v>
      </c>
      <c r="P1460" s="1">
        <v>4</v>
      </c>
      <c r="Q1460" s="1">
        <v>90</v>
      </c>
      <c r="R1460" s="1">
        <v>520</v>
      </c>
      <c r="S1460" s="1">
        <v>0.160833333</v>
      </c>
      <c r="T1460" s="1" t="s">
        <v>51</v>
      </c>
      <c r="U1460" s="1" t="s">
        <v>52</v>
      </c>
      <c r="V1460" s="1" t="s">
        <v>52</v>
      </c>
      <c r="W1460" s="1" t="s">
        <v>52</v>
      </c>
      <c r="X1460" s="1">
        <v>70.29</v>
      </c>
    </row>
    <row r="1461" spans="1:24">
      <c r="A1461" s="2" t="s">
        <v>411</v>
      </c>
      <c r="B1461" s="3" t="s">
        <v>128</v>
      </c>
      <c r="C1461" s="1" t="s">
        <v>11</v>
      </c>
      <c r="D1461" s="3">
        <v>97.4</v>
      </c>
      <c r="E1461" s="3">
        <v>0</v>
      </c>
      <c r="F1461" s="3">
        <v>1</v>
      </c>
      <c r="G1461" s="3">
        <v>0</v>
      </c>
      <c r="H1461" s="3">
        <v>0</v>
      </c>
      <c r="I1461" s="3">
        <v>1</v>
      </c>
      <c r="J1461" s="3">
        <v>0</v>
      </c>
      <c r="K1461" s="3">
        <v>0.6</v>
      </c>
      <c r="L1461" s="3">
        <v>0</v>
      </c>
      <c r="M1461" s="3">
        <v>0</v>
      </c>
      <c r="N1461" s="1" t="s">
        <v>50</v>
      </c>
      <c r="O1461" s="1">
        <v>960</v>
      </c>
      <c r="P1461" s="1">
        <v>4</v>
      </c>
      <c r="Q1461" s="1">
        <v>90</v>
      </c>
      <c r="R1461" s="1">
        <v>520</v>
      </c>
      <c r="S1461" s="1">
        <v>0.2735</v>
      </c>
      <c r="T1461" s="1" t="s">
        <v>51</v>
      </c>
      <c r="U1461" s="1" t="s">
        <v>52</v>
      </c>
      <c r="V1461" s="1" t="s">
        <v>52</v>
      </c>
      <c r="W1461" s="1" t="s">
        <v>52</v>
      </c>
      <c r="X1461" s="1">
        <v>61.43</v>
      </c>
    </row>
    <row r="1462" spans="1:24">
      <c r="A1462" s="2" t="s">
        <v>412</v>
      </c>
      <c r="B1462" s="3" t="s">
        <v>128</v>
      </c>
      <c r="C1462" s="1" t="s">
        <v>11</v>
      </c>
      <c r="D1462" s="3">
        <v>97.4</v>
      </c>
      <c r="E1462" s="3">
        <v>0</v>
      </c>
      <c r="F1462" s="3">
        <v>1</v>
      </c>
      <c r="G1462" s="3">
        <v>0</v>
      </c>
      <c r="H1462" s="3">
        <v>0</v>
      </c>
      <c r="I1462" s="3">
        <v>1</v>
      </c>
      <c r="J1462" s="3">
        <v>0</v>
      </c>
      <c r="K1462" s="3">
        <v>0.6</v>
      </c>
      <c r="L1462" s="3">
        <v>0</v>
      </c>
      <c r="M1462" s="3">
        <v>0</v>
      </c>
      <c r="N1462" s="1" t="s">
        <v>50</v>
      </c>
      <c r="O1462" s="1">
        <v>960</v>
      </c>
      <c r="P1462" s="1">
        <v>4</v>
      </c>
      <c r="Q1462" s="1">
        <v>90</v>
      </c>
      <c r="R1462" s="1">
        <v>520</v>
      </c>
      <c r="S1462" s="1">
        <v>0.479833333</v>
      </c>
      <c r="T1462" s="1" t="s">
        <v>51</v>
      </c>
      <c r="U1462" s="1" t="s">
        <v>52</v>
      </c>
      <c r="V1462" s="1" t="s">
        <v>52</v>
      </c>
      <c r="W1462" s="1" t="s">
        <v>52</v>
      </c>
      <c r="X1462" s="1">
        <v>69.41</v>
      </c>
    </row>
    <row r="1463" spans="1:24">
      <c r="A1463" s="2" t="s">
        <v>413</v>
      </c>
      <c r="B1463" s="3" t="s">
        <v>128</v>
      </c>
      <c r="C1463" s="1" t="s">
        <v>11</v>
      </c>
      <c r="D1463" s="3">
        <v>97.4</v>
      </c>
      <c r="E1463" s="3">
        <v>0</v>
      </c>
      <c r="F1463" s="3">
        <v>1</v>
      </c>
      <c r="G1463" s="3">
        <v>0</v>
      </c>
      <c r="H1463" s="3">
        <v>0</v>
      </c>
      <c r="I1463" s="3">
        <v>1</v>
      </c>
      <c r="J1463" s="3">
        <v>0</v>
      </c>
      <c r="K1463" s="3">
        <v>0.6</v>
      </c>
      <c r="L1463" s="3">
        <v>0</v>
      </c>
      <c r="M1463" s="3">
        <v>0</v>
      </c>
      <c r="N1463" s="1" t="s">
        <v>50</v>
      </c>
      <c r="O1463" s="1">
        <v>960</v>
      </c>
      <c r="P1463" s="1">
        <v>4</v>
      </c>
      <c r="Q1463" s="1">
        <v>90</v>
      </c>
      <c r="R1463" s="1">
        <v>520</v>
      </c>
      <c r="S1463" s="1">
        <v>0.992333333</v>
      </c>
      <c r="T1463" s="1" t="s">
        <v>51</v>
      </c>
      <c r="U1463" s="1" t="s">
        <v>52</v>
      </c>
      <c r="V1463" s="1" t="s">
        <v>52</v>
      </c>
      <c r="W1463" s="1" t="s">
        <v>52</v>
      </c>
      <c r="X1463" s="1">
        <v>76.26</v>
      </c>
    </row>
    <row r="1464" spans="1:24">
      <c r="A1464" s="2" t="s">
        <v>414</v>
      </c>
      <c r="B1464" s="3" t="s">
        <v>128</v>
      </c>
      <c r="C1464" s="1" t="s">
        <v>11</v>
      </c>
      <c r="D1464" s="3">
        <v>97.4</v>
      </c>
      <c r="E1464" s="3">
        <v>0</v>
      </c>
      <c r="F1464" s="3">
        <v>1</v>
      </c>
      <c r="G1464" s="3">
        <v>0</v>
      </c>
      <c r="H1464" s="3">
        <v>0</v>
      </c>
      <c r="I1464" s="3">
        <v>1</v>
      </c>
      <c r="J1464" s="3">
        <v>0</v>
      </c>
      <c r="K1464" s="3">
        <v>0.6</v>
      </c>
      <c r="L1464" s="3">
        <v>0</v>
      </c>
      <c r="M1464" s="3">
        <v>0</v>
      </c>
      <c r="N1464" s="1" t="s">
        <v>50</v>
      </c>
      <c r="O1464" s="1">
        <v>960</v>
      </c>
      <c r="P1464" s="1">
        <v>4</v>
      </c>
      <c r="Q1464" s="1">
        <v>90</v>
      </c>
      <c r="R1464" s="1">
        <v>520</v>
      </c>
      <c r="S1464" s="1">
        <v>1.996333333</v>
      </c>
      <c r="T1464" s="1" t="s">
        <v>51</v>
      </c>
      <c r="U1464" s="1" t="s">
        <v>52</v>
      </c>
      <c r="V1464" s="1" t="s">
        <v>52</v>
      </c>
      <c r="W1464" s="1" t="s">
        <v>52</v>
      </c>
      <c r="X1464" s="1">
        <v>76.16</v>
      </c>
    </row>
    <row r="1465" spans="1:24">
      <c r="A1465" s="2" t="s">
        <v>415</v>
      </c>
      <c r="B1465" s="3" t="s">
        <v>128</v>
      </c>
      <c r="C1465" s="1" t="s">
        <v>11</v>
      </c>
      <c r="D1465" s="3">
        <v>97.4</v>
      </c>
      <c r="E1465" s="3">
        <v>0</v>
      </c>
      <c r="F1465" s="3">
        <v>1</v>
      </c>
      <c r="G1465" s="3">
        <v>0</v>
      </c>
      <c r="H1465" s="3">
        <v>0</v>
      </c>
      <c r="I1465" s="3">
        <v>1</v>
      </c>
      <c r="J1465" s="3">
        <v>0</v>
      </c>
      <c r="K1465" s="3">
        <v>0.6</v>
      </c>
      <c r="L1465" s="3">
        <v>0</v>
      </c>
      <c r="M1465" s="3">
        <v>0</v>
      </c>
      <c r="N1465" s="1" t="s">
        <v>50</v>
      </c>
      <c r="O1465" s="1">
        <v>960</v>
      </c>
      <c r="P1465" s="1">
        <v>4</v>
      </c>
      <c r="Q1465" s="1">
        <v>90</v>
      </c>
      <c r="R1465" s="1">
        <v>520</v>
      </c>
      <c r="S1465" s="1">
        <v>3.005833333</v>
      </c>
      <c r="T1465" s="1" t="s">
        <v>51</v>
      </c>
      <c r="U1465" s="1" t="s">
        <v>52</v>
      </c>
      <c r="V1465" s="1" t="s">
        <v>52</v>
      </c>
      <c r="W1465" s="1" t="s">
        <v>52</v>
      </c>
      <c r="X1465" s="1">
        <v>76.58</v>
      </c>
    </row>
    <row r="1466" spans="1:24">
      <c r="A1466" s="2" t="s">
        <v>416</v>
      </c>
      <c r="B1466" s="3" t="s">
        <v>128</v>
      </c>
      <c r="C1466" s="1" t="s">
        <v>11</v>
      </c>
      <c r="D1466" s="3">
        <v>97.4</v>
      </c>
      <c r="E1466" s="3">
        <v>0</v>
      </c>
      <c r="F1466" s="3">
        <v>1</v>
      </c>
      <c r="G1466" s="3">
        <v>0</v>
      </c>
      <c r="H1466" s="3">
        <v>0</v>
      </c>
      <c r="I1466" s="3">
        <v>1</v>
      </c>
      <c r="J1466" s="3">
        <v>0</v>
      </c>
      <c r="K1466" s="3">
        <v>0.6</v>
      </c>
      <c r="L1466" s="3">
        <v>0</v>
      </c>
      <c r="M1466" s="3">
        <v>0</v>
      </c>
      <c r="N1466" s="1" t="s">
        <v>50</v>
      </c>
      <c r="O1466" s="1">
        <v>960</v>
      </c>
      <c r="P1466" s="1">
        <v>4</v>
      </c>
      <c r="Q1466" s="1">
        <v>90</v>
      </c>
      <c r="R1466" s="1">
        <v>520</v>
      </c>
      <c r="S1466" s="1">
        <v>4.0125</v>
      </c>
      <c r="T1466" s="1" t="s">
        <v>51</v>
      </c>
      <c r="U1466" s="1" t="s">
        <v>52</v>
      </c>
      <c r="V1466" s="1" t="s">
        <v>52</v>
      </c>
      <c r="W1466" s="1" t="s">
        <v>52</v>
      </c>
      <c r="X1466" s="1">
        <v>83.94</v>
      </c>
    </row>
    <row r="1467" spans="1:24">
      <c r="A1467" s="2" t="s">
        <v>417</v>
      </c>
      <c r="B1467" s="3" t="s">
        <v>128</v>
      </c>
      <c r="C1467" s="1" t="s">
        <v>11</v>
      </c>
      <c r="D1467" s="3">
        <v>97.4</v>
      </c>
      <c r="E1467" s="3">
        <v>0</v>
      </c>
      <c r="F1467" s="3">
        <v>1</v>
      </c>
      <c r="G1467" s="3">
        <v>0</v>
      </c>
      <c r="H1467" s="3">
        <v>0</v>
      </c>
      <c r="I1467" s="3">
        <v>1</v>
      </c>
      <c r="J1467" s="3">
        <v>0</v>
      </c>
      <c r="K1467" s="3">
        <v>0.6</v>
      </c>
      <c r="L1467" s="3">
        <v>0</v>
      </c>
      <c r="M1467" s="3">
        <v>0</v>
      </c>
      <c r="N1467" s="1" t="s">
        <v>50</v>
      </c>
      <c r="O1467" s="1">
        <v>960</v>
      </c>
      <c r="P1467" s="1">
        <v>4</v>
      </c>
      <c r="Q1467" s="1">
        <v>90</v>
      </c>
      <c r="R1467" s="1">
        <v>520</v>
      </c>
      <c r="S1467" s="1">
        <v>5.0165</v>
      </c>
      <c r="T1467" s="1" t="s">
        <v>51</v>
      </c>
      <c r="U1467" s="1" t="s">
        <v>52</v>
      </c>
      <c r="V1467" s="1" t="s">
        <v>52</v>
      </c>
      <c r="W1467" s="1" t="s">
        <v>52</v>
      </c>
      <c r="X1467" s="1">
        <v>82.74</v>
      </c>
    </row>
    <row r="1468" spans="1:24">
      <c r="A1468" s="2" t="s">
        <v>418</v>
      </c>
      <c r="B1468" s="3" t="s">
        <v>128</v>
      </c>
      <c r="C1468" s="1" t="s">
        <v>11</v>
      </c>
      <c r="D1468" s="3">
        <v>97.4</v>
      </c>
      <c r="E1468" s="3">
        <v>0</v>
      </c>
      <c r="F1468" s="3">
        <v>1</v>
      </c>
      <c r="G1468" s="3">
        <v>0</v>
      </c>
      <c r="H1468" s="3">
        <v>0</v>
      </c>
      <c r="I1468" s="3">
        <v>1</v>
      </c>
      <c r="J1468" s="3">
        <v>0</v>
      </c>
      <c r="K1468" s="3">
        <v>0.6</v>
      </c>
      <c r="L1468" s="3">
        <v>0</v>
      </c>
      <c r="M1468" s="3">
        <v>0</v>
      </c>
      <c r="N1468" s="1" t="s">
        <v>50</v>
      </c>
      <c r="O1468" s="1">
        <v>960</v>
      </c>
      <c r="P1468" s="1">
        <v>4</v>
      </c>
      <c r="Q1468" s="1">
        <v>90</v>
      </c>
      <c r="R1468" s="1">
        <v>480</v>
      </c>
      <c r="S1468" s="1">
        <v>0.102</v>
      </c>
      <c r="T1468" s="1" t="s">
        <v>51</v>
      </c>
      <c r="U1468" s="1" t="s">
        <v>52</v>
      </c>
      <c r="V1468" s="1" t="s">
        <v>52</v>
      </c>
      <c r="W1468" s="1" t="s">
        <v>52</v>
      </c>
      <c r="X1468" s="1">
        <v>82.63</v>
      </c>
    </row>
    <row r="1469" spans="1:24">
      <c r="A1469" s="2" t="s">
        <v>419</v>
      </c>
      <c r="B1469" s="3" t="s">
        <v>128</v>
      </c>
      <c r="C1469" s="1" t="s">
        <v>11</v>
      </c>
      <c r="D1469" s="3">
        <v>97.4</v>
      </c>
      <c r="E1469" s="3">
        <v>0</v>
      </c>
      <c r="F1469" s="3">
        <v>1</v>
      </c>
      <c r="G1469" s="3">
        <v>0</v>
      </c>
      <c r="H1469" s="3">
        <v>0</v>
      </c>
      <c r="I1469" s="3">
        <v>1</v>
      </c>
      <c r="J1469" s="3">
        <v>0</v>
      </c>
      <c r="K1469" s="3">
        <v>0.6</v>
      </c>
      <c r="L1469" s="3">
        <v>0</v>
      </c>
      <c r="M1469" s="3">
        <v>0</v>
      </c>
      <c r="N1469" s="1" t="s">
        <v>50</v>
      </c>
      <c r="O1469" s="1">
        <v>960</v>
      </c>
      <c r="P1469" s="1">
        <v>4</v>
      </c>
      <c r="Q1469" s="1">
        <v>90</v>
      </c>
      <c r="R1469" s="1">
        <v>480</v>
      </c>
      <c r="S1469" s="1">
        <v>0.229</v>
      </c>
      <c r="T1469" s="1" t="s">
        <v>51</v>
      </c>
      <c r="U1469" s="1" t="s">
        <v>52</v>
      </c>
      <c r="V1469" s="1" t="s">
        <v>52</v>
      </c>
      <c r="W1469" s="1" t="s">
        <v>52</v>
      </c>
      <c r="X1469" s="1">
        <v>84.74</v>
      </c>
    </row>
    <row r="1470" spans="1:24">
      <c r="A1470" s="2" t="s">
        <v>420</v>
      </c>
      <c r="B1470" s="3" t="s">
        <v>128</v>
      </c>
      <c r="C1470" s="1" t="s">
        <v>11</v>
      </c>
      <c r="D1470" s="3">
        <v>97.4</v>
      </c>
      <c r="E1470" s="3">
        <v>0</v>
      </c>
      <c r="F1470" s="3">
        <v>1</v>
      </c>
      <c r="G1470" s="3">
        <v>0</v>
      </c>
      <c r="H1470" s="3">
        <v>0</v>
      </c>
      <c r="I1470" s="3">
        <v>1</v>
      </c>
      <c r="J1470" s="3">
        <v>0</v>
      </c>
      <c r="K1470" s="3">
        <v>0.6</v>
      </c>
      <c r="L1470" s="3">
        <v>0</v>
      </c>
      <c r="M1470" s="3">
        <v>0</v>
      </c>
      <c r="N1470" s="1" t="s">
        <v>50</v>
      </c>
      <c r="O1470" s="1">
        <v>960</v>
      </c>
      <c r="P1470" s="1">
        <v>4</v>
      </c>
      <c r="Q1470" s="1">
        <v>90</v>
      </c>
      <c r="R1470" s="1">
        <v>480</v>
      </c>
      <c r="S1470" s="1">
        <v>0.3355</v>
      </c>
      <c r="T1470" s="1" t="s">
        <v>51</v>
      </c>
      <c r="U1470" s="1" t="s">
        <v>52</v>
      </c>
      <c r="V1470" s="1" t="s">
        <v>52</v>
      </c>
      <c r="W1470" s="1" t="s">
        <v>52</v>
      </c>
      <c r="X1470" s="1">
        <v>86.23</v>
      </c>
    </row>
    <row r="1471" spans="1:24">
      <c r="A1471" s="2" t="s">
        <v>421</v>
      </c>
      <c r="B1471" s="3" t="s">
        <v>128</v>
      </c>
      <c r="C1471" s="1" t="s">
        <v>11</v>
      </c>
      <c r="D1471" s="3">
        <v>97.4</v>
      </c>
      <c r="E1471" s="3">
        <v>0</v>
      </c>
      <c r="F1471" s="3">
        <v>1</v>
      </c>
      <c r="G1471" s="3">
        <v>0</v>
      </c>
      <c r="H1471" s="3">
        <v>0</v>
      </c>
      <c r="I1471" s="3">
        <v>1</v>
      </c>
      <c r="J1471" s="3">
        <v>0</v>
      </c>
      <c r="K1471" s="3">
        <v>0.6</v>
      </c>
      <c r="L1471" s="3">
        <v>0</v>
      </c>
      <c r="M1471" s="3">
        <v>0</v>
      </c>
      <c r="N1471" s="1" t="s">
        <v>50</v>
      </c>
      <c r="O1471" s="1">
        <v>960</v>
      </c>
      <c r="P1471" s="1">
        <v>4</v>
      </c>
      <c r="Q1471" s="1">
        <v>90</v>
      </c>
      <c r="R1471" s="1">
        <v>480</v>
      </c>
      <c r="S1471" s="1">
        <v>0.427833333</v>
      </c>
      <c r="T1471" s="1" t="s">
        <v>51</v>
      </c>
      <c r="U1471" s="1" t="s">
        <v>52</v>
      </c>
      <c r="V1471" s="1" t="s">
        <v>52</v>
      </c>
      <c r="W1471" s="1" t="s">
        <v>52</v>
      </c>
      <c r="X1471" s="1">
        <v>52.64</v>
      </c>
    </row>
    <row r="1472" spans="1:24">
      <c r="A1472" s="2" t="s">
        <v>422</v>
      </c>
      <c r="B1472" s="3" t="s">
        <v>128</v>
      </c>
      <c r="C1472" s="1" t="s">
        <v>11</v>
      </c>
      <c r="D1472" s="3">
        <v>97.4</v>
      </c>
      <c r="E1472" s="3">
        <v>0</v>
      </c>
      <c r="F1472" s="3">
        <v>1</v>
      </c>
      <c r="G1472" s="3">
        <v>0</v>
      </c>
      <c r="H1472" s="3">
        <v>0</v>
      </c>
      <c r="I1472" s="3">
        <v>1</v>
      </c>
      <c r="J1472" s="3">
        <v>0</v>
      </c>
      <c r="K1472" s="3">
        <v>0.6</v>
      </c>
      <c r="L1472" s="3">
        <v>0</v>
      </c>
      <c r="M1472" s="3">
        <v>0</v>
      </c>
      <c r="N1472" s="1" t="s">
        <v>50</v>
      </c>
      <c r="O1472" s="1">
        <v>960</v>
      </c>
      <c r="P1472" s="1">
        <v>4</v>
      </c>
      <c r="Q1472" s="1">
        <v>90</v>
      </c>
      <c r="R1472" s="1">
        <v>480</v>
      </c>
      <c r="S1472" s="1">
        <v>0.928333333</v>
      </c>
      <c r="T1472" s="1" t="s">
        <v>51</v>
      </c>
      <c r="U1472" s="1" t="s">
        <v>52</v>
      </c>
      <c r="V1472" s="1" t="s">
        <v>52</v>
      </c>
      <c r="W1472" s="1" t="s">
        <v>52</v>
      </c>
      <c r="X1472" s="1">
        <v>60.11</v>
      </c>
    </row>
    <row r="1473" spans="1:24">
      <c r="A1473" s="2" t="s">
        <v>423</v>
      </c>
      <c r="B1473" s="3" t="s">
        <v>128</v>
      </c>
      <c r="C1473" s="1" t="s">
        <v>11</v>
      </c>
      <c r="D1473" s="3">
        <v>97.4</v>
      </c>
      <c r="E1473" s="3">
        <v>0</v>
      </c>
      <c r="F1473" s="3">
        <v>1</v>
      </c>
      <c r="G1473" s="3">
        <v>0</v>
      </c>
      <c r="H1473" s="3">
        <v>0</v>
      </c>
      <c r="I1473" s="3">
        <v>1</v>
      </c>
      <c r="J1473" s="3">
        <v>0</v>
      </c>
      <c r="K1473" s="3">
        <v>0.6</v>
      </c>
      <c r="L1473" s="3">
        <v>0</v>
      </c>
      <c r="M1473" s="3">
        <v>0</v>
      </c>
      <c r="N1473" s="1" t="s">
        <v>50</v>
      </c>
      <c r="O1473" s="1">
        <v>960</v>
      </c>
      <c r="P1473" s="1">
        <v>4</v>
      </c>
      <c r="Q1473" s="1">
        <v>90</v>
      </c>
      <c r="R1473" s="1">
        <v>480</v>
      </c>
      <c r="S1473" s="1">
        <v>1.938</v>
      </c>
      <c r="T1473" s="1" t="s">
        <v>51</v>
      </c>
      <c r="U1473" s="1" t="s">
        <v>52</v>
      </c>
      <c r="V1473" s="1" t="s">
        <v>52</v>
      </c>
      <c r="W1473" s="1" t="s">
        <v>52</v>
      </c>
      <c r="X1473" s="1">
        <v>68.61</v>
      </c>
    </row>
    <row r="1474" spans="1:24">
      <c r="A1474" s="2" t="s">
        <v>424</v>
      </c>
      <c r="B1474" s="3" t="s">
        <v>128</v>
      </c>
      <c r="C1474" s="1" t="s">
        <v>11</v>
      </c>
      <c r="D1474" s="3">
        <v>97.4</v>
      </c>
      <c r="E1474" s="3">
        <v>0</v>
      </c>
      <c r="F1474" s="3">
        <v>1</v>
      </c>
      <c r="G1474" s="3">
        <v>0</v>
      </c>
      <c r="H1474" s="3">
        <v>0</v>
      </c>
      <c r="I1474" s="3">
        <v>1</v>
      </c>
      <c r="J1474" s="3">
        <v>0</v>
      </c>
      <c r="K1474" s="3">
        <v>0.6</v>
      </c>
      <c r="L1474" s="3">
        <v>0</v>
      </c>
      <c r="M1474" s="3">
        <v>0</v>
      </c>
      <c r="N1474" s="1" t="s">
        <v>50</v>
      </c>
      <c r="O1474" s="1">
        <v>960</v>
      </c>
      <c r="P1474" s="1">
        <v>4</v>
      </c>
      <c r="Q1474" s="1">
        <v>90</v>
      </c>
      <c r="R1474" s="1">
        <v>480</v>
      </c>
      <c r="S1474" s="1">
        <v>2.944666667</v>
      </c>
      <c r="T1474" s="1" t="s">
        <v>51</v>
      </c>
      <c r="U1474" s="1" t="s">
        <v>52</v>
      </c>
      <c r="V1474" s="1" t="s">
        <v>52</v>
      </c>
      <c r="W1474" s="1" t="s">
        <v>52</v>
      </c>
      <c r="X1474" s="1">
        <v>78.81</v>
      </c>
    </row>
    <row r="1475" spans="1:24">
      <c r="A1475" s="2" t="s">
        <v>425</v>
      </c>
      <c r="B1475" s="3" t="s">
        <v>128</v>
      </c>
      <c r="C1475" s="1" t="s">
        <v>11</v>
      </c>
      <c r="D1475" s="3">
        <v>97.4</v>
      </c>
      <c r="E1475" s="3">
        <v>0</v>
      </c>
      <c r="F1475" s="3">
        <v>1</v>
      </c>
      <c r="G1475" s="3">
        <v>0</v>
      </c>
      <c r="H1475" s="3">
        <v>0</v>
      </c>
      <c r="I1475" s="3">
        <v>1</v>
      </c>
      <c r="J1475" s="3">
        <v>0</v>
      </c>
      <c r="K1475" s="3">
        <v>0.6</v>
      </c>
      <c r="L1475" s="3">
        <v>0</v>
      </c>
      <c r="M1475" s="3">
        <v>0</v>
      </c>
      <c r="N1475" s="1" t="s">
        <v>50</v>
      </c>
      <c r="O1475" s="1">
        <v>960</v>
      </c>
      <c r="P1475" s="1">
        <v>4</v>
      </c>
      <c r="Q1475" s="1">
        <v>90</v>
      </c>
      <c r="R1475" s="1">
        <v>480</v>
      </c>
      <c r="S1475" s="1">
        <v>3.9485</v>
      </c>
      <c r="T1475" s="1" t="s">
        <v>51</v>
      </c>
      <c r="U1475" s="1" t="s">
        <v>52</v>
      </c>
      <c r="V1475" s="1" t="s">
        <v>52</v>
      </c>
      <c r="W1475" s="1" t="s">
        <v>52</v>
      </c>
      <c r="X1475" s="1">
        <v>81.8</v>
      </c>
    </row>
    <row r="1476" spans="1:24">
      <c r="A1476" s="2" t="s">
        <v>426</v>
      </c>
      <c r="B1476" s="3" t="s">
        <v>128</v>
      </c>
      <c r="C1476" s="1" t="s">
        <v>11</v>
      </c>
      <c r="D1476" s="3">
        <v>97.4</v>
      </c>
      <c r="E1476" s="3">
        <v>0</v>
      </c>
      <c r="F1476" s="3">
        <v>1</v>
      </c>
      <c r="G1476" s="3">
        <v>0</v>
      </c>
      <c r="H1476" s="3">
        <v>0</v>
      </c>
      <c r="I1476" s="3">
        <v>1</v>
      </c>
      <c r="J1476" s="3">
        <v>0</v>
      </c>
      <c r="K1476" s="3">
        <v>0.6</v>
      </c>
      <c r="L1476" s="3">
        <v>0</v>
      </c>
      <c r="M1476" s="3">
        <v>0</v>
      </c>
      <c r="N1476" s="1" t="s">
        <v>50</v>
      </c>
      <c r="O1476" s="1">
        <v>960</v>
      </c>
      <c r="P1476" s="1">
        <v>4</v>
      </c>
      <c r="Q1476" s="1">
        <v>90</v>
      </c>
      <c r="R1476" s="1">
        <v>480</v>
      </c>
      <c r="S1476" s="1">
        <v>4.955333333</v>
      </c>
      <c r="T1476" s="1" t="s">
        <v>51</v>
      </c>
      <c r="U1476" s="1" t="s">
        <v>52</v>
      </c>
      <c r="V1476" s="1" t="s">
        <v>52</v>
      </c>
      <c r="W1476" s="1" t="s">
        <v>52</v>
      </c>
      <c r="X1476" s="1">
        <v>81.57</v>
      </c>
    </row>
    <row r="1477" spans="1:24">
      <c r="A1477" s="2" t="s">
        <v>427</v>
      </c>
      <c r="B1477" s="3" t="s">
        <v>128</v>
      </c>
      <c r="C1477" s="1" t="s">
        <v>11</v>
      </c>
      <c r="D1477" s="3">
        <v>97.4</v>
      </c>
      <c r="E1477" s="3">
        <v>0</v>
      </c>
      <c r="F1477" s="3">
        <v>1</v>
      </c>
      <c r="G1477" s="3">
        <v>0</v>
      </c>
      <c r="H1477" s="3">
        <v>0</v>
      </c>
      <c r="I1477" s="3">
        <v>1</v>
      </c>
      <c r="J1477" s="3">
        <v>0</v>
      </c>
      <c r="K1477" s="3">
        <v>0.6</v>
      </c>
      <c r="L1477" s="3">
        <v>0</v>
      </c>
      <c r="M1477" s="3">
        <v>0</v>
      </c>
      <c r="N1477" s="1" t="s">
        <v>50</v>
      </c>
      <c r="O1477" s="1">
        <v>960</v>
      </c>
      <c r="P1477" s="1">
        <v>4</v>
      </c>
      <c r="Q1477" s="1">
        <v>90</v>
      </c>
      <c r="R1477" s="1">
        <v>440</v>
      </c>
      <c r="S1477" s="1">
        <v>0.032</v>
      </c>
      <c r="T1477" s="1" t="s">
        <v>51</v>
      </c>
      <c r="U1477" s="1" t="s">
        <v>52</v>
      </c>
      <c r="V1477" s="1" t="s">
        <v>52</v>
      </c>
      <c r="W1477" s="1" t="s">
        <v>52</v>
      </c>
      <c r="X1477" s="1">
        <v>82.32</v>
      </c>
    </row>
    <row r="1478" spans="1:24">
      <c r="A1478" s="2" t="s">
        <v>428</v>
      </c>
      <c r="B1478" s="3" t="s">
        <v>128</v>
      </c>
      <c r="C1478" s="1" t="s">
        <v>11</v>
      </c>
      <c r="D1478" s="3">
        <v>97.4</v>
      </c>
      <c r="E1478" s="3">
        <v>0</v>
      </c>
      <c r="F1478" s="3">
        <v>1</v>
      </c>
      <c r="G1478" s="3">
        <v>0</v>
      </c>
      <c r="H1478" s="3">
        <v>0</v>
      </c>
      <c r="I1478" s="3">
        <v>1</v>
      </c>
      <c r="J1478" s="3">
        <v>0</v>
      </c>
      <c r="K1478" s="3">
        <v>0.6</v>
      </c>
      <c r="L1478" s="3">
        <v>0</v>
      </c>
      <c r="M1478" s="3">
        <v>0</v>
      </c>
      <c r="N1478" s="1" t="s">
        <v>50</v>
      </c>
      <c r="O1478" s="1">
        <v>960</v>
      </c>
      <c r="P1478" s="1">
        <v>4</v>
      </c>
      <c r="Q1478" s="1">
        <v>90</v>
      </c>
      <c r="R1478" s="1">
        <v>440</v>
      </c>
      <c r="S1478" s="1">
        <v>0.147166667</v>
      </c>
      <c r="T1478" s="1" t="s">
        <v>51</v>
      </c>
      <c r="U1478" s="1" t="s">
        <v>52</v>
      </c>
      <c r="V1478" s="1" t="s">
        <v>52</v>
      </c>
      <c r="W1478" s="1" t="s">
        <v>52</v>
      </c>
      <c r="X1478" s="1">
        <v>81.94</v>
      </c>
    </row>
    <row r="1479" spans="1:24">
      <c r="A1479" s="2" t="s">
        <v>429</v>
      </c>
      <c r="B1479" s="3" t="s">
        <v>128</v>
      </c>
      <c r="C1479" s="1" t="s">
        <v>11</v>
      </c>
      <c r="D1479" s="3">
        <v>97.4</v>
      </c>
      <c r="E1479" s="3">
        <v>0</v>
      </c>
      <c r="F1479" s="3">
        <v>1</v>
      </c>
      <c r="G1479" s="3">
        <v>0</v>
      </c>
      <c r="H1479" s="3">
        <v>0</v>
      </c>
      <c r="I1479" s="3">
        <v>1</v>
      </c>
      <c r="J1479" s="3">
        <v>0</v>
      </c>
      <c r="K1479" s="3">
        <v>0.6</v>
      </c>
      <c r="L1479" s="3">
        <v>0</v>
      </c>
      <c r="M1479" s="3">
        <v>0</v>
      </c>
      <c r="N1479" s="1" t="s">
        <v>50</v>
      </c>
      <c r="O1479" s="1">
        <v>960</v>
      </c>
      <c r="P1479" s="1">
        <v>4</v>
      </c>
      <c r="Q1479" s="1">
        <v>90</v>
      </c>
      <c r="R1479" s="1">
        <v>440</v>
      </c>
      <c r="S1479" s="1">
        <v>0.279666667</v>
      </c>
      <c r="T1479" s="1" t="s">
        <v>51</v>
      </c>
      <c r="U1479" s="1" t="s">
        <v>52</v>
      </c>
      <c r="V1479" s="1" t="s">
        <v>52</v>
      </c>
      <c r="W1479" s="1" t="s">
        <v>52</v>
      </c>
      <c r="X1479" s="1">
        <v>82.07</v>
      </c>
    </row>
    <row r="1480" spans="1:24">
      <c r="A1480" s="2" t="s">
        <v>430</v>
      </c>
      <c r="B1480" s="3" t="s">
        <v>128</v>
      </c>
      <c r="C1480" s="1" t="s">
        <v>11</v>
      </c>
      <c r="D1480" s="3">
        <v>97.4</v>
      </c>
      <c r="E1480" s="3">
        <v>0</v>
      </c>
      <c r="F1480" s="3">
        <v>1</v>
      </c>
      <c r="G1480" s="3">
        <v>0</v>
      </c>
      <c r="H1480" s="3">
        <v>0</v>
      </c>
      <c r="I1480" s="3">
        <v>1</v>
      </c>
      <c r="J1480" s="3">
        <v>0</v>
      </c>
      <c r="K1480" s="3">
        <v>0.6</v>
      </c>
      <c r="L1480" s="3">
        <v>0</v>
      </c>
      <c r="M1480" s="3">
        <v>0</v>
      </c>
      <c r="N1480" s="1" t="s">
        <v>50</v>
      </c>
      <c r="O1480" s="1">
        <v>960</v>
      </c>
      <c r="P1480" s="1">
        <v>4</v>
      </c>
      <c r="Q1480" s="1">
        <v>90</v>
      </c>
      <c r="R1480" s="1">
        <v>440</v>
      </c>
      <c r="S1480" s="1">
        <v>0.399833333</v>
      </c>
      <c r="T1480" s="1" t="s">
        <v>51</v>
      </c>
      <c r="U1480" s="1" t="s">
        <v>52</v>
      </c>
      <c r="V1480" s="1" t="s">
        <v>52</v>
      </c>
      <c r="W1480" s="1" t="s">
        <v>52</v>
      </c>
      <c r="X1480" s="1">
        <v>27.71</v>
      </c>
    </row>
    <row r="1481" spans="1:24">
      <c r="A1481" s="2" t="s">
        <v>431</v>
      </c>
      <c r="B1481" s="3" t="s">
        <v>128</v>
      </c>
      <c r="C1481" s="1" t="s">
        <v>11</v>
      </c>
      <c r="D1481" s="3">
        <v>97.4</v>
      </c>
      <c r="E1481" s="3">
        <v>0</v>
      </c>
      <c r="F1481" s="3">
        <v>1</v>
      </c>
      <c r="G1481" s="3">
        <v>0</v>
      </c>
      <c r="H1481" s="3">
        <v>0</v>
      </c>
      <c r="I1481" s="3">
        <v>1</v>
      </c>
      <c r="J1481" s="3">
        <v>0</v>
      </c>
      <c r="K1481" s="3">
        <v>0.6</v>
      </c>
      <c r="L1481" s="3">
        <v>0</v>
      </c>
      <c r="M1481" s="3">
        <v>0</v>
      </c>
      <c r="N1481" s="1" t="s">
        <v>50</v>
      </c>
      <c r="O1481" s="1">
        <v>960</v>
      </c>
      <c r="P1481" s="1">
        <v>4</v>
      </c>
      <c r="Q1481" s="1">
        <v>90</v>
      </c>
      <c r="R1481" s="1">
        <v>440</v>
      </c>
      <c r="S1481" s="1">
        <v>1.935166667</v>
      </c>
      <c r="T1481" s="1" t="s">
        <v>51</v>
      </c>
      <c r="U1481" s="1" t="s">
        <v>52</v>
      </c>
      <c r="V1481" s="1" t="s">
        <v>52</v>
      </c>
      <c r="W1481" s="1" t="s">
        <v>52</v>
      </c>
      <c r="X1481" s="1">
        <v>33.37</v>
      </c>
    </row>
    <row r="1482" spans="1:24">
      <c r="A1482" s="2" t="s">
        <v>432</v>
      </c>
      <c r="B1482" s="3" t="s">
        <v>128</v>
      </c>
      <c r="C1482" s="1" t="s">
        <v>11</v>
      </c>
      <c r="D1482" s="3">
        <v>97.4</v>
      </c>
      <c r="E1482" s="3">
        <v>0</v>
      </c>
      <c r="F1482" s="3">
        <v>1</v>
      </c>
      <c r="G1482" s="3">
        <v>0</v>
      </c>
      <c r="H1482" s="3">
        <v>0</v>
      </c>
      <c r="I1482" s="3">
        <v>1</v>
      </c>
      <c r="J1482" s="3">
        <v>0</v>
      </c>
      <c r="K1482" s="3">
        <v>0.6</v>
      </c>
      <c r="L1482" s="3">
        <v>0</v>
      </c>
      <c r="M1482" s="3">
        <v>0</v>
      </c>
      <c r="N1482" s="1" t="s">
        <v>50</v>
      </c>
      <c r="O1482" s="1">
        <v>960</v>
      </c>
      <c r="P1482" s="1">
        <v>4</v>
      </c>
      <c r="Q1482" s="1">
        <v>90</v>
      </c>
      <c r="R1482" s="1">
        <v>440</v>
      </c>
      <c r="S1482" s="1">
        <v>2.944666667</v>
      </c>
      <c r="T1482" s="1" t="s">
        <v>51</v>
      </c>
      <c r="U1482" s="1" t="s">
        <v>52</v>
      </c>
      <c r="V1482" s="1" t="s">
        <v>52</v>
      </c>
      <c r="W1482" s="1" t="s">
        <v>52</v>
      </c>
      <c r="X1482" s="1">
        <v>33.43</v>
      </c>
    </row>
    <row r="1483" spans="1:24">
      <c r="A1483" s="2" t="s">
        <v>433</v>
      </c>
      <c r="B1483" s="3" t="s">
        <v>128</v>
      </c>
      <c r="C1483" s="1" t="s">
        <v>11</v>
      </c>
      <c r="D1483" s="3">
        <v>97.4</v>
      </c>
      <c r="E1483" s="3">
        <v>0</v>
      </c>
      <c r="F1483" s="3">
        <v>1</v>
      </c>
      <c r="G1483" s="3">
        <v>0</v>
      </c>
      <c r="H1483" s="3">
        <v>0</v>
      </c>
      <c r="I1483" s="3">
        <v>1</v>
      </c>
      <c r="J1483" s="3">
        <v>0</v>
      </c>
      <c r="K1483" s="3">
        <v>0.6</v>
      </c>
      <c r="L1483" s="3">
        <v>0</v>
      </c>
      <c r="M1483" s="3">
        <v>0</v>
      </c>
      <c r="N1483" s="1" t="s">
        <v>50</v>
      </c>
      <c r="O1483" s="1">
        <v>960</v>
      </c>
      <c r="P1483" s="1">
        <v>4</v>
      </c>
      <c r="Q1483" s="1">
        <v>90</v>
      </c>
      <c r="R1483" s="1">
        <v>440</v>
      </c>
      <c r="S1483" s="1">
        <v>3.9485</v>
      </c>
      <c r="T1483" s="1" t="s">
        <v>51</v>
      </c>
      <c r="U1483" s="1" t="s">
        <v>52</v>
      </c>
      <c r="V1483" s="1" t="s">
        <v>52</v>
      </c>
      <c r="W1483" s="1" t="s">
        <v>52</v>
      </c>
      <c r="X1483" s="1">
        <v>35.35</v>
      </c>
    </row>
    <row r="1484" spans="1:24">
      <c r="A1484" s="2" t="s">
        <v>434</v>
      </c>
      <c r="B1484" s="3" t="s">
        <v>128</v>
      </c>
      <c r="C1484" s="1" t="s">
        <v>11</v>
      </c>
      <c r="D1484" s="3">
        <v>97.4</v>
      </c>
      <c r="E1484" s="3">
        <v>0</v>
      </c>
      <c r="F1484" s="3">
        <v>1</v>
      </c>
      <c r="G1484" s="3">
        <v>0</v>
      </c>
      <c r="H1484" s="3">
        <v>0</v>
      </c>
      <c r="I1484" s="3">
        <v>1</v>
      </c>
      <c r="J1484" s="3">
        <v>0</v>
      </c>
      <c r="K1484" s="3">
        <v>0.6</v>
      </c>
      <c r="L1484" s="3">
        <v>0</v>
      </c>
      <c r="M1484" s="3">
        <v>0</v>
      </c>
      <c r="N1484" s="1" t="s">
        <v>50</v>
      </c>
      <c r="O1484" s="1">
        <v>960</v>
      </c>
      <c r="P1484" s="1">
        <v>4</v>
      </c>
      <c r="Q1484" s="1">
        <v>90</v>
      </c>
      <c r="R1484" s="1">
        <v>440</v>
      </c>
      <c r="S1484" s="1">
        <v>4.955333333</v>
      </c>
      <c r="T1484" s="1" t="s">
        <v>51</v>
      </c>
      <c r="U1484" s="1" t="s">
        <v>52</v>
      </c>
      <c r="V1484" s="1" t="s">
        <v>52</v>
      </c>
      <c r="W1484" s="1" t="s">
        <v>52</v>
      </c>
      <c r="X1484" s="1">
        <v>35.68</v>
      </c>
    </row>
    <row r="1485" spans="1:24">
      <c r="A1485" s="2" t="s">
        <v>435</v>
      </c>
      <c r="B1485" s="2" t="s">
        <v>436</v>
      </c>
      <c r="C1485" s="1" t="s">
        <v>121</v>
      </c>
      <c r="D1485" s="2">
        <v>99.31</v>
      </c>
      <c r="E1485" s="2">
        <v>0</v>
      </c>
      <c r="F1485" s="2">
        <v>0.51</v>
      </c>
      <c r="G1485" s="2">
        <v>0</v>
      </c>
      <c r="H1485" s="2">
        <v>0</v>
      </c>
      <c r="I1485" s="2">
        <v>0</v>
      </c>
      <c r="J1485" s="3">
        <v>0</v>
      </c>
      <c r="K1485" s="2">
        <v>0</v>
      </c>
      <c r="L1485" s="2">
        <v>0.18</v>
      </c>
      <c r="M1485" s="2">
        <v>0</v>
      </c>
      <c r="N1485" s="1" t="s">
        <v>50</v>
      </c>
      <c r="O1485" s="1">
        <v>920</v>
      </c>
      <c r="P1485" s="1">
        <v>0.5</v>
      </c>
      <c r="Q1485" s="1">
        <v>60</v>
      </c>
      <c r="R1485" s="1">
        <v>450</v>
      </c>
      <c r="S1485" s="1">
        <v>0</v>
      </c>
      <c r="T1485" s="1" t="s">
        <v>51</v>
      </c>
      <c r="U1485" s="1" t="s">
        <v>52</v>
      </c>
      <c r="V1485" s="1" t="s">
        <v>52</v>
      </c>
      <c r="W1485" s="1" t="s">
        <v>52</v>
      </c>
      <c r="X1485" s="1">
        <v>35.87</v>
      </c>
    </row>
    <row r="1486" spans="1:24">
      <c r="A1486" s="2" t="s">
        <v>437</v>
      </c>
      <c r="B1486" s="2" t="s">
        <v>436</v>
      </c>
      <c r="C1486" s="1" t="s">
        <v>121</v>
      </c>
      <c r="D1486" s="2">
        <v>99.31</v>
      </c>
      <c r="E1486" s="2">
        <v>0</v>
      </c>
      <c r="F1486" s="2">
        <v>0.51</v>
      </c>
      <c r="G1486" s="2">
        <v>0</v>
      </c>
      <c r="H1486" s="2">
        <v>0</v>
      </c>
      <c r="I1486" s="2">
        <v>0</v>
      </c>
      <c r="J1486" s="3">
        <v>0</v>
      </c>
      <c r="K1486" s="2">
        <v>0</v>
      </c>
      <c r="L1486" s="2">
        <v>0.18</v>
      </c>
      <c r="M1486" s="2">
        <v>0</v>
      </c>
      <c r="N1486" s="1" t="s">
        <v>50</v>
      </c>
      <c r="O1486" s="1">
        <v>920</v>
      </c>
      <c r="P1486" s="1">
        <v>0.5</v>
      </c>
      <c r="Q1486" s="1">
        <v>60</v>
      </c>
      <c r="R1486" s="1">
        <v>450</v>
      </c>
      <c r="S1486" s="1">
        <v>0.509333333333333</v>
      </c>
      <c r="T1486" s="1" t="s">
        <v>51</v>
      </c>
      <c r="U1486" s="1" t="s">
        <v>52</v>
      </c>
      <c r="V1486" s="1" t="s">
        <v>52</v>
      </c>
      <c r="W1486" s="1" t="s">
        <v>52</v>
      </c>
      <c r="X1486" s="1">
        <v>38.62</v>
      </c>
    </row>
    <row r="1487" spans="1:24">
      <c r="A1487" s="2" t="s">
        <v>438</v>
      </c>
      <c r="B1487" s="2" t="s">
        <v>436</v>
      </c>
      <c r="C1487" s="1" t="s">
        <v>121</v>
      </c>
      <c r="D1487" s="2">
        <v>99.31</v>
      </c>
      <c r="E1487" s="2">
        <v>0</v>
      </c>
      <c r="F1487" s="2">
        <v>0.51</v>
      </c>
      <c r="G1487" s="2">
        <v>0</v>
      </c>
      <c r="H1487" s="2">
        <v>0</v>
      </c>
      <c r="I1487" s="2">
        <v>0</v>
      </c>
      <c r="J1487" s="3">
        <v>0</v>
      </c>
      <c r="K1487" s="2">
        <v>0</v>
      </c>
      <c r="L1487" s="2">
        <v>0.18</v>
      </c>
      <c r="M1487" s="2">
        <v>0</v>
      </c>
      <c r="N1487" s="1" t="s">
        <v>50</v>
      </c>
      <c r="O1487" s="1">
        <v>920</v>
      </c>
      <c r="P1487" s="1">
        <v>0.5</v>
      </c>
      <c r="Q1487" s="1">
        <v>60</v>
      </c>
      <c r="R1487" s="1">
        <v>450</v>
      </c>
      <c r="S1487" s="1">
        <v>0.993</v>
      </c>
      <c r="T1487" s="1" t="s">
        <v>51</v>
      </c>
      <c r="U1487" s="1" t="s">
        <v>52</v>
      </c>
      <c r="V1487" s="1" t="s">
        <v>52</v>
      </c>
      <c r="W1487" s="1" t="s">
        <v>52</v>
      </c>
      <c r="X1487" s="1">
        <v>38.12</v>
      </c>
    </row>
    <row r="1488" spans="1:24">
      <c r="A1488" s="2" t="s">
        <v>439</v>
      </c>
      <c r="B1488" s="2" t="s">
        <v>436</v>
      </c>
      <c r="C1488" s="1" t="s">
        <v>121</v>
      </c>
      <c r="D1488" s="2">
        <v>99.31</v>
      </c>
      <c r="E1488" s="2">
        <v>0</v>
      </c>
      <c r="F1488" s="2">
        <v>0.51</v>
      </c>
      <c r="G1488" s="2">
        <v>0</v>
      </c>
      <c r="H1488" s="2">
        <v>0</v>
      </c>
      <c r="I1488" s="2">
        <v>0</v>
      </c>
      <c r="J1488" s="3">
        <v>0</v>
      </c>
      <c r="K1488" s="2">
        <v>0</v>
      </c>
      <c r="L1488" s="2">
        <v>0.18</v>
      </c>
      <c r="M1488" s="2">
        <v>0</v>
      </c>
      <c r="N1488" s="1" t="s">
        <v>50</v>
      </c>
      <c r="O1488" s="1">
        <v>920</v>
      </c>
      <c r="P1488" s="1">
        <v>0.5</v>
      </c>
      <c r="Q1488" s="1">
        <v>60</v>
      </c>
      <c r="R1488" s="1">
        <v>450</v>
      </c>
      <c r="S1488" s="1">
        <v>1.49066666666667</v>
      </c>
      <c r="T1488" s="1" t="s">
        <v>51</v>
      </c>
      <c r="U1488" s="1" t="s">
        <v>52</v>
      </c>
      <c r="V1488" s="1" t="s">
        <v>52</v>
      </c>
      <c r="W1488" s="1" t="s">
        <v>52</v>
      </c>
      <c r="X1488" s="1">
        <v>39.48</v>
      </c>
    </row>
    <row r="1489" spans="1:24">
      <c r="A1489" s="2" t="s">
        <v>440</v>
      </c>
      <c r="B1489" s="2" t="s">
        <v>436</v>
      </c>
      <c r="C1489" s="1" t="s">
        <v>121</v>
      </c>
      <c r="D1489" s="2">
        <v>99.31</v>
      </c>
      <c r="E1489" s="2">
        <v>0</v>
      </c>
      <c r="F1489" s="2">
        <v>0.51</v>
      </c>
      <c r="G1489" s="2">
        <v>0</v>
      </c>
      <c r="H1489" s="2">
        <v>0</v>
      </c>
      <c r="I1489" s="2">
        <v>0</v>
      </c>
      <c r="J1489" s="3">
        <v>0</v>
      </c>
      <c r="K1489" s="2">
        <v>0</v>
      </c>
      <c r="L1489" s="2">
        <v>0.18</v>
      </c>
      <c r="M1489" s="2">
        <v>0</v>
      </c>
      <c r="N1489" s="1" t="s">
        <v>50</v>
      </c>
      <c r="O1489" s="1">
        <v>920</v>
      </c>
      <c r="P1489" s="1">
        <v>0.5</v>
      </c>
      <c r="Q1489" s="1">
        <v>60</v>
      </c>
      <c r="R1489" s="1">
        <v>450</v>
      </c>
      <c r="S1489" s="1">
        <v>1.99766666666667</v>
      </c>
      <c r="T1489" s="1" t="s">
        <v>51</v>
      </c>
      <c r="U1489" s="1" t="s">
        <v>52</v>
      </c>
      <c r="V1489" s="1" t="s">
        <v>52</v>
      </c>
      <c r="W1489" s="1" t="s">
        <v>52</v>
      </c>
      <c r="X1489" s="1">
        <v>40.27</v>
      </c>
    </row>
    <row r="1490" spans="1:24">
      <c r="A1490" s="2" t="s">
        <v>441</v>
      </c>
      <c r="B1490" s="2" t="s">
        <v>436</v>
      </c>
      <c r="C1490" s="1" t="s">
        <v>121</v>
      </c>
      <c r="D1490" s="2">
        <v>99.31</v>
      </c>
      <c r="E1490" s="2">
        <v>0</v>
      </c>
      <c r="F1490" s="2">
        <v>0.51</v>
      </c>
      <c r="G1490" s="2">
        <v>0</v>
      </c>
      <c r="H1490" s="2">
        <v>0</v>
      </c>
      <c r="I1490" s="2">
        <v>0</v>
      </c>
      <c r="J1490" s="3">
        <v>0</v>
      </c>
      <c r="K1490" s="2">
        <v>0</v>
      </c>
      <c r="L1490" s="2">
        <v>0.18</v>
      </c>
      <c r="M1490" s="2">
        <v>0</v>
      </c>
      <c r="N1490" s="1" t="s">
        <v>50</v>
      </c>
      <c r="O1490" s="1">
        <v>920</v>
      </c>
      <c r="P1490" s="1">
        <v>0.5</v>
      </c>
      <c r="Q1490" s="1">
        <v>60</v>
      </c>
      <c r="R1490" s="1">
        <v>450</v>
      </c>
      <c r="S1490" s="1">
        <v>2.486</v>
      </c>
      <c r="T1490" s="1" t="s">
        <v>51</v>
      </c>
      <c r="U1490" s="1" t="s">
        <v>52</v>
      </c>
      <c r="V1490" s="1" t="s">
        <v>52</v>
      </c>
      <c r="W1490" s="1" t="s">
        <v>52</v>
      </c>
      <c r="X1490" s="1">
        <v>42.21</v>
      </c>
    </row>
    <row r="1491" spans="1:24">
      <c r="A1491" s="2" t="s">
        <v>442</v>
      </c>
      <c r="B1491" s="2" t="s">
        <v>436</v>
      </c>
      <c r="C1491" s="1" t="s">
        <v>121</v>
      </c>
      <c r="D1491" s="2">
        <v>99.31</v>
      </c>
      <c r="E1491" s="2">
        <v>0</v>
      </c>
      <c r="F1491" s="2">
        <v>0.51</v>
      </c>
      <c r="G1491" s="2">
        <v>0</v>
      </c>
      <c r="H1491" s="2">
        <v>0</v>
      </c>
      <c r="I1491" s="2">
        <v>0</v>
      </c>
      <c r="J1491" s="3">
        <v>0</v>
      </c>
      <c r="K1491" s="2">
        <v>0</v>
      </c>
      <c r="L1491" s="2">
        <v>0.18</v>
      </c>
      <c r="M1491" s="2">
        <v>0</v>
      </c>
      <c r="N1491" s="1" t="s">
        <v>50</v>
      </c>
      <c r="O1491" s="1">
        <v>920</v>
      </c>
      <c r="P1491" s="1">
        <v>0.5</v>
      </c>
      <c r="Q1491" s="1">
        <v>60</v>
      </c>
      <c r="R1491" s="1">
        <v>450</v>
      </c>
      <c r="S1491" s="1">
        <v>3.00233333333333</v>
      </c>
      <c r="T1491" s="1" t="s">
        <v>51</v>
      </c>
      <c r="U1491" s="1" t="s">
        <v>52</v>
      </c>
      <c r="V1491" s="1" t="s">
        <v>52</v>
      </c>
      <c r="W1491" s="1" t="s">
        <v>52</v>
      </c>
      <c r="X1491" s="1">
        <v>43.73</v>
      </c>
    </row>
    <row r="1492" spans="1:24">
      <c r="A1492" s="2" t="s">
        <v>443</v>
      </c>
      <c r="B1492" s="2" t="s">
        <v>436</v>
      </c>
      <c r="C1492" s="1" t="s">
        <v>121</v>
      </c>
      <c r="D1492" s="2">
        <v>99.31</v>
      </c>
      <c r="E1492" s="2">
        <v>0</v>
      </c>
      <c r="F1492" s="2">
        <v>0.51</v>
      </c>
      <c r="G1492" s="2">
        <v>0</v>
      </c>
      <c r="H1492" s="2">
        <v>0</v>
      </c>
      <c r="I1492" s="2">
        <v>0</v>
      </c>
      <c r="J1492" s="3">
        <v>0</v>
      </c>
      <c r="K1492" s="2">
        <v>0</v>
      </c>
      <c r="L1492" s="2">
        <v>0.18</v>
      </c>
      <c r="M1492" s="2">
        <v>0</v>
      </c>
      <c r="N1492" s="1" t="s">
        <v>50</v>
      </c>
      <c r="O1492" s="1">
        <v>920</v>
      </c>
      <c r="P1492" s="1">
        <v>0.5</v>
      </c>
      <c r="Q1492" s="1">
        <v>70</v>
      </c>
      <c r="R1492" s="1">
        <v>450</v>
      </c>
      <c r="S1492" s="1">
        <v>0</v>
      </c>
      <c r="T1492" s="1" t="s">
        <v>51</v>
      </c>
      <c r="U1492" s="1" t="s">
        <v>52</v>
      </c>
      <c r="V1492" s="1" t="s">
        <v>52</v>
      </c>
      <c r="W1492" s="1" t="s">
        <v>52</v>
      </c>
      <c r="X1492" s="1">
        <v>24.31</v>
      </c>
    </row>
    <row r="1493" spans="1:24">
      <c r="A1493" s="2" t="s">
        <v>444</v>
      </c>
      <c r="B1493" s="2" t="s">
        <v>436</v>
      </c>
      <c r="C1493" s="1" t="s">
        <v>121</v>
      </c>
      <c r="D1493" s="2">
        <v>99.31</v>
      </c>
      <c r="E1493" s="2">
        <v>0</v>
      </c>
      <c r="F1493" s="2">
        <v>0.51</v>
      </c>
      <c r="G1493" s="2">
        <v>0</v>
      </c>
      <c r="H1493" s="2">
        <v>0</v>
      </c>
      <c r="I1493" s="2">
        <v>0</v>
      </c>
      <c r="J1493" s="3">
        <v>0</v>
      </c>
      <c r="K1493" s="2">
        <v>0</v>
      </c>
      <c r="L1493" s="2">
        <v>0.18</v>
      </c>
      <c r="M1493" s="2">
        <v>0</v>
      </c>
      <c r="N1493" s="1" t="s">
        <v>50</v>
      </c>
      <c r="O1493" s="1">
        <v>920</v>
      </c>
      <c r="P1493" s="1">
        <v>0.5</v>
      </c>
      <c r="Q1493" s="1">
        <v>70</v>
      </c>
      <c r="R1493" s="1">
        <v>450</v>
      </c>
      <c r="S1493" s="1">
        <v>0.504666666666667</v>
      </c>
      <c r="T1493" s="1" t="s">
        <v>51</v>
      </c>
      <c r="U1493" s="1" t="s">
        <v>52</v>
      </c>
      <c r="V1493" s="1" t="s">
        <v>52</v>
      </c>
      <c r="W1493" s="1" t="s">
        <v>52</v>
      </c>
      <c r="X1493" s="1">
        <v>34.17</v>
      </c>
    </row>
    <row r="1494" spans="1:24">
      <c r="A1494" s="2" t="s">
        <v>445</v>
      </c>
      <c r="B1494" s="2" t="s">
        <v>436</v>
      </c>
      <c r="C1494" s="1" t="s">
        <v>121</v>
      </c>
      <c r="D1494" s="2">
        <v>99.31</v>
      </c>
      <c r="E1494" s="2">
        <v>0</v>
      </c>
      <c r="F1494" s="2">
        <v>0.51</v>
      </c>
      <c r="G1494" s="2">
        <v>0</v>
      </c>
      <c r="H1494" s="2">
        <v>0</v>
      </c>
      <c r="I1494" s="2">
        <v>0</v>
      </c>
      <c r="J1494" s="3">
        <v>0</v>
      </c>
      <c r="K1494" s="2">
        <v>0</v>
      </c>
      <c r="L1494" s="2">
        <v>0.18</v>
      </c>
      <c r="M1494" s="2">
        <v>0</v>
      </c>
      <c r="N1494" s="1" t="s">
        <v>50</v>
      </c>
      <c r="O1494" s="1">
        <v>920</v>
      </c>
      <c r="P1494" s="1">
        <v>0.5</v>
      </c>
      <c r="Q1494" s="1">
        <v>70</v>
      </c>
      <c r="R1494" s="1">
        <v>450</v>
      </c>
      <c r="S1494" s="1">
        <v>1.007</v>
      </c>
      <c r="T1494" s="1" t="s">
        <v>51</v>
      </c>
      <c r="U1494" s="1" t="s">
        <v>52</v>
      </c>
      <c r="V1494" s="1" t="s">
        <v>52</v>
      </c>
      <c r="W1494" s="1" t="s">
        <v>52</v>
      </c>
      <c r="X1494" s="1">
        <v>40.09</v>
      </c>
    </row>
    <row r="1495" spans="1:24">
      <c r="A1495" s="2" t="s">
        <v>446</v>
      </c>
      <c r="B1495" s="2" t="s">
        <v>436</v>
      </c>
      <c r="C1495" s="1" t="s">
        <v>121</v>
      </c>
      <c r="D1495" s="2">
        <v>99.31</v>
      </c>
      <c r="E1495" s="2">
        <v>0</v>
      </c>
      <c r="F1495" s="2">
        <v>0.51</v>
      </c>
      <c r="G1495" s="2">
        <v>0</v>
      </c>
      <c r="H1495" s="2">
        <v>0</v>
      </c>
      <c r="I1495" s="2">
        <v>0</v>
      </c>
      <c r="J1495" s="3">
        <v>0</v>
      </c>
      <c r="K1495" s="2">
        <v>0</v>
      </c>
      <c r="L1495" s="2">
        <v>0.18</v>
      </c>
      <c r="M1495" s="2">
        <v>0</v>
      </c>
      <c r="N1495" s="1" t="s">
        <v>50</v>
      </c>
      <c r="O1495" s="1">
        <v>920</v>
      </c>
      <c r="P1495" s="1">
        <v>0.5</v>
      </c>
      <c r="Q1495" s="1">
        <v>70</v>
      </c>
      <c r="R1495" s="1">
        <v>450</v>
      </c>
      <c r="S1495" s="1">
        <v>1.514</v>
      </c>
      <c r="T1495" s="1" t="s">
        <v>51</v>
      </c>
      <c r="U1495" s="1" t="s">
        <v>52</v>
      </c>
      <c r="V1495" s="1" t="s">
        <v>52</v>
      </c>
      <c r="W1495" s="1" t="s">
        <v>52</v>
      </c>
      <c r="X1495" s="1">
        <v>44.49</v>
      </c>
    </row>
    <row r="1496" spans="1:24">
      <c r="A1496" s="2" t="s">
        <v>447</v>
      </c>
      <c r="B1496" s="2" t="s">
        <v>436</v>
      </c>
      <c r="C1496" s="1" t="s">
        <v>121</v>
      </c>
      <c r="D1496" s="2">
        <v>99.31</v>
      </c>
      <c r="E1496" s="2">
        <v>0</v>
      </c>
      <c r="F1496" s="2">
        <v>0.51</v>
      </c>
      <c r="G1496" s="2">
        <v>0</v>
      </c>
      <c r="H1496" s="2">
        <v>0</v>
      </c>
      <c r="I1496" s="2">
        <v>0</v>
      </c>
      <c r="J1496" s="3">
        <v>0</v>
      </c>
      <c r="K1496" s="2">
        <v>0</v>
      </c>
      <c r="L1496" s="2">
        <v>0.18</v>
      </c>
      <c r="M1496" s="2">
        <v>0</v>
      </c>
      <c r="N1496" s="1" t="s">
        <v>50</v>
      </c>
      <c r="O1496" s="1">
        <v>920</v>
      </c>
      <c r="P1496" s="1">
        <v>0.5</v>
      </c>
      <c r="Q1496" s="1">
        <v>70</v>
      </c>
      <c r="R1496" s="1">
        <v>450</v>
      </c>
      <c r="S1496" s="1">
        <v>2.0255</v>
      </c>
      <c r="T1496" s="1" t="s">
        <v>51</v>
      </c>
      <c r="U1496" s="1" t="s">
        <v>52</v>
      </c>
      <c r="V1496" s="1" t="s">
        <v>52</v>
      </c>
      <c r="W1496" s="1" t="s">
        <v>52</v>
      </c>
      <c r="X1496" s="1">
        <v>45.95</v>
      </c>
    </row>
    <row r="1497" spans="1:24">
      <c r="A1497" s="2" t="s">
        <v>448</v>
      </c>
      <c r="B1497" s="2" t="s">
        <v>436</v>
      </c>
      <c r="C1497" s="1" t="s">
        <v>121</v>
      </c>
      <c r="D1497" s="2">
        <v>99.31</v>
      </c>
      <c r="E1497" s="2">
        <v>0</v>
      </c>
      <c r="F1497" s="2">
        <v>0.51</v>
      </c>
      <c r="G1497" s="2">
        <v>0</v>
      </c>
      <c r="H1497" s="2">
        <v>0</v>
      </c>
      <c r="I1497" s="2">
        <v>0</v>
      </c>
      <c r="J1497" s="3">
        <v>0</v>
      </c>
      <c r="K1497" s="2">
        <v>0</v>
      </c>
      <c r="L1497" s="2">
        <v>0.18</v>
      </c>
      <c r="M1497" s="2">
        <v>0</v>
      </c>
      <c r="N1497" s="1" t="s">
        <v>50</v>
      </c>
      <c r="O1497" s="1">
        <v>920</v>
      </c>
      <c r="P1497" s="1">
        <v>0.5</v>
      </c>
      <c r="Q1497" s="1">
        <v>70</v>
      </c>
      <c r="R1497" s="1">
        <v>450</v>
      </c>
      <c r="S1497" s="1">
        <v>2.514</v>
      </c>
      <c r="T1497" s="1" t="s">
        <v>51</v>
      </c>
      <c r="U1497" s="1" t="s">
        <v>52</v>
      </c>
      <c r="V1497" s="1" t="s">
        <v>52</v>
      </c>
      <c r="W1497" s="1" t="s">
        <v>52</v>
      </c>
      <c r="X1497" s="1">
        <v>46.61</v>
      </c>
    </row>
    <row r="1498" spans="1:24">
      <c r="A1498" s="2" t="s">
        <v>449</v>
      </c>
      <c r="B1498" s="2" t="s">
        <v>436</v>
      </c>
      <c r="C1498" s="1" t="s">
        <v>121</v>
      </c>
      <c r="D1498" s="2">
        <v>99.31</v>
      </c>
      <c r="E1498" s="2">
        <v>0</v>
      </c>
      <c r="F1498" s="2">
        <v>0.51</v>
      </c>
      <c r="G1498" s="2">
        <v>0</v>
      </c>
      <c r="H1498" s="2">
        <v>0</v>
      </c>
      <c r="I1498" s="2">
        <v>0</v>
      </c>
      <c r="J1498" s="3">
        <v>0</v>
      </c>
      <c r="K1498" s="2">
        <v>0</v>
      </c>
      <c r="L1498" s="2">
        <v>0.18</v>
      </c>
      <c r="M1498" s="2">
        <v>0</v>
      </c>
      <c r="N1498" s="1" t="s">
        <v>50</v>
      </c>
      <c r="O1498" s="1">
        <v>920</v>
      </c>
      <c r="P1498" s="1">
        <v>0.5</v>
      </c>
      <c r="Q1498" s="1">
        <v>70</v>
      </c>
      <c r="R1498" s="1">
        <v>450</v>
      </c>
      <c r="S1498" s="1">
        <v>3.0255</v>
      </c>
      <c r="T1498" s="1" t="s">
        <v>51</v>
      </c>
      <c r="U1498" s="1" t="s">
        <v>52</v>
      </c>
      <c r="V1498" s="1" t="s">
        <v>52</v>
      </c>
      <c r="W1498" s="1" t="s">
        <v>52</v>
      </c>
      <c r="X1498" s="1">
        <v>47.34</v>
      </c>
    </row>
    <row r="1499" spans="1:24">
      <c r="A1499" s="2" t="s">
        <v>450</v>
      </c>
      <c r="B1499" s="2" t="s">
        <v>436</v>
      </c>
      <c r="C1499" s="1" t="s">
        <v>121</v>
      </c>
      <c r="D1499" s="2">
        <v>99.31</v>
      </c>
      <c r="E1499" s="2">
        <v>0</v>
      </c>
      <c r="F1499" s="2">
        <v>0.51</v>
      </c>
      <c r="G1499" s="2">
        <v>0</v>
      </c>
      <c r="H1499" s="2">
        <v>0</v>
      </c>
      <c r="I1499" s="2">
        <v>0</v>
      </c>
      <c r="J1499" s="3">
        <v>0</v>
      </c>
      <c r="K1499" s="2">
        <v>0</v>
      </c>
      <c r="L1499" s="2">
        <v>0.18</v>
      </c>
      <c r="M1499" s="2">
        <v>0</v>
      </c>
      <c r="N1499" s="1" t="s">
        <v>50</v>
      </c>
      <c r="O1499" s="1">
        <v>920</v>
      </c>
      <c r="P1499" s="1">
        <v>0.5</v>
      </c>
      <c r="Q1499" s="1">
        <v>80</v>
      </c>
      <c r="R1499" s="1">
        <v>450</v>
      </c>
      <c r="S1499" s="1">
        <v>0</v>
      </c>
      <c r="T1499" s="1" t="s">
        <v>51</v>
      </c>
      <c r="U1499" s="1" t="s">
        <v>52</v>
      </c>
      <c r="V1499" s="1" t="s">
        <v>52</v>
      </c>
      <c r="W1499" s="1" t="s">
        <v>52</v>
      </c>
      <c r="X1499" s="1">
        <v>47.27</v>
      </c>
    </row>
    <row r="1500" spans="1:24">
      <c r="A1500" s="2" t="s">
        <v>451</v>
      </c>
      <c r="B1500" s="2" t="s">
        <v>436</v>
      </c>
      <c r="C1500" s="1" t="s">
        <v>121</v>
      </c>
      <c r="D1500" s="2">
        <v>99.31</v>
      </c>
      <c r="E1500" s="2">
        <v>0</v>
      </c>
      <c r="F1500" s="2">
        <v>0.51</v>
      </c>
      <c r="G1500" s="2">
        <v>0</v>
      </c>
      <c r="H1500" s="2">
        <v>0</v>
      </c>
      <c r="I1500" s="2">
        <v>0</v>
      </c>
      <c r="J1500" s="3">
        <v>0</v>
      </c>
      <c r="K1500" s="2">
        <v>0</v>
      </c>
      <c r="L1500" s="2">
        <v>0.18</v>
      </c>
      <c r="M1500" s="2">
        <v>0</v>
      </c>
      <c r="N1500" s="1" t="s">
        <v>50</v>
      </c>
      <c r="O1500" s="1">
        <v>920</v>
      </c>
      <c r="P1500" s="1">
        <v>0.5</v>
      </c>
      <c r="Q1500" s="1">
        <v>80</v>
      </c>
      <c r="R1500" s="1">
        <v>450</v>
      </c>
      <c r="S1500" s="1">
        <v>0.408666666666667</v>
      </c>
      <c r="T1500" s="1" t="s">
        <v>51</v>
      </c>
      <c r="U1500" s="1" t="s">
        <v>52</v>
      </c>
      <c r="V1500" s="1" t="s">
        <v>52</v>
      </c>
      <c r="W1500" s="1" t="s">
        <v>52</v>
      </c>
      <c r="X1500" s="1">
        <v>47.55</v>
      </c>
    </row>
    <row r="1501" spans="1:24">
      <c r="A1501" s="2" t="s">
        <v>452</v>
      </c>
      <c r="B1501" s="2" t="s">
        <v>436</v>
      </c>
      <c r="C1501" s="1" t="s">
        <v>121</v>
      </c>
      <c r="D1501" s="2">
        <v>99.31</v>
      </c>
      <c r="E1501" s="2">
        <v>0</v>
      </c>
      <c r="F1501" s="2">
        <v>0.51</v>
      </c>
      <c r="G1501" s="2">
        <v>0</v>
      </c>
      <c r="H1501" s="2">
        <v>0</v>
      </c>
      <c r="I1501" s="2">
        <v>0</v>
      </c>
      <c r="J1501" s="3">
        <v>0</v>
      </c>
      <c r="K1501" s="2">
        <v>0</v>
      </c>
      <c r="L1501" s="2">
        <v>0.18</v>
      </c>
      <c r="M1501" s="2">
        <v>0</v>
      </c>
      <c r="N1501" s="1" t="s">
        <v>50</v>
      </c>
      <c r="O1501" s="1">
        <v>920</v>
      </c>
      <c r="P1501" s="1">
        <v>0.5</v>
      </c>
      <c r="Q1501" s="1">
        <v>80</v>
      </c>
      <c r="R1501" s="1">
        <v>450</v>
      </c>
      <c r="S1501" s="1">
        <v>0.908666666666667</v>
      </c>
      <c r="T1501" s="1" t="s">
        <v>51</v>
      </c>
      <c r="U1501" s="1" t="s">
        <v>52</v>
      </c>
      <c r="V1501" s="1" t="s">
        <v>52</v>
      </c>
      <c r="W1501" s="1" t="s">
        <v>52</v>
      </c>
      <c r="X1501" s="1">
        <v>47.54</v>
      </c>
    </row>
    <row r="1502" spans="1:24">
      <c r="A1502" s="2" t="s">
        <v>453</v>
      </c>
      <c r="B1502" s="2" t="s">
        <v>436</v>
      </c>
      <c r="C1502" s="1" t="s">
        <v>121</v>
      </c>
      <c r="D1502" s="2">
        <v>99.31</v>
      </c>
      <c r="E1502" s="2">
        <v>0</v>
      </c>
      <c r="F1502" s="2">
        <v>0.51</v>
      </c>
      <c r="G1502" s="2">
        <v>0</v>
      </c>
      <c r="H1502" s="2">
        <v>0</v>
      </c>
      <c r="I1502" s="2">
        <v>0</v>
      </c>
      <c r="J1502" s="3">
        <v>0</v>
      </c>
      <c r="K1502" s="2">
        <v>0</v>
      </c>
      <c r="L1502" s="2">
        <v>0.18</v>
      </c>
      <c r="M1502" s="2">
        <v>0</v>
      </c>
      <c r="N1502" s="1" t="s">
        <v>50</v>
      </c>
      <c r="O1502" s="1">
        <v>920</v>
      </c>
      <c r="P1502" s="1">
        <v>0.5</v>
      </c>
      <c r="Q1502" s="1">
        <v>80</v>
      </c>
      <c r="R1502" s="1">
        <v>450</v>
      </c>
      <c r="S1502" s="1">
        <v>1.399</v>
      </c>
      <c r="T1502" s="1" t="s">
        <v>51</v>
      </c>
      <c r="U1502" s="1" t="s">
        <v>52</v>
      </c>
      <c r="V1502" s="1" t="s">
        <v>52</v>
      </c>
      <c r="W1502" s="1" t="s">
        <v>52</v>
      </c>
      <c r="X1502" s="1">
        <v>37.82</v>
      </c>
    </row>
    <row r="1503" spans="1:24">
      <c r="A1503" s="2" t="s">
        <v>454</v>
      </c>
      <c r="B1503" s="2" t="s">
        <v>436</v>
      </c>
      <c r="C1503" s="1" t="s">
        <v>121</v>
      </c>
      <c r="D1503" s="2">
        <v>99.31</v>
      </c>
      <c r="E1503" s="2">
        <v>0</v>
      </c>
      <c r="F1503" s="2">
        <v>0.51</v>
      </c>
      <c r="G1503" s="2">
        <v>0</v>
      </c>
      <c r="H1503" s="2">
        <v>0</v>
      </c>
      <c r="I1503" s="2">
        <v>0</v>
      </c>
      <c r="J1503" s="3">
        <v>0</v>
      </c>
      <c r="K1503" s="2">
        <v>0</v>
      </c>
      <c r="L1503" s="2">
        <v>0.18</v>
      </c>
      <c r="M1503" s="2">
        <v>0</v>
      </c>
      <c r="N1503" s="1" t="s">
        <v>50</v>
      </c>
      <c r="O1503" s="1">
        <v>920</v>
      </c>
      <c r="P1503" s="1">
        <v>0.5</v>
      </c>
      <c r="Q1503" s="1">
        <v>80</v>
      </c>
      <c r="R1503" s="1">
        <v>450</v>
      </c>
      <c r="S1503" s="1">
        <v>1.899</v>
      </c>
      <c r="T1503" s="1" t="s">
        <v>51</v>
      </c>
      <c r="U1503" s="1" t="s">
        <v>52</v>
      </c>
      <c r="V1503" s="1" t="s">
        <v>52</v>
      </c>
      <c r="W1503" s="1" t="s">
        <v>52</v>
      </c>
      <c r="X1503" s="1">
        <v>42.38</v>
      </c>
    </row>
    <row r="1504" spans="1:24">
      <c r="A1504" s="2" t="s">
        <v>455</v>
      </c>
      <c r="B1504" s="2" t="s">
        <v>436</v>
      </c>
      <c r="C1504" s="1" t="s">
        <v>121</v>
      </c>
      <c r="D1504" s="2">
        <v>99.31</v>
      </c>
      <c r="E1504" s="2">
        <v>0</v>
      </c>
      <c r="F1504" s="2">
        <v>0.51</v>
      </c>
      <c r="G1504" s="2">
        <v>0</v>
      </c>
      <c r="H1504" s="2">
        <v>0</v>
      </c>
      <c r="I1504" s="2">
        <v>0</v>
      </c>
      <c r="J1504" s="3">
        <v>0</v>
      </c>
      <c r="K1504" s="2">
        <v>0</v>
      </c>
      <c r="L1504" s="2">
        <v>0.18</v>
      </c>
      <c r="M1504" s="2">
        <v>0</v>
      </c>
      <c r="N1504" s="1" t="s">
        <v>50</v>
      </c>
      <c r="O1504" s="1">
        <v>920</v>
      </c>
      <c r="P1504" s="1">
        <v>0.5</v>
      </c>
      <c r="Q1504" s="1">
        <v>80</v>
      </c>
      <c r="R1504" s="1">
        <v>450</v>
      </c>
      <c r="S1504" s="1">
        <v>2.39416666666667</v>
      </c>
      <c r="T1504" s="1" t="s">
        <v>51</v>
      </c>
      <c r="U1504" s="1" t="s">
        <v>52</v>
      </c>
      <c r="V1504" s="1" t="s">
        <v>52</v>
      </c>
      <c r="W1504" s="1" t="s">
        <v>52</v>
      </c>
      <c r="X1504" s="1">
        <v>43.06</v>
      </c>
    </row>
    <row r="1505" spans="1:24">
      <c r="A1505" s="2" t="s">
        <v>456</v>
      </c>
      <c r="B1505" s="2" t="s">
        <v>436</v>
      </c>
      <c r="C1505" s="1" t="s">
        <v>121</v>
      </c>
      <c r="D1505" s="2">
        <v>99.31</v>
      </c>
      <c r="E1505" s="2">
        <v>0</v>
      </c>
      <c r="F1505" s="2">
        <v>0.51</v>
      </c>
      <c r="G1505" s="2">
        <v>0</v>
      </c>
      <c r="H1505" s="2">
        <v>0</v>
      </c>
      <c r="I1505" s="2">
        <v>0</v>
      </c>
      <c r="J1505" s="3">
        <v>0</v>
      </c>
      <c r="K1505" s="2">
        <v>0</v>
      </c>
      <c r="L1505" s="2">
        <v>0.18</v>
      </c>
      <c r="M1505" s="2">
        <v>0</v>
      </c>
      <c r="N1505" s="1" t="s">
        <v>50</v>
      </c>
      <c r="O1505" s="1">
        <v>920</v>
      </c>
      <c r="P1505" s="1">
        <v>0.5</v>
      </c>
      <c r="Q1505" s="1">
        <v>80</v>
      </c>
      <c r="R1505" s="1">
        <v>450</v>
      </c>
      <c r="S1505" s="1">
        <v>2.8895</v>
      </c>
      <c r="T1505" s="1" t="s">
        <v>51</v>
      </c>
      <c r="U1505" s="1" t="s">
        <v>52</v>
      </c>
      <c r="V1505" s="1" t="s">
        <v>52</v>
      </c>
      <c r="W1505" s="1" t="s">
        <v>52</v>
      </c>
      <c r="X1505" s="1">
        <v>43.95</v>
      </c>
    </row>
    <row r="1506" spans="1:24">
      <c r="A1506" s="2" t="s">
        <v>457</v>
      </c>
      <c r="B1506" s="2" t="s">
        <v>436</v>
      </c>
      <c r="C1506" s="1" t="s">
        <v>112</v>
      </c>
      <c r="D1506" s="2">
        <v>99.48</v>
      </c>
      <c r="E1506" s="2">
        <v>0</v>
      </c>
      <c r="F1506" s="2">
        <v>0.52</v>
      </c>
      <c r="G1506" s="2">
        <v>0</v>
      </c>
      <c r="H1506" s="2">
        <v>0</v>
      </c>
      <c r="I1506" s="2">
        <v>0</v>
      </c>
      <c r="J1506" s="3">
        <v>0</v>
      </c>
      <c r="K1506" s="2">
        <v>0</v>
      </c>
      <c r="L1506" s="2">
        <v>0</v>
      </c>
      <c r="M1506" s="2">
        <v>0</v>
      </c>
      <c r="N1506" s="1" t="s">
        <v>50</v>
      </c>
      <c r="O1506" s="1">
        <v>920</v>
      </c>
      <c r="P1506" s="1">
        <v>0.5</v>
      </c>
      <c r="Q1506" s="1">
        <v>90</v>
      </c>
      <c r="R1506" s="1">
        <v>450</v>
      </c>
      <c r="S1506" s="1">
        <v>0.015</v>
      </c>
      <c r="T1506" s="1" t="s">
        <v>51</v>
      </c>
      <c r="U1506" s="1" t="s">
        <v>52</v>
      </c>
      <c r="V1506" s="1" t="s">
        <v>52</v>
      </c>
      <c r="W1506" s="1" t="s">
        <v>52</v>
      </c>
      <c r="X1506" s="1">
        <v>44.79</v>
      </c>
    </row>
    <row r="1507" spans="1:24">
      <c r="A1507" s="2" t="s">
        <v>458</v>
      </c>
      <c r="B1507" s="2" t="s">
        <v>436</v>
      </c>
      <c r="C1507" s="1" t="s">
        <v>112</v>
      </c>
      <c r="D1507" s="2">
        <v>99.48</v>
      </c>
      <c r="E1507" s="2">
        <v>0</v>
      </c>
      <c r="F1507" s="2">
        <v>0.52</v>
      </c>
      <c r="G1507" s="2">
        <v>0</v>
      </c>
      <c r="H1507" s="2">
        <v>0</v>
      </c>
      <c r="I1507" s="2">
        <v>0</v>
      </c>
      <c r="J1507" s="3">
        <v>0</v>
      </c>
      <c r="K1507" s="2">
        <v>0</v>
      </c>
      <c r="L1507" s="2">
        <v>0</v>
      </c>
      <c r="M1507" s="2">
        <v>0</v>
      </c>
      <c r="N1507" s="1" t="s">
        <v>50</v>
      </c>
      <c r="O1507" s="1">
        <v>920</v>
      </c>
      <c r="P1507" s="1">
        <v>0.5</v>
      </c>
      <c r="Q1507" s="1">
        <v>90</v>
      </c>
      <c r="R1507" s="1">
        <v>450</v>
      </c>
      <c r="S1507" s="1">
        <v>0.491333333333333</v>
      </c>
      <c r="T1507" s="1" t="s">
        <v>51</v>
      </c>
      <c r="U1507" s="1" t="s">
        <v>52</v>
      </c>
      <c r="V1507" s="1" t="s">
        <v>52</v>
      </c>
      <c r="W1507" s="1" t="s">
        <v>52</v>
      </c>
      <c r="X1507" s="1">
        <v>45.38</v>
      </c>
    </row>
    <row r="1508" spans="1:24">
      <c r="A1508" s="2" t="s">
        <v>459</v>
      </c>
      <c r="B1508" s="2" t="s">
        <v>436</v>
      </c>
      <c r="C1508" s="1" t="s">
        <v>112</v>
      </c>
      <c r="D1508" s="2">
        <v>99.48</v>
      </c>
      <c r="E1508" s="2">
        <v>0</v>
      </c>
      <c r="F1508" s="2">
        <v>0.52</v>
      </c>
      <c r="G1508" s="2">
        <v>0</v>
      </c>
      <c r="H1508" s="2">
        <v>0</v>
      </c>
      <c r="I1508" s="2">
        <v>0</v>
      </c>
      <c r="J1508" s="3">
        <v>0</v>
      </c>
      <c r="K1508" s="2">
        <v>0</v>
      </c>
      <c r="L1508" s="2">
        <v>0</v>
      </c>
      <c r="M1508" s="2">
        <v>0</v>
      </c>
      <c r="N1508" s="1" t="s">
        <v>50</v>
      </c>
      <c r="O1508" s="1">
        <v>920</v>
      </c>
      <c r="P1508" s="1">
        <v>0.5</v>
      </c>
      <c r="Q1508" s="1">
        <v>90</v>
      </c>
      <c r="R1508" s="1">
        <v>450</v>
      </c>
      <c r="S1508" s="1">
        <v>0.999166666666667</v>
      </c>
      <c r="T1508" s="1" t="s">
        <v>51</v>
      </c>
      <c r="U1508" s="1" t="s">
        <v>52</v>
      </c>
      <c r="V1508" s="1" t="s">
        <v>52</v>
      </c>
      <c r="W1508" s="1" t="s">
        <v>52</v>
      </c>
      <c r="X1508" s="1">
        <v>45.39</v>
      </c>
    </row>
    <row r="1509" spans="1:24">
      <c r="A1509" s="2" t="s">
        <v>460</v>
      </c>
      <c r="B1509" s="2" t="s">
        <v>436</v>
      </c>
      <c r="C1509" s="1" t="s">
        <v>112</v>
      </c>
      <c r="D1509" s="2">
        <v>99.48</v>
      </c>
      <c r="E1509" s="2">
        <v>0</v>
      </c>
      <c r="F1509" s="2">
        <v>0.52</v>
      </c>
      <c r="G1509" s="2">
        <v>0</v>
      </c>
      <c r="H1509" s="2">
        <v>0</v>
      </c>
      <c r="I1509" s="2">
        <v>0</v>
      </c>
      <c r="J1509" s="3">
        <v>0</v>
      </c>
      <c r="K1509" s="2">
        <v>0</v>
      </c>
      <c r="L1509" s="2">
        <v>0</v>
      </c>
      <c r="M1509" s="2">
        <v>0</v>
      </c>
      <c r="N1509" s="1" t="s">
        <v>50</v>
      </c>
      <c r="O1509" s="1">
        <v>920</v>
      </c>
      <c r="P1509" s="1">
        <v>0.5</v>
      </c>
      <c r="Q1509" s="1">
        <v>90</v>
      </c>
      <c r="R1509" s="1">
        <v>450</v>
      </c>
      <c r="S1509" s="1">
        <v>1.47566666666667</v>
      </c>
      <c r="T1509" s="1" t="s">
        <v>51</v>
      </c>
      <c r="U1509" s="1" t="s">
        <v>52</v>
      </c>
      <c r="V1509" s="1" t="s">
        <v>52</v>
      </c>
      <c r="W1509" s="1" t="s">
        <v>52</v>
      </c>
      <c r="X1509" s="1">
        <v>45.98</v>
      </c>
    </row>
    <row r="1510" spans="1:24">
      <c r="A1510" s="2" t="s">
        <v>461</v>
      </c>
      <c r="B1510" s="2" t="s">
        <v>436</v>
      </c>
      <c r="C1510" s="1" t="s">
        <v>112</v>
      </c>
      <c r="D1510" s="2">
        <v>99.48</v>
      </c>
      <c r="E1510" s="2">
        <v>0</v>
      </c>
      <c r="F1510" s="2">
        <v>0.52</v>
      </c>
      <c r="G1510" s="2">
        <v>0</v>
      </c>
      <c r="H1510" s="2">
        <v>0</v>
      </c>
      <c r="I1510" s="2">
        <v>0</v>
      </c>
      <c r="J1510" s="3">
        <v>0</v>
      </c>
      <c r="K1510" s="2">
        <v>0</v>
      </c>
      <c r="L1510" s="2">
        <v>0</v>
      </c>
      <c r="M1510" s="2">
        <v>0</v>
      </c>
      <c r="N1510" s="1" t="s">
        <v>50</v>
      </c>
      <c r="O1510" s="1">
        <v>920</v>
      </c>
      <c r="P1510" s="1">
        <v>0.5</v>
      </c>
      <c r="Q1510" s="1">
        <v>90</v>
      </c>
      <c r="R1510" s="1">
        <v>450</v>
      </c>
      <c r="S1510" s="1">
        <v>1.97983333333333</v>
      </c>
      <c r="T1510" s="1" t="s">
        <v>51</v>
      </c>
      <c r="U1510" s="1" t="s">
        <v>52</v>
      </c>
      <c r="V1510" s="1" t="s">
        <v>52</v>
      </c>
      <c r="W1510" s="1" t="s">
        <v>52</v>
      </c>
      <c r="X1510" s="1">
        <v>45.84</v>
      </c>
    </row>
    <row r="1511" spans="1:24">
      <c r="A1511" s="2" t="s">
        <v>462</v>
      </c>
      <c r="B1511" s="2" t="s">
        <v>436</v>
      </c>
      <c r="C1511" s="1" t="s">
        <v>112</v>
      </c>
      <c r="D1511" s="2">
        <v>99.48</v>
      </c>
      <c r="E1511" s="2">
        <v>0</v>
      </c>
      <c r="F1511" s="2">
        <v>0.52</v>
      </c>
      <c r="G1511" s="2">
        <v>0</v>
      </c>
      <c r="H1511" s="2">
        <v>0</v>
      </c>
      <c r="I1511" s="2">
        <v>0</v>
      </c>
      <c r="J1511" s="3">
        <v>0</v>
      </c>
      <c r="K1511" s="2">
        <v>0</v>
      </c>
      <c r="L1511" s="2">
        <v>0</v>
      </c>
      <c r="M1511" s="2">
        <v>0</v>
      </c>
      <c r="N1511" s="1" t="s">
        <v>50</v>
      </c>
      <c r="O1511" s="1">
        <v>920</v>
      </c>
      <c r="P1511" s="1">
        <v>0.5</v>
      </c>
      <c r="Q1511" s="1">
        <v>90</v>
      </c>
      <c r="R1511" s="1">
        <v>450</v>
      </c>
      <c r="S1511" s="1">
        <v>2.48383333333333</v>
      </c>
      <c r="T1511" s="1" t="s">
        <v>51</v>
      </c>
      <c r="U1511" s="1" t="s">
        <v>52</v>
      </c>
      <c r="V1511" s="1" t="s">
        <v>52</v>
      </c>
      <c r="W1511" s="1" t="s">
        <v>52</v>
      </c>
      <c r="X1511" s="1">
        <v>29.87</v>
      </c>
    </row>
    <row r="1512" spans="1:24">
      <c r="A1512" s="2" t="s">
        <v>463</v>
      </c>
      <c r="B1512" s="2" t="s">
        <v>436</v>
      </c>
      <c r="C1512" s="1" t="s">
        <v>112</v>
      </c>
      <c r="D1512" s="2">
        <v>99.48</v>
      </c>
      <c r="E1512" s="2">
        <v>0</v>
      </c>
      <c r="F1512" s="2">
        <v>0.52</v>
      </c>
      <c r="G1512" s="2">
        <v>0</v>
      </c>
      <c r="H1512" s="2">
        <v>0</v>
      </c>
      <c r="I1512" s="2">
        <v>0</v>
      </c>
      <c r="J1512" s="3">
        <v>0</v>
      </c>
      <c r="K1512" s="2">
        <v>0</v>
      </c>
      <c r="L1512" s="2">
        <v>0</v>
      </c>
      <c r="M1512" s="2">
        <v>0</v>
      </c>
      <c r="N1512" s="1" t="s">
        <v>50</v>
      </c>
      <c r="O1512" s="1">
        <v>920</v>
      </c>
      <c r="P1512" s="1">
        <v>0.5</v>
      </c>
      <c r="Q1512" s="1">
        <v>90</v>
      </c>
      <c r="R1512" s="1">
        <v>450</v>
      </c>
      <c r="S1512" s="1">
        <v>2.993</v>
      </c>
      <c r="T1512" s="1" t="s">
        <v>51</v>
      </c>
      <c r="U1512" s="1" t="s">
        <v>52</v>
      </c>
      <c r="V1512" s="1" t="s">
        <v>52</v>
      </c>
      <c r="W1512" s="1" t="s">
        <v>52</v>
      </c>
      <c r="X1512" s="1">
        <v>35.92</v>
      </c>
    </row>
    <row r="1513" spans="1:24">
      <c r="A1513" s="2" t="s">
        <v>464</v>
      </c>
      <c r="B1513" s="2" t="s">
        <v>436</v>
      </c>
      <c r="C1513" s="1" t="s">
        <v>121</v>
      </c>
      <c r="D1513" s="2">
        <v>99.31</v>
      </c>
      <c r="E1513" s="2">
        <v>0</v>
      </c>
      <c r="F1513" s="2">
        <v>0.51</v>
      </c>
      <c r="G1513" s="2">
        <v>0</v>
      </c>
      <c r="H1513" s="2">
        <v>0</v>
      </c>
      <c r="I1513" s="2">
        <v>0</v>
      </c>
      <c r="J1513" s="3">
        <v>0</v>
      </c>
      <c r="K1513" s="2">
        <v>0</v>
      </c>
      <c r="L1513" s="2">
        <v>0.18</v>
      </c>
      <c r="M1513" s="2">
        <v>0</v>
      </c>
      <c r="N1513" s="1" t="s">
        <v>50</v>
      </c>
      <c r="O1513" s="1">
        <v>920</v>
      </c>
      <c r="P1513" s="1">
        <v>0.5</v>
      </c>
      <c r="Q1513" s="1">
        <v>90</v>
      </c>
      <c r="R1513" s="1">
        <v>450</v>
      </c>
      <c r="S1513" s="1">
        <v>0</v>
      </c>
      <c r="T1513" s="1" t="s">
        <v>51</v>
      </c>
      <c r="U1513" s="1" t="s">
        <v>52</v>
      </c>
      <c r="V1513" s="1" t="s">
        <v>52</v>
      </c>
      <c r="W1513" s="1" t="s">
        <v>52</v>
      </c>
      <c r="X1513" s="1">
        <v>37.87</v>
      </c>
    </row>
    <row r="1514" spans="1:24">
      <c r="A1514" s="2" t="s">
        <v>465</v>
      </c>
      <c r="B1514" s="2" t="s">
        <v>436</v>
      </c>
      <c r="C1514" s="1" t="s">
        <v>121</v>
      </c>
      <c r="D1514" s="2">
        <v>99.31</v>
      </c>
      <c r="E1514" s="2">
        <v>0</v>
      </c>
      <c r="F1514" s="2">
        <v>0.51</v>
      </c>
      <c r="G1514" s="2">
        <v>0</v>
      </c>
      <c r="H1514" s="2">
        <v>0</v>
      </c>
      <c r="I1514" s="2">
        <v>0</v>
      </c>
      <c r="J1514" s="3">
        <v>0</v>
      </c>
      <c r="K1514" s="2">
        <v>0</v>
      </c>
      <c r="L1514" s="2">
        <v>0.18</v>
      </c>
      <c r="M1514" s="2">
        <v>0</v>
      </c>
      <c r="N1514" s="1" t="s">
        <v>50</v>
      </c>
      <c r="O1514" s="1">
        <v>920</v>
      </c>
      <c r="P1514" s="1">
        <v>0.5</v>
      </c>
      <c r="Q1514" s="1">
        <v>90</v>
      </c>
      <c r="R1514" s="1">
        <v>450</v>
      </c>
      <c r="S1514" s="1">
        <v>0.493166666666667</v>
      </c>
      <c r="T1514" s="1" t="s">
        <v>51</v>
      </c>
      <c r="U1514" s="1" t="s">
        <v>52</v>
      </c>
      <c r="V1514" s="1" t="s">
        <v>52</v>
      </c>
      <c r="W1514" s="1" t="s">
        <v>52</v>
      </c>
      <c r="X1514" s="1">
        <v>41.19</v>
      </c>
    </row>
    <row r="1515" spans="1:24">
      <c r="A1515" s="2" t="s">
        <v>466</v>
      </c>
      <c r="B1515" s="2" t="s">
        <v>436</v>
      </c>
      <c r="C1515" s="1" t="s">
        <v>121</v>
      </c>
      <c r="D1515" s="2">
        <v>99.31</v>
      </c>
      <c r="E1515" s="2">
        <v>0</v>
      </c>
      <c r="F1515" s="2">
        <v>0.51</v>
      </c>
      <c r="G1515" s="2">
        <v>0</v>
      </c>
      <c r="H1515" s="2">
        <v>0</v>
      </c>
      <c r="I1515" s="2">
        <v>0</v>
      </c>
      <c r="J1515" s="3">
        <v>0</v>
      </c>
      <c r="K1515" s="2">
        <v>0</v>
      </c>
      <c r="L1515" s="2">
        <v>0.18</v>
      </c>
      <c r="M1515" s="2">
        <v>0</v>
      </c>
      <c r="N1515" s="1" t="s">
        <v>50</v>
      </c>
      <c r="O1515" s="1">
        <v>920</v>
      </c>
      <c r="P1515" s="1">
        <v>0.5</v>
      </c>
      <c r="Q1515" s="1">
        <v>90</v>
      </c>
      <c r="R1515" s="1">
        <v>450</v>
      </c>
      <c r="S1515" s="1">
        <v>1.02066666666667</v>
      </c>
      <c r="T1515" s="1" t="s">
        <v>51</v>
      </c>
      <c r="U1515" s="1" t="s">
        <v>52</v>
      </c>
      <c r="V1515" s="1" t="s">
        <v>52</v>
      </c>
      <c r="W1515" s="1" t="s">
        <v>52</v>
      </c>
      <c r="X1515" s="1">
        <v>43.84</v>
      </c>
    </row>
    <row r="1516" spans="1:24">
      <c r="A1516" s="2" t="s">
        <v>467</v>
      </c>
      <c r="B1516" s="2" t="s">
        <v>436</v>
      </c>
      <c r="C1516" s="1" t="s">
        <v>121</v>
      </c>
      <c r="D1516" s="2">
        <v>99.31</v>
      </c>
      <c r="E1516" s="2">
        <v>0</v>
      </c>
      <c r="F1516" s="2">
        <v>0.51</v>
      </c>
      <c r="G1516" s="2">
        <v>0</v>
      </c>
      <c r="H1516" s="2">
        <v>0</v>
      </c>
      <c r="I1516" s="2">
        <v>0</v>
      </c>
      <c r="J1516" s="3">
        <v>0</v>
      </c>
      <c r="K1516" s="2">
        <v>0</v>
      </c>
      <c r="L1516" s="2">
        <v>0.18</v>
      </c>
      <c r="M1516" s="2">
        <v>0</v>
      </c>
      <c r="N1516" s="1" t="s">
        <v>50</v>
      </c>
      <c r="O1516" s="1">
        <v>920</v>
      </c>
      <c r="P1516" s="1">
        <v>0.5</v>
      </c>
      <c r="Q1516" s="1">
        <v>90</v>
      </c>
      <c r="R1516" s="1">
        <v>450</v>
      </c>
      <c r="S1516" s="1">
        <v>1.50133333333333</v>
      </c>
      <c r="T1516" s="1" t="s">
        <v>51</v>
      </c>
      <c r="U1516" s="1" t="s">
        <v>52</v>
      </c>
      <c r="V1516" s="1" t="s">
        <v>52</v>
      </c>
      <c r="W1516" s="1" t="s">
        <v>52</v>
      </c>
      <c r="X1516" s="1">
        <v>44.68</v>
      </c>
    </row>
    <row r="1517" spans="1:24">
      <c r="A1517" s="2" t="s">
        <v>468</v>
      </c>
      <c r="B1517" s="2" t="s">
        <v>436</v>
      </c>
      <c r="C1517" s="1" t="s">
        <v>121</v>
      </c>
      <c r="D1517" s="2">
        <v>99.31</v>
      </c>
      <c r="E1517" s="2">
        <v>0</v>
      </c>
      <c r="F1517" s="2">
        <v>0.51</v>
      </c>
      <c r="G1517" s="2">
        <v>0</v>
      </c>
      <c r="H1517" s="2">
        <v>0</v>
      </c>
      <c r="I1517" s="2">
        <v>0</v>
      </c>
      <c r="J1517" s="3">
        <v>0</v>
      </c>
      <c r="K1517" s="2">
        <v>0</v>
      </c>
      <c r="L1517" s="2">
        <v>0.18</v>
      </c>
      <c r="M1517" s="2">
        <v>0</v>
      </c>
      <c r="N1517" s="1" t="s">
        <v>50</v>
      </c>
      <c r="O1517" s="1">
        <v>920</v>
      </c>
      <c r="P1517" s="1">
        <v>0.5</v>
      </c>
      <c r="Q1517" s="1">
        <v>90</v>
      </c>
      <c r="R1517" s="1">
        <v>450</v>
      </c>
      <c r="S1517" s="1">
        <v>1.97766666666667</v>
      </c>
      <c r="T1517" s="1" t="s">
        <v>51</v>
      </c>
      <c r="U1517" s="1" t="s">
        <v>52</v>
      </c>
      <c r="V1517" s="1" t="s">
        <v>52</v>
      </c>
      <c r="W1517" s="1" t="s">
        <v>52</v>
      </c>
      <c r="X1517" s="1">
        <v>44.52</v>
      </c>
    </row>
    <row r="1518" spans="1:24">
      <c r="A1518" s="2" t="s">
        <v>469</v>
      </c>
      <c r="B1518" s="2" t="s">
        <v>436</v>
      </c>
      <c r="C1518" s="1" t="s">
        <v>121</v>
      </c>
      <c r="D1518" s="2">
        <v>99.31</v>
      </c>
      <c r="E1518" s="2">
        <v>0</v>
      </c>
      <c r="F1518" s="2">
        <v>0.51</v>
      </c>
      <c r="G1518" s="2">
        <v>0</v>
      </c>
      <c r="H1518" s="2">
        <v>0</v>
      </c>
      <c r="I1518" s="2">
        <v>0</v>
      </c>
      <c r="J1518" s="3">
        <v>0</v>
      </c>
      <c r="K1518" s="2">
        <v>0</v>
      </c>
      <c r="L1518" s="2">
        <v>0.18</v>
      </c>
      <c r="M1518" s="2">
        <v>0</v>
      </c>
      <c r="N1518" s="1" t="s">
        <v>50</v>
      </c>
      <c r="O1518" s="1">
        <v>920</v>
      </c>
      <c r="P1518" s="1">
        <v>0.5</v>
      </c>
      <c r="Q1518" s="1">
        <v>90</v>
      </c>
      <c r="R1518" s="1">
        <v>450</v>
      </c>
      <c r="S1518" s="1">
        <v>2.49566666666667</v>
      </c>
      <c r="T1518" s="1" t="s">
        <v>51</v>
      </c>
      <c r="U1518" s="1" t="s">
        <v>52</v>
      </c>
      <c r="V1518" s="1" t="s">
        <v>52</v>
      </c>
      <c r="W1518" s="1" t="s">
        <v>52</v>
      </c>
      <c r="X1518" s="1">
        <v>45.02</v>
      </c>
    </row>
    <row r="1519" spans="1:24">
      <c r="A1519" s="2" t="s">
        <v>470</v>
      </c>
      <c r="B1519" s="2" t="s">
        <v>436</v>
      </c>
      <c r="C1519" s="1" t="s">
        <v>121</v>
      </c>
      <c r="D1519" s="2">
        <v>99.31</v>
      </c>
      <c r="E1519" s="2">
        <v>0</v>
      </c>
      <c r="F1519" s="2">
        <v>0.51</v>
      </c>
      <c r="G1519" s="2">
        <v>0</v>
      </c>
      <c r="H1519" s="2">
        <v>0</v>
      </c>
      <c r="I1519" s="2">
        <v>0</v>
      </c>
      <c r="J1519" s="3">
        <v>0</v>
      </c>
      <c r="K1519" s="2">
        <v>0</v>
      </c>
      <c r="L1519" s="2">
        <v>0.18</v>
      </c>
      <c r="M1519" s="2">
        <v>0</v>
      </c>
      <c r="N1519" s="1" t="s">
        <v>50</v>
      </c>
      <c r="O1519" s="1">
        <v>920</v>
      </c>
      <c r="P1519" s="1">
        <v>0.5</v>
      </c>
      <c r="Q1519" s="1">
        <v>90</v>
      </c>
      <c r="R1519" s="1">
        <v>450</v>
      </c>
      <c r="S1519" s="1">
        <v>2.99083333333333</v>
      </c>
      <c r="T1519" s="1" t="s">
        <v>51</v>
      </c>
      <c r="U1519" s="1" t="s">
        <v>52</v>
      </c>
      <c r="V1519" s="1" t="s">
        <v>52</v>
      </c>
      <c r="W1519" s="1" t="s">
        <v>52</v>
      </c>
      <c r="X1519" s="1">
        <v>42.49</v>
      </c>
    </row>
    <row r="1520" spans="1:24">
      <c r="A1520" s="2" t="s">
        <v>471</v>
      </c>
      <c r="B1520" s="2" t="s">
        <v>436</v>
      </c>
      <c r="C1520" s="1" t="s">
        <v>121</v>
      </c>
      <c r="D1520" s="2">
        <v>99.42</v>
      </c>
      <c r="E1520" s="2">
        <v>0</v>
      </c>
      <c r="F1520" s="2">
        <v>0.52</v>
      </c>
      <c r="G1520" s="2">
        <v>0</v>
      </c>
      <c r="H1520" s="2">
        <v>0</v>
      </c>
      <c r="I1520" s="2">
        <v>0</v>
      </c>
      <c r="J1520" s="3">
        <v>0</v>
      </c>
      <c r="K1520" s="2">
        <v>0</v>
      </c>
      <c r="L1520" s="2">
        <v>0.06</v>
      </c>
      <c r="M1520" s="2">
        <v>0</v>
      </c>
      <c r="N1520" s="1" t="s">
        <v>50</v>
      </c>
      <c r="O1520" s="1">
        <v>920</v>
      </c>
      <c r="P1520" s="1">
        <v>0.5</v>
      </c>
      <c r="Q1520" s="1">
        <v>90</v>
      </c>
      <c r="R1520" s="1">
        <v>450</v>
      </c>
      <c r="S1520" s="1">
        <v>0</v>
      </c>
      <c r="T1520" s="1" t="s">
        <v>51</v>
      </c>
      <c r="U1520" s="1" t="s">
        <v>52</v>
      </c>
      <c r="V1520" s="1" t="s">
        <v>52</v>
      </c>
      <c r="W1520" s="1" t="s">
        <v>52</v>
      </c>
      <c r="X1520" s="1">
        <v>46.3</v>
      </c>
    </row>
    <row r="1521" spans="1:24">
      <c r="A1521" s="2" t="s">
        <v>472</v>
      </c>
      <c r="B1521" s="2" t="s">
        <v>436</v>
      </c>
      <c r="C1521" s="1" t="s">
        <v>121</v>
      </c>
      <c r="D1521" s="2">
        <v>99.42</v>
      </c>
      <c r="E1521" s="2">
        <v>0</v>
      </c>
      <c r="F1521" s="2">
        <v>0.52</v>
      </c>
      <c r="G1521" s="2">
        <v>0</v>
      </c>
      <c r="H1521" s="2">
        <v>0</v>
      </c>
      <c r="I1521" s="2">
        <v>0</v>
      </c>
      <c r="J1521" s="3">
        <v>0</v>
      </c>
      <c r="K1521" s="2">
        <v>0</v>
      </c>
      <c r="L1521" s="2">
        <v>0.06</v>
      </c>
      <c r="M1521" s="2">
        <v>0</v>
      </c>
      <c r="N1521" s="1" t="s">
        <v>50</v>
      </c>
      <c r="O1521" s="1">
        <v>920</v>
      </c>
      <c r="P1521" s="1">
        <v>0.5</v>
      </c>
      <c r="Q1521" s="1">
        <v>90</v>
      </c>
      <c r="R1521" s="1">
        <v>450</v>
      </c>
      <c r="S1521" s="1">
        <v>0.493</v>
      </c>
      <c r="T1521" s="1" t="s">
        <v>51</v>
      </c>
      <c r="U1521" s="1" t="s">
        <v>52</v>
      </c>
      <c r="V1521" s="1" t="s">
        <v>52</v>
      </c>
      <c r="W1521" s="1" t="s">
        <v>52</v>
      </c>
      <c r="X1521" s="1">
        <v>48.21</v>
      </c>
    </row>
    <row r="1522" spans="1:24">
      <c r="A1522" s="2" t="s">
        <v>473</v>
      </c>
      <c r="B1522" s="2" t="s">
        <v>436</v>
      </c>
      <c r="C1522" s="1" t="s">
        <v>121</v>
      </c>
      <c r="D1522" s="2">
        <v>99.42</v>
      </c>
      <c r="E1522" s="2">
        <v>0</v>
      </c>
      <c r="F1522" s="2">
        <v>0.52</v>
      </c>
      <c r="G1522" s="2">
        <v>0</v>
      </c>
      <c r="H1522" s="2">
        <v>0</v>
      </c>
      <c r="I1522" s="2">
        <v>0</v>
      </c>
      <c r="J1522" s="3">
        <v>0</v>
      </c>
      <c r="K1522" s="2">
        <v>0</v>
      </c>
      <c r="L1522" s="2">
        <v>0.06</v>
      </c>
      <c r="M1522" s="2">
        <v>0</v>
      </c>
      <c r="N1522" s="1" t="s">
        <v>50</v>
      </c>
      <c r="O1522" s="1">
        <v>920</v>
      </c>
      <c r="P1522" s="1">
        <v>0.5</v>
      </c>
      <c r="Q1522" s="1">
        <v>90</v>
      </c>
      <c r="R1522" s="1">
        <v>450</v>
      </c>
      <c r="S1522" s="1">
        <v>0.991666666666667</v>
      </c>
      <c r="T1522" s="1" t="s">
        <v>51</v>
      </c>
      <c r="U1522" s="1" t="s">
        <v>52</v>
      </c>
      <c r="V1522" s="1" t="s">
        <v>52</v>
      </c>
      <c r="W1522" s="1" t="s">
        <v>52</v>
      </c>
      <c r="X1522" s="1">
        <v>51.03</v>
      </c>
    </row>
    <row r="1523" spans="1:24">
      <c r="A1523" s="2" t="s">
        <v>474</v>
      </c>
      <c r="B1523" s="2" t="s">
        <v>436</v>
      </c>
      <c r="C1523" s="1" t="s">
        <v>121</v>
      </c>
      <c r="D1523" s="2">
        <v>99.42</v>
      </c>
      <c r="E1523" s="2">
        <v>0</v>
      </c>
      <c r="F1523" s="2">
        <v>0.52</v>
      </c>
      <c r="G1523" s="2">
        <v>0</v>
      </c>
      <c r="H1523" s="2">
        <v>0</v>
      </c>
      <c r="I1523" s="2">
        <v>0</v>
      </c>
      <c r="J1523" s="3">
        <v>0</v>
      </c>
      <c r="K1523" s="2">
        <v>0</v>
      </c>
      <c r="L1523" s="2">
        <v>0.06</v>
      </c>
      <c r="M1523" s="2">
        <v>0</v>
      </c>
      <c r="N1523" s="1" t="s">
        <v>50</v>
      </c>
      <c r="O1523" s="1">
        <v>920</v>
      </c>
      <c r="P1523" s="1">
        <v>0.5</v>
      </c>
      <c r="Q1523" s="1">
        <v>90</v>
      </c>
      <c r="R1523" s="1">
        <v>450</v>
      </c>
      <c r="S1523" s="1">
        <v>1.47733333333333</v>
      </c>
      <c r="T1523" s="1" t="s">
        <v>51</v>
      </c>
      <c r="U1523" s="1" t="s">
        <v>52</v>
      </c>
      <c r="V1523" s="1" t="s">
        <v>52</v>
      </c>
      <c r="W1523" s="1" t="s">
        <v>52</v>
      </c>
      <c r="X1523" s="1">
        <v>52.68</v>
      </c>
    </row>
    <row r="1524" spans="1:24">
      <c r="A1524" s="2" t="s">
        <v>475</v>
      </c>
      <c r="B1524" s="2" t="s">
        <v>436</v>
      </c>
      <c r="C1524" s="1" t="s">
        <v>121</v>
      </c>
      <c r="D1524" s="2">
        <v>99.42</v>
      </c>
      <c r="E1524" s="2">
        <v>0</v>
      </c>
      <c r="F1524" s="2">
        <v>0.52</v>
      </c>
      <c r="G1524" s="2">
        <v>0</v>
      </c>
      <c r="H1524" s="2">
        <v>0</v>
      </c>
      <c r="I1524" s="2">
        <v>0</v>
      </c>
      <c r="J1524" s="3">
        <v>0</v>
      </c>
      <c r="K1524" s="2">
        <v>0</v>
      </c>
      <c r="L1524" s="2">
        <v>0.06</v>
      </c>
      <c r="M1524" s="2">
        <v>0</v>
      </c>
      <c r="N1524" s="1" t="s">
        <v>50</v>
      </c>
      <c r="O1524" s="1">
        <v>920</v>
      </c>
      <c r="P1524" s="1">
        <v>0.5</v>
      </c>
      <c r="Q1524" s="1">
        <v>90</v>
      </c>
      <c r="R1524" s="1">
        <v>450</v>
      </c>
      <c r="S1524" s="1">
        <v>1.977</v>
      </c>
      <c r="T1524" s="1" t="s">
        <v>51</v>
      </c>
      <c r="U1524" s="1" t="s">
        <v>52</v>
      </c>
      <c r="V1524" s="1" t="s">
        <v>52</v>
      </c>
      <c r="W1524" s="1" t="s">
        <v>52</v>
      </c>
      <c r="X1524" s="1">
        <v>56.1</v>
      </c>
    </row>
    <row r="1525" spans="1:24">
      <c r="A1525" s="2" t="s">
        <v>476</v>
      </c>
      <c r="B1525" s="2" t="s">
        <v>436</v>
      </c>
      <c r="C1525" s="1" t="s">
        <v>121</v>
      </c>
      <c r="D1525" s="2">
        <v>99.42</v>
      </c>
      <c r="E1525" s="2">
        <v>0</v>
      </c>
      <c r="F1525" s="2">
        <v>0.52</v>
      </c>
      <c r="G1525" s="2">
        <v>0</v>
      </c>
      <c r="H1525" s="2">
        <v>0</v>
      </c>
      <c r="I1525" s="2">
        <v>0</v>
      </c>
      <c r="J1525" s="3">
        <v>0</v>
      </c>
      <c r="K1525" s="2">
        <v>0</v>
      </c>
      <c r="L1525" s="2">
        <v>0.06</v>
      </c>
      <c r="M1525" s="2">
        <v>0</v>
      </c>
      <c r="N1525" s="1" t="s">
        <v>50</v>
      </c>
      <c r="O1525" s="1">
        <v>920</v>
      </c>
      <c r="P1525" s="1">
        <v>0.5</v>
      </c>
      <c r="Q1525" s="1">
        <v>90</v>
      </c>
      <c r="R1525" s="1">
        <v>450</v>
      </c>
      <c r="S1525" s="1">
        <v>2.4905</v>
      </c>
      <c r="T1525" s="1" t="s">
        <v>51</v>
      </c>
      <c r="U1525" s="1" t="s">
        <v>52</v>
      </c>
      <c r="V1525" s="1" t="s">
        <v>52</v>
      </c>
      <c r="W1525" s="1" t="s">
        <v>52</v>
      </c>
      <c r="X1525" s="1">
        <v>56.57</v>
      </c>
    </row>
    <row r="1526" spans="1:24">
      <c r="A1526" s="2" t="s">
        <v>477</v>
      </c>
      <c r="B1526" s="2" t="s">
        <v>436</v>
      </c>
      <c r="C1526" s="1" t="s">
        <v>121</v>
      </c>
      <c r="D1526" s="2">
        <v>99.42</v>
      </c>
      <c r="E1526" s="2">
        <v>0</v>
      </c>
      <c r="F1526" s="2">
        <v>0.52</v>
      </c>
      <c r="G1526" s="2">
        <v>0</v>
      </c>
      <c r="H1526" s="2">
        <v>0</v>
      </c>
      <c r="I1526" s="2">
        <v>0</v>
      </c>
      <c r="J1526" s="3">
        <v>0</v>
      </c>
      <c r="K1526" s="2">
        <v>0</v>
      </c>
      <c r="L1526" s="2">
        <v>0.06</v>
      </c>
      <c r="M1526" s="2">
        <v>0</v>
      </c>
      <c r="N1526" s="1" t="s">
        <v>50</v>
      </c>
      <c r="O1526" s="1">
        <v>920</v>
      </c>
      <c r="P1526" s="1">
        <v>0.5</v>
      </c>
      <c r="Q1526" s="1">
        <v>90</v>
      </c>
      <c r="R1526" s="1">
        <v>450</v>
      </c>
      <c r="S1526" s="1">
        <v>2.9765</v>
      </c>
      <c r="T1526" s="1" t="s">
        <v>51</v>
      </c>
      <c r="U1526" s="1" t="s">
        <v>52</v>
      </c>
      <c r="V1526" s="1" t="s">
        <v>52</v>
      </c>
      <c r="W1526" s="1" t="s">
        <v>52</v>
      </c>
      <c r="X1526" s="1">
        <v>42.26</v>
      </c>
    </row>
    <row r="1527" spans="1:24">
      <c r="A1527" s="2" t="s">
        <v>478</v>
      </c>
      <c r="B1527" s="2" t="s">
        <v>436</v>
      </c>
      <c r="C1527" s="1" t="s">
        <v>121</v>
      </c>
      <c r="D1527" s="2">
        <v>99.42</v>
      </c>
      <c r="E1527" s="2">
        <v>0</v>
      </c>
      <c r="F1527" s="2">
        <v>0.48</v>
      </c>
      <c r="G1527" s="2">
        <v>0</v>
      </c>
      <c r="H1527" s="2">
        <v>0</v>
      </c>
      <c r="I1527" s="2">
        <v>0</v>
      </c>
      <c r="J1527" s="3">
        <v>0</v>
      </c>
      <c r="K1527" s="2">
        <v>0</v>
      </c>
      <c r="L1527" s="2">
        <v>0.1</v>
      </c>
      <c r="M1527" s="2">
        <v>0</v>
      </c>
      <c r="N1527" s="1" t="s">
        <v>50</v>
      </c>
      <c r="O1527" s="1">
        <v>920</v>
      </c>
      <c r="P1527" s="1">
        <v>0.5</v>
      </c>
      <c r="Q1527" s="1">
        <v>90</v>
      </c>
      <c r="R1527" s="1">
        <v>450</v>
      </c>
      <c r="S1527" s="1">
        <v>0</v>
      </c>
      <c r="T1527" s="1" t="s">
        <v>51</v>
      </c>
      <c r="U1527" s="1" t="s">
        <v>52</v>
      </c>
      <c r="V1527" s="1" t="s">
        <v>52</v>
      </c>
      <c r="W1527" s="1" t="s">
        <v>52</v>
      </c>
      <c r="X1527" s="1">
        <v>45.48</v>
      </c>
    </row>
    <row r="1528" spans="1:24">
      <c r="A1528" s="2" t="s">
        <v>479</v>
      </c>
      <c r="B1528" s="2" t="s">
        <v>436</v>
      </c>
      <c r="C1528" s="1" t="s">
        <v>121</v>
      </c>
      <c r="D1528" s="2">
        <v>99.42</v>
      </c>
      <c r="E1528" s="2">
        <v>0</v>
      </c>
      <c r="F1528" s="2">
        <v>0.48</v>
      </c>
      <c r="G1528" s="2">
        <v>0</v>
      </c>
      <c r="H1528" s="2">
        <v>0</v>
      </c>
      <c r="I1528" s="2">
        <v>0</v>
      </c>
      <c r="J1528" s="3">
        <v>0</v>
      </c>
      <c r="K1528" s="2">
        <v>0</v>
      </c>
      <c r="L1528" s="2">
        <v>0.1</v>
      </c>
      <c r="M1528" s="2">
        <v>0</v>
      </c>
      <c r="N1528" s="1" t="s">
        <v>50</v>
      </c>
      <c r="O1528" s="1">
        <v>920</v>
      </c>
      <c r="P1528" s="1">
        <v>0.5</v>
      </c>
      <c r="Q1528" s="1">
        <v>90</v>
      </c>
      <c r="R1528" s="1">
        <v>450</v>
      </c>
      <c r="S1528" s="1">
        <v>0.491333333333333</v>
      </c>
      <c r="T1528" s="1" t="s">
        <v>51</v>
      </c>
      <c r="U1528" s="1" t="s">
        <v>52</v>
      </c>
      <c r="V1528" s="1" t="s">
        <v>52</v>
      </c>
      <c r="W1528" s="1" t="s">
        <v>52</v>
      </c>
      <c r="X1528" s="1">
        <v>47.16</v>
      </c>
    </row>
    <row r="1529" spans="1:24">
      <c r="A1529" s="2" t="s">
        <v>480</v>
      </c>
      <c r="B1529" s="2" t="s">
        <v>436</v>
      </c>
      <c r="C1529" s="1" t="s">
        <v>121</v>
      </c>
      <c r="D1529" s="2">
        <v>99.42</v>
      </c>
      <c r="E1529" s="2">
        <v>0</v>
      </c>
      <c r="F1529" s="2">
        <v>0.48</v>
      </c>
      <c r="G1529" s="2">
        <v>0</v>
      </c>
      <c r="H1529" s="2">
        <v>0</v>
      </c>
      <c r="I1529" s="2">
        <v>0</v>
      </c>
      <c r="J1529" s="3">
        <v>0</v>
      </c>
      <c r="K1529" s="2">
        <v>0</v>
      </c>
      <c r="L1529" s="2">
        <v>0.1</v>
      </c>
      <c r="M1529" s="2">
        <v>0</v>
      </c>
      <c r="N1529" s="1" t="s">
        <v>50</v>
      </c>
      <c r="O1529" s="1">
        <v>920</v>
      </c>
      <c r="P1529" s="1">
        <v>0.5</v>
      </c>
      <c r="Q1529" s="1">
        <v>90</v>
      </c>
      <c r="R1529" s="1">
        <v>450</v>
      </c>
      <c r="S1529" s="1">
        <v>0.990833333333333</v>
      </c>
      <c r="T1529" s="1" t="s">
        <v>51</v>
      </c>
      <c r="U1529" s="1" t="s">
        <v>52</v>
      </c>
      <c r="V1529" s="1" t="s">
        <v>52</v>
      </c>
      <c r="W1529" s="1" t="s">
        <v>52</v>
      </c>
      <c r="X1529" s="1">
        <v>50.61</v>
      </c>
    </row>
    <row r="1530" spans="1:24">
      <c r="A1530" s="2" t="s">
        <v>481</v>
      </c>
      <c r="B1530" s="2" t="s">
        <v>436</v>
      </c>
      <c r="C1530" s="1" t="s">
        <v>121</v>
      </c>
      <c r="D1530" s="2">
        <v>99.42</v>
      </c>
      <c r="E1530" s="2">
        <v>0</v>
      </c>
      <c r="F1530" s="2">
        <v>0.48</v>
      </c>
      <c r="G1530" s="2">
        <v>0</v>
      </c>
      <c r="H1530" s="2">
        <v>0</v>
      </c>
      <c r="I1530" s="2">
        <v>0</v>
      </c>
      <c r="J1530" s="3">
        <v>0</v>
      </c>
      <c r="K1530" s="2">
        <v>0</v>
      </c>
      <c r="L1530" s="2">
        <v>0.1</v>
      </c>
      <c r="M1530" s="2">
        <v>0</v>
      </c>
      <c r="N1530" s="1" t="s">
        <v>50</v>
      </c>
      <c r="O1530" s="1">
        <v>920</v>
      </c>
      <c r="P1530" s="1">
        <v>0.5</v>
      </c>
      <c r="Q1530" s="1">
        <v>90</v>
      </c>
      <c r="R1530" s="1">
        <v>450</v>
      </c>
      <c r="S1530" s="1">
        <v>1.48983333333333</v>
      </c>
      <c r="T1530" s="1" t="s">
        <v>51</v>
      </c>
      <c r="U1530" s="1" t="s">
        <v>52</v>
      </c>
      <c r="V1530" s="1" t="s">
        <v>52</v>
      </c>
      <c r="W1530" s="1" t="s">
        <v>52</v>
      </c>
      <c r="X1530" s="1">
        <v>52.1</v>
      </c>
    </row>
    <row r="1531" spans="1:24">
      <c r="A1531" s="2" t="s">
        <v>482</v>
      </c>
      <c r="B1531" s="2" t="s">
        <v>436</v>
      </c>
      <c r="C1531" s="1" t="s">
        <v>121</v>
      </c>
      <c r="D1531" s="2">
        <v>99.42</v>
      </c>
      <c r="E1531" s="2">
        <v>0</v>
      </c>
      <c r="F1531" s="2">
        <v>0.48</v>
      </c>
      <c r="G1531" s="2">
        <v>0</v>
      </c>
      <c r="H1531" s="2">
        <v>0</v>
      </c>
      <c r="I1531" s="2">
        <v>0</v>
      </c>
      <c r="J1531" s="3">
        <v>0</v>
      </c>
      <c r="K1531" s="2">
        <v>0</v>
      </c>
      <c r="L1531" s="2">
        <v>0.1</v>
      </c>
      <c r="M1531" s="2">
        <v>0</v>
      </c>
      <c r="N1531" s="1" t="s">
        <v>50</v>
      </c>
      <c r="O1531" s="1">
        <v>920</v>
      </c>
      <c r="P1531" s="1">
        <v>0.5</v>
      </c>
      <c r="Q1531" s="1">
        <v>90</v>
      </c>
      <c r="R1531" s="1">
        <v>450</v>
      </c>
      <c r="S1531" s="1">
        <v>1.971</v>
      </c>
      <c r="T1531" s="1" t="s">
        <v>51</v>
      </c>
      <c r="U1531" s="1" t="s">
        <v>52</v>
      </c>
      <c r="V1531" s="1" t="s">
        <v>52</v>
      </c>
      <c r="W1531" s="1" t="s">
        <v>52</v>
      </c>
      <c r="X1531" s="1">
        <v>56.92</v>
      </c>
    </row>
    <row r="1532" spans="1:24">
      <c r="A1532" s="2" t="s">
        <v>483</v>
      </c>
      <c r="B1532" s="2" t="s">
        <v>436</v>
      </c>
      <c r="C1532" s="1" t="s">
        <v>121</v>
      </c>
      <c r="D1532" s="2">
        <v>99.42</v>
      </c>
      <c r="E1532" s="2">
        <v>0</v>
      </c>
      <c r="F1532" s="2">
        <v>0.48</v>
      </c>
      <c r="G1532" s="2">
        <v>0</v>
      </c>
      <c r="H1532" s="2">
        <v>0</v>
      </c>
      <c r="I1532" s="2">
        <v>0</v>
      </c>
      <c r="J1532" s="3">
        <v>0</v>
      </c>
      <c r="K1532" s="2">
        <v>0</v>
      </c>
      <c r="L1532" s="2">
        <v>0.1</v>
      </c>
      <c r="M1532" s="2">
        <v>0</v>
      </c>
      <c r="N1532" s="1" t="s">
        <v>50</v>
      </c>
      <c r="O1532" s="1">
        <v>920</v>
      </c>
      <c r="P1532" s="1">
        <v>0.5</v>
      </c>
      <c r="Q1532" s="1">
        <v>90</v>
      </c>
      <c r="R1532" s="1">
        <v>450</v>
      </c>
      <c r="S1532" s="1">
        <v>2.47516666666667</v>
      </c>
      <c r="T1532" s="1" t="s">
        <v>51</v>
      </c>
      <c r="U1532" s="1" t="s">
        <v>52</v>
      </c>
      <c r="V1532" s="1" t="s">
        <v>52</v>
      </c>
      <c r="W1532" s="1" t="s">
        <v>52</v>
      </c>
      <c r="X1532" s="1">
        <v>56.57</v>
      </c>
    </row>
    <row r="1533" spans="1:24">
      <c r="A1533" s="2" t="s">
        <v>484</v>
      </c>
      <c r="B1533" s="2" t="s">
        <v>436</v>
      </c>
      <c r="C1533" s="1" t="s">
        <v>121</v>
      </c>
      <c r="D1533" s="2">
        <v>99.42</v>
      </c>
      <c r="E1533" s="2">
        <v>0</v>
      </c>
      <c r="F1533" s="2">
        <v>0.48</v>
      </c>
      <c r="G1533" s="2">
        <v>0</v>
      </c>
      <c r="H1533" s="2">
        <v>0</v>
      </c>
      <c r="I1533" s="2">
        <v>0</v>
      </c>
      <c r="J1533" s="3">
        <v>0</v>
      </c>
      <c r="K1533" s="2">
        <v>0</v>
      </c>
      <c r="L1533" s="2">
        <v>0.1</v>
      </c>
      <c r="M1533" s="2">
        <v>0</v>
      </c>
      <c r="N1533" s="1" t="s">
        <v>50</v>
      </c>
      <c r="O1533" s="1">
        <v>920</v>
      </c>
      <c r="P1533" s="1">
        <v>0.5</v>
      </c>
      <c r="Q1533" s="1">
        <v>90</v>
      </c>
      <c r="R1533" s="1">
        <v>450</v>
      </c>
      <c r="S1533" s="1">
        <v>3.00283333333333</v>
      </c>
      <c r="T1533" s="1" t="s">
        <v>51</v>
      </c>
      <c r="U1533" s="1" t="s">
        <v>52</v>
      </c>
      <c r="V1533" s="1" t="s">
        <v>52</v>
      </c>
      <c r="W1533" s="1" t="s">
        <v>52</v>
      </c>
      <c r="X1533" s="1">
        <v>41.97</v>
      </c>
    </row>
    <row r="1534" spans="1:24">
      <c r="A1534" s="2" t="s">
        <v>485</v>
      </c>
      <c r="B1534" s="2" t="s">
        <v>436</v>
      </c>
      <c r="C1534" s="1" t="s">
        <v>121</v>
      </c>
      <c r="D1534" s="2">
        <v>99.31</v>
      </c>
      <c r="E1534" s="2">
        <v>0</v>
      </c>
      <c r="F1534" s="2">
        <v>0.51</v>
      </c>
      <c r="G1534" s="2">
        <v>0</v>
      </c>
      <c r="H1534" s="2">
        <v>0</v>
      </c>
      <c r="I1534" s="2">
        <v>0</v>
      </c>
      <c r="J1534" s="3">
        <v>0</v>
      </c>
      <c r="K1534" s="2">
        <v>0</v>
      </c>
      <c r="L1534" s="2">
        <v>0.18</v>
      </c>
      <c r="M1534" s="2">
        <v>0</v>
      </c>
      <c r="N1534" s="1" t="s">
        <v>50</v>
      </c>
      <c r="O1534" s="1">
        <v>920</v>
      </c>
      <c r="P1534" s="1">
        <v>0.5</v>
      </c>
      <c r="Q1534" s="1">
        <v>90</v>
      </c>
      <c r="R1534" s="1">
        <v>450</v>
      </c>
      <c r="S1534" s="1">
        <v>0</v>
      </c>
      <c r="T1534" s="1" t="s">
        <v>51</v>
      </c>
      <c r="U1534" s="1" t="s">
        <v>52</v>
      </c>
      <c r="V1534" s="1" t="s">
        <v>52</v>
      </c>
      <c r="W1534" s="1" t="s">
        <v>52</v>
      </c>
      <c r="X1534" s="1">
        <v>46.54</v>
      </c>
    </row>
    <row r="1535" spans="1:24">
      <c r="A1535" s="2" t="s">
        <v>486</v>
      </c>
      <c r="B1535" s="2" t="s">
        <v>436</v>
      </c>
      <c r="C1535" s="1" t="s">
        <v>121</v>
      </c>
      <c r="D1535" s="2">
        <v>99.31</v>
      </c>
      <c r="E1535" s="2">
        <v>0</v>
      </c>
      <c r="F1535" s="2">
        <v>0.51</v>
      </c>
      <c r="G1535" s="2">
        <v>0</v>
      </c>
      <c r="H1535" s="2">
        <v>0</v>
      </c>
      <c r="I1535" s="2">
        <v>0</v>
      </c>
      <c r="J1535" s="3">
        <v>0</v>
      </c>
      <c r="K1535" s="2">
        <v>0</v>
      </c>
      <c r="L1535" s="2">
        <v>0.18</v>
      </c>
      <c r="M1535" s="2">
        <v>0</v>
      </c>
      <c r="N1535" s="1" t="s">
        <v>50</v>
      </c>
      <c r="O1535" s="1">
        <v>920</v>
      </c>
      <c r="P1535" s="1">
        <v>0.5</v>
      </c>
      <c r="Q1535" s="1">
        <v>90</v>
      </c>
      <c r="R1535" s="1">
        <v>450</v>
      </c>
      <c r="S1535" s="1">
        <v>0.491166666666667</v>
      </c>
      <c r="T1535" s="1" t="s">
        <v>51</v>
      </c>
      <c r="U1535" s="1" t="s">
        <v>52</v>
      </c>
      <c r="V1535" s="1" t="s">
        <v>52</v>
      </c>
      <c r="W1535" s="1" t="s">
        <v>52</v>
      </c>
      <c r="X1535" s="1">
        <v>47.91</v>
      </c>
    </row>
    <row r="1536" spans="1:24">
      <c r="A1536" s="2" t="s">
        <v>487</v>
      </c>
      <c r="B1536" s="2" t="s">
        <v>436</v>
      </c>
      <c r="C1536" s="1" t="s">
        <v>121</v>
      </c>
      <c r="D1536" s="2">
        <v>99.31</v>
      </c>
      <c r="E1536" s="2">
        <v>0</v>
      </c>
      <c r="F1536" s="2">
        <v>0.51</v>
      </c>
      <c r="G1536" s="2">
        <v>0</v>
      </c>
      <c r="H1536" s="2">
        <v>0</v>
      </c>
      <c r="I1536" s="2">
        <v>0</v>
      </c>
      <c r="J1536" s="3">
        <v>0</v>
      </c>
      <c r="K1536" s="2">
        <v>0</v>
      </c>
      <c r="L1536" s="2">
        <v>0.18</v>
      </c>
      <c r="M1536" s="2">
        <v>0</v>
      </c>
      <c r="N1536" s="1" t="s">
        <v>50</v>
      </c>
      <c r="O1536" s="1">
        <v>920</v>
      </c>
      <c r="P1536" s="1">
        <v>0.5</v>
      </c>
      <c r="Q1536" s="1">
        <v>90</v>
      </c>
      <c r="R1536" s="1">
        <v>450</v>
      </c>
      <c r="S1536" s="1">
        <v>0.967</v>
      </c>
      <c r="T1536" s="1" t="s">
        <v>51</v>
      </c>
      <c r="U1536" s="1" t="s">
        <v>52</v>
      </c>
      <c r="V1536" s="1" t="s">
        <v>52</v>
      </c>
      <c r="W1536" s="1" t="s">
        <v>52</v>
      </c>
      <c r="X1536" s="1">
        <v>50.79</v>
      </c>
    </row>
    <row r="1537" spans="1:24">
      <c r="A1537" s="2" t="s">
        <v>488</v>
      </c>
      <c r="B1537" s="2" t="s">
        <v>436</v>
      </c>
      <c r="C1537" s="1" t="s">
        <v>121</v>
      </c>
      <c r="D1537" s="2">
        <v>99.31</v>
      </c>
      <c r="E1537" s="2">
        <v>0</v>
      </c>
      <c r="F1537" s="2">
        <v>0.51</v>
      </c>
      <c r="G1537" s="2">
        <v>0</v>
      </c>
      <c r="H1537" s="2">
        <v>0</v>
      </c>
      <c r="I1537" s="2">
        <v>0</v>
      </c>
      <c r="J1537" s="3">
        <v>0</v>
      </c>
      <c r="K1537" s="2">
        <v>0</v>
      </c>
      <c r="L1537" s="2">
        <v>0.18</v>
      </c>
      <c r="M1537" s="2">
        <v>0</v>
      </c>
      <c r="N1537" s="1" t="s">
        <v>50</v>
      </c>
      <c r="O1537" s="1">
        <v>920</v>
      </c>
      <c r="P1537" s="1">
        <v>0.5</v>
      </c>
      <c r="Q1537" s="1">
        <v>90</v>
      </c>
      <c r="R1537" s="1">
        <v>450</v>
      </c>
      <c r="S1537" s="1">
        <v>1.47116666666667</v>
      </c>
      <c r="T1537" s="1" t="s">
        <v>51</v>
      </c>
      <c r="U1537" s="1" t="s">
        <v>52</v>
      </c>
      <c r="V1537" s="1" t="s">
        <v>52</v>
      </c>
      <c r="W1537" s="1" t="s">
        <v>52</v>
      </c>
      <c r="X1537" s="1">
        <v>52.77</v>
      </c>
    </row>
    <row r="1538" spans="1:24">
      <c r="A1538" s="2" t="s">
        <v>489</v>
      </c>
      <c r="B1538" s="2" t="s">
        <v>436</v>
      </c>
      <c r="C1538" s="1" t="s">
        <v>121</v>
      </c>
      <c r="D1538" s="2">
        <v>99.31</v>
      </c>
      <c r="E1538" s="2">
        <v>0</v>
      </c>
      <c r="F1538" s="2">
        <v>0.51</v>
      </c>
      <c r="G1538" s="2">
        <v>0</v>
      </c>
      <c r="H1538" s="2">
        <v>0</v>
      </c>
      <c r="I1538" s="2">
        <v>0</v>
      </c>
      <c r="J1538" s="3">
        <v>0</v>
      </c>
      <c r="K1538" s="2">
        <v>0</v>
      </c>
      <c r="L1538" s="2">
        <v>0.18</v>
      </c>
      <c r="M1538" s="2">
        <v>0</v>
      </c>
      <c r="N1538" s="1" t="s">
        <v>50</v>
      </c>
      <c r="O1538" s="1">
        <v>920</v>
      </c>
      <c r="P1538" s="1">
        <v>0.5</v>
      </c>
      <c r="Q1538" s="1">
        <v>90</v>
      </c>
      <c r="R1538" s="1">
        <v>450</v>
      </c>
      <c r="S1538" s="1">
        <v>1.976</v>
      </c>
      <c r="T1538" s="1" t="s">
        <v>51</v>
      </c>
      <c r="U1538" s="1" t="s">
        <v>52</v>
      </c>
      <c r="V1538" s="1" t="s">
        <v>52</v>
      </c>
      <c r="W1538" s="1" t="s">
        <v>52</v>
      </c>
      <c r="X1538" s="1">
        <v>55.65</v>
      </c>
    </row>
    <row r="1539" spans="1:24">
      <c r="A1539" s="2" t="s">
        <v>490</v>
      </c>
      <c r="B1539" s="2" t="s">
        <v>436</v>
      </c>
      <c r="C1539" s="1" t="s">
        <v>121</v>
      </c>
      <c r="D1539" s="2">
        <v>99.31</v>
      </c>
      <c r="E1539" s="2">
        <v>0</v>
      </c>
      <c r="F1539" s="2">
        <v>0.51</v>
      </c>
      <c r="G1539" s="2">
        <v>0</v>
      </c>
      <c r="H1539" s="2">
        <v>0</v>
      </c>
      <c r="I1539" s="2">
        <v>0</v>
      </c>
      <c r="J1539" s="3">
        <v>0</v>
      </c>
      <c r="K1539" s="2">
        <v>0</v>
      </c>
      <c r="L1539" s="2">
        <v>0.18</v>
      </c>
      <c r="M1539" s="2">
        <v>0</v>
      </c>
      <c r="N1539" s="1" t="s">
        <v>50</v>
      </c>
      <c r="O1539" s="1">
        <v>920</v>
      </c>
      <c r="P1539" s="1">
        <v>0.5</v>
      </c>
      <c r="Q1539" s="1">
        <v>90</v>
      </c>
      <c r="R1539" s="1">
        <v>450</v>
      </c>
      <c r="S1539" s="1">
        <v>2.47116666666667</v>
      </c>
      <c r="T1539" s="1" t="s">
        <v>51</v>
      </c>
      <c r="U1539" s="1" t="s">
        <v>52</v>
      </c>
      <c r="V1539" s="1" t="s">
        <v>52</v>
      </c>
      <c r="W1539" s="1" t="s">
        <v>52</v>
      </c>
      <c r="X1539" s="1">
        <v>55.89</v>
      </c>
    </row>
    <row r="1540" spans="1:24">
      <c r="A1540" s="2" t="s">
        <v>491</v>
      </c>
      <c r="B1540" s="2" t="s">
        <v>436</v>
      </c>
      <c r="C1540" s="1" t="s">
        <v>121</v>
      </c>
      <c r="D1540" s="2">
        <v>99.31</v>
      </c>
      <c r="E1540" s="2">
        <v>0</v>
      </c>
      <c r="F1540" s="2">
        <v>0.51</v>
      </c>
      <c r="G1540" s="2">
        <v>0</v>
      </c>
      <c r="H1540" s="2">
        <v>0</v>
      </c>
      <c r="I1540" s="2">
        <v>0</v>
      </c>
      <c r="J1540" s="3">
        <v>0</v>
      </c>
      <c r="K1540" s="2">
        <v>0</v>
      </c>
      <c r="L1540" s="2">
        <v>0.18</v>
      </c>
      <c r="M1540" s="2">
        <v>0</v>
      </c>
      <c r="N1540" s="1" t="s">
        <v>50</v>
      </c>
      <c r="O1540" s="1">
        <v>920</v>
      </c>
      <c r="P1540" s="1">
        <v>0.5</v>
      </c>
      <c r="Q1540" s="1">
        <v>90</v>
      </c>
      <c r="R1540" s="1">
        <v>450</v>
      </c>
      <c r="S1540" s="1">
        <v>2.95666666666667</v>
      </c>
      <c r="T1540" s="1" t="s">
        <v>51</v>
      </c>
      <c r="U1540" s="1" t="s">
        <v>52</v>
      </c>
      <c r="V1540" s="1" t="s">
        <v>52</v>
      </c>
      <c r="W1540" s="1" t="s">
        <v>52</v>
      </c>
      <c r="X1540" s="1">
        <v>50.19</v>
      </c>
    </row>
    <row r="1541" spans="1:24">
      <c r="A1541" s="2" t="s">
        <v>492</v>
      </c>
      <c r="B1541" s="3" t="s">
        <v>128</v>
      </c>
      <c r="C1541" s="1" t="s">
        <v>11</v>
      </c>
      <c r="D1541" s="3">
        <v>97.4</v>
      </c>
      <c r="E1541" s="3">
        <v>0</v>
      </c>
      <c r="F1541" s="3">
        <v>1</v>
      </c>
      <c r="G1541" s="3">
        <v>0</v>
      </c>
      <c r="H1541" s="3">
        <v>0</v>
      </c>
      <c r="I1541" s="3">
        <v>1</v>
      </c>
      <c r="J1541" s="3">
        <v>0</v>
      </c>
      <c r="K1541" s="3">
        <v>0.6</v>
      </c>
      <c r="L1541" s="3">
        <v>0</v>
      </c>
      <c r="M1541" s="3">
        <v>0</v>
      </c>
      <c r="N1541" s="1" t="s">
        <v>493</v>
      </c>
      <c r="O1541" s="1">
        <v>960</v>
      </c>
      <c r="P1541" s="1">
        <v>4</v>
      </c>
      <c r="Q1541" s="1">
        <v>0.3</v>
      </c>
      <c r="R1541" s="1">
        <v>480</v>
      </c>
      <c r="S1541" s="1">
        <v>2</v>
      </c>
      <c r="T1541" s="1" t="s">
        <v>56</v>
      </c>
      <c r="U1541" s="1" t="s">
        <v>52</v>
      </c>
      <c r="V1541" s="1" t="s">
        <v>52</v>
      </c>
      <c r="W1541" s="1" t="s">
        <v>52</v>
      </c>
      <c r="X1541" s="1">
        <v>71.99</v>
      </c>
    </row>
    <row r="1542" spans="1:24">
      <c r="A1542" s="2" t="s">
        <v>494</v>
      </c>
      <c r="B1542" s="3" t="s">
        <v>128</v>
      </c>
      <c r="C1542" s="1" t="s">
        <v>11</v>
      </c>
      <c r="D1542" s="3">
        <v>97.4</v>
      </c>
      <c r="E1542" s="3">
        <v>0</v>
      </c>
      <c r="F1542" s="3">
        <v>1</v>
      </c>
      <c r="G1542" s="3">
        <v>0</v>
      </c>
      <c r="H1542" s="3">
        <v>0</v>
      </c>
      <c r="I1542" s="3">
        <v>1</v>
      </c>
      <c r="J1542" s="3">
        <v>0</v>
      </c>
      <c r="K1542" s="3">
        <v>0.6</v>
      </c>
      <c r="L1542" s="3">
        <v>0</v>
      </c>
      <c r="M1542" s="3">
        <v>0</v>
      </c>
      <c r="N1542" s="1" t="s">
        <v>493</v>
      </c>
      <c r="O1542" s="1">
        <v>960</v>
      </c>
      <c r="P1542" s="1">
        <v>4</v>
      </c>
      <c r="Q1542" s="1">
        <v>0.3</v>
      </c>
      <c r="R1542" s="1">
        <v>480</v>
      </c>
      <c r="S1542" s="1">
        <v>2</v>
      </c>
      <c r="T1542" s="1" t="s">
        <v>56</v>
      </c>
      <c r="U1542" s="1" t="s">
        <v>52</v>
      </c>
      <c r="V1542" s="1" t="s">
        <v>52</v>
      </c>
      <c r="W1542" s="1" t="s">
        <v>52</v>
      </c>
      <c r="X1542" s="1">
        <v>78.13</v>
      </c>
    </row>
    <row r="1543" spans="1:24">
      <c r="A1543" s="2" t="s">
        <v>495</v>
      </c>
      <c r="B1543" s="3" t="s">
        <v>128</v>
      </c>
      <c r="C1543" s="1" t="s">
        <v>11</v>
      </c>
      <c r="D1543" s="3">
        <v>97.4</v>
      </c>
      <c r="E1543" s="3">
        <v>0</v>
      </c>
      <c r="F1543" s="3">
        <v>1</v>
      </c>
      <c r="G1543" s="3">
        <v>0</v>
      </c>
      <c r="H1543" s="3">
        <v>0</v>
      </c>
      <c r="I1543" s="3">
        <v>1</v>
      </c>
      <c r="J1543" s="3">
        <v>0</v>
      </c>
      <c r="K1543" s="3">
        <v>0.6</v>
      </c>
      <c r="L1543" s="3">
        <v>0</v>
      </c>
      <c r="M1543" s="3">
        <v>0</v>
      </c>
      <c r="N1543" s="1" t="s">
        <v>493</v>
      </c>
      <c r="O1543" s="1">
        <v>960</v>
      </c>
      <c r="P1543" s="1">
        <v>4</v>
      </c>
      <c r="Q1543" s="1">
        <v>0.3</v>
      </c>
      <c r="R1543" s="1">
        <v>480</v>
      </c>
      <c r="S1543" s="1">
        <v>2</v>
      </c>
      <c r="T1543" s="1" t="s">
        <v>56</v>
      </c>
      <c r="U1543" s="1" t="s">
        <v>52</v>
      </c>
      <c r="V1543" s="1" t="s">
        <v>52</v>
      </c>
      <c r="W1543" s="1" t="s">
        <v>52</v>
      </c>
      <c r="X1543" s="1">
        <v>79.83</v>
      </c>
    </row>
    <row r="1544" spans="1:24">
      <c r="A1544" s="2" t="s">
        <v>496</v>
      </c>
      <c r="B1544" s="3" t="s">
        <v>128</v>
      </c>
      <c r="C1544" s="1" t="s">
        <v>11</v>
      </c>
      <c r="D1544" s="3">
        <v>97.4</v>
      </c>
      <c r="E1544" s="3">
        <v>0</v>
      </c>
      <c r="F1544" s="3">
        <v>1</v>
      </c>
      <c r="G1544" s="3">
        <v>0</v>
      </c>
      <c r="H1544" s="3">
        <v>0</v>
      </c>
      <c r="I1544" s="3">
        <v>1</v>
      </c>
      <c r="J1544" s="3">
        <v>0</v>
      </c>
      <c r="K1544" s="3">
        <v>0.6</v>
      </c>
      <c r="L1544" s="3">
        <v>0</v>
      </c>
      <c r="M1544" s="3">
        <v>0</v>
      </c>
      <c r="N1544" s="1" t="s">
        <v>493</v>
      </c>
      <c r="O1544" s="1">
        <v>960</v>
      </c>
      <c r="P1544" s="1">
        <v>4</v>
      </c>
      <c r="Q1544" s="1">
        <v>0.3</v>
      </c>
      <c r="R1544" s="1">
        <v>480</v>
      </c>
      <c r="S1544" s="1">
        <v>2</v>
      </c>
      <c r="T1544" s="1" t="s">
        <v>56</v>
      </c>
      <c r="U1544" s="1" t="s">
        <v>52</v>
      </c>
      <c r="V1544" s="1" t="s">
        <v>52</v>
      </c>
      <c r="W1544" s="1" t="s">
        <v>52</v>
      </c>
      <c r="X1544" s="1">
        <v>81.84</v>
      </c>
    </row>
    <row r="1545" spans="1:24">
      <c r="A1545" s="2" t="s">
        <v>497</v>
      </c>
      <c r="B1545" s="3" t="s">
        <v>128</v>
      </c>
      <c r="C1545" s="1" t="s">
        <v>11</v>
      </c>
      <c r="D1545" s="3">
        <v>97.4</v>
      </c>
      <c r="E1545" s="3">
        <v>0</v>
      </c>
      <c r="F1545" s="3">
        <v>1</v>
      </c>
      <c r="G1545" s="3">
        <v>0</v>
      </c>
      <c r="H1545" s="3">
        <v>0</v>
      </c>
      <c r="I1545" s="3">
        <v>1</v>
      </c>
      <c r="J1545" s="3">
        <v>0</v>
      </c>
      <c r="K1545" s="3">
        <v>0.6</v>
      </c>
      <c r="L1545" s="3">
        <v>0</v>
      </c>
      <c r="M1545" s="3">
        <v>0</v>
      </c>
      <c r="N1545" s="1" t="s">
        <v>493</v>
      </c>
      <c r="O1545" s="1">
        <v>960</v>
      </c>
      <c r="P1545" s="1">
        <v>4</v>
      </c>
      <c r="Q1545" s="1">
        <v>0.3</v>
      </c>
      <c r="R1545" s="1">
        <v>480</v>
      </c>
      <c r="S1545" s="1">
        <v>2</v>
      </c>
      <c r="T1545" s="1" t="s">
        <v>56</v>
      </c>
      <c r="U1545" s="1" t="s">
        <v>52</v>
      </c>
      <c r="V1545" s="1" t="s">
        <v>52</v>
      </c>
      <c r="W1545" s="1" t="s">
        <v>52</v>
      </c>
      <c r="X1545" s="1">
        <v>84.67</v>
      </c>
    </row>
    <row r="1546" spans="1:24">
      <c r="A1546" s="2" t="s">
        <v>498</v>
      </c>
      <c r="B1546" s="3" t="s">
        <v>128</v>
      </c>
      <c r="C1546" s="1" t="s">
        <v>11</v>
      </c>
      <c r="D1546" s="3">
        <v>97.4</v>
      </c>
      <c r="E1546" s="3">
        <v>0</v>
      </c>
      <c r="F1546" s="3">
        <v>1</v>
      </c>
      <c r="G1546" s="3">
        <v>0</v>
      </c>
      <c r="H1546" s="3">
        <v>0</v>
      </c>
      <c r="I1546" s="3">
        <v>1</v>
      </c>
      <c r="J1546" s="3">
        <v>0</v>
      </c>
      <c r="K1546" s="3">
        <v>0.6</v>
      </c>
      <c r="L1546" s="3">
        <v>0</v>
      </c>
      <c r="M1546" s="3">
        <v>0</v>
      </c>
      <c r="N1546" s="1" t="s">
        <v>493</v>
      </c>
      <c r="O1546" s="1">
        <v>960</v>
      </c>
      <c r="P1546" s="1">
        <v>4</v>
      </c>
      <c r="Q1546" s="1">
        <v>0.3</v>
      </c>
      <c r="R1546" s="1">
        <v>480</v>
      </c>
      <c r="S1546" s="1">
        <v>2</v>
      </c>
      <c r="T1546" s="1" t="s">
        <v>56</v>
      </c>
      <c r="U1546" s="1" t="s">
        <v>52</v>
      </c>
      <c r="V1546" s="1" t="s">
        <v>52</v>
      </c>
      <c r="W1546" s="1" t="s">
        <v>52</v>
      </c>
      <c r="X1546" s="1">
        <v>84.83</v>
      </c>
    </row>
    <row r="1547" spans="1:24">
      <c r="A1547" s="2" t="s">
        <v>499</v>
      </c>
      <c r="B1547" s="3" t="s">
        <v>128</v>
      </c>
      <c r="C1547" s="1" t="s">
        <v>11</v>
      </c>
      <c r="D1547" s="3">
        <v>97.4</v>
      </c>
      <c r="E1547" s="3">
        <v>0</v>
      </c>
      <c r="F1547" s="3">
        <v>1</v>
      </c>
      <c r="G1547" s="3">
        <v>0</v>
      </c>
      <c r="H1547" s="3">
        <v>0</v>
      </c>
      <c r="I1547" s="3">
        <v>1</v>
      </c>
      <c r="J1547" s="3">
        <v>0</v>
      </c>
      <c r="K1547" s="3">
        <v>0.6</v>
      </c>
      <c r="L1547" s="3">
        <v>0</v>
      </c>
      <c r="M1547" s="3">
        <v>0</v>
      </c>
      <c r="N1547" s="1" t="s">
        <v>493</v>
      </c>
      <c r="O1547" s="1">
        <v>960</v>
      </c>
      <c r="P1547" s="1">
        <v>4</v>
      </c>
      <c r="Q1547" s="1">
        <v>0.3</v>
      </c>
      <c r="R1547" s="1">
        <v>480</v>
      </c>
      <c r="S1547" s="1">
        <v>2</v>
      </c>
      <c r="T1547" s="1" t="s">
        <v>56</v>
      </c>
      <c r="U1547" s="1" t="s">
        <v>52</v>
      </c>
      <c r="V1547" s="1" t="s">
        <v>52</v>
      </c>
      <c r="W1547" s="1" t="s">
        <v>52</v>
      </c>
      <c r="X1547" s="1">
        <v>40.81</v>
      </c>
    </row>
    <row r="1548" spans="1:24">
      <c r="A1548" s="2" t="s">
        <v>500</v>
      </c>
      <c r="B1548" s="3" t="s">
        <v>128</v>
      </c>
      <c r="C1548" s="1" t="s">
        <v>11</v>
      </c>
      <c r="D1548" s="3">
        <v>97.4</v>
      </c>
      <c r="E1548" s="3">
        <v>0</v>
      </c>
      <c r="F1548" s="3">
        <v>1</v>
      </c>
      <c r="G1548" s="3">
        <v>0</v>
      </c>
      <c r="H1548" s="3">
        <v>0</v>
      </c>
      <c r="I1548" s="3">
        <v>1</v>
      </c>
      <c r="J1548" s="3">
        <v>0</v>
      </c>
      <c r="K1548" s="3">
        <v>0.6</v>
      </c>
      <c r="L1548" s="3">
        <v>0</v>
      </c>
      <c r="M1548" s="3">
        <v>0</v>
      </c>
      <c r="N1548" s="1" t="s">
        <v>493</v>
      </c>
      <c r="O1548" s="1">
        <v>960</v>
      </c>
      <c r="P1548" s="1">
        <v>4</v>
      </c>
      <c r="Q1548" s="1">
        <v>0.3</v>
      </c>
      <c r="R1548" s="1">
        <v>480</v>
      </c>
      <c r="S1548" s="1">
        <v>2</v>
      </c>
      <c r="T1548" s="1" t="s">
        <v>56</v>
      </c>
      <c r="U1548" s="1" t="s">
        <v>52</v>
      </c>
      <c r="V1548" s="1" t="s">
        <v>52</v>
      </c>
      <c r="W1548" s="1" t="s">
        <v>52</v>
      </c>
      <c r="X1548" s="1">
        <v>44.06</v>
      </c>
    </row>
    <row r="1549" spans="1:24">
      <c r="A1549" s="2" t="s">
        <v>501</v>
      </c>
      <c r="B1549" s="3" t="s">
        <v>128</v>
      </c>
      <c r="C1549" s="1" t="s">
        <v>11</v>
      </c>
      <c r="D1549" s="3">
        <v>97.4</v>
      </c>
      <c r="E1549" s="3">
        <v>0</v>
      </c>
      <c r="F1549" s="3">
        <v>1</v>
      </c>
      <c r="G1549" s="3">
        <v>0</v>
      </c>
      <c r="H1549" s="3">
        <v>0</v>
      </c>
      <c r="I1549" s="3">
        <v>1</v>
      </c>
      <c r="J1549" s="3">
        <v>0</v>
      </c>
      <c r="K1549" s="3">
        <v>0.6</v>
      </c>
      <c r="L1549" s="3">
        <v>0</v>
      </c>
      <c r="M1549" s="3">
        <v>0</v>
      </c>
      <c r="N1549" s="1" t="s">
        <v>493</v>
      </c>
      <c r="O1549" s="1">
        <v>960</v>
      </c>
      <c r="P1549" s="1">
        <v>4</v>
      </c>
      <c r="Q1549" s="1">
        <v>0.3</v>
      </c>
      <c r="R1549" s="1">
        <v>480</v>
      </c>
      <c r="S1549" s="1">
        <v>2</v>
      </c>
      <c r="T1549" s="1" t="s">
        <v>56</v>
      </c>
      <c r="U1549" s="1" t="s">
        <v>52</v>
      </c>
      <c r="V1549" s="1" t="s">
        <v>52</v>
      </c>
      <c r="W1549" s="1" t="s">
        <v>52</v>
      </c>
      <c r="X1549" s="1">
        <v>45.75</v>
      </c>
    </row>
    <row r="1550" spans="1:24">
      <c r="A1550" s="2" t="s">
        <v>502</v>
      </c>
      <c r="B1550" s="3" t="s">
        <v>128</v>
      </c>
      <c r="C1550" s="1" t="s">
        <v>11</v>
      </c>
      <c r="D1550" s="3">
        <v>97.4</v>
      </c>
      <c r="E1550" s="3">
        <v>0</v>
      </c>
      <c r="F1550" s="3">
        <v>1</v>
      </c>
      <c r="G1550" s="3">
        <v>0</v>
      </c>
      <c r="H1550" s="3">
        <v>0</v>
      </c>
      <c r="I1550" s="3">
        <v>1</v>
      </c>
      <c r="J1550" s="3">
        <v>0</v>
      </c>
      <c r="K1550" s="3">
        <v>0.6</v>
      </c>
      <c r="L1550" s="3">
        <v>0</v>
      </c>
      <c r="M1550" s="3">
        <v>0</v>
      </c>
      <c r="N1550" s="1" t="s">
        <v>493</v>
      </c>
      <c r="O1550" s="1">
        <v>960</v>
      </c>
      <c r="P1550" s="1">
        <v>4</v>
      </c>
      <c r="Q1550" s="1">
        <v>0.3</v>
      </c>
      <c r="R1550" s="1">
        <v>480</v>
      </c>
      <c r="S1550" s="1">
        <v>2</v>
      </c>
      <c r="T1550" s="1" t="s">
        <v>56</v>
      </c>
      <c r="U1550" s="1" t="s">
        <v>52</v>
      </c>
      <c r="V1550" s="1" t="s">
        <v>52</v>
      </c>
      <c r="W1550" s="1" t="s">
        <v>52</v>
      </c>
      <c r="X1550" s="1">
        <v>49.31</v>
      </c>
    </row>
    <row r="1551" spans="1:24">
      <c r="A1551" s="2" t="s">
        <v>503</v>
      </c>
      <c r="B1551" s="3" t="s">
        <v>128</v>
      </c>
      <c r="C1551" s="1" t="s">
        <v>11</v>
      </c>
      <c r="D1551" s="3">
        <v>97.4</v>
      </c>
      <c r="E1551" s="3">
        <v>0</v>
      </c>
      <c r="F1551" s="3">
        <v>1</v>
      </c>
      <c r="G1551" s="3">
        <v>0</v>
      </c>
      <c r="H1551" s="3">
        <v>0</v>
      </c>
      <c r="I1551" s="3">
        <v>1</v>
      </c>
      <c r="J1551" s="3">
        <v>0</v>
      </c>
      <c r="K1551" s="3">
        <v>0.6</v>
      </c>
      <c r="L1551" s="3">
        <v>0</v>
      </c>
      <c r="M1551" s="3">
        <v>0</v>
      </c>
      <c r="N1551" s="1" t="s">
        <v>493</v>
      </c>
      <c r="O1551" s="1">
        <v>960</v>
      </c>
      <c r="P1551" s="1">
        <v>4</v>
      </c>
      <c r="Q1551" s="1">
        <v>0.3</v>
      </c>
      <c r="R1551" s="1">
        <v>480</v>
      </c>
      <c r="S1551" s="1">
        <v>2</v>
      </c>
      <c r="T1551" s="1" t="s">
        <v>56</v>
      </c>
      <c r="U1551" s="1" t="s">
        <v>52</v>
      </c>
      <c r="V1551" s="1" t="s">
        <v>52</v>
      </c>
      <c r="W1551" s="1" t="s">
        <v>52</v>
      </c>
      <c r="X1551" s="1">
        <v>51.32</v>
      </c>
    </row>
    <row r="1552" spans="1:24">
      <c r="A1552" s="2" t="s">
        <v>504</v>
      </c>
      <c r="B1552" s="3" t="s">
        <v>128</v>
      </c>
      <c r="C1552" s="1" t="s">
        <v>11</v>
      </c>
      <c r="D1552" s="3">
        <v>97.4</v>
      </c>
      <c r="E1552" s="3">
        <v>0</v>
      </c>
      <c r="F1552" s="3">
        <v>1</v>
      </c>
      <c r="G1552" s="3">
        <v>0</v>
      </c>
      <c r="H1552" s="3">
        <v>0</v>
      </c>
      <c r="I1552" s="3">
        <v>1</v>
      </c>
      <c r="J1552" s="3">
        <v>0</v>
      </c>
      <c r="K1552" s="3">
        <v>0.6</v>
      </c>
      <c r="L1552" s="3">
        <v>0</v>
      </c>
      <c r="M1552" s="3">
        <v>0</v>
      </c>
      <c r="N1552" s="1" t="s">
        <v>493</v>
      </c>
      <c r="O1552" s="1">
        <v>960</v>
      </c>
      <c r="P1552" s="1">
        <v>4</v>
      </c>
      <c r="Q1552" s="1">
        <v>0.3</v>
      </c>
      <c r="R1552" s="1">
        <v>480</v>
      </c>
      <c r="S1552" s="1">
        <v>2</v>
      </c>
      <c r="T1552" s="1" t="s">
        <v>56</v>
      </c>
      <c r="U1552" s="1" t="s">
        <v>52</v>
      </c>
      <c r="V1552" s="1" t="s">
        <v>52</v>
      </c>
      <c r="W1552" s="1" t="s">
        <v>52</v>
      </c>
      <c r="X1552" s="1">
        <v>53.85</v>
      </c>
    </row>
    <row r="1553" spans="1:24">
      <c r="A1553" s="2" t="s">
        <v>505</v>
      </c>
      <c r="B1553" s="3" t="s">
        <v>128</v>
      </c>
      <c r="C1553" s="1" t="s">
        <v>11</v>
      </c>
      <c r="D1553" s="3">
        <v>97.4</v>
      </c>
      <c r="E1553" s="3">
        <v>0</v>
      </c>
      <c r="F1553" s="3">
        <v>1</v>
      </c>
      <c r="G1553" s="3">
        <v>0</v>
      </c>
      <c r="H1553" s="3">
        <v>0</v>
      </c>
      <c r="I1553" s="3">
        <v>1</v>
      </c>
      <c r="J1553" s="3">
        <v>0</v>
      </c>
      <c r="K1553" s="3">
        <v>0.6</v>
      </c>
      <c r="L1553" s="3">
        <v>0</v>
      </c>
      <c r="M1553" s="3">
        <v>0</v>
      </c>
      <c r="N1553" s="1" t="s">
        <v>493</v>
      </c>
      <c r="O1553" s="1">
        <v>960</v>
      </c>
      <c r="P1553" s="1">
        <v>4</v>
      </c>
      <c r="Q1553" s="1">
        <v>0.3</v>
      </c>
      <c r="R1553" s="1">
        <v>480</v>
      </c>
      <c r="S1553" s="1">
        <v>2</v>
      </c>
      <c r="T1553" s="1" t="s">
        <v>56</v>
      </c>
      <c r="U1553" s="1" t="s">
        <v>52</v>
      </c>
      <c r="V1553" s="1" t="s">
        <v>52</v>
      </c>
      <c r="W1553" s="1" t="s">
        <v>52</v>
      </c>
      <c r="X1553" s="1">
        <v>54.21</v>
      </c>
    </row>
    <row r="1554" spans="1:24">
      <c r="A1554" s="2" t="s">
        <v>506</v>
      </c>
      <c r="B1554" s="3" t="s">
        <v>128</v>
      </c>
      <c r="C1554" s="1" t="s">
        <v>11</v>
      </c>
      <c r="D1554" s="3">
        <v>97.4</v>
      </c>
      <c r="E1554" s="3">
        <v>0</v>
      </c>
      <c r="F1554" s="3">
        <v>1</v>
      </c>
      <c r="G1554" s="3">
        <v>0</v>
      </c>
      <c r="H1554" s="3">
        <v>0</v>
      </c>
      <c r="I1554" s="3">
        <v>1</v>
      </c>
      <c r="J1554" s="3">
        <v>0</v>
      </c>
      <c r="K1554" s="3">
        <v>0.6</v>
      </c>
      <c r="L1554" s="3">
        <v>0</v>
      </c>
      <c r="M1554" s="3">
        <v>0</v>
      </c>
      <c r="N1554" s="1" t="s">
        <v>493</v>
      </c>
      <c r="O1554" s="1">
        <v>960</v>
      </c>
      <c r="P1554" s="1">
        <v>4</v>
      </c>
      <c r="Q1554" s="1">
        <v>0.3</v>
      </c>
      <c r="R1554" s="1">
        <v>480</v>
      </c>
      <c r="S1554" s="1">
        <v>2</v>
      </c>
      <c r="T1554" s="1" t="s">
        <v>56</v>
      </c>
      <c r="U1554" s="1" t="s">
        <v>52</v>
      </c>
      <c r="V1554" s="1" t="s">
        <v>52</v>
      </c>
      <c r="W1554" s="1" t="s">
        <v>52</v>
      </c>
      <c r="X1554" s="1">
        <v>42.97</v>
      </c>
    </row>
    <row r="1555" spans="1:24">
      <c r="A1555" s="2" t="s">
        <v>507</v>
      </c>
      <c r="B1555" s="3" t="s">
        <v>128</v>
      </c>
      <c r="C1555" s="1" t="s">
        <v>11</v>
      </c>
      <c r="D1555" s="3">
        <v>97.4</v>
      </c>
      <c r="E1555" s="3">
        <v>0</v>
      </c>
      <c r="F1555" s="3">
        <v>1</v>
      </c>
      <c r="G1555" s="3">
        <v>0</v>
      </c>
      <c r="H1555" s="3">
        <v>0</v>
      </c>
      <c r="I1555" s="3">
        <v>1</v>
      </c>
      <c r="J1555" s="3">
        <v>0</v>
      </c>
      <c r="K1555" s="3">
        <v>0.6</v>
      </c>
      <c r="L1555" s="3">
        <v>0</v>
      </c>
      <c r="M1555" s="3">
        <v>0</v>
      </c>
      <c r="N1555" s="1" t="s">
        <v>493</v>
      </c>
      <c r="O1555" s="1">
        <v>960</v>
      </c>
      <c r="P1555" s="1">
        <v>4</v>
      </c>
      <c r="Q1555" s="1">
        <v>0.3</v>
      </c>
      <c r="R1555" s="1">
        <v>480</v>
      </c>
      <c r="S1555" s="1">
        <v>2</v>
      </c>
      <c r="T1555" s="1" t="s">
        <v>56</v>
      </c>
      <c r="U1555" s="1" t="s">
        <v>52</v>
      </c>
      <c r="V1555" s="1" t="s">
        <v>52</v>
      </c>
      <c r="W1555" s="1" t="s">
        <v>52</v>
      </c>
      <c r="X1555" s="1">
        <v>65.19</v>
      </c>
    </row>
    <row r="1556" spans="1:24">
      <c r="A1556" s="2" t="s">
        <v>508</v>
      </c>
      <c r="B1556" s="3" t="s">
        <v>128</v>
      </c>
      <c r="C1556" s="1" t="s">
        <v>11</v>
      </c>
      <c r="D1556" s="3">
        <v>97.4</v>
      </c>
      <c r="E1556" s="3">
        <v>0</v>
      </c>
      <c r="F1556" s="3">
        <v>1</v>
      </c>
      <c r="G1556" s="3">
        <v>0</v>
      </c>
      <c r="H1556" s="3">
        <v>0</v>
      </c>
      <c r="I1556" s="3">
        <v>1</v>
      </c>
      <c r="J1556" s="3">
        <v>0</v>
      </c>
      <c r="K1556" s="3">
        <v>0.6</v>
      </c>
      <c r="L1556" s="3">
        <v>0</v>
      </c>
      <c r="M1556" s="3">
        <v>0</v>
      </c>
      <c r="N1556" s="1" t="s">
        <v>493</v>
      </c>
      <c r="O1556" s="1">
        <v>960</v>
      </c>
      <c r="P1556" s="1">
        <v>4</v>
      </c>
      <c r="Q1556" s="1">
        <v>0.3</v>
      </c>
      <c r="R1556" s="1">
        <v>480</v>
      </c>
      <c r="S1556" s="1">
        <v>2</v>
      </c>
      <c r="T1556" s="1" t="s">
        <v>56</v>
      </c>
      <c r="U1556" s="1" t="s">
        <v>52</v>
      </c>
      <c r="V1556" s="1" t="s">
        <v>52</v>
      </c>
      <c r="W1556" s="1" t="s">
        <v>52</v>
      </c>
      <c r="X1556" s="1">
        <v>70.5</v>
      </c>
    </row>
    <row r="1557" spans="1:24">
      <c r="A1557" s="2" t="s">
        <v>509</v>
      </c>
      <c r="B1557" s="3" t="s">
        <v>128</v>
      </c>
      <c r="C1557" s="1" t="s">
        <v>11</v>
      </c>
      <c r="D1557" s="3">
        <v>97.4</v>
      </c>
      <c r="E1557" s="3">
        <v>0</v>
      </c>
      <c r="F1557" s="3">
        <v>1</v>
      </c>
      <c r="G1557" s="3">
        <v>0</v>
      </c>
      <c r="H1557" s="3">
        <v>0</v>
      </c>
      <c r="I1557" s="3">
        <v>1</v>
      </c>
      <c r="J1557" s="3">
        <v>0</v>
      </c>
      <c r="K1557" s="3">
        <v>0.6</v>
      </c>
      <c r="L1557" s="3">
        <v>0</v>
      </c>
      <c r="M1557" s="3">
        <v>0</v>
      </c>
      <c r="N1557" s="1" t="s">
        <v>493</v>
      </c>
      <c r="O1557" s="1">
        <v>960</v>
      </c>
      <c r="P1557" s="1">
        <v>4</v>
      </c>
      <c r="Q1557" s="1">
        <v>0.3</v>
      </c>
      <c r="R1557" s="1">
        <v>480</v>
      </c>
      <c r="S1557" s="1">
        <v>2</v>
      </c>
      <c r="T1557" s="1" t="s">
        <v>56</v>
      </c>
      <c r="U1557" s="1" t="s">
        <v>52</v>
      </c>
      <c r="V1557" s="1" t="s">
        <v>52</v>
      </c>
      <c r="W1557" s="1" t="s">
        <v>52</v>
      </c>
      <c r="X1557" s="1">
        <v>72.92</v>
      </c>
    </row>
    <row r="1558" spans="1:24">
      <c r="A1558" s="2" t="s">
        <v>510</v>
      </c>
      <c r="B1558" s="3" t="s">
        <v>128</v>
      </c>
      <c r="C1558" s="1" t="s">
        <v>11</v>
      </c>
      <c r="D1558" s="3">
        <v>97.4</v>
      </c>
      <c r="E1558" s="3">
        <v>0</v>
      </c>
      <c r="F1558" s="3">
        <v>1</v>
      </c>
      <c r="G1558" s="3">
        <v>0</v>
      </c>
      <c r="H1558" s="3">
        <v>0</v>
      </c>
      <c r="I1558" s="3">
        <v>1</v>
      </c>
      <c r="J1558" s="3">
        <v>0</v>
      </c>
      <c r="K1558" s="3">
        <v>0.6</v>
      </c>
      <c r="L1558" s="3">
        <v>0</v>
      </c>
      <c r="M1558" s="3">
        <v>0</v>
      </c>
      <c r="N1558" s="1" t="s">
        <v>493</v>
      </c>
      <c r="O1558" s="1">
        <v>960</v>
      </c>
      <c r="P1558" s="1">
        <v>4</v>
      </c>
      <c r="Q1558" s="1">
        <v>0.3</v>
      </c>
      <c r="R1558" s="1">
        <v>480</v>
      </c>
      <c r="S1558" s="1">
        <v>2</v>
      </c>
      <c r="T1558" s="1" t="s">
        <v>56</v>
      </c>
      <c r="U1558" s="1" t="s">
        <v>52</v>
      </c>
      <c r="V1558" s="1" t="s">
        <v>52</v>
      </c>
      <c r="W1558" s="1" t="s">
        <v>52</v>
      </c>
      <c r="X1558" s="1">
        <v>73.9</v>
      </c>
    </row>
    <row r="1559" spans="1:24">
      <c r="A1559" s="2" t="s">
        <v>511</v>
      </c>
      <c r="B1559" s="3" t="s">
        <v>128</v>
      </c>
      <c r="C1559" s="1" t="s">
        <v>11</v>
      </c>
      <c r="D1559" s="3">
        <v>97.4</v>
      </c>
      <c r="E1559" s="3">
        <v>0</v>
      </c>
      <c r="F1559" s="3">
        <v>1</v>
      </c>
      <c r="G1559" s="3">
        <v>0</v>
      </c>
      <c r="H1559" s="3">
        <v>0</v>
      </c>
      <c r="I1559" s="3">
        <v>1</v>
      </c>
      <c r="J1559" s="3">
        <v>0</v>
      </c>
      <c r="K1559" s="3">
        <v>0.6</v>
      </c>
      <c r="L1559" s="3">
        <v>0</v>
      </c>
      <c r="M1559" s="3">
        <v>0</v>
      </c>
      <c r="N1559" s="1" t="s">
        <v>493</v>
      </c>
      <c r="O1559" s="1">
        <v>960</v>
      </c>
      <c r="P1559" s="1">
        <v>4</v>
      </c>
      <c r="Q1559" s="1">
        <v>0.3</v>
      </c>
      <c r="R1559" s="1">
        <v>480</v>
      </c>
      <c r="S1559" s="1">
        <v>2</v>
      </c>
      <c r="T1559" s="1" t="s">
        <v>56</v>
      </c>
      <c r="U1559" s="1" t="s">
        <v>52</v>
      </c>
      <c r="V1559" s="1" t="s">
        <v>52</v>
      </c>
      <c r="W1559" s="1" t="s">
        <v>52</v>
      </c>
      <c r="X1559" s="1">
        <v>75.81</v>
      </c>
    </row>
    <row r="1560" spans="1:24">
      <c r="A1560" s="2" t="s">
        <v>512</v>
      </c>
      <c r="B1560" s="3" t="s">
        <v>128</v>
      </c>
      <c r="C1560" s="1" t="s">
        <v>11</v>
      </c>
      <c r="D1560" s="3">
        <v>97.4</v>
      </c>
      <c r="E1560" s="3">
        <v>0</v>
      </c>
      <c r="F1560" s="3">
        <v>1</v>
      </c>
      <c r="G1560" s="3">
        <v>0</v>
      </c>
      <c r="H1560" s="3">
        <v>0</v>
      </c>
      <c r="I1560" s="3">
        <v>1</v>
      </c>
      <c r="J1560" s="3">
        <v>0</v>
      </c>
      <c r="K1560" s="3">
        <v>0.6</v>
      </c>
      <c r="L1560" s="3">
        <v>0</v>
      </c>
      <c r="M1560" s="3">
        <v>0</v>
      </c>
      <c r="N1560" s="1" t="s">
        <v>493</v>
      </c>
      <c r="O1560" s="1">
        <v>960</v>
      </c>
      <c r="P1560" s="1">
        <v>4</v>
      </c>
      <c r="Q1560" s="1">
        <v>0.3</v>
      </c>
      <c r="R1560" s="1">
        <v>480</v>
      </c>
      <c r="S1560" s="1">
        <v>2</v>
      </c>
      <c r="T1560" s="1" t="s">
        <v>56</v>
      </c>
      <c r="U1560" s="1" t="s">
        <v>52</v>
      </c>
      <c r="V1560" s="1" t="s">
        <v>52</v>
      </c>
      <c r="W1560" s="1" t="s">
        <v>52</v>
      </c>
      <c r="X1560" s="1">
        <v>76.07</v>
      </c>
    </row>
    <row r="1561" spans="1:24">
      <c r="A1561" s="2" t="s">
        <v>513</v>
      </c>
      <c r="B1561" s="3" t="s">
        <v>128</v>
      </c>
      <c r="C1561" s="1" t="s">
        <v>11</v>
      </c>
      <c r="D1561" s="3">
        <v>97.4</v>
      </c>
      <c r="E1561" s="3">
        <v>0</v>
      </c>
      <c r="F1561" s="3">
        <v>1</v>
      </c>
      <c r="G1561" s="3">
        <v>0</v>
      </c>
      <c r="H1561" s="3">
        <v>0</v>
      </c>
      <c r="I1561" s="3">
        <v>1</v>
      </c>
      <c r="J1561" s="3">
        <v>0</v>
      </c>
      <c r="K1561" s="3">
        <v>0.6</v>
      </c>
      <c r="L1561" s="3">
        <v>0</v>
      </c>
      <c r="M1561" s="3">
        <v>0</v>
      </c>
      <c r="N1561" s="1" t="s">
        <v>493</v>
      </c>
      <c r="O1561" s="1">
        <v>960</v>
      </c>
      <c r="P1561" s="1">
        <v>4</v>
      </c>
      <c r="Q1561" s="1">
        <v>0.3</v>
      </c>
      <c r="R1561" s="1">
        <v>480</v>
      </c>
      <c r="S1561" s="1">
        <v>2</v>
      </c>
      <c r="T1561" s="1" t="s">
        <v>56</v>
      </c>
      <c r="U1561" s="1" t="s">
        <v>52</v>
      </c>
      <c r="V1561" s="1" t="s">
        <v>52</v>
      </c>
      <c r="W1561" s="1" t="s">
        <v>52</v>
      </c>
      <c r="X1561" s="1">
        <v>45.45</v>
      </c>
    </row>
    <row r="1562" spans="1:24">
      <c r="A1562" s="2" t="s">
        <v>514</v>
      </c>
      <c r="B1562" s="3" t="s">
        <v>128</v>
      </c>
      <c r="C1562" s="1" t="s">
        <v>11</v>
      </c>
      <c r="D1562" s="3">
        <v>97.4</v>
      </c>
      <c r="E1562" s="3">
        <v>0</v>
      </c>
      <c r="F1562" s="3">
        <v>1</v>
      </c>
      <c r="G1562" s="3">
        <v>0</v>
      </c>
      <c r="H1562" s="3">
        <v>0</v>
      </c>
      <c r="I1562" s="3">
        <v>1</v>
      </c>
      <c r="J1562" s="3">
        <v>0</v>
      </c>
      <c r="K1562" s="3">
        <v>0.6</v>
      </c>
      <c r="L1562" s="3">
        <v>0</v>
      </c>
      <c r="M1562" s="3">
        <v>0</v>
      </c>
      <c r="N1562" s="1" t="s">
        <v>493</v>
      </c>
      <c r="O1562" s="1">
        <v>960</v>
      </c>
      <c r="P1562" s="1">
        <v>4</v>
      </c>
      <c r="Q1562" s="1">
        <v>0.3</v>
      </c>
      <c r="R1562" s="1">
        <v>480</v>
      </c>
      <c r="S1562" s="1">
        <v>2</v>
      </c>
      <c r="T1562" s="1" t="s">
        <v>56</v>
      </c>
      <c r="U1562" s="1" t="s">
        <v>52</v>
      </c>
      <c r="V1562" s="1" t="s">
        <v>52</v>
      </c>
      <c r="W1562" s="1" t="s">
        <v>52</v>
      </c>
      <c r="X1562" s="1">
        <v>52.51</v>
      </c>
    </row>
    <row r="1563" spans="1:24">
      <c r="A1563" s="2" t="s">
        <v>515</v>
      </c>
      <c r="B1563" s="3" t="s">
        <v>128</v>
      </c>
      <c r="C1563" s="1" t="s">
        <v>11</v>
      </c>
      <c r="D1563" s="3">
        <v>97.4</v>
      </c>
      <c r="E1563" s="3">
        <v>0</v>
      </c>
      <c r="F1563" s="3">
        <v>1</v>
      </c>
      <c r="G1563" s="3">
        <v>0</v>
      </c>
      <c r="H1563" s="3">
        <v>0</v>
      </c>
      <c r="I1563" s="3">
        <v>1</v>
      </c>
      <c r="J1563" s="3">
        <v>0</v>
      </c>
      <c r="K1563" s="3">
        <v>0.6</v>
      </c>
      <c r="L1563" s="3">
        <v>0</v>
      </c>
      <c r="M1563" s="3">
        <v>0</v>
      </c>
      <c r="N1563" s="1" t="s">
        <v>493</v>
      </c>
      <c r="O1563" s="1">
        <v>960</v>
      </c>
      <c r="P1563" s="1">
        <v>4</v>
      </c>
      <c r="Q1563" s="1">
        <v>0.3</v>
      </c>
      <c r="R1563" s="1">
        <v>480</v>
      </c>
      <c r="S1563" s="1">
        <v>2</v>
      </c>
      <c r="T1563" s="1" t="s">
        <v>56</v>
      </c>
      <c r="U1563" s="1" t="s">
        <v>52</v>
      </c>
      <c r="V1563" s="1" t="s">
        <v>52</v>
      </c>
      <c r="W1563" s="1" t="s">
        <v>52</v>
      </c>
      <c r="X1563" s="1">
        <v>54.73</v>
      </c>
    </row>
    <row r="1564" spans="1:24">
      <c r="A1564" s="2" t="s">
        <v>516</v>
      </c>
      <c r="B1564" s="3" t="s">
        <v>128</v>
      </c>
      <c r="C1564" s="1" t="s">
        <v>11</v>
      </c>
      <c r="D1564" s="3">
        <v>97.4</v>
      </c>
      <c r="E1564" s="3">
        <v>0</v>
      </c>
      <c r="F1564" s="3">
        <v>1</v>
      </c>
      <c r="G1564" s="3">
        <v>0</v>
      </c>
      <c r="H1564" s="3">
        <v>0</v>
      </c>
      <c r="I1564" s="3">
        <v>1</v>
      </c>
      <c r="J1564" s="3">
        <v>0</v>
      </c>
      <c r="K1564" s="3">
        <v>0.6</v>
      </c>
      <c r="L1564" s="3">
        <v>0</v>
      </c>
      <c r="M1564" s="3">
        <v>0</v>
      </c>
      <c r="N1564" s="1" t="s">
        <v>493</v>
      </c>
      <c r="O1564" s="1">
        <v>960</v>
      </c>
      <c r="P1564" s="1">
        <v>4</v>
      </c>
      <c r="Q1564" s="1">
        <v>0.3</v>
      </c>
      <c r="R1564" s="1">
        <v>480</v>
      </c>
      <c r="S1564" s="1">
        <v>2</v>
      </c>
      <c r="T1564" s="1" t="s">
        <v>56</v>
      </c>
      <c r="U1564" s="1" t="s">
        <v>52</v>
      </c>
      <c r="V1564" s="1" t="s">
        <v>52</v>
      </c>
      <c r="W1564" s="1" t="s">
        <v>52</v>
      </c>
      <c r="X1564" s="1">
        <v>58.59</v>
      </c>
    </row>
    <row r="1565" spans="1:24">
      <c r="A1565" s="2" t="s">
        <v>517</v>
      </c>
      <c r="B1565" s="3" t="s">
        <v>128</v>
      </c>
      <c r="C1565" s="1" t="s">
        <v>11</v>
      </c>
      <c r="D1565" s="3">
        <v>97.4</v>
      </c>
      <c r="E1565" s="3">
        <v>0</v>
      </c>
      <c r="F1565" s="3">
        <v>1</v>
      </c>
      <c r="G1565" s="3">
        <v>0</v>
      </c>
      <c r="H1565" s="3">
        <v>0</v>
      </c>
      <c r="I1565" s="3">
        <v>1</v>
      </c>
      <c r="J1565" s="3">
        <v>0</v>
      </c>
      <c r="K1565" s="3">
        <v>0.6</v>
      </c>
      <c r="L1565" s="3">
        <v>0</v>
      </c>
      <c r="M1565" s="3">
        <v>0</v>
      </c>
      <c r="N1565" s="1" t="s">
        <v>493</v>
      </c>
      <c r="O1565" s="1">
        <v>960</v>
      </c>
      <c r="P1565" s="1">
        <v>4</v>
      </c>
      <c r="Q1565" s="1">
        <v>0.3</v>
      </c>
      <c r="R1565" s="1">
        <v>480</v>
      </c>
      <c r="S1565" s="1">
        <v>2</v>
      </c>
      <c r="T1565" s="1" t="s">
        <v>56</v>
      </c>
      <c r="U1565" s="1" t="s">
        <v>52</v>
      </c>
      <c r="V1565" s="1" t="s">
        <v>52</v>
      </c>
      <c r="W1565" s="1" t="s">
        <v>52</v>
      </c>
      <c r="X1565" s="1">
        <v>59.78</v>
      </c>
    </row>
    <row r="1566" spans="1:24">
      <c r="A1566" s="2" t="s">
        <v>518</v>
      </c>
      <c r="B1566" s="3" t="s">
        <v>128</v>
      </c>
      <c r="C1566" s="1" t="s">
        <v>11</v>
      </c>
      <c r="D1566" s="3">
        <v>97.4</v>
      </c>
      <c r="E1566" s="3">
        <v>0</v>
      </c>
      <c r="F1566" s="3">
        <v>1</v>
      </c>
      <c r="G1566" s="3">
        <v>0</v>
      </c>
      <c r="H1566" s="3">
        <v>0</v>
      </c>
      <c r="I1566" s="3">
        <v>1</v>
      </c>
      <c r="J1566" s="3">
        <v>0</v>
      </c>
      <c r="K1566" s="3">
        <v>0.6</v>
      </c>
      <c r="L1566" s="3">
        <v>0</v>
      </c>
      <c r="M1566" s="3">
        <v>0</v>
      </c>
      <c r="N1566" s="1" t="s">
        <v>493</v>
      </c>
      <c r="O1566" s="1">
        <v>960</v>
      </c>
      <c r="P1566" s="1">
        <v>4</v>
      </c>
      <c r="Q1566" s="1">
        <v>0.3</v>
      </c>
      <c r="R1566" s="1">
        <v>480</v>
      </c>
      <c r="S1566" s="1">
        <v>2</v>
      </c>
      <c r="T1566" s="1" t="s">
        <v>56</v>
      </c>
      <c r="U1566" s="1" t="s">
        <v>52</v>
      </c>
      <c r="V1566" s="1" t="s">
        <v>52</v>
      </c>
      <c r="W1566" s="1" t="s">
        <v>52</v>
      </c>
      <c r="X1566" s="1">
        <v>62.41</v>
      </c>
    </row>
    <row r="1567" spans="1:24">
      <c r="A1567" s="2" t="s">
        <v>519</v>
      </c>
      <c r="B1567" s="3" t="s">
        <v>128</v>
      </c>
      <c r="C1567" s="1" t="s">
        <v>11</v>
      </c>
      <c r="D1567" s="3">
        <v>97.4</v>
      </c>
      <c r="E1567" s="3">
        <v>0</v>
      </c>
      <c r="F1567" s="3">
        <v>1</v>
      </c>
      <c r="G1567" s="3">
        <v>0</v>
      </c>
      <c r="H1567" s="3">
        <v>0</v>
      </c>
      <c r="I1567" s="3">
        <v>1</v>
      </c>
      <c r="J1567" s="3">
        <v>0</v>
      </c>
      <c r="K1567" s="3">
        <v>0.6</v>
      </c>
      <c r="L1567" s="3">
        <v>0</v>
      </c>
      <c r="M1567" s="3">
        <v>0</v>
      </c>
      <c r="N1567" s="1" t="s">
        <v>493</v>
      </c>
      <c r="O1567" s="1">
        <v>960</v>
      </c>
      <c r="P1567" s="1">
        <v>4</v>
      </c>
      <c r="Q1567" s="1">
        <v>0.3</v>
      </c>
      <c r="R1567" s="1">
        <v>480</v>
      </c>
      <c r="S1567" s="1">
        <v>2</v>
      </c>
      <c r="T1567" s="1" t="s">
        <v>56</v>
      </c>
      <c r="U1567" s="1" t="s">
        <v>52</v>
      </c>
      <c r="V1567" s="1" t="s">
        <v>52</v>
      </c>
      <c r="W1567" s="1" t="s">
        <v>52</v>
      </c>
      <c r="X1567" s="1">
        <v>62.77</v>
      </c>
    </row>
    <row r="1568" spans="1:24">
      <c r="A1568" s="2" t="s">
        <v>520</v>
      </c>
      <c r="B1568" s="3" t="s">
        <v>128</v>
      </c>
      <c r="C1568" s="1" t="s">
        <v>11</v>
      </c>
      <c r="D1568" s="3">
        <v>97.4</v>
      </c>
      <c r="E1568" s="3">
        <v>0</v>
      </c>
      <c r="F1568" s="3">
        <v>1</v>
      </c>
      <c r="G1568" s="3">
        <v>0</v>
      </c>
      <c r="H1568" s="3">
        <v>0</v>
      </c>
      <c r="I1568" s="3">
        <v>1</v>
      </c>
      <c r="J1568" s="3">
        <v>0</v>
      </c>
      <c r="K1568" s="3">
        <v>0.6</v>
      </c>
      <c r="L1568" s="3">
        <v>0</v>
      </c>
      <c r="M1568" s="3">
        <v>0</v>
      </c>
      <c r="N1568" s="1" t="s">
        <v>493</v>
      </c>
      <c r="O1568" s="1">
        <v>960</v>
      </c>
      <c r="P1568" s="1">
        <v>4</v>
      </c>
      <c r="Q1568" s="1">
        <v>0.3</v>
      </c>
      <c r="R1568" s="1">
        <v>480</v>
      </c>
      <c r="S1568" s="1">
        <v>2</v>
      </c>
      <c r="T1568" s="1" t="s">
        <v>56</v>
      </c>
      <c r="U1568" s="1" t="s">
        <v>52</v>
      </c>
      <c r="V1568" s="1" t="s">
        <v>52</v>
      </c>
      <c r="W1568" s="1" t="s">
        <v>52</v>
      </c>
      <c r="X1568" s="1">
        <v>42.01</v>
      </c>
    </row>
    <row r="1569" spans="1:24">
      <c r="A1569" s="2" t="s">
        <v>521</v>
      </c>
      <c r="B1569" s="3" t="s">
        <v>128</v>
      </c>
      <c r="C1569" s="1" t="s">
        <v>11</v>
      </c>
      <c r="D1569" s="3">
        <v>97.4</v>
      </c>
      <c r="E1569" s="3">
        <v>0</v>
      </c>
      <c r="F1569" s="3">
        <v>1</v>
      </c>
      <c r="G1569" s="3">
        <v>0</v>
      </c>
      <c r="H1569" s="3">
        <v>0</v>
      </c>
      <c r="I1569" s="3">
        <v>1</v>
      </c>
      <c r="J1569" s="3">
        <v>0</v>
      </c>
      <c r="K1569" s="3">
        <v>0.6</v>
      </c>
      <c r="L1569" s="3">
        <v>0</v>
      </c>
      <c r="M1569" s="3">
        <v>0</v>
      </c>
      <c r="N1569" s="1" t="s">
        <v>493</v>
      </c>
      <c r="O1569" s="1">
        <v>960</v>
      </c>
      <c r="P1569" s="1">
        <v>4</v>
      </c>
      <c r="Q1569" s="1">
        <v>0.3</v>
      </c>
      <c r="R1569" s="1">
        <v>480</v>
      </c>
      <c r="S1569" s="1">
        <v>2</v>
      </c>
      <c r="T1569" s="1" t="s">
        <v>56</v>
      </c>
      <c r="U1569" s="1" t="s">
        <v>52</v>
      </c>
      <c r="V1569" s="1" t="s">
        <v>52</v>
      </c>
      <c r="W1569" s="1" t="s">
        <v>52</v>
      </c>
      <c r="X1569" s="1">
        <v>44.91</v>
      </c>
    </row>
    <row r="1570" spans="1:24">
      <c r="A1570" s="2" t="s">
        <v>522</v>
      </c>
      <c r="B1570" s="3" t="s">
        <v>128</v>
      </c>
      <c r="C1570" s="1" t="s">
        <v>11</v>
      </c>
      <c r="D1570" s="3">
        <v>97.4</v>
      </c>
      <c r="E1570" s="3">
        <v>0</v>
      </c>
      <c r="F1570" s="3">
        <v>1</v>
      </c>
      <c r="G1570" s="3">
        <v>0</v>
      </c>
      <c r="H1570" s="3">
        <v>0</v>
      </c>
      <c r="I1570" s="3">
        <v>1</v>
      </c>
      <c r="J1570" s="3">
        <v>0</v>
      </c>
      <c r="K1570" s="3">
        <v>0.6</v>
      </c>
      <c r="L1570" s="3">
        <v>0</v>
      </c>
      <c r="M1570" s="3">
        <v>0</v>
      </c>
      <c r="N1570" s="1" t="s">
        <v>493</v>
      </c>
      <c r="O1570" s="1">
        <v>960</v>
      </c>
      <c r="P1570" s="1">
        <v>4</v>
      </c>
      <c r="Q1570" s="1">
        <v>0.3</v>
      </c>
      <c r="R1570" s="1">
        <v>480</v>
      </c>
      <c r="S1570" s="1">
        <v>2</v>
      </c>
      <c r="T1570" s="1" t="s">
        <v>56</v>
      </c>
      <c r="U1570" s="1" t="s">
        <v>52</v>
      </c>
      <c r="V1570" s="1" t="s">
        <v>52</v>
      </c>
      <c r="W1570" s="1" t="s">
        <v>52</v>
      </c>
      <c r="X1570" s="1">
        <v>46.81</v>
      </c>
    </row>
    <row r="1571" spans="1:24">
      <c r="A1571" s="2" t="s">
        <v>523</v>
      </c>
      <c r="B1571" s="3" t="s">
        <v>128</v>
      </c>
      <c r="C1571" s="1" t="s">
        <v>11</v>
      </c>
      <c r="D1571" s="3">
        <v>97.4</v>
      </c>
      <c r="E1571" s="3">
        <v>0</v>
      </c>
      <c r="F1571" s="3">
        <v>1</v>
      </c>
      <c r="G1571" s="3">
        <v>0</v>
      </c>
      <c r="H1571" s="3">
        <v>0</v>
      </c>
      <c r="I1571" s="3">
        <v>1</v>
      </c>
      <c r="J1571" s="3">
        <v>0</v>
      </c>
      <c r="K1571" s="3">
        <v>0.6</v>
      </c>
      <c r="L1571" s="3">
        <v>0</v>
      </c>
      <c r="M1571" s="3">
        <v>0</v>
      </c>
      <c r="N1571" s="1" t="s">
        <v>493</v>
      </c>
      <c r="O1571" s="1">
        <v>960</v>
      </c>
      <c r="P1571" s="1">
        <v>4</v>
      </c>
      <c r="Q1571" s="1">
        <v>0.3</v>
      </c>
      <c r="R1571" s="1">
        <v>480</v>
      </c>
      <c r="S1571" s="1">
        <v>2</v>
      </c>
      <c r="T1571" s="1" t="s">
        <v>56</v>
      </c>
      <c r="U1571" s="1" t="s">
        <v>52</v>
      </c>
      <c r="V1571" s="1" t="s">
        <v>52</v>
      </c>
      <c r="W1571" s="1" t="s">
        <v>52</v>
      </c>
      <c r="X1571" s="1">
        <v>50.21</v>
      </c>
    </row>
    <row r="1572" spans="1:24">
      <c r="A1572" s="2" t="s">
        <v>524</v>
      </c>
      <c r="B1572" s="3" t="s">
        <v>128</v>
      </c>
      <c r="C1572" s="1" t="s">
        <v>11</v>
      </c>
      <c r="D1572" s="3">
        <v>97.4</v>
      </c>
      <c r="E1572" s="3">
        <v>0</v>
      </c>
      <c r="F1572" s="3">
        <v>1</v>
      </c>
      <c r="G1572" s="3">
        <v>0</v>
      </c>
      <c r="H1572" s="3">
        <v>0</v>
      </c>
      <c r="I1572" s="3">
        <v>1</v>
      </c>
      <c r="J1572" s="3">
        <v>0</v>
      </c>
      <c r="K1572" s="3">
        <v>0.6</v>
      </c>
      <c r="L1572" s="3">
        <v>0</v>
      </c>
      <c r="M1572" s="3">
        <v>0</v>
      </c>
      <c r="N1572" s="1" t="s">
        <v>493</v>
      </c>
      <c r="O1572" s="1">
        <v>960</v>
      </c>
      <c r="P1572" s="1">
        <v>4</v>
      </c>
      <c r="Q1572" s="1">
        <v>0.3</v>
      </c>
      <c r="R1572" s="1">
        <v>480</v>
      </c>
      <c r="S1572" s="1">
        <v>2</v>
      </c>
      <c r="T1572" s="1" t="s">
        <v>56</v>
      </c>
      <c r="U1572" s="1" t="s">
        <v>52</v>
      </c>
      <c r="V1572" s="1" t="s">
        <v>52</v>
      </c>
      <c r="W1572" s="1" t="s">
        <v>52</v>
      </c>
      <c r="X1572" s="1">
        <v>52.43</v>
      </c>
    </row>
    <row r="1573" spans="1:24">
      <c r="A1573" s="2" t="s">
        <v>525</v>
      </c>
      <c r="B1573" s="3" t="s">
        <v>128</v>
      </c>
      <c r="C1573" s="1" t="s">
        <v>11</v>
      </c>
      <c r="D1573" s="3">
        <v>97.4</v>
      </c>
      <c r="E1573" s="3">
        <v>0</v>
      </c>
      <c r="F1573" s="3">
        <v>1</v>
      </c>
      <c r="G1573" s="3">
        <v>0</v>
      </c>
      <c r="H1573" s="3">
        <v>0</v>
      </c>
      <c r="I1573" s="3">
        <v>1</v>
      </c>
      <c r="J1573" s="3">
        <v>0</v>
      </c>
      <c r="K1573" s="3">
        <v>0.6</v>
      </c>
      <c r="L1573" s="3">
        <v>0</v>
      </c>
      <c r="M1573" s="3">
        <v>0</v>
      </c>
      <c r="N1573" s="1" t="s">
        <v>493</v>
      </c>
      <c r="O1573" s="1">
        <v>960</v>
      </c>
      <c r="P1573" s="1">
        <v>4</v>
      </c>
      <c r="Q1573" s="1">
        <v>0.3</v>
      </c>
      <c r="R1573" s="1">
        <v>480</v>
      </c>
      <c r="S1573" s="1">
        <v>2</v>
      </c>
      <c r="T1573" s="1" t="s">
        <v>56</v>
      </c>
      <c r="U1573" s="1" t="s">
        <v>52</v>
      </c>
      <c r="V1573" s="1" t="s">
        <v>52</v>
      </c>
      <c r="W1573" s="1" t="s">
        <v>52</v>
      </c>
      <c r="X1573" s="1">
        <v>55.11</v>
      </c>
    </row>
    <row r="1574" spans="1:24">
      <c r="A1574" s="2" t="s">
        <v>526</v>
      </c>
      <c r="B1574" s="3" t="s">
        <v>128</v>
      </c>
      <c r="C1574" s="1" t="s">
        <v>11</v>
      </c>
      <c r="D1574" s="3">
        <v>97.4</v>
      </c>
      <c r="E1574" s="3">
        <v>0</v>
      </c>
      <c r="F1574" s="3">
        <v>1</v>
      </c>
      <c r="G1574" s="3">
        <v>0</v>
      </c>
      <c r="H1574" s="3">
        <v>0</v>
      </c>
      <c r="I1574" s="3">
        <v>1</v>
      </c>
      <c r="J1574" s="3">
        <v>0</v>
      </c>
      <c r="K1574" s="3">
        <v>0.6</v>
      </c>
      <c r="L1574" s="3">
        <v>0</v>
      </c>
      <c r="M1574" s="3">
        <v>0</v>
      </c>
      <c r="N1574" s="1" t="s">
        <v>493</v>
      </c>
      <c r="O1574" s="1">
        <v>960</v>
      </c>
      <c r="P1574" s="1">
        <v>4</v>
      </c>
      <c r="Q1574" s="1">
        <v>0.3</v>
      </c>
      <c r="R1574" s="1">
        <v>480</v>
      </c>
      <c r="S1574" s="1">
        <v>2</v>
      </c>
      <c r="T1574" s="1" t="s">
        <v>56</v>
      </c>
      <c r="U1574" s="1" t="s">
        <v>52</v>
      </c>
      <c r="V1574" s="1" t="s">
        <v>52</v>
      </c>
      <c r="W1574" s="1" t="s">
        <v>52</v>
      </c>
      <c r="X1574" s="1">
        <v>55.45</v>
      </c>
    </row>
    <row r="1575" spans="1:24">
      <c r="A1575" s="2" t="s">
        <v>527</v>
      </c>
      <c r="B1575" s="3" t="s">
        <v>128</v>
      </c>
      <c r="C1575" s="1" t="s">
        <v>11</v>
      </c>
      <c r="D1575" s="3">
        <v>97.4</v>
      </c>
      <c r="E1575" s="3">
        <v>0</v>
      </c>
      <c r="F1575" s="3">
        <v>1</v>
      </c>
      <c r="G1575" s="3">
        <v>0</v>
      </c>
      <c r="H1575" s="3">
        <v>0</v>
      </c>
      <c r="I1575" s="3">
        <v>1</v>
      </c>
      <c r="J1575" s="3">
        <v>0</v>
      </c>
      <c r="K1575" s="3">
        <v>0.6</v>
      </c>
      <c r="L1575" s="3">
        <v>0</v>
      </c>
      <c r="M1575" s="3">
        <v>0</v>
      </c>
      <c r="N1575" s="1" t="s">
        <v>493</v>
      </c>
      <c r="O1575" s="1">
        <v>960</v>
      </c>
      <c r="P1575" s="1">
        <v>4</v>
      </c>
      <c r="Q1575" s="1">
        <v>0.3</v>
      </c>
      <c r="R1575" s="1">
        <v>480</v>
      </c>
      <c r="S1575" s="1">
        <v>2</v>
      </c>
      <c r="T1575" s="1" t="s">
        <v>56</v>
      </c>
      <c r="U1575" s="1" t="s">
        <v>52</v>
      </c>
      <c r="V1575" s="1" t="s">
        <v>52</v>
      </c>
      <c r="W1575" s="1" t="s">
        <v>52</v>
      </c>
      <c r="X1575" s="1">
        <v>37.83</v>
      </c>
    </row>
    <row r="1576" spans="1:24">
      <c r="A1576" s="2" t="s">
        <v>528</v>
      </c>
      <c r="B1576" s="3" t="s">
        <v>128</v>
      </c>
      <c r="C1576" s="1" t="s">
        <v>11</v>
      </c>
      <c r="D1576" s="3">
        <v>97.4</v>
      </c>
      <c r="E1576" s="3">
        <v>0</v>
      </c>
      <c r="F1576" s="3">
        <v>1</v>
      </c>
      <c r="G1576" s="3">
        <v>0</v>
      </c>
      <c r="H1576" s="3">
        <v>0</v>
      </c>
      <c r="I1576" s="3">
        <v>1</v>
      </c>
      <c r="J1576" s="3">
        <v>0</v>
      </c>
      <c r="K1576" s="3">
        <v>0.6</v>
      </c>
      <c r="L1576" s="3">
        <v>0</v>
      </c>
      <c r="M1576" s="3">
        <v>0</v>
      </c>
      <c r="N1576" s="1" t="s">
        <v>493</v>
      </c>
      <c r="O1576" s="1">
        <v>960</v>
      </c>
      <c r="P1576" s="1">
        <v>4</v>
      </c>
      <c r="Q1576" s="1">
        <v>0.3</v>
      </c>
      <c r="R1576" s="1">
        <v>480</v>
      </c>
      <c r="S1576" s="1">
        <v>2</v>
      </c>
      <c r="T1576" s="1" t="s">
        <v>56</v>
      </c>
      <c r="U1576" s="1" t="s">
        <v>52</v>
      </c>
      <c r="V1576" s="1" t="s">
        <v>52</v>
      </c>
      <c r="W1576" s="1" t="s">
        <v>52</v>
      </c>
      <c r="X1576" s="1">
        <v>38.6</v>
      </c>
    </row>
    <row r="1577" spans="1:24">
      <c r="A1577" s="2" t="s">
        <v>529</v>
      </c>
      <c r="B1577" s="3" t="s">
        <v>128</v>
      </c>
      <c r="C1577" s="1" t="s">
        <v>11</v>
      </c>
      <c r="D1577" s="3">
        <v>97.4</v>
      </c>
      <c r="E1577" s="3">
        <v>0</v>
      </c>
      <c r="F1577" s="3">
        <v>1</v>
      </c>
      <c r="G1577" s="3">
        <v>0</v>
      </c>
      <c r="H1577" s="3">
        <v>0</v>
      </c>
      <c r="I1577" s="3">
        <v>1</v>
      </c>
      <c r="J1577" s="3">
        <v>0</v>
      </c>
      <c r="K1577" s="3">
        <v>0.6</v>
      </c>
      <c r="L1577" s="3">
        <v>0</v>
      </c>
      <c r="M1577" s="3">
        <v>0</v>
      </c>
      <c r="N1577" s="1" t="s">
        <v>493</v>
      </c>
      <c r="O1577" s="1">
        <v>960</v>
      </c>
      <c r="P1577" s="1">
        <v>4</v>
      </c>
      <c r="Q1577" s="1">
        <v>0.3</v>
      </c>
      <c r="R1577" s="1">
        <v>480</v>
      </c>
      <c r="S1577" s="1">
        <v>2</v>
      </c>
      <c r="T1577" s="1" t="s">
        <v>56</v>
      </c>
      <c r="U1577" s="1" t="s">
        <v>52</v>
      </c>
      <c r="V1577" s="1" t="s">
        <v>52</v>
      </c>
      <c r="W1577" s="1" t="s">
        <v>52</v>
      </c>
      <c r="X1577" s="1">
        <v>40.76</v>
      </c>
    </row>
    <row r="1578" spans="1:24">
      <c r="A1578" s="2" t="s">
        <v>530</v>
      </c>
      <c r="B1578" s="3" t="s">
        <v>128</v>
      </c>
      <c r="C1578" s="1" t="s">
        <v>11</v>
      </c>
      <c r="D1578" s="3">
        <v>97.4</v>
      </c>
      <c r="E1578" s="3">
        <v>0</v>
      </c>
      <c r="F1578" s="3">
        <v>1</v>
      </c>
      <c r="G1578" s="3">
        <v>0</v>
      </c>
      <c r="H1578" s="3">
        <v>0</v>
      </c>
      <c r="I1578" s="3">
        <v>1</v>
      </c>
      <c r="J1578" s="3">
        <v>0</v>
      </c>
      <c r="K1578" s="3">
        <v>0.6</v>
      </c>
      <c r="L1578" s="3">
        <v>0</v>
      </c>
      <c r="M1578" s="3">
        <v>0</v>
      </c>
      <c r="N1578" s="1" t="s">
        <v>493</v>
      </c>
      <c r="O1578" s="1">
        <v>960</v>
      </c>
      <c r="P1578" s="1">
        <v>4</v>
      </c>
      <c r="Q1578" s="1">
        <v>0.3</v>
      </c>
      <c r="R1578" s="1">
        <v>480</v>
      </c>
      <c r="S1578" s="1">
        <v>2</v>
      </c>
      <c r="T1578" s="1" t="s">
        <v>56</v>
      </c>
      <c r="U1578" s="1" t="s">
        <v>52</v>
      </c>
      <c r="V1578" s="1" t="s">
        <v>52</v>
      </c>
      <c r="W1578" s="1" t="s">
        <v>52</v>
      </c>
      <c r="X1578" s="1">
        <v>41.41</v>
      </c>
    </row>
    <row r="1579" spans="1:24">
      <c r="A1579" s="2" t="s">
        <v>531</v>
      </c>
      <c r="B1579" s="3" t="s">
        <v>128</v>
      </c>
      <c r="C1579" s="1" t="s">
        <v>11</v>
      </c>
      <c r="D1579" s="3">
        <v>97.4</v>
      </c>
      <c r="E1579" s="3">
        <v>0</v>
      </c>
      <c r="F1579" s="3">
        <v>1</v>
      </c>
      <c r="G1579" s="3">
        <v>0</v>
      </c>
      <c r="H1579" s="3">
        <v>0</v>
      </c>
      <c r="I1579" s="3">
        <v>1</v>
      </c>
      <c r="J1579" s="3">
        <v>0</v>
      </c>
      <c r="K1579" s="3">
        <v>0.6</v>
      </c>
      <c r="L1579" s="3">
        <v>0</v>
      </c>
      <c r="M1579" s="3">
        <v>0</v>
      </c>
      <c r="N1579" s="1" t="s">
        <v>493</v>
      </c>
      <c r="O1579" s="1">
        <v>960</v>
      </c>
      <c r="P1579" s="1">
        <v>4</v>
      </c>
      <c r="Q1579" s="1">
        <v>0.3</v>
      </c>
      <c r="R1579" s="1">
        <v>480</v>
      </c>
      <c r="S1579" s="1">
        <v>2</v>
      </c>
      <c r="T1579" s="1" t="s">
        <v>56</v>
      </c>
      <c r="U1579" s="1" t="s">
        <v>52</v>
      </c>
      <c r="V1579" s="1" t="s">
        <v>52</v>
      </c>
      <c r="W1579" s="1" t="s">
        <v>52</v>
      </c>
      <c r="X1579" s="1">
        <v>28.51</v>
      </c>
    </row>
    <row r="1580" spans="1:24">
      <c r="A1580" s="2" t="s">
        <v>532</v>
      </c>
      <c r="B1580" s="3" t="s">
        <v>128</v>
      </c>
      <c r="C1580" s="1" t="s">
        <v>11</v>
      </c>
      <c r="D1580" s="3">
        <v>97.4</v>
      </c>
      <c r="E1580" s="3">
        <v>0</v>
      </c>
      <c r="F1580" s="3">
        <v>1</v>
      </c>
      <c r="G1580" s="3">
        <v>0</v>
      </c>
      <c r="H1580" s="3">
        <v>0</v>
      </c>
      <c r="I1580" s="3">
        <v>1</v>
      </c>
      <c r="J1580" s="3">
        <v>0</v>
      </c>
      <c r="K1580" s="3">
        <v>0.6</v>
      </c>
      <c r="L1580" s="3">
        <v>0</v>
      </c>
      <c r="M1580" s="3">
        <v>0</v>
      </c>
      <c r="N1580" s="1" t="s">
        <v>493</v>
      </c>
      <c r="O1580" s="1">
        <v>960</v>
      </c>
      <c r="P1580" s="1">
        <v>4</v>
      </c>
      <c r="Q1580" s="1">
        <v>0.3</v>
      </c>
      <c r="R1580" s="1">
        <v>480</v>
      </c>
      <c r="S1580" s="1">
        <v>2</v>
      </c>
      <c r="T1580" s="1" t="s">
        <v>56</v>
      </c>
      <c r="U1580" s="1" t="s">
        <v>52</v>
      </c>
      <c r="V1580" s="1" t="s">
        <v>52</v>
      </c>
      <c r="W1580" s="1" t="s">
        <v>52</v>
      </c>
      <c r="X1580" s="1">
        <v>36.76</v>
      </c>
    </row>
    <row r="1581" spans="1:24">
      <c r="A1581" s="2" t="s">
        <v>533</v>
      </c>
      <c r="B1581" s="3" t="s">
        <v>128</v>
      </c>
      <c r="C1581" s="1" t="s">
        <v>11</v>
      </c>
      <c r="D1581" s="3">
        <v>97.4</v>
      </c>
      <c r="E1581" s="3">
        <v>0</v>
      </c>
      <c r="F1581" s="3">
        <v>1</v>
      </c>
      <c r="G1581" s="3">
        <v>0</v>
      </c>
      <c r="H1581" s="3">
        <v>0</v>
      </c>
      <c r="I1581" s="3">
        <v>1</v>
      </c>
      <c r="J1581" s="3">
        <v>0</v>
      </c>
      <c r="K1581" s="3">
        <v>0.6</v>
      </c>
      <c r="L1581" s="3">
        <v>0</v>
      </c>
      <c r="M1581" s="3">
        <v>0</v>
      </c>
      <c r="N1581" s="1" t="s">
        <v>493</v>
      </c>
      <c r="O1581" s="1">
        <v>960</v>
      </c>
      <c r="P1581" s="1">
        <v>4</v>
      </c>
      <c r="Q1581" s="1">
        <v>0.3</v>
      </c>
      <c r="R1581" s="1">
        <v>480</v>
      </c>
      <c r="S1581" s="1">
        <v>2</v>
      </c>
      <c r="T1581" s="1" t="s">
        <v>56</v>
      </c>
      <c r="U1581" s="1" t="s">
        <v>52</v>
      </c>
      <c r="V1581" s="1" t="s">
        <v>52</v>
      </c>
      <c r="W1581" s="1" t="s">
        <v>52</v>
      </c>
      <c r="X1581" s="1">
        <v>42.42</v>
      </c>
    </row>
    <row r="1582" spans="1:24">
      <c r="A1582" s="2" t="s">
        <v>534</v>
      </c>
      <c r="B1582" s="3" t="s">
        <v>128</v>
      </c>
      <c r="C1582" s="1" t="s">
        <v>11</v>
      </c>
      <c r="D1582" s="3">
        <v>97.4</v>
      </c>
      <c r="E1582" s="3">
        <v>0</v>
      </c>
      <c r="F1582" s="3">
        <v>1</v>
      </c>
      <c r="G1582" s="3">
        <v>0</v>
      </c>
      <c r="H1582" s="3">
        <v>0</v>
      </c>
      <c r="I1582" s="3">
        <v>1</v>
      </c>
      <c r="J1582" s="3">
        <v>0</v>
      </c>
      <c r="K1582" s="3">
        <v>0.6</v>
      </c>
      <c r="L1582" s="3">
        <v>0</v>
      </c>
      <c r="M1582" s="3">
        <v>0</v>
      </c>
      <c r="N1582" s="1" t="s">
        <v>493</v>
      </c>
      <c r="O1582" s="1">
        <v>960</v>
      </c>
      <c r="P1582" s="1">
        <v>4</v>
      </c>
      <c r="Q1582" s="1">
        <v>0.3</v>
      </c>
      <c r="R1582" s="1">
        <v>480</v>
      </c>
      <c r="S1582" s="1">
        <v>2</v>
      </c>
      <c r="T1582" s="1" t="s">
        <v>56</v>
      </c>
      <c r="U1582" s="1" t="s">
        <v>52</v>
      </c>
      <c r="V1582" s="1" t="s">
        <v>52</v>
      </c>
      <c r="W1582" s="1" t="s">
        <v>52</v>
      </c>
      <c r="X1582" s="1">
        <v>44.52</v>
      </c>
    </row>
    <row r="1583" spans="1:24">
      <c r="A1583" s="2" t="s">
        <v>535</v>
      </c>
      <c r="B1583" s="3" t="s">
        <v>128</v>
      </c>
      <c r="C1583" s="1" t="s">
        <v>11</v>
      </c>
      <c r="D1583" s="3">
        <v>97.4</v>
      </c>
      <c r="E1583" s="3">
        <v>0</v>
      </c>
      <c r="F1583" s="3">
        <v>1</v>
      </c>
      <c r="G1583" s="3">
        <v>0</v>
      </c>
      <c r="H1583" s="3">
        <v>0</v>
      </c>
      <c r="I1583" s="3">
        <v>1</v>
      </c>
      <c r="J1583" s="3">
        <v>0</v>
      </c>
      <c r="K1583" s="3">
        <v>0.6</v>
      </c>
      <c r="L1583" s="3">
        <v>0</v>
      </c>
      <c r="M1583" s="3">
        <v>0</v>
      </c>
      <c r="N1583" s="1" t="s">
        <v>493</v>
      </c>
      <c r="O1583" s="1">
        <v>960</v>
      </c>
      <c r="P1583" s="1">
        <v>4</v>
      </c>
      <c r="Q1583" s="1">
        <v>0.3</v>
      </c>
      <c r="R1583" s="1">
        <v>480</v>
      </c>
      <c r="S1583" s="1">
        <v>2</v>
      </c>
      <c r="T1583" s="1" t="s">
        <v>56</v>
      </c>
      <c r="U1583" s="1" t="s">
        <v>52</v>
      </c>
      <c r="V1583" s="1" t="s">
        <v>52</v>
      </c>
      <c r="W1583" s="1" t="s">
        <v>52</v>
      </c>
      <c r="X1583" s="1">
        <v>45.17</v>
      </c>
    </row>
    <row r="1584" spans="1:24">
      <c r="A1584" s="2" t="s">
        <v>536</v>
      </c>
      <c r="B1584" s="3" t="s">
        <v>128</v>
      </c>
      <c r="C1584" s="1" t="s">
        <v>11</v>
      </c>
      <c r="D1584" s="3">
        <v>97.4</v>
      </c>
      <c r="E1584" s="3">
        <v>0</v>
      </c>
      <c r="F1584" s="3">
        <v>1</v>
      </c>
      <c r="G1584" s="3">
        <v>0</v>
      </c>
      <c r="H1584" s="3">
        <v>0</v>
      </c>
      <c r="I1584" s="3">
        <v>1</v>
      </c>
      <c r="J1584" s="3">
        <v>0</v>
      </c>
      <c r="K1584" s="3">
        <v>0.6</v>
      </c>
      <c r="L1584" s="3">
        <v>0</v>
      </c>
      <c r="M1584" s="3">
        <v>0</v>
      </c>
      <c r="N1584" s="1" t="s">
        <v>493</v>
      </c>
      <c r="O1584" s="1">
        <v>960</v>
      </c>
      <c r="P1584" s="1">
        <v>4</v>
      </c>
      <c r="Q1584" s="1">
        <v>0.3</v>
      </c>
      <c r="R1584" s="1">
        <v>480</v>
      </c>
      <c r="S1584" s="1">
        <v>2</v>
      </c>
      <c r="T1584" s="1" t="s">
        <v>56</v>
      </c>
      <c r="U1584" s="1" t="s">
        <v>52</v>
      </c>
      <c r="V1584" s="1" t="s">
        <v>52</v>
      </c>
      <c r="W1584" s="1" t="s">
        <v>52</v>
      </c>
      <c r="X1584" s="1">
        <v>46.86</v>
      </c>
    </row>
    <row r="1585" spans="1:24">
      <c r="A1585" s="2" t="s">
        <v>537</v>
      </c>
      <c r="B1585" s="3" t="s">
        <v>128</v>
      </c>
      <c r="C1585" s="1" t="s">
        <v>11</v>
      </c>
      <c r="D1585" s="3">
        <v>97.4</v>
      </c>
      <c r="E1585" s="3">
        <v>0</v>
      </c>
      <c r="F1585" s="3">
        <v>1</v>
      </c>
      <c r="G1585" s="3">
        <v>0</v>
      </c>
      <c r="H1585" s="3">
        <v>0</v>
      </c>
      <c r="I1585" s="3">
        <v>1</v>
      </c>
      <c r="J1585" s="3">
        <v>0</v>
      </c>
      <c r="K1585" s="3">
        <v>0.6</v>
      </c>
      <c r="L1585" s="3">
        <v>0</v>
      </c>
      <c r="M1585" s="3">
        <v>0</v>
      </c>
      <c r="N1585" s="1" t="s">
        <v>493</v>
      </c>
      <c r="O1585" s="1">
        <v>960</v>
      </c>
      <c r="P1585" s="1">
        <v>4</v>
      </c>
      <c r="Q1585" s="1">
        <v>0.3</v>
      </c>
      <c r="R1585" s="1">
        <v>480</v>
      </c>
      <c r="S1585" s="1">
        <v>2</v>
      </c>
      <c r="T1585" s="1" t="s">
        <v>56</v>
      </c>
      <c r="U1585" s="1" t="s">
        <v>52</v>
      </c>
      <c r="V1585" s="1" t="s">
        <v>52</v>
      </c>
      <c r="W1585" s="1" t="s">
        <v>52</v>
      </c>
      <c r="X1585" s="1">
        <v>46.21</v>
      </c>
    </row>
    <row r="1586" spans="1:24">
      <c r="A1586" s="2" t="s">
        <v>538</v>
      </c>
      <c r="B1586" s="3" t="s">
        <v>128</v>
      </c>
      <c r="C1586" s="1" t="s">
        <v>11</v>
      </c>
      <c r="D1586" s="3">
        <v>97.4</v>
      </c>
      <c r="E1586" s="3">
        <v>0</v>
      </c>
      <c r="F1586" s="3">
        <v>1</v>
      </c>
      <c r="G1586" s="3">
        <v>0</v>
      </c>
      <c r="H1586" s="3">
        <v>0</v>
      </c>
      <c r="I1586" s="3">
        <v>1</v>
      </c>
      <c r="J1586" s="3">
        <v>0</v>
      </c>
      <c r="K1586" s="3">
        <v>0.6</v>
      </c>
      <c r="L1586" s="3">
        <v>0</v>
      </c>
      <c r="M1586" s="3">
        <v>0</v>
      </c>
      <c r="N1586" s="1" t="s">
        <v>493</v>
      </c>
      <c r="O1586" s="1">
        <v>960</v>
      </c>
      <c r="P1586" s="1">
        <v>4</v>
      </c>
      <c r="Q1586" s="1">
        <v>0.3</v>
      </c>
      <c r="R1586" s="1">
        <v>480</v>
      </c>
      <c r="S1586" s="1">
        <v>2</v>
      </c>
      <c r="T1586" s="1" t="s">
        <v>56</v>
      </c>
      <c r="U1586" s="1" t="s">
        <v>52</v>
      </c>
      <c r="V1586" s="1" t="s">
        <v>52</v>
      </c>
      <c r="W1586" s="1" t="s">
        <v>52</v>
      </c>
      <c r="X1586" s="1">
        <v>32.53</v>
      </c>
    </row>
    <row r="1587" spans="1:24">
      <c r="A1587" s="2" t="s">
        <v>539</v>
      </c>
      <c r="B1587" s="3" t="s">
        <v>128</v>
      </c>
      <c r="C1587" s="1" t="s">
        <v>11</v>
      </c>
      <c r="D1587" s="3">
        <v>97.4</v>
      </c>
      <c r="E1587" s="3">
        <v>0</v>
      </c>
      <c r="F1587" s="3">
        <v>1</v>
      </c>
      <c r="G1587" s="3">
        <v>0</v>
      </c>
      <c r="H1587" s="3">
        <v>0</v>
      </c>
      <c r="I1587" s="3">
        <v>1</v>
      </c>
      <c r="J1587" s="3">
        <v>0</v>
      </c>
      <c r="K1587" s="3">
        <v>0.6</v>
      </c>
      <c r="L1587" s="3">
        <v>0</v>
      </c>
      <c r="M1587" s="3">
        <v>0</v>
      </c>
      <c r="N1587" s="1" t="s">
        <v>493</v>
      </c>
      <c r="O1587" s="1">
        <v>960</v>
      </c>
      <c r="P1587" s="1">
        <v>4</v>
      </c>
      <c r="Q1587" s="1">
        <v>0.3</v>
      </c>
      <c r="R1587" s="1">
        <v>480</v>
      </c>
      <c r="S1587" s="1">
        <v>2</v>
      </c>
      <c r="T1587" s="1" t="s">
        <v>56</v>
      </c>
      <c r="U1587" s="1" t="s">
        <v>52</v>
      </c>
      <c r="V1587" s="1" t="s">
        <v>52</v>
      </c>
      <c r="W1587" s="1" t="s">
        <v>52</v>
      </c>
      <c r="X1587" s="1">
        <v>34.76</v>
      </c>
    </row>
    <row r="1588" spans="1:24">
      <c r="A1588" s="2" t="s">
        <v>540</v>
      </c>
      <c r="B1588" s="3" t="s">
        <v>128</v>
      </c>
      <c r="C1588" s="1" t="s">
        <v>11</v>
      </c>
      <c r="D1588" s="3">
        <v>97.4</v>
      </c>
      <c r="E1588" s="3">
        <v>0</v>
      </c>
      <c r="F1588" s="3">
        <v>1</v>
      </c>
      <c r="G1588" s="3">
        <v>0</v>
      </c>
      <c r="H1588" s="3">
        <v>0</v>
      </c>
      <c r="I1588" s="3">
        <v>1</v>
      </c>
      <c r="J1588" s="3">
        <v>0</v>
      </c>
      <c r="K1588" s="3">
        <v>0.6</v>
      </c>
      <c r="L1588" s="3">
        <v>0</v>
      </c>
      <c r="M1588" s="3">
        <v>0</v>
      </c>
      <c r="N1588" s="1" t="s">
        <v>493</v>
      </c>
      <c r="O1588" s="1">
        <v>960</v>
      </c>
      <c r="P1588" s="1">
        <v>4</v>
      </c>
      <c r="Q1588" s="1">
        <v>0.3</v>
      </c>
      <c r="R1588" s="1">
        <v>480</v>
      </c>
      <c r="S1588" s="1">
        <v>2</v>
      </c>
      <c r="T1588" s="1" t="s">
        <v>56</v>
      </c>
      <c r="U1588" s="1" t="s">
        <v>52</v>
      </c>
      <c r="V1588" s="1" t="s">
        <v>52</v>
      </c>
      <c r="W1588" s="1" t="s">
        <v>52</v>
      </c>
      <c r="X1588" s="1">
        <v>36.81</v>
      </c>
    </row>
    <row r="1589" spans="1:24">
      <c r="A1589" s="2" t="s">
        <v>541</v>
      </c>
      <c r="B1589" s="3" t="s">
        <v>542</v>
      </c>
      <c r="C1589" s="1" t="s">
        <v>543</v>
      </c>
      <c r="D1589" s="3">
        <v>98.8</v>
      </c>
      <c r="E1589" s="3">
        <v>0</v>
      </c>
      <c r="F1589" s="3">
        <v>0.95</v>
      </c>
      <c r="G1589" s="3">
        <v>0</v>
      </c>
      <c r="H1589" s="3">
        <v>0.06</v>
      </c>
      <c r="I1589" s="3">
        <v>0</v>
      </c>
      <c r="J1589" s="3">
        <v>0</v>
      </c>
      <c r="K1589" s="3">
        <v>0</v>
      </c>
      <c r="L1589" s="3">
        <v>0</v>
      </c>
      <c r="M1589" s="3">
        <v>0.19</v>
      </c>
      <c r="N1589" s="1" t="s">
        <v>493</v>
      </c>
      <c r="O1589" s="1">
        <v>972</v>
      </c>
      <c r="P1589" s="1">
        <v>1</v>
      </c>
      <c r="Q1589" s="1">
        <v>60</v>
      </c>
      <c r="R1589" s="1">
        <v>400</v>
      </c>
      <c r="S1589" s="1">
        <v>2</v>
      </c>
      <c r="T1589" s="1" t="s">
        <v>56</v>
      </c>
      <c r="U1589" s="1" t="s">
        <v>52</v>
      </c>
      <c r="V1589" s="1" t="s">
        <v>52</v>
      </c>
      <c r="W1589" s="1" t="s">
        <v>52</v>
      </c>
      <c r="X1589" s="1">
        <v>39.23</v>
      </c>
    </row>
    <row r="1590" spans="1:24">
      <c r="A1590" s="2" t="s">
        <v>544</v>
      </c>
      <c r="B1590" s="3" t="s">
        <v>542</v>
      </c>
      <c r="C1590" s="1" t="s">
        <v>543</v>
      </c>
      <c r="D1590" s="3">
        <v>98.8</v>
      </c>
      <c r="E1590" s="3">
        <v>0</v>
      </c>
      <c r="F1590" s="3">
        <v>0.95</v>
      </c>
      <c r="G1590" s="3">
        <v>0</v>
      </c>
      <c r="H1590" s="3">
        <v>0.06</v>
      </c>
      <c r="I1590" s="3">
        <v>0</v>
      </c>
      <c r="J1590" s="3">
        <v>0</v>
      </c>
      <c r="K1590" s="3">
        <v>0</v>
      </c>
      <c r="L1590" s="3">
        <v>0</v>
      </c>
      <c r="M1590" s="3">
        <v>0.19</v>
      </c>
      <c r="N1590" s="1" t="s">
        <v>493</v>
      </c>
      <c r="O1590" s="1">
        <v>972</v>
      </c>
      <c r="P1590" s="1">
        <v>1</v>
      </c>
      <c r="Q1590" s="1">
        <v>60</v>
      </c>
      <c r="R1590" s="1">
        <v>400</v>
      </c>
      <c r="S1590" s="1">
        <v>2</v>
      </c>
      <c r="T1590" s="1" t="s">
        <v>56</v>
      </c>
      <c r="U1590" s="1" t="s">
        <v>52</v>
      </c>
      <c r="V1590" s="1" t="s">
        <v>52</v>
      </c>
      <c r="W1590" s="1" t="s">
        <v>52</v>
      </c>
      <c r="X1590" s="1">
        <v>42.26</v>
      </c>
    </row>
    <row r="1591" spans="1:24">
      <c r="A1591" s="2" t="s">
        <v>545</v>
      </c>
      <c r="B1591" s="3" t="s">
        <v>542</v>
      </c>
      <c r="C1591" s="1" t="s">
        <v>543</v>
      </c>
      <c r="D1591" s="3">
        <v>98.8</v>
      </c>
      <c r="E1591" s="3">
        <v>0</v>
      </c>
      <c r="F1591" s="3">
        <v>0.95</v>
      </c>
      <c r="G1591" s="3">
        <v>0</v>
      </c>
      <c r="H1591" s="3">
        <v>0.06</v>
      </c>
      <c r="I1591" s="3">
        <v>0</v>
      </c>
      <c r="J1591" s="3">
        <v>0</v>
      </c>
      <c r="K1591" s="3">
        <v>0</v>
      </c>
      <c r="L1591" s="3">
        <v>0</v>
      </c>
      <c r="M1591" s="3">
        <v>0.19</v>
      </c>
      <c r="N1591" s="1" t="s">
        <v>493</v>
      </c>
      <c r="O1591" s="1">
        <v>972</v>
      </c>
      <c r="P1591" s="1">
        <v>1</v>
      </c>
      <c r="Q1591" s="1">
        <v>60</v>
      </c>
      <c r="R1591" s="1">
        <v>400</v>
      </c>
      <c r="S1591" s="1">
        <v>2</v>
      </c>
      <c r="T1591" s="1" t="s">
        <v>56</v>
      </c>
      <c r="U1591" s="1" t="s">
        <v>52</v>
      </c>
      <c r="V1591" s="1" t="s">
        <v>52</v>
      </c>
      <c r="W1591" s="1" t="s">
        <v>52</v>
      </c>
      <c r="X1591" s="1">
        <v>43.16</v>
      </c>
    </row>
    <row r="1592" spans="1:24">
      <c r="A1592" s="2" t="s">
        <v>546</v>
      </c>
      <c r="B1592" s="3" t="s">
        <v>542</v>
      </c>
      <c r="C1592" s="1" t="s">
        <v>543</v>
      </c>
      <c r="D1592" s="3">
        <v>98.8</v>
      </c>
      <c r="E1592" s="3">
        <v>0</v>
      </c>
      <c r="F1592" s="3">
        <v>0.95</v>
      </c>
      <c r="G1592" s="3">
        <v>0</v>
      </c>
      <c r="H1592" s="3">
        <v>0.06</v>
      </c>
      <c r="I1592" s="3">
        <v>0</v>
      </c>
      <c r="J1592" s="3">
        <v>0</v>
      </c>
      <c r="K1592" s="3">
        <v>0</v>
      </c>
      <c r="L1592" s="3">
        <v>0</v>
      </c>
      <c r="M1592" s="3">
        <v>0.19</v>
      </c>
      <c r="N1592" s="1" t="s">
        <v>493</v>
      </c>
      <c r="O1592" s="1">
        <v>972</v>
      </c>
      <c r="P1592" s="1">
        <v>1</v>
      </c>
      <c r="Q1592" s="1">
        <v>60</v>
      </c>
      <c r="R1592" s="1">
        <v>400</v>
      </c>
      <c r="S1592" s="1">
        <v>2</v>
      </c>
      <c r="T1592" s="1" t="s">
        <v>56</v>
      </c>
      <c r="U1592" s="1" t="s">
        <v>52</v>
      </c>
      <c r="V1592" s="1" t="s">
        <v>52</v>
      </c>
      <c r="W1592" s="1" t="s">
        <v>52</v>
      </c>
      <c r="X1592" s="1">
        <v>43.16</v>
      </c>
    </row>
    <row r="1593" spans="1:24">
      <c r="A1593" s="2" t="s">
        <v>547</v>
      </c>
      <c r="B1593" s="3" t="s">
        <v>542</v>
      </c>
      <c r="C1593" s="1" t="s">
        <v>543</v>
      </c>
      <c r="D1593" s="3">
        <v>98.8</v>
      </c>
      <c r="E1593" s="3">
        <v>0</v>
      </c>
      <c r="F1593" s="3">
        <v>0.95</v>
      </c>
      <c r="G1593" s="3">
        <v>0</v>
      </c>
      <c r="H1593" s="3">
        <v>0.06</v>
      </c>
      <c r="I1593" s="3">
        <v>0</v>
      </c>
      <c r="J1593" s="3">
        <v>0</v>
      </c>
      <c r="K1593" s="3">
        <v>0</v>
      </c>
      <c r="L1593" s="3">
        <v>0</v>
      </c>
      <c r="M1593" s="3">
        <v>0.19</v>
      </c>
      <c r="N1593" s="1" t="s">
        <v>493</v>
      </c>
      <c r="O1593" s="1">
        <v>972</v>
      </c>
      <c r="P1593" s="1">
        <v>1</v>
      </c>
      <c r="Q1593" s="1">
        <v>60</v>
      </c>
      <c r="R1593" s="1">
        <v>400</v>
      </c>
      <c r="S1593" s="1">
        <v>2</v>
      </c>
      <c r="T1593" s="1" t="s">
        <v>56</v>
      </c>
      <c r="U1593" s="1" t="s">
        <v>52</v>
      </c>
      <c r="V1593" s="1" t="s">
        <v>52</v>
      </c>
      <c r="W1593" s="1" t="s">
        <v>52</v>
      </c>
      <c r="X1593" s="1">
        <v>44.66</v>
      </c>
    </row>
    <row r="1594" spans="1:24">
      <c r="A1594" s="2" t="s">
        <v>548</v>
      </c>
      <c r="B1594" s="3" t="s">
        <v>542</v>
      </c>
      <c r="C1594" s="1" t="s">
        <v>543</v>
      </c>
      <c r="D1594" s="3">
        <v>98.8</v>
      </c>
      <c r="E1594" s="3">
        <v>0</v>
      </c>
      <c r="F1594" s="3">
        <v>0.95</v>
      </c>
      <c r="G1594" s="3">
        <v>0</v>
      </c>
      <c r="H1594" s="3">
        <v>0.06</v>
      </c>
      <c r="I1594" s="3">
        <v>0</v>
      </c>
      <c r="J1594" s="3">
        <v>0</v>
      </c>
      <c r="K1594" s="3">
        <v>0</v>
      </c>
      <c r="L1594" s="3">
        <v>0</v>
      </c>
      <c r="M1594" s="3">
        <v>0.19</v>
      </c>
      <c r="N1594" s="1" t="s">
        <v>493</v>
      </c>
      <c r="O1594" s="1">
        <v>972</v>
      </c>
      <c r="P1594" s="1">
        <v>1</v>
      </c>
      <c r="Q1594" s="1">
        <v>60</v>
      </c>
      <c r="R1594" s="1">
        <v>400</v>
      </c>
      <c r="S1594" s="1">
        <v>2</v>
      </c>
      <c r="T1594" s="1" t="s">
        <v>56</v>
      </c>
      <c r="U1594" s="1" t="s">
        <v>52</v>
      </c>
      <c r="V1594" s="1" t="s">
        <v>52</v>
      </c>
      <c r="W1594" s="1" t="s">
        <v>52</v>
      </c>
      <c r="X1594" s="1">
        <v>31.95</v>
      </c>
    </row>
    <row r="1595" s="2" customFormat="1" spans="1:24">
      <c r="A1595" s="2" t="s">
        <v>549</v>
      </c>
      <c r="B1595" s="3" t="s">
        <v>542</v>
      </c>
      <c r="C1595" s="1" t="s">
        <v>543</v>
      </c>
      <c r="D1595" s="3">
        <v>98.8</v>
      </c>
      <c r="E1595" s="3">
        <v>0</v>
      </c>
      <c r="F1595" s="3">
        <v>0.95</v>
      </c>
      <c r="G1595" s="3">
        <v>0</v>
      </c>
      <c r="H1595" s="3">
        <v>0.06</v>
      </c>
      <c r="I1595" s="3">
        <v>0</v>
      </c>
      <c r="J1595" s="3">
        <v>0</v>
      </c>
      <c r="K1595" s="3">
        <v>0</v>
      </c>
      <c r="L1595" s="3">
        <v>0</v>
      </c>
      <c r="M1595" s="3">
        <v>0.19</v>
      </c>
      <c r="N1595" s="1" t="s">
        <v>493</v>
      </c>
      <c r="O1595" s="1">
        <v>972</v>
      </c>
      <c r="P1595" s="1">
        <v>1</v>
      </c>
      <c r="Q1595" s="1">
        <v>60</v>
      </c>
      <c r="R1595" s="1">
        <v>400</v>
      </c>
      <c r="S1595" s="1">
        <v>2</v>
      </c>
      <c r="T1595" s="1" t="s">
        <v>56</v>
      </c>
      <c r="U1595" s="1" t="s">
        <v>52</v>
      </c>
      <c r="V1595" s="1" t="s">
        <v>52</v>
      </c>
      <c r="W1595" s="1" t="s">
        <v>52</v>
      </c>
      <c r="X1595" s="1">
        <v>35.58</v>
      </c>
    </row>
    <row r="1596" s="2" customFormat="1" spans="1:24">
      <c r="A1596" s="2" t="s">
        <v>550</v>
      </c>
      <c r="B1596" s="3" t="s">
        <v>542</v>
      </c>
      <c r="C1596" s="1" t="s">
        <v>543</v>
      </c>
      <c r="D1596" s="3">
        <v>98.8</v>
      </c>
      <c r="E1596" s="3">
        <v>0</v>
      </c>
      <c r="F1596" s="3">
        <v>0.95</v>
      </c>
      <c r="G1596" s="3">
        <v>0</v>
      </c>
      <c r="H1596" s="3">
        <v>0.06</v>
      </c>
      <c r="I1596" s="3">
        <v>0</v>
      </c>
      <c r="J1596" s="3">
        <v>0</v>
      </c>
      <c r="K1596" s="3">
        <v>0</v>
      </c>
      <c r="L1596" s="3">
        <v>0</v>
      </c>
      <c r="M1596" s="3">
        <v>0.19</v>
      </c>
      <c r="N1596" s="1" t="s">
        <v>493</v>
      </c>
      <c r="O1596" s="1">
        <v>972</v>
      </c>
      <c r="P1596" s="1">
        <v>1</v>
      </c>
      <c r="Q1596" s="1">
        <v>60</v>
      </c>
      <c r="R1596" s="1">
        <v>400</v>
      </c>
      <c r="S1596" s="1">
        <v>2</v>
      </c>
      <c r="T1596" s="1" t="s">
        <v>56</v>
      </c>
      <c r="U1596" s="1" t="s">
        <v>52</v>
      </c>
      <c r="V1596" s="1" t="s">
        <v>52</v>
      </c>
      <c r="W1596" s="1" t="s">
        <v>52</v>
      </c>
      <c r="X1596" s="1">
        <v>37.89</v>
      </c>
    </row>
    <row r="1597" s="2" customFormat="1" spans="1:24">
      <c r="A1597" s="2" t="s">
        <v>551</v>
      </c>
      <c r="B1597" s="3" t="s">
        <v>542</v>
      </c>
      <c r="C1597" s="1" t="s">
        <v>543</v>
      </c>
      <c r="D1597" s="3">
        <v>98.8</v>
      </c>
      <c r="E1597" s="3">
        <v>0</v>
      </c>
      <c r="F1597" s="3">
        <v>0.95</v>
      </c>
      <c r="G1597" s="3">
        <v>0</v>
      </c>
      <c r="H1597" s="3">
        <v>0.06</v>
      </c>
      <c r="I1597" s="3">
        <v>0</v>
      </c>
      <c r="J1597" s="3">
        <v>0</v>
      </c>
      <c r="K1597" s="3">
        <v>0</v>
      </c>
      <c r="L1597" s="3">
        <v>0</v>
      </c>
      <c r="M1597" s="3">
        <v>0.19</v>
      </c>
      <c r="N1597" s="1" t="s">
        <v>493</v>
      </c>
      <c r="O1597" s="1">
        <v>972</v>
      </c>
      <c r="P1597" s="1">
        <v>1</v>
      </c>
      <c r="Q1597" s="1">
        <v>60</v>
      </c>
      <c r="R1597" s="1">
        <v>400</v>
      </c>
      <c r="S1597" s="1">
        <v>2</v>
      </c>
      <c r="T1597" s="1" t="s">
        <v>56</v>
      </c>
      <c r="U1597" s="1" t="s">
        <v>52</v>
      </c>
      <c r="V1597" s="1" t="s">
        <v>52</v>
      </c>
      <c r="W1597" s="1" t="s">
        <v>52</v>
      </c>
      <c r="X1597" s="1">
        <v>39.57</v>
      </c>
    </row>
    <row r="1598" s="2" customFormat="1" spans="1:24">
      <c r="A1598" s="2" t="s">
        <v>552</v>
      </c>
      <c r="B1598" s="3" t="s">
        <v>542</v>
      </c>
      <c r="C1598" s="1" t="s">
        <v>543</v>
      </c>
      <c r="D1598" s="3">
        <v>98.8</v>
      </c>
      <c r="E1598" s="3">
        <v>0</v>
      </c>
      <c r="F1598" s="3">
        <v>0.95</v>
      </c>
      <c r="G1598" s="3">
        <v>0</v>
      </c>
      <c r="H1598" s="3">
        <v>0.06</v>
      </c>
      <c r="I1598" s="3">
        <v>0</v>
      </c>
      <c r="J1598" s="3">
        <v>0</v>
      </c>
      <c r="K1598" s="3">
        <v>0</v>
      </c>
      <c r="L1598" s="3">
        <v>0</v>
      </c>
      <c r="M1598" s="3">
        <v>0.19</v>
      </c>
      <c r="N1598" s="1" t="s">
        <v>493</v>
      </c>
      <c r="O1598" s="1">
        <v>972</v>
      </c>
      <c r="P1598" s="1">
        <v>1</v>
      </c>
      <c r="Q1598" s="1">
        <v>60</v>
      </c>
      <c r="R1598" s="1">
        <v>400</v>
      </c>
      <c r="S1598" s="1">
        <v>2</v>
      </c>
      <c r="T1598" s="1" t="s">
        <v>56</v>
      </c>
      <c r="U1598" s="1" t="s">
        <v>52</v>
      </c>
      <c r="V1598" s="1" t="s">
        <v>52</v>
      </c>
      <c r="W1598" s="1" t="s">
        <v>52</v>
      </c>
      <c r="X1598" s="1">
        <v>41.57</v>
      </c>
    </row>
    <row r="1599" s="2" customFormat="1" spans="1:24">
      <c r="A1599" s="2" t="s">
        <v>553</v>
      </c>
      <c r="B1599" s="3" t="s">
        <v>554</v>
      </c>
      <c r="C1599" s="1" t="s">
        <v>555</v>
      </c>
      <c r="D1599" s="3">
        <v>98.85</v>
      </c>
      <c r="E1599" s="3">
        <v>0</v>
      </c>
      <c r="F1599" s="3">
        <v>1.04</v>
      </c>
      <c r="G1599" s="3">
        <v>0.02</v>
      </c>
      <c r="H1599" s="3">
        <v>0</v>
      </c>
      <c r="I1599" s="3">
        <v>0.01</v>
      </c>
      <c r="J1599" s="3">
        <v>0</v>
      </c>
      <c r="K1599" s="3">
        <v>0</v>
      </c>
      <c r="L1599" s="3">
        <v>0</v>
      </c>
      <c r="M1599" s="3">
        <v>0.08</v>
      </c>
      <c r="N1599" s="1" t="s">
        <v>55</v>
      </c>
      <c r="O1599" s="1">
        <v>980</v>
      </c>
      <c r="P1599" s="1">
        <v>1.5</v>
      </c>
      <c r="Q1599" s="1" t="s">
        <v>52</v>
      </c>
      <c r="R1599" s="1">
        <v>480</v>
      </c>
      <c r="S1599" s="1">
        <v>2</v>
      </c>
      <c r="T1599" s="1" t="s">
        <v>56</v>
      </c>
      <c r="U1599" s="1" t="s">
        <v>52</v>
      </c>
      <c r="V1599" s="1" t="s">
        <v>52</v>
      </c>
      <c r="W1599" s="1" t="s">
        <v>52</v>
      </c>
      <c r="X1599" s="1">
        <v>41.97</v>
      </c>
    </row>
    <row r="1600" s="2" customFormat="1" spans="1:24">
      <c r="A1600" s="2" t="s">
        <v>556</v>
      </c>
      <c r="B1600" s="3" t="s">
        <v>554</v>
      </c>
      <c r="C1600" s="1" t="s">
        <v>555</v>
      </c>
      <c r="D1600" s="3">
        <v>98.85</v>
      </c>
      <c r="E1600" s="3">
        <v>0</v>
      </c>
      <c r="F1600" s="3">
        <v>1.04</v>
      </c>
      <c r="G1600" s="3">
        <v>0.02</v>
      </c>
      <c r="H1600" s="3">
        <v>0</v>
      </c>
      <c r="I1600" s="3">
        <v>0.01</v>
      </c>
      <c r="J1600" s="3">
        <v>0</v>
      </c>
      <c r="K1600" s="3">
        <v>0</v>
      </c>
      <c r="L1600" s="3">
        <v>0</v>
      </c>
      <c r="M1600" s="3">
        <v>0.08</v>
      </c>
      <c r="N1600" s="1" t="s">
        <v>55</v>
      </c>
      <c r="O1600" s="1">
        <v>980</v>
      </c>
      <c r="P1600" s="1">
        <v>1.5</v>
      </c>
      <c r="Q1600" s="1" t="s">
        <v>52</v>
      </c>
      <c r="R1600" s="1">
        <v>480</v>
      </c>
      <c r="S1600" s="1">
        <v>2</v>
      </c>
      <c r="T1600" s="1" t="s">
        <v>56</v>
      </c>
      <c r="U1600" s="1" t="s">
        <v>52</v>
      </c>
      <c r="V1600" s="1" t="s">
        <v>52</v>
      </c>
      <c r="W1600" s="1" t="s">
        <v>52</v>
      </c>
      <c r="X1600" s="1">
        <v>42.78</v>
      </c>
    </row>
    <row r="1601" s="2" customFormat="1" spans="1:24">
      <c r="A1601" s="2" t="s">
        <v>557</v>
      </c>
      <c r="B1601" s="3" t="s">
        <v>554</v>
      </c>
      <c r="C1601" s="1" t="s">
        <v>555</v>
      </c>
      <c r="D1601" s="3">
        <v>98.85</v>
      </c>
      <c r="E1601" s="3">
        <v>0</v>
      </c>
      <c r="F1601" s="3">
        <v>1.04</v>
      </c>
      <c r="G1601" s="3">
        <v>0.02</v>
      </c>
      <c r="H1601" s="3">
        <v>0</v>
      </c>
      <c r="I1601" s="3">
        <v>0.01</v>
      </c>
      <c r="J1601" s="3">
        <v>0</v>
      </c>
      <c r="K1601" s="3">
        <v>0</v>
      </c>
      <c r="L1601" s="3">
        <v>0</v>
      </c>
      <c r="M1601" s="3">
        <v>0.08</v>
      </c>
      <c r="N1601" s="1" t="s">
        <v>55</v>
      </c>
      <c r="O1601" s="1">
        <v>980</v>
      </c>
      <c r="P1601" s="1">
        <v>1.5</v>
      </c>
      <c r="Q1601" s="1" t="s">
        <v>52</v>
      </c>
      <c r="R1601" s="1">
        <v>480</v>
      </c>
      <c r="S1601" s="1">
        <v>2</v>
      </c>
      <c r="T1601" s="1" t="s">
        <v>56</v>
      </c>
      <c r="U1601" s="1" t="s">
        <v>52</v>
      </c>
      <c r="V1601" s="1" t="s">
        <v>52</v>
      </c>
      <c r="W1601" s="1" t="s">
        <v>52</v>
      </c>
      <c r="X1601" s="1">
        <v>40.57</v>
      </c>
    </row>
    <row r="1602" s="2" customFormat="1" spans="1:24">
      <c r="A1602" s="2" t="s">
        <v>558</v>
      </c>
      <c r="B1602" s="3" t="s">
        <v>554</v>
      </c>
      <c r="C1602" s="1" t="s">
        <v>555</v>
      </c>
      <c r="D1602" s="3">
        <v>98.85</v>
      </c>
      <c r="E1602" s="3">
        <v>0</v>
      </c>
      <c r="F1602" s="3">
        <v>1.04</v>
      </c>
      <c r="G1602" s="3">
        <v>0.02</v>
      </c>
      <c r="H1602" s="3">
        <v>0</v>
      </c>
      <c r="I1602" s="3">
        <v>0.01</v>
      </c>
      <c r="J1602" s="3">
        <v>0</v>
      </c>
      <c r="K1602" s="3">
        <v>0</v>
      </c>
      <c r="L1602" s="3">
        <v>0</v>
      </c>
      <c r="M1602" s="3">
        <v>0.08</v>
      </c>
      <c r="N1602" s="1" t="s">
        <v>55</v>
      </c>
      <c r="O1602" s="1">
        <v>980</v>
      </c>
      <c r="P1602" s="1">
        <v>1.5</v>
      </c>
      <c r="Q1602" s="1" t="s">
        <v>52</v>
      </c>
      <c r="R1602" s="1">
        <v>480</v>
      </c>
      <c r="S1602" s="1">
        <v>2</v>
      </c>
      <c r="T1602" s="1" t="s">
        <v>56</v>
      </c>
      <c r="U1602" s="1" t="s">
        <v>52</v>
      </c>
      <c r="V1602" s="1" t="s">
        <v>52</v>
      </c>
      <c r="W1602" s="1" t="s">
        <v>52</v>
      </c>
      <c r="X1602" s="1">
        <v>47.42</v>
      </c>
    </row>
    <row r="1603" s="2" customFormat="1" spans="1:24">
      <c r="A1603" s="2" t="s">
        <v>559</v>
      </c>
      <c r="B1603" s="3" t="s">
        <v>554</v>
      </c>
      <c r="C1603" s="1" t="s">
        <v>555</v>
      </c>
      <c r="D1603" s="3">
        <v>98.85</v>
      </c>
      <c r="E1603" s="3">
        <v>0</v>
      </c>
      <c r="F1603" s="3">
        <v>1.04</v>
      </c>
      <c r="G1603" s="3">
        <v>0.02</v>
      </c>
      <c r="H1603" s="3">
        <v>0</v>
      </c>
      <c r="I1603" s="3">
        <v>0.01</v>
      </c>
      <c r="J1603" s="3">
        <v>0</v>
      </c>
      <c r="K1603" s="3">
        <v>0</v>
      </c>
      <c r="L1603" s="3">
        <v>0</v>
      </c>
      <c r="M1603" s="3">
        <v>0.08</v>
      </c>
      <c r="N1603" s="1" t="s">
        <v>55</v>
      </c>
      <c r="O1603" s="1">
        <v>980</v>
      </c>
      <c r="P1603" s="1">
        <v>1.5</v>
      </c>
      <c r="Q1603" s="1" t="s">
        <v>52</v>
      </c>
      <c r="R1603" s="1">
        <v>480</v>
      </c>
      <c r="S1603" s="1">
        <v>2</v>
      </c>
      <c r="T1603" s="1" t="s">
        <v>56</v>
      </c>
      <c r="U1603" s="1" t="s">
        <v>52</v>
      </c>
      <c r="V1603" s="1" t="s">
        <v>52</v>
      </c>
      <c r="W1603" s="1" t="s">
        <v>52</v>
      </c>
      <c r="X1603" s="1">
        <v>49.3</v>
      </c>
    </row>
    <row r="1604" s="2" customFormat="1" spans="1:24">
      <c r="A1604" s="2" t="s">
        <v>560</v>
      </c>
      <c r="B1604" s="3" t="s">
        <v>554</v>
      </c>
      <c r="C1604" s="1" t="s">
        <v>555</v>
      </c>
      <c r="D1604" s="3">
        <v>98.85</v>
      </c>
      <c r="E1604" s="3">
        <v>0</v>
      </c>
      <c r="F1604" s="3">
        <v>1.04</v>
      </c>
      <c r="G1604" s="3">
        <v>0.02</v>
      </c>
      <c r="H1604" s="3">
        <v>0</v>
      </c>
      <c r="I1604" s="3">
        <v>0.01</v>
      </c>
      <c r="J1604" s="3">
        <v>0</v>
      </c>
      <c r="K1604" s="3">
        <v>0</v>
      </c>
      <c r="L1604" s="3">
        <v>0</v>
      </c>
      <c r="M1604" s="3">
        <v>0.08</v>
      </c>
      <c r="N1604" s="1" t="s">
        <v>55</v>
      </c>
      <c r="O1604" s="1">
        <v>980</v>
      </c>
      <c r="P1604" s="1">
        <v>1.5</v>
      </c>
      <c r="Q1604" s="1" t="s">
        <v>52</v>
      </c>
      <c r="R1604" s="1">
        <v>480</v>
      </c>
      <c r="S1604" s="1">
        <v>2</v>
      </c>
      <c r="T1604" s="1" t="s">
        <v>56</v>
      </c>
      <c r="U1604" s="1" t="s">
        <v>52</v>
      </c>
      <c r="V1604" s="1" t="s">
        <v>52</v>
      </c>
      <c r="W1604" s="1" t="s">
        <v>52</v>
      </c>
      <c r="X1604" s="1">
        <v>49.52</v>
      </c>
    </row>
    <row r="1605" s="2" customFormat="1" spans="1:24">
      <c r="A1605" s="2" t="s">
        <v>561</v>
      </c>
      <c r="B1605" s="3" t="s">
        <v>554</v>
      </c>
      <c r="C1605" s="1" t="s">
        <v>555</v>
      </c>
      <c r="D1605" s="3">
        <v>98.85</v>
      </c>
      <c r="E1605" s="3">
        <v>0</v>
      </c>
      <c r="F1605" s="3">
        <v>1.04</v>
      </c>
      <c r="G1605" s="3">
        <v>0.02</v>
      </c>
      <c r="H1605" s="3">
        <v>0</v>
      </c>
      <c r="I1605" s="3">
        <v>0.01</v>
      </c>
      <c r="J1605" s="3">
        <v>0</v>
      </c>
      <c r="K1605" s="3">
        <v>0</v>
      </c>
      <c r="L1605" s="3">
        <v>0</v>
      </c>
      <c r="M1605" s="3">
        <v>0.08</v>
      </c>
      <c r="N1605" s="1" t="s">
        <v>55</v>
      </c>
      <c r="O1605" s="1">
        <v>980</v>
      </c>
      <c r="P1605" s="1">
        <v>1.5</v>
      </c>
      <c r="Q1605" s="1" t="s">
        <v>52</v>
      </c>
      <c r="R1605" s="1">
        <v>420</v>
      </c>
      <c r="S1605" s="1">
        <v>1</v>
      </c>
      <c r="T1605" s="1" t="s">
        <v>56</v>
      </c>
      <c r="U1605" s="1" t="s">
        <v>52</v>
      </c>
      <c r="V1605" s="1" t="s">
        <v>52</v>
      </c>
      <c r="W1605" s="1" t="s">
        <v>52</v>
      </c>
      <c r="X1605" s="1">
        <v>50.11</v>
      </c>
    </row>
    <row r="1606" s="2" customFormat="1" spans="1:24">
      <c r="A1606" s="2" t="s">
        <v>562</v>
      </c>
      <c r="B1606" s="3" t="s">
        <v>554</v>
      </c>
      <c r="C1606" s="1" t="s">
        <v>555</v>
      </c>
      <c r="D1606" s="3">
        <v>98.85</v>
      </c>
      <c r="E1606" s="3">
        <v>0</v>
      </c>
      <c r="F1606" s="3">
        <v>1.04</v>
      </c>
      <c r="G1606" s="3">
        <v>0.02</v>
      </c>
      <c r="H1606" s="3">
        <v>0</v>
      </c>
      <c r="I1606" s="3">
        <v>0.01</v>
      </c>
      <c r="J1606" s="3">
        <v>0</v>
      </c>
      <c r="K1606" s="3">
        <v>0</v>
      </c>
      <c r="L1606" s="3">
        <v>0</v>
      </c>
      <c r="M1606" s="3">
        <v>0.08</v>
      </c>
      <c r="N1606" s="1" t="s">
        <v>55</v>
      </c>
      <c r="O1606" s="1">
        <v>980</v>
      </c>
      <c r="P1606" s="1">
        <v>1.5</v>
      </c>
      <c r="Q1606" s="1" t="s">
        <v>52</v>
      </c>
      <c r="R1606" s="1">
        <v>420</v>
      </c>
      <c r="S1606" s="1">
        <v>1</v>
      </c>
      <c r="T1606" s="1" t="s">
        <v>56</v>
      </c>
      <c r="U1606" s="1" t="s">
        <v>52</v>
      </c>
      <c r="V1606" s="1" t="s">
        <v>52</v>
      </c>
      <c r="W1606" s="1" t="s">
        <v>52</v>
      </c>
      <c r="X1606" s="1">
        <v>50.17</v>
      </c>
    </row>
    <row r="1607" s="2" customFormat="1" spans="1:24">
      <c r="A1607" s="2" t="s">
        <v>563</v>
      </c>
      <c r="B1607" s="3" t="s">
        <v>554</v>
      </c>
      <c r="C1607" s="1" t="s">
        <v>555</v>
      </c>
      <c r="D1607" s="3">
        <v>98.85</v>
      </c>
      <c r="E1607" s="3">
        <v>0</v>
      </c>
      <c r="F1607" s="3">
        <v>1.04</v>
      </c>
      <c r="G1607" s="3">
        <v>0.02</v>
      </c>
      <c r="H1607" s="3">
        <v>0</v>
      </c>
      <c r="I1607" s="3">
        <v>0.01</v>
      </c>
      <c r="J1607" s="3">
        <v>0</v>
      </c>
      <c r="K1607" s="3">
        <v>0</v>
      </c>
      <c r="L1607" s="3">
        <v>0</v>
      </c>
      <c r="M1607" s="3">
        <v>0.08</v>
      </c>
      <c r="N1607" s="1" t="s">
        <v>55</v>
      </c>
      <c r="O1607" s="1">
        <v>980</v>
      </c>
      <c r="P1607" s="1">
        <v>1.5</v>
      </c>
      <c r="Q1607" s="1" t="s">
        <v>52</v>
      </c>
      <c r="R1607" s="1">
        <v>420</v>
      </c>
      <c r="S1607" s="1">
        <v>1</v>
      </c>
      <c r="T1607" s="1" t="s">
        <v>56</v>
      </c>
      <c r="U1607" s="1" t="s">
        <v>52</v>
      </c>
      <c r="V1607" s="1" t="s">
        <v>52</v>
      </c>
      <c r="W1607" s="1" t="s">
        <v>52</v>
      </c>
      <c r="X1607" s="1">
        <v>50.69</v>
      </c>
    </row>
    <row r="1608" s="2" customFormat="1" spans="1:24">
      <c r="A1608" s="2" t="s">
        <v>564</v>
      </c>
      <c r="B1608" s="3" t="s">
        <v>554</v>
      </c>
      <c r="C1608" s="1" t="s">
        <v>555</v>
      </c>
      <c r="D1608" s="3">
        <v>98.85</v>
      </c>
      <c r="E1608" s="3">
        <v>0</v>
      </c>
      <c r="F1608" s="3">
        <v>1.04</v>
      </c>
      <c r="G1608" s="3">
        <v>0.02</v>
      </c>
      <c r="H1608" s="3">
        <v>0</v>
      </c>
      <c r="I1608" s="3">
        <v>0.01</v>
      </c>
      <c r="J1608" s="3">
        <v>0</v>
      </c>
      <c r="K1608" s="3">
        <v>0</v>
      </c>
      <c r="L1608" s="3">
        <v>0</v>
      </c>
      <c r="M1608" s="3">
        <v>0.08</v>
      </c>
      <c r="N1608" s="1" t="s">
        <v>55</v>
      </c>
      <c r="O1608" s="1">
        <v>980</v>
      </c>
      <c r="P1608" s="1">
        <v>1.5</v>
      </c>
      <c r="Q1608" s="1" t="s">
        <v>52</v>
      </c>
      <c r="R1608" s="1">
        <v>420</v>
      </c>
      <c r="S1608" s="1">
        <v>1</v>
      </c>
      <c r="T1608" s="1" t="s">
        <v>56</v>
      </c>
      <c r="U1608" s="1" t="s">
        <v>52</v>
      </c>
      <c r="V1608" s="1" t="s">
        <v>52</v>
      </c>
      <c r="W1608" s="1" t="s">
        <v>52</v>
      </c>
      <c r="X1608" s="1">
        <v>50.81</v>
      </c>
    </row>
    <row r="1609" s="2" customFormat="1" spans="1:24">
      <c r="A1609" s="2" t="s">
        <v>565</v>
      </c>
      <c r="B1609" s="3" t="s">
        <v>554</v>
      </c>
      <c r="C1609" s="1" t="s">
        <v>555</v>
      </c>
      <c r="D1609" s="3">
        <v>98.85</v>
      </c>
      <c r="E1609" s="3">
        <v>0</v>
      </c>
      <c r="F1609" s="3">
        <v>1.04</v>
      </c>
      <c r="G1609" s="3">
        <v>0.02</v>
      </c>
      <c r="H1609" s="3">
        <v>0</v>
      </c>
      <c r="I1609" s="3">
        <v>0.01</v>
      </c>
      <c r="J1609" s="3">
        <v>0</v>
      </c>
      <c r="K1609" s="3">
        <v>0</v>
      </c>
      <c r="L1609" s="3">
        <v>0</v>
      </c>
      <c r="M1609" s="3">
        <v>0.08</v>
      </c>
      <c r="N1609" s="1" t="s">
        <v>55</v>
      </c>
      <c r="O1609" s="1">
        <v>980</v>
      </c>
      <c r="P1609" s="1">
        <v>1.5</v>
      </c>
      <c r="Q1609" s="1" t="s">
        <v>52</v>
      </c>
      <c r="R1609" s="1">
        <v>420</v>
      </c>
      <c r="S1609" s="1">
        <v>1</v>
      </c>
      <c r="T1609" s="1" t="s">
        <v>56</v>
      </c>
      <c r="U1609" s="1" t="s">
        <v>52</v>
      </c>
      <c r="V1609" s="1" t="s">
        <v>52</v>
      </c>
      <c r="W1609" s="1" t="s">
        <v>52</v>
      </c>
      <c r="X1609" s="1">
        <v>45.56</v>
      </c>
    </row>
    <row r="1610" s="2" customFormat="1" spans="1:24">
      <c r="A1610" s="2" t="s">
        <v>566</v>
      </c>
      <c r="B1610" s="3" t="s">
        <v>554</v>
      </c>
      <c r="C1610" s="1" t="s">
        <v>555</v>
      </c>
      <c r="D1610" s="3">
        <v>98.85</v>
      </c>
      <c r="E1610" s="3">
        <v>0</v>
      </c>
      <c r="F1610" s="3">
        <v>1.04</v>
      </c>
      <c r="G1610" s="3">
        <v>0.02</v>
      </c>
      <c r="H1610" s="3">
        <v>0</v>
      </c>
      <c r="I1610" s="3">
        <v>0.01</v>
      </c>
      <c r="J1610" s="3">
        <v>0</v>
      </c>
      <c r="K1610" s="3">
        <v>0</v>
      </c>
      <c r="L1610" s="3">
        <v>0</v>
      </c>
      <c r="M1610" s="3">
        <v>0.08</v>
      </c>
      <c r="N1610" s="1" t="s">
        <v>55</v>
      </c>
      <c r="O1610" s="1">
        <v>980</v>
      </c>
      <c r="P1610" s="1">
        <v>1.5</v>
      </c>
      <c r="Q1610" s="1" t="s">
        <v>52</v>
      </c>
      <c r="R1610" s="1">
        <v>420</v>
      </c>
      <c r="S1610" s="1">
        <v>1</v>
      </c>
      <c r="T1610" s="1" t="s">
        <v>56</v>
      </c>
      <c r="U1610" s="1" t="s">
        <v>52</v>
      </c>
      <c r="V1610" s="1" t="s">
        <v>52</v>
      </c>
      <c r="W1610" s="1" t="s">
        <v>52</v>
      </c>
      <c r="X1610" s="1">
        <v>47.2</v>
      </c>
    </row>
    <row r="1611" s="2" customFormat="1" spans="1:24">
      <c r="A1611" s="2" t="s">
        <v>567</v>
      </c>
      <c r="B1611" s="3" t="s">
        <v>554</v>
      </c>
      <c r="C1611" s="1" t="s">
        <v>555</v>
      </c>
      <c r="D1611" s="3">
        <v>98.85</v>
      </c>
      <c r="E1611" s="3">
        <v>0</v>
      </c>
      <c r="F1611" s="3">
        <v>1.04</v>
      </c>
      <c r="G1611" s="3">
        <v>0.02</v>
      </c>
      <c r="H1611" s="3">
        <v>0</v>
      </c>
      <c r="I1611" s="3">
        <v>0.01</v>
      </c>
      <c r="J1611" s="3">
        <v>0</v>
      </c>
      <c r="K1611" s="3">
        <v>0</v>
      </c>
      <c r="L1611" s="3">
        <v>0</v>
      </c>
      <c r="M1611" s="3">
        <v>0.08</v>
      </c>
      <c r="N1611" s="1" t="s">
        <v>55</v>
      </c>
      <c r="O1611" s="1">
        <v>980</v>
      </c>
      <c r="P1611" s="1">
        <v>1.5</v>
      </c>
      <c r="Q1611" s="1" t="s">
        <v>52</v>
      </c>
      <c r="R1611" s="1">
        <v>420</v>
      </c>
      <c r="S1611" s="1">
        <v>1</v>
      </c>
      <c r="T1611" s="1" t="s">
        <v>56</v>
      </c>
      <c r="U1611" s="1" t="s">
        <v>52</v>
      </c>
      <c r="V1611" s="1" t="s">
        <v>52</v>
      </c>
      <c r="W1611" s="1" t="s">
        <v>52</v>
      </c>
      <c r="X1611" s="1">
        <v>48.51</v>
      </c>
    </row>
    <row r="1612" s="2" customFormat="1" spans="1:24">
      <c r="A1612" s="2" t="s">
        <v>568</v>
      </c>
      <c r="B1612" s="3" t="s">
        <v>554</v>
      </c>
      <c r="C1612" s="1" t="s">
        <v>555</v>
      </c>
      <c r="D1612" s="3">
        <v>98.85</v>
      </c>
      <c r="E1612" s="3">
        <v>0</v>
      </c>
      <c r="F1612" s="3">
        <v>1.04</v>
      </c>
      <c r="G1612" s="3">
        <v>0.02</v>
      </c>
      <c r="H1612" s="3">
        <v>0</v>
      </c>
      <c r="I1612" s="3">
        <v>0.01</v>
      </c>
      <c r="J1612" s="3">
        <v>0</v>
      </c>
      <c r="K1612" s="3">
        <v>0</v>
      </c>
      <c r="L1612" s="3">
        <v>0</v>
      </c>
      <c r="M1612" s="3">
        <v>0.08</v>
      </c>
      <c r="N1612" s="1" t="s">
        <v>55</v>
      </c>
      <c r="O1612" s="1">
        <v>980</v>
      </c>
      <c r="P1612" s="1">
        <v>1.5</v>
      </c>
      <c r="Q1612" s="1" t="s">
        <v>52</v>
      </c>
      <c r="R1612" s="1">
        <v>420</v>
      </c>
      <c r="S1612" s="1">
        <v>1</v>
      </c>
      <c r="T1612" s="1" t="s">
        <v>56</v>
      </c>
      <c r="U1612" s="1" t="s">
        <v>52</v>
      </c>
      <c r="V1612" s="1" t="s">
        <v>52</v>
      </c>
      <c r="W1612" s="1" t="s">
        <v>52</v>
      </c>
      <c r="X1612" s="1">
        <v>48.76</v>
      </c>
    </row>
    <row r="1613" s="2" customFormat="1" spans="1:24">
      <c r="A1613" s="2" t="s">
        <v>569</v>
      </c>
      <c r="B1613" s="3" t="s">
        <v>554</v>
      </c>
      <c r="C1613" s="1" t="s">
        <v>555</v>
      </c>
      <c r="D1613" s="3">
        <v>98.85</v>
      </c>
      <c r="E1613" s="3">
        <v>0</v>
      </c>
      <c r="F1613" s="3">
        <v>1.04</v>
      </c>
      <c r="G1613" s="3">
        <v>0.02</v>
      </c>
      <c r="H1613" s="3">
        <v>0</v>
      </c>
      <c r="I1613" s="3">
        <v>0.01</v>
      </c>
      <c r="J1613" s="3">
        <v>0</v>
      </c>
      <c r="K1613" s="3">
        <v>0</v>
      </c>
      <c r="L1613" s="3">
        <v>0</v>
      </c>
      <c r="M1613" s="3">
        <v>0.08</v>
      </c>
      <c r="N1613" s="1" t="s">
        <v>55</v>
      </c>
      <c r="O1613" s="1">
        <v>980</v>
      </c>
      <c r="P1613" s="1">
        <v>1.5</v>
      </c>
      <c r="Q1613" s="1" t="s">
        <v>52</v>
      </c>
      <c r="R1613" s="1">
        <v>420</v>
      </c>
      <c r="S1613" s="1">
        <v>1</v>
      </c>
      <c r="T1613" s="1" t="s">
        <v>56</v>
      </c>
      <c r="U1613" s="1" t="s">
        <v>52</v>
      </c>
      <c r="V1613" s="1" t="s">
        <v>52</v>
      </c>
      <c r="W1613" s="1" t="s">
        <v>52</v>
      </c>
      <c r="X1613" s="1">
        <v>49.11</v>
      </c>
    </row>
    <row r="1614" s="2" customFormat="1" spans="1:24">
      <c r="A1614" s="2" t="s">
        <v>570</v>
      </c>
      <c r="B1614" s="3" t="s">
        <v>128</v>
      </c>
      <c r="C1614" s="1" t="s">
        <v>11</v>
      </c>
      <c r="D1614" s="3">
        <v>97.4</v>
      </c>
      <c r="E1614" s="3">
        <v>0</v>
      </c>
      <c r="F1614" s="3">
        <v>1</v>
      </c>
      <c r="G1614" s="3">
        <v>0</v>
      </c>
      <c r="H1614" s="3">
        <v>0</v>
      </c>
      <c r="I1614" s="3">
        <v>1</v>
      </c>
      <c r="J1614" s="3">
        <v>0</v>
      </c>
      <c r="K1614" s="3">
        <v>0.6</v>
      </c>
      <c r="L1614" s="3">
        <v>0</v>
      </c>
      <c r="M1614" s="3">
        <v>0</v>
      </c>
      <c r="N1614" s="1" t="s">
        <v>571</v>
      </c>
      <c r="O1614" s="1">
        <v>960</v>
      </c>
      <c r="P1614" s="1">
        <v>4</v>
      </c>
      <c r="Q1614" s="1">
        <v>30</v>
      </c>
      <c r="R1614" s="1">
        <v>480</v>
      </c>
      <c r="S1614" s="1">
        <v>2</v>
      </c>
      <c r="T1614" s="1" t="s">
        <v>56</v>
      </c>
      <c r="U1614" s="1" t="s">
        <v>52</v>
      </c>
      <c r="V1614" s="1" t="s">
        <v>52</v>
      </c>
      <c r="W1614" s="1" t="s">
        <v>52</v>
      </c>
      <c r="X1614" s="1">
        <v>49.91</v>
      </c>
    </row>
    <row r="1615" s="2" customFormat="1" spans="1:24">
      <c r="A1615" s="2" t="s">
        <v>572</v>
      </c>
      <c r="B1615" s="3" t="s">
        <v>128</v>
      </c>
      <c r="C1615" s="1" t="s">
        <v>11</v>
      </c>
      <c r="D1615" s="3">
        <v>97.4</v>
      </c>
      <c r="E1615" s="3">
        <v>0</v>
      </c>
      <c r="F1615" s="3">
        <v>1</v>
      </c>
      <c r="G1615" s="3">
        <v>0</v>
      </c>
      <c r="H1615" s="3">
        <v>0</v>
      </c>
      <c r="I1615" s="3">
        <v>1</v>
      </c>
      <c r="J1615" s="3">
        <v>0</v>
      </c>
      <c r="K1615" s="3">
        <v>0.6</v>
      </c>
      <c r="L1615" s="3">
        <v>0</v>
      </c>
      <c r="M1615" s="3">
        <v>0</v>
      </c>
      <c r="N1615" s="1" t="s">
        <v>571</v>
      </c>
      <c r="O1615" s="1">
        <v>960</v>
      </c>
      <c r="P1615" s="1">
        <v>4</v>
      </c>
      <c r="Q1615" s="1">
        <v>30</v>
      </c>
      <c r="R1615" s="1">
        <v>480</v>
      </c>
      <c r="S1615" s="1">
        <v>2</v>
      </c>
      <c r="T1615" s="1" t="s">
        <v>56</v>
      </c>
      <c r="U1615" s="1" t="s">
        <v>52</v>
      </c>
      <c r="V1615" s="1" t="s">
        <v>52</v>
      </c>
      <c r="W1615" s="1" t="s">
        <v>52</v>
      </c>
      <c r="X1615" s="1">
        <v>50.1</v>
      </c>
    </row>
    <row r="1616" s="2" customFormat="1" spans="1:24">
      <c r="A1616" s="2" t="s">
        <v>573</v>
      </c>
      <c r="B1616" s="3" t="s">
        <v>128</v>
      </c>
      <c r="C1616" s="1" t="s">
        <v>11</v>
      </c>
      <c r="D1616" s="3">
        <v>97.4</v>
      </c>
      <c r="E1616" s="3">
        <v>0</v>
      </c>
      <c r="F1616" s="3">
        <v>1</v>
      </c>
      <c r="G1616" s="3">
        <v>0</v>
      </c>
      <c r="H1616" s="3">
        <v>0</v>
      </c>
      <c r="I1616" s="3">
        <v>1</v>
      </c>
      <c r="J1616" s="3">
        <v>0</v>
      </c>
      <c r="K1616" s="3">
        <v>0.6</v>
      </c>
      <c r="L1616" s="3">
        <v>0</v>
      </c>
      <c r="M1616" s="3">
        <v>0</v>
      </c>
      <c r="N1616" s="1" t="s">
        <v>571</v>
      </c>
      <c r="O1616" s="1">
        <v>960</v>
      </c>
      <c r="P1616" s="1">
        <v>4</v>
      </c>
      <c r="Q1616" s="1">
        <v>30</v>
      </c>
      <c r="R1616" s="1">
        <v>480</v>
      </c>
      <c r="S1616" s="1">
        <v>2</v>
      </c>
      <c r="T1616" s="1" t="s">
        <v>56</v>
      </c>
      <c r="U1616" s="1" t="s">
        <v>52</v>
      </c>
      <c r="V1616" s="1" t="s">
        <v>52</v>
      </c>
      <c r="W1616" s="1" t="s">
        <v>52</v>
      </c>
      <c r="X1616" s="1">
        <v>43.69</v>
      </c>
    </row>
    <row r="1617" s="2" customFormat="1" spans="1:24">
      <c r="A1617" s="2" t="s">
        <v>574</v>
      </c>
      <c r="B1617" s="3" t="s">
        <v>128</v>
      </c>
      <c r="C1617" s="1" t="s">
        <v>11</v>
      </c>
      <c r="D1617" s="3">
        <v>97.4</v>
      </c>
      <c r="E1617" s="3">
        <v>0</v>
      </c>
      <c r="F1617" s="3">
        <v>1</v>
      </c>
      <c r="G1617" s="3">
        <v>0</v>
      </c>
      <c r="H1617" s="3">
        <v>0</v>
      </c>
      <c r="I1617" s="3">
        <v>1</v>
      </c>
      <c r="J1617" s="3">
        <v>0</v>
      </c>
      <c r="K1617" s="3">
        <v>0.6</v>
      </c>
      <c r="L1617" s="3">
        <v>0</v>
      </c>
      <c r="M1617" s="3">
        <v>0</v>
      </c>
      <c r="N1617" s="1" t="s">
        <v>571</v>
      </c>
      <c r="O1617" s="1">
        <v>960</v>
      </c>
      <c r="P1617" s="1">
        <v>4</v>
      </c>
      <c r="Q1617" s="1">
        <v>30</v>
      </c>
      <c r="R1617" s="1">
        <v>480</v>
      </c>
      <c r="S1617" s="1">
        <v>2</v>
      </c>
      <c r="T1617" s="1" t="s">
        <v>56</v>
      </c>
      <c r="U1617" s="1" t="s">
        <v>52</v>
      </c>
      <c r="V1617" s="1" t="s">
        <v>52</v>
      </c>
      <c r="W1617" s="1" t="s">
        <v>52</v>
      </c>
      <c r="X1617" s="1">
        <v>45.48</v>
      </c>
    </row>
    <row r="1618" s="2" customFormat="1" spans="1:24">
      <c r="A1618" s="2" t="s">
        <v>575</v>
      </c>
      <c r="B1618" s="3" t="s">
        <v>128</v>
      </c>
      <c r="C1618" s="1" t="s">
        <v>11</v>
      </c>
      <c r="D1618" s="3">
        <v>97.4</v>
      </c>
      <c r="E1618" s="3">
        <v>0</v>
      </c>
      <c r="F1618" s="3">
        <v>1</v>
      </c>
      <c r="G1618" s="3">
        <v>0</v>
      </c>
      <c r="H1618" s="3">
        <v>0</v>
      </c>
      <c r="I1618" s="3">
        <v>1</v>
      </c>
      <c r="J1618" s="3">
        <v>0</v>
      </c>
      <c r="K1618" s="3">
        <v>0.6</v>
      </c>
      <c r="L1618" s="3">
        <v>0</v>
      </c>
      <c r="M1618" s="3">
        <v>0</v>
      </c>
      <c r="N1618" s="1" t="s">
        <v>571</v>
      </c>
      <c r="O1618" s="1">
        <v>960</v>
      </c>
      <c r="P1618" s="1">
        <v>4</v>
      </c>
      <c r="Q1618" s="1">
        <v>30</v>
      </c>
      <c r="R1618" s="1">
        <v>480</v>
      </c>
      <c r="S1618" s="1">
        <v>2</v>
      </c>
      <c r="T1618" s="1" t="s">
        <v>56</v>
      </c>
      <c r="U1618" s="1" t="s">
        <v>52</v>
      </c>
      <c r="V1618" s="1" t="s">
        <v>52</v>
      </c>
      <c r="W1618" s="1" t="s">
        <v>52</v>
      </c>
      <c r="X1618" s="1">
        <v>46.86</v>
      </c>
    </row>
    <row r="1619" s="2" customFormat="1" spans="1:24">
      <c r="A1619" s="2" t="s">
        <v>576</v>
      </c>
      <c r="B1619" s="3" t="s">
        <v>128</v>
      </c>
      <c r="C1619" s="1" t="s">
        <v>11</v>
      </c>
      <c r="D1619" s="3">
        <v>97.4</v>
      </c>
      <c r="E1619" s="3">
        <v>0</v>
      </c>
      <c r="F1619" s="3">
        <v>1</v>
      </c>
      <c r="G1619" s="3">
        <v>0</v>
      </c>
      <c r="H1619" s="3">
        <v>0</v>
      </c>
      <c r="I1619" s="3">
        <v>1</v>
      </c>
      <c r="J1619" s="3">
        <v>0</v>
      </c>
      <c r="K1619" s="3">
        <v>0.6</v>
      </c>
      <c r="L1619" s="3">
        <v>0</v>
      </c>
      <c r="M1619" s="3">
        <v>0</v>
      </c>
      <c r="N1619" s="1" t="s">
        <v>571</v>
      </c>
      <c r="O1619" s="1">
        <v>960</v>
      </c>
      <c r="P1619" s="1">
        <v>4</v>
      </c>
      <c r="Q1619" s="1">
        <v>30</v>
      </c>
      <c r="R1619" s="1">
        <v>480</v>
      </c>
      <c r="S1619" s="1">
        <v>2</v>
      </c>
      <c r="T1619" s="1" t="s">
        <v>56</v>
      </c>
      <c r="U1619" s="1" t="s">
        <v>52</v>
      </c>
      <c r="V1619" s="1" t="s">
        <v>52</v>
      </c>
      <c r="W1619" s="1" t="s">
        <v>52</v>
      </c>
      <c r="X1619" s="1">
        <v>47.55</v>
      </c>
    </row>
    <row r="1620" s="2" customFormat="1" spans="1:24">
      <c r="A1620" s="2" t="s">
        <v>577</v>
      </c>
      <c r="B1620" s="3" t="s">
        <v>128</v>
      </c>
      <c r="C1620" s="1" t="s">
        <v>11</v>
      </c>
      <c r="D1620" s="3">
        <v>97.4</v>
      </c>
      <c r="E1620" s="3">
        <v>0</v>
      </c>
      <c r="F1620" s="3">
        <v>1</v>
      </c>
      <c r="G1620" s="3">
        <v>0</v>
      </c>
      <c r="H1620" s="3">
        <v>0</v>
      </c>
      <c r="I1620" s="3">
        <v>1</v>
      </c>
      <c r="J1620" s="3">
        <v>0</v>
      </c>
      <c r="K1620" s="3">
        <v>0.6</v>
      </c>
      <c r="L1620" s="3">
        <v>0</v>
      </c>
      <c r="M1620" s="3">
        <v>0</v>
      </c>
      <c r="N1620" s="1" t="s">
        <v>571</v>
      </c>
      <c r="O1620" s="1">
        <v>960</v>
      </c>
      <c r="P1620" s="1">
        <v>4</v>
      </c>
      <c r="Q1620" s="1">
        <v>30</v>
      </c>
      <c r="R1620" s="1">
        <v>480</v>
      </c>
      <c r="S1620" s="1">
        <v>2</v>
      </c>
      <c r="T1620" s="1" t="s">
        <v>56</v>
      </c>
      <c r="U1620" s="1" t="s">
        <v>52</v>
      </c>
      <c r="V1620" s="1" t="s">
        <v>52</v>
      </c>
      <c r="W1620" s="1" t="s">
        <v>52</v>
      </c>
      <c r="X1620" s="1">
        <v>48.48</v>
      </c>
    </row>
    <row r="1621" s="2" customFormat="1" spans="1:24">
      <c r="A1621" s="2" t="s">
        <v>578</v>
      </c>
      <c r="B1621" s="3" t="s">
        <v>128</v>
      </c>
      <c r="C1621" s="1" t="s">
        <v>11</v>
      </c>
      <c r="D1621" s="3">
        <v>97.4</v>
      </c>
      <c r="E1621" s="3">
        <v>0</v>
      </c>
      <c r="F1621" s="3">
        <v>1</v>
      </c>
      <c r="G1621" s="3">
        <v>0</v>
      </c>
      <c r="H1621" s="3">
        <v>0</v>
      </c>
      <c r="I1621" s="3">
        <v>1</v>
      </c>
      <c r="J1621" s="3">
        <v>0</v>
      </c>
      <c r="K1621" s="3">
        <v>0.6</v>
      </c>
      <c r="L1621" s="3">
        <v>0</v>
      </c>
      <c r="M1621" s="3">
        <v>0</v>
      </c>
      <c r="N1621" s="1" t="s">
        <v>571</v>
      </c>
      <c r="O1621" s="1">
        <v>960</v>
      </c>
      <c r="P1621" s="1">
        <v>4</v>
      </c>
      <c r="Q1621" s="1">
        <v>30</v>
      </c>
      <c r="R1621" s="1">
        <v>480</v>
      </c>
      <c r="S1621" s="1">
        <v>2</v>
      </c>
      <c r="T1621" s="1" t="s">
        <v>56</v>
      </c>
      <c r="U1621" s="1" t="s">
        <v>52</v>
      </c>
      <c r="V1621" s="1" t="s">
        <v>52</v>
      </c>
      <c r="W1621" s="1" t="s">
        <v>52</v>
      </c>
      <c r="X1621" s="1">
        <v>48.91</v>
      </c>
    </row>
    <row r="1622" s="2" customFormat="1" spans="1:24">
      <c r="A1622" s="2" t="s">
        <v>579</v>
      </c>
      <c r="B1622" s="3" t="s">
        <v>128</v>
      </c>
      <c r="C1622" s="1" t="s">
        <v>11</v>
      </c>
      <c r="D1622" s="3">
        <v>97.4</v>
      </c>
      <c r="E1622" s="3">
        <v>0</v>
      </c>
      <c r="F1622" s="3">
        <v>1</v>
      </c>
      <c r="G1622" s="3">
        <v>0</v>
      </c>
      <c r="H1622" s="3">
        <v>0</v>
      </c>
      <c r="I1622" s="3">
        <v>1</v>
      </c>
      <c r="J1622" s="3">
        <v>0</v>
      </c>
      <c r="K1622" s="3">
        <v>0.6</v>
      </c>
      <c r="L1622" s="3">
        <v>0</v>
      </c>
      <c r="M1622" s="3">
        <v>0</v>
      </c>
      <c r="N1622" s="1" t="s">
        <v>571</v>
      </c>
      <c r="O1622" s="1">
        <v>960</v>
      </c>
      <c r="P1622" s="1">
        <v>4</v>
      </c>
      <c r="Q1622" s="1">
        <v>30</v>
      </c>
      <c r="R1622" s="1">
        <v>480</v>
      </c>
      <c r="S1622" s="1">
        <v>2</v>
      </c>
      <c r="T1622" s="1" t="s">
        <v>56</v>
      </c>
      <c r="U1622" s="1" t="s">
        <v>52</v>
      </c>
      <c r="V1622" s="1" t="s">
        <v>52</v>
      </c>
      <c r="W1622" s="1" t="s">
        <v>52</v>
      </c>
      <c r="X1622" s="1">
        <v>49.1</v>
      </c>
    </row>
    <row r="1623" s="2" customFormat="1" spans="1:24">
      <c r="A1623" s="2" t="s">
        <v>580</v>
      </c>
      <c r="B1623" s="3" t="s">
        <v>128</v>
      </c>
      <c r="C1623" s="1" t="s">
        <v>11</v>
      </c>
      <c r="D1623" s="3">
        <v>97.4</v>
      </c>
      <c r="E1623" s="3">
        <v>0</v>
      </c>
      <c r="F1623" s="3">
        <v>1</v>
      </c>
      <c r="G1623" s="3">
        <v>0</v>
      </c>
      <c r="H1623" s="3">
        <v>0</v>
      </c>
      <c r="I1623" s="3">
        <v>1</v>
      </c>
      <c r="J1623" s="3">
        <v>0</v>
      </c>
      <c r="K1623" s="3">
        <v>0.6</v>
      </c>
      <c r="L1623" s="3">
        <v>0</v>
      </c>
      <c r="M1623" s="3">
        <v>0</v>
      </c>
      <c r="N1623" s="1" t="s">
        <v>571</v>
      </c>
      <c r="O1623" s="1">
        <v>960</v>
      </c>
      <c r="P1623" s="1">
        <v>4</v>
      </c>
      <c r="Q1623" s="1">
        <v>30</v>
      </c>
      <c r="R1623" s="1">
        <v>480</v>
      </c>
      <c r="S1623" s="1">
        <v>2</v>
      </c>
      <c r="T1623" s="1" t="s">
        <v>56</v>
      </c>
      <c r="U1623" s="1" t="s">
        <v>52</v>
      </c>
      <c r="V1623" s="1" t="s">
        <v>52</v>
      </c>
      <c r="W1623" s="1" t="s">
        <v>52</v>
      </c>
      <c r="X1623" s="1">
        <v>59.27</v>
      </c>
    </row>
    <row r="1624" s="2" customFormat="1" spans="1:24">
      <c r="A1624" s="2" t="s">
        <v>581</v>
      </c>
      <c r="B1624" s="3" t="s">
        <v>128</v>
      </c>
      <c r="C1624" s="1" t="s">
        <v>11</v>
      </c>
      <c r="D1624" s="3">
        <v>97.4</v>
      </c>
      <c r="E1624" s="3">
        <v>0</v>
      </c>
      <c r="F1624" s="3">
        <v>1</v>
      </c>
      <c r="G1624" s="3">
        <v>0</v>
      </c>
      <c r="H1624" s="3">
        <v>0</v>
      </c>
      <c r="I1624" s="3">
        <v>1</v>
      </c>
      <c r="J1624" s="3">
        <v>0</v>
      </c>
      <c r="K1624" s="3">
        <v>0.6</v>
      </c>
      <c r="L1624" s="3">
        <v>0</v>
      </c>
      <c r="M1624" s="3">
        <v>0</v>
      </c>
      <c r="N1624" s="1" t="s">
        <v>571</v>
      </c>
      <c r="O1624" s="1">
        <v>960</v>
      </c>
      <c r="P1624" s="1">
        <v>4</v>
      </c>
      <c r="Q1624" s="1">
        <v>30</v>
      </c>
      <c r="R1624" s="1">
        <v>480</v>
      </c>
      <c r="S1624" s="1">
        <v>2</v>
      </c>
      <c r="T1624" s="1" t="s">
        <v>56</v>
      </c>
      <c r="U1624" s="1" t="s">
        <v>52</v>
      </c>
      <c r="V1624" s="1" t="s">
        <v>52</v>
      </c>
      <c r="W1624" s="1" t="s">
        <v>52</v>
      </c>
      <c r="X1624" s="1">
        <v>65.77</v>
      </c>
    </row>
    <row r="1625" s="2" customFormat="1" spans="1:24">
      <c r="A1625" s="2" t="s">
        <v>582</v>
      </c>
      <c r="B1625" s="3" t="s">
        <v>128</v>
      </c>
      <c r="C1625" s="1" t="s">
        <v>11</v>
      </c>
      <c r="D1625" s="3">
        <v>97.4</v>
      </c>
      <c r="E1625" s="3">
        <v>0</v>
      </c>
      <c r="F1625" s="3">
        <v>1</v>
      </c>
      <c r="G1625" s="3">
        <v>0</v>
      </c>
      <c r="H1625" s="3">
        <v>0</v>
      </c>
      <c r="I1625" s="3">
        <v>1</v>
      </c>
      <c r="J1625" s="3">
        <v>0</v>
      </c>
      <c r="K1625" s="3">
        <v>0.6</v>
      </c>
      <c r="L1625" s="3">
        <v>0</v>
      </c>
      <c r="M1625" s="3">
        <v>0</v>
      </c>
      <c r="N1625" s="1" t="s">
        <v>571</v>
      </c>
      <c r="O1625" s="1">
        <v>960</v>
      </c>
      <c r="P1625" s="1">
        <v>4</v>
      </c>
      <c r="Q1625" s="1">
        <v>30</v>
      </c>
      <c r="R1625" s="1">
        <v>480</v>
      </c>
      <c r="S1625" s="1">
        <v>2</v>
      </c>
      <c r="T1625" s="1" t="s">
        <v>56</v>
      </c>
      <c r="U1625" s="1" t="s">
        <v>52</v>
      </c>
      <c r="V1625" s="1" t="s">
        <v>52</v>
      </c>
      <c r="W1625" s="1" t="s">
        <v>52</v>
      </c>
      <c r="X1625" s="1">
        <v>72.77</v>
      </c>
    </row>
    <row r="1626" s="2" customFormat="1" spans="1:24">
      <c r="A1626" s="2" t="s">
        <v>583</v>
      </c>
      <c r="B1626" s="3" t="s">
        <v>128</v>
      </c>
      <c r="C1626" s="1" t="s">
        <v>11</v>
      </c>
      <c r="D1626" s="3">
        <v>97.4</v>
      </c>
      <c r="E1626" s="3">
        <v>0</v>
      </c>
      <c r="F1626" s="3">
        <v>1</v>
      </c>
      <c r="G1626" s="3">
        <v>0</v>
      </c>
      <c r="H1626" s="3">
        <v>0</v>
      </c>
      <c r="I1626" s="3">
        <v>1</v>
      </c>
      <c r="J1626" s="3">
        <v>0</v>
      </c>
      <c r="K1626" s="3">
        <v>0.6</v>
      </c>
      <c r="L1626" s="3">
        <v>0</v>
      </c>
      <c r="M1626" s="3">
        <v>0</v>
      </c>
      <c r="N1626" s="1" t="s">
        <v>571</v>
      </c>
      <c r="O1626" s="1">
        <v>960</v>
      </c>
      <c r="P1626" s="1">
        <v>4</v>
      </c>
      <c r="Q1626" s="1">
        <v>30</v>
      </c>
      <c r="R1626" s="1">
        <v>480</v>
      </c>
      <c r="S1626" s="1">
        <v>2</v>
      </c>
      <c r="T1626" s="1" t="s">
        <v>56</v>
      </c>
      <c r="U1626" s="1" t="s">
        <v>52</v>
      </c>
      <c r="V1626" s="1" t="s">
        <v>52</v>
      </c>
      <c r="W1626" s="1" t="s">
        <v>52</v>
      </c>
      <c r="X1626" s="1">
        <v>74.52</v>
      </c>
    </row>
    <row r="1627" s="2" customFormat="1" spans="1:24">
      <c r="A1627" s="2" t="s">
        <v>584</v>
      </c>
      <c r="B1627" s="3" t="s">
        <v>128</v>
      </c>
      <c r="C1627" s="1" t="s">
        <v>11</v>
      </c>
      <c r="D1627" s="3">
        <v>97.4</v>
      </c>
      <c r="E1627" s="3">
        <v>0</v>
      </c>
      <c r="F1627" s="3">
        <v>1</v>
      </c>
      <c r="G1627" s="3">
        <v>0</v>
      </c>
      <c r="H1627" s="3">
        <v>0</v>
      </c>
      <c r="I1627" s="3">
        <v>1</v>
      </c>
      <c r="J1627" s="3">
        <v>0</v>
      </c>
      <c r="K1627" s="3">
        <v>0.6</v>
      </c>
      <c r="L1627" s="3">
        <v>0</v>
      </c>
      <c r="M1627" s="3">
        <v>0</v>
      </c>
      <c r="N1627" s="1" t="s">
        <v>571</v>
      </c>
      <c r="O1627" s="1">
        <v>960</v>
      </c>
      <c r="P1627" s="1">
        <v>4</v>
      </c>
      <c r="Q1627" s="1">
        <v>30</v>
      </c>
      <c r="R1627" s="1">
        <v>480</v>
      </c>
      <c r="S1627" s="1">
        <v>2</v>
      </c>
      <c r="T1627" s="1" t="s">
        <v>56</v>
      </c>
      <c r="U1627" s="1" t="s">
        <v>52</v>
      </c>
      <c r="V1627" s="1" t="s">
        <v>52</v>
      </c>
      <c r="W1627" s="1" t="s">
        <v>52</v>
      </c>
      <c r="X1627" s="1">
        <v>77.23</v>
      </c>
    </row>
    <row r="1628" s="2" customFormat="1" spans="1:24">
      <c r="A1628" s="2" t="s">
        <v>585</v>
      </c>
      <c r="B1628" s="3" t="s">
        <v>128</v>
      </c>
      <c r="C1628" s="1" t="s">
        <v>11</v>
      </c>
      <c r="D1628" s="3">
        <v>97.4</v>
      </c>
      <c r="E1628" s="3">
        <v>0</v>
      </c>
      <c r="F1628" s="3">
        <v>1</v>
      </c>
      <c r="G1628" s="3">
        <v>0</v>
      </c>
      <c r="H1628" s="3">
        <v>0</v>
      </c>
      <c r="I1628" s="3">
        <v>1</v>
      </c>
      <c r="J1628" s="3">
        <v>0</v>
      </c>
      <c r="K1628" s="3">
        <v>0.6</v>
      </c>
      <c r="L1628" s="3">
        <v>0</v>
      </c>
      <c r="M1628" s="3">
        <v>0</v>
      </c>
      <c r="N1628" s="1" t="s">
        <v>571</v>
      </c>
      <c r="O1628" s="1">
        <v>960</v>
      </c>
      <c r="P1628" s="1">
        <v>4</v>
      </c>
      <c r="Q1628" s="1">
        <v>30</v>
      </c>
      <c r="R1628" s="1">
        <v>480</v>
      </c>
      <c r="S1628" s="1">
        <v>2</v>
      </c>
      <c r="T1628" s="1" t="s">
        <v>56</v>
      </c>
      <c r="U1628" s="1" t="s">
        <v>52</v>
      </c>
      <c r="V1628" s="1" t="s">
        <v>52</v>
      </c>
      <c r="W1628" s="1" t="s">
        <v>52</v>
      </c>
      <c r="X1628" s="1">
        <v>77.7</v>
      </c>
    </row>
    <row r="1629" s="2" customFormat="1" spans="1:24">
      <c r="A1629" s="2" t="s">
        <v>586</v>
      </c>
      <c r="B1629" s="3" t="s">
        <v>128</v>
      </c>
      <c r="C1629" s="1" t="s">
        <v>11</v>
      </c>
      <c r="D1629" s="3">
        <v>97.4</v>
      </c>
      <c r="E1629" s="3">
        <v>0</v>
      </c>
      <c r="F1629" s="3">
        <v>1</v>
      </c>
      <c r="G1629" s="3">
        <v>0</v>
      </c>
      <c r="H1629" s="3">
        <v>0</v>
      </c>
      <c r="I1629" s="3">
        <v>1</v>
      </c>
      <c r="J1629" s="3">
        <v>0</v>
      </c>
      <c r="K1629" s="3">
        <v>0.6</v>
      </c>
      <c r="L1629" s="3">
        <v>0</v>
      </c>
      <c r="M1629" s="3">
        <v>0</v>
      </c>
      <c r="N1629" s="1" t="s">
        <v>571</v>
      </c>
      <c r="O1629" s="1">
        <v>960</v>
      </c>
      <c r="P1629" s="1">
        <v>4</v>
      </c>
      <c r="Q1629" s="1">
        <v>30</v>
      </c>
      <c r="R1629" s="1">
        <v>480</v>
      </c>
      <c r="S1629" s="1">
        <v>2</v>
      </c>
      <c r="T1629" s="1" t="s">
        <v>56</v>
      </c>
      <c r="U1629" s="1" t="s">
        <v>52</v>
      </c>
      <c r="V1629" s="1" t="s">
        <v>52</v>
      </c>
      <c r="W1629" s="1" t="s">
        <v>52</v>
      </c>
      <c r="X1629" s="1">
        <v>78.52</v>
      </c>
    </row>
    <row r="1630" s="2" customFormat="1" spans="1:24">
      <c r="A1630" s="2" t="s">
        <v>587</v>
      </c>
      <c r="B1630" s="3" t="s">
        <v>128</v>
      </c>
      <c r="C1630" s="1" t="s">
        <v>11</v>
      </c>
      <c r="D1630" s="3">
        <v>97.4</v>
      </c>
      <c r="E1630" s="3">
        <v>0</v>
      </c>
      <c r="F1630" s="3">
        <v>1</v>
      </c>
      <c r="G1630" s="3">
        <v>0</v>
      </c>
      <c r="H1630" s="3">
        <v>0</v>
      </c>
      <c r="I1630" s="3">
        <v>1</v>
      </c>
      <c r="J1630" s="3">
        <v>0</v>
      </c>
      <c r="K1630" s="3">
        <v>0.6</v>
      </c>
      <c r="L1630" s="3">
        <v>0</v>
      </c>
      <c r="M1630" s="3">
        <v>0</v>
      </c>
      <c r="N1630" s="1" t="s">
        <v>571</v>
      </c>
      <c r="O1630" s="1">
        <v>960</v>
      </c>
      <c r="P1630" s="1">
        <v>4</v>
      </c>
      <c r="Q1630" s="1">
        <v>30</v>
      </c>
      <c r="R1630" s="1">
        <v>480</v>
      </c>
      <c r="S1630" s="1">
        <v>2</v>
      </c>
      <c r="T1630" s="1" t="s">
        <v>56</v>
      </c>
      <c r="U1630" s="1" t="s">
        <v>52</v>
      </c>
      <c r="V1630" s="1" t="s">
        <v>52</v>
      </c>
      <c r="W1630" s="1" t="s">
        <v>52</v>
      </c>
      <c r="X1630" s="1">
        <v>79.85</v>
      </c>
    </row>
    <row r="1631" s="2" customFormat="1" spans="1:24">
      <c r="A1631" s="2" t="s">
        <v>588</v>
      </c>
      <c r="B1631" s="3" t="s">
        <v>128</v>
      </c>
      <c r="C1631" s="1" t="s">
        <v>11</v>
      </c>
      <c r="D1631" s="3">
        <v>97.4</v>
      </c>
      <c r="E1631" s="3">
        <v>0</v>
      </c>
      <c r="F1631" s="3">
        <v>1</v>
      </c>
      <c r="G1631" s="3">
        <v>0</v>
      </c>
      <c r="H1631" s="3">
        <v>0</v>
      </c>
      <c r="I1631" s="3">
        <v>1</v>
      </c>
      <c r="J1631" s="3">
        <v>0</v>
      </c>
      <c r="K1631" s="3">
        <v>0.6</v>
      </c>
      <c r="L1631" s="3">
        <v>0</v>
      </c>
      <c r="M1631" s="3">
        <v>0</v>
      </c>
      <c r="N1631" s="1" t="s">
        <v>571</v>
      </c>
      <c r="O1631" s="1">
        <v>960</v>
      </c>
      <c r="P1631" s="1">
        <v>4</v>
      </c>
      <c r="Q1631" s="1">
        <v>30</v>
      </c>
      <c r="R1631" s="1">
        <v>480</v>
      </c>
      <c r="S1631" s="1">
        <v>2</v>
      </c>
      <c r="T1631" s="1" t="s">
        <v>56</v>
      </c>
      <c r="U1631" s="1" t="s">
        <v>52</v>
      </c>
      <c r="V1631" s="1" t="s">
        <v>52</v>
      </c>
      <c r="W1631" s="1" t="s">
        <v>52</v>
      </c>
      <c r="X1631" s="1">
        <v>80.35</v>
      </c>
    </row>
    <row r="1632" s="2" customFormat="1" spans="1:24">
      <c r="A1632" s="2" t="s">
        <v>589</v>
      </c>
      <c r="B1632" s="3" t="s">
        <v>128</v>
      </c>
      <c r="C1632" s="1" t="s">
        <v>11</v>
      </c>
      <c r="D1632" s="3">
        <v>97.4</v>
      </c>
      <c r="E1632" s="3">
        <v>0</v>
      </c>
      <c r="F1632" s="3">
        <v>1</v>
      </c>
      <c r="G1632" s="3">
        <v>0</v>
      </c>
      <c r="H1632" s="3">
        <v>0</v>
      </c>
      <c r="I1632" s="3">
        <v>1</v>
      </c>
      <c r="J1632" s="3">
        <v>0</v>
      </c>
      <c r="K1632" s="3">
        <v>0.6</v>
      </c>
      <c r="L1632" s="3">
        <v>0</v>
      </c>
      <c r="M1632" s="3">
        <v>0</v>
      </c>
      <c r="N1632" s="1" t="s">
        <v>571</v>
      </c>
      <c r="O1632" s="1">
        <v>960</v>
      </c>
      <c r="P1632" s="1">
        <v>4</v>
      </c>
      <c r="Q1632" s="1">
        <v>30</v>
      </c>
      <c r="R1632" s="1">
        <v>480</v>
      </c>
      <c r="S1632" s="1">
        <v>2</v>
      </c>
      <c r="T1632" s="1" t="s">
        <v>56</v>
      </c>
      <c r="U1632" s="1" t="s">
        <v>52</v>
      </c>
      <c r="V1632" s="1" t="s">
        <v>52</v>
      </c>
      <c r="W1632" s="1" t="s">
        <v>52</v>
      </c>
      <c r="X1632" s="1">
        <v>81.44</v>
      </c>
    </row>
    <row r="1633" s="2" customFormat="1" spans="1:24">
      <c r="A1633" s="2" t="s">
        <v>590</v>
      </c>
      <c r="B1633" s="3" t="s">
        <v>128</v>
      </c>
      <c r="C1633" s="1" t="s">
        <v>11</v>
      </c>
      <c r="D1633" s="3">
        <v>97.4</v>
      </c>
      <c r="E1633" s="3">
        <v>0</v>
      </c>
      <c r="F1633" s="3">
        <v>1</v>
      </c>
      <c r="G1633" s="3">
        <v>0</v>
      </c>
      <c r="H1633" s="3">
        <v>0</v>
      </c>
      <c r="I1633" s="3">
        <v>1</v>
      </c>
      <c r="J1633" s="3">
        <v>0</v>
      </c>
      <c r="K1633" s="3">
        <v>0.6</v>
      </c>
      <c r="L1633" s="3">
        <v>0</v>
      </c>
      <c r="M1633" s="3">
        <v>0</v>
      </c>
      <c r="N1633" s="1" t="s">
        <v>571</v>
      </c>
      <c r="O1633" s="1">
        <v>960</v>
      </c>
      <c r="P1633" s="1">
        <v>4</v>
      </c>
      <c r="Q1633" s="1">
        <v>30</v>
      </c>
      <c r="R1633" s="1">
        <v>480</v>
      </c>
      <c r="S1633" s="1">
        <v>2</v>
      </c>
      <c r="T1633" s="1" t="s">
        <v>56</v>
      </c>
      <c r="U1633" s="1" t="s">
        <v>52</v>
      </c>
      <c r="V1633" s="1" t="s">
        <v>52</v>
      </c>
      <c r="W1633" s="1" t="s">
        <v>52</v>
      </c>
      <c r="X1633" s="1">
        <v>79.29</v>
      </c>
    </row>
    <row r="1634" s="2" customFormat="1" spans="1:24">
      <c r="A1634" s="2" t="s">
        <v>591</v>
      </c>
      <c r="B1634" s="3" t="s">
        <v>128</v>
      </c>
      <c r="C1634" s="1" t="s">
        <v>11</v>
      </c>
      <c r="D1634" s="3">
        <v>97.4</v>
      </c>
      <c r="E1634" s="3">
        <v>0</v>
      </c>
      <c r="F1634" s="3">
        <v>1</v>
      </c>
      <c r="G1634" s="3">
        <v>0</v>
      </c>
      <c r="H1634" s="3">
        <v>0</v>
      </c>
      <c r="I1634" s="3">
        <v>1</v>
      </c>
      <c r="J1634" s="3">
        <v>0</v>
      </c>
      <c r="K1634" s="3">
        <v>0.6</v>
      </c>
      <c r="L1634" s="3">
        <v>0</v>
      </c>
      <c r="M1634" s="3">
        <v>0</v>
      </c>
      <c r="N1634" s="1" t="s">
        <v>571</v>
      </c>
      <c r="O1634" s="1">
        <v>960</v>
      </c>
      <c r="P1634" s="1">
        <v>4</v>
      </c>
      <c r="Q1634" s="1">
        <v>30</v>
      </c>
      <c r="R1634" s="1">
        <v>480</v>
      </c>
      <c r="S1634" s="1">
        <v>2</v>
      </c>
      <c r="T1634" s="1" t="s">
        <v>56</v>
      </c>
      <c r="U1634" s="1" t="s">
        <v>52</v>
      </c>
      <c r="V1634" s="1" t="s">
        <v>52</v>
      </c>
      <c r="W1634" s="1" t="s">
        <v>52</v>
      </c>
      <c r="X1634" s="1">
        <v>83.89</v>
      </c>
    </row>
    <row r="1635" s="2" customFormat="1" spans="1:24">
      <c r="A1635" s="2" t="s">
        <v>592</v>
      </c>
      <c r="B1635" s="3" t="s">
        <v>128</v>
      </c>
      <c r="C1635" s="1" t="s">
        <v>11</v>
      </c>
      <c r="D1635" s="3">
        <v>97.4</v>
      </c>
      <c r="E1635" s="3">
        <v>0</v>
      </c>
      <c r="F1635" s="3">
        <v>1</v>
      </c>
      <c r="G1635" s="3">
        <v>0</v>
      </c>
      <c r="H1635" s="3">
        <v>0</v>
      </c>
      <c r="I1635" s="3">
        <v>1</v>
      </c>
      <c r="J1635" s="3">
        <v>0</v>
      </c>
      <c r="K1635" s="3">
        <v>0.6</v>
      </c>
      <c r="L1635" s="3">
        <v>0</v>
      </c>
      <c r="M1635" s="3">
        <v>0</v>
      </c>
      <c r="N1635" s="1" t="s">
        <v>571</v>
      </c>
      <c r="O1635" s="1">
        <v>960</v>
      </c>
      <c r="P1635" s="1">
        <v>4</v>
      </c>
      <c r="Q1635" s="1">
        <v>30</v>
      </c>
      <c r="R1635" s="1">
        <v>480</v>
      </c>
      <c r="S1635" s="1">
        <v>2</v>
      </c>
      <c r="T1635" s="1" t="s">
        <v>56</v>
      </c>
      <c r="U1635" s="1" t="s">
        <v>52</v>
      </c>
      <c r="V1635" s="1" t="s">
        <v>52</v>
      </c>
      <c r="W1635" s="1" t="s">
        <v>52</v>
      </c>
      <c r="X1635" s="1">
        <v>84.55</v>
      </c>
    </row>
    <row r="1636" s="2" customFormat="1" spans="1:24">
      <c r="A1636" s="2" t="s">
        <v>593</v>
      </c>
      <c r="B1636" s="3" t="s">
        <v>128</v>
      </c>
      <c r="C1636" s="1" t="s">
        <v>11</v>
      </c>
      <c r="D1636" s="3">
        <v>97.4</v>
      </c>
      <c r="E1636" s="3">
        <v>0</v>
      </c>
      <c r="F1636" s="3">
        <v>1</v>
      </c>
      <c r="G1636" s="3">
        <v>0</v>
      </c>
      <c r="H1636" s="3">
        <v>0</v>
      </c>
      <c r="I1636" s="3">
        <v>1</v>
      </c>
      <c r="J1636" s="3">
        <v>0</v>
      </c>
      <c r="K1636" s="3">
        <v>0.6</v>
      </c>
      <c r="L1636" s="3">
        <v>0</v>
      </c>
      <c r="M1636" s="3">
        <v>0</v>
      </c>
      <c r="N1636" s="1" t="s">
        <v>571</v>
      </c>
      <c r="O1636" s="1">
        <v>960</v>
      </c>
      <c r="P1636" s="1">
        <v>4</v>
      </c>
      <c r="Q1636" s="1">
        <v>30</v>
      </c>
      <c r="R1636" s="1">
        <v>480</v>
      </c>
      <c r="S1636" s="1">
        <v>2</v>
      </c>
      <c r="T1636" s="1" t="s">
        <v>56</v>
      </c>
      <c r="U1636" s="1" t="s">
        <v>52</v>
      </c>
      <c r="V1636" s="1" t="s">
        <v>52</v>
      </c>
      <c r="W1636" s="1" t="s">
        <v>52</v>
      </c>
      <c r="X1636" s="1">
        <v>85.1</v>
      </c>
    </row>
    <row r="1637" s="2" customFormat="1" spans="1:24">
      <c r="A1637" s="2" t="s">
        <v>594</v>
      </c>
      <c r="B1637" s="3" t="s">
        <v>542</v>
      </c>
      <c r="C1637" s="1" t="s">
        <v>8</v>
      </c>
      <c r="D1637" s="3">
        <v>98.91</v>
      </c>
      <c r="E1637" s="3">
        <v>0</v>
      </c>
      <c r="F1637" s="3">
        <v>0.9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0.19</v>
      </c>
      <c r="N1637" s="1" t="s">
        <v>571</v>
      </c>
      <c r="O1637" s="1">
        <v>972</v>
      </c>
      <c r="P1637" s="1">
        <v>1</v>
      </c>
      <c r="Q1637" s="1">
        <v>60</v>
      </c>
      <c r="R1637" s="1">
        <v>400</v>
      </c>
      <c r="S1637" s="1">
        <v>2</v>
      </c>
      <c r="T1637" s="1" t="s">
        <v>56</v>
      </c>
      <c r="U1637" s="1" t="s">
        <v>52</v>
      </c>
      <c r="V1637" s="1" t="s">
        <v>52</v>
      </c>
      <c r="W1637" s="1" t="s">
        <v>52</v>
      </c>
      <c r="X1637" s="1">
        <v>85.61</v>
      </c>
    </row>
    <row r="1638" s="2" customFormat="1" spans="1:24">
      <c r="A1638" s="2" t="s">
        <v>595</v>
      </c>
      <c r="B1638" s="3" t="s">
        <v>542</v>
      </c>
      <c r="C1638" s="1" t="s">
        <v>8</v>
      </c>
      <c r="D1638" s="3">
        <v>98.91</v>
      </c>
      <c r="E1638" s="3">
        <v>0</v>
      </c>
      <c r="F1638" s="3">
        <v>0.9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0.19</v>
      </c>
      <c r="N1638" s="1" t="s">
        <v>571</v>
      </c>
      <c r="O1638" s="1">
        <v>972</v>
      </c>
      <c r="P1638" s="1">
        <v>1</v>
      </c>
      <c r="Q1638" s="1">
        <v>60</v>
      </c>
      <c r="R1638" s="1">
        <v>400</v>
      </c>
      <c r="S1638" s="1">
        <v>2</v>
      </c>
      <c r="T1638" s="1" t="s">
        <v>56</v>
      </c>
      <c r="U1638" s="1" t="s">
        <v>52</v>
      </c>
      <c r="V1638" s="1" t="s">
        <v>52</v>
      </c>
      <c r="W1638" s="1" t="s">
        <v>52</v>
      </c>
      <c r="X1638" s="1">
        <v>85.86</v>
      </c>
    </row>
    <row r="1639" s="2" customFormat="1" spans="1:24">
      <c r="A1639" s="2" t="s">
        <v>596</v>
      </c>
      <c r="B1639" s="3" t="s">
        <v>542</v>
      </c>
      <c r="C1639" s="1" t="s">
        <v>8</v>
      </c>
      <c r="D1639" s="3">
        <v>98.91</v>
      </c>
      <c r="E1639" s="3">
        <v>0</v>
      </c>
      <c r="F1639" s="3">
        <v>0.9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0.19</v>
      </c>
      <c r="N1639" s="1" t="s">
        <v>571</v>
      </c>
      <c r="O1639" s="1">
        <v>972</v>
      </c>
      <c r="P1639" s="1">
        <v>1</v>
      </c>
      <c r="Q1639" s="1">
        <v>60</v>
      </c>
      <c r="R1639" s="1">
        <v>400</v>
      </c>
      <c r="S1639" s="1">
        <v>2</v>
      </c>
      <c r="T1639" s="1" t="s">
        <v>56</v>
      </c>
      <c r="U1639" s="1" t="s">
        <v>52</v>
      </c>
      <c r="V1639" s="1" t="s">
        <v>52</v>
      </c>
      <c r="W1639" s="1" t="s">
        <v>52</v>
      </c>
      <c r="X1639" s="1">
        <v>68.13</v>
      </c>
    </row>
    <row r="1640" s="2" customFormat="1" spans="1:24">
      <c r="A1640" s="2" t="s">
        <v>597</v>
      </c>
      <c r="B1640" s="3" t="s">
        <v>542</v>
      </c>
      <c r="C1640" s="1" t="s">
        <v>8</v>
      </c>
      <c r="D1640" s="3">
        <v>98.91</v>
      </c>
      <c r="E1640" s="3">
        <v>0</v>
      </c>
      <c r="F1640" s="3">
        <v>0.9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0.19</v>
      </c>
      <c r="N1640" s="1" t="s">
        <v>571</v>
      </c>
      <c r="O1640" s="1">
        <v>972</v>
      </c>
      <c r="P1640" s="1">
        <v>1</v>
      </c>
      <c r="Q1640" s="1">
        <v>60</v>
      </c>
      <c r="R1640" s="1">
        <v>400</v>
      </c>
      <c r="S1640" s="1">
        <v>2</v>
      </c>
      <c r="T1640" s="1" t="s">
        <v>56</v>
      </c>
      <c r="U1640" s="1" t="s">
        <v>52</v>
      </c>
      <c r="V1640" s="1" t="s">
        <v>52</v>
      </c>
      <c r="W1640" s="1" t="s">
        <v>52</v>
      </c>
      <c r="X1640" s="1">
        <v>72.83</v>
      </c>
    </row>
    <row r="1641" s="2" customFormat="1" spans="1:24">
      <c r="A1641" s="2" t="s">
        <v>598</v>
      </c>
      <c r="B1641" s="3" t="s">
        <v>542</v>
      </c>
      <c r="C1641" s="1" t="s">
        <v>8</v>
      </c>
      <c r="D1641" s="3">
        <v>98.91</v>
      </c>
      <c r="E1641" s="3">
        <v>0</v>
      </c>
      <c r="F1641" s="3">
        <v>0.9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0.19</v>
      </c>
      <c r="N1641" s="1" t="s">
        <v>571</v>
      </c>
      <c r="O1641" s="1">
        <v>972</v>
      </c>
      <c r="P1641" s="1">
        <v>1</v>
      </c>
      <c r="Q1641" s="1">
        <v>60</v>
      </c>
      <c r="R1641" s="1">
        <v>400</v>
      </c>
      <c r="S1641" s="1">
        <v>2</v>
      </c>
      <c r="T1641" s="1" t="s">
        <v>56</v>
      </c>
      <c r="U1641" s="1" t="s">
        <v>52</v>
      </c>
      <c r="V1641" s="1" t="s">
        <v>52</v>
      </c>
      <c r="W1641" s="1" t="s">
        <v>52</v>
      </c>
      <c r="X1641" s="1">
        <v>76.57</v>
      </c>
    </row>
    <row r="1642" s="2" customFormat="1" spans="1:24">
      <c r="A1642" s="2" t="s">
        <v>599</v>
      </c>
      <c r="B1642" s="3" t="s">
        <v>542</v>
      </c>
      <c r="C1642" s="1" t="s">
        <v>8</v>
      </c>
      <c r="D1642" s="3">
        <v>98.91</v>
      </c>
      <c r="E1642" s="3">
        <v>0</v>
      </c>
      <c r="F1642" s="3">
        <v>0.9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0.19</v>
      </c>
      <c r="N1642" s="1" t="s">
        <v>571</v>
      </c>
      <c r="O1642" s="1">
        <v>972</v>
      </c>
      <c r="P1642" s="1">
        <v>1</v>
      </c>
      <c r="Q1642" s="1">
        <v>60</v>
      </c>
      <c r="R1642" s="1">
        <v>400</v>
      </c>
      <c r="S1642" s="1">
        <v>2</v>
      </c>
      <c r="T1642" s="1" t="s">
        <v>56</v>
      </c>
      <c r="U1642" s="1" t="s">
        <v>52</v>
      </c>
      <c r="V1642" s="1" t="s">
        <v>52</v>
      </c>
      <c r="W1642" s="1" t="s">
        <v>52</v>
      </c>
      <c r="X1642" s="1">
        <v>76.36</v>
      </c>
    </row>
    <row r="1643" s="2" customFormat="1" spans="1:24">
      <c r="A1643" s="2" t="s">
        <v>600</v>
      </c>
      <c r="B1643" s="3" t="s">
        <v>542</v>
      </c>
      <c r="C1643" s="1" t="s">
        <v>543</v>
      </c>
      <c r="D1643" s="3">
        <v>98.8</v>
      </c>
      <c r="E1643" s="3">
        <v>0</v>
      </c>
      <c r="F1643" s="3">
        <v>0.95</v>
      </c>
      <c r="G1643" s="3">
        <v>0</v>
      </c>
      <c r="H1643" s="3">
        <v>0.06</v>
      </c>
      <c r="I1643" s="3">
        <v>0</v>
      </c>
      <c r="J1643" s="3">
        <v>0</v>
      </c>
      <c r="K1643" s="3">
        <v>0</v>
      </c>
      <c r="L1643" s="3">
        <v>0</v>
      </c>
      <c r="M1643" s="3">
        <v>0.19</v>
      </c>
      <c r="N1643" s="1" t="s">
        <v>571</v>
      </c>
      <c r="O1643" s="1">
        <v>972</v>
      </c>
      <c r="P1643" s="1">
        <v>1</v>
      </c>
      <c r="Q1643" s="1">
        <v>60</v>
      </c>
      <c r="R1643" s="1">
        <v>400</v>
      </c>
      <c r="S1643" s="1">
        <v>2</v>
      </c>
      <c r="T1643" s="1" t="s">
        <v>56</v>
      </c>
      <c r="U1643" s="1" t="s">
        <v>52</v>
      </c>
      <c r="V1643" s="1" t="s">
        <v>52</v>
      </c>
      <c r="W1643" s="1" t="s">
        <v>52</v>
      </c>
      <c r="X1643" s="1">
        <v>77.78</v>
      </c>
    </row>
    <row r="1644" s="2" customFormat="1" spans="1:24">
      <c r="A1644" s="2" t="s">
        <v>601</v>
      </c>
      <c r="B1644" s="3" t="s">
        <v>542</v>
      </c>
      <c r="C1644" s="1" t="s">
        <v>543</v>
      </c>
      <c r="D1644" s="3">
        <v>98.8</v>
      </c>
      <c r="E1644" s="3">
        <v>0</v>
      </c>
      <c r="F1644" s="3">
        <v>0.95</v>
      </c>
      <c r="G1644" s="3">
        <v>0</v>
      </c>
      <c r="H1644" s="3">
        <v>0.06</v>
      </c>
      <c r="I1644" s="3">
        <v>0</v>
      </c>
      <c r="J1644" s="3">
        <v>0</v>
      </c>
      <c r="K1644" s="3">
        <v>0</v>
      </c>
      <c r="L1644" s="3">
        <v>0</v>
      </c>
      <c r="M1644" s="3">
        <v>0.19</v>
      </c>
      <c r="N1644" s="1" t="s">
        <v>571</v>
      </c>
      <c r="O1644" s="1">
        <v>972</v>
      </c>
      <c r="P1644" s="1">
        <v>1</v>
      </c>
      <c r="Q1644" s="1">
        <v>60</v>
      </c>
      <c r="R1644" s="1">
        <v>400</v>
      </c>
      <c r="S1644" s="1">
        <v>2</v>
      </c>
      <c r="T1644" s="1" t="s">
        <v>56</v>
      </c>
      <c r="U1644" s="1" t="s">
        <v>52</v>
      </c>
      <c r="V1644" s="1" t="s">
        <v>52</v>
      </c>
      <c r="W1644" s="1" t="s">
        <v>52</v>
      </c>
      <c r="X1644" s="1">
        <v>79.39</v>
      </c>
    </row>
    <row r="1645" s="2" customFormat="1" spans="1:24">
      <c r="A1645" s="2" t="s">
        <v>602</v>
      </c>
      <c r="B1645" s="3" t="s">
        <v>542</v>
      </c>
      <c r="C1645" s="1" t="s">
        <v>543</v>
      </c>
      <c r="D1645" s="3">
        <v>98.8</v>
      </c>
      <c r="E1645" s="3">
        <v>0</v>
      </c>
      <c r="F1645" s="3">
        <v>0.95</v>
      </c>
      <c r="G1645" s="3">
        <v>0</v>
      </c>
      <c r="H1645" s="3">
        <v>0.06</v>
      </c>
      <c r="I1645" s="3">
        <v>0</v>
      </c>
      <c r="J1645" s="3">
        <v>0</v>
      </c>
      <c r="K1645" s="3">
        <v>0</v>
      </c>
      <c r="L1645" s="3">
        <v>0</v>
      </c>
      <c r="M1645" s="3">
        <v>0.19</v>
      </c>
      <c r="N1645" s="1" t="s">
        <v>571</v>
      </c>
      <c r="O1645" s="1">
        <v>972</v>
      </c>
      <c r="P1645" s="1">
        <v>1</v>
      </c>
      <c r="Q1645" s="1">
        <v>60</v>
      </c>
      <c r="R1645" s="1">
        <v>400</v>
      </c>
      <c r="S1645" s="1">
        <v>2</v>
      </c>
      <c r="T1645" s="1" t="s">
        <v>56</v>
      </c>
      <c r="U1645" s="1" t="s">
        <v>52</v>
      </c>
      <c r="V1645" s="1" t="s">
        <v>52</v>
      </c>
      <c r="W1645" s="1" t="s">
        <v>52</v>
      </c>
      <c r="X1645" s="1">
        <v>79.95</v>
      </c>
    </row>
    <row r="1646" s="2" customFormat="1" spans="1:24">
      <c r="A1646" s="2" t="s">
        <v>603</v>
      </c>
      <c r="B1646" s="3" t="s">
        <v>542</v>
      </c>
      <c r="C1646" s="1" t="s">
        <v>543</v>
      </c>
      <c r="D1646" s="3">
        <v>98.8</v>
      </c>
      <c r="E1646" s="3">
        <v>0</v>
      </c>
      <c r="F1646" s="3">
        <v>0.95</v>
      </c>
      <c r="G1646" s="3">
        <v>0</v>
      </c>
      <c r="H1646" s="3">
        <v>0.06</v>
      </c>
      <c r="I1646" s="3">
        <v>0</v>
      </c>
      <c r="J1646" s="3">
        <v>0</v>
      </c>
      <c r="K1646" s="3">
        <v>0</v>
      </c>
      <c r="L1646" s="3">
        <v>0</v>
      </c>
      <c r="M1646" s="3">
        <v>0.19</v>
      </c>
      <c r="N1646" s="1" t="s">
        <v>571</v>
      </c>
      <c r="O1646" s="1">
        <v>972</v>
      </c>
      <c r="P1646" s="1">
        <v>1</v>
      </c>
      <c r="Q1646" s="1">
        <v>60</v>
      </c>
      <c r="R1646" s="1">
        <v>400</v>
      </c>
      <c r="S1646" s="1">
        <v>2</v>
      </c>
      <c r="T1646" s="1" t="s">
        <v>56</v>
      </c>
      <c r="U1646" s="1" t="s">
        <v>52</v>
      </c>
      <c r="V1646" s="1" t="s">
        <v>52</v>
      </c>
      <c r="W1646" s="1" t="s">
        <v>52</v>
      </c>
      <c r="X1646" s="1">
        <v>81.36</v>
      </c>
    </row>
    <row r="1647" s="2" customFormat="1" spans="1:24">
      <c r="A1647" s="2" t="s">
        <v>604</v>
      </c>
      <c r="B1647" s="3" t="s">
        <v>542</v>
      </c>
      <c r="C1647" s="1" t="s">
        <v>543</v>
      </c>
      <c r="D1647" s="3">
        <v>98.8</v>
      </c>
      <c r="E1647" s="3">
        <v>0</v>
      </c>
      <c r="F1647" s="3">
        <v>0.95</v>
      </c>
      <c r="G1647" s="3">
        <v>0</v>
      </c>
      <c r="H1647" s="3">
        <v>0.06</v>
      </c>
      <c r="I1647" s="3">
        <v>0</v>
      </c>
      <c r="J1647" s="3">
        <v>0</v>
      </c>
      <c r="K1647" s="3">
        <v>0</v>
      </c>
      <c r="L1647" s="3">
        <v>0</v>
      </c>
      <c r="M1647" s="3">
        <v>0.19</v>
      </c>
      <c r="N1647" s="1" t="s">
        <v>571</v>
      </c>
      <c r="O1647" s="1">
        <v>972</v>
      </c>
      <c r="P1647" s="1">
        <v>1</v>
      </c>
      <c r="Q1647" s="1">
        <v>60</v>
      </c>
      <c r="R1647" s="1">
        <v>400</v>
      </c>
      <c r="S1647" s="1">
        <v>2</v>
      </c>
      <c r="T1647" s="1" t="s">
        <v>56</v>
      </c>
      <c r="U1647" s="1" t="s">
        <v>52</v>
      </c>
      <c r="V1647" s="1" t="s">
        <v>52</v>
      </c>
      <c r="W1647" s="1" t="s">
        <v>52</v>
      </c>
      <c r="X1647" s="1">
        <v>81.82</v>
      </c>
    </row>
    <row r="1648" s="2" customFormat="1" spans="1:24">
      <c r="A1648" s="1">
        <v>1323</v>
      </c>
      <c r="B1648" s="1" t="s">
        <v>605</v>
      </c>
      <c r="C1648" s="1" t="s">
        <v>606</v>
      </c>
      <c r="D1648" s="1">
        <v>96.8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3.2</v>
      </c>
      <c r="M1648" s="1">
        <v>0</v>
      </c>
      <c r="N1648" s="1" t="s">
        <v>50</v>
      </c>
      <c r="O1648" s="1">
        <v>949.85</v>
      </c>
      <c r="P1648" s="1">
        <v>0.25</v>
      </c>
      <c r="Q1648" s="1">
        <v>60</v>
      </c>
      <c r="R1648" s="1">
        <v>349.85</v>
      </c>
      <c r="S1648" s="1">
        <v>168</v>
      </c>
      <c r="T1648" s="1" t="s">
        <v>51</v>
      </c>
      <c r="U1648" s="1" t="s">
        <v>52</v>
      </c>
      <c r="V1648" s="1" t="s">
        <v>52</v>
      </c>
      <c r="W1648" s="1" t="s">
        <v>607</v>
      </c>
      <c r="X1648" s="1">
        <v>32</v>
      </c>
    </row>
    <row r="1649" s="2" customFormat="1" spans="1:24">
      <c r="A1649" s="1">
        <v>1302</v>
      </c>
      <c r="B1649" s="1" t="s">
        <v>605</v>
      </c>
      <c r="C1649" s="1" t="s">
        <v>606</v>
      </c>
      <c r="D1649" s="1">
        <v>96.8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3.2</v>
      </c>
      <c r="M1649" s="1">
        <v>0</v>
      </c>
      <c r="N1649" s="1" t="s">
        <v>50</v>
      </c>
      <c r="O1649" s="1">
        <v>949.85</v>
      </c>
      <c r="P1649" s="1">
        <v>0.25</v>
      </c>
      <c r="Q1649" s="1">
        <v>60</v>
      </c>
      <c r="R1649" s="1">
        <v>379.85</v>
      </c>
      <c r="S1649" s="1">
        <v>6</v>
      </c>
      <c r="T1649" s="1" t="s">
        <v>51</v>
      </c>
      <c r="U1649" s="1" t="s">
        <v>52</v>
      </c>
      <c r="V1649" s="1" t="s">
        <v>52</v>
      </c>
      <c r="W1649" s="1" t="s">
        <v>608</v>
      </c>
      <c r="X1649" s="1">
        <v>12</v>
      </c>
    </row>
    <row r="1650" s="2" customFormat="1" spans="1:24">
      <c r="A1650" s="1">
        <v>1299</v>
      </c>
      <c r="B1650" s="1" t="s">
        <v>605</v>
      </c>
      <c r="C1650" s="1" t="s">
        <v>606</v>
      </c>
      <c r="D1650" s="1">
        <v>96.8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3.2</v>
      </c>
      <c r="M1650" s="1">
        <v>0</v>
      </c>
      <c r="N1650" s="1" t="s">
        <v>50</v>
      </c>
      <c r="O1650" s="1">
        <v>949.85</v>
      </c>
      <c r="P1650" s="1">
        <v>0.25</v>
      </c>
      <c r="Q1650" s="1">
        <v>60</v>
      </c>
      <c r="R1650" s="1">
        <v>379.85</v>
      </c>
      <c r="S1650" s="1">
        <v>3</v>
      </c>
      <c r="T1650" s="1" t="s">
        <v>51</v>
      </c>
      <c r="U1650" s="1" t="s">
        <v>52</v>
      </c>
      <c r="V1650" s="1" t="s">
        <v>52</v>
      </c>
      <c r="W1650" s="1" t="s">
        <v>609</v>
      </c>
      <c r="X1650" s="1">
        <v>9</v>
      </c>
    </row>
    <row r="1651" s="2" customFormat="1" spans="1:24">
      <c r="A1651" s="1">
        <v>300</v>
      </c>
      <c r="B1651" s="1" t="s">
        <v>610</v>
      </c>
      <c r="C1651" s="1" t="s">
        <v>3</v>
      </c>
      <c r="D1651" s="1">
        <v>92.57</v>
      </c>
      <c r="E1651" s="1">
        <v>0</v>
      </c>
      <c r="F1651" s="1">
        <v>0</v>
      </c>
      <c r="G1651" s="1">
        <v>0</v>
      </c>
      <c r="H1651" s="1">
        <v>0</v>
      </c>
      <c r="I1651" s="1">
        <v>6</v>
      </c>
      <c r="J1651" s="1">
        <v>0</v>
      </c>
      <c r="K1651" s="1">
        <v>1.43</v>
      </c>
      <c r="L1651" s="1">
        <v>0</v>
      </c>
      <c r="M1651" s="1">
        <v>0</v>
      </c>
      <c r="N1651" s="1" t="s">
        <v>54</v>
      </c>
      <c r="O1651" s="1">
        <v>949.85</v>
      </c>
      <c r="P1651" s="1">
        <v>2</v>
      </c>
      <c r="Q1651" s="1">
        <v>75</v>
      </c>
      <c r="R1651" s="1">
        <v>499.85</v>
      </c>
      <c r="S1651" s="1">
        <v>1</v>
      </c>
      <c r="T1651" s="1" t="s">
        <v>51</v>
      </c>
      <c r="U1651" s="1" t="s">
        <v>52</v>
      </c>
      <c r="V1651" s="1" t="s">
        <v>611</v>
      </c>
      <c r="W1651" s="1" t="s">
        <v>612</v>
      </c>
      <c r="X1651" s="1">
        <v>30</v>
      </c>
    </row>
    <row r="1652" s="2" customFormat="1" spans="1:24">
      <c r="A1652" s="1">
        <v>1306</v>
      </c>
      <c r="B1652" s="1" t="s">
        <v>605</v>
      </c>
      <c r="C1652" s="1" t="s">
        <v>606</v>
      </c>
      <c r="D1652" s="1">
        <v>96.8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3.2</v>
      </c>
      <c r="M1652" s="1">
        <v>0</v>
      </c>
      <c r="N1652" s="1" t="s">
        <v>50</v>
      </c>
      <c r="O1652" s="1">
        <v>949.85</v>
      </c>
      <c r="P1652" s="1">
        <v>0.25</v>
      </c>
      <c r="Q1652" s="1">
        <v>60</v>
      </c>
      <c r="R1652" s="1">
        <v>379.85</v>
      </c>
      <c r="S1652" s="1">
        <v>12</v>
      </c>
      <c r="T1652" s="1" t="s">
        <v>51</v>
      </c>
      <c r="U1652" s="1" t="s">
        <v>52</v>
      </c>
      <c r="V1652" s="1" t="s">
        <v>52</v>
      </c>
      <c r="W1652" s="1" t="s">
        <v>613</v>
      </c>
      <c r="X1652" s="1">
        <v>15</v>
      </c>
    </row>
    <row r="1653" s="2" customFormat="1" spans="1:24">
      <c r="A1653" s="1">
        <v>1257</v>
      </c>
      <c r="B1653" s="1" t="s">
        <v>614</v>
      </c>
      <c r="C1653" s="1" t="s">
        <v>615</v>
      </c>
      <c r="D1653" s="1">
        <v>99</v>
      </c>
      <c r="E1653" s="1">
        <v>0</v>
      </c>
      <c r="F1653" s="1">
        <v>0.05</v>
      </c>
      <c r="G1653" s="1">
        <v>0.95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 t="s">
        <v>50</v>
      </c>
      <c r="O1653" s="1">
        <v>1049.85</v>
      </c>
      <c r="P1653" s="1">
        <v>2</v>
      </c>
      <c r="Q1653" s="1">
        <v>40</v>
      </c>
      <c r="R1653" s="1">
        <v>649.85</v>
      </c>
      <c r="S1653" s="1">
        <v>1.5</v>
      </c>
      <c r="T1653" s="1" t="s">
        <v>51</v>
      </c>
      <c r="U1653" s="1" t="s">
        <v>52</v>
      </c>
      <c r="V1653" s="1" t="s">
        <v>52</v>
      </c>
      <c r="W1653" s="1" t="s">
        <v>616</v>
      </c>
      <c r="X1653" s="1">
        <v>46</v>
      </c>
    </row>
    <row r="1654" s="2" customFormat="1" spans="1:24">
      <c r="A1654" s="1">
        <v>1310</v>
      </c>
      <c r="B1654" s="1" t="s">
        <v>605</v>
      </c>
      <c r="C1654" s="1" t="s">
        <v>606</v>
      </c>
      <c r="D1654" s="1">
        <v>96.8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3.2</v>
      </c>
      <c r="M1654" s="1">
        <v>0</v>
      </c>
      <c r="N1654" s="1" t="s">
        <v>50</v>
      </c>
      <c r="O1654" s="1">
        <v>949.85</v>
      </c>
      <c r="P1654" s="1">
        <v>0.25</v>
      </c>
      <c r="Q1654" s="1">
        <v>60</v>
      </c>
      <c r="R1654" s="1">
        <v>379.85</v>
      </c>
      <c r="S1654" s="1">
        <v>24</v>
      </c>
      <c r="T1654" s="1" t="s">
        <v>51</v>
      </c>
      <c r="U1654" s="1" t="s">
        <v>52</v>
      </c>
      <c r="V1654" s="1" t="s">
        <v>52</v>
      </c>
      <c r="W1654" s="1" t="s">
        <v>617</v>
      </c>
      <c r="X1654" s="1">
        <v>21</v>
      </c>
    </row>
    <row r="1655" s="2" customFormat="1" spans="1:24">
      <c r="A1655" s="1">
        <v>1313</v>
      </c>
      <c r="B1655" s="1" t="s">
        <v>605</v>
      </c>
      <c r="C1655" s="1" t="s">
        <v>606</v>
      </c>
      <c r="D1655" s="1">
        <v>96.8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3.2</v>
      </c>
      <c r="M1655" s="1">
        <v>0</v>
      </c>
      <c r="N1655" s="1" t="s">
        <v>50</v>
      </c>
      <c r="O1655" s="1">
        <v>949.85</v>
      </c>
      <c r="P1655" s="1">
        <v>0.25</v>
      </c>
      <c r="Q1655" s="1">
        <v>30</v>
      </c>
      <c r="R1655" s="1">
        <v>379.85</v>
      </c>
      <c r="S1655" s="1">
        <v>48</v>
      </c>
      <c r="T1655" s="1" t="s">
        <v>51</v>
      </c>
      <c r="U1655" s="1" t="s">
        <v>52</v>
      </c>
      <c r="V1655" s="1" t="s">
        <v>52</v>
      </c>
      <c r="W1655" s="1" t="s">
        <v>618</v>
      </c>
      <c r="X1655" s="1">
        <v>15</v>
      </c>
    </row>
    <row r="1656" s="2" customFormat="1" spans="1:24">
      <c r="A1656" s="1">
        <v>1329</v>
      </c>
      <c r="B1656" s="1" t="s">
        <v>619</v>
      </c>
      <c r="C1656" s="1" t="s">
        <v>606</v>
      </c>
      <c r="D1656" s="1">
        <v>94.6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5.4</v>
      </c>
      <c r="M1656" s="1">
        <v>0</v>
      </c>
      <c r="N1656" s="1" t="s">
        <v>54</v>
      </c>
      <c r="O1656" s="1">
        <v>899.85</v>
      </c>
      <c r="P1656" s="1">
        <v>2</v>
      </c>
      <c r="Q1656" s="1">
        <v>0</v>
      </c>
      <c r="R1656" s="1">
        <v>449.85</v>
      </c>
      <c r="S1656" s="1">
        <v>16</v>
      </c>
      <c r="T1656" s="1" t="s">
        <v>51</v>
      </c>
      <c r="U1656" s="1">
        <v>366</v>
      </c>
      <c r="V1656" s="1" t="s">
        <v>620</v>
      </c>
      <c r="W1656" s="1" t="s">
        <v>621</v>
      </c>
      <c r="X1656" s="1">
        <v>11</v>
      </c>
    </row>
    <row r="1657" s="2" customFormat="1" spans="1:24">
      <c r="A1657" s="1">
        <v>1309</v>
      </c>
      <c r="B1657" s="1" t="s">
        <v>605</v>
      </c>
      <c r="C1657" s="1" t="s">
        <v>606</v>
      </c>
      <c r="D1657" s="1">
        <v>96.8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3.2</v>
      </c>
      <c r="M1657" s="1">
        <v>0</v>
      </c>
      <c r="N1657" s="1" t="s">
        <v>50</v>
      </c>
      <c r="O1657" s="1">
        <v>949.85</v>
      </c>
      <c r="P1657" s="1">
        <v>0.25</v>
      </c>
      <c r="Q1657" s="1">
        <v>30</v>
      </c>
      <c r="R1657" s="1">
        <v>379.85</v>
      </c>
      <c r="S1657" s="1">
        <v>24</v>
      </c>
      <c r="T1657" s="1" t="s">
        <v>51</v>
      </c>
      <c r="U1657" s="1" t="s">
        <v>52</v>
      </c>
      <c r="V1657" s="1" t="s">
        <v>52</v>
      </c>
      <c r="W1657" s="1" t="s">
        <v>622</v>
      </c>
      <c r="X1657" s="1">
        <v>12</v>
      </c>
    </row>
    <row r="1658" s="2" customFormat="1" spans="1:24">
      <c r="A1658" s="1">
        <v>1317</v>
      </c>
      <c r="B1658" s="1" t="s">
        <v>605</v>
      </c>
      <c r="C1658" s="1" t="s">
        <v>606</v>
      </c>
      <c r="D1658" s="1">
        <v>96.8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3.2</v>
      </c>
      <c r="M1658" s="1">
        <v>0</v>
      </c>
      <c r="N1658" s="1" t="s">
        <v>50</v>
      </c>
      <c r="O1658" s="1">
        <v>949.85</v>
      </c>
      <c r="P1658" s="1">
        <v>0.25</v>
      </c>
      <c r="Q1658" s="1">
        <v>30</v>
      </c>
      <c r="R1658" s="1">
        <v>379.85</v>
      </c>
      <c r="S1658" s="1">
        <v>72</v>
      </c>
      <c r="T1658" s="1" t="s">
        <v>51</v>
      </c>
      <c r="U1658" s="1" t="s">
        <v>52</v>
      </c>
      <c r="V1658" s="1" t="s">
        <v>52</v>
      </c>
      <c r="W1658" s="1" t="s">
        <v>623</v>
      </c>
      <c r="X1658" s="1">
        <v>19</v>
      </c>
    </row>
    <row r="1659" s="2" customFormat="1" spans="1:24">
      <c r="A1659" s="1">
        <v>1305</v>
      </c>
      <c r="B1659" s="1" t="s">
        <v>605</v>
      </c>
      <c r="C1659" s="1" t="s">
        <v>606</v>
      </c>
      <c r="D1659" s="1">
        <v>96.8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3.2</v>
      </c>
      <c r="M1659" s="1">
        <v>0</v>
      </c>
      <c r="N1659" s="1" t="s">
        <v>50</v>
      </c>
      <c r="O1659" s="1">
        <v>949.85</v>
      </c>
      <c r="P1659" s="1">
        <v>0.25</v>
      </c>
      <c r="Q1659" s="1">
        <v>30</v>
      </c>
      <c r="R1659" s="1">
        <v>379.85</v>
      </c>
      <c r="S1659" s="1">
        <v>12</v>
      </c>
      <c r="T1659" s="1" t="s">
        <v>51</v>
      </c>
      <c r="U1659" s="1" t="s">
        <v>52</v>
      </c>
      <c r="V1659" s="1" t="s">
        <v>52</v>
      </c>
      <c r="W1659" s="1" t="s">
        <v>624</v>
      </c>
      <c r="X1659" s="1">
        <v>9</v>
      </c>
    </row>
    <row r="1660" s="2" customFormat="1" spans="1:24">
      <c r="A1660" s="1">
        <v>1301</v>
      </c>
      <c r="B1660" s="1" t="s">
        <v>605</v>
      </c>
      <c r="C1660" s="1" t="s">
        <v>606</v>
      </c>
      <c r="D1660" s="1">
        <v>96.8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3.2</v>
      </c>
      <c r="M1660" s="1">
        <v>0</v>
      </c>
      <c r="N1660" s="1" t="s">
        <v>50</v>
      </c>
      <c r="O1660" s="1">
        <v>949.85</v>
      </c>
      <c r="P1660" s="1">
        <v>0.25</v>
      </c>
      <c r="Q1660" s="1">
        <v>30</v>
      </c>
      <c r="R1660" s="1">
        <v>379.85</v>
      </c>
      <c r="S1660" s="1">
        <v>6</v>
      </c>
      <c r="T1660" s="1" t="s">
        <v>51</v>
      </c>
      <c r="U1660" s="1" t="s">
        <v>52</v>
      </c>
      <c r="V1660" s="1" t="s">
        <v>52</v>
      </c>
      <c r="W1660" s="1" t="s">
        <v>625</v>
      </c>
      <c r="X1660" s="1">
        <v>8</v>
      </c>
    </row>
    <row r="1661" s="2" customFormat="1" spans="1:24">
      <c r="A1661" s="1">
        <v>1325</v>
      </c>
      <c r="B1661" s="1" t="s">
        <v>619</v>
      </c>
      <c r="C1661" s="1" t="s">
        <v>606</v>
      </c>
      <c r="D1661" s="1">
        <v>95.7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4.3</v>
      </c>
      <c r="M1661" s="1">
        <v>0</v>
      </c>
      <c r="N1661" s="1" t="s">
        <v>54</v>
      </c>
      <c r="O1661" s="1">
        <v>899.85</v>
      </c>
      <c r="P1661" s="1">
        <v>2</v>
      </c>
      <c r="Q1661" s="1">
        <v>0</v>
      </c>
      <c r="R1661" s="1">
        <v>449.85</v>
      </c>
      <c r="S1661" s="1">
        <v>3</v>
      </c>
      <c r="T1661" s="1" t="s">
        <v>51</v>
      </c>
      <c r="U1661" s="1">
        <v>280</v>
      </c>
      <c r="V1661" s="1" t="s">
        <v>52</v>
      </c>
      <c r="W1661" s="1" t="s">
        <v>626</v>
      </c>
      <c r="X1661" s="1">
        <v>18</v>
      </c>
    </row>
    <row r="1662" s="2" customFormat="1" spans="1:24">
      <c r="A1662" s="1">
        <v>1327</v>
      </c>
      <c r="B1662" s="1" t="s">
        <v>619</v>
      </c>
      <c r="C1662" s="1" t="s">
        <v>606</v>
      </c>
      <c r="D1662" s="1">
        <v>95.5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4.5</v>
      </c>
      <c r="M1662" s="1">
        <v>0</v>
      </c>
      <c r="N1662" s="1" t="s">
        <v>54</v>
      </c>
      <c r="O1662" s="1">
        <v>899.85</v>
      </c>
      <c r="P1662" s="1">
        <v>2</v>
      </c>
      <c r="Q1662" s="1">
        <v>0</v>
      </c>
      <c r="R1662" s="1">
        <v>449.85</v>
      </c>
      <c r="S1662" s="1">
        <v>16</v>
      </c>
      <c r="T1662" s="1" t="s">
        <v>51</v>
      </c>
      <c r="U1662" s="1">
        <v>340</v>
      </c>
      <c r="V1662" s="1" t="s">
        <v>627</v>
      </c>
      <c r="W1662" s="1" t="s">
        <v>628</v>
      </c>
      <c r="X1662" s="1">
        <v>11</v>
      </c>
    </row>
    <row r="1663" s="2" customFormat="1" spans="1:24">
      <c r="A1663" s="1">
        <v>1314</v>
      </c>
      <c r="B1663" s="1" t="s">
        <v>605</v>
      </c>
      <c r="C1663" s="1" t="s">
        <v>606</v>
      </c>
      <c r="D1663" s="1">
        <v>96.8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3.2</v>
      </c>
      <c r="M1663" s="1">
        <v>0</v>
      </c>
      <c r="N1663" s="1" t="s">
        <v>50</v>
      </c>
      <c r="O1663" s="1">
        <v>949.85</v>
      </c>
      <c r="P1663" s="1">
        <v>0.25</v>
      </c>
      <c r="Q1663" s="1">
        <v>60</v>
      </c>
      <c r="R1663" s="1">
        <v>379.85</v>
      </c>
      <c r="S1663" s="1">
        <v>48</v>
      </c>
      <c r="T1663" s="1" t="s">
        <v>51</v>
      </c>
      <c r="U1663" s="1" t="s">
        <v>52</v>
      </c>
      <c r="V1663" s="1" t="s">
        <v>52</v>
      </c>
      <c r="W1663" s="1" t="s">
        <v>629</v>
      </c>
      <c r="X1663" s="1">
        <v>29</v>
      </c>
    </row>
    <row r="1664" s="2" customFormat="1" spans="1:24">
      <c r="A1664" s="1">
        <v>1312</v>
      </c>
      <c r="B1664" s="1" t="s">
        <v>605</v>
      </c>
      <c r="C1664" s="1" t="s">
        <v>606</v>
      </c>
      <c r="D1664" s="1">
        <v>96.8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3.2</v>
      </c>
      <c r="M1664" s="1">
        <v>0</v>
      </c>
      <c r="N1664" s="1" t="s">
        <v>50</v>
      </c>
      <c r="O1664" s="1">
        <v>949.85</v>
      </c>
      <c r="P1664" s="1">
        <v>0.25</v>
      </c>
      <c r="Q1664" s="1">
        <v>15</v>
      </c>
      <c r="R1664" s="1">
        <v>379.85</v>
      </c>
      <c r="S1664" s="1">
        <v>48</v>
      </c>
      <c r="T1664" s="1" t="s">
        <v>51</v>
      </c>
      <c r="U1664" s="1" t="s">
        <v>52</v>
      </c>
      <c r="V1664" s="1" t="s">
        <v>52</v>
      </c>
      <c r="W1664" s="1" t="s">
        <v>630</v>
      </c>
      <c r="X1664" s="1">
        <v>12</v>
      </c>
    </row>
    <row r="1665" s="2" customFormat="1" spans="1:24">
      <c r="A1665" s="1">
        <v>1316</v>
      </c>
      <c r="B1665" s="1" t="s">
        <v>605</v>
      </c>
      <c r="C1665" s="1" t="s">
        <v>606</v>
      </c>
      <c r="D1665" s="1">
        <v>96.8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3.2</v>
      </c>
      <c r="M1665" s="1">
        <v>0</v>
      </c>
      <c r="N1665" s="1" t="s">
        <v>50</v>
      </c>
      <c r="O1665" s="1">
        <v>949.85</v>
      </c>
      <c r="P1665" s="1">
        <v>0.25</v>
      </c>
      <c r="Q1665" s="1">
        <v>15</v>
      </c>
      <c r="R1665" s="1">
        <v>379.85</v>
      </c>
      <c r="S1665" s="1">
        <v>72</v>
      </c>
      <c r="T1665" s="1" t="s">
        <v>51</v>
      </c>
      <c r="U1665" s="1" t="s">
        <v>52</v>
      </c>
      <c r="V1665" s="1" t="s">
        <v>52</v>
      </c>
      <c r="W1665" s="1" t="s">
        <v>631</v>
      </c>
      <c r="X1665" s="1">
        <v>14</v>
      </c>
    </row>
    <row r="1666" s="2" customFormat="1" spans="1:24">
      <c r="A1666" s="1">
        <v>1321</v>
      </c>
      <c r="B1666" s="1" t="s">
        <v>605</v>
      </c>
      <c r="C1666" s="1" t="s">
        <v>606</v>
      </c>
      <c r="D1666" s="1">
        <v>96.8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3.2</v>
      </c>
      <c r="M1666" s="1">
        <v>0</v>
      </c>
      <c r="N1666" s="1" t="s">
        <v>50</v>
      </c>
      <c r="O1666" s="1">
        <v>949.85</v>
      </c>
      <c r="P1666" s="1">
        <v>0.25</v>
      </c>
      <c r="Q1666" s="1">
        <v>30</v>
      </c>
      <c r="R1666" s="1">
        <v>379.85</v>
      </c>
      <c r="S1666" s="1">
        <v>144</v>
      </c>
      <c r="T1666" s="1" t="s">
        <v>51</v>
      </c>
      <c r="U1666" s="1" t="s">
        <v>52</v>
      </c>
      <c r="V1666" s="1" t="s">
        <v>52</v>
      </c>
      <c r="W1666" s="1" t="s">
        <v>632</v>
      </c>
      <c r="X1666" s="1">
        <v>24</v>
      </c>
    </row>
    <row r="1667" s="2" customFormat="1" spans="1:24">
      <c r="A1667" s="1">
        <v>350</v>
      </c>
      <c r="B1667" s="1" t="s">
        <v>610</v>
      </c>
      <c r="C1667" s="1" t="s">
        <v>3</v>
      </c>
      <c r="D1667" s="1">
        <v>92.57</v>
      </c>
      <c r="E1667" s="1">
        <v>0</v>
      </c>
      <c r="F1667" s="1">
        <v>0</v>
      </c>
      <c r="G1667" s="1">
        <v>0</v>
      </c>
      <c r="H1667" s="1">
        <v>0</v>
      </c>
      <c r="I1667" s="1">
        <v>6</v>
      </c>
      <c r="J1667" s="1">
        <v>0</v>
      </c>
      <c r="K1667" s="1">
        <v>1.43</v>
      </c>
      <c r="L1667" s="1">
        <v>0</v>
      </c>
      <c r="M1667" s="1">
        <v>0</v>
      </c>
      <c r="N1667" s="1" t="s">
        <v>54</v>
      </c>
      <c r="O1667" s="1">
        <v>949.85</v>
      </c>
      <c r="P1667" s="1">
        <v>2</v>
      </c>
      <c r="Q1667" s="1">
        <v>75</v>
      </c>
      <c r="R1667" s="1">
        <v>499.85</v>
      </c>
      <c r="S1667" s="1">
        <v>3</v>
      </c>
      <c r="T1667" s="1" t="s">
        <v>51</v>
      </c>
      <c r="U1667" s="1" t="s">
        <v>52</v>
      </c>
      <c r="V1667" s="1" t="s">
        <v>633</v>
      </c>
      <c r="W1667" s="1" t="s">
        <v>634</v>
      </c>
      <c r="X1667" s="1">
        <v>34</v>
      </c>
    </row>
    <row r="1668" s="2" customFormat="1" spans="1:24">
      <c r="A1668" s="1">
        <v>1318</v>
      </c>
      <c r="B1668" s="1" t="s">
        <v>605</v>
      </c>
      <c r="C1668" s="1" t="s">
        <v>606</v>
      </c>
      <c r="D1668" s="1">
        <v>96.8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3.2</v>
      </c>
      <c r="M1668" s="1">
        <v>0</v>
      </c>
      <c r="N1668" s="1" t="s">
        <v>50</v>
      </c>
      <c r="O1668" s="1">
        <v>949.85</v>
      </c>
      <c r="P1668" s="1">
        <v>0.25</v>
      </c>
      <c r="Q1668" s="1">
        <v>60</v>
      </c>
      <c r="R1668" s="1">
        <v>379.85</v>
      </c>
      <c r="S1668" s="1">
        <v>72</v>
      </c>
      <c r="T1668" s="1" t="s">
        <v>51</v>
      </c>
      <c r="U1668" s="1" t="s">
        <v>52</v>
      </c>
      <c r="V1668" s="1" t="s">
        <v>52</v>
      </c>
      <c r="W1668" s="1" t="s">
        <v>635</v>
      </c>
      <c r="X1668" s="1">
        <v>33</v>
      </c>
    </row>
    <row r="1669" s="2" customFormat="1" spans="1:24">
      <c r="A1669" s="1">
        <v>1298</v>
      </c>
      <c r="B1669" s="1" t="s">
        <v>605</v>
      </c>
      <c r="C1669" s="1" t="s">
        <v>606</v>
      </c>
      <c r="D1669" s="1">
        <v>96.8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3.2</v>
      </c>
      <c r="M1669" s="1">
        <v>0</v>
      </c>
      <c r="N1669" s="1" t="s">
        <v>50</v>
      </c>
      <c r="O1669" s="1">
        <v>949.85</v>
      </c>
      <c r="P1669" s="1">
        <v>0.25</v>
      </c>
      <c r="Q1669" s="1">
        <v>30</v>
      </c>
      <c r="R1669" s="1">
        <v>379.85</v>
      </c>
      <c r="S1669" s="1">
        <v>3</v>
      </c>
      <c r="T1669" s="1" t="s">
        <v>51</v>
      </c>
      <c r="U1669" s="1" t="s">
        <v>52</v>
      </c>
      <c r="V1669" s="1" t="s">
        <v>52</v>
      </c>
      <c r="W1669" s="1" t="s">
        <v>636</v>
      </c>
      <c r="X1669" s="1">
        <v>7</v>
      </c>
    </row>
    <row r="1670" s="2" customFormat="1" spans="1:24">
      <c r="A1670" s="1">
        <v>1320</v>
      </c>
      <c r="B1670" s="1" t="s">
        <v>605</v>
      </c>
      <c r="C1670" s="1" t="s">
        <v>606</v>
      </c>
      <c r="D1670" s="1">
        <v>96.8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3.2</v>
      </c>
      <c r="M1670" s="1">
        <v>0</v>
      </c>
      <c r="N1670" s="1" t="s">
        <v>50</v>
      </c>
      <c r="O1670" s="1">
        <v>949.85</v>
      </c>
      <c r="P1670" s="1">
        <v>0.25</v>
      </c>
      <c r="Q1670" s="1">
        <v>15</v>
      </c>
      <c r="R1670" s="1">
        <v>379.85</v>
      </c>
      <c r="S1670" s="1">
        <v>144</v>
      </c>
      <c r="T1670" s="1" t="s">
        <v>51</v>
      </c>
      <c r="U1670" s="1" t="s">
        <v>52</v>
      </c>
      <c r="V1670" s="1" t="s">
        <v>52</v>
      </c>
      <c r="W1670" s="1" t="s">
        <v>637</v>
      </c>
      <c r="X1670" s="1">
        <v>19</v>
      </c>
    </row>
    <row r="1671" s="2" customFormat="1" spans="1:24">
      <c r="A1671" s="1">
        <v>50</v>
      </c>
      <c r="B1671" s="1" t="s">
        <v>53</v>
      </c>
      <c r="C1671" s="1" t="s">
        <v>3</v>
      </c>
      <c r="D1671" s="1">
        <v>95.935</v>
      </c>
      <c r="E1671" s="1">
        <v>0</v>
      </c>
      <c r="F1671" s="1">
        <v>0</v>
      </c>
      <c r="G1671" s="1">
        <v>0</v>
      </c>
      <c r="H1671" s="1">
        <v>0</v>
      </c>
      <c r="I1671" s="1">
        <v>3.3</v>
      </c>
      <c r="J1671" s="1">
        <v>0</v>
      </c>
      <c r="K1671" s="1">
        <v>0.765</v>
      </c>
      <c r="L1671" s="1">
        <v>0</v>
      </c>
      <c r="M1671" s="1">
        <v>0</v>
      </c>
      <c r="N1671" s="1" t="s">
        <v>55</v>
      </c>
      <c r="O1671" s="1">
        <v>899.85</v>
      </c>
      <c r="P1671" s="1">
        <v>1</v>
      </c>
      <c r="Q1671" s="1">
        <v>45</v>
      </c>
      <c r="R1671" s="1">
        <v>349.85</v>
      </c>
      <c r="S1671" s="1">
        <v>1</v>
      </c>
      <c r="T1671" s="1" t="s">
        <v>56</v>
      </c>
      <c r="U1671" s="1">
        <v>290</v>
      </c>
      <c r="V1671" s="1" t="s">
        <v>638</v>
      </c>
      <c r="W1671" s="1" t="s">
        <v>639</v>
      </c>
      <c r="X1671" s="1">
        <v>38</v>
      </c>
    </row>
    <row r="1672" s="2" customFormat="1" spans="1:24">
      <c r="A1672" s="1">
        <v>1251</v>
      </c>
      <c r="B1672" s="1" t="s">
        <v>614</v>
      </c>
      <c r="C1672" s="1" t="s">
        <v>615</v>
      </c>
      <c r="D1672" s="1">
        <v>99</v>
      </c>
      <c r="E1672" s="1">
        <v>0</v>
      </c>
      <c r="F1672" s="1">
        <v>0.05</v>
      </c>
      <c r="G1672" s="1">
        <v>0.95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 t="s">
        <v>50</v>
      </c>
      <c r="O1672" s="1">
        <v>1049.85</v>
      </c>
      <c r="P1672" s="1">
        <v>2</v>
      </c>
      <c r="Q1672" s="1">
        <v>40</v>
      </c>
      <c r="R1672" s="1">
        <v>649.85</v>
      </c>
      <c r="S1672" s="1">
        <v>0.75</v>
      </c>
      <c r="T1672" s="1" t="s">
        <v>51</v>
      </c>
      <c r="U1672" s="1" t="s">
        <v>52</v>
      </c>
      <c r="V1672" s="1" t="s">
        <v>52</v>
      </c>
      <c r="W1672" s="1" t="s">
        <v>640</v>
      </c>
      <c r="X1672" s="1">
        <v>45</v>
      </c>
    </row>
    <row r="1673" s="2" customFormat="1" spans="1:24">
      <c r="A1673" s="1">
        <v>268</v>
      </c>
      <c r="B1673" s="1" t="s">
        <v>610</v>
      </c>
      <c r="C1673" s="1" t="s">
        <v>3</v>
      </c>
      <c r="D1673" s="1">
        <v>92.57</v>
      </c>
      <c r="E1673" s="1">
        <v>0</v>
      </c>
      <c r="F1673" s="1">
        <v>0</v>
      </c>
      <c r="G1673" s="1">
        <v>0</v>
      </c>
      <c r="H1673" s="1">
        <v>0</v>
      </c>
      <c r="I1673" s="1">
        <v>6</v>
      </c>
      <c r="J1673" s="1">
        <v>0</v>
      </c>
      <c r="K1673" s="1">
        <v>1.43</v>
      </c>
      <c r="L1673" s="1">
        <v>0</v>
      </c>
      <c r="M1673" s="1">
        <v>0</v>
      </c>
      <c r="N1673" s="1" t="s">
        <v>54</v>
      </c>
      <c r="O1673" s="1">
        <v>949.85</v>
      </c>
      <c r="P1673" s="1">
        <v>2</v>
      </c>
      <c r="Q1673" s="1">
        <v>75</v>
      </c>
      <c r="R1673" s="1">
        <v>499.85</v>
      </c>
      <c r="S1673" s="1">
        <v>0.333</v>
      </c>
      <c r="T1673" s="1" t="s">
        <v>51</v>
      </c>
      <c r="U1673" s="1" t="s">
        <v>52</v>
      </c>
      <c r="V1673" s="1" t="s">
        <v>641</v>
      </c>
      <c r="W1673" s="1" t="s">
        <v>642</v>
      </c>
      <c r="X1673" s="1">
        <v>25</v>
      </c>
    </row>
    <row r="1674" s="2" customFormat="1" spans="1:24">
      <c r="A1674" s="1">
        <v>1282</v>
      </c>
      <c r="B1674" s="1" t="s">
        <v>610</v>
      </c>
      <c r="C1674" s="1" t="s">
        <v>102</v>
      </c>
      <c r="D1674" s="1">
        <v>92.47</v>
      </c>
      <c r="E1674" s="1">
        <v>0</v>
      </c>
      <c r="F1674" s="1">
        <v>0</v>
      </c>
      <c r="G1674" s="1">
        <v>0</v>
      </c>
      <c r="H1674" s="1">
        <v>0</v>
      </c>
      <c r="I1674" s="1">
        <v>6</v>
      </c>
      <c r="J1674" s="1">
        <v>0</v>
      </c>
      <c r="K1674" s="1">
        <v>1.29</v>
      </c>
      <c r="L1674" s="1">
        <v>0.24</v>
      </c>
      <c r="M1674" s="1">
        <v>0</v>
      </c>
      <c r="N1674" s="1" t="s">
        <v>54</v>
      </c>
      <c r="O1674" s="1">
        <v>949.85</v>
      </c>
      <c r="P1674" s="1">
        <v>2</v>
      </c>
      <c r="Q1674" s="1">
        <v>75</v>
      </c>
      <c r="R1674" s="1">
        <v>499.85</v>
      </c>
      <c r="S1674" s="1">
        <v>0.333</v>
      </c>
      <c r="T1674" s="1" t="s">
        <v>51</v>
      </c>
      <c r="U1674" s="1" t="s">
        <v>52</v>
      </c>
      <c r="V1674" s="1" t="s">
        <v>643</v>
      </c>
      <c r="W1674" s="1" t="s">
        <v>644</v>
      </c>
      <c r="X1674" s="1">
        <v>27</v>
      </c>
    </row>
    <row r="1675" s="2" customFormat="1" spans="1:24">
      <c r="A1675" s="1">
        <v>1308</v>
      </c>
      <c r="B1675" s="1" t="s">
        <v>605</v>
      </c>
      <c r="C1675" s="1" t="s">
        <v>606</v>
      </c>
      <c r="D1675" s="1">
        <v>96.8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3.2</v>
      </c>
      <c r="M1675" s="1">
        <v>0</v>
      </c>
      <c r="N1675" s="1" t="s">
        <v>50</v>
      </c>
      <c r="O1675" s="1">
        <v>949.85</v>
      </c>
      <c r="P1675" s="1">
        <v>0.25</v>
      </c>
      <c r="Q1675" s="1">
        <v>15</v>
      </c>
      <c r="R1675" s="1">
        <v>379.85</v>
      </c>
      <c r="S1675" s="1">
        <v>24</v>
      </c>
      <c r="T1675" s="1" t="s">
        <v>51</v>
      </c>
      <c r="U1675" s="1" t="s">
        <v>52</v>
      </c>
      <c r="V1675" s="1" t="s">
        <v>52</v>
      </c>
      <c r="W1675" s="1" t="s">
        <v>644</v>
      </c>
      <c r="X1675" s="1">
        <v>10</v>
      </c>
    </row>
    <row r="1676" s="2" customFormat="1" spans="1:24">
      <c r="A1676" s="1">
        <v>1234</v>
      </c>
      <c r="B1676" s="1" t="s">
        <v>645</v>
      </c>
      <c r="C1676" s="1" t="s">
        <v>646</v>
      </c>
      <c r="D1676" s="1">
        <v>95.01</v>
      </c>
      <c r="E1676" s="1">
        <v>0</v>
      </c>
      <c r="F1676" s="1">
        <v>0.02</v>
      </c>
      <c r="G1676" s="1">
        <v>0</v>
      </c>
      <c r="H1676" s="1">
        <v>0</v>
      </c>
      <c r="I1676" s="1">
        <v>4</v>
      </c>
      <c r="J1676" s="1">
        <v>0.02</v>
      </c>
      <c r="K1676" s="1">
        <v>0.95</v>
      </c>
      <c r="L1676" s="1">
        <v>0</v>
      </c>
      <c r="M1676" s="1">
        <v>0</v>
      </c>
      <c r="N1676" s="1" t="s">
        <v>55</v>
      </c>
      <c r="O1676" s="1">
        <v>999.85</v>
      </c>
      <c r="P1676" s="1">
        <v>4</v>
      </c>
      <c r="Q1676" s="1">
        <v>5</v>
      </c>
      <c r="R1676" s="1">
        <v>449.85</v>
      </c>
      <c r="S1676" s="1">
        <v>5</v>
      </c>
      <c r="T1676" s="1" t="s">
        <v>56</v>
      </c>
      <c r="U1676" s="1" t="s">
        <v>52</v>
      </c>
      <c r="V1676" s="1" t="s">
        <v>627</v>
      </c>
      <c r="W1676" s="1" t="s">
        <v>647</v>
      </c>
      <c r="X1676" s="1">
        <v>35</v>
      </c>
    </row>
    <row r="1677" s="2" customFormat="1" spans="1:24">
      <c r="A1677" s="1">
        <v>1304</v>
      </c>
      <c r="B1677" s="1" t="s">
        <v>605</v>
      </c>
      <c r="C1677" s="1" t="s">
        <v>606</v>
      </c>
      <c r="D1677" s="1">
        <v>96.8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3.2</v>
      </c>
      <c r="M1677" s="1">
        <v>0</v>
      </c>
      <c r="N1677" s="1" t="s">
        <v>50</v>
      </c>
      <c r="O1677" s="1">
        <v>949.85</v>
      </c>
      <c r="P1677" s="1">
        <v>0.25</v>
      </c>
      <c r="Q1677" s="1">
        <v>15</v>
      </c>
      <c r="R1677" s="1">
        <v>379.85</v>
      </c>
      <c r="S1677" s="1">
        <v>12</v>
      </c>
      <c r="T1677" s="1" t="s">
        <v>51</v>
      </c>
      <c r="U1677" s="1" t="s">
        <v>52</v>
      </c>
      <c r="V1677" s="1" t="s">
        <v>52</v>
      </c>
      <c r="W1677" s="1" t="s">
        <v>648</v>
      </c>
      <c r="X1677" s="1">
        <v>8</v>
      </c>
    </row>
    <row r="1678" s="2" customFormat="1" spans="1:24">
      <c r="A1678" s="1">
        <v>1233</v>
      </c>
      <c r="B1678" s="1" t="s">
        <v>645</v>
      </c>
      <c r="C1678" s="1" t="s">
        <v>646</v>
      </c>
      <c r="D1678" s="1">
        <v>95.01</v>
      </c>
      <c r="E1678" s="1">
        <v>0</v>
      </c>
      <c r="F1678" s="1">
        <v>0.02</v>
      </c>
      <c r="G1678" s="1">
        <v>0</v>
      </c>
      <c r="H1678" s="1">
        <v>0</v>
      </c>
      <c r="I1678" s="1">
        <v>4</v>
      </c>
      <c r="J1678" s="1">
        <v>0.02</v>
      </c>
      <c r="K1678" s="1">
        <v>0.95</v>
      </c>
      <c r="L1678" s="1">
        <v>0</v>
      </c>
      <c r="M1678" s="1">
        <v>0</v>
      </c>
      <c r="N1678" s="1" t="s">
        <v>55</v>
      </c>
      <c r="O1678" s="1">
        <v>999.85</v>
      </c>
      <c r="P1678" s="1">
        <v>4</v>
      </c>
      <c r="Q1678" s="1">
        <v>5</v>
      </c>
      <c r="R1678" s="1">
        <v>449.85</v>
      </c>
      <c r="S1678" s="1">
        <v>5</v>
      </c>
      <c r="T1678" s="1" t="s">
        <v>56</v>
      </c>
      <c r="U1678" s="1" t="s">
        <v>52</v>
      </c>
      <c r="V1678" s="1" t="s">
        <v>649</v>
      </c>
      <c r="W1678" s="1" t="s">
        <v>650</v>
      </c>
      <c r="X1678" s="1">
        <v>35</v>
      </c>
    </row>
    <row r="1679" s="2" customFormat="1" spans="1:24">
      <c r="A1679" s="1">
        <v>286</v>
      </c>
      <c r="B1679" s="1" t="s">
        <v>610</v>
      </c>
      <c r="C1679" s="1" t="s">
        <v>3</v>
      </c>
      <c r="D1679" s="1">
        <v>92.57</v>
      </c>
      <c r="E1679" s="1">
        <v>0</v>
      </c>
      <c r="F1679" s="1">
        <v>0</v>
      </c>
      <c r="G1679" s="1">
        <v>0</v>
      </c>
      <c r="H1679" s="1">
        <v>0</v>
      </c>
      <c r="I1679" s="1">
        <v>6</v>
      </c>
      <c r="J1679" s="1">
        <v>0</v>
      </c>
      <c r="K1679" s="1">
        <v>1.43</v>
      </c>
      <c r="L1679" s="1">
        <v>0</v>
      </c>
      <c r="M1679" s="1">
        <v>0</v>
      </c>
      <c r="N1679" s="1" t="s">
        <v>54</v>
      </c>
      <c r="O1679" s="1">
        <v>949.85</v>
      </c>
      <c r="P1679" s="1">
        <v>2</v>
      </c>
      <c r="Q1679" s="1">
        <v>75</v>
      </c>
      <c r="R1679" s="1">
        <v>499.85</v>
      </c>
      <c r="S1679" s="1">
        <v>0.5</v>
      </c>
      <c r="T1679" s="1" t="s">
        <v>51</v>
      </c>
      <c r="U1679" s="1" t="s">
        <v>52</v>
      </c>
      <c r="V1679" s="1" t="s">
        <v>651</v>
      </c>
      <c r="W1679" s="1" t="s">
        <v>652</v>
      </c>
      <c r="X1679" s="1">
        <v>28</v>
      </c>
    </row>
    <row r="1680" s="2" customFormat="1" spans="1:24">
      <c r="A1680" s="1">
        <v>1283</v>
      </c>
      <c r="B1680" s="1" t="s">
        <v>610</v>
      </c>
      <c r="C1680" s="1" t="s">
        <v>102</v>
      </c>
      <c r="D1680" s="1">
        <v>92.47</v>
      </c>
      <c r="E1680" s="1">
        <v>0</v>
      </c>
      <c r="F1680" s="1">
        <v>0</v>
      </c>
      <c r="G1680" s="1">
        <v>0</v>
      </c>
      <c r="H1680" s="1">
        <v>0</v>
      </c>
      <c r="I1680" s="1">
        <v>6</v>
      </c>
      <c r="J1680" s="1">
        <v>0</v>
      </c>
      <c r="K1680" s="1">
        <v>1.29</v>
      </c>
      <c r="L1680" s="1">
        <v>0.24</v>
      </c>
      <c r="M1680" s="1">
        <v>0</v>
      </c>
      <c r="N1680" s="1" t="s">
        <v>54</v>
      </c>
      <c r="O1680" s="1">
        <v>949.85</v>
      </c>
      <c r="P1680" s="1">
        <v>2</v>
      </c>
      <c r="Q1680" s="1">
        <v>75</v>
      </c>
      <c r="R1680" s="1">
        <v>499.85</v>
      </c>
      <c r="S1680" s="1">
        <v>0.5</v>
      </c>
      <c r="T1680" s="1" t="s">
        <v>51</v>
      </c>
      <c r="U1680" s="1" t="s">
        <v>52</v>
      </c>
      <c r="V1680" s="1" t="s">
        <v>653</v>
      </c>
      <c r="W1680" s="1" t="s">
        <v>654</v>
      </c>
      <c r="X1680" s="1">
        <v>31</v>
      </c>
    </row>
    <row r="1681" s="2" customFormat="1" spans="1:24">
      <c r="A1681" s="1">
        <v>1322</v>
      </c>
      <c r="B1681" s="1" t="s">
        <v>605</v>
      </c>
      <c r="C1681" s="1" t="s">
        <v>606</v>
      </c>
      <c r="D1681" s="1">
        <v>96.8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3.2</v>
      </c>
      <c r="M1681" s="1">
        <v>0</v>
      </c>
      <c r="N1681" s="1" t="s">
        <v>50</v>
      </c>
      <c r="O1681" s="1">
        <v>949.85</v>
      </c>
      <c r="P1681" s="1">
        <v>0.25</v>
      </c>
      <c r="Q1681" s="1">
        <v>60</v>
      </c>
      <c r="R1681" s="1">
        <v>379.85</v>
      </c>
      <c r="S1681" s="1">
        <v>144</v>
      </c>
      <c r="T1681" s="1" t="s">
        <v>51</v>
      </c>
      <c r="U1681" s="1" t="s">
        <v>52</v>
      </c>
      <c r="V1681" s="1" t="s">
        <v>52</v>
      </c>
      <c r="W1681" s="1" t="s">
        <v>655</v>
      </c>
      <c r="X1681" s="1">
        <v>41</v>
      </c>
    </row>
    <row r="1682" s="2" customFormat="1" spans="1:24">
      <c r="A1682" s="1">
        <v>19</v>
      </c>
      <c r="B1682" s="1" t="s">
        <v>66</v>
      </c>
      <c r="C1682" s="1" t="s">
        <v>67</v>
      </c>
      <c r="D1682" s="1">
        <v>97.585</v>
      </c>
      <c r="E1682" s="1">
        <v>0</v>
      </c>
      <c r="F1682" s="1">
        <v>0</v>
      </c>
      <c r="G1682" s="1">
        <v>0</v>
      </c>
      <c r="H1682" s="1">
        <v>0</v>
      </c>
      <c r="I1682" s="1">
        <v>1.91</v>
      </c>
      <c r="J1682" s="1">
        <v>0.035</v>
      </c>
      <c r="K1682" s="1">
        <v>0.47</v>
      </c>
      <c r="L1682" s="1">
        <v>0</v>
      </c>
      <c r="M1682" s="1">
        <v>0</v>
      </c>
      <c r="N1682" s="1" t="s">
        <v>55</v>
      </c>
      <c r="O1682" s="1">
        <v>899.85</v>
      </c>
      <c r="P1682" s="1">
        <v>1</v>
      </c>
      <c r="Q1682" s="1">
        <v>40</v>
      </c>
      <c r="R1682" s="1">
        <v>419.85</v>
      </c>
      <c r="S1682" s="1">
        <v>0.5</v>
      </c>
      <c r="T1682" s="1" t="s">
        <v>56</v>
      </c>
      <c r="U1682" s="1" t="s">
        <v>52</v>
      </c>
      <c r="V1682" s="1" t="s">
        <v>52</v>
      </c>
      <c r="W1682" s="1" t="s">
        <v>656</v>
      </c>
      <c r="X1682" s="1">
        <v>49</v>
      </c>
    </row>
    <row r="1683" s="2" customFormat="1" spans="1:24">
      <c r="A1683" s="1">
        <v>256</v>
      </c>
      <c r="B1683" s="1" t="s">
        <v>610</v>
      </c>
      <c r="C1683" s="1" t="s">
        <v>3</v>
      </c>
      <c r="D1683" s="1">
        <v>92.57</v>
      </c>
      <c r="E1683" s="1">
        <v>0</v>
      </c>
      <c r="F1683" s="1">
        <v>0</v>
      </c>
      <c r="G1683" s="1">
        <v>0</v>
      </c>
      <c r="H1683" s="1">
        <v>0</v>
      </c>
      <c r="I1683" s="1">
        <v>6</v>
      </c>
      <c r="J1683" s="1">
        <v>0</v>
      </c>
      <c r="K1683" s="1">
        <v>1.43</v>
      </c>
      <c r="L1683" s="1">
        <v>0</v>
      </c>
      <c r="M1683" s="1">
        <v>0</v>
      </c>
      <c r="N1683" s="1" t="s">
        <v>54</v>
      </c>
      <c r="O1683" s="1">
        <v>949.85</v>
      </c>
      <c r="P1683" s="1">
        <v>2</v>
      </c>
      <c r="Q1683" s="1">
        <v>75</v>
      </c>
      <c r="R1683" s="1">
        <v>499.85</v>
      </c>
      <c r="S1683" s="1">
        <v>0.167</v>
      </c>
      <c r="T1683" s="1" t="s">
        <v>51</v>
      </c>
      <c r="U1683" s="1" t="s">
        <v>52</v>
      </c>
      <c r="V1683" s="1" t="s">
        <v>657</v>
      </c>
      <c r="W1683" s="1" t="s">
        <v>658</v>
      </c>
      <c r="X1683" s="1">
        <v>24</v>
      </c>
    </row>
    <row r="1684" s="2" customFormat="1" spans="1:24">
      <c r="A1684" s="1">
        <v>1281</v>
      </c>
      <c r="B1684" s="1" t="s">
        <v>610</v>
      </c>
      <c r="C1684" s="1" t="s">
        <v>102</v>
      </c>
      <c r="D1684" s="1">
        <v>92.47</v>
      </c>
      <c r="E1684" s="1">
        <v>0</v>
      </c>
      <c r="F1684" s="1">
        <v>0</v>
      </c>
      <c r="G1684" s="1">
        <v>0</v>
      </c>
      <c r="H1684" s="1">
        <v>0</v>
      </c>
      <c r="I1684" s="1">
        <v>6</v>
      </c>
      <c r="J1684" s="1">
        <v>0</v>
      </c>
      <c r="K1684" s="1">
        <v>1.29</v>
      </c>
      <c r="L1684" s="1">
        <v>0.24</v>
      </c>
      <c r="M1684" s="1">
        <v>0</v>
      </c>
      <c r="N1684" s="1" t="s">
        <v>54</v>
      </c>
      <c r="O1684" s="1">
        <v>949.85</v>
      </c>
      <c r="P1684" s="1">
        <v>2</v>
      </c>
      <c r="Q1684" s="1">
        <v>75</v>
      </c>
      <c r="R1684" s="1">
        <v>499.85</v>
      </c>
      <c r="S1684" s="1">
        <v>0.167</v>
      </c>
      <c r="T1684" s="1" t="s">
        <v>51</v>
      </c>
      <c r="U1684" s="1" t="s">
        <v>52</v>
      </c>
      <c r="V1684" s="1" t="s">
        <v>659</v>
      </c>
      <c r="W1684" s="1" t="s">
        <v>660</v>
      </c>
      <c r="X1684" s="1">
        <v>25</v>
      </c>
    </row>
    <row r="1685" s="2" customFormat="1" spans="1:24">
      <c r="A1685" s="2" t="s">
        <v>661</v>
      </c>
      <c r="B1685" s="2" t="s">
        <v>662</v>
      </c>
      <c r="C1685" s="1" t="s">
        <v>13</v>
      </c>
      <c r="D1685" s="2" t="s">
        <v>663</v>
      </c>
      <c r="E1685" s="2">
        <v>0</v>
      </c>
      <c r="F1685" s="2">
        <v>0.074</v>
      </c>
      <c r="G1685" s="2">
        <v>0</v>
      </c>
      <c r="H1685" s="2">
        <v>0.081</v>
      </c>
      <c r="I1685" s="2">
        <v>3.03</v>
      </c>
      <c r="J1685" s="2">
        <v>0</v>
      </c>
      <c r="K1685" s="2">
        <v>0.69</v>
      </c>
      <c r="L1685" s="2">
        <v>0</v>
      </c>
      <c r="M1685" s="2">
        <v>0</v>
      </c>
      <c r="N1685" s="4" t="s">
        <v>113</v>
      </c>
      <c r="O1685" s="2" t="s">
        <v>52</v>
      </c>
      <c r="P1685" s="2" t="s">
        <v>52</v>
      </c>
      <c r="Q1685" s="2" t="s">
        <v>52</v>
      </c>
      <c r="R1685" s="2" t="s">
        <v>664</v>
      </c>
      <c r="S1685" s="2">
        <v>4</v>
      </c>
      <c r="T1685" s="2" t="s">
        <v>52</v>
      </c>
      <c r="U1685" s="2">
        <v>263</v>
      </c>
      <c r="V1685" s="2" t="s">
        <v>665</v>
      </c>
      <c r="W1685" s="2" t="s">
        <v>666</v>
      </c>
      <c r="X1685" s="2" t="s">
        <v>52</v>
      </c>
    </row>
    <row r="1686" s="2" customFormat="1" spans="1:24">
      <c r="A1686" s="2" t="s">
        <v>667</v>
      </c>
      <c r="B1686" s="2" t="s">
        <v>668</v>
      </c>
      <c r="C1686" s="1" t="s">
        <v>669</v>
      </c>
      <c r="D1686" s="2" t="s">
        <v>670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2.01</v>
      </c>
      <c r="M1686" s="2">
        <v>0.255</v>
      </c>
      <c r="N1686" s="4" t="s">
        <v>54</v>
      </c>
      <c r="O1686" s="2" t="s">
        <v>52</v>
      </c>
      <c r="P1686" s="2" t="s">
        <v>52</v>
      </c>
      <c r="Q1686" s="2" t="s">
        <v>52</v>
      </c>
      <c r="R1686" s="2" t="s">
        <v>671</v>
      </c>
      <c r="S1686" s="2">
        <v>0.5</v>
      </c>
      <c r="T1686" s="2" t="s">
        <v>52</v>
      </c>
      <c r="U1686" s="2">
        <v>272</v>
      </c>
      <c r="V1686" s="2" t="s">
        <v>52</v>
      </c>
      <c r="W1686" s="2" t="s">
        <v>672</v>
      </c>
      <c r="X1686" s="2" t="s">
        <v>52</v>
      </c>
    </row>
    <row r="1687" s="2" customFormat="1" spans="1:24">
      <c r="A1687" s="1">
        <v>1300</v>
      </c>
      <c r="B1687" s="1" t="s">
        <v>605</v>
      </c>
      <c r="C1687" s="1" t="s">
        <v>606</v>
      </c>
      <c r="D1687" s="1">
        <v>96.8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3.2</v>
      </c>
      <c r="M1687" s="1">
        <v>0</v>
      </c>
      <c r="N1687" s="1" t="s">
        <v>50</v>
      </c>
      <c r="O1687" s="1">
        <v>949.85</v>
      </c>
      <c r="P1687" s="1">
        <v>0.25</v>
      </c>
      <c r="Q1687" s="1">
        <v>15</v>
      </c>
      <c r="R1687" s="1">
        <v>379.85</v>
      </c>
      <c r="S1687" s="1">
        <v>6</v>
      </c>
      <c r="T1687" s="1" t="s">
        <v>51</v>
      </c>
      <c r="U1687" s="1" t="s">
        <v>52</v>
      </c>
      <c r="V1687" s="1" t="s">
        <v>52</v>
      </c>
      <c r="W1687" s="1" t="s">
        <v>673</v>
      </c>
      <c r="X1687" s="1">
        <v>7</v>
      </c>
    </row>
    <row r="1688" s="2" customFormat="1" spans="1:24">
      <c r="A1688" s="1">
        <v>1232</v>
      </c>
      <c r="B1688" s="1" t="s">
        <v>645</v>
      </c>
      <c r="C1688" s="1" t="s">
        <v>646</v>
      </c>
      <c r="D1688" s="1">
        <v>95.01</v>
      </c>
      <c r="E1688" s="1">
        <v>0</v>
      </c>
      <c r="F1688" s="1">
        <v>0.02</v>
      </c>
      <c r="G1688" s="1">
        <v>0</v>
      </c>
      <c r="H1688" s="1">
        <v>0</v>
      </c>
      <c r="I1688" s="1">
        <v>4</v>
      </c>
      <c r="J1688" s="1">
        <v>0.02</v>
      </c>
      <c r="K1688" s="1">
        <v>0.95</v>
      </c>
      <c r="L1688" s="1">
        <v>0</v>
      </c>
      <c r="M1688" s="1">
        <v>0</v>
      </c>
      <c r="N1688" s="1" t="s">
        <v>50</v>
      </c>
      <c r="O1688" s="1">
        <v>999.85</v>
      </c>
      <c r="P1688" s="1">
        <v>4</v>
      </c>
      <c r="Q1688" s="1">
        <v>5</v>
      </c>
      <c r="R1688" s="1">
        <v>449.85</v>
      </c>
      <c r="S1688" s="1">
        <v>5</v>
      </c>
      <c r="T1688" s="1" t="s">
        <v>51</v>
      </c>
      <c r="U1688" s="1" t="s">
        <v>52</v>
      </c>
      <c r="V1688" s="1" t="s">
        <v>674</v>
      </c>
      <c r="W1688" s="1" t="s">
        <v>675</v>
      </c>
      <c r="X1688" s="1">
        <v>35</v>
      </c>
    </row>
    <row r="1689" s="2" customFormat="1" spans="1:24">
      <c r="A1689" s="1">
        <v>1240</v>
      </c>
      <c r="B1689" s="1" t="s">
        <v>614</v>
      </c>
      <c r="C1689" s="1" t="s">
        <v>615</v>
      </c>
      <c r="D1689" s="1">
        <v>99</v>
      </c>
      <c r="E1689" s="1">
        <v>0</v>
      </c>
      <c r="F1689" s="1">
        <v>0.05</v>
      </c>
      <c r="G1689" s="1">
        <v>0.95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 t="s">
        <v>50</v>
      </c>
      <c r="O1689" s="1">
        <v>1049.85</v>
      </c>
      <c r="P1689" s="1">
        <v>2</v>
      </c>
      <c r="Q1689" s="1">
        <v>40</v>
      </c>
      <c r="R1689" s="1">
        <v>649.85</v>
      </c>
      <c r="S1689" s="1">
        <v>0.167</v>
      </c>
      <c r="T1689" s="1" t="s">
        <v>51</v>
      </c>
      <c r="U1689" s="1" t="s">
        <v>52</v>
      </c>
      <c r="V1689" s="1" t="s">
        <v>52</v>
      </c>
      <c r="W1689" s="1" t="s">
        <v>676</v>
      </c>
      <c r="X1689" s="1">
        <v>44</v>
      </c>
    </row>
    <row r="1690" s="2" customFormat="1" spans="1:24">
      <c r="A1690" s="1">
        <v>54</v>
      </c>
      <c r="B1690" s="1" t="s">
        <v>66</v>
      </c>
      <c r="C1690" s="1" t="s">
        <v>67</v>
      </c>
      <c r="D1690" s="1">
        <v>97.585</v>
      </c>
      <c r="E1690" s="1">
        <v>0</v>
      </c>
      <c r="F1690" s="1">
        <v>0</v>
      </c>
      <c r="G1690" s="1">
        <v>0</v>
      </c>
      <c r="H1690" s="1">
        <v>0</v>
      </c>
      <c r="I1690" s="1">
        <v>1.91</v>
      </c>
      <c r="J1690" s="1">
        <v>0.035</v>
      </c>
      <c r="K1690" s="1">
        <v>0.47</v>
      </c>
      <c r="L1690" s="1">
        <v>0</v>
      </c>
      <c r="M1690" s="1">
        <v>0</v>
      </c>
      <c r="N1690" s="1" t="s">
        <v>55</v>
      </c>
      <c r="O1690" s="1">
        <v>899.85</v>
      </c>
      <c r="P1690" s="1">
        <v>1</v>
      </c>
      <c r="Q1690" s="1">
        <v>40</v>
      </c>
      <c r="R1690" s="1">
        <v>419.85</v>
      </c>
      <c r="S1690" s="1">
        <v>1</v>
      </c>
      <c r="T1690" s="1" t="s">
        <v>56</v>
      </c>
      <c r="U1690" s="1" t="s">
        <v>52</v>
      </c>
      <c r="V1690" s="1" t="s">
        <v>52</v>
      </c>
      <c r="W1690" s="1" t="s">
        <v>677</v>
      </c>
      <c r="X1690" s="1">
        <v>50</v>
      </c>
    </row>
    <row r="1691" s="2" customFormat="1" spans="1:24">
      <c r="A1691" s="1">
        <v>1297</v>
      </c>
      <c r="B1691" s="1" t="s">
        <v>605</v>
      </c>
      <c r="C1691" s="1" t="s">
        <v>606</v>
      </c>
      <c r="D1691" s="1">
        <v>96.8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3.2</v>
      </c>
      <c r="M1691" s="1">
        <v>0</v>
      </c>
      <c r="N1691" s="1" t="s">
        <v>50</v>
      </c>
      <c r="O1691" s="1">
        <v>949.85</v>
      </c>
      <c r="P1691" s="1">
        <v>0.25</v>
      </c>
      <c r="Q1691" s="1">
        <v>15</v>
      </c>
      <c r="R1691" s="1">
        <v>379.85</v>
      </c>
      <c r="S1691" s="1">
        <v>3</v>
      </c>
      <c r="T1691" s="1" t="s">
        <v>51</v>
      </c>
      <c r="U1691" s="1" t="s">
        <v>52</v>
      </c>
      <c r="V1691" s="1" t="s">
        <v>52</v>
      </c>
      <c r="W1691" s="1" t="s">
        <v>678</v>
      </c>
      <c r="X1691" s="1">
        <v>7</v>
      </c>
    </row>
    <row r="1692" s="2" customFormat="1" spans="1:24">
      <c r="A1692" s="1">
        <v>1231</v>
      </c>
      <c r="B1692" s="1" t="s">
        <v>645</v>
      </c>
      <c r="C1692" s="1" t="s">
        <v>67</v>
      </c>
      <c r="D1692" s="1">
        <v>95.03</v>
      </c>
      <c r="E1692" s="1">
        <v>0</v>
      </c>
      <c r="F1692" s="1">
        <v>0</v>
      </c>
      <c r="G1692" s="1">
        <v>0</v>
      </c>
      <c r="H1692" s="1">
        <v>0</v>
      </c>
      <c r="I1692" s="1">
        <v>4</v>
      </c>
      <c r="J1692" s="1">
        <v>0.02</v>
      </c>
      <c r="K1692" s="1">
        <v>0.95</v>
      </c>
      <c r="L1692" s="1">
        <v>0</v>
      </c>
      <c r="M1692" s="1">
        <v>0</v>
      </c>
      <c r="N1692" s="1" t="s">
        <v>50</v>
      </c>
      <c r="O1692" s="1">
        <v>999.85</v>
      </c>
      <c r="P1692" s="1">
        <v>4</v>
      </c>
      <c r="Q1692" s="1">
        <v>5</v>
      </c>
      <c r="R1692" s="1">
        <v>449.85</v>
      </c>
      <c r="S1692" s="1">
        <v>5</v>
      </c>
      <c r="T1692" s="1" t="s">
        <v>51</v>
      </c>
      <c r="U1692" s="1" t="s">
        <v>52</v>
      </c>
      <c r="V1692" s="1" t="s">
        <v>679</v>
      </c>
      <c r="W1692" s="1" t="s">
        <v>680</v>
      </c>
      <c r="X1692" s="1">
        <v>36</v>
      </c>
    </row>
    <row r="1693" s="2" customFormat="1" spans="1:24">
      <c r="A1693" s="1">
        <v>1296</v>
      </c>
      <c r="B1693" s="1" t="s">
        <v>605</v>
      </c>
      <c r="C1693" s="1" t="s">
        <v>606</v>
      </c>
      <c r="D1693" s="1">
        <v>96.8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3.2</v>
      </c>
      <c r="M1693" s="1">
        <v>0</v>
      </c>
      <c r="N1693" s="1" t="s">
        <v>50</v>
      </c>
      <c r="O1693" s="1">
        <v>949.85</v>
      </c>
      <c r="P1693" s="1">
        <v>0.25</v>
      </c>
      <c r="Q1693" s="1">
        <v>15</v>
      </c>
      <c r="R1693" s="1">
        <v>379.85</v>
      </c>
      <c r="S1693" s="1">
        <v>1</v>
      </c>
      <c r="T1693" s="1" t="s">
        <v>51</v>
      </c>
      <c r="U1693" s="1" t="s">
        <v>52</v>
      </c>
      <c r="V1693" s="1" t="s">
        <v>52</v>
      </c>
      <c r="W1693" s="1" t="s">
        <v>681</v>
      </c>
      <c r="X1693" s="1">
        <v>6</v>
      </c>
    </row>
    <row r="1694" s="2" customFormat="1" spans="1:24">
      <c r="A1694" s="2" t="s">
        <v>682</v>
      </c>
      <c r="B1694" s="2" t="s">
        <v>683</v>
      </c>
      <c r="C1694" s="1" t="s">
        <v>102</v>
      </c>
      <c r="D1694" s="2" t="s">
        <v>670</v>
      </c>
      <c r="E1694" s="2">
        <v>0</v>
      </c>
      <c r="F1694" s="2">
        <v>0</v>
      </c>
      <c r="G1694" s="2">
        <v>0</v>
      </c>
      <c r="H1694" s="2">
        <v>0</v>
      </c>
      <c r="I1694" s="2">
        <v>3</v>
      </c>
      <c r="J1694" s="2">
        <v>0</v>
      </c>
      <c r="K1694" s="2">
        <v>0.5</v>
      </c>
      <c r="L1694" s="2">
        <v>3</v>
      </c>
      <c r="M1694" s="2">
        <v>0</v>
      </c>
      <c r="N1694" s="4" t="s">
        <v>113</v>
      </c>
      <c r="O1694" s="2" t="s">
        <v>52</v>
      </c>
      <c r="P1694" s="2" t="s">
        <v>52</v>
      </c>
      <c r="Q1694" s="2" t="s">
        <v>52</v>
      </c>
      <c r="R1694" s="2" t="s">
        <v>52</v>
      </c>
      <c r="S1694" s="2" t="s">
        <v>52</v>
      </c>
      <c r="T1694" s="2" t="s">
        <v>52</v>
      </c>
      <c r="U1694" s="2">
        <v>239</v>
      </c>
      <c r="V1694" s="2" t="s">
        <v>684</v>
      </c>
      <c r="W1694" s="2" t="s">
        <v>685</v>
      </c>
      <c r="X1694" s="2" t="s">
        <v>52</v>
      </c>
    </row>
    <row r="1695" s="2" customFormat="1" spans="1:24">
      <c r="A1695" s="1">
        <v>1286</v>
      </c>
      <c r="B1695" s="1" t="s">
        <v>619</v>
      </c>
      <c r="C1695" s="1" t="s">
        <v>606</v>
      </c>
      <c r="D1695" s="1">
        <v>98.5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1.5</v>
      </c>
      <c r="M1695" s="1">
        <v>0</v>
      </c>
      <c r="N1695" s="1" t="s">
        <v>50</v>
      </c>
      <c r="O1695" s="1">
        <v>899.85</v>
      </c>
      <c r="P1695" s="1">
        <v>2</v>
      </c>
      <c r="Q1695" s="1">
        <v>90</v>
      </c>
      <c r="R1695" s="1">
        <v>399.85</v>
      </c>
      <c r="S1695" s="1">
        <v>6</v>
      </c>
      <c r="T1695" s="1" t="s">
        <v>51</v>
      </c>
      <c r="U1695" s="1">
        <v>280</v>
      </c>
      <c r="V1695" s="1" t="s">
        <v>641</v>
      </c>
      <c r="W1695" s="1" t="s">
        <v>686</v>
      </c>
      <c r="X1695" s="1">
        <v>22</v>
      </c>
    </row>
    <row r="1696" s="2" customFormat="1" spans="1:24">
      <c r="A1696" s="1">
        <v>349</v>
      </c>
      <c r="B1696" s="1" t="s">
        <v>610</v>
      </c>
      <c r="C1696" s="1" t="s">
        <v>3</v>
      </c>
      <c r="D1696" s="1">
        <v>96.3</v>
      </c>
      <c r="E1696" s="1">
        <v>0</v>
      </c>
      <c r="F1696" s="1">
        <v>0</v>
      </c>
      <c r="G1696" s="1">
        <v>0</v>
      </c>
      <c r="H1696" s="1">
        <v>0</v>
      </c>
      <c r="I1696" s="1">
        <v>3</v>
      </c>
      <c r="J1696" s="1">
        <v>0</v>
      </c>
      <c r="K1696" s="1">
        <v>0.7</v>
      </c>
      <c r="L1696" s="1">
        <v>0</v>
      </c>
      <c r="M1696" s="1">
        <v>0</v>
      </c>
      <c r="N1696" s="1" t="s">
        <v>54</v>
      </c>
      <c r="O1696" s="1">
        <v>949.85</v>
      </c>
      <c r="P1696" s="1">
        <v>2</v>
      </c>
      <c r="Q1696" s="1">
        <v>75</v>
      </c>
      <c r="R1696" s="1">
        <v>499.85</v>
      </c>
      <c r="S1696" s="1">
        <v>3</v>
      </c>
      <c r="T1696" s="1" t="s">
        <v>51</v>
      </c>
      <c r="U1696" s="1" t="s">
        <v>52</v>
      </c>
      <c r="V1696" s="1" t="s">
        <v>687</v>
      </c>
      <c r="W1696" s="1" t="s">
        <v>688</v>
      </c>
      <c r="X1696" s="1">
        <v>43</v>
      </c>
    </row>
    <row r="1697" s="2" customFormat="1" spans="1:24">
      <c r="A1697" s="2" t="s">
        <v>689</v>
      </c>
      <c r="B1697" s="3" t="s">
        <v>128</v>
      </c>
      <c r="C1697" s="1" t="s">
        <v>11</v>
      </c>
      <c r="D1697" s="3">
        <v>97.4</v>
      </c>
      <c r="E1697" s="3">
        <v>0</v>
      </c>
      <c r="F1697" s="3">
        <v>1</v>
      </c>
      <c r="G1697" s="3">
        <v>0</v>
      </c>
      <c r="H1697" s="3">
        <v>0</v>
      </c>
      <c r="I1697" s="3">
        <v>1</v>
      </c>
      <c r="J1697" s="3">
        <v>0</v>
      </c>
      <c r="K1697" s="3">
        <v>0.6</v>
      </c>
      <c r="L1697" s="3">
        <v>0</v>
      </c>
      <c r="M1697" s="3">
        <v>0</v>
      </c>
      <c r="N1697" s="1" t="s">
        <v>690</v>
      </c>
      <c r="O1697" s="1">
        <v>960</v>
      </c>
      <c r="P1697" s="1">
        <v>4</v>
      </c>
      <c r="Q1697" s="1">
        <v>30</v>
      </c>
      <c r="R1697" s="1">
        <v>480</v>
      </c>
      <c r="S1697" s="1">
        <v>2</v>
      </c>
      <c r="T1697" s="1" t="s">
        <v>56</v>
      </c>
      <c r="U1697" s="1" t="s">
        <v>52</v>
      </c>
      <c r="V1697" s="1" t="s">
        <v>52</v>
      </c>
      <c r="W1697" s="1" t="s">
        <v>691</v>
      </c>
      <c r="X1697" s="1" t="s">
        <v>52</v>
      </c>
    </row>
    <row r="1698" s="2" customFormat="1" spans="1:24">
      <c r="A1698" s="1">
        <v>1280</v>
      </c>
      <c r="B1698" s="1" t="s">
        <v>610</v>
      </c>
      <c r="C1698" s="1" t="s">
        <v>102</v>
      </c>
      <c r="D1698" s="1">
        <v>96.25</v>
      </c>
      <c r="E1698" s="1">
        <v>0</v>
      </c>
      <c r="F1698" s="1">
        <v>0</v>
      </c>
      <c r="G1698" s="1">
        <v>0</v>
      </c>
      <c r="H1698" s="1">
        <v>0</v>
      </c>
      <c r="I1698" s="1">
        <v>3</v>
      </c>
      <c r="J1698" s="1">
        <v>0</v>
      </c>
      <c r="K1698" s="1">
        <v>0.63</v>
      </c>
      <c r="L1698" s="1">
        <v>0.12</v>
      </c>
      <c r="M1698" s="1">
        <v>0</v>
      </c>
      <c r="N1698" s="1" t="s">
        <v>54</v>
      </c>
      <c r="O1698" s="1">
        <v>949.85</v>
      </c>
      <c r="P1698" s="1">
        <v>2</v>
      </c>
      <c r="Q1698" s="1">
        <v>75</v>
      </c>
      <c r="R1698" s="1">
        <v>499.85</v>
      </c>
      <c r="S1698" s="1">
        <v>3</v>
      </c>
      <c r="T1698" s="1" t="s">
        <v>51</v>
      </c>
      <c r="U1698" s="1" t="s">
        <v>52</v>
      </c>
      <c r="V1698" s="1" t="s">
        <v>692</v>
      </c>
      <c r="W1698" s="1" t="s">
        <v>693</v>
      </c>
      <c r="X1698" s="1">
        <v>43</v>
      </c>
    </row>
    <row r="1699" s="2" customFormat="1" spans="1:24">
      <c r="A1699" s="1">
        <v>11</v>
      </c>
      <c r="B1699" s="1" t="s">
        <v>66</v>
      </c>
      <c r="C1699" s="1" t="s">
        <v>67</v>
      </c>
      <c r="D1699" s="1">
        <v>97.585</v>
      </c>
      <c r="E1699" s="1">
        <v>0</v>
      </c>
      <c r="F1699" s="1">
        <v>0</v>
      </c>
      <c r="G1699" s="1">
        <v>0</v>
      </c>
      <c r="H1699" s="1">
        <v>0</v>
      </c>
      <c r="I1699" s="1">
        <v>1.91</v>
      </c>
      <c r="J1699" s="1">
        <v>0.035</v>
      </c>
      <c r="K1699" s="1">
        <v>0.47</v>
      </c>
      <c r="L1699" s="1">
        <v>0</v>
      </c>
      <c r="M1699" s="1">
        <v>0</v>
      </c>
      <c r="N1699" s="1" t="s">
        <v>55</v>
      </c>
      <c r="O1699" s="1">
        <v>899.85</v>
      </c>
      <c r="P1699" s="1">
        <v>1</v>
      </c>
      <c r="Q1699" s="1">
        <v>40</v>
      </c>
      <c r="R1699" s="1">
        <v>419.85</v>
      </c>
      <c r="S1699" s="1">
        <v>0.25</v>
      </c>
      <c r="T1699" s="1" t="s">
        <v>56</v>
      </c>
      <c r="U1699" s="1" t="s">
        <v>52</v>
      </c>
      <c r="V1699" s="1" t="s">
        <v>52</v>
      </c>
      <c r="W1699" s="1" t="s">
        <v>694</v>
      </c>
      <c r="X1699" s="1">
        <v>48</v>
      </c>
    </row>
    <row r="1700" s="2" customFormat="1" spans="1:24">
      <c r="A1700" s="1">
        <v>128</v>
      </c>
      <c r="B1700" s="1" t="s">
        <v>645</v>
      </c>
      <c r="C1700" s="1" t="s">
        <v>67</v>
      </c>
      <c r="D1700" s="1">
        <v>95.03</v>
      </c>
      <c r="E1700" s="1">
        <v>0</v>
      </c>
      <c r="F1700" s="1">
        <v>0</v>
      </c>
      <c r="G1700" s="1">
        <v>0</v>
      </c>
      <c r="H1700" s="1">
        <v>0</v>
      </c>
      <c r="I1700" s="1">
        <v>4</v>
      </c>
      <c r="J1700" s="1">
        <v>0.02</v>
      </c>
      <c r="K1700" s="1">
        <v>0.95</v>
      </c>
      <c r="L1700" s="1">
        <v>0</v>
      </c>
      <c r="M1700" s="1">
        <v>0</v>
      </c>
      <c r="N1700" s="1" t="s">
        <v>54</v>
      </c>
      <c r="O1700" s="1">
        <v>899.85</v>
      </c>
      <c r="P1700" s="1">
        <v>0.083</v>
      </c>
      <c r="Q1700" s="1">
        <v>0</v>
      </c>
      <c r="R1700" s="1">
        <v>449.85</v>
      </c>
      <c r="S1700" s="1">
        <v>5</v>
      </c>
      <c r="T1700" s="1" t="s">
        <v>51</v>
      </c>
      <c r="U1700" s="1" t="s">
        <v>52</v>
      </c>
      <c r="V1700" s="1" t="s">
        <v>695</v>
      </c>
      <c r="W1700" s="1" t="s">
        <v>694</v>
      </c>
      <c r="X1700" s="1">
        <v>36</v>
      </c>
    </row>
    <row r="1701" s="2" customFormat="1" spans="1:24">
      <c r="A1701" s="1">
        <v>1230</v>
      </c>
      <c r="B1701" s="1" t="s">
        <v>645</v>
      </c>
      <c r="C1701" s="1" t="s">
        <v>67</v>
      </c>
      <c r="D1701" s="1">
        <v>95.03</v>
      </c>
      <c r="E1701" s="1">
        <v>0</v>
      </c>
      <c r="F1701" s="1">
        <v>0</v>
      </c>
      <c r="G1701" s="1">
        <v>0</v>
      </c>
      <c r="H1701" s="1">
        <v>0</v>
      </c>
      <c r="I1701" s="1">
        <v>4</v>
      </c>
      <c r="J1701" s="1">
        <v>0.02</v>
      </c>
      <c r="K1701" s="1">
        <v>0.95</v>
      </c>
      <c r="L1701" s="1">
        <v>0</v>
      </c>
      <c r="M1701" s="1">
        <v>0</v>
      </c>
      <c r="N1701" s="1" t="s">
        <v>690</v>
      </c>
      <c r="O1701" s="1">
        <v>999.85</v>
      </c>
      <c r="P1701" s="1">
        <v>4</v>
      </c>
      <c r="Q1701" s="1">
        <v>0</v>
      </c>
      <c r="R1701" s="1">
        <v>449.85</v>
      </c>
      <c r="S1701" s="1">
        <v>5</v>
      </c>
      <c r="T1701" s="1" t="s">
        <v>56</v>
      </c>
      <c r="U1701" s="1" t="s">
        <v>52</v>
      </c>
      <c r="V1701" s="1" t="s">
        <v>696</v>
      </c>
      <c r="W1701" s="1" t="s">
        <v>694</v>
      </c>
      <c r="X1701" s="1">
        <v>36</v>
      </c>
    </row>
    <row r="1702" s="2" customFormat="1" spans="1:24">
      <c r="A1702" s="1">
        <v>1279</v>
      </c>
      <c r="B1702" s="1" t="s">
        <v>610</v>
      </c>
      <c r="C1702" s="1" t="s">
        <v>102</v>
      </c>
      <c r="D1702" s="1">
        <v>96.25</v>
      </c>
      <c r="E1702" s="1">
        <v>0</v>
      </c>
      <c r="F1702" s="1">
        <v>0</v>
      </c>
      <c r="G1702" s="1">
        <v>0</v>
      </c>
      <c r="H1702" s="1">
        <v>0</v>
      </c>
      <c r="I1702" s="1">
        <v>3</v>
      </c>
      <c r="J1702" s="1">
        <v>0</v>
      </c>
      <c r="K1702" s="1">
        <v>0.63</v>
      </c>
      <c r="L1702" s="1">
        <v>0.12</v>
      </c>
      <c r="M1702" s="1">
        <v>0</v>
      </c>
      <c r="N1702" s="1" t="s">
        <v>54</v>
      </c>
      <c r="O1702" s="1">
        <v>949.85</v>
      </c>
      <c r="P1702" s="1">
        <v>2</v>
      </c>
      <c r="Q1702" s="1">
        <v>75</v>
      </c>
      <c r="R1702" s="1">
        <v>499.85</v>
      </c>
      <c r="S1702" s="1">
        <v>1</v>
      </c>
      <c r="T1702" s="1" t="s">
        <v>51</v>
      </c>
      <c r="U1702" s="1" t="s">
        <v>52</v>
      </c>
      <c r="V1702" s="1" t="s">
        <v>697</v>
      </c>
      <c r="W1702" s="1" t="s">
        <v>698</v>
      </c>
      <c r="X1702" s="1">
        <v>40</v>
      </c>
    </row>
    <row r="1703" s="2" customFormat="1" spans="1:24">
      <c r="A1703" s="2" t="s">
        <v>123</v>
      </c>
      <c r="B1703" s="3" t="s">
        <v>128</v>
      </c>
      <c r="C1703" s="1" t="s">
        <v>11</v>
      </c>
      <c r="D1703" s="3">
        <v>97.4</v>
      </c>
      <c r="E1703" s="3">
        <v>0</v>
      </c>
      <c r="F1703" s="3">
        <v>1</v>
      </c>
      <c r="G1703" s="3">
        <v>0</v>
      </c>
      <c r="H1703" s="3">
        <v>0</v>
      </c>
      <c r="I1703" s="3">
        <v>1</v>
      </c>
      <c r="J1703" s="3">
        <v>0</v>
      </c>
      <c r="K1703" s="3">
        <v>0.6</v>
      </c>
      <c r="L1703" s="3">
        <v>0</v>
      </c>
      <c r="M1703" s="3">
        <v>0</v>
      </c>
      <c r="N1703" s="1" t="s">
        <v>50</v>
      </c>
      <c r="O1703" s="1">
        <v>960</v>
      </c>
      <c r="P1703" s="1">
        <v>4</v>
      </c>
      <c r="Q1703" s="1" t="s">
        <v>52</v>
      </c>
      <c r="R1703" s="1">
        <v>480</v>
      </c>
      <c r="S1703" s="1">
        <v>2</v>
      </c>
      <c r="T1703" s="1" t="s">
        <v>51</v>
      </c>
      <c r="U1703" s="1" t="s">
        <v>52</v>
      </c>
      <c r="V1703" s="1" t="s">
        <v>52</v>
      </c>
      <c r="W1703" s="1" t="s">
        <v>699</v>
      </c>
      <c r="X1703" s="1" t="s">
        <v>52</v>
      </c>
    </row>
    <row r="1704" s="2" customFormat="1" spans="1:24">
      <c r="A1704" s="1">
        <v>88</v>
      </c>
      <c r="B1704" s="1" t="s">
        <v>66</v>
      </c>
      <c r="C1704" s="1" t="s">
        <v>67</v>
      </c>
      <c r="D1704" s="1">
        <v>97.585</v>
      </c>
      <c r="E1704" s="1">
        <v>0</v>
      </c>
      <c r="F1704" s="1">
        <v>0</v>
      </c>
      <c r="G1704" s="1">
        <v>0</v>
      </c>
      <c r="H1704" s="1">
        <v>0</v>
      </c>
      <c r="I1704" s="1">
        <v>1.91</v>
      </c>
      <c r="J1704" s="1">
        <v>0.035</v>
      </c>
      <c r="K1704" s="1">
        <v>0.47</v>
      </c>
      <c r="L1704" s="1">
        <v>0</v>
      </c>
      <c r="M1704" s="1">
        <v>0</v>
      </c>
      <c r="N1704" s="1" t="s">
        <v>55</v>
      </c>
      <c r="O1704" s="1">
        <v>899.85</v>
      </c>
      <c r="P1704" s="1">
        <v>1</v>
      </c>
      <c r="Q1704" s="1">
        <v>40</v>
      </c>
      <c r="R1704" s="1">
        <v>419.85</v>
      </c>
      <c r="S1704" s="1">
        <v>2</v>
      </c>
      <c r="T1704" s="1" t="s">
        <v>56</v>
      </c>
      <c r="U1704" s="1" t="s">
        <v>52</v>
      </c>
      <c r="V1704" s="1" t="s">
        <v>52</v>
      </c>
      <c r="W1704" s="1" t="s">
        <v>700</v>
      </c>
      <c r="X1704" s="1">
        <v>51</v>
      </c>
    </row>
    <row r="1705" s="2" customFormat="1" spans="1:24">
      <c r="A1705" s="1">
        <v>1278</v>
      </c>
      <c r="B1705" s="1" t="s">
        <v>610</v>
      </c>
      <c r="C1705" s="1" t="s">
        <v>102</v>
      </c>
      <c r="D1705" s="1">
        <v>96.25</v>
      </c>
      <c r="E1705" s="1">
        <v>0</v>
      </c>
      <c r="F1705" s="1">
        <v>0</v>
      </c>
      <c r="G1705" s="1">
        <v>0</v>
      </c>
      <c r="H1705" s="1">
        <v>0</v>
      </c>
      <c r="I1705" s="1">
        <v>3</v>
      </c>
      <c r="J1705" s="1">
        <v>0</v>
      </c>
      <c r="K1705" s="1">
        <v>0.63</v>
      </c>
      <c r="L1705" s="1">
        <v>0.12</v>
      </c>
      <c r="M1705" s="1">
        <v>0</v>
      </c>
      <c r="N1705" s="1" t="s">
        <v>54</v>
      </c>
      <c r="O1705" s="1">
        <v>949.85</v>
      </c>
      <c r="P1705" s="1">
        <v>2</v>
      </c>
      <c r="Q1705" s="1">
        <v>75</v>
      </c>
      <c r="R1705" s="1">
        <v>499.85</v>
      </c>
      <c r="S1705" s="1">
        <v>0.5</v>
      </c>
      <c r="T1705" s="1" t="s">
        <v>51</v>
      </c>
      <c r="U1705" s="1" t="s">
        <v>52</v>
      </c>
      <c r="V1705" s="1" t="s">
        <v>701</v>
      </c>
      <c r="W1705" s="1" t="s">
        <v>702</v>
      </c>
      <c r="X1705" s="1">
        <v>38</v>
      </c>
    </row>
    <row r="1706" s="2" customFormat="1" spans="1:24">
      <c r="A1706" s="1">
        <v>48</v>
      </c>
      <c r="B1706" s="1" t="s">
        <v>53</v>
      </c>
      <c r="C1706" s="1" t="s">
        <v>3</v>
      </c>
      <c r="D1706" s="1">
        <v>95.935</v>
      </c>
      <c r="E1706" s="1">
        <v>0</v>
      </c>
      <c r="F1706" s="1">
        <v>0</v>
      </c>
      <c r="G1706" s="1">
        <v>0</v>
      </c>
      <c r="H1706" s="1">
        <v>0</v>
      </c>
      <c r="I1706" s="1">
        <v>3.3</v>
      </c>
      <c r="J1706" s="1">
        <v>0</v>
      </c>
      <c r="K1706" s="1">
        <v>0.765</v>
      </c>
      <c r="L1706" s="1">
        <v>0</v>
      </c>
      <c r="M1706" s="1">
        <v>0</v>
      </c>
      <c r="N1706" s="1" t="s">
        <v>50</v>
      </c>
      <c r="O1706" s="1">
        <v>899.85</v>
      </c>
      <c r="P1706" s="1">
        <v>1</v>
      </c>
      <c r="Q1706" s="1">
        <v>60</v>
      </c>
      <c r="R1706" s="1">
        <v>449.85</v>
      </c>
      <c r="S1706" s="1">
        <v>1</v>
      </c>
      <c r="T1706" s="1" t="s">
        <v>51</v>
      </c>
      <c r="U1706" s="1">
        <v>260</v>
      </c>
      <c r="V1706" s="1" t="s">
        <v>703</v>
      </c>
      <c r="W1706" s="1" t="s">
        <v>704</v>
      </c>
      <c r="X1706" s="1">
        <v>38</v>
      </c>
    </row>
    <row r="1707" s="2" customFormat="1" spans="1:24">
      <c r="A1707" s="1">
        <v>1284</v>
      </c>
      <c r="B1707" s="1" t="s">
        <v>610</v>
      </c>
      <c r="C1707" s="1" t="s">
        <v>102</v>
      </c>
      <c r="D1707" s="1">
        <v>92.47</v>
      </c>
      <c r="E1707" s="1">
        <v>0</v>
      </c>
      <c r="F1707" s="1">
        <v>0</v>
      </c>
      <c r="G1707" s="1">
        <v>0</v>
      </c>
      <c r="H1707" s="1">
        <v>0</v>
      </c>
      <c r="I1707" s="1">
        <v>6</v>
      </c>
      <c r="J1707" s="1">
        <v>0</v>
      </c>
      <c r="K1707" s="1">
        <v>1.29</v>
      </c>
      <c r="L1707" s="1">
        <v>0.24</v>
      </c>
      <c r="M1707" s="1">
        <v>0</v>
      </c>
      <c r="N1707" s="1" t="s">
        <v>54</v>
      </c>
      <c r="O1707" s="1">
        <v>949.85</v>
      </c>
      <c r="P1707" s="1">
        <v>2</v>
      </c>
      <c r="Q1707" s="1">
        <v>75</v>
      </c>
      <c r="R1707" s="1">
        <v>499.85</v>
      </c>
      <c r="S1707" s="1">
        <v>1</v>
      </c>
      <c r="T1707" s="1" t="s">
        <v>51</v>
      </c>
      <c r="U1707" s="1" t="s">
        <v>52</v>
      </c>
      <c r="V1707" s="1" t="s">
        <v>705</v>
      </c>
      <c r="W1707" s="1" t="s">
        <v>706</v>
      </c>
      <c r="X1707" s="1">
        <v>38</v>
      </c>
    </row>
    <row r="1708" s="2" customFormat="1" spans="1:24">
      <c r="A1708" s="1">
        <v>299</v>
      </c>
      <c r="B1708" s="1" t="s">
        <v>610</v>
      </c>
      <c r="C1708" s="1" t="s">
        <v>3</v>
      </c>
      <c r="D1708" s="1">
        <v>96.3</v>
      </c>
      <c r="E1708" s="1">
        <v>0</v>
      </c>
      <c r="F1708" s="1">
        <v>0</v>
      </c>
      <c r="G1708" s="1">
        <v>0</v>
      </c>
      <c r="H1708" s="1">
        <v>0</v>
      </c>
      <c r="I1708" s="1">
        <v>3</v>
      </c>
      <c r="J1708" s="1">
        <v>0</v>
      </c>
      <c r="K1708" s="1">
        <v>0.7</v>
      </c>
      <c r="L1708" s="1">
        <v>0</v>
      </c>
      <c r="M1708" s="1">
        <v>0</v>
      </c>
      <c r="N1708" s="1" t="s">
        <v>54</v>
      </c>
      <c r="O1708" s="1">
        <v>949.85</v>
      </c>
      <c r="P1708" s="1">
        <v>2</v>
      </c>
      <c r="Q1708" s="1">
        <v>75</v>
      </c>
      <c r="R1708" s="1">
        <v>499.85</v>
      </c>
      <c r="S1708" s="1">
        <v>1</v>
      </c>
      <c r="T1708" s="1" t="s">
        <v>51</v>
      </c>
      <c r="U1708" s="1" t="s">
        <v>52</v>
      </c>
      <c r="V1708" s="1" t="s">
        <v>707</v>
      </c>
      <c r="W1708" s="1" t="s">
        <v>708</v>
      </c>
      <c r="X1708" s="1">
        <v>39</v>
      </c>
    </row>
    <row r="1709" s="2" customFormat="1" spans="1:24">
      <c r="A1709" s="1">
        <v>532</v>
      </c>
      <c r="B1709" s="1" t="s">
        <v>95</v>
      </c>
      <c r="C1709" s="1" t="s">
        <v>12</v>
      </c>
      <c r="D1709" s="1">
        <v>97.06</v>
      </c>
      <c r="E1709" s="1">
        <v>0</v>
      </c>
      <c r="F1709" s="1">
        <v>0.22</v>
      </c>
      <c r="G1709" s="1">
        <v>0</v>
      </c>
      <c r="H1709" s="1">
        <v>0</v>
      </c>
      <c r="I1709" s="1">
        <v>1.88</v>
      </c>
      <c r="J1709" s="1">
        <v>0</v>
      </c>
      <c r="K1709" s="1">
        <v>0.6</v>
      </c>
      <c r="L1709" s="1">
        <v>0</v>
      </c>
      <c r="M1709" s="1">
        <v>0.25</v>
      </c>
      <c r="N1709" s="1" t="s">
        <v>55</v>
      </c>
      <c r="O1709" s="1">
        <v>959.85</v>
      </c>
      <c r="P1709" s="1">
        <v>1</v>
      </c>
      <c r="Q1709" s="1">
        <v>50</v>
      </c>
      <c r="R1709" s="1">
        <v>374.85</v>
      </c>
      <c r="S1709" s="1">
        <v>8</v>
      </c>
      <c r="T1709" s="1" t="s">
        <v>56</v>
      </c>
      <c r="U1709" s="1">
        <v>209</v>
      </c>
      <c r="V1709" s="1" t="s">
        <v>52</v>
      </c>
      <c r="W1709" s="1" t="s">
        <v>709</v>
      </c>
      <c r="X1709" s="1">
        <v>48</v>
      </c>
    </row>
    <row r="1710" s="2" customFormat="1" spans="1:24">
      <c r="A1710" s="1">
        <v>121</v>
      </c>
      <c r="B1710" s="1" t="s">
        <v>66</v>
      </c>
      <c r="C1710" s="1" t="s">
        <v>67</v>
      </c>
      <c r="D1710" s="1">
        <v>97.585</v>
      </c>
      <c r="E1710" s="1">
        <v>0</v>
      </c>
      <c r="F1710" s="1">
        <v>0</v>
      </c>
      <c r="G1710" s="1">
        <v>0</v>
      </c>
      <c r="H1710" s="1">
        <v>0</v>
      </c>
      <c r="I1710" s="1">
        <v>1.91</v>
      </c>
      <c r="J1710" s="1">
        <v>0.035</v>
      </c>
      <c r="K1710" s="1">
        <v>0.47</v>
      </c>
      <c r="L1710" s="1">
        <v>0</v>
      </c>
      <c r="M1710" s="1">
        <v>0</v>
      </c>
      <c r="N1710" s="1" t="s">
        <v>55</v>
      </c>
      <c r="O1710" s="1">
        <v>899.85</v>
      </c>
      <c r="P1710" s="1">
        <v>1</v>
      </c>
      <c r="Q1710" s="1">
        <v>40</v>
      </c>
      <c r="R1710" s="1">
        <v>419.85</v>
      </c>
      <c r="S1710" s="1">
        <v>4</v>
      </c>
      <c r="T1710" s="1" t="s">
        <v>56</v>
      </c>
      <c r="U1710" s="1" t="s">
        <v>52</v>
      </c>
      <c r="V1710" s="1" t="s">
        <v>52</v>
      </c>
      <c r="W1710" s="1" t="s">
        <v>710</v>
      </c>
      <c r="X1710" s="1">
        <v>51</v>
      </c>
    </row>
    <row r="1711" s="2" customFormat="1" spans="1:24">
      <c r="A1711" s="1">
        <v>531</v>
      </c>
      <c r="B1711" s="1" t="s">
        <v>95</v>
      </c>
      <c r="C1711" s="1" t="s">
        <v>11</v>
      </c>
      <c r="D1711" s="1">
        <v>97.29</v>
      </c>
      <c r="E1711" s="1">
        <v>0</v>
      </c>
      <c r="F1711" s="1">
        <v>0.4</v>
      </c>
      <c r="G1711" s="1">
        <v>0</v>
      </c>
      <c r="H1711" s="1">
        <v>0</v>
      </c>
      <c r="I1711" s="1">
        <v>1.83</v>
      </c>
      <c r="J1711" s="1">
        <v>0</v>
      </c>
      <c r="K1711" s="1">
        <v>0.49</v>
      </c>
      <c r="L1711" s="1">
        <v>0</v>
      </c>
      <c r="M1711" s="1">
        <v>0</v>
      </c>
      <c r="N1711" s="1" t="s">
        <v>55</v>
      </c>
      <c r="O1711" s="1">
        <v>959.85</v>
      </c>
      <c r="P1711" s="1">
        <v>1</v>
      </c>
      <c r="Q1711" s="1">
        <v>50</v>
      </c>
      <c r="R1711" s="1">
        <v>374.85</v>
      </c>
      <c r="S1711" s="1">
        <v>8</v>
      </c>
      <c r="T1711" s="1" t="s">
        <v>56</v>
      </c>
      <c r="U1711" s="1">
        <v>213</v>
      </c>
      <c r="V1711" s="1" t="s">
        <v>52</v>
      </c>
      <c r="W1711" s="1" t="s">
        <v>627</v>
      </c>
      <c r="X1711" s="1">
        <v>50</v>
      </c>
    </row>
    <row r="1712" s="2" customFormat="1" spans="1:24">
      <c r="A1712" s="1">
        <v>135</v>
      </c>
      <c r="B1712" s="1" t="s">
        <v>66</v>
      </c>
      <c r="C1712" s="1" t="s">
        <v>67</v>
      </c>
      <c r="D1712" s="1">
        <v>97.585</v>
      </c>
      <c r="E1712" s="1">
        <v>0</v>
      </c>
      <c r="F1712" s="1">
        <v>0</v>
      </c>
      <c r="G1712" s="1">
        <v>0</v>
      </c>
      <c r="H1712" s="1">
        <v>0</v>
      </c>
      <c r="I1712" s="1">
        <v>1.91</v>
      </c>
      <c r="J1712" s="1">
        <v>0.035</v>
      </c>
      <c r="K1712" s="1">
        <v>0.47</v>
      </c>
      <c r="L1712" s="1">
        <v>0</v>
      </c>
      <c r="M1712" s="1">
        <v>0</v>
      </c>
      <c r="N1712" s="1" t="s">
        <v>55</v>
      </c>
      <c r="O1712" s="1">
        <v>899.85</v>
      </c>
      <c r="P1712" s="1">
        <v>1</v>
      </c>
      <c r="Q1712" s="1">
        <v>40</v>
      </c>
      <c r="R1712" s="1">
        <v>419.85</v>
      </c>
      <c r="S1712" s="1">
        <v>6</v>
      </c>
      <c r="T1712" s="1" t="s">
        <v>56</v>
      </c>
      <c r="U1712" s="1" t="s">
        <v>52</v>
      </c>
      <c r="V1712" s="1" t="s">
        <v>52</v>
      </c>
      <c r="W1712" s="1" t="s">
        <v>711</v>
      </c>
      <c r="X1712" s="1">
        <v>53</v>
      </c>
    </row>
    <row r="1713" s="2" customFormat="1" spans="1:24">
      <c r="A1713" s="1">
        <v>1289</v>
      </c>
      <c r="B1713" s="1" t="s">
        <v>619</v>
      </c>
      <c r="C1713" s="1" t="s">
        <v>606</v>
      </c>
      <c r="D1713" s="1">
        <v>97.3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2.7</v>
      </c>
      <c r="M1713" s="1">
        <v>0</v>
      </c>
      <c r="N1713" s="1" t="s">
        <v>54</v>
      </c>
      <c r="O1713" s="1">
        <v>899.85</v>
      </c>
      <c r="P1713" s="1">
        <v>2</v>
      </c>
      <c r="Q1713" s="1">
        <v>0</v>
      </c>
      <c r="R1713" s="1">
        <v>449.85</v>
      </c>
      <c r="S1713" s="1">
        <v>16</v>
      </c>
      <c r="T1713" s="1" t="s">
        <v>51</v>
      </c>
      <c r="U1713" s="1">
        <v>275</v>
      </c>
      <c r="V1713" s="1" t="s">
        <v>712</v>
      </c>
      <c r="W1713" s="1" t="s">
        <v>649</v>
      </c>
      <c r="X1713" s="1">
        <v>17</v>
      </c>
    </row>
    <row r="1714" s="2" customFormat="1" spans="1:24">
      <c r="A1714" s="1">
        <v>181</v>
      </c>
      <c r="B1714" s="1" t="s">
        <v>713</v>
      </c>
      <c r="C1714" s="1" t="s">
        <v>6</v>
      </c>
      <c r="D1714" s="1">
        <v>97.18</v>
      </c>
      <c r="E1714" s="1">
        <v>0</v>
      </c>
      <c r="F1714" s="1">
        <v>0</v>
      </c>
      <c r="G1714" s="1">
        <v>0</v>
      </c>
      <c r="H1714" s="1">
        <v>0</v>
      </c>
      <c r="I1714" s="1">
        <v>2.11</v>
      </c>
      <c r="J1714" s="1">
        <v>0</v>
      </c>
      <c r="K1714" s="1">
        <v>0.53</v>
      </c>
      <c r="L1714" s="1">
        <v>0</v>
      </c>
      <c r="M1714" s="1">
        <v>0.18</v>
      </c>
      <c r="N1714" s="1" t="s">
        <v>50</v>
      </c>
      <c r="O1714" s="1">
        <v>919.85</v>
      </c>
      <c r="P1714" s="1">
        <v>1.5</v>
      </c>
      <c r="Q1714" s="1">
        <v>70</v>
      </c>
      <c r="R1714" s="1">
        <v>449.85</v>
      </c>
      <c r="S1714" s="1">
        <v>2</v>
      </c>
      <c r="T1714" s="1" t="s">
        <v>51</v>
      </c>
      <c r="U1714" s="1" t="s">
        <v>52</v>
      </c>
      <c r="V1714" s="1" t="s">
        <v>52</v>
      </c>
      <c r="W1714" s="1" t="s">
        <v>714</v>
      </c>
      <c r="X1714" s="1">
        <v>40</v>
      </c>
    </row>
    <row r="1715" s="2" customFormat="1" spans="1:24">
      <c r="A1715" s="1">
        <v>74</v>
      </c>
      <c r="B1715" s="1" t="s">
        <v>53</v>
      </c>
      <c r="C1715" s="1" t="s">
        <v>3</v>
      </c>
      <c r="D1715" s="1">
        <v>95.935</v>
      </c>
      <c r="E1715" s="1">
        <v>0</v>
      </c>
      <c r="F1715" s="1">
        <v>0</v>
      </c>
      <c r="G1715" s="1">
        <v>0</v>
      </c>
      <c r="H1715" s="1">
        <v>0</v>
      </c>
      <c r="I1715" s="1">
        <v>3.3</v>
      </c>
      <c r="J1715" s="1">
        <v>0</v>
      </c>
      <c r="K1715" s="1">
        <v>0.765</v>
      </c>
      <c r="L1715" s="1">
        <v>0</v>
      </c>
      <c r="M1715" s="1">
        <v>0</v>
      </c>
      <c r="N1715" s="1" t="s">
        <v>54</v>
      </c>
      <c r="O1715" s="1">
        <v>899.85</v>
      </c>
      <c r="P1715" s="1">
        <v>1</v>
      </c>
      <c r="Q1715" s="1">
        <v>0</v>
      </c>
      <c r="R1715" s="1">
        <v>499.85</v>
      </c>
      <c r="S1715" s="1">
        <v>2</v>
      </c>
      <c r="T1715" s="1" t="s">
        <v>51</v>
      </c>
      <c r="U1715" s="1">
        <v>238</v>
      </c>
      <c r="V1715" s="1" t="s">
        <v>715</v>
      </c>
      <c r="W1715" s="1" t="s">
        <v>651</v>
      </c>
      <c r="X1715" s="1">
        <v>38</v>
      </c>
    </row>
    <row r="1716" s="2" customFormat="1" spans="1:24">
      <c r="A1716" s="1">
        <v>178</v>
      </c>
      <c r="B1716" s="1" t="s">
        <v>713</v>
      </c>
      <c r="C1716" s="1" t="s">
        <v>6</v>
      </c>
      <c r="D1716" s="1">
        <v>97.18</v>
      </c>
      <c r="E1716" s="1">
        <v>0</v>
      </c>
      <c r="F1716" s="1">
        <v>0</v>
      </c>
      <c r="G1716" s="1">
        <v>0</v>
      </c>
      <c r="H1716" s="1">
        <v>0</v>
      </c>
      <c r="I1716" s="1">
        <v>2.11</v>
      </c>
      <c r="J1716" s="1">
        <v>0</v>
      </c>
      <c r="K1716" s="1">
        <v>0.53</v>
      </c>
      <c r="L1716" s="1">
        <v>0</v>
      </c>
      <c r="M1716" s="1">
        <v>0.18</v>
      </c>
      <c r="N1716" s="1" t="s">
        <v>50</v>
      </c>
      <c r="O1716" s="1">
        <v>919.85</v>
      </c>
      <c r="P1716" s="1">
        <v>1.5</v>
      </c>
      <c r="Q1716" s="1">
        <v>70</v>
      </c>
      <c r="R1716" s="1">
        <v>449.85</v>
      </c>
      <c r="S1716" s="1">
        <v>1</v>
      </c>
      <c r="T1716" s="1" t="s">
        <v>51</v>
      </c>
      <c r="U1716" s="1" t="s">
        <v>52</v>
      </c>
      <c r="V1716" s="1" t="s">
        <v>52</v>
      </c>
      <c r="W1716" s="1" t="s">
        <v>716</v>
      </c>
      <c r="X1716" s="1">
        <v>35</v>
      </c>
    </row>
    <row r="1717" s="2" customFormat="1" spans="1:24">
      <c r="A1717" s="1">
        <v>81</v>
      </c>
      <c r="B1717" s="1" t="s">
        <v>53</v>
      </c>
      <c r="C1717" s="1" t="s">
        <v>3</v>
      </c>
      <c r="D1717" s="1">
        <v>95.935</v>
      </c>
      <c r="E1717" s="1">
        <v>0</v>
      </c>
      <c r="F1717" s="1">
        <v>0</v>
      </c>
      <c r="G1717" s="1">
        <v>0</v>
      </c>
      <c r="H1717" s="1">
        <v>0</v>
      </c>
      <c r="I1717" s="1">
        <v>3.3</v>
      </c>
      <c r="J1717" s="1">
        <v>0</v>
      </c>
      <c r="K1717" s="1">
        <v>0.765</v>
      </c>
      <c r="L1717" s="1">
        <v>0</v>
      </c>
      <c r="M1717" s="1">
        <v>0</v>
      </c>
      <c r="N1717" s="1" t="s">
        <v>54</v>
      </c>
      <c r="O1717" s="1">
        <v>899.85</v>
      </c>
      <c r="P1717" s="1">
        <v>1</v>
      </c>
      <c r="Q1717" s="1">
        <v>0</v>
      </c>
      <c r="R1717" s="1">
        <v>499.85</v>
      </c>
      <c r="S1717" s="1">
        <v>2</v>
      </c>
      <c r="T1717" s="1" t="s">
        <v>51</v>
      </c>
      <c r="U1717" s="1">
        <v>238</v>
      </c>
      <c r="V1717" s="1" t="s">
        <v>717</v>
      </c>
      <c r="W1717" s="1" t="s">
        <v>718</v>
      </c>
      <c r="X1717" s="1">
        <v>38</v>
      </c>
    </row>
    <row r="1718" s="2" customFormat="1" spans="1:24">
      <c r="A1718" s="2" t="s">
        <v>719</v>
      </c>
      <c r="B1718" s="2" t="s">
        <v>662</v>
      </c>
      <c r="C1718" s="1" t="s">
        <v>13</v>
      </c>
      <c r="D1718" s="2" t="s">
        <v>720</v>
      </c>
      <c r="E1718" s="2">
        <v>0</v>
      </c>
      <c r="F1718" s="2">
        <v>0.074</v>
      </c>
      <c r="G1718" s="2">
        <v>0</v>
      </c>
      <c r="H1718" s="2">
        <v>0.081</v>
      </c>
      <c r="I1718" s="2">
        <v>3.03</v>
      </c>
      <c r="J1718" s="2">
        <v>0</v>
      </c>
      <c r="K1718" s="2">
        <v>0.69</v>
      </c>
      <c r="L1718" s="2">
        <v>0</v>
      </c>
      <c r="M1718" s="2">
        <v>0</v>
      </c>
      <c r="N1718" s="4" t="s">
        <v>113</v>
      </c>
      <c r="O1718" s="2" t="s">
        <v>52</v>
      </c>
      <c r="P1718" s="2" t="s">
        <v>52</v>
      </c>
      <c r="Q1718" s="2" t="s">
        <v>52</v>
      </c>
      <c r="R1718" s="2" t="s">
        <v>664</v>
      </c>
      <c r="S1718" s="2">
        <v>9</v>
      </c>
      <c r="T1718" s="2" t="s">
        <v>52</v>
      </c>
      <c r="U1718" s="2">
        <v>233</v>
      </c>
      <c r="V1718" s="2" t="s">
        <v>721</v>
      </c>
      <c r="W1718" s="2" t="s">
        <v>718</v>
      </c>
      <c r="X1718" s="2" t="s">
        <v>52</v>
      </c>
    </row>
    <row r="1719" s="2" customFormat="1" spans="1:24">
      <c r="A1719" s="1">
        <v>73</v>
      </c>
      <c r="B1719" s="1" t="s">
        <v>53</v>
      </c>
      <c r="C1719" s="1" t="s">
        <v>3</v>
      </c>
      <c r="D1719" s="1">
        <v>95.835</v>
      </c>
      <c r="E1719" s="1">
        <v>0</v>
      </c>
      <c r="F1719" s="1">
        <v>0</v>
      </c>
      <c r="G1719" s="1">
        <v>0</v>
      </c>
      <c r="H1719" s="1">
        <v>0</v>
      </c>
      <c r="I1719" s="1">
        <v>3.3</v>
      </c>
      <c r="J1719" s="1">
        <v>0</v>
      </c>
      <c r="K1719" s="1">
        <v>0.865</v>
      </c>
      <c r="L1719" s="1">
        <v>0</v>
      </c>
      <c r="M1719" s="1">
        <v>0</v>
      </c>
      <c r="N1719" s="1" t="s">
        <v>54</v>
      </c>
      <c r="O1719" s="1">
        <v>899.85</v>
      </c>
      <c r="P1719" s="1">
        <v>1</v>
      </c>
      <c r="Q1719" s="1">
        <v>0</v>
      </c>
      <c r="R1719" s="1">
        <v>499.85</v>
      </c>
      <c r="S1719" s="1">
        <v>2</v>
      </c>
      <c r="T1719" s="1" t="s">
        <v>51</v>
      </c>
      <c r="U1719" s="1">
        <v>234</v>
      </c>
      <c r="V1719" s="1" t="s">
        <v>722</v>
      </c>
      <c r="W1719" s="1" t="s">
        <v>723</v>
      </c>
      <c r="X1719" s="1">
        <v>32</v>
      </c>
    </row>
    <row r="1720" s="2" customFormat="1" spans="1:24">
      <c r="A1720" s="2" t="s">
        <v>724</v>
      </c>
      <c r="B1720" s="3" t="s">
        <v>725</v>
      </c>
      <c r="C1720" s="1" t="s">
        <v>8</v>
      </c>
      <c r="D1720" s="3">
        <v>99.4</v>
      </c>
      <c r="E1720" s="3">
        <v>0</v>
      </c>
      <c r="F1720" s="3">
        <v>0.4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0.2</v>
      </c>
      <c r="N1720" s="1" t="s">
        <v>690</v>
      </c>
      <c r="O1720" s="1">
        <v>972</v>
      </c>
      <c r="P1720" s="1">
        <v>1</v>
      </c>
      <c r="Q1720" s="1">
        <v>30</v>
      </c>
      <c r="R1720" s="1">
        <v>450</v>
      </c>
      <c r="S1720" s="1">
        <v>2</v>
      </c>
      <c r="T1720" s="1" t="s">
        <v>56</v>
      </c>
      <c r="U1720" s="1" t="s">
        <v>52</v>
      </c>
      <c r="V1720" s="1" t="s">
        <v>52</v>
      </c>
      <c r="W1720" s="1" t="s">
        <v>726</v>
      </c>
      <c r="X1720" s="1" t="s">
        <v>52</v>
      </c>
    </row>
    <row r="1721" s="2" customFormat="1" spans="1:24">
      <c r="A1721" s="1">
        <v>183</v>
      </c>
      <c r="B1721" s="1" t="s">
        <v>713</v>
      </c>
      <c r="C1721" s="1" t="s">
        <v>6</v>
      </c>
      <c r="D1721" s="1">
        <v>97.18</v>
      </c>
      <c r="E1721" s="1">
        <v>0</v>
      </c>
      <c r="F1721" s="1">
        <v>0</v>
      </c>
      <c r="G1721" s="1">
        <v>0</v>
      </c>
      <c r="H1721" s="1">
        <v>0</v>
      </c>
      <c r="I1721" s="1">
        <v>2.11</v>
      </c>
      <c r="J1721" s="1">
        <v>0</v>
      </c>
      <c r="K1721" s="1">
        <v>0.53</v>
      </c>
      <c r="L1721" s="1">
        <v>0</v>
      </c>
      <c r="M1721" s="1">
        <v>0.18</v>
      </c>
      <c r="N1721" s="1" t="s">
        <v>50</v>
      </c>
      <c r="O1721" s="1">
        <v>919.85</v>
      </c>
      <c r="P1721" s="1">
        <v>1.5</v>
      </c>
      <c r="Q1721" s="1">
        <v>70</v>
      </c>
      <c r="R1721" s="1">
        <v>399.85</v>
      </c>
      <c r="S1721" s="1">
        <v>4</v>
      </c>
      <c r="T1721" s="1" t="s">
        <v>51</v>
      </c>
      <c r="U1721" s="1" t="s">
        <v>52</v>
      </c>
      <c r="V1721" s="1" t="s">
        <v>52</v>
      </c>
      <c r="W1721" s="1" t="s">
        <v>727</v>
      </c>
      <c r="X1721" s="1">
        <v>35</v>
      </c>
    </row>
    <row r="1722" s="2" customFormat="1" spans="1:24">
      <c r="A1722" s="1">
        <v>186</v>
      </c>
      <c r="B1722" s="1" t="s">
        <v>713</v>
      </c>
      <c r="C1722" s="1" t="s">
        <v>6</v>
      </c>
      <c r="D1722" s="1">
        <v>97.18</v>
      </c>
      <c r="E1722" s="1">
        <v>0</v>
      </c>
      <c r="F1722" s="1">
        <v>0</v>
      </c>
      <c r="G1722" s="1">
        <v>0</v>
      </c>
      <c r="H1722" s="1">
        <v>0</v>
      </c>
      <c r="I1722" s="1">
        <v>2.11</v>
      </c>
      <c r="J1722" s="1">
        <v>0</v>
      </c>
      <c r="K1722" s="1">
        <v>0.53</v>
      </c>
      <c r="L1722" s="1">
        <v>0</v>
      </c>
      <c r="M1722" s="1">
        <v>0.18</v>
      </c>
      <c r="N1722" s="1" t="s">
        <v>50</v>
      </c>
      <c r="O1722" s="1">
        <v>919.85</v>
      </c>
      <c r="P1722" s="1">
        <v>1.5</v>
      </c>
      <c r="Q1722" s="1">
        <v>70</v>
      </c>
      <c r="R1722" s="1">
        <v>399.85</v>
      </c>
      <c r="S1722" s="1">
        <v>8</v>
      </c>
      <c r="T1722" s="1" t="s">
        <v>51</v>
      </c>
      <c r="U1722" s="1" t="s">
        <v>52</v>
      </c>
      <c r="V1722" s="1" t="s">
        <v>52</v>
      </c>
      <c r="W1722" s="1" t="s">
        <v>728</v>
      </c>
      <c r="X1722" s="1">
        <v>37</v>
      </c>
    </row>
    <row r="1723" s="2" customFormat="1" spans="1:24">
      <c r="A1723" s="2" t="s">
        <v>729</v>
      </c>
      <c r="B1723" s="3" t="s">
        <v>730</v>
      </c>
      <c r="C1723" s="1" t="s">
        <v>8</v>
      </c>
      <c r="D1723" s="3">
        <v>99.4</v>
      </c>
      <c r="E1723" s="3">
        <v>0</v>
      </c>
      <c r="F1723" s="3">
        <v>0.4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0.2</v>
      </c>
      <c r="N1723" s="1" t="s">
        <v>690</v>
      </c>
      <c r="O1723" s="1" t="s">
        <v>52</v>
      </c>
      <c r="P1723" s="1" t="s">
        <v>52</v>
      </c>
      <c r="Q1723" s="1">
        <v>10</v>
      </c>
      <c r="R1723" s="1">
        <v>450</v>
      </c>
      <c r="S1723" s="1">
        <v>0.12</v>
      </c>
      <c r="T1723" s="1" t="s">
        <v>56</v>
      </c>
      <c r="U1723" s="1" t="s">
        <v>52</v>
      </c>
      <c r="V1723" s="1" t="s">
        <v>52</v>
      </c>
      <c r="W1723" s="1" t="s">
        <v>731</v>
      </c>
      <c r="X1723" s="1" t="s">
        <v>52</v>
      </c>
    </row>
    <row r="1724" s="2" customFormat="1" spans="1:24">
      <c r="A1724" s="1">
        <v>3</v>
      </c>
      <c r="B1724" s="1" t="s">
        <v>732</v>
      </c>
      <c r="C1724" s="1" t="s">
        <v>5</v>
      </c>
      <c r="D1724" s="1">
        <v>97.4</v>
      </c>
      <c r="E1724" s="1">
        <v>0</v>
      </c>
      <c r="F1724" s="1">
        <v>0</v>
      </c>
      <c r="G1724" s="1">
        <v>0</v>
      </c>
      <c r="H1724" s="1">
        <v>0.1</v>
      </c>
      <c r="I1724" s="1">
        <v>2</v>
      </c>
      <c r="J1724" s="1">
        <v>0</v>
      </c>
      <c r="K1724" s="1">
        <v>0.5</v>
      </c>
      <c r="L1724" s="1">
        <v>0</v>
      </c>
      <c r="M1724" s="1">
        <v>0</v>
      </c>
      <c r="N1724" s="1" t="s">
        <v>50</v>
      </c>
      <c r="O1724" s="1">
        <v>729.85</v>
      </c>
      <c r="P1724" s="1">
        <v>0.083</v>
      </c>
      <c r="Q1724" s="1">
        <v>20</v>
      </c>
      <c r="R1724" s="1">
        <v>399.85</v>
      </c>
      <c r="S1724" s="1">
        <v>72</v>
      </c>
      <c r="T1724" s="1" t="s">
        <v>51</v>
      </c>
      <c r="U1724" s="1" t="s">
        <v>52</v>
      </c>
      <c r="V1724" s="1" t="s">
        <v>733</v>
      </c>
      <c r="W1724" s="1" t="s">
        <v>734</v>
      </c>
      <c r="X1724" s="1">
        <v>44</v>
      </c>
    </row>
    <row r="1725" s="2" customFormat="1" spans="1:24">
      <c r="A1725" s="1">
        <v>1165</v>
      </c>
      <c r="B1725" s="1" t="s">
        <v>100</v>
      </c>
      <c r="C1725" s="1" t="s">
        <v>3</v>
      </c>
      <c r="D1725" s="1">
        <v>92.62</v>
      </c>
      <c r="E1725" s="1">
        <v>0</v>
      </c>
      <c r="F1725" s="1">
        <v>0</v>
      </c>
      <c r="G1725" s="1">
        <v>0</v>
      </c>
      <c r="H1725" s="1">
        <v>0</v>
      </c>
      <c r="I1725" s="1">
        <v>5.94</v>
      </c>
      <c r="J1725" s="1">
        <v>0</v>
      </c>
      <c r="K1725" s="1">
        <v>1.44</v>
      </c>
      <c r="L1725" s="1">
        <v>0</v>
      </c>
      <c r="M1725" s="1">
        <v>0</v>
      </c>
      <c r="N1725" s="1" t="s">
        <v>54</v>
      </c>
      <c r="O1725" s="1">
        <v>979.85</v>
      </c>
      <c r="P1725" s="1">
        <v>2</v>
      </c>
      <c r="Q1725" s="1">
        <v>0</v>
      </c>
      <c r="R1725" s="1">
        <v>499.85</v>
      </c>
      <c r="S1725" s="1">
        <v>7</v>
      </c>
      <c r="T1725" s="1" t="s">
        <v>51</v>
      </c>
      <c r="U1725" s="1">
        <v>177</v>
      </c>
      <c r="V1725" s="1" t="s">
        <v>52</v>
      </c>
      <c r="W1725" s="1" t="s">
        <v>734</v>
      </c>
      <c r="X1725" s="1">
        <v>46</v>
      </c>
    </row>
    <row r="1726" s="2" customFormat="1" spans="1:24">
      <c r="A1726" s="1">
        <v>71</v>
      </c>
      <c r="B1726" s="1" t="s">
        <v>53</v>
      </c>
      <c r="C1726" s="1" t="s">
        <v>3</v>
      </c>
      <c r="D1726" s="1">
        <v>95.565</v>
      </c>
      <c r="E1726" s="1">
        <v>0</v>
      </c>
      <c r="F1726" s="1">
        <v>0</v>
      </c>
      <c r="G1726" s="1">
        <v>0</v>
      </c>
      <c r="H1726" s="1">
        <v>0</v>
      </c>
      <c r="I1726" s="1">
        <v>3.3</v>
      </c>
      <c r="J1726" s="1">
        <v>0</v>
      </c>
      <c r="K1726" s="1">
        <v>1.135</v>
      </c>
      <c r="L1726" s="1">
        <v>0</v>
      </c>
      <c r="M1726" s="1">
        <v>0</v>
      </c>
      <c r="N1726" s="1" t="s">
        <v>54</v>
      </c>
      <c r="O1726" s="1">
        <v>899.85</v>
      </c>
      <c r="P1726" s="1">
        <v>1</v>
      </c>
      <c r="Q1726" s="1">
        <v>0</v>
      </c>
      <c r="R1726" s="1">
        <v>499.85</v>
      </c>
      <c r="S1726" s="1">
        <v>2</v>
      </c>
      <c r="T1726" s="1" t="s">
        <v>51</v>
      </c>
      <c r="U1726" s="1">
        <v>225</v>
      </c>
      <c r="V1726" s="1" t="s">
        <v>735</v>
      </c>
      <c r="W1726" s="1" t="s">
        <v>736</v>
      </c>
      <c r="X1726" s="1">
        <v>19</v>
      </c>
    </row>
    <row r="1727" s="2" customFormat="1" spans="1:24">
      <c r="A1727" s="1">
        <v>75</v>
      </c>
      <c r="B1727" s="1" t="s">
        <v>53</v>
      </c>
      <c r="C1727" s="1" t="s">
        <v>3</v>
      </c>
      <c r="D1727" s="1">
        <v>96.075</v>
      </c>
      <c r="E1727" s="1">
        <v>0</v>
      </c>
      <c r="F1727" s="1">
        <v>0</v>
      </c>
      <c r="G1727" s="1">
        <v>0</v>
      </c>
      <c r="H1727" s="1">
        <v>0</v>
      </c>
      <c r="I1727" s="1">
        <v>3.3</v>
      </c>
      <c r="J1727" s="1">
        <v>0</v>
      </c>
      <c r="K1727" s="1">
        <v>0.625</v>
      </c>
      <c r="L1727" s="1">
        <v>0</v>
      </c>
      <c r="M1727" s="1">
        <v>0</v>
      </c>
      <c r="N1727" s="1" t="s">
        <v>54</v>
      </c>
      <c r="O1727" s="1">
        <v>899.85</v>
      </c>
      <c r="P1727" s="1">
        <v>1</v>
      </c>
      <c r="Q1727" s="1">
        <v>0</v>
      </c>
      <c r="R1727" s="1">
        <v>499.85</v>
      </c>
      <c r="S1727" s="1">
        <v>2</v>
      </c>
      <c r="T1727" s="1" t="s">
        <v>51</v>
      </c>
      <c r="U1727" s="1">
        <v>228</v>
      </c>
      <c r="V1727" s="1" t="s">
        <v>737</v>
      </c>
      <c r="W1727" s="1" t="s">
        <v>736</v>
      </c>
      <c r="X1727" s="1">
        <v>41</v>
      </c>
    </row>
    <row r="1728" s="2" customFormat="1" spans="1:24">
      <c r="A1728" s="1">
        <v>180</v>
      </c>
      <c r="B1728" s="1" t="s">
        <v>713</v>
      </c>
      <c r="C1728" s="1" t="s">
        <v>6</v>
      </c>
      <c r="D1728" s="1">
        <v>97.18</v>
      </c>
      <c r="E1728" s="1">
        <v>0</v>
      </c>
      <c r="F1728" s="1">
        <v>0</v>
      </c>
      <c r="G1728" s="1">
        <v>0</v>
      </c>
      <c r="H1728" s="1">
        <v>0</v>
      </c>
      <c r="I1728" s="1">
        <v>2.11</v>
      </c>
      <c r="J1728" s="1">
        <v>0</v>
      </c>
      <c r="K1728" s="1">
        <v>0.53</v>
      </c>
      <c r="L1728" s="1">
        <v>0</v>
      </c>
      <c r="M1728" s="1">
        <v>0.18</v>
      </c>
      <c r="N1728" s="1" t="s">
        <v>50</v>
      </c>
      <c r="O1728" s="1">
        <v>919.85</v>
      </c>
      <c r="P1728" s="1">
        <v>1.5</v>
      </c>
      <c r="Q1728" s="1">
        <v>70</v>
      </c>
      <c r="R1728" s="1">
        <v>399.85</v>
      </c>
      <c r="S1728" s="1">
        <v>2</v>
      </c>
      <c r="T1728" s="1" t="s">
        <v>51</v>
      </c>
      <c r="U1728" s="1" t="s">
        <v>52</v>
      </c>
      <c r="V1728" s="1" t="s">
        <v>52</v>
      </c>
      <c r="W1728" s="1" t="s">
        <v>736</v>
      </c>
      <c r="X1728" s="1">
        <v>33</v>
      </c>
    </row>
    <row r="1729" s="2" customFormat="1" spans="1:24">
      <c r="A1729" s="1">
        <v>179</v>
      </c>
      <c r="B1729" s="1" t="s">
        <v>713</v>
      </c>
      <c r="C1729" s="1" t="s">
        <v>6</v>
      </c>
      <c r="D1729" s="1">
        <v>97.18</v>
      </c>
      <c r="E1729" s="1">
        <v>0</v>
      </c>
      <c r="F1729" s="1">
        <v>0</v>
      </c>
      <c r="G1729" s="1">
        <v>0</v>
      </c>
      <c r="H1729" s="1">
        <v>0</v>
      </c>
      <c r="I1729" s="1">
        <v>2.11</v>
      </c>
      <c r="J1729" s="1">
        <v>0</v>
      </c>
      <c r="K1729" s="1">
        <v>0.53</v>
      </c>
      <c r="L1729" s="1">
        <v>0</v>
      </c>
      <c r="M1729" s="1">
        <v>0.18</v>
      </c>
      <c r="N1729" s="1" t="s">
        <v>50</v>
      </c>
      <c r="O1729" s="1">
        <v>919.85</v>
      </c>
      <c r="P1729" s="1">
        <v>1.5</v>
      </c>
      <c r="Q1729" s="1">
        <v>70</v>
      </c>
      <c r="R1729" s="1">
        <v>499.85</v>
      </c>
      <c r="S1729" s="1">
        <v>1</v>
      </c>
      <c r="T1729" s="1" t="s">
        <v>51</v>
      </c>
      <c r="U1729" s="1" t="s">
        <v>52</v>
      </c>
      <c r="V1729" s="1" t="s">
        <v>52</v>
      </c>
      <c r="W1729" s="1" t="s">
        <v>738</v>
      </c>
      <c r="X1729" s="1">
        <v>39</v>
      </c>
    </row>
    <row r="1730" s="2" customFormat="1" spans="1:24">
      <c r="A1730" s="1">
        <v>529</v>
      </c>
      <c r="B1730" s="1" t="s">
        <v>95</v>
      </c>
      <c r="C1730" s="1" t="s">
        <v>3</v>
      </c>
      <c r="D1730" s="1">
        <v>97.56</v>
      </c>
      <c r="E1730" s="1">
        <v>0</v>
      </c>
      <c r="F1730" s="1">
        <v>0</v>
      </c>
      <c r="G1730" s="1">
        <v>0</v>
      </c>
      <c r="H1730" s="1">
        <v>0</v>
      </c>
      <c r="I1730" s="1">
        <v>1.92</v>
      </c>
      <c r="J1730" s="1">
        <v>0</v>
      </c>
      <c r="K1730" s="1">
        <v>0.52</v>
      </c>
      <c r="L1730" s="1">
        <v>0</v>
      </c>
      <c r="M1730" s="1">
        <v>0</v>
      </c>
      <c r="N1730" s="1" t="s">
        <v>55</v>
      </c>
      <c r="O1730" s="1">
        <v>959.85</v>
      </c>
      <c r="P1730" s="1">
        <v>1</v>
      </c>
      <c r="Q1730" s="1">
        <v>50</v>
      </c>
      <c r="R1730" s="1">
        <v>374.85</v>
      </c>
      <c r="S1730" s="1">
        <v>8</v>
      </c>
      <c r="T1730" s="1" t="s">
        <v>56</v>
      </c>
      <c r="U1730" s="1">
        <v>189</v>
      </c>
      <c r="V1730" s="1" t="s">
        <v>52</v>
      </c>
      <c r="W1730" s="1" t="s">
        <v>738</v>
      </c>
      <c r="X1730" s="1">
        <v>47</v>
      </c>
    </row>
    <row r="1731" s="2" customFormat="1" spans="1:24">
      <c r="A1731" s="1">
        <v>285</v>
      </c>
      <c r="B1731" s="1" t="s">
        <v>610</v>
      </c>
      <c r="C1731" s="1" t="s">
        <v>3</v>
      </c>
      <c r="D1731" s="1">
        <v>96.3</v>
      </c>
      <c r="E1731" s="1">
        <v>0</v>
      </c>
      <c r="F1731" s="1">
        <v>0</v>
      </c>
      <c r="G1731" s="1">
        <v>0</v>
      </c>
      <c r="H1731" s="1">
        <v>0</v>
      </c>
      <c r="I1731" s="1">
        <v>3</v>
      </c>
      <c r="J1731" s="1">
        <v>0</v>
      </c>
      <c r="K1731" s="1">
        <v>0.7</v>
      </c>
      <c r="L1731" s="1">
        <v>0</v>
      </c>
      <c r="M1731" s="1">
        <v>0</v>
      </c>
      <c r="N1731" s="1" t="s">
        <v>55</v>
      </c>
      <c r="O1731" s="1">
        <v>949.85</v>
      </c>
      <c r="P1731" s="1">
        <v>2</v>
      </c>
      <c r="Q1731" s="1">
        <v>75</v>
      </c>
      <c r="R1731" s="1">
        <v>499.85</v>
      </c>
      <c r="S1731" s="1">
        <v>0.5</v>
      </c>
      <c r="T1731" s="1" t="s">
        <v>56</v>
      </c>
      <c r="U1731" s="1" t="s">
        <v>52</v>
      </c>
      <c r="V1731" s="1" t="s">
        <v>739</v>
      </c>
      <c r="W1731" s="1" t="s">
        <v>740</v>
      </c>
      <c r="X1731" s="1">
        <v>37</v>
      </c>
    </row>
    <row r="1732" s="2" customFormat="1" spans="1:24">
      <c r="A1732" s="1">
        <v>184</v>
      </c>
      <c r="B1732" s="1" t="s">
        <v>713</v>
      </c>
      <c r="C1732" s="1" t="s">
        <v>6</v>
      </c>
      <c r="D1732" s="1">
        <v>97.18</v>
      </c>
      <c r="E1732" s="1">
        <v>0</v>
      </c>
      <c r="F1732" s="1">
        <v>0</v>
      </c>
      <c r="G1732" s="1">
        <v>0</v>
      </c>
      <c r="H1732" s="1">
        <v>0</v>
      </c>
      <c r="I1732" s="1">
        <v>2.11</v>
      </c>
      <c r="J1732" s="1">
        <v>0</v>
      </c>
      <c r="K1732" s="1">
        <v>0.53</v>
      </c>
      <c r="L1732" s="1">
        <v>0</v>
      </c>
      <c r="M1732" s="1">
        <v>0.18</v>
      </c>
      <c r="N1732" s="1" t="s">
        <v>50</v>
      </c>
      <c r="O1732" s="1">
        <v>919.85</v>
      </c>
      <c r="P1732" s="1">
        <v>1.5</v>
      </c>
      <c r="Q1732" s="1">
        <v>70</v>
      </c>
      <c r="R1732" s="1">
        <v>449.85</v>
      </c>
      <c r="S1732" s="1">
        <v>4</v>
      </c>
      <c r="T1732" s="1" t="s">
        <v>51</v>
      </c>
      <c r="U1732" s="1" t="s">
        <v>52</v>
      </c>
      <c r="V1732" s="1" t="s">
        <v>52</v>
      </c>
      <c r="W1732" s="1" t="s">
        <v>741</v>
      </c>
      <c r="X1732" s="1">
        <v>40</v>
      </c>
    </row>
    <row r="1733" s="2" customFormat="1" spans="1:24">
      <c r="A1733" s="1">
        <v>1285</v>
      </c>
      <c r="B1733" s="1" t="s">
        <v>610</v>
      </c>
      <c r="C1733" s="1" t="s">
        <v>102</v>
      </c>
      <c r="D1733" s="1">
        <v>92.47</v>
      </c>
      <c r="E1733" s="1">
        <v>0</v>
      </c>
      <c r="F1733" s="1">
        <v>0</v>
      </c>
      <c r="G1733" s="1">
        <v>0</v>
      </c>
      <c r="H1733" s="1">
        <v>0</v>
      </c>
      <c r="I1733" s="1">
        <v>6</v>
      </c>
      <c r="J1733" s="1">
        <v>0</v>
      </c>
      <c r="K1733" s="1">
        <v>1.29</v>
      </c>
      <c r="L1733" s="1">
        <v>0.24</v>
      </c>
      <c r="M1733" s="1">
        <v>0</v>
      </c>
      <c r="N1733" s="1" t="s">
        <v>54</v>
      </c>
      <c r="O1733" s="1">
        <v>949.85</v>
      </c>
      <c r="P1733" s="1">
        <v>2</v>
      </c>
      <c r="Q1733" s="1">
        <v>75</v>
      </c>
      <c r="R1733" s="1">
        <v>499.85</v>
      </c>
      <c r="S1733" s="1">
        <v>3</v>
      </c>
      <c r="T1733" s="1" t="s">
        <v>51</v>
      </c>
      <c r="U1733" s="1" t="s">
        <v>52</v>
      </c>
      <c r="V1733" s="1" t="s">
        <v>742</v>
      </c>
      <c r="W1733" s="1" t="s">
        <v>743</v>
      </c>
      <c r="X1733" s="1">
        <v>51</v>
      </c>
    </row>
    <row r="1734" s="2" customFormat="1" spans="1:24">
      <c r="A1734" s="2" t="s">
        <v>744</v>
      </c>
      <c r="B1734" s="2" t="s">
        <v>683</v>
      </c>
      <c r="C1734" s="1" t="s">
        <v>102</v>
      </c>
      <c r="D1734" s="2" t="s">
        <v>670</v>
      </c>
      <c r="E1734" s="2">
        <v>0</v>
      </c>
      <c r="F1734" s="2">
        <v>0</v>
      </c>
      <c r="G1734" s="2">
        <v>0</v>
      </c>
      <c r="H1734" s="2">
        <v>0</v>
      </c>
      <c r="I1734" s="2">
        <v>3</v>
      </c>
      <c r="J1734" s="2">
        <v>0</v>
      </c>
      <c r="K1734" s="2">
        <v>0.5</v>
      </c>
      <c r="L1734" s="2">
        <v>3</v>
      </c>
      <c r="M1734" s="2">
        <v>0</v>
      </c>
      <c r="N1734" s="4" t="s">
        <v>113</v>
      </c>
      <c r="O1734" s="2" t="s">
        <v>52</v>
      </c>
      <c r="P1734" s="2" t="s">
        <v>52</v>
      </c>
      <c r="Q1734" s="2" t="s">
        <v>52</v>
      </c>
      <c r="R1734" s="2" t="s">
        <v>52</v>
      </c>
      <c r="S1734" s="2" t="s">
        <v>52</v>
      </c>
      <c r="T1734" s="2" t="s">
        <v>52</v>
      </c>
      <c r="U1734" s="2">
        <v>268</v>
      </c>
      <c r="V1734" s="2" t="s">
        <v>52</v>
      </c>
      <c r="W1734" s="2" t="s">
        <v>745</v>
      </c>
      <c r="X1734" s="2">
        <v>33.79</v>
      </c>
    </row>
    <row r="1735" s="2" customFormat="1" spans="1:24">
      <c r="A1735" s="1">
        <v>177</v>
      </c>
      <c r="B1735" s="1" t="s">
        <v>713</v>
      </c>
      <c r="C1735" s="1" t="s">
        <v>6</v>
      </c>
      <c r="D1735" s="1">
        <v>97.18</v>
      </c>
      <c r="E1735" s="1">
        <v>0</v>
      </c>
      <c r="F1735" s="1">
        <v>0</v>
      </c>
      <c r="G1735" s="1">
        <v>0</v>
      </c>
      <c r="H1735" s="1">
        <v>0</v>
      </c>
      <c r="I1735" s="1">
        <v>2.11</v>
      </c>
      <c r="J1735" s="1">
        <v>0</v>
      </c>
      <c r="K1735" s="1">
        <v>0.53</v>
      </c>
      <c r="L1735" s="1">
        <v>0</v>
      </c>
      <c r="M1735" s="1">
        <v>0.18</v>
      </c>
      <c r="N1735" s="1" t="s">
        <v>50</v>
      </c>
      <c r="O1735" s="1">
        <v>919.85</v>
      </c>
      <c r="P1735" s="1">
        <v>1.5</v>
      </c>
      <c r="Q1735" s="1">
        <v>70</v>
      </c>
      <c r="R1735" s="1">
        <v>399.85</v>
      </c>
      <c r="S1735" s="1">
        <v>1</v>
      </c>
      <c r="T1735" s="1" t="s">
        <v>51</v>
      </c>
      <c r="U1735" s="1" t="s">
        <v>52</v>
      </c>
      <c r="V1735" s="1" t="s">
        <v>52</v>
      </c>
      <c r="W1735" s="1" t="s">
        <v>746</v>
      </c>
      <c r="X1735" s="1">
        <v>31</v>
      </c>
    </row>
    <row r="1736" s="2" customFormat="1" spans="1:24">
      <c r="A1736" s="1">
        <v>189</v>
      </c>
      <c r="B1736" s="1" t="s">
        <v>713</v>
      </c>
      <c r="C1736" s="1" t="s">
        <v>6</v>
      </c>
      <c r="D1736" s="1">
        <v>97.18</v>
      </c>
      <c r="E1736" s="1">
        <v>0</v>
      </c>
      <c r="F1736" s="1">
        <v>0</v>
      </c>
      <c r="G1736" s="1">
        <v>0</v>
      </c>
      <c r="H1736" s="1">
        <v>0</v>
      </c>
      <c r="I1736" s="1">
        <v>2.11</v>
      </c>
      <c r="J1736" s="1">
        <v>0</v>
      </c>
      <c r="K1736" s="1">
        <v>0.53</v>
      </c>
      <c r="L1736" s="1">
        <v>0</v>
      </c>
      <c r="M1736" s="1">
        <v>0.18</v>
      </c>
      <c r="N1736" s="1" t="s">
        <v>50</v>
      </c>
      <c r="O1736" s="1">
        <v>919.85</v>
      </c>
      <c r="P1736" s="1">
        <v>1.5</v>
      </c>
      <c r="Q1736" s="1">
        <v>70</v>
      </c>
      <c r="R1736" s="1">
        <v>399.85</v>
      </c>
      <c r="S1736" s="1">
        <v>12</v>
      </c>
      <c r="T1736" s="1" t="s">
        <v>51</v>
      </c>
      <c r="U1736" s="1" t="s">
        <v>52</v>
      </c>
      <c r="V1736" s="1" t="s">
        <v>52</v>
      </c>
      <c r="W1736" s="1" t="s">
        <v>746</v>
      </c>
      <c r="X1736" s="1">
        <v>38</v>
      </c>
    </row>
    <row r="1737" s="2" customFormat="1" spans="1:24">
      <c r="A1737" s="2" t="s">
        <v>747</v>
      </c>
      <c r="B1737" s="3" t="s">
        <v>542</v>
      </c>
      <c r="C1737" s="1" t="s">
        <v>8</v>
      </c>
      <c r="D1737" s="3">
        <v>98.91</v>
      </c>
      <c r="E1737" s="3">
        <v>0</v>
      </c>
      <c r="F1737" s="3">
        <v>0.9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0.19</v>
      </c>
      <c r="N1737" s="1" t="s">
        <v>690</v>
      </c>
      <c r="O1737" s="1">
        <v>972</v>
      </c>
      <c r="P1737" s="1">
        <v>1</v>
      </c>
      <c r="Q1737" s="1">
        <v>60</v>
      </c>
      <c r="R1737" s="1">
        <v>400</v>
      </c>
      <c r="S1737" s="1">
        <v>2</v>
      </c>
      <c r="T1737" s="1" t="s">
        <v>56</v>
      </c>
      <c r="U1737" s="1" t="s">
        <v>52</v>
      </c>
      <c r="V1737" s="1" t="s">
        <v>52</v>
      </c>
      <c r="W1737" s="1" t="s">
        <v>748</v>
      </c>
      <c r="X1737" s="1" t="s">
        <v>52</v>
      </c>
    </row>
    <row r="1738" s="2" customFormat="1" spans="1:24">
      <c r="A1738" s="2" t="s">
        <v>749</v>
      </c>
      <c r="B1738" s="3" t="s">
        <v>542</v>
      </c>
      <c r="C1738" s="1" t="s">
        <v>543</v>
      </c>
      <c r="D1738" s="3">
        <v>98.8</v>
      </c>
      <c r="E1738" s="3">
        <v>0</v>
      </c>
      <c r="F1738" s="3">
        <v>0.95</v>
      </c>
      <c r="G1738" s="3">
        <v>0</v>
      </c>
      <c r="H1738" s="3">
        <v>0.06</v>
      </c>
      <c r="I1738" s="3">
        <v>0</v>
      </c>
      <c r="J1738" s="3">
        <v>0</v>
      </c>
      <c r="K1738" s="3">
        <v>0</v>
      </c>
      <c r="L1738" s="3">
        <v>0</v>
      </c>
      <c r="M1738" s="3">
        <v>0.19</v>
      </c>
      <c r="N1738" s="1" t="s">
        <v>690</v>
      </c>
      <c r="O1738" s="1">
        <v>972</v>
      </c>
      <c r="P1738" s="1">
        <v>1</v>
      </c>
      <c r="Q1738" s="1">
        <v>60</v>
      </c>
      <c r="R1738" s="1">
        <v>400</v>
      </c>
      <c r="S1738" s="1">
        <v>2</v>
      </c>
      <c r="T1738" s="1" t="s">
        <v>56</v>
      </c>
      <c r="U1738" s="1" t="s">
        <v>52</v>
      </c>
      <c r="V1738" s="1" t="s">
        <v>52</v>
      </c>
      <c r="W1738" s="1" t="s">
        <v>748</v>
      </c>
      <c r="X1738" s="1" t="s">
        <v>52</v>
      </c>
    </row>
    <row r="1739" s="2" customFormat="1" spans="1:24">
      <c r="A1739" s="2" t="s">
        <v>750</v>
      </c>
      <c r="B1739" s="3" t="s">
        <v>180</v>
      </c>
      <c r="C1739" s="1" t="s">
        <v>121</v>
      </c>
      <c r="D1739" s="3">
        <v>99.41</v>
      </c>
      <c r="E1739" s="3">
        <v>0</v>
      </c>
      <c r="F1739" s="3">
        <v>0.45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0.14</v>
      </c>
      <c r="M1739" s="3">
        <v>0</v>
      </c>
      <c r="N1739" s="1" t="s">
        <v>50</v>
      </c>
      <c r="O1739" s="1">
        <v>950</v>
      </c>
      <c r="P1739" s="1">
        <v>1</v>
      </c>
      <c r="Q1739" s="1">
        <v>80</v>
      </c>
      <c r="R1739" s="1">
        <v>450</v>
      </c>
      <c r="S1739" s="1">
        <v>0.234833333</v>
      </c>
      <c r="T1739" s="1" t="s">
        <v>51</v>
      </c>
      <c r="U1739" s="1" t="s">
        <v>52</v>
      </c>
      <c r="V1739" s="1" t="s">
        <v>52</v>
      </c>
      <c r="W1739" s="1" t="s">
        <v>751</v>
      </c>
      <c r="X1739" s="1" t="s">
        <v>52</v>
      </c>
    </row>
    <row r="1740" s="2" customFormat="1" spans="1:24">
      <c r="A1740" s="2" t="s">
        <v>752</v>
      </c>
      <c r="B1740" s="2" t="s">
        <v>662</v>
      </c>
      <c r="C1740" s="1" t="s">
        <v>13</v>
      </c>
      <c r="D1740" s="2" t="s">
        <v>720</v>
      </c>
      <c r="E1740" s="2">
        <v>0</v>
      </c>
      <c r="F1740" s="2">
        <v>0.074</v>
      </c>
      <c r="G1740" s="2">
        <v>0</v>
      </c>
      <c r="H1740" s="2">
        <v>0.081</v>
      </c>
      <c r="I1740" s="2">
        <v>3.03</v>
      </c>
      <c r="J1740" s="2">
        <v>0</v>
      </c>
      <c r="K1740" s="2">
        <v>0.69</v>
      </c>
      <c r="L1740" s="2">
        <v>0</v>
      </c>
      <c r="M1740" s="2">
        <v>0</v>
      </c>
      <c r="N1740" s="4" t="s">
        <v>113</v>
      </c>
      <c r="O1740" s="2" t="s">
        <v>753</v>
      </c>
      <c r="P1740" s="2">
        <v>2</v>
      </c>
      <c r="Q1740" s="2" t="s">
        <v>52</v>
      </c>
      <c r="R1740" s="2" t="s">
        <v>664</v>
      </c>
      <c r="S1740" s="2">
        <v>12</v>
      </c>
      <c r="T1740" s="2" t="s">
        <v>52</v>
      </c>
      <c r="U1740" s="2">
        <v>213</v>
      </c>
      <c r="V1740" s="2" t="s">
        <v>754</v>
      </c>
      <c r="W1740" s="2" t="s">
        <v>755</v>
      </c>
      <c r="X1740" s="2" t="s">
        <v>52</v>
      </c>
    </row>
    <row r="1741" s="2" customFormat="1" spans="1:24">
      <c r="A1741" s="2" t="s">
        <v>756</v>
      </c>
      <c r="B1741" s="2" t="s">
        <v>757</v>
      </c>
      <c r="C1741" s="1" t="s">
        <v>8</v>
      </c>
      <c r="D1741" s="2" t="s">
        <v>758</v>
      </c>
      <c r="E1741" s="2">
        <v>0</v>
      </c>
      <c r="F1741" s="2">
        <v>0.6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0.3</v>
      </c>
      <c r="N1741" s="4" t="s">
        <v>50</v>
      </c>
      <c r="O1741" s="2" t="s">
        <v>759</v>
      </c>
      <c r="P1741" s="2">
        <v>1</v>
      </c>
      <c r="Q1741" s="2" t="s">
        <v>52</v>
      </c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52</v>
      </c>
      <c r="W1741" s="2" t="s">
        <v>755</v>
      </c>
      <c r="X1741" s="2">
        <v>77.6</v>
      </c>
    </row>
    <row r="1742" s="2" customFormat="1" spans="1:24">
      <c r="A1742" s="1">
        <v>51</v>
      </c>
      <c r="B1742" s="1" t="s">
        <v>57</v>
      </c>
      <c r="C1742" s="1" t="s">
        <v>3</v>
      </c>
      <c r="D1742" s="1">
        <v>95.7</v>
      </c>
      <c r="E1742" s="1">
        <v>0</v>
      </c>
      <c r="F1742" s="1">
        <v>0</v>
      </c>
      <c r="G1742" s="1">
        <v>0</v>
      </c>
      <c r="H1742" s="1">
        <v>0</v>
      </c>
      <c r="I1742" s="1">
        <v>3.48</v>
      </c>
      <c r="J1742" s="1">
        <v>0</v>
      </c>
      <c r="K1742" s="1">
        <v>0.82</v>
      </c>
      <c r="L1742" s="1">
        <v>0</v>
      </c>
      <c r="M1742" s="1">
        <v>0</v>
      </c>
      <c r="N1742" s="1" t="s">
        <v>54</v>
      </c>
      <c r="O1742" s="1">
        <v>899.85</v>
      </c>
      <c r="P1742" s="1">
        <v>1</v>
      </c>
      <c r="Q1742" s="1">
        <v>0</v>
      </c>
      <c r="R1742" s="1">
        <v>499.85</v>
      </c>
      <c r="S1742" s="1">
        <v>1</v>
      </c>
      <c r="T1742" s="1" t="s">
        <v>51</v>
      </c>
      <c r="U1742" s="1">
        <v>236</v>
      </c>
      <c r="V1742" s="1" t="s">
        <v>760</v>
      </c>
      <c r="W1742" s="1" t="s">
        <v>761</v>
      </c>
      <c r="X1742" s="1">
        <v>37</v>
      </c>
    </row>
    <row r="1743" s="2" customFormat="1" spans="1:24">
      <c r="A1743" s="1">
        <v>176</v>
      </c>
      <c r="B1743" s="1" t="s">
        <v>713</v>
      </c>
      <c r="C1743" s="1" t="s">
        <v>6</v>
      </c>
      <c r="D1743" s="1">
        <v>97.18</v>
      </c>
      <c r="E1743" s="1">
        <v>0</v>
      </c>
      <c r="F1743" s="1">
        <v>0</v>
      </c>
      <c r="G1743" s="1">
        <v>0</v>
      </c>
      <c r="H1743" s="1">
        <v>0</v>
      </c>
      <c r="I1743" s="1">
        <v>2.11</v>
      </c>
      <c r="J1743" s="1">
        <v>0</v>
      </c>
      <c r="K1743" s="1">
        <v>0.53</v>
      </c>
      <c r="L1743" s="1">
        <v>0</v>
      </c>
      <c r="M1743" s="1">
        <v>0.18</v>
      </c>
      <c r="N1743" s="1" t="s">
        <v>50</v>
      </c>
      <c r="O1743" s="1">
        <v>919.85</v>
      </c>
      <c r="P1743" s="1">
        <v>1.5</v>
      </c>
      <c r="Q1743" s="1">
        <v>70</v>
      </c>
      <c r="R1743" s="1">
        <v>499.85</v>
      </c>
      <c r="S1743" s="1">
        <v>0.5</v>
      </c>
      <c r="T1743" s="1" t="s">
        <v>51</v>
      </c>
      <c r="U1743" s="1" t="s">
        <v>52</v>
      </c>
      <c r="V1743" s="1" t="s">
        <v>52</v>
      </c>
      <c r="W1743" s="1" t="s">
        <v>761</v>
      </c>
      <c r="X1743" s="1">
        <v>34</v>
      </c>
    </row>
    <row r="1744" s="2" customFormat="1" spans="1:24">
      <c r="A1744" s="2" t="s">
        <v>762</v>
      </c>
      <c r="B1744" s="3" t="s">
        <v>725</v>
      </c>
      <c r="C1744" s="1" t="s">
        <v>8</v>
      </c>
      <c r="D1744" s="3">
        <v>99.4</v>
      </c>
      <c r="E1744" s="3">
        <v>0</v>
      </c>
      <c r="F1744" s="3">
        <v>0.4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0.2</v>
      </c>
      <c r="N1744" s="1" t="s">
        <v>690</v>
      </c>
      <c r="O1744" s="1">
        <v>972</v>
      </c>
      <c r="P1744" s="1">
        <v>1</v>
      </c>
      <c r="Q1744" s="1">
        <v>30</v>
      </c>
      <c r="R1744" s="1">
        <v>450</v>
      </c>
      <c r="S1744" s="1">
        <v>2</v>
      </c>
      <c r="T1744" s="1" t="s">
        <v>56</v>
      </c>
      <c r="U1744" s="1" t="s">
        <v>52</v>
      </c>
      <c r="V1744" s="1" t="s">
        <v>52</v>
      </c>
      <c r="W1744" s="1" t="s">
        <v>763</v>
      </c>
      <c r="X1744" s="1" t="s">
        <v>52</v>
      </c>
    </row>
    <row r="1745" s="2" customFormat="1" spans="1:24">
      <c r="A1745" s="2" t="s">
        <v>764</v>
      </c>
      <c r="B1745" s="2" t="s">
        <v>765</v>
      </c>
      <c r="C1745" s="1" t="s">
        <v>766</v>
      </c>
      <c r="D1745" s="2">
        <v>90</v>
      </c>
      <c r="E1745" s="2">
        <v>0</v>
      </c>
      <c r="F1745" s="2">
        <v>0</v>
      </c>
      <c r="G1745" s="2">
        <v>10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4" t="s">
        <v>50</v>
      </c>
      <c r="O1745" s="2" t="s">
        <v>767</v>
      </c>
      <c r="P1745" s="2">
        <v>2</v>
      </c>
      <c r="Q1745" s="2" t="s">
        <v>52</v>
      </c>
      <c r="R1745" s="2" t="s">
        <v>52</v>
      </c>
      <c r="S1745" s="2" t="s">
        <v>52</v>
      </c>
      <c r="T1745" s="2" t="s">
        <v>52</v>
      </c>
      <c r="U1745" s="2">
        <v>157.6</v>
      </c>
      <c r="V1745" s="2" t="s">
        <v>768</v>
      </c>
      <c r="W1745" s="2" t="s">
        <v>769</v>
      </c>
      <c r="X1745" s="2" t="s">
        <v>52</v>
      </c>
    </row>
    <row r="1746" s="2" customFormat="1" spans="1:24">
      <c r="A1746" s="2" t="s">
        <v>120</v>
      </c>
      <c r="B1746" s="3" t="s">
        <v>725</v>
      </c>
      <c r="C1746" s="1" t="s">
        <v>8</v>
      </c>
      <c r="D1746" s="3">
        <v>99.4</v>
      </c>
      <c r="E1746" s="3">
        <v>0</v>
      </c>
      <c r="F1746" s="3">
        <v>0.4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0.2</v>
      </c>
      <c r="N1746" s="1" t="s">
        <v>50</v>
      </c>
      <c r="O1746" s="1">
        <v>972</v>
      </c>
      <c r="P1746" s="1">
        <v>1</v>
      </c>
      <c r="Q1746" s="1">
        <v>90</v>
      </c>
      <c r="R1746" s="1">
        <v>450</v>
      </c>
      <c r="S1746" s="1">
        <v>2.5</v>
      </c>
      <c r="T1746" s="1" t="s">
        <v>51</v>
      </c>
      <c r="U1746" s="1" t="s">
        <v>52</v>
      </c>
      <c r="V1746" s="1" t="s">
        <v>52</v>
      </c>
      <c r="W1746" s="1" t="s">
        <v>770</v>
      </c>
      <c r="X1746" s="1" t="s">
        <v>52</v>
      </c>
    </row>
    <row r="1747" s="2" customFormat="1" spans="1:24">
      <c r="A1747" s="1">
        <v>175</v>
      </c>
      <c r="B1747" s="1" t="s">
        <v>713</v>
      </c>
      <c r="C1747" s="1" t="s">
        <v>6</v>
      </c>
      <c r="D1747" s="1">
        <v>97.18</v>
      </c>
      <c r="E1747" s="1">
        <v>0</v>
      </c>
      <c r="F1747" s="1">
        <v>0</v>
      </c>
      <c r="G1747" s="1">
        <v>0</v>
      </c>
      <c r="H1747" s="1">
        <v>0</v>
      </c>
      <c r="I1747" s="1">
        <v>2.11</v>
      </c>
      <c r="J1747" s="1">
        <v>0</v>
      </c>
      <c r="K1747" s="1">
        <v>0.53</v>
      </c>
      <c r="L1747" s="1">
        <v>0</v>
      </c>
      <c r="M1747" s="1">
        <v>0.18</v>
      </c>
      <c r="N1747" s="1" t="s">
        <v>50</v>
      </c>
      <c r="O1747" s="1">
        <v>919.85</v>
      </c>
      <c r="P1747" s="1">
        <v>1.5</v>
      </c>
      <c r="Q1747" s="1">
        <v>70</v>
      </c>
      <c r="R1747" s="1">
        <v>449.85</v>
      </c>
      <c r="S1747" s="1">
        <v>0.5</v>
      </c>
      <c r="T1747" s="1" t="s">
        <v>51</v>
      </c>
      <c r="U1747" s="1" t="s">
        <v>52</v>
      </c>
      <c r="V1747" s="1" t="s">
        <v>52</v>
      </c>
      <c r="W1747" s="1" t="s">
        <v>771</v>
      </c>
      <c r="X1747" s="1">
        <v>31</v>
      </c>
    </row>
    <row r="1748" s="2" customFormat="1" spans="1:24">
      <c r="A1748" s="1">
        <v>2</v>
      </c>
      <c r="B1748" s="1" t="s">
        <v>732</v>
      </c>
      <c r="C1748" s="1" t="s">
        <v>3</v>
      </c>
      <c r="D1748" s="1">
        <v>97.5</v>
      </c>
      <c r="E1748" s="1">
        <v>0</v>
      </c>
      <c r="F1748" s="1">
        <v>0</v>
      </c>
      <c r="G1748" s="1">
        <v>0</v>
      </c>
      <c r="H1748" s="1">
        <v>0</v>
      </c>
      <c r="I1748" s="1">
        <v>2</v>
      </c>
      <c r="J1748" s="1">
        <v>0</v>
      </c>
      <c r="K1748" s="1">
        <v>0.5</v>
      </c>
      <c r="L1748" s="1">
        <v>0</v>
      </c>
      <c r="M1748" s="1">
        <v>0</v>
      </c>
      <c r="N1748" s="1" t="s">
        <v>50</v>
      </c>
      <c r="O1748" s="1">
        <v>729.85</v>
      </c>
      <c r="P1748" s="1">
        <v>0.083</v>
      </c>
      <c r="Q1748" s="1">
        <v>20</v>
      </c>
      <c r="R1748" s="1">
        <v>399.85</v>
      </c>
      <c r="S1748" s="1">
        <v>72</v>
      </c>
      <c r="T1748" s="1" t="s">
        <v>51</v>
      </c>
      <c r="U1748" s="1" t="s">
        <v>52</v>
      </c>
      <c r="V1748" s="1" t="s">
        <v>772</v>
      </c>
      <c r="W1748" s="1" t="s">
        <v>773</v>
      </c>
      <c r="X1748" s="1">
        <v>47</v>
      </c>
    </row>
    <row r="1749" s="2" customFormat="1" spans="1:24">
      <c r="A1749" s="2" t="s">
        <v>255</v>
      </c>
      <c r="B1749" s="3" t="s">
        <v>774</v>
      </c>
      <c r="C1749" s="1" t="s">
        <v>8</v>
      </c>
      <c r="D1749" s="3">
        <v>99.04</v>
      </c>
      <c r="E1749" s="3">
        <v>0</v>
      </c>
      <c r="F1749" s="3">
        <v>0.62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0.34</v>
      </c>
      <c r="N1749" s="1" t="s">
        <v>50</v>
      </c>
      <c r="O1749" s="1">
        <v>950</v>
      </c>
      <c r="P1749" s="1">
        <v>1</v>
      </c>
      <c r="Q1749" s="1" t="s">
        <v>52</v>
      </c>
      <c r="R1749" s="1">
        <v>450</v>
      </c>
      <c r="S1749" s="1">
        <v>1.9585</v>
      </c>
      <c r="T1749" s="1" t="s">
        <v>51</v>
      </c>
      <c r="U1749" s="1" t="s">
        <v>52</v>
      </c>
      <c r="V1749" s="1" t="s">
        <v>52</v>
      </c>
      <c r="W1749" s="1" t="s">
        <v>775</v>
      </c>
      <c r="X1749" s="1" t="s">
        <v>52</v>
      </c>
    </row>
    <row r="1750" s="2" customFormat="1" spans="1:24">
      <c r="A1750" s="2" t="s">
        <v>776</v>
      </c>
      <c r="B1750" s="2" t="s">
        <v>757</v>
      </c>
      <c r="C1750" s="1" t="s">
        <v>8</v>
      </c>
      <c r="D1750" s="2" t="s">
        <v>758</v>
      </c>
      <c r="E1750" s="2">
        <v>0</v>
      </c>
      <c r="F1750" s="2">
        <v>0.6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0.3</v>
      </c>
      <c r="N1750" s="4" t="s">
        <v>50</v>
      </c>
      <c r="O1750" s="2" t="s">
        <v>759</v>
      </c>
      <c r="P1750" s="2">
        <v>1</v>
      </c>
      <c r="Q1750" s="2" t="s">
        <v>52</v>
      </c>
      <c r="R1750" s="2" t="s">
        <v>671</v>
      </c>
      <c r="S1750" s="2">
        <v>2</v>
      </c>
      <c r="T1750" s="2" t="s">
        <v>52</v>
      </c>
      <c r="U1750" s="2" t="s">
        <v>52</v>
      </c>
      <c r="V1750" s="2" t="s">
        <v>52</v>
      </c>
      <c r="W1750" s="2" t="s">
        <v>777</v>
      </c>
      <c r="X1750" s="2">
        <v>80.7</v>
      </c>
    </row>
    <row r="1751" s="2" customFormat="1" spans="1:24">
      <c r="A1751" s="2" t="s">
        <v>254</v>
      </c>
      <c r="B1751" s="3" t="s">
        <v>774</v>
      </c>
      <c r="C1751" s="1" t="s">
        <v>8</v>
      </c>
      <c r="D1751" s="3">
        <v>99.04</v>
      </c>
      <c r="E1751" s="3">
        <v>0</v>
      </c>
      <c r="F1751" s="3">
        <v>0.62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0.34</v>
      </c>
      <c r="N1751" s="1" t="s">
        <v>50</v>
      </c>
      <c r="O1751" s="1">
        <v>950</v>
      </c>
      <c r="P1751" s="1">
        <v>1</v>
      </c>
      <c r="Q1751" s="1" t="s">
        <v>52</v>
      </c>
      <c r="R1751" s="1">
        <v>450</v>
      </c>
      <c r="S1751" s="1">
        <v>1.456666667</v>
      </c>
      <c r="T1751" s="1" t="s">
        <v>51</v>
      </c>
      <c r="U1751" s="1" t="s">
        <v>52</v>
      </c>
      <c r="V1751" s="1" t="s">
        <v>52</v>
      </c>
      <c r="W1751" s="1" t="s">
        <v>778</v>
      </c>
      <c r="X1751" s="1" t="s">
        <v>52</v>
      </c>
    </row>
    <row r="1752" s="2" customFormat="1" spans="1:24">
      <c r="A1752" s="1">
        <v>530</v>
      </c>
      <c r="B1752" s="1" t="s">
        <v>95</v>
      </c>
      <c r="C1752" s="1" t="s">
        <v>6</v>
      </c>
      <c r="D1752" s="1">
        <v>97.5</v>
      </c>
      <c r="E1752" s="1">
        <v>0</v>
      </c>
      <c r="F1752" s="1">
        <v>0</v>
      </c>
      <c r="G1752" s="1">
        <v>0</v>
      </c>
      <c r="H1752" s="1">
        <v>0</v>
      </c>
      <c r="I1752" s="1">
        <v>1.87</v>
      </c>
      <c r="J1752" s="1">
        <v>0</v>
      </c>
      <c r="K1752" s="1">
        <v>0.47</v>
      </c>
      <c r="L1752" s="1">
        <v>0</v>
      </c>
      <c r="M1752" s="1">
        <v>0.16</v>
      </c>
      <c r="N1752" s="1" t="s">
        <v>55</v>
      </c>
      <c r="O1752" s="1">
        <v>959.85</v>
      </c>
      <c r="P1752" s="1">
        <v>1</v>
      </c>
      <c r="Q1752" s="1">
        <v>50</v>
      </c>
      <c r="R1752" s="1">
        <v>374.85</v>
      </c>
      <c r="S1752" s="1">
        <v>8</v>
      </c>
      <c r="T1752" s="1" t="s">
        <v>56</v>
      </c>
      <c r="U1752" s="1">
        <v>168</v>
      </c>
      <c r="V1752" s="1" t="s">
        <v>52</v>
      </c>
      <c r="W1752" s="1" t="s">
        <v>779</v>
      </c>
      <c r="X1752" s="1">
        <v>48</v>
      </c>
    </row>
    <row r="1753" s="2" customFormat="1" spans="1:24">
      <c r="A1753" s="1">
        <v>1255</v>
      </c>
      <c r="B1753" s="1" t="s">
        <v>614</v>
      </c>
      <c r="C1753" s="1" t="s">
        <v>112</v>
      </c>
      <c r="D1753" s="1">
        <v>99.19</v>
      </c>
      <c r="E1753" s="1">
        <v>0</v>
      </c>
      <c r="F1753" s="1">
        <v>0.81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 t="s">
        <v>50</v>
      </c>
      <c r="O1753" s="1">
        <v>1049.85</v>
      </c>
      <c r="P1753" s="1">
        <v>2</v>
      </c>
      <c r="Q1753" s="1">
        <v>90</v>
      </c>
      <c r="R1753" s="1">
        <v>449.85</v>
      </c>
      <c r="S1753" s="1">
        <v>1.5</v>
      </c>
      <c r="T1753" s="1" t="s">
        <v>51</v>
      </c>
      <c r="U1753" s="1" t="s">
        <v>52</v>
      </c>
      <c r="V1753" s="1" t="s">
        <v>52</v>
      </c>
      <c r="W1753" s="1" t="s">
        <v>653</v>
      </c>
      <c r="X1753" s="1">
        <v>81</v>
      </c>
    </row>
    <row r="1754" s="2" customFormat="1" spans="1:24">
      <c r="A1754" s="1">
        <v>192</v>
      </c>
      <c r="B1754" s="1" t="s">
        <v>713</v>
      </c>
      <c r="C1754" s="1" t="s">
        <v>6</v>
      </c>
      <c r="D1754" s="1">
        <v>97.18</v>
      </c>
      <c r="E1754" s="1">
        <v>0</v>
      </c>
      <c r="F1754" s="1">
        <v>0</v>
      </c>
      <c r="G1754" s="1">
        <v>0</v>
      </c>
      <c r="H1754" s="1">
        <v>0</v>
      </c>
      <c r="I1754" s="1">
        <v>2.11</v>
      </c>
      <c r="J1754" s="1">
        <v>0</v>
      </c>
      <c r="K1754" s="1">
        <v>0.53</v>
      </c>
      <c r="L1754" s="1">
        <v>0</v>
      </c>
      <c r="M1754" s="1">
        <v>0.18</v>
      </c>
      <c r="N1754" s="1" t="s">
        <v>50</v>
      </c>
      <c r="O1754" s="1">
        <v>919.85</v>
      </c>
      <c r="P1754" s="1">
        <v>1.5</v>
      </c>
      <c r="Q1754" s="1">
        <v>70</v>
      </c>
      <c r="R1754" s="1">
        <v>399.85</v>
      </c>
      <c r="S1754" s="1">
        <v>16</v>
      </c>
      <c r="T1754" s="1" t="s">
        <v>51</v>
      </c>
      <c r="U1754" s="1" t="s">
        <v>52</v>
      </c>
      <c r="V1754" s="1" t="s">
        <v>52</v>
      </c>
      <c r="W1754" s="1" t="s">
        <v>780</v>
      </c>
      <c r="X1754" s="1">
        <v>38</v>
      </c>
    </row>
    <row r="1755" s="2" customFormat="1" spans="1:24">
      <c r="A1755" s="2" t="s">
        <v>781</v>
      </c>
      <c r="B1755" s="3" t="s">
        <v>180</v>
      </c>
      <c r="C1755" s="1" t="s">
        <v>121</v>
      </c>
      <c r="D1755" s="3">
        <v>99.41</v>
      </c>
      <c r="E1755" s="3">
        <v>0</v>
      </c>
      <c r="F1755" s="3">
        <v>0.45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0.14</v>
      </c>
      <c r="M1755" s="3">
        <v>0</v>
      </c>
      <c r="N1755" s="1" t="s">
        <v>50</v>
      </c>
      <c r="O1755" s="1">
        <v>950</v>
      </c>
      <c r="P1755" s="1">
        <v>1</v>
      </c>
      <c r="Q1755" s="1">
        <v>80</v>
      </c>
      <c r="R1755" s="1">
        <v>450</v>
      </c>
      <c r="S1755" s="1">
        <v>0.1875</v>
      </c>
      <c r="T1755" s="1" t="s">
        <v>51</v>
      </c>
      <c r="U1755" s="1" t="s">
        <v>52</v>
      </c>
      <c r="V1755" s="1" t="s">
        <v>52</v>
      </c>
      <c r="W1755" s="1" t="s">
        <v>782</v>
      </c>
      <c r="X1755" s="1" t="s">
        <v>52</v>
      </c>
    </row>
    <row r="1756" s="2" customFormat="1" spans="1:24">
      <c r="A1756" s="1">
        <v>182</v>
      </c>
      <c r="B1756" s="1" t="s">
        <v>713</v>
      </c>
      <c r="C1756" s="1" t="s">
        <v>6</v>
      </c>
      <c r="D1756" s="1">
        <v>97.18</v>
      </c>
      <c r="E1756" s="1">
        <v>0</v>
      </c>
      <c r="F1756" s="1">
        <v>0</v>
      </c>
      <c r="G1756" s="1">
        <v>0</v>
      </c>
      <c r="H1756" s="1">
        <v>0</v>
      </c>
      <c r="I1756" s="1">
        <v>2.11</v>
      </c>
      <c r="J1756" s="1">
        <v>0</v>
      </c>
      <c r="K1756" s="1">
        <v>0.53</v>
      </c>
      <c r="L1756" s="1">
        <v>0</v>
      </c>
      <c r="M1756" s="1">
        <v>0.18</v>
      </c>
      <c r="N1756" s="1" t="s">
        <v>50</v>
      </c>
      <c r="O1756" s="1">
        <v>919.85</v>
      </c>
      <c r="P1756" s="1">
        <v>1.5</v>
      </c>
      <c r="Q1756" s="1">
        <v>70</v>
      </c>
      <c r="R1756" s="1">
        <v>499.85</v>
      </c>
      <c r="S1756" s="1">
        <v>2</v>
      </c>
      <c r="T1756" s="1" t="s">
        <v>51</v>
      </c>
      <c r="U1756" s="1" t="s">
        <v>52</v>
      </c>
      <c r="V1756" s="1" t="s">
        <v>52</v>
      </c>
      <c r="W1756" s="1" t="s">
        <v>783</v>
      </c>
      <c r="X1756" s="1">
        <v>41</v>
      </c>
    </row>
    <row r="1757" s="2" customFormat="1" spans="1:24">
      <c r="A1757" s="2" t="s">
        <v>784</v>
      </c>
      <c r="B1757" s="2" t="s">
        <v>785</v>
      </c>
      <c r="C1757" s="1" t="s">
        <v>606</v>
      </c>
      <c r="D1757" s="2" t="s">
        <v>720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4.8</v>
      </c>
      <c r="M1757" s="2">
        <v>0</v>
      </c>
      <c r="N1757" s="4" t="s">
        <v>50</v>
      </c>
      <c r="O1757" s="2" t="s">
        <v>52</v>
      </c>
      <c r="P1757" s="2" t="s">
        <v>52</v>
      </c>
      <c r="Q1757" s="2" t="s">
        <v>52</v>
      </c>
      <c r="R1757" s="2" t="s">
        <v>786</v>
      </c>
      <c r="S1757" s="2">
        <v>2</v>
      </c>
      <c r="T1757" s="2" t="s">
        <v>52</v>
      </c>
      <c r="U1757" s="2" t="s">
        <v>787</v>
      </c>
      <c r="V1757" s="2" t="s">
        <v>788</v>
      </c>
      <c r="W1757" s="2" t="s">
        <v>789</v>
      </c>
      <c r="X1757" s="2" t="s">
        <v>790</v>
      </c>
    </row>
    <row r="1758" s="2" customFormat="1" spans="1:24">
      <c r="A1758" s="1">
        <v>76</v>
      </c>
      <c r="B1758" s="1" t="s">
        <v>53</v>
      </c>
      <c r="C1758" s="1" t="s">
        <v>3</v>
      </c>
      <c r="D1758" s="1">
        <v>96.155</v>
      </c>
      <c r="E1758" s="1">
        <v>0</v>
      </c>
      <c r="F1758" s="1">
        <v>0</v>
      </c>
      <c r="G1758" s="1">
        <v>0</v>
      </c>
      <c r="H1758" s="1">
        <v>0</v>
      </c>
      <c r="I1758" s="1">
        <v>3.3</v>
      </c>
      <c r="J1758" s="1">
        <v>0</v>
      </c>
      <c r="K1758" s="1">
        <v>0.545</v>
      </c>
      <c r="L1758" s="1">
        <v>0</v>
      </c>
      <c r="M1758" s="1">
        <v>0</v>
      </c>
      <c r="N1758" s="1" t="s">
        <v>54</v>
      </c>
      <c r="O1758" s="1">
        <v>899.85</v>
      </c>
      <c r="P1758" s="1">
        <v>1</v>
      </c>
      <c r="Q1758" s="1">
        <v>0</v>
      </c>
      <c r="R1758" s="1">
        <v>499.85</v>
      </c>
      <c r="S1758" s="1">
        <v>2</v>
      </c>
      <c r="T1758" s="1" t="s">
        <v>51</v>
      </c>
      <c r="U1758" s="1">
        <v>217</v>
      </c>
      <c r="V1758" s="1" t="s">
        <v>791</v>
      </c>
      <c r="W1758" s="1" t="s">
        <v>792</v>
      </c>
      <c r="X1758" s="1">
        <v>41</v>
      </c>
    </row>
    <row r="1759" s="2" customFormat="1" spans="1:24">
      <c r="A1759" s="2" t="s">
        <v>793</v>
      </c>
      <c r="B1759" s="3" t="s">
        <v>180</v>
      </c>
      <c r="C1759" s="1" t="s">
        <v>121</v>
      </c>
      <c r="D1759" s="3">
        <v>99.41</v>
      </c>
      <c r="E1759" s="3">
        <v>0</v>
      </c>
      <c r="F1759" s="3">
        <v>0.45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0.14</v>
      </c>
      <c r="M1759" s="3">
        <v>0</v>
      </c>
      <c r="N1759" s="1" t="s">
        <v>50</v>
      </c>
      <c r="O1759" s="1">
        <v>950</v>
      </c>
      <c r="P1759" s="1">
        <v>1</v>
      </c>
      <c r="Q1759" s="1">
        <v>80</v>
      </c>
      <c r="R1759" s="1">
        <v>450</v>
      </c>
      <c r="S1759" s="1">
        <v>0.468666667</v>
      </c>
      <c r="T1759" s="1" t="s">
        <v>51</v>
      </c>
      <c r="U1759" s="1" t="s">
        <v>52</v>
      </c>
      <c r="V1759" s="1" t="s">
        <v>52</v>
      </c>
      <c r="W1759" s="1" t="s">
        <v>794</v>
      </c>
      <c r="X1759" s="1" t="s">
        <v>52</v>
      </c>
    </row>
    <row r="1760" s="2" customFormat="1" spans="1:24">
      <c r="A1760" s="1">
        <v>174</v>
      </c>
      <c r="B1760" s="1" t="s">
        <v>713</v>
      </c>
      <c r="C1760" s="1" t="s">
        <v>6</v>
      </c>
      <c r="D1760" s="1">
        <v>97.18</v>
      </c>
      <c r="E1760" s="1">
        <v>0</v>
      </c>
      <c r="F1760" s="1">
        <v>0</v>
      </c>
      <c r="G1760" s="1">
        <v>0</v>
      </c>
      <c r="H1760" s="1">
        <v>0</v>
      </c>
      <c r="I1760" s="1">
        <v>2.11</v>
      </c>
      <c r="J1760" s="1">
        <v>0</v>
      </c>
      <c r="K1760" s="1">
        <v>0.53</v>
      </c>
      <c r="L1760" s="1">
        <v>0</v>
      </c>
      <c r="M1760" s="1">
        <v>0.18</v>
      </c>
      <c r="N1760" s="1" t="s">
        <v>50</v>
      </c>
      <c r="O1760" s="1">
        <v>919.85</v>
      </c>
      <c r="P1760" s="1">
        <v>1.5</v>
      </c>
      <c r="Q1760" s="1">
        <v>70</v>
      </c>
      <c r="R1760" s="1">
        <v>399.85</v>
      </c>
      <c r="S1760" s="1">
        <v>0.5</v>
      </c>
      <c r="T1760" s="1" t="s">
        <v>51</v>
      </c>
      <c r="U1760" s="1" t="s">
        <v>52</v>
      </c>
      <c r="V1760" s="1" t="s">
        <v>52</v>
      </c>
      <c r="W1760" s="1" t="s">
        <v>795</v>
      </c>
      <c r="X1760" s="1">
        <v>27</v>
      </c>
    </row>
    <row r="1761" s="2" customFormat="1" spans="1:24">
      <c r="A1761" s="1">
        <v>187</v>
      </c>
      <c r="B1761" s="1" t="s">
        <v>713</v>
      </c>
      <c r="C1761" s="1" t="s">
        <v>6</v>
      </c>
      <c r="D1761" s="1">
        <v>97.18</v>
      </c>
      <c r="E1761" s="1">
        <v>0</v>
      </c>
      <c r="F1761" s="1">
        <v>0</v>
      </c>
      <c r="G1761" s="1">
        <v>0</v>
      </c>
      <c r="H1761" s="1">
        <v>0</v>
      </c>
      <c r="I1761" s="1">
        <v>2.11</v>
      </c>
      <c r="J1761" s="1">
        <v>0</v>
      </c>
      <c r="K1761" s="1">
        <v>0.53</v>
      </c>
      <c r="L1761" s="1">
        <v>0</v>
      </c>
      <c r="M1761" s="1">
        <v>0.18</v>
      </c>
      <c r="N1761" s="1" t="s">
        <v>50</v>
      </c>
      <c r="O1761" s="1">
        <v>919.85</v>
      </c>
      <c r="P1761" s="1">
        <v>1.5</v>
      </c>
      <c r="Q1761" s="1">
        <v>70</v>
      </c>
      <c r="R1761" s="1">
        <v>449.85</v>
      </c>
      <c r="S1761" s="1">
        <v>8</v>
      </c>
      <c r="T1761" s="1" t="s">
        <v>51</v>
      </c>
      <c r="U1761" s="1" t="s">
        <v>52</v>
      </c>
      <c r="V1761" s="1" t="s">
        <v>52</v>
      </c>
      <c r="W1761" s="1" t="s">
        <v>795</v>
      </c>
      <c r="X1761" s="1">
        <v>42</v>
      </c>
    </row>
    <row r="1762" s="2" customFormat="1" spans="1:24">
      <c r="A1762" s="1">
        <v>1250</v>
      </c>
      <c r="B1762" s="1" t="s">
        <v>614</v>
      </c>
      <c r="C1762" s="1" t="s">
        <v>112</v>
      </c>
      <c r="D1762" s="1">
        <v>99.19</v>
      </c>
      <c r="E1762" s="1">
        <v>0</v>
      </c>
      <c r="F1762" s="1">
        <v>0.81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 t="s">
        <v>50</v>
      </c>
      <c r="O1762" s="1">
        <v>1049.85</v>
      </c>
      <c r="P1762" s="1">
        <v>2</v>
      </c>
      <c r="Q1762" s="1">
        <v>90</v>
      </c>
      <c r="R1762" s="1">
        <v>449.85</v>
      </c>
      <c r="S1762" s="1">
        <v>0.75</v>
      </c>
      <c r="T1762" s="1" t="s">
        <v>51</v>
      </c>
      <c r="U1762" s="1" t="s">
        <v>52</v>
      </c>
      <c r="V1762" s="1" t="s">
        <v>52</v>
      </c>
      <c r="W1762" s="1" t="s">
        <v>796</v>
      </c>
      <c r="X1762" s="1">
        <v>74</v>
      </c>
    </row>
    <row r="1763" s="2" customFormat="1" spans="1:24">
      <c r="A1763" s="1">
        <v>1275</v>
      </c>
      <c r="B1763" s="1" t="s">
        <v>100</v>
      </c>
      <c r="C1763" s="1" t="s">
        <v>102</v>
      </c>
      <c r="D1763" s="1">
        <v>92.35</v>
      </c>
      <c r="E1763" s="1">
        <v>0</v>
      </c>
      <c r="F1763" s="1">
        <v>0</v>
      </c>
      <c r="G1763" s="1">
        <v>0</v>
      </c>
      <c r="H1763" s="1">
        <v>0</v>
      </c>
      <c r="I1763" s="1">
        <v>6.2</v>
      </c>
      <c r="J1763" s="1">
        <v>0</v>
      </c>
      <c r="K1763" s="1">
        <v>1.34</v>
      </c>
      <c r="L1763" s="1">
        <v>0.11</v>
      </c>
      <c r="M1763" s="1">
        <v>0</v>
      </c>
      <c r="N1763" s="1" t="s">
        <v>54</v>
      </c>
      <c r="O1763" s="1">
        <v>979.85</v>
      </c>
      <c r="P1763" s="1">
        <v>2</v>
      </c>
      <c r="Q1763" s="1">
        <v>0</v>
      </c>
      <c r="R1763" s="1">
        <v>499.85</v>
      </c>
      <c r="S1763" s="1">
        <v>7</v>
      </c>
      <c r="T1763" s="1" t="s">
        <v>51</v>
      </c>
      <c r="U1763" s="1">
        <v>164</v>
      </c>
      <c r="V1763" s="1" t="s">
        <v>52</v>
      </c>
      <c r="W1763" s="1" t="s">
        <v>796</v>
      </c>
      <c r="X1763" s="1">
        <v>50</v>
      </c>
    </row>
    <row r="1764" s="2" customFormat="1" spans="1:24">
      <c r="A1764" s="2" t="s">
        <v>797</v>
      </c>
      <c r="B1764" s="3" t="s">
        <v>180</v>
      </c>
      <c r="C1764" s="1" t="s">
        <v>121</v>
      </c>
      <c r="D1764" s="3">
        <v>99.41</v>
      </c>
      <c r="E1764" s="3">
        <v>0</v>
      </c>
      <c r="F1764" s="3">
        <v>0.45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0.14</v>
      </c>
      <c r="M1764" s="3">
        <v>0</v>
      </c>
      <c r="N1764" s="1" t="s">
        <v>50</v>
      </c>
      <c r="O1764" s="1">
        <v>950</v>
      </c>
      <c r="P1764" s="1">
        <v>1</v>
      </c>
      <c r="Q1764" s="1">
        <v>70</v>
      </c>
      <c r="R1764" s="1">
        <v>450</v>
      </c>
      <c r="S1764" s="1">
        <v>0.488</v>
      </c>
      <c r="T1764" s="1" t="s">
        <v>51</v>
      </c>
      <c r="U1764" s="1" t="s">
        <v>52</v>
      </c>
      <c r="V1764" s="1" t="s">
        <v>52</v>
      </c>
      <c r="W1764" s="1" t="s">
        <v>798</v>
      </c>
      <c r="X1764" s="1" t="s">
        <v>52</v>
      </c>
    </row>
    <row r="1765" s="2" customFormat="1" spans="1:24">
      <c r="A1765" s="2" t="s">
        <v>799</v>
      </c>
      <c r="B1765" s="3" t="s">
        <v>800</v>
      </c>
      <c r="C1765" s="1" t="s">
        <v>121</v>
      </c>
      <c r="D1765" s="3">
        <v>99.594</v>
      </c>
      <c r="E1765" s="3">
        <v>0</v>
      </c>
      <c r="F1765" s="3">
        <v>0.34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0.066</v>
      </c>
      <c r="M1765" s="3">
        <v>0</v>
      </c>
      <c r="N1765" s="1" t="s">
        <v>50</v>
      </c>
      <c r="O1765" s="1">
        <v>960</v>
      </c>
      <c r="P1765" s="1">
        <v>1</v>
      </c>
      <c r="Q1765" s="1">
        <v>80</v>
      </c>
      <c r="R1765" s="1">
        <v>500</v>
      </c>
      <c r="S1765" s="1">
        <v>1</v>
      </c>
      <c r="T1765" s="1" t="s">
        <v>51</v>
      </c>
      <c r="U1765" s="1" t="s">
        <v>52</v>
      </c>
      <c r="V1765" s="1" t="s">
        <v>52</v>
      </c>
      <c r="W1765" s="1" t="s">
        <v>801</v>
      </c>
      <c r="X1765" s="1" t="s">
        <v>52</v>
      </c>
    </row>
    <row r="1766" s="2" customFormat="1" spans="1:24">
      <c r="A1766" s="1">
        <v>1229</v>
      </c>
      <c r="B1766" s="1" t="s">
        <v>645</v>
      </c>
      <c r="C1766" s="1" t="s">
        <v>3</v>
      </c>
      <c r="D1766" s="1">
        <v>95.05</v>
      </c>
      <c r="E1766" s="1">
        <v>0</v>
      </c>
      <c r="F1766" s="1">
        <v>0</v>
      </c>
      <c r="G1766" s="1">
        <v>0</v>
      </c>
      <c r="H1766" s="1">
        <v>0</v>
      </c>
      <c r="I1766" s="1">
        <v>4</v>
      </c>
      <c r="J1766" s="1">
        <v>0</v>
      </c>
      <c r="K1766" s="1">
        <v>0.95</v>
      </c>
      <c r="L1766" s="1">
        <v>0</v>
      </c>
      <c r="M1766" s="1">
        <v>0</v>
      </c>
      <c r="N1766" s="1" t="s">
        <v>690</v>
      </c>
      <c r="O1766" s="1">
        <v>999.85</v>
      </c>
      <c r="P1766" s="1">
        <v>4</v>
      </c>
      <c r="Q1766" s="1">
        <v>0</v>
      </c>
      <c r="R1766" s="1">
        <v>449.85</v>
      </c>
      <c r="S1766" s="1">
        <v>5</v>
      </c>
      <c r="T1766" s="1" t="s">
        <v>56</v>
      </c>
      <c r="U1766" s="1" t="s">
        <v>52</v>
      </c>
      <c r="V1766" s="1" t="s">
        <v>802</v>
      </c>
      <c r="W1766" s="1" t="s">
        <v>733</v>
      </c>
      <c r="X1766" s="1">
        <v>46</v>
      </c>
    </row>
    <row r="1767" s="2" customFormat="1" spans="1:24">
      <c r="A1767" s="1">
        <v>306</v>
      </c>
      <c r="B1767" s="1" t="s">
        <v>66</v>
      </c>
      <c r="C1767" s="1" t="s">
        <v>67</v>
      </c>
      <c r="D1767" s="1">
        <v>97.585</v>
      </c>
      <c r="E1767" s="1">
        <v>0</v>
      </c>
      <c r="F1767" s="1">
        <v>0</v>
      </c>
      <c r="G1767" s="1">
        <v>0</v>
      </c>
      <c r="H1767" s="1">
        <v>0</v>
      </c>
      <c r="I1767" s="1">
        <v>1.91</v>
      </c>
      <c r="J1767" s="1">
        <v>0.035</v>
      </c>
      <c r="K1767" s="1">
        <v>0.47</v>
      </c>
      <c r="L1767" s="1">
        <v>0</v>
      </c>
      <c r="M1767" s="1">
        <v>0</v>
      </c>
      <c r="N1767" s="1" t="s">
        <v>50</v>
      </c>
      <c r="O1767" s="1">
        <v>949.85</v>
      </c>
      <c r="P1767" s="1">
        <v>1</v>
      </c>
      <c r="Q1767" s="1">
        <v>40</v>
      </c>
      <c r="R1767" s="1">
        <v>449.85</v>
      </c>
      <c r="S1767" s="1">
        <v>1</v>
      </c>
      <c r="T1767" s="1" t="s">
        <v>51</v>
      </c>
      <c r="U1767" s="1" t="s">
        <v>52</v>
      </c>
      <c r="V1767" s="1" t="s">
        <v>87</v>
      </c>
      <c r="W1767" s="1" t="s">
        <v>803</v>
      </c>
      <c r="X1767" s="1">
        <v>34</v>
      </c>
    </row>
    <row r="1768" s="2" customFormat="1" spans="1:24">
      <c r="A1768" s="2" t="s">
        <v>804</v>
      </c>
      <c r="B1768" s="3" t="s">
        <v>805</v>
      </c>
      <c r="C1768" s="1" t="s">
        <v>806</v>
      </c>
      <c r="D1768" s="3">
        <v>98.87</v>
      </c>
      <c r="E1768" s="3">
        <v>0</v>
      </c>
      <c r="F1768" s="3">
        <v>0.67</v>
      </c>
      <c r="G1768" s="3">
        <v>0</v>
      </c>
      <c r="H1768" s="3">
        <v>0</v>
      </c>
      <c r="I1768" s="3">
        <v>0.12</v>
      </c>
      <c r="J1768" s="3">
        <v>0</v>
      </c>
      <c r="K1768" s="3">
        <v>0.03</v>
      </c>
      <c r="L1768" s="3">
        <v>0.04</v>
      </c>
      <c r="M1768" s="3">
        <v>0.27</v>
      </c>
      <c r="N1768" s="1" t="s">
        <v>690</v>
      </c>
      <c r="O1768" s="3" t="s">
        <v>807</v>
      </c>
      <c r="P1768" s="3" t="s">
        <v>52</v>
      </c>
      <c r="Q1768" s="3">
        <v>80</v>
      </c>
      <c r="R1768" s="3">
        <v>450</v>
      </c>
      <c r="S1768" s="3">
        <v>2</v>
      </c>
      <c r="T1768" s="3" t="s">
        <v>56</v>
      </c>
      <c r="U1768" s="3" t="s">
        <v>52</v>
      </c>
      <c r="V1768" s="3" t="s">
        <v>52</v>
      </c>
      <c r="W1768" s="3" t="s">
        <v>808</v>
      </c>
      <c r="X1768" s="3" t="s">
        <v>52</v>
      </c>
    </row>
    <row r="1769" s="2" customFormat="1" spans="1:24">
      <c r="A1769" s="2" t="s">
        <v>223</v>
      </c>
      <c r="B1769" s="3" t="s">
        <v>774</v>
      </c>
      <c r="C1769" s="1" t="s">
        <v>8</v>
      </c>
      <c r="D1769" s="3">
        <v>99.04</v>
      </c>
      <c r="E1769" s="3">
        <v>0</v>
      </c>
      <c r="F1769" s="3">
        <v>0.62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0.34</v>
      </c>
      <c r="N1769" s="1" t="s">
        <v>50</v>
      </c>
      <c r="O1769" s="1">
        <v>950</v>
      </c>
      <c r="P1769" s="1">
        <v>1</v>
      </c>
      <c r="Q1769" s="1" t="s">
        <v>52</v>
      </c>
      <c r="R1769" s="1">
        <v>450</v>
      </c>
      <c r="S1769" s="1">
        <v>2.954833333</v>
      </c>
      <c r="T1769" s="1" t="s">
        <v>51</v>
      </c>
      <c r="U1769" s="1" t="s">
        <v>52</v>
      </c>
      <c r="V1769" s="1" t="s">
        <v>52</v>
      </c>
      <c r="W1769" s="1" t="s">
        <v>809</v>
      </c>
      <c r="X1769" s="1" t="s">
        <v>52</v>
      </c>
    </row>
    <row r="1770" s="2" customFormat="1" spans="1:24">
      <c r="A1770" s="2" t="s">
        <v>810</v>
      </c>
      <c r="B1770" s="3" t="s">
        <v>180</v>
      </c>
      <c r="C1770" s="1" t="s">
        <v>121</v>
      </c>
      <c r="D1770" s="3">
        <v>99.41</v>
      </c>
      <c r="E1770" s="3">
        <v>0</v>
      </c>
      <c r="F1770" s="3">
        <v>0.45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0.14</v>
      </c>
      <c r="M1770" s="3">
        <v>0</v>
      </c>
      <c r="N1770" s="1" t="s">
        <v>50</v>
      </c>
      <c r="O1770" s="1">
        <v>950</v>
      </c>
      <c r="P1770" s="1">
        <v>1</v>
      </c>
      <c r="Q1770" s="1">
        <v>80</v>
      </c>
      <c r="R1770" s="1">
        <v>450</v>
      </c>
      <c r="S1770" s="1">
        <v>0.147333333</v>
      </c>
      <c r="T1770" s="1" t="s">
        <v>51</v>
      </c>
      <c r="U1770" s="1" t="s">
        <v>52</v>
      </c>
      <c r="V1770" s="1" t="s">
        <v>52</v>
      </c>
      <c r="W1770" s="1" t="s">
        <v>811</v>
      </c>
      <c r="X1770" s="1" t="s">
        <v>52</v>
      </c>
    </row>
    <row r="1771" s="2" customFormat="1" spans="1:24">
      <c r="A1771" s="1">
        <v>334</v>
      </c>
      <c r="B1771" s="1" t="s">
        <v>66</v>
      </c>
      <c r="C1771" s="1" t="s">
        <v>67</v>
      </c>
      <c r="D1771" s="1">
        <v>97.585</v>
      </c>
      <c r="E1771" s="1">
        <v>0</v>
      </c>
      <c r="F1771" s="1">
        <v>0</v>
      </c>
      <c r="G1771" s="1">
        <v>0</v>
      </c>
      <c r="H1771" s="1">
        <v>0</v>
      </c>
      <c r="I1771" s="1">
        <v>1.91</v>
      </c>
      <c r="J1771" s="1">
        <v>0.035</v>
      </c>
      <c r="K1771" s="1">
        <v>0.47</v>
      </c>
      <c r="L1771" s="1">
        <v>0</v>
      </c>
      <c r="M1771" s="1">
        <v>0</v>
      </c>
      <c r="N1771" s="1" t="s">
        <v>50</v>
      </c>
      <c r="O1771" s="1">
        <v>949.85</v>
      </c>
      <c r="P1771" s="1">
        <v>1</v>
      </c>
      <c r="Q1771" s="1">
        <v>40</v>
      </c>
      <c r="R1771" s="1">
        <v>449.85</v>
      </c>
      <c r="S1771" s="1">
        <v>2</v>
      </c>
      <c r="T1771" s="1" t="s">
        <v>51</v>
      </c>
      <c r="U1771" s="1" t="s">
        <v>52</v>
      </c>
      <c r="V1771" s="1" t="s">
        <v>82</v>
      </c>
      <c r="W1771" s="1" t="s">
        <v>812</v>
      </c>
      <c r="X1771" s="1">
        <v>35</v>
      </c>
    </row>
    <row r="1772" s="2" customFormat="1" spans="1:24">
      <c r="A1772" s="2" t="s">
        <v>724</v>
      </c>
      <c r="B1772" s="3" t="s">
        <v>774</v>
      </c>
      <c r="C1772" s="1" t="s">
        <v>8</v>
      </c>
      <c r="D1772" s="3">
        <v>99.29</v>
      </c>
      <c r="E1772" s="3">
        <v>0</v>
      </c>
      <c r="F1772" s="3">
        <v>0.61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0.1</v>
      </c>
      <c r="N1772" s="1" t="s">
        <v>50</v>
      </c>
      <c r="O1772" s="1">
        <v>950</v>
      </c>
      <c r="P1772" s="1">
        <v>1</v>
      </c>
      <c r="Q1772" s="1" t="s">
        <v>52</v>
      </c>
      <c r="R1772" s="1">
        <v>450</v>
      </c>
      <c r="S1772" s="1">
        <v>0.953</v>
      </c>
      <c r="T1772" s="1" t="s">
        <v>51</v>
      </c>
      <c r="U1772" s="1" t="s">
        <v>52</v>
      </c>
      <c r="V1772" s="1" t="s">
        <v>52</v>
      </c>
      <c r="W1772" s="1" t="s">
        <v>813</v>
      </c>
      <c r="X1772" s="1" t="s">
        <v>52</v>
      </c>
    </row>
    <row r="1773" s="2" customFormat="1" spans="1:24">
      <c r="A1773" s="1">
        <v>1245</v>
      </c>
      <c r="B1773" s="1" t="s">
        <v>614</v>
      </c>
      <c r="C1773" s="1" t="s">
        <v>615</v>
      </c>
      <c r="D1773" s="1">
        <v>99.05</v>
      </c>
      <c r="E1773" s="1">
        <v>0</v>
      </c>
      <c r="F1773" s="1">
        <v>0.68</v>
      </c>
      <c r="G1773" s="1">
        <v>0.27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 t="s">
        <v>55</v>
      </c>
      <c r="O1773" s="1">
        <v>1049.85</v>
      </c>
      <c r="P1773" s="1">
        <v>2</v>
      </c>
      <c r="Q1773" s="1">
        <v>90</v>
      </c>
      <c r="R1773" s="1">
        <v>449.85</v>
      </c>
      <c r="S1773" s="1">
        <v>0.75</v>
      </c>
      <c r="T1773" s="1" t="s">
        <v>56</v>
      </c>
      <c r="U1773" s="1">
        <v>159</v>
      </c>
      <c r="V1773" s="1" t="s">
        <v>52</v>
      </c>
      <c r="W1773" s="1" t="s">
        <v>814</v>
      </c>
      <c r="X1773" s="1">
        <v>66</v>
      </c>
    </row>
    <row r="1774" s="2" customFormat="1" spans="1:24">
      <c r="A1774" s="2" t="s">
        <v>815</v>
      </c>
      <c r="B1774" s="2" t="s">
        <v>180</v>
      </c>
      <c r="C1774" s="1" t="s">
        <v>112</v>
      </c>
      <c r="D1774" s="2" t="s">
        <v>758</v>
      </c>
      <c r="E1774" s="2">
        <v>0</v>
      </c>
      <c r="F1774" s="2">
        <v>0.42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4" t="s">
        <v>50</v>
      </c>
      <c r="O1774" s="2" t="s">
        <v>52</v>
      </c>
      <c r="P1774" s="2" t="s">
        <v>52</v>
      </c>
      <c r="Q1774" s="2" t="s">
        <v>52</v>
      </c>
      <c r="R1774" s="2" t="s">
        <v>671</v>
      </c>
      <c r="S1774" s="2">
        <v>1</v>
      </c>
      <c r="T1774" s="2" t="s">
        <v>52</v>
      </c>
      <c r="U1774" s="2" t="s">
        <v>52</v>
      </c>
      <c r="V1774" s="2" t="s">
        <v>52</v>
      </c>
      <c r="W1774" s="2" t="s">
        <v>814</v>
      </c>
      <c r="X1774" s="2" t="s">
        <v>52</v>
      </c>
    </row>
    <row r="1775" s="2" customFormat="1" spans="1:24">
      <c r="A1775" s="1">
        <v>407</v>
      </c>
      <c r="B1775" s="1" t="s">
        <v>66</v>
      </c>
      <c r="C1775" s="1" t="s">
        <v>67</v>
      </c>
      <c r="D1775" s="1">
        <v>97.585</v>
      </c>
      <c r="E1775" s="1">
        <v>0</v>
      </c>
      <c r="F1775" s="1">
        <v>0</v>
      </c>
      <c r="G1775" s="1">
        <v>0</v>
      </c>
      <c r="H1775" s="1">
        <v>0</v>
      </c>
      <c r="I1775" s="1">
        <v>1.91</v>
      </c>
      <c r="J1775" s="1">
        <v>0.035</v>
      </c>
      <c r="K1775" s="1">
        <v>0.47</v>
      </c>
      <c r="L1775" s="1">
        <v>0</v>
      </c>
      <c r="M1775" s="1">
        <v>0</v>
      </c>
      <c r="N1775" s="1" t="s">
        <v>50</v>
      </c>
      <c r="O1775" s="1">
        <v>949.85</v>
      </c>
      <c r="P1775" s="1">
        <v>1</v>
      </c>
      <c r="Q1775" s="1">
        <v>40</v>
      </c>
      <c r="R1775" s="1">
        <v>449.85</v>
      </c>
      <c r="S1775" s="1">
        <v>6</v>
      </c>
      <c r="T1775" s="1" t="s">
        <v>51</v>
      </c>
      <c r="U1775" s="1" t="s">
        <v>52</v>
      </c>
      <c r="V1775" s="1" t="s">
        <v>816</v>
      </c>
      <c r="W1775" s="1" t="s">
        <v>717</v>
      </c>
      <c r="X1775" s="1">
        <v>37</v>
      </c>
    </row>
    <row r="1776" s="2" customFormat="1" spans="1:24">
      <c r="A1776" s="2" t="s">
        <v>817</v>
      </c>
      <c r="B1776" s="3" t="s">
        <v>180</v>
      </c>
      <c r="C1776" s="1" t="s">
        <v>121</v>
      </c>
      <c r="D1776" s="3">
        <v>99.41</v>
      </c>
      <c r="E1776" s="3">
        <v>0</v>
      </c>
      <c r="F1776" s="3">
        <v>0.45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0.14</v>
      </c>
      <c r="M1776" s="3">
        <v>0</v>
      </c>
      <c r="N1776" s="1" t="s">
        <v>50</v>
      </c>
      <c r="O1776" s="1">
        <v>950</v>
      </c>
      <c r="P1776" s="1">
        <v>1</v>
      </c>
      <c r="Q1776" s="1">
        <v>60</v>
      </c>
      <c r="R1776" s="1">
        <v>450</v>
      </c>
      <c r="S1776" s="1">
        <v>0.972666667</v>
      </c>
      <c r="T1776" s="1" t="s">
        <v>51</v>
      </c>
      <c r="U1776" s="1" t="s">
        <v>52</v>
      </c>
      <c r="V1776" s="1" t="s">
        <v>52</v>
      </c>
      <c r="W1776" s="1" t="s">
        <v>818</v>
      </c>
      <c r="X1776" s="1" t="s">
        <v>52</v>
      </c>
    </row>
    <row r="1777" s="2" customFormat="1" spans="1:24">
      <c r="A1777" s="2" t="s">
        <v>220</v>
      </c>
      <c r="B1777" s="3" t="s">
        <v>774</v>
      </c>
      <c r="C1777" s="1" t="s">
        <v>8</v>
      </c>
      <c r="D1777" s="3">
        <v>99.04</v>
      </c>
      <c r="E1777" s="3">
        <v>0</v>
      </c>
      <c r="F1777" s="3">
        <v>0.62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0.34</v>
      </c>
      <c r="N1777" s="1" t="s">
        <v>50</v>
      </c>
      <c r="O1777" s="1">
        <v>950</v>
      </c>
      <c r="P1777" s="1">
        <v>1</v>
      </c>
      <c r="Q1777" s="1" t="s">
        <v>52</v>
      </c>
      <c r="R1777" s="1">
        <v>450</v>
      </c>
      <c r="S1777" s="1">
        <v>0.951333333</v>
      </c>
      <c r="T1777" s="1" t="s">
        <v>51</v>
      </c>
      <c r="U1777" s="1" t="s">
        <v>52</v>
      </c>
      <c r="V1777" s="1" t="s">
        <v>52</v>
      </c>
      <c r="W1777" s="1" t="s">
        <v>819</v>
      </c>
      <c r="X1777" s="1" t="s">
        <v>52</v>
      </c>
    </row>
    <row r="1778" s="2" customFormat="1" spans="1:24">
      <c r="A1778" s="1">
        <v>1263</v>
      </c>
      <c r="B1778" s="1" t="s">
        <v>614</v>
      </c>
      <c r="C1778" s="1" t="s">
        <v>112</v>
      </c>
      <c r="D1778" s="1">
        <v>99.19</v>
      </c>
      <c r="E1778" s="1">
        <v>0</v>
      </c>
      <c r="F1778" s="1">
        <v>0.81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 t="s">
        <v>50</v>
      </c>
      <c r="O1778" s="1">
        <v>1049.85</v>
      </c>
      <c r="P1778" s="1">
        <v>2</v>
      </c>
      <c r="Q1778" s="1">
        <v>90</v>
      </c>
      <c r="R1778" s="1">
        <v>449.85</v>
      </c>
      <c r="S1778" s="1">
        <v>6</v>
      </c>
      <c r="T1778" s="1" t="s">
        <v>51</v>
      </c>
      <c r="U1778" s="1" t="s">
        <v>52</v>
      </c>
      <c r="V1778" s="1" t="s">
        <v>52</v>
      </c>
      <c r="W1778" s="1" t="s">
        <v>820</v>
      </c>
      <c r="X1778" s="1">
        <v>88</v>
      </c>
    </row>
    <row r="1779" s="2" customFormat="1" spans="1:24">
      <c r="A1779" s="2" t="s">
        <v>222</v>
      </c>
      <c r="B1779" s="3" t="s">
        <v>774</v>
      </c>
      <c r="C1779" s="1" t="s">
        <v>8</v>
      </c>
      <c r="D1779" s="3">
        <v>99.04</v>
      </c>
      <c r="E1779" s="3">
        <v>0</v>
      </c>
      <c r="F1779" s="3">
        <v>0.62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0.34</v>
      </c>
      <c r="N1779" s="1" t="s">
        <v>50</v>
      </c>
      <c r="O1779" s="1">
        <v>950</v>
      </c>
      <c r="P1779" s="1">
        <v>1</v>
      </c>
      <c r="Q1779" s="1" t="s">
        <v>52</v>
      </c>
      <c r="R1779" s="1">
        <v>450</v>
      </c>
      <c r="S1779" s="1">
        <v>1.945833333</v>
      </c>
      <c r="T1779" s="1" t="s">
        <v>51</v>
      </c>
      <c r="U1779" s="1" t="s">
        <v>52</v>
      </c>
      <c r="V1779" s="1" t="s">
        <v>52</v>
      </c>
      <c r="W1779" s="1" t="s">
        <v>821</v>
      </c>
      <c r="X1779" s="1" t="s">
        <v>52</v>
      </c>
    </row>
    <row r="1780" s="2" customFormat="1" spans="1:24">
      <c r="A1780" s="1">
        <v>4</v>
      </c>
      <c r="B1780" s="1" t="s">
        <v>732</v>
      </c>
      <c r="C1780" s="1" t="s">
        <v>3</v>
      </c>
      <c r="D1780" s="1">
        <v>97.5</v>
      </c>
      <c r="E1780" s="1">
        <v>0</v>
      </c>
      <c r="F1780" s="1">
        <v>0</v>
      </c>
      <c r="G1780" s="1">
        <v>0</v>
      </c>
      <c r="H1780" s="1">
        <v>0</v>
      </c>
      <c r="I1780" s="1">
        <v>2</v>
      </c>
      <c r="J1780" s="1">
        <v>0</v>
      </c>
      <c r="K1780" s="1">
        <v>0.5</v>
      </c>
      <c r="L1780" s="1">
        <v>0</v>
      </c>
      <c r="M1780" s="1">
        <v>0</v>
      </c>
      <c r="N1780" s="1" t="s">
        <v>50</v>
      </c>
      <c r="O1780" s="1">
        <v>729.85</v>
      </c>
      <c r="P1780" s="1">
        <v>0.083</v>
      </c>
      <c r="Q1780" s="1">
        <v>20</v>
      </c>
      <c r="R1780" s="1">
        <v>399.85</v>
      </c>
      <c r="S1780" s="1">
        <v>72</v>
      </c>
      <c r="T1780" s="1" t="s">
        <v>51</v>
      </c>
      <c r="U1780" s="1" t="s">
        <v>52</v>
      </c>
      <c r="V1780" s="1" t="s">
        <v>822</v>
      </c>
      <c r="W1780" s="1" t="s">
        <v>823</v>
      </c>
      <c r="X1780" s="1">
        <v>46</v>
      </c>
    </row>
    <row r="1781" s="2" customFormat="1" spans="1:24">
      <c r="A1781" s="2" t="s">
        <v>256</v>
      </c>
      <c r="B1781" s="3" t="s">
        <v>774</v>
      </c>
      <c r="C1781" s="1" t="s">
        <v>8</v>
      </c>
      <c r="D1781" s="3">
        <v>99.04</v>
      </c>
      <c r="E1781" s="3">
        <v>0</v>
      </c>
      <c r="F1781" s="3">
        <v>0.62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0.34</v>
      </c>
      <c r="N1781" s="1" t="s">
        <v>50</v>
      </c>
      <c r="O1781" s="1">
        <v>950</v>
      </c>
      <c r="P1781" s="1">
        <v>1</v>
      </c>
      <c r="Q1781" s="1" t="s">
        <v>52</v>
      </c>
      <c r="R1781" s="1">
        <v>450</v>
      </c>
      <c r="S1781" s="1">
        <v>2.9585</v>
      </c>
      <c r="T1781" s="1" t="s">
        <v>51</v>
      </c>
      <c r="U1781" s="1" t="s">
        <v>52</v>
      </c>
      <c r="V1781" s="1" t="s">
        <v>52</v>
      </c>
      <c r="W1781" s="1" t="s">
        <v>824</v>
      </c>
      <c r="X1781" s="1" t="s">
        <v>52</v>
      </c>
    </row>
    <row r="1782" s="2" customFormat="1" spans="1:24">
      <c r="A1782" s="2" t="s">
        <v>221</v>
      </c>
      <c r="B1782" s="3" t="s">
        <v>774</v>
      </c>
      <c r="C1782" s="1" t="s">
        <v>8</v>
      </c>
      <c r="D1782" s="3">
        <v>99.04</v>
      </c>
      <c r="E1782" s="3">
        <v>0</v>
      </c>
      <c r="F1782" s="3">
        <v>0.62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0.34</v>
      </c>
      <c r="N1782" s="1" t="s">
        <v>50</v>
      </c>
      <c r="O1782" s="1">
        <v>950</v>
      </c>
      <c r="P1782" s="1">
        <v>1</v>
      </c>
      <c r="Q1782" s="1" t="s">
        <v>52</v>
      </c>
      <c r="R1782" s="1">
        <v>450</v>
      </c>
      <c r="S1782" s="1">
        <v>1.451333333</v>
      </c>
      <c r="T1782" s="1" t="s">
        <v>51</v>
      </c>
      <c r="U1782" s="1" t="s">
        <v>52</v>
      </c>
      <c r="V1782" s="1" t="s">
        <v>52</v>
      </c>
      <c r="W1782" s="1" t="s">
        <v>825</v>
      </c>
      <c r="X1782" s="1" t="s">
        <v>52</v>
      </c>
    </row>
    <row r="1783" s="2" customFormat="1" spans="1:24">
      <c r="A1783" s="2" t="s">
        <v>826</v>
      </c>
      <c r="B1783" s="2" t="s">
        <v>827</v>
      </c>
      <c r="C1783" s="1" t="s">
        <v>8</v>
      </c>
      <c r="D1783" s="2" t="s">
        <v>720</v>
      </c>
      <c r="E1783" s="2">
        <v>0</v>
      </c>
      <c r="F1783" s="2">
        <v>0.4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0.3</v>
      </c>
      <c r="N1783" s="4" t="s">
        <v>50</v>
      </c>
      <c r="O1783" s="2" t="s">
        <v>52</v>
      </c>
      <c r="P1783" s="2" t="s">
        <v>52</v>
      </c>
      <c r="Q1783" s="2" t="s">
        <v>52</v>
      </c>
      <c r="R1783" s="2" t="s">
        <v>671</v>
      </c>
      <c r="S1783" s="2">
        <v>1</v>
      </c>
      <c r="T1783" s="2" t="s">
        <v>52</v>
      </c>
      <c r="U1783" s="2" t="s">
        <v>52</v>
      </c>
      <c r="V1783" s="2" t="s">
        <v>52</v>
      </c>
      <c r="W1783" s="2" t="s">
        <v>828</v>
      </c>
      <c r="X1783" s="2">
        <v>74.9</v>
      </c>
    </row>
    <row r="1784" s="2" customFormat="1" spans="1:24">
      <c r="A1784" s="1">
        <v>381</v>
      </c>
      <c r="B1784" s="1" t="s">
        <v>66</v>
      </c>
      <c r="C1784" s="1" t="s">
        <v>67</v>
      </c>
      <c r="D1784" s="1">
        <v>97.585</v>
      </c>
      <c r="E1784" s="1">
        <v>0</v>
      </c>
      <c r="F1784" s="1">
        <v>0</v>
      </c>
      <c r="G1784" s="1">
        <v>0</v>
      </c>
      <c r="H1784" s="1">
        <v>0</v>
      </c>
      <c r="I1784" s="1">
        <v>1.91</v>
      </c>
      <c r="J1784" s="1">
        <v>0.035</v>
      </c>
      <c r="K1784" s="1">
        <v>0.47</v>
      </c>
      <c r="L1784" s="1">
        <v>0</v>
      </c>
      <c r="M1784" s="1">
        <v>0</v>
      </c>
      <c r="N1784" s="1" t="s">
        <v>50</v>
      </c>
      <c r="O1784" s="1">
        <v>949.85</v>
      </c>
      <c r="P1784" s="1">
        <v>1</v>
      </c>
      <c r="Q1784" s="1">
        <v>40</v>
      </c>
      <c r="R1784" s="1">
        <v>449.85</v>
      </c>
      <c r="S1784" s="1">
        <v>4</v>
      </c>
      <c r="T1784" s="1" t="s">
        <v>51</v>
      </c>
      <c r="U1784" s="1" t="s">
        <v>52</v>
      </c>
      <c r="V1784" s="1" t="s">
        <v>829</v>
      </c>
      <c r="W1784" s="1" t="s">
        <v>830</v>
      </c>
      <c r="X1784" s="1">
        <v>38</v>
      </c>
    </row>
    <row r="1785" s="2" customFormat="1" spans="1:24">
      <c r="A1785" s="1">
        <v>1252</v>
      </c>
      <c r="B1785" s="1" t="s">
        <v>614</v>
      </c>
      <c r="C1785" s="1" t="s">
        <v>615</v>
      </c>
      <c r="D1785" s="1">
        <v>99.05</v>
      </c>
      <c r="E1785" s="1">
        <v>0</v>
      </c>
      <c r="F1785" s="1">
        <v>0.68</v>
      </c>
      <c r="G1785" s="1">
        <v>0.27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 t="s">
        <v>50</v>
      </c>
      <c r="O1785" s="1">
        <v>1049.85</v>
      </c>
      <c r="P1785" s="1">
        <v>2</v>
      </c>
      <c r="Q1785" s="1">
        <v>90</v>
      </c>
      <c r="R1785" s="1">
        <v>449.85</v>
      </c>
      <c r="S1785" s="1">
        <v>1.5</v>
      </c>
      <c r="T1785" s="1" t="s">
        <v>51</v>
      </c>
      <c r="U1785" s="1" t="s">
        <v>52</v>
      </c>
      <c r="V1785" s="1" t="s">
        <v>52</v>
      </c>
      <c r="W1785" s="1" t="s">
        <v>830</v>
      </c>
      <c r="X1785" s="1">
        <v>66</v>
      </c>
    </row>
    <row r="1786" s="2" customFormat="1" spans="1:24">
      <c r="A1786" s="2" t="s">
        <v>831</v>
      </c>
      <c r="B1786" s="3" t="s">
        <v>180</v>
      </c>
      <c r="C1786" s="1" t="s">
        <v>121</v>
      </c>
      <c r="D1786" s="3">
        <v>99.41</v>
      </c>
      <c r="E1786" s="3">
        <v>0</v>
      </c>
      <c r="F1786" s="3">
        <v>0.45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0.14</v>
      </c>
      <c r="M1786" s="3">
        <v>0</v>
      </c>
      <c r="N1786" s="1" t="s">
        <v>50</v>
      </c>
      <c r="O1786" s="1">
        <v>950</v>
      </c>
      <c r="P1786" s="1">
        <v>1</v>
      </c>
      <c r="Q1786" s="1">
        <v>70</v>
      </c>
      <c r="R1786" s="1">
        <v>450</v>
      </c>
      <c r="S1786" s="1">
        <v>0.428</v>
      </c>
      <c r="T1786" s="1" t="s">
        <v>51</v>
      </c>
      <c r="U1786" s="1" t="s">
        <v>52</v>
      </c>
      <c r="V1786" s="1" t="s">
        <v>52</v>
      </c>
      <c r="W1786" s="1" t="s">
        <v>832</v>
      </c>
      <c r="X1786" s="1" t="s">
        <v>52</v>
      </c>
    </row>
    <row r="1787" s="2" customFormat="1" spans="1:24">
      <c r="A1787" s="2" t="s">
        <v>232</v>
      </c>
      <c r="B1787" s="3" t="s">
        <v>774</v>
      </c>
      <c r="C1787" s="1" t="s">
        <v>8</v>
      </c>
      <c r="D1787" s="3">
        <v>99.26</v>
      </c>
      <c r="E1787" s="3">
        <v>0</v>
      </c>
      <c r="F1787" s="3">
        <v>0.6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0.14</v>
      </c>
      <c r="N1787" s="1" t="s">
        <v>50</v>
      </c>
      <c r="O1787" s="1">
        <v>950</v>
      </c>
      <c r="P1787" s="1">
        <v>1</v>
      </c>
      <c r="Q1787" s="1" t="s">
        <v>52</v>
      </c>
      <c r="R1787" s="1">
        <v>450</v>
      </c>
      <c r="S1787" s="1">
        <v>3.994666667</v>
      </c>
      <c r="T1787" s="1" t="s">
        <v>51</v>
      </c>
      <c r="U1787" s="1" t="s">
        <v>52</v>
      </c>
      <c r="V1787" s="1" t="s">
        <v>52</v>
      </c>
      <c r="W1787" s="1" t="s">
        <v>833</v>
      </c>
      <c r="X1787" s="1" t="s">
        <v>52</v>
      </c>
    </row>
    <row r="1788" s="2" customFormat="1" spans="1:24">
      <c r="A1788" s="2" t="s">
        <v>118</v>
      </c>
      <c r="B1788" s="3" t="s">
        <v>730</v>
      </c>
      <c r="C1788" s="1" t="s">
        <v>8</v>
      </c>
      <c r="D1788" s="3">
        <v>99.4</v>
      </c>
      <c r="E1788" s="3">
        <v>0</v>
      </c>
      <c r="F1788" s="3">
        <v>0.4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0.2</v>
      </c>
      <c r="N1788" s="1" t="s">
        <v>50</v>
      </c>
      <c r="O1788" s="1" t="s">
        <v>52</v>
      </c>
      <c r="P1788" s="1" t="s">
        <v>52</v>
      </c>
      <c r="Q1788" s="1">
        <v>90</v>
      </c>
      <c r="R1788" s="1">
        <v>450</v>
      </c>
      <c r="S1788" s="1">
        <v>1.5</v>
      </c>
      <c r="T1788" s="1" t="s">
        <v>51</v>
      </c>
      <c r="U1788" s="1" t="s">
        <v>52</v>
      </c>
      <c r="V1788" s="1" t="s">
        <v>52</v>
      </c>
      <c r="W1788" s="1" t="s">
        <v>834</v>
      </c>
      <c r="X1788" s="1" t="s">
        <v>52</v>
      </c>
    </row>
    <row r="1789" s="2" customFormat="1" spans="1:24">
      <c r="A1789" s="2" t="s">
        <v>835</v>
      </c>
      <c r="B1789" s="3" t="s">
        <v>805</v>
      </c>
      <c r="C1789" s="1" t="s">
        <v>806</v>
      </c>
      <c r="D1789" s="3">
        <v>98.87</v>
      </c>
      <c r="E1789" s="3">
        <v>0</v>
      </c>
      <c r="F1789" s="3">
        <v>0.67</v>
      </c>
      <c r="G1789" s="3">
        <v>0</v>
      </c>
      <c r="H1789" s="3">
        <v>0</v>
      </c>
      <c r="I1789" s="3">
        <v>0.12</v>
      </c>
      <c r="J1789" s="3">
        <v>0</v>
      </c>
      <c r="K1789" s="3">
        <v>0.03</v>
      </c>
      <c r="L1789" s="3">
        <v>0.04</v>
      </c>
      <c r="M1789" s="3">
        <v>0.27</v>
      </c>
      <c r="N1789" s="1" t="s">
        <v>690</v>
      </c>
      <c r="O1789" s="3" t="s">
        <v>807</v>
      </c>
      <c r="P1789" s="3" t="s">
        <v>52</v>
      </c>
      <c r="Q1789" s="3">
        <v>80</v>
      </c>
      <c r="R1789" s="3">
        <v>450</v>
      </c>
      <c r="S1789" s="3">
        <v>2</v>
      </c>
      <c r="T1789" s="3" t="s">
        <v>56</v>
      </c>
      <c r="U1789" s="3" t="s">
        <v>52</v>
      </c>
      <c r="V1789" s="3" t="s">
        <v>52</v>
      </c>
      <c r="W1789" s="3" t="s">
        <v>836</v>
      </c>
      <c r="X1789" s="3" t="s">
        <v>52</v>
      </c>
    </row>
    <row r="1790" s="2" customFormat="1" spans="1:24">
      <c r="A1790" s="2" t="s">
        <v>837</v>
      </c>
      <c r="B1790" s="3" t="s">
        <v>805</v>
      </c>
      <c r="C1790" s="1" t="s">
        <v>806</v>
      </c>
      <c r="D1790" s="3">
        <v>98.87</v>
      </c>
      <c r="E1790" s="3">
        <v>0</v>
      </c>
      <c r="F1790" s="3">
        <v>0.67</v>
      </c>
      <c r="G1790" s="3">
        <v>0</v>
      </c>
      <c r="H1790" s="3">
        <v>0</v>
      </c>
      <c r="I1790" s="3">
        <v>0.12</v>
      </c>
      <c r="J1790" s="3">
        <v>0</v>
      </c>
      <c r="K1790" s="3">
        <v>0.03</v>
      </c>
      <c r="L1790" s="3">
        <v>0.04</v>
      </c>
      <c r="M1790" s="3">
        <v>0.27</v>
      </c>
      <c r="N1790" s="1" t="s">
        <v>690</v>
      </c>
      <c r="O1790" s="3" t="s">
        <v>807</v>
      </c>
      <c r="P1790" s="3" t="s">
        <v>52</v>
      </c>
      <c r="Q1790" s="3">
        <v>80</v>
      </c>
      <c r="R1790" s="3">
        <v>450</v>
      </c>
      <c r="S1790" s="3">
        <v>2</v>
      </c>
      <c r="T1790" s="3" t="s">
        <v>56</v>
      </c>
      <c r="U1790" s="3" t="s">
        <v>52</v>
      </c>
      <c r="V1790" s="3" t="s">
        <v>52</v>
      </c>
      <c r="W1790" s="3" t="s">
        <v>838</v>
      </c>
      <c r="X1790" s="3" t="s">
        <v>52</v>
      </c>
    </row>
    <row r="1791" s="2" customFormat="1" spans="1:24">
      <c r="A1791" s="2" t="s">
        <v>839</v>
      </c>
      <c r="B1791" s="3" t="s">
        <v>840</v>
      </c>
      <c r="C1791" s="1" t="s">
        <v>841</v>
      </c>
      <c r="D1791" s="3">
        <v>99.584</v>
      </c>
      <c r="E1791" s="3">
        <v>0</v>
      </c>
      <c r="F1791" s="3">
        <v>0.261</v>
      </c>
      <c r="G1791" s="3">
        <v>0</v>
      </c>
      <c r="H1791" s="3">
        <v>0.136</v>
      </c>
      <c r="I1791" s="3">
        <v>0</v>
      </c>
      <c r="J1791" s="3">
        <v>0</v>
      </c>
      <c r="K1791" s="3">
        <v>0.019</v>
      </c>
      <c r="L1791" s="3">
        <v>0</v>
      </c>
      <c r="M1791" s="3">
        <v>0</v>
      </c>
      <c r="N1791" s="1" t="s">
        <v>50</v>
      </c>
      <c r="O1791" s="1">
        <v>950</v>
      </c>
      <c r="P1791" s="1">
        <v>2</v>
      </c>
      <c r="Q1791" s="1">
        <v>80</v>
      </c>
      <c r="R1791" s="1">
        <v>500</v>
      </c>
      <c r="S1791" s="1">
        <v>0.33</v>
      </c>
      <c r="T1791" s="1" t="s">
        <v>51</v>
      </c>
      <c r="U1791" s="1" t="s">
        <v>52</v>
      </c>
      <c r="V1791" s="1" t="s">
        <v>52</v>
      </c>
      <c r="W1791" s="1" t="s">
        <v>842</v>
      </c>
      <c r="X1791" s="1" t="s">
        <v>52</v>
      </c>
    </row>
    <row r="1792" s="2" customFormat="1" spans="1:24">
      <c r="A1792" s="2" t="s">
        <v>762</v>
      </c>
      <c r="B1792" s="3" t="s">
        <v>774</v>
      </c>
      <c r="C1792" s="1" t="s">
        <v>8</v>
      </c>
      <c r="D1792" s="3">
        <v>99.29</v>
      </c>
      <c r="E1792" s="3">
        <v>0</v>
      </c>
      <c r="F1792" s="3">
        <v>0.61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0.1</v>
      </c>
      <c r="N1792" s="1" t="s">
        <v>50</v>
      </c>
      <c r="O1792" s="1">
        <v>950</v>
      </c>
      <c r="P1792" s="1">
        <v>1</v>
      </c>
      <c r="Q1792" s="1" t="s">
        <v>52</v>
      </c>
      <c r="R1792" s="1">
        <v>450</v>
      </c>
      <c r="S1792" s="1">
        <v>1.456666667</v>
      </c>
      <c r="T1792" s="1" t="s">
        <v>51</v>
      </c>
      <c r="U1792" s="1" t="s">
        <v>52</v>
      </c>
      <c r="V1792" s="1" t="s">
        <v>52</v>
      </c>
      <c r="W1792" s="1" t="s">
        <v>843</v>
      </c>
      <c r="X1792" s="1" t="s">
        <v>52</v>
      </c>
    </row>
    <row r="1793" s="2" customFormat="1" spans="1:24">
      <c r="A1793" s="2" t="s">
        <v>241</v>
      </c>
      <c r="B1793" s="3" t="s">
        <v>774</v>
      </c>
      <c r="C1793" s="1" t="s">
        <v>8</v>
      </c>
      <c r="D1793" s="3">
        <v>99.29</v>
      </c>
      <c r="E1793" s="3">
        <v>0</v>
      </c>
      <c r="F1793" s="3">
        <v>0.61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0.1</v>
      </c>
      <c r="N1793" s="1" t="s">
        <v>50</v>
      </c>
      <c r="O1793" s="1">
        <v>950</v>
      </c>
      <c r="P1793" s="1">
        <v>1</v>
      </c>
      <c r="Q1793" s="1" t="s">
        <v>52</v>
      </c>
      <c r="R1793" s="1">
        <v>450</v>
      </c>
      <c r="S1793" s="1">
        <v>2.978333333</v>
      </c>
      <c r="T1793" s="1" t="s">
        <v>51</v>
      </c>
      <c r="U1793" s="1" t="s">
        <v>52</v>
      </c>
      <c r="V1793" s="1" t="s">
        <v>52</v>
      </c>
      <c r="W1793" s="1" t="s">
        <v>844</v>
      </c>
      <c r="X1793" s="1" t="s">
        <v>52</v>
      </c>
    </row>
    <row r="1794" s="2" customFormat="1" spans="1:24">
      <c r="A1794" s="1">
        <v>190</v>
      </c>
      <c r="B1794" s="1" t="s">
        <v>713</v>
      </c>
      <c r="C1794" s="1" t="s">
        <v>6</v>
      </c>
      <c r="D1794" s="1">
        <v>97.18</v>
      </c>
      <c r="E1794" s="1">
        <v>0</v>
      </c>
      <c r="F1794" s="1">
        <v>0</v>
      </c>
      <c r="G1794" s="1">
        <v>0</v>
      </c>
      <c r="H1794" s="1">
        <v>0</v>
      </c>
      <c r="I1794" s="1">
        <v>2.11</v>
      </c>
      <c r="J1794" s="1">
        <v>0</v>
      </c>
      <c r="K1794" s="1">
        <v>0.53</v>
      </c>
      <c r="L1794" s="1">
        <v>0</v>
      </c>
      <c r="M1794" s="1">
        <v>0.18</v>
      </c>
      <c r="N1794" s="1" t="s">
        <v>50</v>
      </c>
      <c r="O1794" s="1">
        <v>919.85</v>
      </c>
      <c r="P1794" s="1">
        <v>1.5</v>
      </c>
      <c r="Q1794" s="1">
        <v>70</v>
      </c>
      <c r="R1794" s="1">
        <v>449.85</v>
      </c>
      <c r="S1794" s="1">
        <v>12</v>
      </c>
      <c r="T1794" s="1" t="s">
        <v>51</v>
      </c>
      <c r="U1794" s="1" t="s">
        <v>52</v>
      </c>
      <c r="V1794" s="1" t="s">
        <v>52</v>
      </c>
      <c r="W1794" s="1" t="s">
        <v>705</v>
      </c>
      <c r="X1794" s="1">
        <v>42</v>
      </c>
    </row>
    <row r="1795" s="2" customFormat="1" spans="1:24">
      <c r="A1795" s="2" t="s">
        <v>240</v>
      </c>
      <c r="B1795" s="3" t="s">
        <v>774</v>
      </c>
      <c r="C1795" s="1" t="s">
        <v>8</v>
      </c>
      <c r="D1795" s="3">
        <v>99.29</v>
      </c>
      <c r="E1795" s="3">
        <v>0</v>
      </c>
      <c r="F1795" s="3">
        <v>0.61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0.1</v>
      </c>
      <c r="N1795" s="1" t="s">
        <v>50</v>
      </c>
      <c r="O1795" s="1">
        <v>950</v>
      </c>
      <c r="P1795" s="1">
        <v>1</v>
      </c>
      <c r="Q1795" s="1" t="s">
        <v>52</v>
      </c>
      <c r="R1795" s="1">
        <v>450</v>
      </c>
      <c r="S1795" s="1">
        <v>1.978333333</v>
      </c>
      <c r="T1795" s="1" t="s">
        <v>51</v>
      </c>
      <c r="U1795" s="1" t="s">
        <v>52</v>
      </c>
      <c r="V1795" s="1" t="s">
        <v>52</v>
      </c>
      <c r="W1795" s="1" t="s">
        <v>845</v>
      </c>
      <c r="X1795" s="1" t="s">
        <v>52</v>
      </c>
    </row>
    <row r="1796" s="2" customFormat="1" spans="1:24">
      <c r="A1796" s="2" t="s">
        <v>846</v>
      </c>
      <c r="B1796" s="3" t="s">
        <v>774</v>
      </c>
      <c r="C1796" s="1" t="s">
        <v>8</v>
      </c>
      <c r="D1796" s="3">
        <v>99.26</v>
      </c>
      <c r="E1796" s="3">
        <v>0</v>
      </c>
      <c r="F1796" s="3">
        <v>0.6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0.14</v>
      </c>
      <c r="N1796" s="1" t="s">
        <v>50</v>
      </c>
      <c r="O1796" s="1">
        <v>950</v>
      </c>
      <c r="P1796" s="1">
        <v>1</v>
      </c>
      <c r="Q1796" s="1" t="s">
        <v>52</v>
      </c>
      <c r="R1796" s="1">
        <v>450</v>
      </c>
      <c r="S1796" s="1">
        <v>1.471166667</v>
      </c>
      <c r="T1796" s="1" t="s">
        <v>51</v>
      </c>
      <c r="U1796" s="1" t="s">
        <v>52</v>
      </c>
      <c r="V1796" s="1" t="s">
        <v>52</v>
      </c>
      <c r="W1796" s="1" t="s">
        <v>847</v>
      </c>
      <c r="X1796" s="1" t="s">
        <v>52</v>
      </c>
    </row>
    <row r="1797" s="2" customFormat="1" spans="1:24">
      <c r="A1797" s="2" t="s">
        <v>848</v>
      </c>
      <c r="B1797" s="3" t="s">
        <v>180</v>
      </c>
      <c r="C1797" s="1" t="s">
        <v>121</v>
      </c>
      <c r="D1797" s="3">
        <v>99.41</v>
      </c>
      <c r="E1797" s="3">
        <v>0</v>
      </c>
      <c r="F1797" s="3">
        <v>0.45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0.14</v>
      </c>
      <c r="M1797" s="3">
        <v>0</v>
      </c>
      <c r="N1797" s="1" t="s">
        <v>50</v>
      </c>
      <c r="O1797" s="1">
        <v>950</v>
      </c>
      <c r="P1797" s="1">
        <v>1</v>
      </c>
      <c r="Q1797" s="1">
        <v>80</v>
      </c>
      <c r="R1797" s="1">
        <v>450</v>
      </c>
      <c r="S1797" s="1">
        <v>0.108333333</v>
      </c>
      <c r="T1797" s="1" t="s">
        <v>51</v>
      </c>
      <c r="U1797" s="1" t="s">
        <v>52</v>
      </c>
      <c r="V1797" s="1" t="s">
        <v>52</v>
      </c>
      <c r="W1797" s="1" t="s">
        <v>849</v>
      </c>
      <c r="X1797" s="1" t="s">
        <v>52</v>
      </c>
    </row>
    <row r="1798" s="2" customFormat="1" spans="1:24">
      <c r="A1798" s="2" t="s">
        <v>850</v>
      </c>
      <c r="B1798" s="3" t="s">
        <v>805</v>
      </c>
      <c r="C1798" s="1" t="s">
        <v>806</v>
      </c>
      <c r="D1798" s="3">
        <v>98.87</v>
      </c>
      <c r="E1798" s="3">
        <v>0</v>
      </c>
      <c r="F1798" s="3">
        <v>0.67</v>
      </c>
      <c r="G1798" s="3">
        <v>0</v>
      </c>
      <c r="H1798" s="3">
        <v>0</v>
      </c>
      <c r="I1798" s="3">
        <v>0.12</v>
      </c>
      <c r="J1798" s="3">
        <v>0</v>
      </c>
      <c r="K1798" s="3">
        <v>0.03</v>
      </c>
      <c r="L1798" s="3">
        <v>0.04</v>
      </c>
      <c r="M1798" s="3">
        <v>0.27</v>
      </c>
      <c r="N1798" s="1" t="s">
        <v>50</v>
      </c>
      <c r="O1798" s="1" t="s">
        <v>807</v>
      </c>
      <c r="P1798" s="1" t="s">
        <v>52</v>
      </c>
      <c r="Q1798" s="1">
        <v>80</v>
      </c>
      <c r="R1798" s="1">
        <v>450</v>
      </c>
      <c r="S1798" s="1">
        <v>1.97</v>
      </c>
      <c r="T1798" s="1" t="s">
        <v>51</v>
      </c>
      <c r="U1798" s="1" t="s">
        <v>52</v>
      </c>
      <c r="V1798" s="1" t="s">
        <v>52</v>
      </c>
      <c r="W1798" s="1" t="s">
        <v>851</v>
      </c>
      <c r="X1798" s="1" t="s">
        <v>52</v>
      </c>
    </row>
    <row r="1799" s="2" customFormat="1" spans="1:24">
      <c r="A1799" s="2" t="s">
        <v>238</v>
      </c>
      <c r="B1799" s="3" t="s">
        <v>774</v>
      </c>
      <c r="C1799" s="1" t="s">
        <v>8</v>
      </c>
      <c r="D1799" s="3">
        <v>99.29</v>
      </c>
      <c r="E1799" s="3">
        <v>0</v>
      </c>
      <c r="F1799" s="3">
        <v>0.61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0.1</v>
      </c>
      <c r="N1799" s="1" t="s">
        <v>50</v>
      </c>
      <c r="O1799" s="1">
        <v>950</v>
      </c>
      <c r="P1799" s="1">
        <v>1</v>
      </c>
      <c r="Q1799" s="1" t="s">
        <v>52</v>
      </c>
      <c r="R1799" s="1">
        <v>450</v>
      </c>
      <c r="S1799" s="1">
        <v>1.4765</v>
      </c>
      <c r="T1799" s="1" t="s">
        <v>51</v>
      </c>
      <c r="U1799" s="1" t="s">
        <v>52</v>
      </c>
      <c r="V1799" s="1" t="s">
        <v>52</v>
      </c>
      <c r="W1799" s="1" t="s">
        <v>852</v>
      </c>
      <c r="X1799" s="1" t="s">
        <v>52</v>
      </c>
    </row>
    <row r="1800" s="2" customFormat="1" spans="1:24">
      <c r="A1800" s="1">
        <v>185</v>
      </c>
      <c r="B1800" s="1" t="s">
        <v>713</v>
      </c>
      <c r="C1800" s="1" t="s">
        <v>6</v>
      </c>
      <c r="D1800" s="1">
        <v>97.18</v>
      </c>
      <c r="E1800" s="1">
        <v>0</v>
      </c>
      <c r="F1800" s="1">
        <v>0</v>
      </c>
      <c r="G1800" s="1">
        <v>0</v>
      </c>
      <c r="H1800" s="1">
        <v>0</v>
      </c>
      <c r="I1800" s="1">
        <v>2.11</v>
      </c>
      <c r="J1800" s="1">
        <v>0</v>
      </c>
      <c r="K1800" s="1">
        <v>0.53</v>
      </c>
      <c r="L1800" s="1">
        <v>0</v>
      </c>
      <c r="M1800" s="1">
        <v>0.18</v>
      </c>
      <c r="N1800" s="1" t="s">
        <v>50</v>
      </c>
      <c r="O1800" s="1">
        <v>919.85</v>
      </c>
      <c r="P1800" s="1">
        <v>1.5</v>
      </c>
      <c r="Q1800" s="1">
        <v>70</v>
      </c>
      <c r="R1800" s="1">
        <v>499.85</v>
      </c>
      <c r="S1800" s="1">
        <v>4</v>
      </c>
      <c r="T1800" s="1" t="s">
        <v>51</v>
      </c>
      <c r="U1800" s="1" t="s">
        <v>52</v>
      </c>
      <c r="V1800" s="1" t="s">
        <v>52</v>
      </c>
      <c r="W1800" s="1" t="s">
        <v>853</v>
      </c>
      <c r="X1800" s="1">
        <v>45</v>
      </c>
    </row>
    <row r="1801" s="2" customFormat="1" spans="1:24">
      <c r="A1801" s="2" t="s">
        <v>242</v>
      </c>
      <c r="B1801" s="3" t="s">
        <v>774</v>
      </c>
      <c r="C1801" s="1" t="s">
        <v>8</v>
      </c>
      <c r="D1801" s="3">
        <v>99.29</v>
      </c>
      <c r="E1801" s="3">
        <v>0</v>
      </c>
      <c r="F1801" s="3">
        <v>0.61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0.1</v>
      </c>
      <c r="N1801" s="1" t="s">
        <v>50</v>
      </c>
      <c r="O1801" s="1">
        <v>950</v>
      </c>
      <c r="P1801" s="1">
        <v>1</v>
      </c>
      <c r="Q1801" s="1" t="s">
        <v>52</v>
      </c>
      <c r="R1801" s="1">
        <v>450</v>
      </c>
      <c r="S1801" s="1">
        <v>3.982</v>
      </c>
      <c r="T1801" s="1" t="s">
        <v>51</v>
      </c>
      <c r="U1801" s="1" t="s">
        <v>52</v>
      </c>
      <c r="V1801" s="1" t="s">
        <v>52</v>
      </c>
      <c r="W1801" s="1" t="s">
        <v>854</v>
      </c>
      <c r="X1801" s="1" t="s">
        <v>52</v>
      </c>
    </row>
    <row r="1802" s="2" customFormat="1" spans="1:24">
      <c r="A1802" s="2" t="s">
        <v>855</v>
      </c>
      <c r="B1802" s="3" t="s">
        <v>774</v>
      </c>
      <c r="C1802" s="1" t="s">
        <v>8</v>
      </c>
      <c r="D1802" s="3">
        <v>99.26</v>
      </c>
      <c r="E1802" s="3">
        <v>0</v>
      </c>
      <c r="F1802" s="3">
        <v>0.6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0.14</v>
      </c>
      <c r="N1802" s="1" t="s">
        <v>50</v>
      </c>
      <c r="O1802" s="1">
        <v>950</v>
      </c>
      <c r="P1802" s="1">
        <v>1</v>
      </c>
      <c r="Q1802" s="1" t="s">
        <v>52</v>
      </c>
      <c r="R1802" s="1">
        <v>450</v>
      </c>
      <c r="S1802" s="1">
        <v>1.973</v>
      </c>
      <c r="T1802" s="1" t="s">
        <v>51</v>
      </c>
      <c r="U1802" s="1" t="s">
        <v>52</v>
      </c>
      <c r="V1802" s="1" t="s">
        <v>52</v>
      </c>
      <c r="W1802" s="1" t="s">
        <v>856</v>
      </c>
      <c r="X1802" s="1" t="s">
        <v>52</v>
      </c>
    </row>
    <row r="1803" s="2" customFormat="1" spans="1:24">
      <c r="A1803" s="2" t="s">
        <v>237</v>
      </c>
      <c r="B1803" s="3" t="s">
        <v>774</v>
      </c>
      <c r="C1803" s="1" t="s">
        <v>8</v>
      </c>
      <c r="D1803" s="3">
        <v>99.29</v>
      </c>
      <c r="E1803" s="3">
        <v>0</v>
      </c>
      <c r="F1803" s="3">
        <v>0.61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0.1</v>
      </c>
      <c r="N1803" s="1" t="s">
        <v>50</v>
      </c>
      <c r="O1803" s="1">
        <v>950</v>
      </c>
      <c r="P1803" s="1">
        <v>1</v>
      </c>
      <c r="Q1803" s="1" t="s">
        <v>52</v>
      </c>
      <c r="R1803" s="1">
        <v>450</v>
      </c>
      <c r="S1803" s="1">
        <v>0.9495</v>
      </c>
      <c r="T1803" s="1" t="s">
        <v>51</v>
      </c>
      <c r="U1803" s="1" t="s">
        <v>52</v>
      </c>
      <c r="V1803" s="1" t="s">
        <v>52</v>
      </c>
      <c r="W1803" s="1" t="s">
        <v>857</v>
      </c>
      <c r="X1803" s="1" t="s">
        <v>52</v>
      </c>
    </row>
    <row r="1804" s="2" customFormat="1" spans="1:24">
      <c r="A1804" s="2" t="s">
        <v>155</v>
      </c>
      <c r="B1804" s="3" t="s">
        <v>774</v>
      </c>
      <c r="C1804" s="1" t="s">
        <v>8</v>
      </c>
      <c r="D1804" s="3">
        <v>99.04</v>
      </c>
      <c r="E1804" s="3">
        <v>0</v>
      </c>
      <c r="F1804" s="3">
        <v>0.62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0.34</v>
      </c>
      <c r="N1804" s="1" t="s">
        <v>50</v>
      </c>
      <c r="O1804" s="1">
        <v>950</v>
      </c>
      <c r="P1804" s="1">
        <v>1</v>
      </c>
      <c r="Q1804" s="1" t="s">
        <v>52</v>
      </c>
      <c r="R1804" s="1">
        <v>450</v>
      </c>
      <c r="S1804" s="1">
        <v>1.982</v>
      </c>
      <c r="T1804" s="1" t="s">
        <v>51</v>
      </c>
      <c r="U1804" s="1" t="s">
        <v>52</v>
      </c>
      <c r="V1804" s="1" t="s">
        <v>52</v>
      </c>
      <c r="W1804" s="1" t="s">
        <v>858</v>
      </c>
      <c r="X1804" s="1" t="s">
        <v>52</v>
      </c>
    </row>
    <row r="1805" s="2" customFormat="1" spans="1:24">
      <c r="A1805" s="2" t="s">
        <v>859</v>
      </c>
      <c r="B1805" s="3" t="s">
        <v>180</v>
      </c>
      <c r="C1805" s="1" t="s">
        <v>121</v>
      </c>
      <c r="D1805" s="3">
        <v>99.41</v>
      </c>
      <c r="E1805" s="3">
        <v>0</v>
      </c>
      <c r="F1805" s="3">
        <v>0.45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0.14</v>
      </c>
      <c r="M1805" s="3">
        <v>0</v>
      </c>
      <c r="N1805" s="1" t="s">
        <v>50</v>
      </c>
      <c r="O1805" s="1">
        <v>950</v>
      </c>
      <c r="P1805" s="1">
        <v>1</v>
      </c>
      <c r="Q1805" s="1">
        <v>60</v>
      </c>
      <c r="R1805" s="1">
        <v>450</v>
      </c>
      <c r="S1805" s="1">
        <v>1.9735</v>
      </c>
      <c r="T1805" s="1" t="s">
        <v>51</v>
      </c>
      <c r="U1805" s="1" t="s">
        <v>52</v>
      </c>
      <c r="V1805" s="1" t="s">
        <v>52</v>
      </c>
      <c r="W1805" s="1" t="s">
        <v>858</v>
      </c>
      <c r="X1805" s="1" t="s">
        <v>52</v>
      </c>
    </row>
    <row r="1806" s="2" customFormat="1" spans="1:24">
      <c r="A1806" s="2" t="s">
        <v>860</v>
      </c>
      <c r="B1806" s="3" t="s">
        <v>800</v>
      </c>
      <c r="C1806" s="1" t="s">
        <v>121</v>
      </c>
      <c r="D1806" s="3">
        <v>99.594</v>
      </c>
      <c r="E1806" s="3">
        <v>0</v>
      </c>
      <c r="F1806" s="3">
        <v>0.34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0.066</v>
      </c>
      <c r="M1806" s="3">
        <v>0</v>
      </c>
      <c r="N1806" s="1" t="s">
        <v>50</v>
      </c>
      <c r="O1806" s="1">
        <v>960</v>
      </c>
      <c r="P1806" s="1">
        <v>1</v>
      </c>
      <c r="Q1806" s="1">
        <v>80</v>
      </c>
      <c r="R1806" s="1">
        <v>500</v>
      </c>
      <c r="S1806" s="1">
        <v>2</v>
      </c>
      <c r="T1806" s="1" t="s">
        <v>51</v>
      </c>
      <c r="U1806" s="1" t="s">
        <v>52</v>
      </c>
      <c r="V1806" s="1" t="s">
        <v>52</v>
      </c>
      <c r="W1806" s="1" t="s">
        <v>861</v>
      </c>
      <c r="X1806" s="1" t="s">
        <v>52</v>
      </c>
    </row>
    <row r="1807" s="2" customFormat="1" spans="1:24">
      <c r="A1807" s="2" t="s">
        <v>862</v>
      </c>
      <c r="B1807" s="3" t="s">
        <v>805</v>
      </c>
      <c r="C1807" s="1" t="s">
        <v>806</v>
      </c>
      <c r="D1807" s="3">
        <v>98.87</v>
      </c>
      <c r="E1807" s="3">
        <v>0</v>
      </c>
      <c r="F1807" s="3">
        <v>0.67</v>
      </c>
      <c r="G1807" s="3">
        <v>0</v>
      </c>
      <c r="H1807" s="3">
        <v>0</v>
      </c>
      <c r="I1807" s="3">
        <v>0.12</v>
      </c>
      <c r="J1807" s="3">
        <v>0</v>
      </c>
      <c r="K1807" s="3">
        <v>0.03</v>
      </c>
      <c r="L1807" s="3">
        <v>0.04</v>
      </c>
      <c r="M1807" s="3">
        <v>0.27</v>
      </c>
      <c r="N1807" s="1" t="s">
        <v>50</v>
      </c>
      <c r="O1807" s="1" t="s">
        <v>807</v>
      </c>
      <c r="P1807" s="1" t="s">
        <v>52</v>
      </c>
      <c r="Q1807" s="1">
        <v>80</v>
      </c>
      <c r="R1807" s="1">
        <v>450</v>
      </c>
      <c r="S1807" s="1">
        <v>3.93</v>
      </c>
      <c r="T1807" s="1" t="s">
        <v>51</v>
      </c>
      <c r="U1807" s="1" t="s">
        <v>52</v>
      </c>
      <c r="V1807" s="1" t="s">
        <v>52</v>
      </c>
      <c r="W1807" s="1" t="s">
        <v>863</v>
      </c>
      <c r="X1807" s="1" t="s">
        <v>52</v>
      </c>
    </row>
    <row r="1808" s="2" customFormat="1" spans="1:24">
      <c r="A1808" s="2" t="s">
        <v>158</v>
      </c>
      <c r="B1808" s="3" t="s">
        <v>774</v>
      </c>
      <c r="C1808" s="1" t="s">
        <v>8</v>
      </c>
      <c r="D1808" s="3">
        <v>99.04</v>
      </c>
      <c r="E1808" s="3">
        <v>0</v>
      </c>
      <c r="F1808" s="3">
        <v>0.62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0.34</v>
      </c>
      <c r="N1808" s="1" t="s">
        <v>50</v>
      </c>
      <c r="O1808" s="1">
        <v>950</v>
      </c>
      <c r="P1808" s="1">
        <v>1</v>
      </c>
      <c r="Q1808" s="1" t="s">
        <v>52</v>
      </c>
      <c r="R1808" s="1">
        <v>450</v>
      </c>
      <c r="S1808" s="1">
        <v>3.9695</v>
      </c>
      <c r="T1808" s="1" t="s">
        <v>51</v>
      </c>
      <c r="U1808" s="1" t="s">
        <v>52</v>
      </c>
      <c r="V1808" s="1" t="s">
        <v>52</v>
      </c>
      <c r="W1808" s="1" t="s">
        <v>864</v>
      </c>
      <c r="X1808" s="1" t="s">
        <v>52</v>
      </c>
    </row>
    <row r="1809" s="2" customFormat="1" spans="1:24">
      <c r="A1809" s="2" t="s">
        <v>110</v>
      </c>
      <c r="B1809" s="3" t="s">
        <v>805</v>
      </c>
      <c r="C1809" s="1" t="s">
        <v>806</v>
      </c>
      <c r="D1809" s="3">
        <v>98.87</v>
      </c>
      <c r="E1809" s="3">
        <v>0</v>
      </c>
      <c r="F1809" s="3">
        <v>0.67</v>
      </c>
      <c r="G1809" s="3">
        <v>0</v>
      </c>
      <c r="H1809" s="3">
        <v>0</v>
      </c>
      <c r="I1809" s="3">
        <v>0.12</v>
      </c>
      <c r="J1809" s="3">
        <v>0</v>
      </c>
      <c r="K1809" s="3">
        <v>0.03</v>
      </c>
      <c r="L1809" s="3">
        <v>0.04</v>
      </c>
      <c r="M1809" s="3">
        <v>0.27</v>
      </c>
      <c r="N1809" s="1" t="s">
        <v>690</v>
      </c>
      <c r="O1809" s="3" t="s">
        <v>807</v>
      </c>
      <c r="P1809" s="3" t="s">
        <v>52</v>
      </c>
      <c r="Q1809" s="3">
        <v>80</v>
      </c>
      <c r="R1809" s="3">
        <v>450</v>
      </c>
      <c r="S1809" s="3">
        <v>2</v>
      </c>
      <c r="T1809" s="3" t="s">
        <v>56</v>
      </c>
      <c r="U1809" s="3" t="s">
        <v>52</v>
      </c>
      <c r="V1809" s="3" t="s">
        <v>52</v>
      </c>
      <c r="W1809" s="3" t="s">
        <v>865</v>
      </c>
      <c r="X1809" s="3" t="s">
        <v>52</v>
      </c>
    </row>
    <row r="1810" s="2" customFormat="1" spans="1:24">
      <c r="A1810" s="2" t="s">
        <v>219</v>
      </c>
      <c r="B1810" s="3" t="s">
        <v>774</v>
      </c>
      <c r="C1810" s="1" t="s">
        <v>8</v>
      </c>
      <c r="D1810" s="3">
        <v>99.04</v>
      </c>
      <c r="E1810" s="3">
        <v>0</v>
      </c>
      <c r="F1810" s="3">
        <v>0.62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0.34</v>
      </c>
      <c r="N1810" s="1" t="s">
        <v>50</v>
      </c>
      <c r="O1810" s="1">
        <v>950</v>
      </c>
      <c r="P1810" s="1">
        <v>1</v>
      </c>
      <c r="Q1810" s="1" t="s">
        <v>52</v>
      </c>
      <c r="R1810" s="1">
        <v>450</v>
      </c>
      <c r="S1810" s="1">
        <v>0.419333333</v>
      </c>
      <c r="T1810" s="1" t="s">
        <v>51</v>
      </c>
      <c r="U1810" s="1" t="s">
        <v>52</v>
      </c>
      <c r="V1810" s="1" t="s">
        <v>52</v>
      </c>
      <c r="W1810" s="1" t="s">
        <v>866</v>
      </c>
      <c r="X1810" s="1" t="s">
        <v>52</v>
      </c>
    </row>
    <row r="1811" s="2" customFormat="1" spans="1:24">
      <c r="A1811" s="1">
        <v>1244</v>
      </c>
      <c r="B1811" s="1" t="s">
        <v>614</v>
      </c>
      <c r="C1811" s="1" t="s">
        <v>615</v>
      </c>
      <c r="D1811" s="1">
        <v>99.05</v>
      </c>
      <c r="E1811" s="1">
        <v>0</v>
      </c>
      <c r="F1811" s="1">
        <v>0.68</v>
      </c>
      <c r="G1811" s="1">
        <v>0.27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 t="s">
        <v>50</v>
      </c>
      <c r="O1811" s="1">
        <v>1049.85</v>
      </c>
      <c r="P1811" s="1">
        <v>2</v>
      </c>
      <c r="Q1811" s="1">
        <v>90</v>
      </c>
      <c r="R1811" s="1">
        <v>449.85</v>
      </c>
      <c r="S1811" s="1">
        <v>0.75</v>
      </c>
      <c r="T1811" s="1" t="s">
        <v>51</v>
      </c>
      <c r="U1811" s="1" t="s">
        <v>52</v>
      </c>
      <c r="V1811" s="1" t="s">
        <v>52</v>
      </c>
      <c r="W1811" s="1" t="s">
        <v>697</v>
      </c>
      <c r="X1811" s="1">
        <v>59</v>
      </c>
    </row>
    <row r="1812" s="2" customFormat="1" spans="1:24">
      <c r="A1812" s="1">
        <v>1261</v>
      </c>
      <c r="B1812" s="1" t="s">
        <v>614</v>
      </c>
      <c r="C1812" s="1" t="s">
        <v>615</v>
      </c>
      <c r="D1812" s="1">
        <v>99.05</v>
      </c>
      <c r="E1812" s="1">
        <v>0</v>
      </c>
      <c r="F1812" s="1">
        <v>0.68</v>
      </c>
      <c r="G1812" s="1">
        <v>0.27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 t="s">
        <v>50</v>
      </c>
      <c r="O1812" s="1">
        <v>1049.85</v>
      </c>
      <c r="P1812" s="1">
        <v>2</v>
      </c>
      <c r="Q1812" s="1">
        <v>90</v>
      </c>
      <c r="R1812" s="1">
        <v>449.85</v>
      </c>
      <c r="S1812" s="1">
        <v>6</v>
      </c>
      <c r="T1812" s="1" t="s">
        <v>51</v>
      </c>
      <c r="U1812" s="1" t="s">
        <v>52</v>
      </c>
      <c r="V1812" s="1" t="s">
        <v>52</v>
      </c>
      <c r="W1812" s="1" t="s">
        <v>697</v>
      </c>
      <c r="X1812" s="1">
        <v>73</v>
      </c>
    </row>
    <row r="1813" s="2" customFormat="1" spans="1:24">
      <c r="A1813" s="2" t="s">
        <v>867</v>
      </c>
      <c r="B1813" s="3" t="s">
        <v>180</v>
      </c>
      <c r="C1813" s="1" t="s">
        <v>121</v>
      </c>
      <c r="D1813" s="3">
        <v>99.41</v>
      </c>
      <c r="E1813" s="3">
        <v>0</v>
      </c>
      <c r="F1813" s="3">
        <v>0.45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0.14</v>
      </c>
      <c r="M1813" s="3">
        <v>0</v>
      </c>
      <c r="N1813" s="1" t="s">
        <v>50</v>
      </c>
      <c r="O1813" s="1">
        <v>950</v>
      </c>
      <c r="P1813" s="1">
        <v>1</v>
      </c>
      <c r="Q1813" s="1">
        <v>60</v>
      </c>
      <c r="R1813" s="1">
        <v>450</v>
      </c>
      <c r="S1813" s="1">
        <v>2.962166667</v>
      </c>
      <c r="T1813" s="1" t="s">
        <v>51</v>
      </c>
      <c r="U1813" s="1" t="s">
        <v>52</v>
      </c>
      <c r="V1813" s="1" t="s">
        <v>52</v>
      </c>
      <c r="W1813" s="1" t="s">
        <v>868</v>
      </c>
      <c r="X1813" s="1" t="s">
        <v>52</v>
      </c>
    </row>
    <row r="1814" s="2" customFormat="1" spans="1:24">
      <c r="A1814" s="2" t="s">
        <v>231</v>
      </c>
      <c r="B1814" s="3" t="s">
        <v>774</v>
      </c>
      <c r="C1814" s="1" t="s">
        <v>8</v>
      </c>
      <c r="D1814" s="3">
        <v>99.26</v>
      </c>
      <c r="E1814" s="3">
        <v>0</v>
      </c>
      <c r="F1814" s="3">
        <v>0.6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0.14</v>
      </c>
      <c r="N1814" s="1" t="s">
        <v>50</v>
      </c>
      <c r="O1814" s="1">
        <v>950</v>
      </c>
      <c r="P1814" s="1">
        <v>1</v>
      </c>
      <c r="Q1814" s="1" t="s">
        <v>52</v>
      </c>
      <c r="R1814" s="1">
        <v>450</v>
      </c>
      <c r="S1814" s="1">
        <v>3</v>
      </c>
      <c r="T1814" s="1" t="s">
        <v>51</v>
      </c>
      <c r="U1814" s="1" t="s">
        <v>52</v>
      </c>
      <c r="V1814" s="1" t="s">
        <v>52</v>
      </c>
      <c r="W1814" s="1" t="s">
        <v>869</v>
      </c>
      <c r="X1814" s="1" t="s">
        <v>52</v>
      </c>
    </row>
    <row r="1815" s="2" customFormat="1" spans="1:24">
      <c r="A1815" s="2" t="s">
        <v>153</v>
      </c>
      <c r="B1815" s="3" t="s">
        <v>774</v>
      </c>
      <c r="C1815" s="1" t="s">
        <v>8</v>
      </c>
      <c r="D1815" s="3">
        <v>99.04</v>
      </c>
      <c r="E1815" s="3">
        <v>0</v>
      </c>
      <c r="F1815" s="3">
        <v>0.62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0.34</v>
      </c>
      <c r="N1815" s="1" t="s">
        <v>50</v>
      </c>
      <c r="O1815" s="1">
        <v>950</v>
      </c>
      <c r="P1815" s="1">
        <v>1</v>
      </c>
      <c r="Q1815" s="1" t="s">
        <v>52</v>
      </c>
      <c r="R1815" s="1">
        <v>450</v>
      </c>
      <c r="S1815" s="1">
        <v>0.982</v>
      </c>
      <c r="T1815" s="1" t="s">
        <v>51</v>
      </c>
      <c r="U1815" s="1" t="s">
        <v>52</v>
      </c>
      <c r="V1815" s="1" t="s">
        <v>52</v>
      </c>
      <c r="W1815" s="1" t="s">
        <v>870</v>
      </c>
      <c r="X1815" s="1" t="s">
        <v>52</v>
      </c>
    </row>
    <row r="1816" s="2" customFormat="1" spans="1:24">
      <c r="A1816" s="2" t="s">
        <v>187</v>
      </c>
      <c r="B1816" s="3" t="s">
        <v>774</v>
      </c>
      <c r="C1816" s="1" t="s">
        <v>8</v>
      </c>
      <c r="D1816" s="3">
        <v>99.04</v>
      </c>
      <c r="E1816" s="3">
        <v>0</v>
      </c>
      <c r="F1816" s="3">
        <v>0.62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0.34</v>
      </c>
      <c r="N1816" s="1" t="s">
        <v>50</v>
      </c>
      <c r="O1816" s="1">
        <v>950</v>
      </c>
      <c r="P1816" s="1">
        <v>1</v>
      </c>
      <c r="Q1816" s="1" t="s">
        <v>52</v>
      </c>
      <c r="R1816" s="1">
        <v>450</v>
      </c>
      <c r="S1816" s="1">
        <v>1.4495</v>
      </c>
      <c r="T1816" s="1" t="s">
        <v>51</v>
      </c>
      <c r="U1816" s="1" t="s">
        <v>52</v>
      </c>
      <c r="V1816" s="1" t="s">
        <v>52</v>
      </c>
      <c r="W1816" s="1" t="s">
        <v>871</v>
      </c>
      <c r="X1816" s="1" t="s">
        <v>52</v>
      </c>
    </row>
    <row r="1817" s="2" customFormat="1" spans="1:24">
      <c r="A1817" s="2" t="s">
        <v>188</v>
      </c>
      <c r="B1817" s="3" t="s">
        <v>774</v>
      </c>
      <c r="C1817" s="1" t="s">
        <v>8</v>
      </c>
      <c r="D1817" s="3">
        <v>99.04</v>
      </c>
      <c r="E1817" s="3">
        <v>0</v>
      </c>
      <c r="F1817" s="3">
        <v>0.62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0.34</v>
      </c>
      <c r="N1817" s="1" t="s">
        <v>50</v>
      </c>
      <c r="O1817" s="1">
        <v>950</v>
      </c>
      <c r="P1817" s="1">
        <v>1</v>
      </c>
      <c r="Q1817" s="1" t="s">
        <v>52</v>
      </c>
      <c r="R1817" s="1">
        <v>450</v>
      </c>
      <c r="S1817" s="1">
        <v>1.9585</v>
      </c>
      <c r="T1817" s="1" t="s">
        <v>51</v>
      </c>
      <c r="U1817" s="1" t="s">
        <v>52</v>
      </c>
      <c r="V1817" s="1" t="s">
        <v>52</v>
      </c>
      <c r="W1817" s="1" t="s">
        <v>872</v>
      </c>
      <c r="X1817" s="1" t="s">
        <v>52</v>
      </c>
    </row>
    <row r="1818" s="2" customFormat="1" spans="1:24">
      <c r="A1818" s="1">
        <v>1287</v>
      </c>
      <c r="B1818" s="1" t="s">
        <v>619</v>
      </c>
      <c r="C1818" s="1" t="s">
        <v>606</v>
      </c>
      <c r="D1818" s="1">
        <v>98.5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1.5</v>
      </c>
      <c r="M1818" s="1">
        <v>0</v>
      </c>
      <c r="N1818" s="1" t="s">
        <v>54</v>
      </c>
      <c r="O1818" s="1">
        <v>899.85</v>
      </c>
      <c r="P1818" s="1">
        <v>2</v>
      </c>
      <c r="Q1818" s="1">
        <v>0</v>
      </c>
      <c r="R1818" s="1">
        <v>449.85</v>
      </c>
      <c r="S1818" s="1">
        <v>16</v>
      </c>
      <c r="T1818" s="1" t="s">
        <v>51</v>
      </c>
      <c r="U1818" s="1">
        <v>210</v>
      </c>
      <c r="V1818" s="1" t="s">
        <v>873</v>
      </c>
      <c r="W1818" s="1" t="s">
        <v>772</v>
      </c>
      <c r="X1818" s="1">
        <v>25</v>
      </c>
    </row>
    <row r="1819" s="2" customFormat="1" spans="1:24">
      <c r="A1819" s="2" t="s">
        <v>152</v>
      </c>
      <c r="B1819" s="3" t="s">
        <v>774</v>
      </c>
      <c r="C1819" s="1" t="s">
        <v>8</v>
      </c>
      <c r="D1819" s="3">
        <v>99.04</v>
      </c>
      <c r="E1819" s="3">
        <v>0</v>
      </c>
      <c r="F1819" s="3">
        <v>0.62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0.34</v>
      </c>
      <c r="N1819" s="1" t="s">
        <v>50</v>
      </c>
      <c r="O1819" s="1">
        <v>950</v>
      </c>
      <c r="P1819" s="1">
        <v>1</v>
      </c>
      <c r="Q1819" s="1" t="s">
        <v>52</v>
      </c>
      <c r="R1819" s="1">
        <v>450</v>
      </c>
      <c r="S1819" s="1">
        <v>0.4695</v>
      </c>
      <c r="T1819" s="1" t="s">
        <v>51</v>
      </c>
      <c r="U1819" s="1" t="s">
        <v>52</v>
      </c>
      <c r="V1819" s="1" t="s">
        <v>52</v>
      </c>
      <c r="W1819" s="1" t="s">
        <v>874</v>
      </c>
      <c r="X1819" s="1" t="s">
        <v>52</v>
      </c>
    </row>
    <row r="1820" s="2" customFormat="1" spans="1:24">
      <c r="A1820" s="2" t="s">
        <v>253</v>
      </c>
      <c r="B1820" s="3" t="s">
        <v>774</v>
      </c>
      <c r="C1820" s="1" t="s">
        <v>8</v>
      </c>
      <c r="D1820" s="3">
        <v>99.04</v>
      </c>
      <c r="E1820" s="3">
        <v>0</v>
      </c>
      <c r="F1820" s="3">
        <v>0.62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0.34</v>
      </c>
      <c r="N1820" s="1" t="s">
        <v>50</v>
      </c>
      <c r="O1820" s="1">
        <v>950</v>
      </c>
      <c r="P1820" s="1">
        <v>1</v>
      </c>
      <c r="Q1820" s="1" t="s">
        <v>52</v>
      </c>
      <c r="R1820" s="1">
        <v>450</v>
      </c>
      <c r="S1820" s="1">
        <v>0.421</v>
      </c>
      <c r="T1820" s="1" t="s">
        <v>51</v>
      </c>
      <c r="U1820" s="1" t="s">
        <v>52</v>
      </c>
      <c r="V1820" s="1" t="s">
        <v>52</v>
      </c>
      <c r="W1820" s="1" t="s">
        <v>875</v>
      </c>
      <c r="X1820" s="1" t="s">
        <v>52</v>
      </c>
    </row>
    <row r="1821" s="2" customFormat="1" spans="1:24">
      <c r="A1821" s="2" t="s">
        <v>876</v>
      </c>
      <c r="B1821" s="3" t="s">
        <v>180</v>
      </c>
      <c r="C1821" s="1" t="s">
        <v>121</v>
      </c>
      <c r="D1821" s="3">
        <v>99.41</v>
      </c>
      <c r="E1821" s="3">
        <v>0</v>
      </c>
      <c r="F1821" s="3">
        <v>0.45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0.14</v>
      </c>
      <c r="M1821" s="3">
        <v>0</v>
      </c>
      <c r="N1821" s="1" t="s">
        <v>50</v>
      </c>
      <c r="O1821" s="1">
        <v>950</v>
      </c>
      <c r="P1821" s="1">
        <v>1</v>
      </c>
      <c r="Q1821" s="1">
        <v>80</v>
      </c>
      <c r="R1821" s="1">
        <v>450</v>
      </c>
      <c r="S1821" s="1">
        <v>0.965833333</v>
      </c>
      <c r="T1821" s="1" t="s">
        <v>51</v>
      </c>
      <c r="U1821" s="1" t="s">
        <v>52</v>
      </c>
      <c r="V1821" s="1" t="s">
        <v>52</v>
      </c>
      <c r="W1821" s="1" t="s">
        <v>877</v>
      </c>
      <c r="X1821" s="1" t="s">
        <v>52</v>
      </c>
    </row>
    <row r="1822" s="2" customFormat="1" spans="1:24">
      <c r="A1822" s="2" t="s">
        <v>154</v>
      </c>
      <c r="B1822" s="3" t="s">
        <v>774</v>
      </c>
      <c r="C1822" s="1" t="s">
        <v>8</v>
      </c>
      <c r="D1822" s="3">
        <v>99.04</v>
      </c>
      <c r="E1822" s="3">
        <v>0</v>
      </c>
      <c r="F1822" s="3">
        <v>0.62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0.34</v>
      </c>
      <c r="N1822" s="1" t="s">
        <v>50</v>
      </c>
      <c r="O1822" s="1">
        <v>950</v>
      </c>
      <c r="P1822" s="1">
        <v>1</v>
      </c>
      <c r="Q1822" s="1" t="s">
        <v>52</v>
      </c>
      <c r="R1822" s="1">
        <v>450</v>
      </c>
      <c r="S1822" s="1">
        <v>1.480166667</v>
      </c>
      <c r="T1822" s="1" t="s">
        <v>51</v>
      </c>
      <c r="U1822" s="1" t="s">
        <v>52</v>
      </c>
      <c r="V1822" s="1" t="s">
        <v>52</v>
      </c>
      <c r="W1822" s="1" t="s">
        <v>878</v>
      </c>
      <c r="X1822" s="1" t="s">
        <v>52</v>
      </c>
    </row>
    <row r="1823" s="2" customFormat="1" spans="1:24">
      <c r="A1823" s="2" t="s">
        <v>879</v>
      </c>
      <c r="B1823" s="3" t="s">
        <v>180</v>
      </c>
      <c r="C1823" s="1" t="s">
        <v>121</v>
      </c>
      <c r="D1823" s="3">
        <v>99.41</v>
      </c>
      <c r="E1823" s="3">
        <v>0</v>
      </c>
      <c r="F1823" s="3">
        <v>0.45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0.14</v>
      </c>
      <c r="M1823" s="3">
        <v>0</v>
      </c>
      <c r="N1823" s="1" t="s">
        <v>50</v>
      </c>
      <c r="O1823" s="1">
        <v>950</v>
      </c>
      <c r="P1823" s="1">
        <v>1</v>
      </c>
      <c r="Q1823" s="1">
        <v>70</v>
      </c>
      <c r="R1823" s="1">
        <v>450</v>
      </c>
      <c r="S1823" s="1">
        <v>1.971666667</v>
      </c>
      <c r="T1823" s="1" t="s">
        <v>51</v>
      </c>
      <c r="U1823" s="1" t="s">
        <v>52</v>
      </c>
      <c r="V1823" s="1" t="s">
        <v>52</v>
      </c>
      <c r="W1823" s="1" t="s">
        <v>880</v>
      </c>
      <c r="X1823" s="1" t="s">
        <v>52</v>
      </c>
    </row>
    <row r="1824" s="2" customFormat="1" spans="1:24">
      <c r="A1824" s="2" t="s">
        <v>119</v>
      </c>
      <c r="B1824" s="3" t="s">
        <v>725</v>
      </c>
      <c r="C1824" s="1" t="s">
        <v>8</v>
      </c>
      <c r="D1824" s="3">
        <v>99.4</v>
      </c>
      <c r="E1824" s="3">
        <v>0</v>
      </c>
      <c r="F1824" s="3">
        <v>0.4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0.2</v>
      </c>
      <c r="N1824" s="1" t="s">
        <v>50</v>
      </c>
      <c r="O1824" s="1">
        <v>972</v>
      </c>
      <c r="P1824" s="1">
        <v>1</v>
      </c>
      <c r="Q1824" s="1">
        <v>90</v>
      </c>
      <c r="R1824" s="1">
        <v>450</v>
      </c>
      <c r="S1824" s="1">
        <v>2.5</v>
      </c>
      <c r="T1824" s="1" t="s">
        <v>51</v>
      </c>
      <c r="U1824" s="1" t="s">
        <v>52</v>
      </c>
      <c r="V1824" s="1" t="s">
        <v>52</v>
      </c>
      <c r="W1824" s="1" t="s">
        <v>881</v>
      </c>
      <c r="X1824" s="1" t="s">
        <v>52</v>
      </c>
    </row>
    <row r="1825" s="2" customFormat="1" spans="1:24">
      <c r="A1825" s="2" t="s">
        <v>246</v>
      </c>
      <c r="B1825" s="3" t="s">
        <v>774</v>
      </c>
      <c r="C1825" s="1" t="s">
        <v>8</v>
      </c>
      <c r="D1825" s="3">
        <v>99.37</v>
      </c>
      <c r="E1825" s="3">
        <v>0</v>
      </c>
      <c r="F1825" s="3">
        <v>0.56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0.07</v>
      </c>
      <c r="N1825" s="1" t="s">
        <v>50</v>
      </c>
      <c r="O1825" s="1">
        <v>950</v>
      </c>
      <c r="P1825" s="1">
        <v>1</v>
      </c>
      <c r="Q1825" s="1" t="s">
        <v>52</v>
      </c>
      <c r="R1825" s="1">
        <v>450</v>
      </c>
      <c r="S1825" s="1">
        <v>0.954833333</v>
      </c>
      <c r="T1825" s="1" t="s">
        <v>51</v>
      </c>
      <c r="U1825" s="1" t="s">
        <v>52</v>
      </c>
      <c r="V1825" s="1" t="s">
        <v>52</v>
      </c>
      <c r="W1825" s="1" t="s">
        <v>882</v>
      </c>
      <c r="X1825" s="1" t="s">
        <v>52</v>
      </c>
    </row>
    <row r="1826" s="2" customFormat="1" spans="1:24">
      <c r="A1826" s="2" t="s">
        <v>883</v>
      </c>
      <c r="B1826" s="3" t="s">
        <v>805</v>
      </c>
      <c r="C1826" s="1" t="s">
        <v>806</v>
      </c>
      <c r="D1826" s="3">
        <v>98.87</v>
      </c>
      <c r="E1826" s="3">
        <v>0</v>
      </c>
      <c r="F1826" s="3">
        <v>0.67</v>
      </c>
      <c r="G1826" s="3">
        <v>0</v>
      </c>
      <c r="H1826" s="3">
        <v>0</v>
      </c>
      <c r="I1826" s="3">
        <v>0.12</v>
      </c>
      <c r="J1826" s="3">
        <v>0</v>
      </c>
      <c r="K1826" s="3">
        <v>0.03</v>
      </c>
      <c r="L1826" s="3">
        <v>0.04</v>
      </c>
      <c r="M1826" s="3">
        <v>0.27</v>
      </c>
      <c r="N1826" s="1" t="s">
        <v>50</v>
      </c>
      <c r="O1826" s="1" t="s">
        <v>807</v>
      </c>
      <c r="P1826" s="1" t="s">
        <v>52</v>
      </c>
      <c r="Q1826" s="1">
        <v>80</v>
      </c>
      <c r="R1826" s="1">
        <v>450</v>
      </c>
      <c r="S1826" s="1">
        <v>0.99</v>
      </c>
      <c r="T1826" s="1" t="s">
        <v>51</v>
      </c>
      <c r="U1826" s="1" t="s">
        <v>52</v>
      </c>
      <c r="V1826" s="1" t="s">
        <v>52</v>
      </c>
      <c r="W1826" s="1" t="s">
        <v>884</v>
      </c>
      <c r="X1826" s="1" t="s">
        <v>52</v>
      </c>
    </row>
    <row r="1827" s="2" customFormat="1" spans="1:24">
      <c r="A1827" s="2" t="s">
        <v>114</v>
      </c>
      <c r="B1827" s="3" t="s">
        <v>805</v>
      </c>
      <c r="C1827" s="1" t="s">
        <v>806</v>
      </c>
      <c r="D1827" s="3">
        <v>98.87</v>
      </c>
      <c r="E1827" s="3">
        <v>0</v>
      </c>
      <c r="F1827" s="3">
        <v>0.67</v>
      </c>
      <c r="G1827" s="3">
        <v>0</v>
      </c>
      <c r="H1827" s="3">
        <v>0</v>
      </c>
      <c r="I1827" s="3">
        <v>0.12</v>
      </c>
      <c r="J1827" s="3">
        <v>0</v>
      </c>
      <c r="K1827" s="3">
        <v>0.03</v>
      </c>
      <c r="L1827" s="3">
        <v>0.04</v>
      </c>
      <c r="M1827" s="3">
        <v>0.27</v>
      </c>
      <c r="N1827" s="1" t="s">
        <v>690</v>
      </c>
      <c r="O1827" s="3" t="s">
        <v>807</v>
      </c>
      <c r="P1827" s="3" t="s">
        <v>52</v>
      </c>
      <c r="Q1827" s="3">
        <v>80</v>
      </c>
      <c r="R1827" s="3">
        <v>450</v>
      </c>
      <c r="S1827" s="3">
        <v>2</v>
      </c>
      <c r="T1827" s="3" t="s">
        <v>56</v>
      </c>
      <c r="U1827" s="3" t="s">
        <v>52</v>
      </c>
      <c r="V1827" s="3" t="s">
        <v>52</v>
      </c>
      <c r="W1827" s="3" t="s">
        <v>885</v>
      </c>
      <c r="X1827" s="3" t="s">
        <v>52</v>
      </c>
    </row>
    <row r="1828" s="2" customFormat="1" spans="1:24">
      <c r="A1828" s="2" t="s">
        <v>189</v>
      </c>
      <c r="B1828" s="3" t="s">
        <v>774</v>
      </c>
      <c r="C1828" s="1" t="s">
        <v>8</v>
      </c>
      <c r="D1828" s="3">
        <v>99.04</v>
      </c>
      <c r="E1828" s="3">
        <v>0</v>
      </c>
      <c r="F1828" s="3">
        <v>0.62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0.34</v>
      </c>
      <c r="N1828" s="1" t="s">
        <v>50</v>
      </c>
      <c r="O1828" s="1">
        <v>950</v>
      </c>
      <c r="P1828" s="1">
        <v>1</v>
      </c>
      <c r="Q1828" s="1" t="s">
        <v>52</v>
      </c>
      <c r="R1828" s="1">
        <v>450</v>
      </c>
      <c r="S1828" s="1">
        <v>2.9675</v>
      </c>
      <c r="T1828" s="1" t="s">
        <v>51</v>
      </c>
      <c r="U1828" s="1" t="s">
        <v>52</v>
      </c>
      <c r="V1828" s="1" t="s">
        <v>52</v>
      </c>
      <c r="W1828" s="1" t="s">
        <v>886</v>
      </c>
      <c r="X1828" s="1" t="s">
        <v>52</v>
      </c>
    </row>
    <row r="1829" s="2" customFormat="1" spans="1:24">
      <c r="A1829" s="2" t="s">
        <v>887</v>
      </c>
      <c r="B1829" s="3" t="s">
        <v>180</v>
      </c>
      <c r="C1829" s="1" t="s">
        <v>121</v>
      </c>
      <c r="D1829" s="3">
        <v>99.41</v>
      </c>
      <c r="E1829" s="3">
        <v>0</v>
      </c>
      <c r="F1829" s="3">
        <v>0.45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0.14</v>
      </c>
      <c r="M1829" s="3">
        <v>0</v>
      </c>
      <c r="N1829" s="1" t="s">
        <v>50</v>
      </c>
      <c r="O1829" s="1">
        <v>950</v>
      </c>
      <c r="P1829" s="1">
        <v>1</v>
      </c>
      <c r="Q1829" s="1">
        <v>70</v>
      </c>
      <c r="R1829" s="1">
        <v>450</v>
      </c>
      <c r="S1829" s="1">
        <v>2.958333333</v>
      </c>
      <c r="T1829" s="1" t="s">
        <v>51</v>
      </c>
      <c r="U1829" s="1" t="s">
        <v>52</v>
      </c>
      <c r="V1829" s="1" t="s">
        <v>52</v>
      </c>
      <c r="W1829" s="1" t="s">
        <v>888</v>
      </c>
      <c r="X1829" s="1" t="s">
        <v>52</v>
      </c>
    </row>
    <row r="1830" s="2" customFormat="1" spans="1:24">
      <c r="A1830" s="2" t="s">
        <v>889</v>
      </c>
      <c r="B1830" s="3" t="s">
        <v>800</v>
      </c>
      <c r="C1830" s="1" t="s">
        <v>121</v>
      </c>
      <c r="D1830" s="3">
        <v>99.594</v>
      </c>
      <c r="E1830" s="3">
        <v>0</v>
      </c>
      <c r="F1830" s="3">
        <v>0.34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0.066</v>
      </c>
      <c r="M1830" s="3">
        <v>0</v>
      </c>
      <c r="N1830" s="1" t="s">
        <v>50</v>
      </c>
      <c r="O1830" s="1">
        <v>960</v>
      </c>
      <c r="P1830" s="1">
        <v>1</v>
      </c>
      <c r="Q1830" s="1">
        <v>80</v>
      </c>
      <c r="R1830" s="1">
        <v>550</v>
      </c>
      <c r="S1830" s="1">
        <v>1</v>
      </c>
      <c r="T1830" s="1" t="s">
        <v>51</v>
      </c>
      <c r="U1830" s="1" t="s">
        <v>52</v>
      </c>
      <c r="V1830" s="1" t="s">
        <v>52</v>
      </c>
      <c r="W1830" s="1" t="s">
        <v>890</v>
      </c>
      <c r="X1830" s="1" t="s">
        <v>52</v>
      </c>
    </row>
    <row r="1831" s="2" customFormat="1" spans="1:24">
      <c r="A1831" s="2" t="s">
        <v>247</v>
      </c>
      <c r="B1831" s="3" t="s">
        <v>774</v>
      </c>
      <c r="C1831" s="1" t="s">
        <v>8</v>
      </c>
      <c r="D1831" s="3">
        <v>99.37</v>
      </c>
      <c r="E1831" s="3">
        <v>0</v>
      </c>
      <c r="F1831" s="3">
        <v>0.56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0.07</v>
      </c>
      <c r="N1831" s="1" t="s">
        <v>50</v>
      </c>
      <c r="O1831" s="1">
        <v>950</v>
      </c>
      <c r="P1831" s="1">
        <v>1</v>
      </c>
      <c r="Q1831" s="1" t="s">
        <v>52</v>
      </c>
      <c r="R1831" s="1">
        <v>450</v>
      </c>
      <c r="S1831" s="1">
        <v>1.456666667</v>
      </c>
      <c r="T1831" s="1" t="s">
        <v>51</v>
      </c>
      <c r="U1831" s="1" t="s">
        <v>52</v>
      </c>
      <c r="V1831" s="1" t="s">
        <v>52</v>
      </c>
      <c r="W1831" s="1" t="s">
        <v>891</v>
      </c>
      <c r="X1831" s="1" t="s">
        <v>52</v>
      </c>
    </row>
    <row r="1832" s="2" customFormat="1" spans="1:24">
      <c r="A1832" s="2" t="s">
        <v>224</v>
      </c>
      <c r="B1832" s="3" t="s">
        <v>774</v>
      </c>
      <c r="C1832" s="1" t="s">
        <v>8</v>
      </c>
      <c r="D1832" s="3">
        <v>99.04</v>
      </c>
      <c r="E1832" s="3">
        <v>0</v>
      </c>
      <c r="F1832" s="3">
        <v>0.62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0.34</v>
      </c>
      <c r="N1832" s="1" t="s">
        <v>50</v>
      </c>
      <c r="O1832" s="1">
        <v>950</v>
      </c>
      <c r="P1832" s="1">
        <v>1</v>
      </c>
      <c r="Q1832" s="1" t="s">
        <v>52</v>
      </c>
      <c r="R1832" s="1">
        <v>450</v>
      </c>
      <c r="S1832" s="1">
        <v>3.956666667</v>
      </c>
      <c r="T1832" s="1" t="s">
        <v>51</v>
      </c>
      <c r="U1832" s="1" t="s">
        <v>52</v>
      </c>
      <c r="V1832" s="1" t="s">
        <v>52</v>
      </c>
      <c r="W1832" s="1" t="s">
        <v>892</v>
      </c>
      <c r="X1832" s="1" t="s">
        <v>52</v>
      </c>
    </row>
    <row r="1833" s="2" customFormat="1" spans="1:24">
      <c r="A1833" s="2" t="s">
        <v>157</v>
      </c>
      <c r="B1833" s="3" t="s">
        <v>774</v>
      </c>
      <c r="C1833" s="1" t="s">
        <v>8</v>
      </c>
      <c r="D1833" s="3">
        <v>99.04</v>
      </c>
      <c r="E1833" s="3">
        <v>0</v>
      </c>
      <c r="F1833" s="3">
        <v>0.62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0.34</v>
      </c>
      <c r="N1833" s="1" t="s">
        <v>50</v>
      </c>
      <c r="O1833" s="1">
        <v>950</v>
      </c>
      <c r="P1833" s="1">
        <v>1</v>
      </c>
      <c r="Q1833" s="1" t="s">
        <v>52</v>
      </c>
      <c r="R1833" s="1">
        <v>450</v>
      </c>
      <c r="S1833" s="1">
        <v>2.980166667</v>
      </c>
      <c r="T1833" s="1" t="s">
        <v>51</v>
      </c>
      <c r="U1833" s="1" t="s">
        <v>52</v>
      </c>
      <c r="V1833" s="1" t="s">
        <v>52</v>
      </c>
      <c r="W1833" s="1" t="s">
        <v>893</v>
      </c>
      <c r="X1833" s="1" t="s">
        <v>52</v>
      </c>
    </row>
    <row r="1834" s="2" customFormat="1" spans="1:24">
      <c r="A1834" s="2" t="s">
        <v>248</v>
      </c>
      <c r="B1834" s="3" t="s">
        <v>774</v>
      </c>
      <c r="C1834" s="1" t="s">
        <v>8</v>
      </c>
      <c r="D1834" s="3">
        <v>99.37</v>
      </c>
      <c r="E1834" s="3">
        <v>0</v>
      </c>
      <c r="F1834" s="3">
        <v>0.56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0.07</v>
      </c>
      <c r="N1834" s="1" t="s">
        <v>50</v>
      </c>
      <c r="O1834" s="1">
        <v>950</v>
      </c>
      <c r="P1834" s="1">
        <v>1</v>
      </c>
      <c r="Q1834" s="1" t="s">
        <v>52</v>
      </c>
      <c r="R1834" s="1">
        <v>450</v>
      </c>
      <c r="S1834" s="1">
        <v>1.9585</v>
      </c>
      <c r="T1834" s="1" t="s">
        <v>51</v>
      </c>
      <c r="U1834" s="1" t="s">
        <v>52</v>
      </c>
      <c r="V1834" s="1" t="s">
        <v>52</v>
      </c>
      <c r="W1834" s="1" t="s">
        <v>894</v>
      </c>
      <c r="X1834" s="1" t="s">
        <v>52</v>
      </c>
    </row>
    <row r="1835" s="2" customFormat="1" spans="1:24">
      <c r="A1835" s="2" t="s">
        <v>895</v>
      </c>
      <c r="B1835" s="3" t="s">
        <v>805</v>
      </c>
      <c r="C1835" s="1" t="s">
        <v>806</v>
      </c>
      <c r="D1835" s="3">
        <v>98.87</v>
      </c>
      <c r="E1835" s="3">
        <v>0</v>
      </c>
      <c r="F1835" s="3">
        <v>0.67</v>
      </c>
      <c r="G1835" s="3">
        <v>0</v>
      </c>
      <c r="H1835" s="3">
        <v>0</v>
      </c>
      <c r="I1835" s="3">
        <v>0.12</v>
      </c>
      <c r="J1835" s="3">
        <v>0</v>
      </c>
      <c r="K1835" s="3">
        <v>0.03</v>
      </c>
      <c r="L1835" s="3">
        <v>0.04</v>
      </c>
      <c r="M1835" s="3">
        <v>0.27</v>
      </c>
      <c r="N1835" s="1" t="s">
        <v>50</v>
      </c>
      <c r="O1835" s="1" t="s">
        <v>807</v>
      </c>
      <c r="P1835" s="1" t="s">
        <v>52</v>
      </c>
      <c r="Q1835" s="1">
        <v>80</v>
      </c>
      <c r="R1835" s="1">
        <v>450</v>
      </c>
      <c r="S1835" s="1">
        <v>5.89</v>
      </c>
      <c r="T1835" s="1" t="s">
        <v>51</v>
      </c>
      <c r="U1835" s="1" t="s">
        <v>52</v>
      </c>
      <c r="V1835" s="1" t="s">
        <v>52</v>
      </c>
      <c r="W1835" s="1" t="s">
        <v>896</v>
      </c>
      <c r="X1835" s="1" t="s">
        <v>52</v>
      </c>
    </row>
    <row r="1836" s="2" customFormat="1" spans="1:24">
      <c r="A1836" s="2" t="s">
        <v>897</v>
      </c>
      <c r="B1836" s="3" t="s">
        <v>180</v>
      </c>
      <c r="C1836" s="1" t="s">
        <v>121</v>
      </c>
      <c r="D1836" s="3">
        <v>99.41</v>
      </c>
      <c r="E1836" s="3">
        <v>0</v>
      </c>
      <c r="F1836" s="3">
        <v>0.45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0.14</v>
      </c>
      <c r="M1836" s="3">
        <v>0</v>
      </c>
      <c r="N1836" s="1" t="s">
        <v>50</v>
      </c>
      <c r="O1836" s="1">
        <v>950</v>
      </c>
      <c r="P1836" s="1">
        <v>1</v>
      </c>
      <c r="Q1836" s="1">
        <v>70</v>
      </c>
      <c r="R1836" s="1">
        <v>450</v>
      </c>
      <c r="S1836" s="1">
        <v>0.377166667</v>
      </c>
      <c r="T1836" s="1" t="s">
        <v>51</v>
      </c>
      <c r="U1836" s="1" t="s">
        <v>52</v>
      </c>
      <c r="V1836" s="1" t="s">
        <v>52</v>
      </c>
      <c r="W1836" s="1" t="s">
        <v>898</v>
      </c>
      <c r="X1836" s="1" t="s">
        <v>52</v>
      </c>
    </row>
    <row r="1837" s="2" customFormat="1" spans="1:24">
      <c r="A1837" s="2" t="s">
        <v>117</v>
      </c>
      <c r="B1837" s="2" t="s">
        <v>899</v>
      </c>
      <c r="C1837" s="1" t="s">
        <v>900</v>
      </c>
      <c r="D1837" s="3">
        <v>99.42</v>
      </c>
      <c r="E1837" s="3">
        <v>0</v>
      </c>
      <c r="F1837" s="3">
        <v>0.5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0.05</v>
      </c>
      <c r="M1837" s="3">
        <v>0.03</v>
      </c>
      <c r="N1837" s="1" t="s">
        <v>50</v>
      </c>
      <c r="O1837" s="1">
        <v>950</v>
      </c>
      <c r="P1837" s="1">
        <v>0.5</v>
      </c>
      <c r="Q1837" s="1">
        <v>85</v>
      </c>
      <c r="R1837" s="1">
        <v>420</v>
      </c>
      <c r="S1837" s="1">
        <v>1</v>
      </c>
      <c r="T1837" s="1" t="s">
        <v>51</v>
      </c>
      <c r="U1837" s="1" t="s">
        <v>52</v>
      </c>
      <c r="V1837" s="1" t="s">
        <v>52</v>
      </c>
      <c r="W1837" s="1" t="s">
        <v>901</v>
      </c>
      <c r="X1837" s="1" t="s">
        <v>52</v>
      </c>
    </row>
    <row r="1838" s="2" customFormat="1" spans="1:24">
      <c r="A1838" s="2" t="s">
        <v>186</v>
      </c>
      <c r="B1838" s="3" t="s">
        <v>774</v>
      </c>
      <c r="C1838" s="1" t="s">
        <v>8</v>
      </c>
      <c r="D1838" s="3">
        <v>99.04</v>
      </c>
      <c r="E1838" s="3">
        <v>0</v>
      </c>
      <c r="F1838" s="3">
        <v>0.62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0.34</v>
      </c>
      <c r="N1838" s="1" t="s">
        <v>50</v>
      </c>
      <c r="O1838" s="1">
        <v>950</v>
      </c>
      <c r="P1838" s="1">
        <v>1</v>
      </c>
      <c r="Q1838" s="1" t="s">
        <v>52</v>
      </c>
      <c r="R1838" s="1">
        <v>450</v>
      </c>
      <c r="S1838" s="1">
        <v>0.954833333</v>
      </c>
      <c r="T1838" s="1" t="s">
        <v>51</v>
      </c>
      <c r="U1838" s="1" t="s">
        <v>52</v>
      </c>
      <c r="V1838" s="1" t="s">
        <v>52</v>
      </c>
      <c r="W1838" s="1" t="s">
        <v>902</v>
      </c>
      <c r="X1838" s="1" t="s">
        <v>52</v>
      </c>
    </row>
    <row r="1839" s="2" customFormat="1" spans="1:24">
      <c r="A1839" s="1">
        <v>79</v>
      </c>
      <c r="B1839" s="1" t="s">
        <v>53</v>
      </c>
      <c r="C1839" s="1" t="s">
        <v>3</v>
      </c>
      <c r="D1839" s="1">
        <v>96.295</v>
      </c>
      <c r="E1839" s="1">
        <v>0</v>
      </c>
      <c r="F1839" s="1">
        <v>0</v>
      </c>
      <c r="G1839" s="1">
        <v>0</v>
      </c>
      <c r="H1839" s="1">
        <v>0</v>
      </c>
      <c r="I1839" s="1">
        <v>3.3</v>
      </c>
      <c r="J1839" s="1">
        <v>0</v>
      </c>
      <c r="K1839" s="1">
        <v>0.405</v>
      </c>
      <c r="L1839" s="1">
        <v>0</v>
      </c>
      <c r="M1839" s="1">
        <v>0</v>
      </c>
      <c r="N1839" s="1" t="s">
        <v>54</v>
      </c>
      <c r="O1839" s="1">
        <v>899.85</v>
      </c>
      <c r="P1839" s="1">
        <v>1</v>
      </c>
      <c r="Q1839" s="1">
        <v>0</v>
      </c>
      <c r="R1839" s="1">
        <v>499.85</v>
      </c>
      <c r="S1839" s="1">
        <v>2</v>
      </c>
      <c r="T1839" s="1" t="s">
        <v>51</v>
      </c>
      <c r="U1839" s="1">
        <v>186</v>
      </c>
      <c r="V1839" s="1" t="s">
        <v>903</v>
      </c>
      <c r="W1839" s="1" t="s">
        <v>904</v>
      </c>
      <c r="X1839" s="1">
        <v>38</v>
      </c>
    </row>
    <row r="1840" s="2" customFormat="1" spans="1:24">
      <c r="A1840" s="1">
        <v>193</v>
      </c>
      <c r="B1840" s="1" t="s">
        <v>713</v>
      </c>
      <c r="C1840" s="1" t="s">
        <v>6</v>
      </c>
      <c r="D1840" s="1">
        <v>97.18</v>
      </c>
      <c r="E1840" s="1">
        <v>0</v>
      </c>
      <c r="F1840" s="1">
        <v>0</v>
      </c>
      <c r="G1840" s="1">
        <v>0</v>
      </c>
      <c r="H1840" s="1">
        <v>0</v>
      </c>
      <c r="I1840" s="1">
        <v>2.11</v>
      </c>
      <c r="J1840" s="1">
        <v>0</v>
      </c>
      <c r="K1840" s="1">
        <v>0.53</v>
      </c>
      <c r="L1840" s="1">
        <v>0</v>
      </c>
      <c r="M1840" s="1">
        <v>0.18</v>
      </c>
      <c r="N1840" s="1" t="s">
        <v>50</v>
      </c>
      <c r="O1840" s="1">
        <v>919.85</v>
      </c>
      <c r="P1840" s="1">
        <v>1.5</v>
      </c>
      <c r="Q1840" s="1">
        <v>70</v>
      </c>
      <c r="R1840" s="1">
        <v>449.85</v>
      </c>
      <c r="S1840" s="1">
        <v>16</v>
      </c>
      <c r="T1840" s="1" t="s">
        <v>51</v>
      </c>
      <c r="U1840" s="1" t="s">
        <v>52</v>
      </c>
      <c r="V1840" s="1" t="s">
        <v>52</v>
      </c>
      <c r="W1840" s="1" t="s">
        <v>905</v>
      </c>
      <c r="X1840" s="1">
        <v>43</v>
      </c>
    </row>
    <row r="1841" s="2" customFormat="1" spans="1:24">
      <c r="A1841" s="2" t="s">
        <v>906</v>
      </c>
      <c r="B1841" s="3" t="s">
        <v>180</v>
      </c>
      <c r="C1841" s="1" t="s">
        <v>121</v>
      </c>
      <c r="D1841" s="3">
        <v>99.41</v>
      </c>
      <c r="E1841" s="3">
        <v>0</v>
      </c>
      <c r="F1841" s="3">
        <v>0.45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0.14</v>
      </c>
      <c r="M1841" s="3">
        <v>0</v>
      </c>
      <c r="N1841" s="1" t="s">
        <v>50</v>
      </c>
      <c r="O1841" s="1">
        <v>950</v>
      </c>
      <c r="P1841" s="1">
        <v>1</v>
      </c>
      <c r="Q1841" s="1">
        <v>80</v>
      </c>
      <c r="R1841" s="1">
        <v>450</v>
      </c>
      <c r="S1841" s="1">
        <v>1.962166667</v>
      </c>
      <c r="T1841" s="1" t="s">
        <v>51</v>
      </c>
      <c r="U1841" s="1" t="s">
        <v>52</v>
      </c>
      <c r="V1841" s="1" t="s">
        <v>52</v>
      </c>
      <c r="W1841" s="1" t="s">
        <v>907</v>
      </c>
      <c r="X1841" s="1" t="s">
        <v>52</v>
      </c>
    </row>
    <row r="1842" s="2" customFormat="1" spans="1:24">
      <c r="A1842" s="2" t="s">
        <v>190</v>
      </c>
      <c r="B1842" s="3" t="s">
        <v>774</v>
      </c>
      <c r="C1842" s="1" t="s">
        <v>8</v>
      </c>
      <c r="D1842" s="3">
        <v>99.04</v>
      </c>
      <c r="E1842" s="3">
        <v>0</v>
      </c>
      <c r="F1842" s="3">
        <v>0.62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0.34</v>
      </c>
      <c r="N1842" s="1" t="s">
        <v>50</v>
      </c>
      <c r="O1842" s="1">
        <v>950</v>
      </c>
      <c r="P1842" s="1">
        <v>1</v>
      </c>
      <c r="Q1842" s="1" t="s">
        <v>52</v>
      </c>
      <c r="R1842" s="1">
        <v>450</v>
      </c>
      <c r="S1842" s="1">
        <v>3.962166667</v>
      </c>
      <c r="T1842" s="1" t="s">
        <v>51</v>
      </c>
      <c r="U1842" s="1" t="s">
        <v>52</v>
      </c>
      <c r="V1842" s="1" t="s">
        <v>52</v>
      </c>
      <c r="W1842" s="1" t="s">
        <v>908</v>
      </c>
      <c r="X1842" s="1" t="s">
        <v>52</v>
      </c>
    </row>
    <row r="1843" s="2" customFormat="1" spans="1:24">
      <c r="A1843" s="2" t="s">
        <v>130</v>
      </c>
      <c r="B1843" s="3" t="s">
        <v>387</v>
      </c>
      <c r="C1843" s="1" t="s">
        <v>9</v>
      </c>
      <c r="D1843" s="3">
        <v>99.54</v>
      </c>
      <c r="E1843" s="3">
        <v>0</v>
      </c>
      <c r="F1843" s="3">
        <v>0.26</v>
      </c>
      <c r="G1843" s="3">
        <v>0</v>
      </c>
      <c r="H1843" s="3">
        <v>0.2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1" t="s">
        <v>50</v>
      </c>
      <c r="O1843" s="1" t="s">
        <v>52</v>
      </c>
      <c r="P1843" s="1" t="s">
        <v>52</v>
      </c>
      <c r="Q1843" s="1" t="s">
        <v>52</v>
      </c>
      <c r="R1843" s="1">
        <v>500</v>
      </c>
      <c r="S1843" s="1">
        <v>0.442833333</v>
      </c>
      <c r="T1843" s="1" t="s">
        <v>51</v>
      </c>
      <c r="U1843" s="1" t="s">
        <v>52</v>
      </c>
      <c r="V1843" s="1" t="s">
        <v>52</v>
      </c>
      <c r="W1843" s="1" t="s">
        <v>909</v>
      </c>
      <c r="X1843" s="1" t="s">
        <v>52</v>
      </c>
    </row>
    <row r="1844" s="2" customFormat="1" spans="1:24">
      <c r="A1844" s="1">
        <v>290</v>
      </c>
      <c r="B1844" s="1" t="s">
        <v>66</v>
      </c>
      <c r="C1844" s="1" t="s">
        <v>67</v>
      </c>
      <c r="D1844" s="1">
        <v>97.585</v>
      </c>
      <c r="E1844" s="1">
        <v>0</v>
      </c>
      <c r="F1844" s="1">
        <v>0</v>
      </c>
      <c r="G1844" s="1">
        <v>0</v>
      </c>
      <c r="H1844" s="1">
        <v>0</v>
      </c>
      <c r="I1844" s="1">
        <v>1.91</v>
      </c>
      <c r="J1844" s="1">
        <v>0.035</v>
      </c>
      <c r="K1844" s="1">
        <v>0.47</v>
      </c>
      <c r="L1844" s="1">
        <v>0</v>
      </c>
      <c r="M1844" s="1">
        <v>0</v>
      </c>
      <c r="N1844" s="1" t="s">
        <v>50</v>
      </c>
      <c r="O1844" s="1">
        <v>949.85</v>
      </c>
      <c r="P1844" s="1">
        <v>1</v>
      </c>
      <c r="Q1844" s="1">
        <v>40</v>
      </c>
      <c r="R1844" s="1">
        <v>449.85</v>
      </c>
      <c r="S1844" s="1">
        <v>0.5</v>
      </c>
      <c r="T1844" s="1" t="s">
        <v>51</v>
      </c>
      <c r="U1844" s="1" t="s">
        <v>52</v>
      </c>
      <c r="V1844" s="1" t="s">
        <v>910</v>
      </c>
      <c r="W1844" s="1" t="s">
        <v>911</v>
      </c>
      <c r="X1844" s="1">
        <v>33</v>
      </c>
    </row>
    <row r="1845" s="2" customFormat="1" spans="1:24">
      <c r="A1845" s="2" t="s">
        <v>912</v>
      </c>
      <c r="B1845" s="3" t="s">
        <v>840</v>
      </c>
      <c r="C1845" s="1" t="s">
        <v>9</v>
      </c>
      <c r="D1845" s="3">
        <v>99.597</v>
      </c>
      <c r="E1845" s="3">
        <v>0</v>
      </c>
      <c r="F1845" s="3">
        <v>0.265</v>
      </c>
      <c r="G1845" s="3">
        <v>0</v>
      </c>
      <c r="H1845" s="3">
        <v>0.138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1" t="s">
        <v>50</v>
      </c>
      <c r="O1845" s="1">
        <v>950</v>
      </c>
      <c r="P1845" s="1">
        <v>2</v>
      </c>
      <c r="Q1845" s="1">
        <v>80</v>
      </c>
      <c r="R1845" s="1">
        <v>500</v>
      </c>
      <c r="S1845" s="1">
        <v>0.33</v>
      </c>
      <c r="T1845" s="1" t="s">
        <v>51</v>
      </c>
      <c r="U1845" s="1" t="s">
        <v>52</v>
      </c>
      <c r="V1845" s="1" t="s">
        <v>52</v>
      </c>
      <c r="W1845" s="1" t="s">
        <v>913</v>
      </c>
      <c r="X1845" s="1" t="s">
        <v>52</v>
      </c>
    </row>
    <row r="1846" s="2" customFormat="1" spans="1:24">
      <c r="A1846" s="2" t="s">
        <v>914</v>
      </c>
      <c r="B1846" s="3" t="s">
        <v>840</v>
      </c>
      <c r="C1846" s="1" t="s">
        <v>841</v>
      </c>
      <c r="D1846" s="3">
        <v>99.584</v>
      </c>
      <c r="E1846" s="3">
        <v>0</v>
      </c>
      <c r="F1846" s="3">
        <v>0.261</v>
      </c>
      <c r="G1846" s="3">
        <v>0</v>
      </c>
      <c r="H1846" s="3">
        <v>0.136</v>
      </c>
      <c r="I1846" s="3">
        <v>0</v>
      </c>
      <c r="J1846" s="3">
        <v>0</v>
      </c>
      <c r="K1846" s="3">
        <v>0.019</v>
      </c>
      <c r="L1846" s="3">
        <v>0</v>
      </c>
      <c r="M1846" s="3">
        <v>0</v>
      </c>
      <c r="N1846" s="1" t="s">
        <v>50</v>
      </c>
      <c r="O1846" s="1">
        <v>950</v>
      </c>
      <c r="P1846" s="1">
        <v>2</v>
      </c>
      <c r="Q1846" s="1">
        <v>80</v>
      </c>
      <c r="R1846" s="1">
        <v>500</v>
      </c>
      <c r="S1846" s="1">
        <v>0.04</v>
      </c>
      <c r="T1846" s="1" t="s">
        <v>51</v>
      </c>
      <c r="U1846" s="1" t="s">
        <v>52</v>
      </c>
      <c r="V1846" s="1" t="s">
        <v>52</v>
      </c>
      <c r="W1846" s="1" t="s">
        <v>915</v>
      </c>
      <c r="X1846" s="1" t="s">
        <v>52</v>
      </c>
    </row>
    <row r="1847" s="2" customFormat="1" spans="1:24">
      <c r="A1847" s="2" t="s">
        <v>249</v>
      </c>
      <c r="B1847" s="3" t="s">
        <v>774</v>
      </c>
      <c r="C1847" s="1" t="s">
        <v>8</v>
      </c>
      <c r="D1847" s="3">
        <v>99.37</v>
      </c>
      <c r="E1847" s="3">
        <v>0</v>
      </c>
      <c r="F1847" s="3">
        <v>0.56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0.07</v>
      </c>
      <c r="N1847" s="1" t="s">
        <v>50</v>
      </c>
      <c r="O1847" s="1">
        <v>950</v>
      </c>
      <c r="P1847" s="1">
        <v>1</v>
      </c>
      <c r="Q1847" s="1" t="s">
        <v>52</v>
      </c>
      <c r="R1847" s="1">
        <v>450</v>
      </c>
      <c r="S1847" s="1">
        <v>2.9585</v>
      </c>
      <c r="T1847" s="1" t="s">
        <v>51</v>
      </c>
      <c r="U1847" s="1" t="s">
        <v>52</v>
      </c>
      <c r="V1847" s="1" t="s">
        <v>52</v>
      </c>
      <c r="W1847" s="1" t="s">
        <v>916</v>
      </c>
      <c r="X1847" s="1" t="s">
        <v>52</v>
      </c>
    </row>
    <row r="1848" s="2" customFormat="1" spans="1:24">
      <c r="A1848" s="2" t="s">
        <v>917</v>
      </c>
      <c r="B1848" s="3" t="s">
        <v>180</v>
      </c>
      <c r="C1848" s="1" t="s">
        <v>121</v>
      </c>
      <c r="D1848" s="3">
        <v>99.41</v>
      </c>
      <c r="E1848" s="3">
        <v>0</v>
      </c>
      <c r="F1848" s="3">
        <v>0.45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0.14</v>
      </c>
      <c r="M1848" s="3">
        <v>0</v>
      </c>
      <c r="N1848" s="1" t="s">
        <v>50</v>
      </c>
      <c r="O1848" s="1">
        <v>950</v>
      </c>
      <c r="P1848" s="1">
        <v>1</v>
      </c>
      <c r="Q1848" s="1">
        <v>80</v>
      </c>
      <c r="R1848" s="1">
        <v>450</v>
      </c>
      <c r="S1848" s="1">
        <v>2.948833333</v>
      </c>
      <c r="T1848" s="1" t="s">
        <v>51</v>
      </c>
      <c r="U1848" s="1" t="s">
        <v>52</v>
      </c>
      <c r="V1848" s="1" t="s">
        <v>52</v>
      </c>
      <c r="W1848" s="1" t="s">
        <v>918</v>
      </c>
      <c r="X1848" s="1" t="s">
        <v>52</v>
      </c>
    </row>
    <row r="1849" s="2" customFormat="1" spans="1:24">
      <c r="A1849" s="2" t="s">
        <v>162</v>
      </c>
      <c r="B1849" s="3" t="s">
        <v>774</v>
      </c>
      <c r="C1849" s="1" t="s">
        <v>8</v>
      </c>
      <c r="D1849" s="3">
        <v>99.26</v>
      </c>
      <c r="E1849" s="3">
        <v>0</v>
      </c>
      <c r="F1849" s="3">
        <v>0.6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0.14</v>
      </c>
      <c r="N1849" s="1" t="s">
        <v>50</v>
      </c>
      <c r="O1849" s="1">
        <v>950</v>
      </c>
      <c r="P1849" s="1">
        <v>1</v>
      </c>
      <c r="Q1849" s="1" t="s">
        <v>52</v>
      </c>
      <c r="R1849" s="1">
        <v>450</v>
      </c>
      <c r="S1849" s="1">
        <v>1.4605</v>
      </c>
      <c r="T1849" s="1" t="s">
        <v>51</v>
      </c>
      <c r="U1849" s="1" t="s">
        <v>52</v>
      </c>
      <c r="V1849" s="1" t="s">
        <v>52</v>
      </c>
      <c r="W1849" s="1" t="s">
        <v>919</v>
      </c>
      <c r="X1849" s="1" t="s">
        <v>52</v>
      </c>
    </row>
    <row r="1850" s="2" customFormat="1" spans="1:24">
      <c r="A1850" s="2" t="s">
        <v>920</v>
      </c>
      <c r="B1850" s="3" t="s">
        <v>774</v>
      </c>
      <c r="C1850" s="1" t="s">
        <v>8</v>
      </c>
      <c r="D1850" s="3">
        <v>99.26</v>
      </c>
      <c r="E1850" s="3">
        <v>0</v>
      </c>
      <c r="F1850" s="3">
        <v>0.6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0.14</v>
      </c>
      <c r="N1850" s="1" t="s">
        <v>50</v>
      </c>
      <c r="O1850" s="1">
        <v>950</v>
      </c>
      <c r="P1850" s="1">
        <v>1</v>
      </c>
      <c r="Q1850" s="1" t="s">
        <v>52</v>
      </c>
      <c r="R1850" s="1">
        <v>450</v>
      </c>
      <c r="S1850" s="1">
        <v>0.442166667</v>
      </c>
      <c r="T1850" s="1" t="s">
        <v>51</v>
      </c>
      <c r="U1850" s="1" t="s">
        <v>52</v>
      </c>
      <c r="V1850" s="1" t="s">
        <v>52</v>
      </c>
      <c r="W1850" s="1" t="s">
        <v>921</v>
      </c>
      <c r="X1850" s="1" t="s">
        <v>52</v>
      </c>
    </row>
    <row r="1851" s="2" customFormat="1" spans="1:24">
      <c r="A1851" s="2" t="s">
        <v>922</v>
      </c>
      <c r="B1851" s="3" t="s">
        <v>180</v>
      </c>
      <c r="C1851" s="1" t="s">
        <v>112</v>
      </c>
      <c r="D1851" s="3">
        <v>99.58</v>
      </c>
      <c r="E1851" s="3">
        <v>0</v>
      </c>
      <c r="F1851" s="3">
        <v>0.42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1" t="s">
        <v>50</v>
      </c>
      <c r="O1851" s="1">
        <v>950</v>
      </c>
      <c r="P1851" s="1">
        <v>1</v>
      </c>
      <c r="Q1851" s="1">
        <v>80</v>
      </c>
      <c r="R1851" s="1">
        <v>450</v>
      </c>
      <c r="S1851" s="1">
        <v>0.234333333</v>
      </c>
      <c r="T1851" s="1" t="s">
        <v>51</v>
      </c>
      <c r="U1851" s="1" t="s">
        <v>52</v>
      </c>
      <c r="V1851" s="1" t="s">
        <v>52</v>
      </c>
      <c r="W1851" s="1" t="s">
        <v>923</v>
      </c>
      <c r="X1851" s="1" t="s">
        <v>52</v>
      </c>
    </row>
    <row r="1852" s="2" customFormat="1" spans="1:24">
      <c r="A1852" s="2" t="s">
        <v>170</v>
      </c>
      <c r="B1852" s="3" t="s">
        <v>774</v>
      </c>
      <c r="C1852" s="1" t="s">
        <v>8</v>
      </c>
      <c r="D1852" s="3">
        <v>99.29</v>
      </c>
      <c r="E1852" s="3">
        <v>0</v>
      </c>
      <c r="F1852" s="3">
        <v>0.61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0.1</v>
      </c>
      <c r="N1852" s="1" t="s">
        <v>50</v>
      </c>
      <c r="O1852" s="1">
        <v>950</v>
      </c>
      <c r="P1852" s="1">
        <v>1</v>
      </c>
      <c r="Q1852" s="1" t="s">
        <v>52</v>
      </c>
      <c r="R1852" s="1">
        <v>450</v>
      </c>
      <c r="S1852" s="1">
        <v>2.956833333</v>
      </c>
      <c r="T1852" s="1" t="s">
        <v>51</v>
      </c>
      <c r="U1852" s="1" t="s">
        <v>52</v>
      </c>
      <c r="V1852" s="1" t="s">
        <v>52</v>
      </c>
      <c r="W1852" s="1" t="s">
        <v>924</v>
      </c>
      <c r="X1852" s="1" t="s">
        <v>52</v>
      </c>
    </row>
    <row r="1853" s="2" customFormat="1" spans="1:24">
      <c r="A1853" s="1">
        <v>188</v>
      </c>
      <c r="B1853" s="1" t="s">
        <v>713</v>
      </c>
      <c r="C1853" s="1" t="s">
        <v>6</v>
      </c>
      <c r="D1853" s="1">
        <v>97.18</v>
      </c>
      <c r="E1853" s="1">
        <v>0</v>
      </c>
      <c r="F1853" s="1">
        <v>0</v>
      </c>
      <c r="G1853" s="1">
        <v>0</v>
      </c>
      <c r="H1853" s="1">
        <v>0</v>
      </c>
      <c r="I1853" s="1">
        <v>2.11</v>
      </c>
      <c r="J1853" s="1">
        <v>0</v>
      </c>
      <c r="K1853" s="1">
        <v>0.53</v>
      </c>
      <c r="L1853" s="1">
        <v>0</v>
      </c>
      <c r="M1853" s="1">
        <v>0.18</v>
      </c>
      <c r="N1853" s="1" t="s">
        <v>50</v>
      </c>
      <c r="O1853" s="1">
        <v>919.85</v>
      </c>
      <c r="P1853" s="1">
        <v>1.5</v>
      </c>
      <c r="Q1853" s="1">
        <v>70</v>
      </c>
      <c r="R1853" s="1">
        <v>499.85</v>
      </c>
      <c r="S1853" s="1">
        <v>8</v>
      </c>
      <c r="T1853" s="1" t="s">
        <v>51</v>
      </c>
      <c r="U1853" s="1" t="s">
        <v>52</v>
      </c>
      <c r="V1853" s="1" t="s">
        <v>52</v>
      </c>
      <c r="W1853" s="1" t="s">
        <v>925</v>
      </c>
      <c r="X1853" s="1">
        <v>46</v>
      </c>
    </row>
    <row r="1854" s="2" customFormat="1" spans="1:24">
      <c r="A1854" s="2" t="s">
        <v>199</v>
      </c>
      <c r="B1854" s="3" t="s">
        <v>774</v>
      </c>
      <c r="C1854" s="1" t="s">
        <v>8</v>
      </c>
      <c r="D1854" s="3">
        <v>99.26</v>
      </c>
      <c r="E1854" s="3">
        <v>0</v>
      </c>
      <c r="F1854" s="3">
        <v>0.6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0.14</v>
      </c>
      <c r="N1854" s="1" t="s">
        <v>50</v>
      </c>
      <c r="O1854" s="1">
        <v>950</v>
      </c>
      <c r="P1854" s="1">
        <v>1</v>
      </c>
      <c r="Q1854" s="1" t="s">
        <v>52</v>
      </c>
      <c r="R1854" s="1">
        <v>450</v>
      </c>
      <c r="S1854" s="1">
        <v>0.953</v>
      </c>
      <c r="T1854" s="1" t="s">
        <v>51</v>
      </c>
      <c r="U1854" s="1" t="s">
        <v>52</v>
      </c>
      <c r="V1854" s="1" t="s">
        <v>52</v>
      </c>
      <c r="W1854" s="1" t="s">
        <v>926</v>
      </c>
      <c r="X1854" s="1" t="s">
        <v>52</v>
      </c>
    </row>
    <row r="1855" s="2" customFormat="1" spans="1:24">
      <c r="A1855" s="2" t="s">
        <v>171</v>
      </c>
      <c r="B1855" s="3" t="s">
        <v>774</v>
      </c>
      <c r="C1855" s="1" t="s">
        <v>8</v>
      </c>
      <c r="D1855" s="3">
        <v>99.29</v>
      </c>
      <c r="E1855" s="3">
        <v>0</v>
      </c>
      <c r="F1855" s="3">
        <v>0.61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0.1</v>
      </c>
      <c r="N1855" s="1" t="s">
        <v>50</v>
      </c>
      <c r="O1855" s="1">
        <v>950</v>
      </c>
      <c r="P1855" s="1">
        <v>1</v>
      </c>
      <c r="Q1855" s="1" t="s">
        <v>52</v>
      </c>
      <c r="R1855" s="1">
        <v>450</v>
      </c>
      <c r="S1855" s="1">
        <v>3.955</v>
      </c>
      <c r="T1855" s="1" t="s">
        <v>51</v>
      </c>
      <c r="U1855" s="1" t="s">
        <v>52</v>
      </c>
      <c r="V1855" s="1" t="s">
        <v>52</v>
      </c>
      <c r="W1855" s="1" t="s">
        <v>927</v>
      </c>
      <c r="X1855" s="1" t="s">
        <v>52</v>
      </c>
    </row>
    <row r="1856" s="2" customFormat="1" spans="1:24">
      <c r="A1856" s="2" t="s">
        <v>928</v>
      </c>
      <c r="B1856" s="3" t="s">
        <v>180</v>
      </c>
      <c r="C1856" s="1" t="s">
        <v>121</v>
      </c>
      <c r="D1856" s="3">
        <v>99.41</v>
      </c>
      <c r="E1856" s="3">
        <v>0</v>
      </c>
      <c r="F1856" s="3">
        <v>0.45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0.14</v>
      </c>
      <c r="M1856" s="3">
        <v>0</v>
      </c>
      <c r="N1856" s="1" t="s">
        <v>50</v>
      </c>
      <c r="O1856" s="1">
        <v>950</v>
      </c>
      <c r="P1856" s="1">
        <v>1</v>
      </c>
      <c r="Q1856" s="1">
        <v>80</v>
      </c>
      <c r="R1856" s="1">
        <v>450</v>
      </c>
      <c r="S1856" s="1">
        <v>0.068166667</v>
      </c>
      <c r="T1856" s="1" t="s">
        <v>51</v>
      </c>
      <c r="U1856" s="1" t="s">
        <v>52</v>
      </c>
      <c r="V1856" s="1" t="s">
        <v>52</v>
      </c>
      <c r="W1856" s="1" t="s">
        <v>929</v>
      </c>
      <c r="X1856" s="1" t="s">
        <v>52</v>
      </c>
    </row>
    <row r="1857" s="2" customFormat="1" spans="1:24">
      <c r="A1857" s="2" t="s">
        <v>168</v>
      </c>
      <c r="B1857" s="3" t="s">
        <v>774</v>
      </c>
      <c r="C1857" s="1" t="s">
        <v>8</v>
      </c>
      <c r="D1857" s="3">
        <v>99.29</v>
      </c>
      <c r="E1857" s="3">
        <v>0</v>
      </c>
      <c r="F1857" s="3">
        <v>0.61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0.1</v>
      </c>
      <c r="N1857" s="1" t="s">
        <v>50</v>
      </c>
      <c r="O1857" s="1">
        <v>950</v>
      </c>
      <c r="P1857" s="1">
        <v>1</v>
      </c>
      <c r="Q1857" s="1" t="s">
        <v>52</v>
      </c>
      <c r="R1857" s="1">
        <v>450</v>
      </c>
      <c r="S1857" s="1">
        <v>0.9605</v>
      </c>
      <c r="T1857" s="1" t="s">
        <v>51</v>
      </c>
      <c r="U1857" s="1" t="s">
        <v>52</v>
      </c>
      <c r="V1857" s="1" t="s">
        <v>52</v>
      </c>
      <c r="W1857" s="1" t="s">
        <v>930</v>
      </c>
      <c r="X1857" s="1" t="s">
        <v>52</v>
      </c>
    </row>
    <row r="1858" s="2" customFormat="1" spans="1:24">
      <c r="A1858" s="2" t="s">
        <v>185</v>
      </c>
      <c r="B1858" s="3" t="s">
        <v>774</v>
      </c>
      <c r="C1858" s="1" t="s">
        <v>8</v>
      </c>
      <c r="D1858" s="3">
        <v>99.04</v>
      </c>
      <c r="E1858" s="3">
        <v>0</v>
      </c>
      <c r="F1858" s="3">
        <v>0.62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0.34</v>
      </c>
      <c r="N1858" s="1" t="s">
        <v>50</v>
      </c>
      <c r="O1858" s="1">
        <v>950</v>
      </c>
      <c r="P1858" s="1">
        <v>1</v>
      </c>
      <c r="Q1858" s="1" t="s">
        <v>52</v>
      </c>
      <c r="R1858" s="1">
        <v>450</v>
      </c>
      <c r="S1858" s="1">
        <v>0.44</v>
      </c>
      <c r="T1858" s="1" t="s">
        <v>51</v>
      </c>
      <c r="U1858" s="1" t="s">
        <v>52</v>
      </c>
      <c r="V1858" s="1" t="s">
        <v>52</v>
      </c>
      <c r="W1858" s="1" t="s">
        <v>931</v>
      </c>
      <c r="X1858" s="1" t="s">
        <v>52</v>
      </c>
    </row>
    <row r="1859" s="2" customFormat="1" spans="1:24">
      <c r="A1859" s="2" t="s">
        <v>129</v>
      </c>
      <c r="B1859" s="3" t="s">
        <v>387</v>
      </c>
      <c r="C1859" s="1" t="s">
        <v>9</v>
      </c>
      <c r="D1859" s="3">
        <v>99.54</v>
      </c>
      <c r="E1859" s="3">
        <v>0</v>
      </c>
      <c r="F1859" s="3">
        <v>0.26</v>
      </c>
      <c r="G1859" s="3">
        <v>0</v>
      </c>
      <c r="H1859" s="3">
        <v>0.2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1" t="s">
        <v>50</v>
      </c>
      <c r="O1859" s="1" t="s">
        <v>52</v>
      </c>
      <c r="P1859" s="1" t="s">
        <v>52</v>
      </c>
      <c r="Q1859" s="1" t="s">
        <v>52</v>
      </c>
      <c r="R1859" s="1">
        <v>500</v>
      </c>
      <c r="S1859" s="1">
        <v>0.310833333</v>
      </c>
      <c r="T1859" s="1" t="s">
        <v>51</v>
      </c>
      <c r="U1859" s="1" t="s">
        <v>52</v>
      </c>
      <c r="V1859" s="1" t="s">
        <v>52</v>
      </c>
      <c r="W1859" s="1" t="s">
        <v>932</v>
      </c>
      <c r="X1859" s="1" t="s">
        <v>52</v>
      </c>
    </row>
    <row r="1860" s="2" customFormat="1" spans="1:24">
      <c r="A1860" s="2" t="s">
        <v>257</v>
      </c>
      <c r="B1860" s="3" t="s">
        <v>774</v>
      </c>
      <c r="C1860" s="1" t="s">
        <v>8</v>
      </c>
      <c r="D1860" s="3">
        <v>99.04</v>
      </c>
      <c r="E1860" s="3">
        <v>0</v>
      </c>
      <c r="F1860" s="3">
        <v>0.62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0.34</v>
      </c>
      <c r="N1860" s="1" t="s">
        <v>50</v>
      </c>
      <c r="O1860" s="1">
        <v>950</v>
      </c>
      <c r="P1860" s="1">
        <v>1</v>
      </c>
      <c r="Q1860" s="1" t="s">
        <v>52</v>
      </c>
      <c r="R1860" s="1">
        <v>450</v>
      </c>
      <c r="S1860" s="1">
        <v>3.962166667</v>
      </c>
      <c r="T1860" s="1" t="s">
        <v>51</v>
      </c>
      <c r="U1860" s="1" t="s">
        <v>52</v>
      </c>
      <c r="V1860" s="1" t="s">
        <v>52</v>
      </c>
      <c r="W1860" s="1" t="s">
        <v>933</v>
      </c>
      <c r="X1860" s="1" t="s">
        <v>52</v>
      </c>
    </row>
    <row r="1861" s="2" customFormat="1" spans="1:24">
      <c r="A1861" s="2" t="s">
        <v>131</v>
      </c>
      <c r="B1861" s="3" t="s">
        <v>387</v>
      </c>
      <c r="C1861" s="1" t="s">
        <v>9</v>
      </c>
      <c r="D1861" s="3">
        <v>99.54</v>
      </c>
      <c r="E1861" s="3">
        <v>0</v>
      </c>
      <c r="F1861" s="3">
        <v>0.26</v>
      </c>
      <c r="G1861" s="3">
        <v>0</v>
      </c>
      <c r="H1861" s="3">
        <v>0.2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1" t="s">
        <v>50</v>
      </c>
      <c r="O1861" s="1" t="s">
        <v>52</v>
      </c>
      <c r="P1861" s="1" t="s">
        <v>52</v>
      </c>
      <c r="Q1861" s="1" t="s">
        <v>52</v>
      </c>
      <c r="R1861" s="1">
        <v>500</v>
      </c>
      <c r="S1861" s="1">
        <v>0.946833333</v>
      </c>
      <c r="T1861" s="1" t="s">
        <v>51</v>
      </c>
      <c r="U1861" s="1" t="s">
        <v>52</v>
      </c>
      <c r="V1861" s="1" t="s">
        <v>52</v>
      </c>
      <c r="W1861" s="1" t="s">
        <v>934</v>
      </c>
      <c r="X1861" s="1" t="s">
        <v>52</v>
      </c>
    </row>
    <row r="1862" s="2" customFormat="1" spans="1:24">
      <c r="A1862" s="2" t="s">
        <v>689</v>
      </c>
      <c r="B1862" s="3" t="s">
        <v>774</v>
      </c>
      <c r="C1862" s="1" t="s">
        <v>8</v>
      </c>
      <c r="D1862" s="3">
        <v>99.29</v>
      </c>
      <c r="E1862" s="3">
        <v>0</v>
      </c>
      <c r="F1862" s="3">
        <v>0.61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0.1</v>
      </c>
      <c r="N1862" s="1" t="s">
        <v>50</v>
      </c>
      <c r="O1862" s="1">
        <v>950</v>
      </c>
      <c r="P1862" s="1">
        <v>1</v>
      </c>
      <c r="Q1862" s="1" t="s">
        <v>52</v>
      </c>
      <c r="R1862" s="1">
        <v>450</v>
      </c>
      <c r="S1862" s="1">
        <v>1.956666667</v>
      </c>
      <c r="T1862" s="1" t="s">
        <v>51</v>
      </c>
      <c r="U1862" s="1" t="s">
        <v>52</v>
      </c>
      <c r="V1862" s="1" t="s">
        <v>52</v>
      </c>
      <c r="W1862" s="1" t="s">
        <v>935</v>
      </c>
      <c r="X1862" s="1" t="s">
        <v>52</v>
      </c>
    </row>
    <row r="1863" s="2" customFormat="1" spans="1:24">
      <c r="A1863" s="2" t="s">
        <v>195</v>
      </c>
      <c r="B1863" s="3" t="s">
        <v>774</v>
      </c>
      <c r="C1863" s="1" t="s">
        <v>8</v>
      </c>
      <c r="D1863" s="3">
        <v>99.29</v>
      </c>
      <c r="E1863" s="3">
        <v>0</v>
      </c>
      <c r="F1863" s="3">
        <v>0.61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0.1</v>
      </c>
      <c r="N1863" s="1" t="s">
        <v>50</v>
      </c>
      <c r="O1863" s="1">
        <v>950</v>
      </c>
      <c r="P1863" s="1">
        <v>1</v>
      </c>
      <c r="Q1863" s="1" t="s">
        <v>52</v>
      </c>
      <c r="R1863" s="1">
        <v>450</v>
      </c>
      <c r="S1863" s="1">
        <v>2.9585</v>
      </c>
      <c r="T1863" s="1" t="s">
        <v>51</v>
      </c>
      <c r="U1863" s="1" t="s">
        <v>52</v>
      </c>
      <c r="V1863" s="1" t="s">
        <v>52</v>
      </c>
      <c r="W1863" s="1" t="s">
        <v>936</v>
      </c>
      <c r="X1863" s="1" t="s">
        <v>52</v>
      </c>
    </row>
    <row r="1864" s="2" customFormat="1" spans="1:24">
      <c r="A1864" s="2" t="s">
        <v>200</v>
      </c>
      <c r="B1864" s="3" t="s">
        <v>774</v>
      </c>
      <c r="C1864" s="1" t="s">
        <v>8</v>
      </c>
      <c r="D1864" s="3">
        <v>99.26</v>
      </c>
      <c r="E1864" s="3">
        <v>0</v>
      </c>
      <c r="F1864" s="3">
        <v>0.6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0.14</v>
      </c>
      <c r="N1864" s="1" t="s">
        <v>50</v>
      </c>
      <c r="O1864" s="1">
        <v>950</v>
      </c>
      <c r="P1864" s="1">
        <v>1</v>
      </c>
      <c r="Q1864" s="1" t="s">
        <v>52</v>
      </c>
      <c r="R1864" s="1">
        <v>450</v>
      </c>
      <c r="S1864" s="1">
        <v>1.454833333</v>
      </c>
      <c r="T1864" s="1" t="s">
        <v>51</v>
      </c>
      <c r="U1864" s="1" t="s">
        <v>52</v>
      </c>
      <c r="V1864" s="1" t="s">
        <v>52</v>
      </c>
      <c r="W1864" s="1" t="s">
        <v>937</v>
      </c>
      <c r="X1864" s="1" t="s">
        <v>52</v>
      </c>
    </row>
    <row r="1865" s="2" customFormat="1" spans="1:24">
      <c r="A1865" s="2" t="s">
        <v>229</v>
      </c>
      <c r="B1865" s="3" t="s">
        <v>774</v>
      </c>
      <c r="C1865" s="1" t="s">
        <v>8</v>
      </c>
      <c r="D1865" s="3">
        <v>99.26</v>
      </c>
      <c r="E1865" s="3">
        <v>0</v>
      </c>
      <c r="F1865" s="3">
        <v>0.6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0.14</v>
      </c>
      <c r="N1865" s="1" t="s">
        <v>50</v>
      </c>
      <c r="O1865" s="1">
        <v>950</v>
      </c>
      <c r="P1865" s="1">
        <v>1</v>
      </c>
      <c r="Q1865" s="1" t="s">
        <v>52</v>
      </c>
      <c r="R1865" s="1">
        <v>450</v>
      </c>
      <c r="S1865" s="1">
        <v>1.491</v>
      </c>
      <c r="T1865" s="1" t="s">
        <v>51</v>
      </c>
      <c r="U1865" s="1" t="s">
        <v>52</v>
      </c>
      <c r="V1865" s="1" t="s">
        <v>52</v>
      </c>
      <c r="W1865" s="1" t="s">
        <v>938</v>
      </c>
      <c r="X1865" s="1" t="s">
        <v>52</v>
      </c>
    </row>
    <row r="1866" s="2" customFormat="1" spans="1:24">
      <c r="A1866" s="2" t="s">
        <v>132</v>
      </c>
      <c r="B1866" s="3" t="s">
        <v>387</v>
      </c>
      <c r="C1866" s="1" t="s">
        <v>9</v>
      </c>
      <c r="D1866" s="3">
        <v>99.54</v>
      </c>
      <c r="E1866" s="3">
        <v>0</v>
      </c>
      <c r="F1866" s="3">
        <v>0.26</v>
      </c>
      <c r="G1866" s="3">
        <v>0</v>
      </c>
      <c r="H1866" s="3">
        <v>0.2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1" t="s">
        <v>50</v>
      </c>
      <c r="O1866" s="1" t="s">
        <v>52</v>
      </c>
      <c r="P1866" s="1" t="s">
        <v>52</v>
      </c>
      <c r="Q1866" s="1" t="s">
        <v>52</v>
      </c>
      <c r="R1866" s="1">
        <v>500</v>
      </c>
      <c r="S1866" s="1">
        <v>1.266166667</v>
      </c>
      <c r="T1866" s="1" t="s">
        <v>51</v>
      </c>
      <c r="U1866" s="1" t="s">
        <v>52</v>
      </c>
      <c r="V1866" s="1" t="s">
        <v>52</v>
      </c>
      <c r="W1866" s="1" t="s">
        <v>939</v>
      </c>
      <c r="X1866" s="1" t="s">
        <v>52</v>
      </c>
    </row>
    <row r="1867" s="2" customFormat="1" spans="1:24">
      <c r="A1867" s="2" t="s">
        <v>940</v>
      </c>
      <c r="B1867" s="3" t="s">
        <v>180</v>
      </c>
      <c r="C1867" s="1" t="s">
        <v>121</v>
      </c>
      <c r="D1867" s="3">
        <v>99.41</v>
      </c>
      <c r="E1867" s="3">
        <v>0</v>
      </c>
      <c r="F1867" s="3">
        <v>0.45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0.14</v>
      </c>
      <c r="M1867" s="3">
        <v>0</v>
      </c>
      <c r="N1867" s="1" t="s">
        <v>50</v>
      </c>
      <c r="O1867" s="1">
        <v>950</v>
      </c>
      <c r="P1867" s="1">
        <v>1</v>
      </c>
      <c r="Q1867" s="1">
        <v>70</v>
      </c>
      <c r="R1867" s="1">
        <v>450</v>
      </c>
      <c r="S1867" s="1">
        <v>0.334833333</v>
      </c>
      <c r="T1867" s="1" t="s">
        <v>51</v>
      </c>
      <c r="U1867" s="1" t="s">
        <v>52</v>
      </c>
      <c r="V1867" s="1" t="s">
        <v>52</v>
      </c>
      <c r="W1867" s="1" t="s">
        <v>941</v>
      </c>
      <c r="X1867" s="1" t="s">
        <v>52</v>
      </c>
    </row>
    <row r="1868" s="2" customFormat="1" spans="1:24">
      <c r="A1868" s="2" t="s">
        <v>167</v>
      </c>
      <c r="B1868" s="3" t="s">
        <v>774</v>
      </c>
      <c r="C1868" s="1" t="s">
        <v>8</v>
      </c>
      <c r="D1868" s="3">
        <v>99.29</v>
      </c>
      <c r="E1868" s="3">
        <v>0</v>
      </c>
      <c r="F1868" s="3">
        <v>0.61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0.1</v>
      </c>
      <c r="N1868" s="1" t="s">
        <v>50</v>
      </c>
      <c r="O1868" s="1">
        <v>950</v>
      </c>
      <c r="P1868" s="1">
        <v>1</v>
      </c>
      <c r="Q1868" s="1" t="s">
        <v>52</v>
      </c>
      <c r="R1868" s="1">
        <v>450</v>
      </c>
      <c r="S1868" s="1">
        <v>0.453166667</v>
      </c>
      <c r="T1868" s="1" t="s">
        <v>51</v>
      </c>
      <c r="U1868" s="1" t="s">
        <v>52</v>
      </c>
      <c r="V1868" s="1" t="s">
        <v>52</v>
      </c>
      <c r="W1868" s="1" t="s">
        <v>942</v>
      </c>
      <c r="X1868" s="1" t="s">
        <v>52</v>
      </c>
    </row>
    <row r="1869" s="2" customFormat="1" spans="1:24">
      <c r="A1869" s="2" t="s">
        <v>216</v>
      </c>
      <c r="B1869" s="3" t="s">
        <v>774</v>
      </c>
      <c r="C1869" s="1" t="s">
        <v>8</v>
      </c>
      <c r="D1869" s="3">
        <v>99.37</v>
      </c>
      <c r="E1869" s="3">
        <v>0</v>
      </c>
      <c r="F1869" s="3">
        <v>0.56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0.07</v>
      </c>
      <c r="N1869" s="1" t="s">
        <v>50</v>
      </c>
      <c r="O1869" s="1">
        <v>950</v>
      </c>
      <c r="P1869" s="1">
        <v>1</v>
      </c>
      <c r="Q1869" s="1" t="s">
        <v>52</v>
      </c>
      <c r="R1869" s="1">
        <v>450</v>
      </c>
      <c r="S1869" s="1">
        <v>3.998166667</v>
      </c>
      <c r="T1869" s="1" t="s">
        <v>51</v>
      </c>
      <c r="U1869" s="1" t="s">
        <v>52</v>
      </c>
      <c r="V1869" s="1" t="s">
        <v>52</v>
      </c>
      <c r="W1869" s="1" t="s">
        <v>943</v>
      </c>
      <c r="X1869" s="1" t="s">
        <v>52</v>
      </c>
    </row>
    <row r="1870" s="2" customFormat="1" spans="1:24">
      <c r="A1870" s="2" t="s">
        <v>149</v>
      </c>
      <c r="B1870" s="3" t="s">
        <v>376</v>
      </c>
      <c r="C1870" s="1" t="s">
        <v>112</v>
      </c>
      <c r="D1870" s="3">
        <v>99.033</v>
      </c>
      <c r="E1870" s="3">
        <v>0</v>
      </c>
      <c r="F1870" s="3">
        <v>0.967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1" t="s">
        <v>50</v>
      </c>
      <c r="O1870" s="1">
        <v>990</v>
      </c>
      <c r="P1870" s="1">
        <v>4</v>
      </c>
      <c r="Q1870" s="1" t="s">
        <v>52</v>
      </c>
      <c r="R1870" s="1">
        <v>440</v>
      </c>
      <c r="S1870" s="1">
        <v>1</v>
      </c>
      <c r="T1870" s="1" t="s">
        <v>51</v>
      </c>
      <c r="U1870" s="1" t="s">
        <v>52</v>
      </c>
      <c r="V1870" s="1" t="s">
        <v>52</v>
      </c>
      <c r="W1870" s="1" t="s">
        <v>944</v>
      </c>
      <c r="X1870" s="1" t="s">
        <v>52</v>
      </c>
    </row>
    <row r="1871" s="2" customFormat="1" spans="1:24">
      <c r="A1871" s="2" t="s">
        <v>133</v>
      </c>
      <c r="B1871" s="3" t="s">
        <v>387</v>
      </c>
      <c r="C1871" s="1" t="s">
        <v>9</v>
      </c>
      <c r="D1871" s="3">
        <v>99.54</v>
      </c>
      <c r="E1871" s="3">
        <v>0</v>
      </c>
      <c r="F1871" s="3">
        <v>0.26</v>
      </c>
      <c r="G1871" s="3">
        <v>0</v>
      </c>
      <c r="H1871" s="3">
        <v>0.2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1" t="s">
        <v>50</v>
      </c>
      <c r="O1871" s="1" t="s">
        <v>52</v>
      </c>
      <c r="P1871" s="1" t="s">
        <v>52</v>
      </c>
      <c r="Q1871" s="1" t="s">
        <v>52</v>
      </c>
      <c r="R1871" s="1">
        <v>500</v>
      </c>
      <c r="S1871" s="1">
        <v>1.551</v>
      </c>
      <c r="T1871" s="1" t="s">
        <v>51</v>
      </c>
      <c r="U1871" s="1" t="s">
        <v>52</v>
      </c>
      <c r="V1871" s="1" t="s">
        <v>52</v>
      </c>
      <c r="W1871" s="1" t="s">
        <v>945</v>
      </c>
      <c r="X1871" s="1" t="s">
        <v>52</v>
      </c>
    </row>
    <row r="1872" s="2" customFormat="1" spans="1:24">
      <c r="A1872" s="2" t="s">
        <v>230</v>
      </c>
      <c r="B1872" s="3" t="s">
        <v>774</v>
      </c>
      <c r="C1872" s="1" t="s">
        <v>8</v>
      </c>
      <c r="D1872" s="3">
        <v>99.26</v>
      </c>
      <c r="E1872" s="3">
        <v>0</v>
      </c>
      <c r="F1872" s="3">
        <v>0.6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0.14</v>
      </c>
      <c r="N1872" s="1" t="s">
        <v>50</v>
      </c>
      <c r="O1872" s="1">
        <v>950</v>
      </c>
      <c r="P1872" s="1">
        <v>1</v>
      </c>
      <c r="Q1872" s="1" t="s">
        <v>52</v>
      </c>
      <c r="R1872" s="1">
        <v>450</v>
      </c>
      <c r="S1872" s="1">
        <v>1.992833333</v>
      </c>
      <c r="T1872" s="1" t="s">
        <v>51</v>
      </c>
      <c r="U1872" s="1" t="s">
        <v>52</v>
      </c>
      <c r="V1872" s="1" t="s">
        <v>52</v>
      </c>
      <c r="W1872" s="1" t="s">
        <v>946</v>
      </c>
      <c r="X1872" s="1" t="s">
        <v>52</v>
      </c>
    </row>
    <row r="1873" s="2" customFormat="1" spans="1:24">
      <c r="A1873" s="2" t="s">
        <v>228</v>
      </c>
      <c r="B1873" s="3" t="s">
        <v>774</v>
      </c>
      <c r="C1873" s="1" t="s">
        <v>8</v>
      </c>
      <c r="D1873" s="3">
        <v>99.26</v>
      </c>
      <c r="E1873" s="3">
        <v>0</v>
      </c>
      <c r="F1873" s="3">
        <v>0.6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0.14</v>
      </c>
      <c r="N1873" s="1" t="s">
        <v>50</v>
      </c>
      <c r="O1873" s="1">
        <v>950</v>
      </c>
      <c r="P1873" s="1">
        <v>1</v>
      </c>
      <c r="Q1873" s="1" t="s">
        <v>52</v>
      </c>
      <c r="R1873" s="1">
        <v>450</v>
      </c>
      <c r="S1873" s="1">
        <v>0.989166667</v>
      </c>
      <c r="T1873" s="1" t="s">
        <v>51</v>
      </c>
      <c r="U1873" s="1" t="s">
        <v>52</v>
      </c>
      <c r="V1873" s="1" t="s">
        <v>52</v>
      </c>
      <c r="W1873" s="1" t="s">
        <v>947</v>
      </c>
      <c r="X1873" s="1" t="s">
        <v>52</v>
      </c>
    </row>
    <row r="1874" s="2" customFormat="1" spans="1:24">
      <c r="A1874" s="2" t="s">
        <v>164</v>
      </c>
      <c r="B1874" s="3" t="s">
        <v>774</v>
      </c>
      <c r="C1874" s="1" t="s">
        <v>8</v>
      </c>
      <c r="D1874" s="3">
        <v>99.26</v>
      </c>
      <c r="E1874" s="3">
        <v>0</v>
      </c>
      <c r="F1874" s="3">
        <v>0.6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0.14</v>
      </c>
      <c r="N1874" s="1" t="s">
        <v>50</v>
      </c>
      <c r="O1874" s="1">
        <v>950</v>
      </c>
      <c r="P1874" s="1">
        <v>1</v>
      </c>
      <c r="Q1874" s="1" t="s">
        <v>52</v>
      </c>
      <c r="R1874" s="1">
        <v>450</v>
      </c>
      <c r="S1874" s="1">
        <v>2.958666667</v>
      </c>
      <c r="T1874" s="1" t="s">
        <v>51</v>
      </c>
      <c r="U1874" s="1" t="s">
        <v>52</v>
      </c>
      <c r="V1874" s="1" t="s">
        <v>52</v>
      </c>
      <c r="W1874" s="1" t="s">
        <v>948</v>
      </c>
      <c r="X1874" s="1" t="s">
        <v>52</v>
      </c>
    </row>
    <row r="1875" s="2" customFormat="1" spans="1:24">
      <c r="A1875" s="2" t="s">
        <v>134</v>
      </c>
      <c r="B1875" s="3" t="s">
        <v>387</v>
      </c>
      <c r="C1875" s="1" t="s">
        <v>9</v>
      </c>
      <c r="D1875" s="3">
        <v>99.54</v>
      </c>
      <c r="E1875" s="3">
        <v>0</v>
      </c>
      <c r="F1875" s="3">
        <v>0.26</v>
      </c>
      <c r="G1875" s="3">
        <v>0</v>
      </c>
      <c r="H1875" s="3">
        <v>0.2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1" t="s">
        <v>50</v>
      </c>
      <c r="O1875" s="1" t="s">
        <v>52</v>
      </c>
      <c r="P1875" s="1" t="s">
        <v>52</v>
      </c>
      <c r="Q1875" s="1" t="s">
        <v>52</v>
      </c>
      <c r="R1875" s="1">
        <v>500</v>
      </c>
      <c r="S1875" s="1">
        <v>1.942166667</v>
      </c>
      <c r="T1875" s="1" t="s">
        <v>51</v>
      </c>
      <c r="U1875" s="1" t="s">
        <v>52</v>
      </c>
      <c r="V1875" s="1" t="s">
        <v>52</v>
      </c>
      <c r="W1875" s="1" t="s">
        <v>949</v>
      </c>
      <c r="X1875" s="1" t="s">
        <v>52</v>
      </c>
    </row>
    <row r="1876" s="2" customFormat="1" spans="1:24">
      <c r="A1876" s="2" t="s">
        <v>169</v>
      </c>
      <c r="B1876" s="3" t="s">
        <v>774</v>
      </c>
      <c r="C1876" s="1" t="s">
        <v>8</v>
      </c>
      <c r="D1876" s="3">
        <v>99.29</v>
      </c>
      <c r="E1876" s="3">
        <v>0</v>
      </c>
      <c r="F1876" s="3">
        <v>0.61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0.1</v>
      </c>
      <c r="N1876" s="1" t="s">
        <v>50</v>
      </c>
      <c r="O1876" s="1">
        <v>950</v>
      </c>
      <c r="P1876" s="1">
        <v>1</v>
      </c>
      <c r="Q1876" s="1" t="s">
        <v>52</v>
      </c>
      <c r="R1876" s="1">
        <v>450</v>
      </c>
      <c r="S1876" s="1">
        <v>1.458666667</v>
      </c>
      <c r="T1876" s="1" t="s">
        <v>51</v>
      </c>
      <c r="U1876" s="1" t="s">
        <v>52</v>
      </c>
      <c r="V1876" s="1" t="s">
        <v>52</v>
      </c>
      <c r="W1876" s="1" t="s">
        <v>950</v>
      </c>
      <c r="X1876" s="1" t="s">
        <v>52</v>
      </c>
    </row>
    <row r="1877" s="2" customFormat="1" spans="1:24">
      <c r="A1877" s="2" t="s">
        <v>213</v>
      </c>
      <c r="B1877" s="3" t="s">
        <v>774</v>
      </c>
      <c r="C1877" s="1" t="s">
        <v>8</v>
      </c>
      <c r="D1877" s="3">
        <v>99.37</v>
      </c>
      <c r="E1877" s="3">
        <v>0</v>
      </c>
      <c r="F1877" s="3">
        <v>0.56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0.07</v>
      </c>
      <c r="N1877" s="1" t="s">
        <v>50</v>
      </c>
      <c r="O1877" s="1">
        <v>950</v>
      </c>
      <c r="P1877" s="1">
        <v>1</v>
      </c>
      <c r="Q1877" s="1" t="s">
        <v>52</v>
      </c>
      <c r="R1877" s="1">
        <v>450</v>
      </c>
      <c r="S1877" s="1">
        <v>1.492833333</v>
      </c>
      <c r="T1877" s="1" t="s">
        <v>51</v>
      </c>
      <c r="U1877" s="1" t="s">
        <v>52</v>
      </c>
      <c r="V1877" s="1" t="s">
        <v>52</v>
      </c>
      <c r="W1877" s="1" t="s">
        <v>951</v>
      </c>
      <c r="X1877" s="1" t="s">
        <v>52</v>
      </c>
    </row>
    <row r="1878" s="2" customFormat="1" spans="1:24">
      <c r="A1878" s="2" t="s">
        <v>215</v>
      </c>
      <c r="B1878" s="3" t="s">
        <v>774</v>
      </c>
      <c r="C1878" s="1" t="s">
        <v>8</v>
      </c>
      <c r="D1878" s="3">
        <v>99.37</v>
      </c>
      <c r="E1878" s="3">
        <v>0</v>
      </c>
      <c r="F1878" s="3">
        <v>0.56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0.07</v>
      </c>
      <c r="N1878" s="1" t="s">
        <v>50</v>
      </c>
      <c r="O1878" s="1">
        <v>950</v>
      </c>
      <c r="P1878" s="1">
        <v>1</v>
      </c>
      <c r="Q1878" s="1" t="s">
        <v>52</v>
      </c>
      <c r="R1878" s="1">
        <v>450</v>
      </c>
      <c r="S1878" s="1">
        <v>2.994666667</v>
      </c>
      <c r="T1878" s="1" t="s">
        <v>51</v>
      </c>
      <c r="U1878" s="1" t="s">
        <v>52</v>
      </c>
      <c r="V1878" s="1" t="s">
        <v>52</v>
      </c>
      <c r="W1878" s="1" t="s">
        <v>952</v>
      </c>
      <c r="X1878" s="1" t="s">
        <v>52</v>
      </c>
    </row>
    <row r="1879" s="2" customFormat="1" spans="1:24">
      <c r="A1879" s="2" t="s">
        <v>136</v>
      </c>
      <c r="B1879" s="3" t="s">
        <v>387</v>
      </c>
      <c r="C1879" s="1" t="s">
        <v>9</v>
      </c>
      <c r="D1879" s="3">
        <v>99.54</v>
      </c>
      <c r="E1879" s="3">
        <v>0</v>
      </c>
      <c r="F1879" s="3">
        <v>0.26</v>
      </c>
      <c r="G1879" s="3">
        <v>0</v>
      </c>
      <c r="H1879" s="3">
        <v>0.2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1" t="s">
        <v>50</v>
      </c>
      <c r="O1879" s="1" t="s">
        <v>52</v>
      </c>
      <c r="P1879" s="1" t="s">
        <v>52</v>
      </c>
      <c r="Q1879" s="1" t="s">
        <v>52</v>
      </c>
      <c r="R1879" s="1">
        <v>500</v>
      </c>
      <c r="S1879" s="1">
        <v>3.787</v>
      </c>
      <c r="T1879" s="1" t="s">
        <v>51</v>
      </c>
      <c r="U1879" s="1" t="s">
        <v>52</v>
      </c>
      <c r="V1879" s="1" t="s">
        <v>52</v>
      </c>
      <c r="W1879" s="1" t="s">
        <v>953</v>
      </c>
      <c r="X1879" s="1" t="s">
        <v>52</v>
      </c>
    </row>
    <row r="1880" s="2" customFormat="1" spans="1:24">
      <c r="A1880" s="2" t="s">
        <v>161</v>
      </c>
      <c r="B1880" s="3" t="s">
        <v>774</v>
      </c>
      <c r="C1880" s="1" t="s">
        <v>8</v>
      </c>
      <c r="D1880" s="3">
        <v>99.26</v>
      </c>
      <c r="E1880" s="3">
        <v>0</v>
      </c>
      <c r="F1880" s="3">
        <v>0.6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0.14</v>
      </c>
      <c r="N1880" s="1" t="s">
        <v>50</v>
      </c>
      <c r="O1880" s="1">
        <v>950</v>
      </c>
      <c r="P1880" s="1">
        <v>1</v>
      </c>
      <c r="Q1880" s="1" t="s">
        <v>52</v>
      </c>
      <c r="R1880" s="1">
        <v>450</v>
      </c>
      <c r="S1880" s="1">
        <v>0.962166667</v>
      </c>
      <c r="T1880" s="1" t="s">
        <v>51</v>
      </c>
      <c r="U1880" s="1" t="s">
        <v>52</v>
      </c>
      <c r="V1880" s="1" t="s">
        <v>52</v>
      </c>
      <c r="W1880" s="1" t="s">
        <v>954</v>
      </c>
      <c r="X1880" s="1" t="s">
        <v>52</v>
      </c>
    </row>
    <row r="1881" s="2" customFormat="1" spans="1:24">
      <c r="A1881" s="2" t="s">
        <v>214</v>
      </c>
      <c r="B1881" s="3" t="s">
        <v>774</v>
      </c>
      <c r="C1881" s="1" t="s">
        <v>8</v>
      </c>
      <c r="D1881" s="3">
        <v>99.37</v>
      </c>
      <c r="E1881" s="3">
        <v>0</v>
      </c>
      <c r="F1881" s="3">
        <v>0.56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0.07</v>
      </c>
      <c r="N1881" s="1" t="s">
        <v>50</v>
      </c>
      <c r="O1881" s="1">
        <v>950</v>
      </c>
      <c r="P1881" s="1">
        <v>1</v>
      </c>
      <c r="Q1881" s="1" t="s">
        <v>52</v>
      </c>
      <c r="R1881" s="1">
        <v>450</v>
      </c>
      <c r="S1881" s="1">
        <v>1.994666667</v>
      </c>
      <c r="T1881" s="1" t="s">
        <v>51</v>
      </c>
      <c r="U1881" s="1" t="s">
        <v>52</v>
      </c>
      <c r="V1881" s="1" t="s">
        <v>52</v>
      </c>
      <c r="W1881" s="1" t="s">
        <v>955</v>
      </c>
      <c r="X1881" s="1" t="s">
        <v>52</v>
      </c>
    </row>
    <row r="1882" s="2" customFormat="1" spans="1:24">
      <c r="A1882" s="2" t="s">
        <v>127</v>
      </c>
      <c r="B1882" s="3" t="s">
        <v>387</v>
      </c>
      <c r="C1882" s="1" t="s">
        <v>9</v>
      </c>
      <c r="D1882" s="3">
        <v>99.54</v>
      </c>
      <c r="E1882" s="3">
        <v>0</v>
      </c>
      <c r="F1882" s="3">
        <v>0.26</v>
      </c>
      <c r="G1882" s="3">
        <v>0</v>
      </c>
      <c r="H1882" s="3">
        <v>0.2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1" t="s">
        <v>50</v>
      </c>
      <c r="O1882" s="1" t="s">
        <v>52</v>
      </c>
      <c r="P1882" s="1" t="s">
        <v>52</v>
      </c>
      <c r="Q1882" s="1" t="s">
        <v>52</v>
      </c>
      <c r="R1882" s="1">
        <v>500</v>
      </c>
      <c r="S1882" s="1">
        <v>0.263333333</v>
      </c>
      <c r="T1882" s="1" t="s">
        <v>51</v>
      </c>
      <c r="U1882" s="1" t="s">
        <v>52</v>
      </c>
      <c r="V1882" s="1" t="s">
        <v>52</v>
      </c>
      <c r="W1882" s="1" t="s">
        <v>956</v>
      </c>
      <c r="X1882" s="1" t="s">
        <v>52</v>
      </c>
    </row>
    <row r="1883" s="2" customFormat="1" spans="1:24">
      <c r="A1883" s="2" t="s">
        <v>193</v>
      </c>
      <c r="B1883" s="3" t="s">
        <v>774</v>
      </c>
      <c r="C1883" s="1" t="s">
        <v>8</v>
      </c>
      <c r="D1883" s="3">
        <v>99.29</v>
      </c>
      <c r="E1883" s="3">
        <v>0</v>
      </c>
      <c r="F1883" s="3">
        <v>0.61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0.1</v>
      </c>
      <c r="N1883" s="1" t="s">
        <v>50</v>
      </c>
      <c r="O1883" s="1">
        <v>950</v>
      </c>
      <c r="P1883" s="1">
        <v>1</v>
      </c>
      <c r="Q1883" s="1" t="s">
        <v>52</v>
      </c>
      <c r="R1883" s="1">
        <v>450</v>
      </c>
      <c r="S1883" s="1">
        <v>1.454833333</v>
      </c>
      <c r="T1883" s="1" t="s">
        <v>51</v>
      </c>
      <c r="U1883" s="1" t="s">
        <v>52</v>
      </c>
      <c r="V1883" s="1" t="s">
        <v>52</v>
      </c>
      <c r="W1883" s="1" t="s">
        <v>957</v>
      </c>
      <c r="X1883" s="1" t="s">
        <v>52</v>
      </c>
    </row>
    <row r="1884" s="2" customFormat="1" spans="1:24">
      <c r="A1884" s="2" t="s">
        <v>258</v>
      </c>
      <c r="B1884" s="3" t="s">
        <v>774</v>
      </c>
      <c r="C1884" s="1" t="s">
        <v>8</v>
      </c>
      <c r="D1884" s="3">
        <v>99.29</v>
      </c>
      <c r="E1884" s="3">
        <v>0</v>
      </c>
      <c r="F1884" s="3">
        <v>0.61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0.1</v>
      </c>
      <c r="N1884" s="1" t="s">
        <v>50</v>
      </c>
      <c r="O1884" s="1">
        <v>950</v>
      </c>
      <c r="P1884" s="1">
        <v>1</v>
      </c>
      <c r="Q1884" s="1" t="s">
        <v>52</v>
      </c>
      <c r="R1884" s="1">
        <v>450</v>
      </c>
      <c r="S1884" s="1">
        <v>0.002166667</v>
      </c>
      <c r="T1884" s="1" t="s">
        <v>51</v>
      </c>
      <c r="U1884" s="1" t="s">
        <v>52</v>
      </c>
      <c r="V1884" s="1" t="s">
        <v>52</v>
      </c>
      <c r="W1884" s="1" t="s">
        <v>958</v>
      </c>
      <c r="X1884" s="1" t="s">
        <v>52</v>
      </c>
    </row>
    <row r="1885" s="2" customFormat="1" spans="1:24">
      <c r="A1885" s="2" t="s">
        <v>959</v>
      </c>
      <c r="B1885" s="3" t="s">
        <v>180</v>
      </c>
      <c r="C1885" s="1" t="s">
        <v>112</v>
      </c>
      <c r="D1885" s="3">
        <v>99.58</v>
      </c>
      <c r="E1885" s="3">
        <v>0</v>
      </c>
      <c r="F1885" s="3">
        <v>0.42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1" t="s">
        <v>50</v>
      </c>
      <c r="O1885" s="1">
        <v>950</v>
      </c>
      <c r="P1885" s="1">
        <v>1</v>
      </c>
      <c r="Q1885" s="1">
        <v>80</v>
      </c>
      <c r="R1885" s="1">
        <v>450</v>
      </c>
      <c r="S1885" s="1">
        <v>0.191333333</v>
      </c>
      <c r="T1885" s="1" t="s">
        <v>51</v>
      </c>
      <c r="U1885" s="1" t="s">
        <v>52</v>
      </c>
      <c r="V1885" s="1" t="s">
        <v>52</v>
      </c>
      <c r="W1885" s="1" t="s">
        <v>960</v>
      </c>
      <c r="X1885" s="1" t="s">
        <v>52</v>
      </c>
    </row>
    <row r="1886" s="2" customFormat="1" spans="1:24">
      <c r="A1886" s="2" t="s">
        <v>212</v>
      </c>
      <c r="B1886" s="3" t="s">
        <v>774</v>
      </c>
      <c r="C1886" s="1" t="s">
        <v>8</v>
      </c>
      <c r="D1886" s="3">
        <v>99.37</v>
      </c>
      <c r="E1886" s="3">
        <v>0</v>
      </c>
      <c r="F1886" s="3">
        <v>0.56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0.07</v>
      </c>
      <c r="N1886" s="1" t="s">
        <v>50</v>
      </c>
      <c r="O1886" s="1">
        <v>950</v>
      </c>
      <c r="P1886" s="1">
        <v>1</v>
      </c>
      <c r="Q1886" s="1" t="s">
        <v>52</v>
      </c>
      <c r="R1886" s="1">
        <v>450</v>
      </c>
      <c r="S1886" s="1">
        <v>0.963833333</v>
      </c>
      <c r="T1886" s="1" t="s">
        <v>51</v>
      </c>
      <c r="U1886" s="1" t="s">
        <v>52</v>
      </c>
      <c r="V1886" s="1" t="s">
        <v>52</v>
      </c>
      <c r="W1886" s="1" t="s">
        <v>961</v>
      </c>
      <c r="X1886" s="1" t="s">
        <v>52</v>
      </c>
    </row>
    <row r="1887" s="2" customFormat="1" spans="1:24">
      <c r="A1887" s="2" t="s">
        <v>135</v>
      </c>
      <c r="B1887" s="3" t="s">
        <v>387</v>
      </c>
      <c r="C1887" s="1" t="s">
        <v>9</v>
      </c>
      <c r="D1887" s="3">
        <v>99.54</v>
      </c>
      <c r="E1887" s="3">
        <v>0</v>
      </c>
      <c r="F1887" s="3">
        <v>0.26</v>
      </c>
      <c r="G1887" s="3">
        <v>0</v>
      </c>
      <c r="H1887" s="3">
        <v>0.2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1" t="s">
        <v>50</v>
      </c>
      <c r="O1887" s="1" t="s">
        <v>52</v>
      </c>
      <c r="P1887" s="1" t="s">
        <v>52</v>
      </c>
      <c r="Q1887" s="1" t="s">
        <v>52</v>
      </c>
      <c r="R1887" s="1">
        <v>500</v>
      </c>
      <c r="S1887" s="1">
        <v>2.9445</v>
      </c>
      <c r="T1887" s="1" t="s">
        <v>51</v>
      </c>
      <c r="U1887" s="1" t="s">
        <v>52</v>
      </c>
      <c r="V1887" s="1" t="s">
        <v>52</v>
      </c>
      <c r="W1887" s="1" t="s">
        <v>962</v>
      </c>
      <c r="X1887" s="1" t="s">
        <v>52</v>
      </c>
    </row>
    <row r="1888" s="2" customFormat="1" spans="1:24">
      <c r="A1888" s="2" t="s">
        <v>194</v>
      </c>
      <c r="B1888" s="3" t="s">
        <v>774</v>
      </c>
      <c r="C1888" s="1" t="s">
        <v>8</v>
      </c>
      <c r="D1888" s="3">
        <v>99.29</v>
      </c>
      <c r="E1888" s="3">
        <v>0</v>
      </c>
      <c r="F1888" s="3">
        <v>0.61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0.1</v>
      </c>
      <c r="N1888" s="1" t="s">
        <v>50</v>
      </c>
      <c r="O1888" s="1">
        <v>950</v>
      </c>
      <c r="P1888" s="1">
        <v>1</v>
      </c>
      <c r="Q1888" s="1" t="s">
        <v>52</v>
      </c>
      <c r="R1888" s="1">
        <v>450</v>
      </c>
      <c r="S1888" s="1">
        <v>1.9585</v>
      </c>
      <c r="T1888" s="1" t="s">
        <v>51</v>
      </c>
      <c r="U1888" s="1" t="s">
        <v>52</v>
      </c>
      <c r="V1888" s="1" t="s">
        <v>52</v>
      </c>
      <c r="W1888" s="1" t="s">
        <v>963</v>
      </c>
      <c r="X1888" s="1" t="s">
        <v>52</v>
      </c>
    </row>
    <row r="1889" s="2" customFormat="1" spans="1:24">
      <c r="A1889" s="2" t="s">
        <v>964</v>
      </c>
      <c r="B1889" s="3" t="s">
        <v>840</v>
      </c>
      <c r="C1889" s="1" t="s">
        <v>841</v>
      </c>
      <c r="D1889" s="3">
        <v>99.584</v>
      </c>
      <c r="E1889" s="3">
        <v>0</v>
      </c>
      <c r="F1889" s="3">
        <v>0.261</v>
      </c>
      <c r="G1889" s="3">
        <v>0</v>
      </c>
      <c r="H1889" s="3">
        <v>0.136</v>
      </c>
      <c r="I1889" s="3">
        <v>0</v>
      </c>
      <c r="J1889" s="3">
        <v>0</v>
      </c>
      <c r="K1889" s="3">
        <v>0.019</v>
      </c>
      <c r="L1889" s="3">
        <v>0</v>
      </c>
      <c r="M1889" s="3">
        <v>0</v>
      </c>
      <c r="N1889" s="1" t="s">
        <v>50</v>
      </c>
      <c r="O1889" s="1">
        <v>950</v>
      </c>
      <c r="P1889" s="1">
        <v>2</v>
      </c>
      <c r="Q1889" s="1">
        <v>80</v>
      </c>
      <c r="R1889" s="1">
        <v>500</v>
      </c>
      <c r="S1889" s="1">
        <v>4</v>
      </c>
      <c r="T1889" s="1" t="s">
        <v>51</v>
      </c>
      <c r="U1889" s="1" t="s">
        <v>52</v>
      </c>
      <c r="V1889" s="1" t="s">
        <v>52</v>
      </c>
      <c r="W1889" s="1" t="s">
        <v>965</v>
      </c>
      <c r="X1889" s="1" t="s">
        <v>52</v>
      </c>
    </row>
    <row r="1890" s="2" customFormat="1" spans="1:24">
      <c r="A1890" s="2" t="s">
        <v>245</v>
      </c>
      <c r="B1890" s="3" t="s">
        <v>774</v>
      </c>
      <c r="C1890" s="1" t="s">
        <v>8</v>
      </c>
      <c r="D1890" s="3">
        <v>99.37</v>
      </c>
      <c r="E1890" s="3">
        <v>0</v>
      </c>
      <c r="F1890" s="3">
        <v>0.56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0.07</v>
      </c>
      <c r="N1890" s="1" t="s">
        <v>50</v>
      </c>
      <c r="O1890" s="1">
        <v>950</v>
      </c>
      <c r="P1890" s="1">
        <v>1</v>
      </c>
      <c r="Q1890" s="1" t="s">
        <v>52</v>
      </c>
      <c r="R1890" s="1">
        <v>450</v>
      </c>
      <c r="S1890" s="1">
        <v>0.453</v>
      </c>
      <c r="T1890" s="1" t="s">
        <v>51</v>
      </c>
      <c r="U1890" s="1" t="s">
        <v>52</v>
      </c>
      <c r="V1890" s="1" t="s">
        <v>52</v>
      </c>
      <c r="W1890" s="1" t="s">
        <v>966</v>
      </c>
      <c r="X1890" s="1" t="s">
        <v>52</v>
      </c>
    </row>
    <row r="1891" s="2" customFormat="1" spans="1:24">
      <c r="A1891" s="2" t="s">
        <v>227</v>
      </c>
      <c r="B1891" s="3" t="s">
        <v>774</v>
      </c>
      <c r="C1891" s="1" t="s">
        <v>8</v>
      </c>
      <c r="D1891" s="3">
        <v>99.26</v>
      </c>
      <c r="E1891" s="3">
        <v>0</v>
      </c>
      <c r="F1891" s="3">
        <v>0.6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0.14</v>
      </c>
      <c r="N1891" s="1" t="s">
        <v>50</v>
      </c>
      <c r="O1891" s="1">
        <v>950</v>
      </c>
      <c r="P1891" s="1">
        <v>1</v>
      </c>
      <c r="Q1891" s="1" t="s">
        <v>52</v>
      </c>
      <c r="R1891" s="1">
        <v>450</v>
      </c>
      <c r="S1891" s="1">
        <v>0.471166667</v>
      </c>
      <c r="T1891" s="1" t="s">
        <v>51</v>
      </c>
      <c r="U1891" s="1" t="s">
        <v>52</v>
      </c>
      <c r="V1891" s="1" t="s">
        <v>52</v>
      </c>
      <c r="W1891" s="1" t="s">
        <v>967</v>
      </c>
      <c r="X1891" s="1" t="s">
        <v>52</v>
      </c>
    </row>
    <row r="1892" s="2" customFormat="1" spans="1:24">
      <c r="A1892" s="2" t="s">
        <v>968</v>
      </c>
      <c r="B1892" s="3" t="s">
        <v>774</v>
      </c>
      <c r="C1892" s="1" t="s">
        <v>8</v>
      </c>
      <c r="D1892" s="3">
        <v>99.29</v>
      </c>
      <c r="E1892" s="3">
        <v>0</v>
      </c>
      <c r="F1892" s="3">
        <v>0.61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0.1</v>
      </c>
      <c r="N1892" s="1" t="s">
        <v>50</v>
      </c>
      <c r="O1892" s="1">
        <v>950</v>
      </c>
      <c r="P1892" s="1">
        <v>1</v>
      </c>
      <c r="Q1892" s="1" t="s">
        <v>52</v>
      </c>
      <c r="R1892" s="1">
        <v>450</v>
      </c>
      <c r="S1892" s="1">
        <v>2.9585</v>
      </c>
      <c r="T1892" s="1" t="s">
        <v>51</v>
      </c>
      <c r="U1892" s="1" t="s">
        <v>52</v>
      </c>
      <c r="V1892" s="1" t="s">
        <v>52</v>
      </c>
      <c r="W1892" s="1" t="s">
        <v>969</v>
      </c>
      <c r="X1892" s="1" t="s">
        <v>52</v>
      </c>
    </row>
    <row r="1893" s="2" customFormat="1" spans="1:24">
      <c r="A1893" s="2" t="s">
        <v>163</v>
      </c>
      <c r="B1893" s="3" t="s">
        <v>774</v>
      </c>
      <c r="C1893" s="1" t="s">
        <v>8</v>
      </c>
      <c r="D1893" s="3">
        <v>99.26</v>
      </c>
      <c r="E1893" s="3">
        <v>0</v>
      </c>
      <c r="F1893" s="3">
        <v>0.6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0.14</v>
      </c>
      <c r="N1893" s="1" t="s">
        <v>50</v>
      </c>
      <c r="O1893" s="1">
        <v>950</v>
      </c>
      <c r="P1893" s="1">
        <v>1</v>
      </c>
      <c r="Q1893" s="1" t="s">
        <v>52</v>
      </c>
      <c r="R1893" s="1">
        <v>450</v>
      </c>
      <c r="S1893" s="1">
        <v>1.953166667</v>
      </c>
      <c r="T1893" s="1" t="s">
        <v>51</v>
      </c>
      <c r="U1893" s="1" t="s">
        <v>52</v>
      </c>
      <c r="V1893" s="1" t="s">
        <v>52</v>
      </c>
      <c r="W1893" s="1" t="s">
        <v>970</v>
      </c>
      <c r="X1893" s="1" t="s">
        <v>52</v>
      </c>
    </row>
    <row r="1894" s="2" customFormat="1" spans="1:24">
      <c r="A1894" s="1">
        <v>1248</v>
      </c>
      <c r="B1894" s="1" t="s">
        <v>614</v>
      </c>
      <c r="C1894" s="1" t="s">
        <v>615</v>
      </c>
      <c r="D1894" s="1">
        <v>97.52</v>
      </c>
      <c r="E1894" s="1">
        <v>0</v>
      </c>
      <c r="F1894" s="1">
        <v>0.63</v>
      </c>
      <c r="G1894" s="1">
        <v>1.85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 t="s">
        <v>55</v>
      </c>
      <c r="O1894" s="1">
        <v>1049.85</v>
      </c>
      <c r="P1894" s="1">
        <v>2</v>
      </c>
      <c r="Q1894" s="1">
        <v>90</v>
      </c>
      <c r="R1894" s="1">
        <v>599.85</v>
      </c>
      <c r="S1894" s="1">
        <v>0.75</v>
      </c>
      <c r="T1894" s="1" t="s">
        <v>56</v>
      </c>
      <c r="U1894" s="1">
        <v>144</v>
      </c>
      <c r="V1894" s="1" t="s">
        <v>52</v>
      </c>
      <c r="W1894" s="1" t="s">
        <v>971</v>
      </c>
      <c r="X1894" s="1">
        <v>57</v>
      </c>
    </row>
    <row r="1895" s="2" customFormat="1" spans="1:24">
      <c r="A1895" s="2" t="s">
        <v>202</v>
      </c>
      <c r="B1895" s="3" t="s">
        <v>774</v>
      </c>
      <c r="C1895" s="1" t="s">
        <v>8</v>
      </c>
      <c r="D1895" s="3">
        <v>99.26</v>
      </c>
      <c r="E1895" s="3">
        <v>0</v>
      </c>
      <c r="F1895" s="3">
        <v>0.6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0.14</v>
      </c>
      <c r="N1895" s="1" t="s">
        <v>50</v>
      </c>
      <c r="O1895" s="1">
        <v>950</v>
      </c>
      <c r="P1895" s="1">
        <v>1</v>
      </c>
      <c r="Q1895" s="1" t="s">
        <v>52</v>
      </c>
      <c r="R1895" s="1">
        <v>450</v>
      </c>
      <c r="S1895" s="1">
        <v>2.960333333</v>
      </c>
      <c r="T1895" s="1" t="s">
        <v>51</v>
      </c>
      <c r="U1895" s="1" t="s">
        <v>52</v>
      </c>
      <c r="V1895" s="1" t="s">
        <v>52</v>
      </c>
      <c r="W1895" s="1" t="s">
        <v>972</v>
      </c>
      <c r="X1895" s="1" t="s">
        <v>52</v>
      </c>
    </row>
    <row r="1896" s="2" customFormat="1" spans="1:24">
      <c r="A1896" s="2" t="s">
        <v>973</v>
      </c>
      <c r="B1896" s="3" t="s">
        <v>774</v>
      </c>
      <c r="C1896" s="1" t="s">
        <v>8</v>
      </c>
      <c r="D1896" s="3">
        <v>99.26</v>
      </c>
      <c r="E1896" s="3">
        <v>0</v>
      </c>
      <c r="F1896" s="3">
        <v>0.6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0.14</v>
      </c>
      <c r="N1896" s="1" t="s">
        <v>50</v>
      </c>
      <c r="O1896" s="1">
        <v>950</v>
      </c>
      <c r="P1896" s="1">
        <v>1</v>
      </c>
      <c r="Q1896" s="1" t="s">
        <v>52</v>
      </c>
      <c r="R1896" s="1">
        <v>450</v>
      </c>
      <c r="S1896" s="1">
        <v>0.382666667</v>
      </c>
      <c r="T1896" s="1" t="s">
        <v>51</v>
      </c>
      <c r="U1896" s="1" t="s">
        <v>52</v>
      </c>
      <c r="V1896" s="1" t="s">
        <v>52</v>
      </c>
      <c r="W1896" s="1" t="s">
        <v>974</v>
      </c>
      <c r="X1896" s="1" t="s">
        <v>52</v>
      </c>
    </row>
    <row r="1897" s="2" customFormat="1" spans="1:24">
      <c r="A1897" s="2" t="s">
        <v>165</v>
      </c>
      <c r="B1897" s="3" t="s">
        <v>774</v>
      </c>
      <c r="C1897" s="1" t="s">
        <v>8</v>
      </c>
      <c r="D1897" s="3">
        <v>99.26</v>
      </c>
      <c r="E1897" s="3">
        <v>0</v>
      </c>
      <c r="F1897" s="3">
        <v>0.6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0.14</v>
      </c>
      <c r="N1897" s="1" t="s">
        <v>50</v>
      </c>
      <c r="O1897" s="1">
        <v>950</v>
      </c>
      <c r="P1897" s="1">
        <v>1</v>
      </c>
      <c r="Q1897" s="1" t="s">
        <v>52</v>
      </c>
      <c r="R1897" s="1">
        <v>450</v>
      </c>
      <c r="S1897" s="1">
        <v>3.956833333</v>
      </c>
      <c r="T1897" s="1" t="s">
        <v>51</v>
      </c>
      <c r="U1897" s="1" t="s">
        <v>52</v>
      </c>
      <c r="V1897" s="1" t="s">
        <v>52</v>
      </c>
      <c r="W1897" s="1" t="s">
        <v>975</v>
      </c>
      <c r="X1897" s="1" t="s">
        <v>52</v>
      </c>
    </row>
    <row r="1898" s="2" customFormat="1" spans="1:24">
      <c r="A1898" s="2" t="s">
        <v>976</v>
      </c>
      <c r="B1898" s="3" t="s">
        <v>156</v>
      </c>
      <c r="C1898" s="1" t="s">
        <v>9</v>
      </c>
      <c r="D1898" s="3">
        <v>99.39</v>
      </c>
      <c r="E1898" s="3">
        <v>0</v>
      </c>
      <c r="F1898" s="3">
        <v>0.44</v>
      </c>
      <c r="G1898" s="3">
        <v>0</v>
      </c>
      <c r="H1898" s="3">
        <v>0.17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1" t="s">
        <v>50</v>
      </c>
      <c r="O1898" s="1">
        <v>950</v>
      </c>
      <c r="P1898" s="1">
        <v>1</v>
      </c>
      <c r="Q1898" s="1">
        <v>58.6</v>
      </c>
      <c r="R1898" s="1">
        <v>500</v>
      </c>
      <c r="S1898" s="1">
        <v>0.490666667</v>
      </c>
      <c r="T1898" s="1" t="s">
        <v>51</v>
      </c>
      <c r="U1898" s="1" t="s">
        <v>52</v>
      </c>
      <c r="V1898" s="1" t="s">
        <v>52</v>
      </c>
      <c r="W1898" s="1" t="s">
        <v>977</v>
      </c>
      <c r="X1898" s="1" t="s">
        <v>52</v>
      </c>
    </row>
    <row r="1899" s="2" customFormat="1" spans="1:24">
      <c r="A1899" s="2" t="s">
        <v>196</v>
      </c>
      <c r="B1899" s="3" t="s">
        <v>774</v>
      </c>
      <c r="C1899" s="1" t="s">
        <v>8</v>
      </c>
      <c r="D1899" s="3">
        <v>99.29</v>
      </c>
      <c r="E1899" s="3">
        <v>0</v>
      </c>
      <c r="F1899" s="3">
        <v>0.61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0.1</v>
      </c>
      <c r="N1899" s="1" t="s">
        <v>50</v>
      </c>
      <c r="O1899" s="1">
        <v>950</v>
      </c>
      <c r="P1899" s="1">
        <v>1</v>
      </c>
      <c r="Q1899" s="1" t="s">
        <v>52</v>
      </c>
      <c r="R1899" s="1">
        <v>450</v>
      </c>
      <c r="S1899" s="1">
        <v>3.960333333</v>
      </c>
      <c r="T1899" s="1" t="s">
        <v>51</v>
      </c>
      <c r="U1899" s="1" t="s">
        <v>52</v>
      </c>
      <c r="V1899" s="1" t="s">
        <v>52</v>
      </c>
      <c r="W1899" s="1" t="s">
        <v>978</v>
      </c>
      <c r="X1899" s="1" t="s">
        <v>52</v>
      </c>
    </row>
    <row r="1900" s="2" customFormat="1" spans="1:24">
      <c r="A1900" s="2" t="s">
        <v>201</v>
      </c>
      <c r="B1900" s="3" t="s">
        <v>774</v>
      </c>
      <c r="C1900" s="1" t="s">
        <v>8</v>
      </c>
      <c r="D1900" s="3">
        <v>99.26</v>
      </c>
      <c r="E1900" s="3">
        <v>0</v>
      </c>
      <c r="F1900" s="3">
        <v>0.6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0.14</v>
      </c>
      <c r="N1900" s="1" t="s">
        <v>50</v>
      </c>
      <c r="O1900" s="1">
        <v>950</v>
      </c>
      <c r="P1900" s="1">
        <v>1</v>
      </c>
      <c r="Q1900" s="1" t="s">
        <v>52</v>
      </c>
      <c r="R1900" s="1">
        <v>450</v>
      </c>
      <c r="S1900" s="1">
        <v>1.951333333</v>
      </c>
      <c r="T1900" s="1" t="s">
        <v>51</v>
      </c>
      <c r="U1900" s="1" t="s">
        <v>52</v>
      </c>
      <c r="V1900" s="1" t="s">
        <v>52</v>
      </c>
      <c r="W1900" s="1" t="s">
        <v>979</v>
      </c>
      <c r="X1900" s="1" t="s">
        <v>52</v>
      </c>
    </row>
    <row r="1901" s="2" customFormat="1" spans="1:24">
      <c r="A1901" s="2" t="s">
        <v>126</v>
      </c>
      <c r="B1901" s="3" t="s">
        <v>387</v>
      </c>
      <c r="C1901" s="1" t="s">
        <v>9</v>
      </c>
      <c r="D1901" s="3">
        <v>99.54</v>
      </c>
      <c r="E1901" s="3">
        <v>0</v>
      </c>
      <c r="F1901" s="3">
        <v>0.26</v>
      </c>
      <c r="G1901" s="3">
        <v>0</v>
      </c>
      <c r="H1901" s="3">
        <v>0.2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1" t="s">
        <v>50</v>
      </c>
      <c r="O1901" s="1" t="s">
        <v>52</v>
      </c>
      <c r="P1901" s="1" t="s">
        <v>52</v>
      </c>
      <c r="Q1901" s="1" t="s">
        <v>52</v>
      </c>
      <c r="R1901" s="1">
        <v>500</v>
      </c>
      <c r="S1901" s="1">
        <v>0.2315</v>
      </c>
      <c r="T1901" s="1" t="s">
        <v>51</v>
      </c>
      <c r="U1901" s="1" t="s">
        <v>52</v>
      </c>
      <c r="V1901" s="1" t="s">
        <v>52</v>
      </c>
      <c r="W1901" s="1" t="s">
        <v>980</v>
      </c>
      <c r="X1901" s="1" t="s">
        <v>52</v>
      </c>
    </row>
    <row r="1902" s="2" customFormat="1" spans="1:24">
      <c r="A1902" s="2" t="s">
        <v>981</v>
      </c>
      <c r="B1902" s="3" t="s">
        <v>180</v>
      </c>
      <c r="C1902" s="1" t="s">
        <v>112</v>
      </c>
      <c r="D1902" s="3">
        <v>99.58</v>
      </c>
      <c r="E1902" s="3">
        <v>0</v>
      </c>
      <c r="F1902" s="3">
        <v>0.42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1" t="s">
        <v>50</v>
      </c>
      <c r="O1902" s="1">
        <v>950</v>
      </c>
      <c r="P1902" s="1">
        <v>1</v>
      </c>
      <c r="Q1902" s="1">
        <v>70</v>
      </c>
      <c r="R1902" s="1">
        <v>450</v>
      </c>
      <c r="S1902" s="1">
        <v>0.979666667</v>
      </c>
      <c r="T1902" s="1" t="s">
        <v>51</v>
      </c>
      <c r="U1902" s="1" t="s">
        <v>52</v>
      </c>
      <c r="V1902" s="1" t="s">
        <v>52</v>
      </c>
      <c r="W1902" s="1" t="s">
        <v>982</v>
      </c>
      <c r="X1902" s="1" t="s">
        <v>52</v>
      </c>
    </row>
    <row r="1903" s="2" customFormat="1" spans="1:24">
      <c r="A1903" s="2" t="s">
        <v>983</v>
      </c>
      <c r="B1903" s="3" t="s">
        <v>840</v>
      </c>
      <c r="C1903" s="1" t="s">
        <v>9</v>
      </c>
      <c r="D1903" s="3">
        <v>99.597</v>
      </c>
      <c r="E1903" s="3">
        <v>0</v>
      </c>
      <c r="F1903" s="3">
        <v>0.265</v>
      </c>
      <c r="G1903" s="3">
        <v>0</v>
      </c>
      <c r="H1903" s="3">
        <v>0.138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1" t="s">
        <v>50</v>
      </c>
      <c r="O1903" s="1">
        <v>950</v>
      </c>
      <c r="P1903" s="1">
        <v>2</v>
      </c>
      <c r="Q1903" s="1">
        <v>80</v>
      </c>
      <c r="R1903" s="1">
        <v>500</v>
      </c>
      <c r="S1903" s="1">
        <v>0.04</v>
      </c>
      <c r="T1903" s="1" t="s">
        <v>51</v>
      </c>
      <c r="U1903" s="1" t="s">
        <v>52</v>
      </c>
      <c r="V1903" s="1" t="s">
        <v>52</v>
      </c>
      <c r="W1903" s="1" t="s">
        <v>984</v>
      </c>
      <c r="X1903" s="1" t="s">
        <v>52</v>
      </c>
    </row>
    <row r="1904" s="2" customFormat="1" spans="1:24">
      <c r="A1904" s="2" t="s">
        <v>985</v>
      </c>
      <c r="B1904" s="2" t="s">
        <v>986</v>
      </c>
      <c r="C1904" s="1" t="s">
        <v>8</v>
      </c>
      <c r="D1904" s="2">
        <v>98.9</v>
      </c>
      <c r="E1904" s="2">
        <v>0</v>
      </c>
      <c r="F1904" s="2">
        <v>1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0.1</v>
      </c>
      <c r="N1904" s="4" t="s">
        <v>50</v>
      </c>
      <c r="O1904" s="2" t="s">
        <v>759</v>
      </c>
      <c r="P1904" s="2">
        <v>1</v>
      </c>
      <c r="Q1904" s="2" t="s">
        <v>52</v>
      </c>
      <c r="R1904" s="2" t="s">
        <v>52</v>
      </c>
      <c r="S1904" s="2" t="s">
        <v>52</v>
      </c>
      <c r="T1904" s="2" t="s">
        <v>52</v>
      </c>
      <c r="U1904" s="2">
        <v>151.33</v>
      </c>
      <c r="V1904" s="2" t="s">
        <v>52</v>
      </c>
      <c r="W1904" s="2" t="s">
        <v>987</v>
      </c>
      <c r="X1904" s="2">
        <v>36.67</v>
      </c>
    </row>
    <row r="1905" s="2" customFormat="1" spans="1:24">
      <c r="A1905" s="2" t="s">
        <v>192</v>
      </c>
      <c r="B1905" s="3" t="s">
        <v>774</v>
      </c>
      <c r="C1905" s="1" t="s">
        <v>8</v>
      </c>
      <c r="D1905" s="3">
        <v>99.29</v>
      </c>
      <c r="E1905" s="3">
        <v>0</v>
      </c>
      <c r="F1905" s="3">
        <v>0.61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0.1</v>
      </c>
      <c r="N1905" s="1" t="s">
        <v>50</v>
      </c>
      <c r="O1905" s="1">
        <v>950</v>
      </c>
      <c r="P1905" s="1">
        <v>1</v>
      </c>
      <c r="Q1905" s="1" t="s">
        <v>52</v>
      </c>
      <c r="R1905" s="1">
        <v>450</v>
      </c>
      <c r="S1905" s="1">
        <v>0.453</v>
      </c>
      <c r="T1905" s="1" t="s">
        <v>51</v>
      </c>
      <c r="U1905" s="1" t="s">
        <v>52</v>
      </c>
      <c r="V1905" s="1" t="s">
        <v>52</v>
      </c>
      <c r="W1905" s="1" t="s">
        <v>988</v>
      </c>
      <c r="X1905" s="1" t="s">
        <v>52</v>
      </c>
    </row>
    <row r="1906" s="2" customFormat="1" spans="1:24">
      <c r="A1906" s="2" t="s">
        <v>243</v>
      </c>
      <c r="B1906" s="3" t="s">
        <v>774</v>
      </c>
      <c r="C1906" s="1" t="s">
        <v>8</v>
      </c>
      <c r="D1906" s="3">
        <v>99.37</v>
      </c>
      <c r="E1906" s="3">
        <v>0</v>
      </c>
      <c r="F1906" s="3">
        <v>0.56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0.07</v>
      </c>
      <c r="N1906" s="1" t="s">
        <v>50</v>
      </c>
      <c r="O1906" s="1">
        <v>950</v>
      </c>
      <c r="P1906" s="1">
        <v>1</v>
      </c>
      <c r="Q1906" s="1" t="s">
        <v>52</v>
      </c>
      <c r="R1906" s="1">
        <v>450</v>
      </c>
      <c r="S1906" s="1">
        <v>0.003666667</v>
      </c>
      <c r="T1906" s="1" t="s">
        <v>51</v>
      </c>
      <c r="U1906" s="1" t="s">
        <v>52</v>
      </c>
      <c r="V1906" s="1" t="s">
        <v>52</v>
      </c>
      <c r="W1906" s="1" t="s">
        <v>989</v>
      </c>
      <c r="X1906" s="1" t="s">
        <v>52</v>
      </c>
    </row>
    <row r="1907" s="2" customFormat="1" spans="1:24">
      <c r="A1907" s="2" t="s">
        <v>990</v>
      </c>
      <c r="B1907" s="3" t="s">
        <v>180</v>
      </c>
      <c r="C1907" s="1" t="s">
        <v>121</v>
      </c>
      <c r="D1907" s="3">
        <v>99.41</v>
      </c>
      <c r="E1907" s="3">
        <v>0</v>
      </c>
      <c r="F1907" s="3">
        <v>0.45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0.14</v>
      </c>
      <c r="M1907" s="3">
        <v>0</v>
      </c>
      <c r="N1907" s="1" t="s">
        <v>50</v>
      </c>
      <c r="O1907" s="1">
        <v>950</v>
      </c>
      <c r="P1907" s="1">
        <v>1</v>
      </c>
      <c r="Q1907" s="1">
        <v>70</v>
      </c>
      <c r="R1907" s="1">
        <v>450</v>
      </c>
      <c r="S1907" s="1">
        <v>0.293166667</v>
      </c>
      <c r="T1907" s="1" t="s">
        <v>51</v>
      </c>
      <c r="U1907" s="1" t="s">
        <v>52</v>
      </c>
      <c r="V1907" s="1" t="s">
        <v>52</v>
      </c>
      <c r="W1907" s="1" t="s">
        <v>991</v>
      </c>
      <c r="X1907" s="1" t="s">
        <v>52</v>
      </c>
    </row>
    <row r="1908" s="2" customFormat="1" spans="1:24">
      <c r="A1908" s="2" t="s">
        <v>992</v>
      </c>
      <c r="B1908" s="3" t="s">
        <v>180</v>
      </c>
      <c r="C1908" s="1" t="s">
        <v>121</v>
      </c>
      <c r="D1908" s="3">
        <v>99.41</v>
      </c>
      <c r="E1908" s="3">
        <v>0</v>
      </c>
      <c r="F1908" s="3">
        <v>0.45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0.14</v>
      </c>
      <c r="M1908" s="3">
        <v>0</v>
      </c>
      <c r="N1908" s="1" t="s">
        <v>50</v>
      </c>
      <c r="O1908" s="1">
        <v>950</v>
      </c>
      <c r="P1908" s="1">
        <v>1</v>
      </c>
      <c r="Q1908" s="1">
        <v>60</v>
      </c>
      <c r="R1908" s="1">
        <v>450</v>
      </c>
      <c r="S1908" s="1">
        <v>0.5</v>
      </c>
      <c r="T1908" s="1" t="s">
        <v>51</v>
      </c>
      <c r="U1908" s="1" t="s">
        <v>52</v>
      </c>
      <c r="V1908" s="1" t="s">
        <v>52</v>
      </c>
      <c r="W1908" s="1" t="s">
        <v>993</v>
      </c>
      <c r="X1908" s="1" t="s">
        <v>52</v>
      </c>
    </row>
    <row r="1909" s="2" customFormat="1" spans="1:24">
      <c r="A1909" s="2" t="s">
        <v>994</v>
      </c>
      <c r="B1909" s="3" t="s">
        <v>180</v>
      </c>
      <c r="C1909" s="1" t="s">
        <v>121</v>
      </c>
      <c r="D1909" s="3">
        <v>99.41</v>
      </c>
      <c r="E1909" s="3">
        <v>0</v>
      </c>
      <c r="F1909" s="3">
        <v>0.45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0.14</v>
      </c>
      <c r="M1909" s="3">
        <v>0</v>
      </c>
      <c r="N1909" s="1" t="s">
        <v>50</v>
      </c>
      <c r="O1909" s="1">
        <v>950</v>
      </c>
      <c r="P1909" s="1">
        <v>1</v>
      </c>
      <c r="Q1909" s="1">
        <v>80</v>
      </c>
      <c r="R1909" s="1">
        <v>450</v>
      </c>
      <c r="S1909" s="1">
        <v>0.032166667</v>
      </c>
      <c r="T1909" s="1" t="s">
        <v>51</v>
      </c>
      <c r="U1909" s="1" t="s">
        <v>52</v>
      </c>
      <c r="V1909" s="1" t="s">
        <v>52</v>
      </c>
      <c r="W1909" s="1" t="s">
        <v>995</v>
      </c>
      <c r="X1909" s="1" t="s">
        <v>52</v>
      </c>
    </row>
    <row r="1910" s="2" customFormat="1" spans="1:24">
      <c r="A1910" s="1">
        <v>1238</v>
      </c>
      <c r="B1910" s="1" t="s">
        <v>614</v>
      </c>
      <c r="C1910" s="1" t="s">
        <v>112</v>
      </c>
      <c r="D1910" s="1">
        <v>99.19</v>
      </c>
      <c r="E1910" s="1">
        <v>0</v>
      </c>
      <c r="F1910" s="1">
        <v>0.81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 t="s">
        <v>50</v>
      </c>
      <c r="O1910" s="1">
        <v>1049.85</v>
      </c>
      <c r="P1910" s="1">
        <v>2</v>
      </c>
      <c r="Q1910" s="1">
        <v>90</v>
      </c>
      <c r="R1910" s="1">
        <v>449.85</v>
      </c>
      <c r="S1910" s="1">
        <v>0.167</v>
      </c>
      <c r="T1910" s="1" t="s">
        <v>51</v>
      </c>
      <c r="U1910" s="1" t="s">
        <v>52</v>
      </c>
      <c r="V1910" s="1" t="s">
        <v>52</v>
      </c>
      <c r="W1910" s="1" t="s">
        <v>996</v>
      </c>
      <c r="X1910" s="1">
        <v>46</v>
      </c>
    </row>
    <row r="1911" s="2" customFormat="1" spans="1:24">
      <c r="A1911" s="2" t="s">
        <v>217</v>
      </c>
      <c r="B1911" s="3" t="s">
        <v>774</v>
      </c>
      <c r="C1911" s="1" t="s">
        <v>8</v>
      </c>
      <c r="D1911" s="3">
        <v>99.04</v>
      </c>
      <c r="E1911" s="3">
        <v>0</v>
      </c>
      <c r="F1911" s="3">
        <v>0.62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0.34</v>
      </c>
      <c r="N1911" s="1" t="s">
        <v>50</v>
      </c>
      <c r="O1911" s="1">
        <v>950</v>
      </c>
      <c r="P1911" s="1">
        <v>1</v>
      </c>
      <c r="Q1911" s="1" t="s">
        <v>52</v>
      </c>
      <c r="R1911" s="1">
        <v>450</v>
      </c>
      <c r="S1911" s="1">
        <v>0.041</v>
      </c>
      <c r="T1911" s="1" t="s">
        <v>51</v>
      </c>
      <c r="U1911" s="1" t="s">
        <v>52</v>
      </c>
      <c r="V1911" s="1" t="s">
        <v>52</v>
      </c>
      <c r="W1911" s="1" t="s">
        <v>997</v>
      </c>
      <c r="X1911" s="1" t="s">
        <v>52</v>
      </c>
    </row>
    <row r="1912" s="2" customFormat="1" spans="1:24">
      <c r="A1912" s="2" t="s">
        <v>998</v>
      </c>
      <c r="B1912" s="3" t="s">
        <v>180</v>
      </c>
      <c r="C1912" s="1" t="s">
        <v>112</v>
      </c>
      <c r="D1912" s="3">
        <v>99.58</v>
      </c>
      <c r="E1912" s="3">
        <v>0</v>
      </c>
      <c r="F1912" s="3">
        <v>0.42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1" t="s">
        <v>50</v>
      </c>
      <c r="O1912" s="1">
        <v>950</v>
      </c>
      <c r="P1912" s="1">
        <v>1</v>
      </c>
      <c r="Q1912" s="1">
        <v>80</v>
      </c>
      <c r="R1912" s="1">
        <v>450</v>
      </c>
      <c r="S1912" s="1">
        <v>0.159833333</v>
      </c>
      <c r="T1912" s="1" t="s">
        <v>51</v>
      </c>
      <c r="U1912" s="1" t="s">
        <v>52</v>
      </c>
      <c r="V1912" s="1" t="s">
        <v>52</v>
      </c>
      <c r="W1912" s="1" t="s">
        <v>999</v>
      </c>
      <c r="X1912" s="1" t="s">
        <v>52</v>
      </c>
    </row>
    <row r="1913" s="2" customFormat="1" spans="1:24">
      <c r="A1913" s="2" t="s">
        <v>184</v>
      </c>
      <c r="B1913" s="3" t="s">
        <v>774</v>
      </c>
      <c r="C1913" s="1" t="s">
        <v>8</v>
      </c>
      <c r="D1913" s="3">
        <v>99.04</v>
      </c>
      <c r="E1913" s="3">
        <v>0</v>
      </c>
      <c r="F1913" s="3">
        <v>0.62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0.34</v>
      </c>
      <c r="N1913" s="1" t="s">
        <v>50</v>
      </c>
      <c r="O1913" s="1">
        <v>950</v>
      </c>
      <c r="P1913" s="1">
        <v>1</v>
      </c>
      <c r="Q1913" s="1" t="s">
        <v>52</v>
      </c>
      <c r="R1913" s="1">
        <v>450</v>
      </c>
      <c r="S1913" s="1">
        <v>0.278</v>
      </c>
      <c r="T1913" s="1" t="s">
        <v>51</v>
      </c>
      <c r="U1913" s="1" t="s">
        <v>52</v>
      </c>
      <c r="V1913" s="1" t="s">
        <v>52</v>
      </c>
      <c r="W1913" s="1" t="s">
        <v>1000</v>
      </c>
      <c r="X1913" s="1" t="s">
        <v>52</v>
      </c>
    </row>
    <row r="1914" s="2" customFormat="1" spans="1:24">
      <c r="A1914" s="2" t="s">
        <v>1001</v>
      </c>
      <c r="B1914" s="3" t="s">
        <v>180</v>
      </c>
      <c r="C1914" s="1" t="s">
        <v>112</v>
      </c>
      <c r="D1914" s="3">
        <v>99.58</v>
      </c>
      <c r="E1914" s="3">
        <v>0</v>
      </c>
      <c r="F1914" s="3">
        <v>0.42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1" t="s">
        <v>50</v>
      </c>
      <c r="O1914" s="1">
        <v>950</v>
      </c>
      <c r="P1914" s="1">
        <v>1</v>
      </c>
      <c r="Q1914" s="1">
        <v>80</v>
      </c>
      <c r="R1914" s="1">
        <v>450</v>
      </c>
      <c r="S1914" s="1">
        <v>0.464333333</v>
      </c>
      <c r="T1914" s="1" t="s">
        <v>51</v>
      </c>
      <c r="U1914" s="1" t="s">
        <v>52</v>
      </c>
      <c r="V1914" s="1" t="s">
        <v>52</v>
      </c>
      <c r="W1914" s="1" t="s">
        <v>1002</v>
      </c>
      <c r="X1914" s="1" t="s">
        <v>52</v>
      </c>
    </row>
    <row r="1915" s="2" customFormat="1" spans="1:24">
      <c r="A1915" s="2" t="s">
        <v>160</v>
      </c>
      <c r="B1915" s="3" t="s">
        <v>774</v>
      </c>
      <c r="C1915" s="1" t="s">
        <v>8</v>
      </c>
      <c r="D1915" s="3">
        <v>99.26</v>
      </c>
      <c r="E1915" s="3">
        <v>0</v>
      </c>
      <c r="F1915" s="3">
        <v>0.6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0.14</v>
      </c>
      <c r="N1915" s="1" t="s">
        <v>50</v>
      </c>
      <c r="O1915" s="1">
        <v>950</v>
      </c>
      <c r="P1915" s="1">
        <v>1</v>
      </c>
      <c r="Q1915" s="1" t="s">
        <v>52</v>
      </c>
      <c r="R1915" s="1">
        <v>450</v>
      </c>
      <c r="S1915" s="1">
        <v>0.4325</v>
      </c>
      <c r="T1915" s="1" t="s">
        <v>51</v>
      </c>
      <c r="U1915" s="1" t="s">
        <v>52</v>
      </c>
      <c r="V1915" s="1" t="s">
        <v>52</v>
      </c>
      <c r="W1915" s="1" t="s">
        <v>1003</v>
      </c>
      <c r="X1915" s="1" t="s">
        <v>52</v>
      </c>
    </row>
    <row r="1916" s="2" customFormat="1" spans="1:24">
      <c r="A1916" s="2" t="s">
        <v>251</v>
      </c>
      <c r="B1916" s="3" t="s">
        <v>774</v>
      </c>
      <c r="C1916" s="1" t="s">
        <v>8</v>
      </c>
      <c r="D1916" s="3">
        <v>99.04</v>
      </c>
      <c r="E1916" s="3">
        <v>0</v>
      </c>
      <c r="F1916" s="3">
        <v>0.62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0.34</v>
      </c>
      <c r="N1916" s="1" t="s">
        <v>50</v>
      </c>
      <c r="O1916" s="1">
        <v>950</v>
      </c>
      <c r="P1916" s="1">
        <v>1</v>
      </c>
      <c r="Q1916" s="1" t="s">
        <v>52</v>
      </c>
      <c r="R1916" s="1">
        <v>450</v>
      </c>
      <c r="S1916" s="1">
        <v>0.008333333</v>
      </c>
      <c r="T1916" s="1" t="s">
        <v>51</v>
      </c>
      <c r="U1916" s="1" t="s">
        <v>52</v>
      </c>
      <c r="V1916" s="1" t="s">
        <v>52</v>
      </c>
      <c r="W1916" s="1" t="s">
        <v>1004</v>
      </c>
      <c r="X1916" s="1" t="s">
        <v>52</v>
      </c>
    </row>
    <row r="1917" s="2" customFormat="1" spans="1:24">
      <c r="A1917" s="2" t="s">
        <v>1005</v>
      </c>
      <c r="B1917" s="3" t="s">
        <v>774</v>
      </c>
      <c r="C1917" s="1" t="s">
        <v>8</v>
      </c>
      <c r="D1917" s="3">
        <v>99.26</v>
      </c>
      <c r="E1917" s="3">
        <v>0</v>
      </c>
      <c r="F1917" s="3">
        <v>0.6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0.14</v>
      </c>
      <c r="N1917" s="1" t="s">
        <v>50</v>
      </c>
      <c r="O1917" s="1">
        <v>950</v>
      </c>
      <c r="P1917" s="1">
        <v>1</v>
      </c>
      <c r="Q1917" s="1" t="s">
        <v>52</v>
      </c>
      <c r="R1917" s="1">
        <v>450</v>
      </c>
      <c r="S1917" s="1">
        <v>0</v>
      </c>
      <c r="T1917" s="1" t="s">
        <v>51</v>
      </c>
      <c r="U1917" s="1" t="s">
        <v>52</v>
      </c>
      <c r="V1917" s="1" t="s">
        <v>52</v>
      </c>
      <c r="W1917" s="1" t="s">
        <v>1006</v>
      </c>
      <c r="X1917" s="1" t="s">
        <v>52</v>
      </c>
    </row>
    <row r="1918" s="2" customFormat="1" spans="1:24">
      <c r="A1918" s="1">
        <v>191</v>
      </c>
      <c r="B1918" s="1" t="s">
        <v>713</v>
      </c>
      <c r="C1918" s="1" t="s">
        <v>6</v>
      </c>
      <c r="D1918" s="1">
        <v>97.18</v>
      </c>
      <c r="E1918" s="1">
        <v>0</v>
      </c>
      <c r="F1918" s="1">
        <v>0</v>
      </c>
      <c r="G1918" s="1">
        <v>0</v>
      </c>
      <c r="H1918" s="1">
        <v>0</v>
      </c>
      <c r="I1918" s="1">
        <v>2.11</v>
      </c>
      <c r="J1918" s="1">
        <v>0</v>
      </c>
      <c r="K1918" s="1">
        <v>0.53</v>
      </c>
      <c r="L1918" s="1">
        <v>0</v>
      </c>
      <c r="M1918" s="1">
        <v>0.18</v>
      </c>
      <c r="N1918" s="1" t="s">
        <v>50</v>
      </c>
      <c r="O1918" s="1">
        <v>919.85</v>
      </c>
      <c r="P1918" s="1">
        <v>1.5</v>
      </c>
      <c r="Q1918" s="1">
        <v>70</v>
      </c>
      <c r="R1918" s="1">
        <v>499.85</v>
      </c>
      <c r="S1918" s="1">
        <v>12</v>
      </c>
      <c r="T1918" s="1" t="s">
        <v>51</v>
      </c>
      <c r="U1918" s="1" t="s">
        <v>52</v>
      </c>
      <c r="V1918" s="1" t="s">
        <v>52</v>
      </c>
      <c r="W1918" s="1" t="s">
        <v>1007</v>
      </c>
      <c r="X1918" s="1">
        <v>47</v>
      </c>
    </row>
    <row r="1919" s="2" customFormat="1" spans="1:24">
      <c r="A1919" s="2" t="s">
        <v>1008</v>
      </c>
      <c r="B1919" s="3" t="s">
        <v>156</v>
      </c>
      <c r="C1919" s="1" t="s">
        <v>9</v>
      </c>
      <c r="D1919" s="3">
        <v>99.39</v>
      </c>
      <c r="E1919" s="3">
        <v>0</v>
      </c>
      <c r="F1919" s="3">
        <v>0.44</v>
      </c>
      <c r="G1919" s="3">
        <v>0</v>
      </c>
      <c r="H1919" s="3">
        <v>0.17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1" t="s">
        <v>50</v>
      </c>
      <c r="O1919" s="1">
        <v>950</v>
      </c>
      <c r="P1919" s="1">
        <v>1</v>
      </c>
      <c r="Q1919" s="1">
        <v>58.6</v>
      </c>
      <c r="R1919" s="1">
        <v>500</v>
      </c>
      <c r="S1919" s="1">
        <v>0.3295</v>
      </c>
      <c r="T1919" s="1" t="s">
        <v>51</v>
      </c>
      <c r="U1919" s="1" t="s">
        <v>52</v>
      </c>
      <c r="V1919" s="1" t="s">
        <v>52</v>
      </c>
      <c r="W1919" s="1" t="s">
        <v>1009</v>
      </c>
      <c r="X1919" s="1" t="s">
        <v>52</v>
      </c>
    </row>
    <row r="1920" s="2" customFormat="1" spans="1:24">
      <c r="A1920" s="2" t="s">
        <v>1010</v>
      </c>
      <c r="B1920" s="3" t="s">
        <v>840</v>
      </c>
      <c r="C1920" s="1" t="s">
        <v>9</v>
      </c>
      <c r="D1920" s="3">
        <v>99.597</v>
      </c>
      <c r="E1920" s="3">
        <v>0</v>
      </c>
      <c r="F1920" s="3">
        <v>0.265</v>
      </c>
      <c r="G1920" s="3">
        <v>0</v>
      </c>
      <c r="H1920" s="3">
        <v>0.138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1" t="s">
        <v>50</v>
      </c>
      <c r="O1920" s="1">
        <v>950</v>
      </c>
      <c r="P1920" s="1">
        <v>2</v>
      </c>
      <c r="Q1920" s="1">
        <v>80</v>
      </c>
      <c r="R1920" s="1">
        <v>500</v>
      </c>
      <c r="S1920" s="1">
        <v>4</v>
      </c>
      <c r="T1920" s="1" t="s">
        <v>51</v>
      </c>
      <c r="U1920" s="1" t="s">
        <v>52</v>
      </c>
      <c r="V1920" s="1" t="s">
        <v>52</v>
      </c>
      <c r="W1920" s="1" t="s">
        <v>1011</v>
      </c>
      <c r="X1920" s="1" t="s">
        <v>52</v>
      </c>
    </row>
    <row r="1921" s="2" customFormat="1" spans="1:24">
      <c r="A1921" s="2" t="s">
        <v>1012</v>
      </c>
      <c r="B1921" s="3" t="s">
        <v>805</v>
      </c>
      <c r="C1921" s="1" t="s">
        <v>806</v>
      </c>
      <c r="D1921" s="3">
        <v>98.87</v>
      </c>
      <c r="E1921" s="3">
        <v>0</v>
      </c>
      <c r="F1921" s="3">
        <v>0.67</v>
      </c>
      <c r="G1921" s="3">
        <v>0</v>
      </c>
      <c r="H1921" s="3">
        <v>0</v>
      </c>
      <c r="I1921" s="3">
        <v>0.12</v>
      </c>
      <c r="J1921" s="3">
        <v>0</v>
      </c>
      <c r="K1921" s="3">
        <v>0.03</v>
      </c>
      <c r="L1921" s="3">
        <v>0.04</v>
      </c>
      <c r="M1921" s="3">
        <v>0.27</v>
      </c>
      <c r="N1921" s="1" t="s">
        <v>50</v>
      </c>
      <c r="O1921" s="1" t="s">
        <v>807</v>
      </c>
      <c r="P1921" s="1" t="s">
        <v>52</v>
      </c>
      <c r="Q1921" s="1">
        <v>80</v>
      </c>
      <c r="R1921" s="1">
        <v>450</v>
      </c>
      <c r="S1921" s="1">
        <v>0.01</v>
      </c>
      <c r="T1921" s="1" t="s">
        <v>51</v>
      </c>
      <c r="U1921" s="1" t="s">
        <v>52</v>
      </c>
      <c r="V1921" s="1" t="s">
        <v>52</v>
      </c>
      <c r="W1921" s="1" t="s">
        <v>1013</v>
      </c>
      <c r="X1921" s="1" t="s">
        <v>52</v>
      </c>
    </row>
    <row r="1922" s="2" customFormat="1" spans="1:24">
      <c r="A1922" s="2" t="s">
        <v>204</v>
      </c>
      <c r="B1922" s="3" t="s">
        <v>774</v>
      </c>
      <c r="C1922" s="1" t="s">
        <v>8</v>
      </c>
      <c r="D1922" s="3">
        <v>99.37</v>
      </c>
      <c r="E1922" s="3">
        <v>0</v>
      </c>
      <c r="F1922" s="3">
        <v>0.56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0.07</v>
      </c>
      <c r="N1922" s="1" t="s">
        <v>50</v>
      </c>
      <c r="O1922" s="1">
        <v>950</v>
      </c>
      <c r="P1922" s="1">
        <v>1</v>
      </c>
      <c r="Q1922" s="1" t="s">
        <v>52</v>
      </c>
      <c r="R1922" s="1">
        <v>450</v>
      </c>
      <c r="S1922" s="1">
        <v>0</v>
      </c>
      <c r="T1922" s="1" t="s">
        <v>51</v>
      </c>
      <c r="U1922" s="1" t="s">
        <v>52</v>
      </c>
      <c r="V1922" s="1" t="s">
        <v>52</v>
      </c>
      <c r="W1922" s="1" t="s">
        <v>1014</v>
      </c>
      <c r="X1922" s="1" t="s">
        <v>52</v>
      </c>
    </row>
    <row r="1923" s="2" customFormat="1" spans="1:24">
      <c r="A1923" s="2" t="s">
        <v>179</v>
      </c>
      <c r="B1923" s="3" t="s">
        <v>774</v>
      </c>
      <c r="C1923" s="1" t="s">
        <v>8</v>
      </c>
      <c r="D1923" s="3">
        <v>99.37</v>
      </c>
      <c r="E1923" s="3">
        <v>0</v>
      </c>
      <c r="F1923" s="3">
        <v>0.56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0.07</v>
      </c>
      <c r="N1923" s="1" t="s">
        <v>50</v>
      </c>
      <c r="O1923" s="1">
        <v>950</v>
      </c>
      <c r="P1923" s="1">
        <v>1</v>
      </c>
      <c r="Q1923" s="1" t="s">
        <v>52</v>
      </c>
      <c r="R1923" s="1">
        <v>450</v>
      </c>
      <c r="S1923" s="1">
        <v>1.480166667</v>
      </c>
      <c r="T1923" s="1" t="s">
        <v>51</v>
      </c>
      <c r="U1923" s="1" t="s">
        <v>52</v>
      </c>
      <c r="V1923" s="1" t="s">
        <v>52</v>
      </c>
      <c r="W1923" s="1" t="s">
        <v>1015</v>
      </c>
      <c r="X1923" s="1" t="s">
        <v>52</v>
      </c>
    </row>
    <row r="1924" s="2" customFormat="1" spans="1:24">
      <c r="A1924" s="2" t="s">
        <v>1016</v>
      </c>
      <c r="B1924" s="3" t="s">
        <v>156</v>
      </c>
      <c r="C1924" s="1" t="s">
        <v>9</v>
      </c>
      <c r="D1924" s="3">
        <v>99.39</v>
      </c>
      <c r="E1924" s="3">
        <v>0</v>
      </c>
      <c r="F1924" s="3">
        <v>0.44</v>
      </c>
      <c r="G1924" s="3">
        <v>0</v>
      </c>
      <c r="H1924" s="3">
        <v>0.17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1" t="s">
        <v>50</v>
      </c>
      <c r="O1924" s="1">
        <v>950</v>
      </c>
      <c r="P1924" s="1">
        <v>1</v>
      </c>
      <c r="Q1924" s="1">
        <v>58.6</v>
      </c>
      <c r="R1924" s="1">
        <v>500</v>
      </c>
      <c r="S1924" s="1">
        <v>1</v>
      </c>
      <c r="T1924" s="1" t="s">
        <v>51</v>
      </c>
      <c r="U1924" s="1" t="s">
        <v>52</v>
      </c>
      <c r="V1924" s="1" t="s">
        <v>52</v>
      </c>
      <c r="W1924" s="1" t="s">
        <v>1017</v>
      </c>
      <c r="X1924" s="1" t="s">
        <v>52</v>
      </c>
    </row>
    <row r="1925" s="2" customFormat="1" spans="1:24">
      <c r="A1925" s="2" t="s">
        <v>236</v>
      </c>
      <c r="B1925" s="3" t="s">
        <v>774</v>
      </c>
      <c r="C1925" s="1" t="s">
        <v>8</v>
      </c>
      <c r="D1925" s="3">
        <v>99.29</v>
      </c>
      <c r="E1925" s="3">
        <v>0</v>
      </c>
      <c r="F1925" s="3">
        <v>0.61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0.1</v>
      </c>
      <c r="N1925" s="1" t="s">
        <v>50</v>
      </c>
      <c r="O1925" s="1">
        <v>950</v>
      </c>
      <c r="P1925" s="1">
        <v>1</v>
      </c>
      <c r="Q1925" s="1" t="s">
        <v>52</v>
      </c>
      <c r="R1925" s="1">
        <v>450</v>
      </c>
      <c r="S1925" s="1">
        <v>0.4695</v>
      </c>
      <c r="T1925" s="1" t="s">
        <v>51</v>
      </c>
      <c r="U1925" s="1" t="s">
        <v>52</v>
      </c>
      <c r="V1925" s="1" t="s">
        <v>52</v>
      </c>
      <c r="W1925" s="1" t="s">
        <v>1018</v>
      </c>
      <c r="X1925" s="1" t="s">
        <v>52</v>
      </c>
    </row>
    <row r="1926" s="2" customFormat="1" spans="1:24">
      <c r="A1926" s="2" t="s">
        <v>125</v>
      </c>
      <c r="B1926" s="3" t="s">
        <v>387</v>
      </c>
      <c r="C1926" s="1" t="s">
        <v>9</v>
      </c>
      <c r="D1926" s="3">
        <v>99.54</v>
      </c>
      <c r="E1926" s="3">
        <v>0</v>
      </c>
      <c r="F1926" s="3">
        <v>0.26</v>
      </c>
      <c r="G1926" s="3">
        <v>0</v>
      </c>
      <c r="H1926" s="3">
        <v>0.2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1" t="s">
        <v>50</v>
      </c>
      <c r="O1926" s="1" t="s">
        <v>52</v>
      </c>
      <c r="P1926" s="1" t="s">
        <v>52</v>
      </c>
      <c r="Q1926" s="1" t="s">
        <v>52</v>
      </c>
      <c r="R1926" s="1">
        <v>500</v>
      </c>
      <c r="S1926" s="1">
        <v>0.203666667</v>
      </c>
      <c r="T1926" s="1" t="s">
        <v>51</v>
      </c>
      <c r="U1926" s="1" t="s">
        <v>52</v>
      </c>
      <c r="V1926" s="1" t="s">
        <v>52</v>
      </c>
      <c r="W1926" s="1" t="s">
        <v>1019</v>
      </c>
      <c r="X1926" s="1" t="s">
        <v>52</v>
      </c>
    </row>
    <row r="1927" s="2" customFormat="1" spans="1:24">
      <c r="A1927" s="2" t="s">
        <v>250</v>
      </c>
      <c r="B1927" s="3" t="s">
        <v>774</v>
      </c>
      <c r="C1927" s="1" t="s">
        <v>8</v>
      </c>
      <c r="D1927" s="3">
        <v>99.37</v>
      </c>
      <c r="E1927" s="3">
        <v>0</v>
      </c>
      <c r="F1927" s="3">
        <v>0.56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0.07</v>
      </c>
      <c r="N1927" s="1" t="s">
        <v>50</v>
      </c>
      <c r="O1927" s="1">
        <v>950</v>
      </c>
      <c r="P1927" s="1">
        <v>1</v>
      </c>
      <c r="Q1927" s="1" t="s">
        <v>52</v>
      </c>
      <c r="R1927" s="1">
        <v>450</v>
      </c>
      <c r="S1927" s="1">
        <v>3.962166667</v>
      </c>
      <c r="T1927" s="1" t="s">
        <v>51</v>
      </c>
      <c r="U1927" s="1" t="s">
        <v>52</v>
      </c>
      <c r="V1927" s="1" t="s">
        <v>52</v>
      </c>
      <c r="W1927" s="1" t="s">
        <v>1020</v>
      </c>
      <c r="X1927" s="1" t="s">
        <v>52</v>
      </c>
    </row>
    <row r="1928" s="2" customFormat="1" spans="1:24">
      <c r="A1928" s="2" t="s">
        <v>1021</v>
      </c>
      <c r="B1928" s="3" t="s">
        <v>156</v>
      </c>
      <c r="C1928" s="1" t="s">
        <v>9</v>
      </c>
      <c r="D1928" s="3">
        <v>99.31</v>
      </c>
      <c r="E1928" s="3">
        <v>0</v>
      </c>
      <c r="F1928" s="3">
        <v>0.59</v>
      </c>
      <c r="G1928" s="3">
        <v>0</v>
      </c>
      <c r="H1928" s="3">
        <v>0.1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1" t="s">
        <v>50</v>
      </c>
      <c r="O1928" s="1">
        <v>950</v>
      </c>
      <c r="P1928" s="1">
        <v>1</v>
      </c>
      <c r="Q1928" s="1">
        <v>58.6</v>
      </c>
      <c r="R1928" s="1">
        <v>500</v>
      </c>
      <c r="S1928" s="1">
        <v>0.497666667</v>
      </c>
      <c r="T1928" s="1" t="s">
        <v>51</v>
      </c>
      <c r="U1928" s="1" t="s">
        <v>52</v>
      </c>
      <c r="V1928" s="1" t="s">
        <v>52</v>
      </c>
      <c r="W1928" s="1" t="s">
        <v>1022</v>
      </c>
      <c r="X1928" s="1" t="s">
        <v>52</v>
      </c>
    </row>
    <row r="1929" s="2" customFormat="1" spans="1:24">
      <c r="A1929" s="2" t="s">
        <v>1023</v>
      </c>
      <c r="B1929" s="3" t="s">
        <v>180</v>
      </c>
      <c r="C1929" s="1" t="s">
        <v>112</v>
      </c>
      <c r="D1929" s="3">
        <v>99.58</v>
      </c>
      <c r="E1929" s="3">
        <v>0</v>
      </c>
      <c r="F1929" s="3">
        <v>0.42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1" t="s">
        <v>50</v>
      </c>
      <c r="O1929" s="1">
        <v>950</v>
      </c>
      <c r="P1929" s="1">
        <v>1</v>
      </c>
      <c r="Q1929" s="1">
        <v>60</v>
      </c>
      <c r="R1929" s="1">
        <v>450</v>
      </c>
      <c r="S1929" s="1">
        <v>1.986833333</v>
      </c>
      <c r="T1929" s="1" t="s">
        <v>51</v>
      </c>
      <c r="U1929" s="1" t="s">
        <v>52</v>
      </c>
      <c r="V1929" s="1" t="s">
        <v>52</v>
      </c>
      <c r="W1929" s="1" t="s">
        <v>1024</v>
      </c>
      <c r="X1929" s="1" t="s">
        <v>52</v>
      </c>
    </row>
    <row r="1930" s="2" customFormat="1" spans="1:24">
      <c r="A1930" s="2" t="s">
        <v>1025</v>
      </c>
      <c r="B1930" s="3" t="s">
        <v>180</v>
      </c>
      <c r="C1930" s="1" t="s">
        <v>112</v>
      </c>
      <c r="D1930" s="3">
        <v>99.58</v>
      </c>
      <c r="E1930" s="3">
        <v>0</v>
      </c>
      <c r="F1930" s="3">
        <v>0.42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1" t="s">
        <v>50</v>
      </c>
      <c r="O1930" s="1">
        <v>950</v>
      </c>
      <c r="P1930" s="1">
        <v>1</v>
      </c>
      <c r="Q1930" s="1">
        <v>80</v>
      </c>
      <c r="R1930" s="1">
        <v>450</v>
      </c>
      <c r="S1930" s="1">
        <v>0.129166667</v>
      </c>
      <c r="T1930" s="1" t="s">
        <v>51</v>
      </c>
      <c r="U1930" s="1" t="s">
        <v>52</v>
      </c>
      <c r="V1930" s="1" t="s">
        <v>52</v>
      </c>
      <c r="W1930" s="1" t="s">
        <v>1026</v>
      </c>
      <c r="X1930" s="1" t="s">
        <v>52</v>
      </c>
    </row>
    <row r="1931" s="2" customFormat="1" spans="1:24">
      <c r="A1931" s="2" t="s">
        <v>1027</v>
      </c>
      <c r="B1931" s="2" t="s">
        <v>1028</v>
      </c>
      <c r="C1931" s="1" t="s">
        <v>121</v>
      </c>
      <c r="D1931" s="2" t="s">
        <v>720</v>
      </c>
      <c r="E1931" s="2">
        <v>0</v>
      </c>
      <c r="F1931" s="2">
        <v>1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3</v>
      </c>
      <c r="M1931" s="2">
        <v>0</v>
      </c>
      <c r="N1931" s="4" t="s">
        <v>50</v>
      </c>
      <c r="O1931" s="2" t="s">
        <v>1029</v>
      </c>
      <c r="P1931" s="2">
        <v>2</v>
      </c>
      <c r="Q1931" s="2" t="s">
        <v>52</v>
      </c>
      <c r="R1931" s="2" t="s">
        <v>1030</v>
      </c>
      <c r="S1931" s="2" t="s">
        <v>52</v>
      </c>
      <c r="T1931" s="2" t="s">
        <v>52</v>
      </c>
      <c r="U1931" s="2">
        <v>118</v>
      </c>
      <c r="V1931" s="2" t="s">
        <v>1031</v>
      </c>
      <c r="W1931" s="2" t="s">
        <v>1032</v>
      </c>
      <c r="X1931" s="2" t="s">
        <v>52</v>
      </c>
    </row>
    <row r="1932" s="2" customFormat="1" spans="1:24">
      <c r="A1932" s="2" t="s">
        <v>198</v>
      </c>
      <c r="B1932" s="3" t="s">
        <v>774</v>
      </c>
      <c r="C1932" s="1" t="s">
        <v>8</v>
      </c>
      <c r="D1932" s="3">
        <v>99.26</v>
      </c>
      <c r="E1932" s="3">
        <v>0</v>
      </c>
      <c r="F1932" s="3">
        <v>0.6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0.14</v>
      </c>
      <c r="N1932" s="1" t="s">
        <v>50</v>
      </c>
      <c r="O1932" s="1">
        <v>950</v>
      </c>
      <c r="P1932" s="1">
        <v>1</v>
      </c>
      <c r="Q1932" s="1" t="s">
        <v>52</v>
      </c>
      <c r="R1932" s="1">
        <v>450</v>
      </c>
      <c r="S1932" s="1">
        <v>0.451333333</v>
      </c>
      <c r="T1932" s="1" t="s">
        <v>51</v>
      </c>
      <c r="U1932" s="1" t="s">
        <v>52</v>
      </c>
      <c r="V1932" s="1" t="s">
        <v>52</v>
      </c>
      <c r="W1932" s="1" t="s">
        <v>1033</v>
      </c>
      <c r="X1932" s="1" t="s">
        <v>52</v>
      </c>
    </row>
    <row r="1933" s="2" customFormat="1" spans="1:24">
      <c r="A1933" s="2" t="s">
        <v>1034</v>
      </c>
      <c r="B1933" s="3" t="s">
        <v>774</v>
      </c>
      <c r="C1933" s="1" t="s">
        <v>8</v>
      </c>
      <c r="D1933" s="3">
        <v>99.26</v>
      </c>
      <c r="E1933" s="3">
        <v>0</v>
      </c>
      <c r="F1933" s="3">
        <v>0.6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0.14</v>
      </c>
      <c r="N1933" s="1" t="s">
        <v>50</v>
      </c>
      <c r="O1933" s="1">
        <v>950</v>
      </c>
      <c r="P1933" s="1">
        <v>1</v>
      </c>
      <c r="Q1933" s="1" t="s">
        <v>52</v>
      </c>
      <c r="R1933" s="1">
        <v>450</v>
      </c>
      <c r="S1933" s="1">
        <v>2.973</v>
      </c>
      <c r="T1933" s="1" t="s">
        <v>51</v>
      </c>
      <c r="U1933" s="1" t="s">
        <v>52</v>
      </c>
      <c r="V1933" s="1" t="s">
        <v>52</v>
      </c>
      <c r="W1933" s="1" t="s">
        <v>1035</v>
      </c>
      <c r="X1933" s="1" t="s">
        <v>52</v>
      </c>
    </row>
    <row r="1934" s="2" customFormat="1" spans="1:24">
      <c r="A1934" s="2" t="s">
        <v>203</v>
      </c>
      <c r="B1934" s="3" t="s">
        <v>774</v>
      </c>
      <c r="C1934" s="1" t="s">
        <v>8</v>
      </c>
      <c r="D1934" s="3">
        <v>99.26</v>
      </c>
      <c r="E1934" s="3">
        <v>0</v>
      </c>
      <c r="F1934" s="3">
        <v>0.6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0.14</v>
      </c>
      <c r="N1934" s="1" t="s">
        <v>50</v>
      </c>
      <c r="O1934" s="1">
        <v>950</v>
      </c>
      <c r="P1934" s="1">
        <v>1</v>
      </c>
      <c r="Q1934" s="1" t="s">
        <v>52</v>
      </c>
      <c r="R1934" s="1">
        <v>450</v>
      </c>
      <c r="S1934" s="1">
        <v>3.954833333</v>
      </c>
      <c r="T1934" s="1" t="s">
        <v>51</v>
      </c>
      <c r="U1934" s="1" t="s">
        <v>52</v>
      </c>
      <c r="V1934" s="1" t="s">
        <v>52</v>
      </c>
      <c r="W1934" s="1" t="s">
        <v>1036</v>
      </c>
      <c r="X1934" s="1" t="s">
        <v>52</v>
      </c>
    </row>
    <row r="1935" s="2" customFormat="1" spans="1:24">
      <c r="A1935" s="2" t="s">
        <v>205</v>
      </c>
      <c r="B1935" s="3" t="s">
        <v>774</v>
      </c>
      <c r="C1935" s="1" t="s">
        <v>8</v>
      </c>
      <c r="D1935" s="3">
        <v>99.37</v>
      </c>
      <c r="E1935" s="3">
        <v>0</v>
      </c>
      <c r="F1935" s="3">
        <v>0.56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0.07</v>
      </c>
      <c r="N1935" s="1" t="s">
        <v>50</v>
      </c>
      <c r="O1935" s="1">
        <v>950</v>
      </c>
      <c r="P1935" s="1">
        <v>1</v>
      </c>
      <c r="Q1935" s="1" t="s">
        <v>52</v>
      </c>
      <c r="R1935" s="1">
        <v>450</v>
      </c>
      <c r="S1935" s="1">
        <v>0.024333333</v>
      </c>
      <c r="T1935" s="1" t="s">
        <v>51</v>
      </c>
      <c r="U1935" s="1" t="s">
        <v>52</v>
      </c>
      <c r="V1935" s="1" t="s">
        <v>52</v>
      </c>
      <c r="W1935" s="1" t="s">
        <v>1037</v>
      </c>
      <c r="X1935" s="1" t="s">
        <v>52</v>
      </c>
    </row>
    <row r="1936" s="2" customFormat="1" spans="1:24">
      <c r="A1936" s="2" t="s">
        <v>151</v>
      </c>
      <c r="B1936" s="3" t="s">
        <v>774</v>
      </c>
      <c r="C1936" s="1" t="s">
        <v>8</v>
      </c>
      <c r="D1936" s="3">
        <v>99.04</v>
      </c>
      <c r="E1936" s="3">
        <v>0</v>
      </c>
      <c r="F1936" s="3">
        <v>0.62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0.34</v>
      </c>
      <c r="N1936" s="1" t="s">
        <v>50</v>
      </c>
      <c r="O1936" s="1">
        <v>950</v>
      </c>
      <c r="P1936" s="1">
        <v>1</v>
      </c>
      <c r="Q1936" s="1" t="s">
        <v>52</v>
      </c>
      <c r="R1936" s="1">
        <v>450</v>
      </c>
      <c r="S1936" s="1">
        <v>0.152833333</v>
      </c>
      <c r="T1936" s="1" t="s">
        <v>51</v>
      </c>
      <c r="U1936" s="1" t="s">
        <v>52</v>
      </c>
      <c r="V1936" s="1" t="s">
        <v>52</v>
      </c>
      <c r="W1936" s="1" t="s">
        <v>1038</v>
      </c>
      <c r="X1936" s="1" t="s">
        <v>52</v>
      </c>
    </row>
    <row r="1937" s="2" customFormat="1" spans="1:24">
      <c r="A1937" s="1">
        <v>1254</v>
      </c>
      <c r="B1937" s="1" t="s">
        <v>614</v>
      </c>
      <c r="C1937" s="1" t="s">
        <v>112</v>
      </c>
      <c r="D1937" s="1">
        <v>99.19</v>
      </c>
      <c r="E1937" s="1">
        <v>0</v>
      </c>
      <c r="F1937" s="1">
        <v>0.81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 t="s">
        <v>50</v>
      </c>
      <c r="O1937" s="1">
        <v>1049.85</v>
      </c>
      <c r="P1937" s="1">
        <v>2</v>
      </c>
      <c r="Q1937" s="1">
        <v>40</v>
      </c>
      <c r="R1937" s="1">
        <v>449.85</v>
      </c>
      <c r="S1937" s="1">
        <v>1.5</v>
      </c>
      <c r="T1937" s="1" t="s">
        <v>51</v>
      </c>
      <c r="U1937" s="1" t="s">
        <v>52</v>
      </c>
      <c r="V1937" s="1" t="s">
        <v>52</v>
      </c>
      <c r="W1937" s="1" t="s">
        <v>712</v>
      </c>
      <c r="X1937" s="1">
        <v>79</v>
      </c>
    </row>
    <row r="1938" s="2" customFormat="1" spans="1:24">
      <c r="A1938" s="1">
        <v>1262</v>
      </c>
      <c r="B1938" s="1" t="s">
        <v>614</v>
      </c>
      <c r="C1938" s="1" t="s">
        <v>112</v>
      </c>
      <c r="D1938" s="1">
        <v>99.19</v>
      </c>
      <c r="E1938" s="1">
        <v>0</v>
      </c>
      <c r="F1938" s="1">
        <v>0.81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 t="s">
        <v>50</v>
      </c>
      <c r="O1938" s="1">
        <v>1049.85</v>
      </c>
      <c r="P1938" s="1">
        <v>2</v>
      </c>
      <c r="Q1938" s="1">
        <v>40</v>
      </c>
      <c r="R1938" s="1">
        <v>449.85</v>
      </c>
      <c r="S1938" s="1">
        <v>6</v>
      </c>
      <c r="T1938" s="1" t="s">
        <v>51</v>
      </c>
      <c r="U1938" s="1" t="s">
        <v>52</v>
      </c>
      <c r="V1938" s="1" t="s">
        <v>52</v>
      </c>
      <c r="W1938" s="1" t="s">
        <v>712</v>
      </c>
      <c r="X1938" s="1">
        <v>85</v>
      </c>
    </row>
    <row r="1939" s="2" customFormat="1" spans="1:24">
      <c r="A1939" s="1">
        <v>1269</v>
      </c>
      <c r="B1939" s="1" t="s">
        <v>614</v>
      </c>
      <c r="C1939" s="1" t="s">
        <v>112</v>
      </c>
      <c r="D1939" s="1">
        <v>99.19</v>
      </c>
      <c r="E1939" s="1">
        <v>0</v>
      </c>
      <c r="F1939" s="1">
        <v>0.81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 t="s">
        <v>50</v>
      </c>
      <c r="O1939" s="1">
        <v>1049.85</v>
      </c>
      <c r="P1939" s="1">
        <v>2</v>
      </c>
      <c r="Q1939" s="1">
        <v>90</v>
      </c>
      <c r="R1939" s="1">
        <v>449.85</v>
      </c>
      <c r="S1939" s="1">
        <v>24</v>
      </c>
      <c r="T1939" s="1" t="s">
        <v>51</v>
      </c>
      <c r="U1939" s="1" t="s">
        <v>52</v>
      </c>
      <c r="V1939" s="1" t="s">
        <v>52</v>
      </c>
      <c r="W1939" s="1" t="s">
        <v>712</v>
      </c>
      <c r="X1939" s="1">
        <v>91</v>
      </c>
    </row>
    <row r="1940" s="2" customFormat="1" spans="1:24">
      <c r="A1940" s="2" t="s">
        <v>1039</v>
      </c>
      <c r="B1940" s="3" t="s">
        <v>156</v>
      </c>
      <c r="C1940" s="1" t="s">
        <v>9</v>
      </c>
      <c r="D1940" s="3">
        <v>99.31</v>
      </c>
      <c r="E1940" s="3">
        <v>0</v>
      </c>
      <c r="F1940" s="3">
        <v>0.59</v>
      </c>
      <c r="G1940" s="3">
        <v>0</v>
      </c>
      <c r="H1940" s="3">
        <v>0.1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1" t="s">
        <v>50</v>
      </c>
      <c r="O1940" s="1">
        <v>950</v>
      </c>
      <c r="P1940" s="1">
        <v>1</v>
      </c>
      <c r="Q1940" s="1">
        <v>58.6</v>
      </c>
      <c r="R1940" s="1">
        <v>500</v>
      </c>
      <c r="S1940" s="1">
        <v>1.007</v>
      </c>
      <c r="T1940" s="1" t="s">
        <v>51</v>
      </c>
      <c r="U1940" s="1" t="s">
        <v>52</v>
      </c>
      <c r="V1940" s="1" t="s">
        <v>52</v>
      </c>
      <c r="W1940" s="1" t="s">
        <v>1040</v>
      </c>
      <c r="X1940" s="1" t="s">
        <v>52</v>
      </c>
    </row>
    <row r="1941" s="2" customFormat="1" spans="1:24">
      <c r="A1941" s="2" t="s">
        <v>1041</v>
      </c>
      <c r="B1941" s="3" t="s">
        <v>774</v>
      </c>
      <c r="C1941" s="1" t="s">
        <v>8</v>
      </c>
      <c r="D1941" s="3">
        <v>99.26</v>
      </c>
      <c r="E1941" s="3">
        <v>0</v>
      </c>
      <c r="F1941" s="3">
        <v>0.6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0.14</v>
      </c>
      <c r="N1941" s="1" t="s">
        <v>50</v>
      </c>
      <c r="O1941" s="1">
        <v>950</v>
      </c>
      <c r="P1941" s="1">
        <v>1</v>
      </c>
      <c r="Q1941" s="1" t="s">
        <v>52</v>
      </c>
      <c r="R1941" s="1">
        <v>450</v>
      </c>
      <c r="S1941" s="1">
        <v>0.314</v>
      </c>
      <c r="T1941" s="1" t="s">
        <v>51</v>
      </c>
      <c r="U1941" s="1" t="s">
        <v>52</v>
      </c>
      <c r="V1941" s="1" t="s">
        <v>52</v>
      </c>
      <c r="W1941" s="1" t="s">
        <v>1042</v>
      </c>
      <c r="X1941" s="1" t="s">
        <v>52</v>
      </c>
    </row>
    <row r="1942" s="2" customFormat="1" spans="1:24">
      <c r="A1942" s="2" t="s">
        <v>1043</v>
      </c>
      <c r="B1942" s="3" t="s">
        <v>180</v>
      </c>
      <c r="C1942" s="1" t="s">
        <v>121</v>
      </c>
      <c r="D1942" s="3">
        <v>99.41</v>
      </c>
      <c r="E1942" s="3">
        <v>0</v>
      </c>
      <c r="F1942" s="3">
        <v>0.45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0.14</v>
      </c>
      <c r="M1942" s="3">
        <v>0</v>
      </c>
      <c r="N1942" s="1" t="s">
        <v>50</v>
      </c>
      <c r="O1942" s="1">
        <v>950</v>
      </c>
      <c r="P1942" s="1">
        <v>1</v>
      </c>
      <c r="Q1942" s="1">
        <v>70</v>
      </c>
      <c r="R1942" s="1">
        <v>450</v>
      </c>
      <c r="S1942" s="1">
        <v>0.247833333</v>
      </c>
      <c r="T1942" s="1" t="s">
        <v>51</v>
      </c>
      <c r="U1942" s="1" t="s">
        <v>52</v>
      </c>
      <c r="V1942" s="1" t="s">
        <v>52</v>
      </c>
      <c r="W1942" s="1" t="s">
        <v>1044</v>
      </c>
      <c r="X1942" s="1" t="s">
        <v>52</v>
      </c>
    </row>
    <row r="1943" s="2" customFormat="1" spans="1:24">
      <c r="A1943" s="2" t="s">
        <v>1034</v>
      </c>
      <c r="B1943" s="3" t="s">
        <v>156</v>
      </c>
      <c r="C1943" s="1" t="s">
        <v>9</v>
      </c>
      <c r="D1943" s="3">
        <v>99.39</v>
      </c>
      <c r="E1943" s="3">
        <v>0</v>
      </c>
      <c r="F1943" s="3">
        <v>0.44</v>
      </c>
      <c r="G1943" s="3">
        <v>0</v>
      </c>
      <c r="H1943" s="3">
        <v>0.17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1" t="s">
        <v>50</v>
      </c>
      <c r="O1943" s="1">
        <v>950</v>
      </c>
      <c r="P1943" s="1">
        <v>1</v>
      </c>
      <c r="Q1943" s="1">
        <v>58.6</v>
      </c>
      <c r="R1943" s="1">
        <v>500</v>
      </c>
      <c r="S1943" s="1">
        <v>0.248666667</v>
      </c>
      <c r="T1943" s="1" t="s">
        <v>51</v>
      </c>
      <c r="U1943" s="1" t="s">
        <v>52</v>
      </c>
      <c r="V1943" s="1" t="s">
        <v>52</v>
      </c>
      <c r="W1943" s="1" t="s">
        <v>1045</v>
      </c>
      <c r="X1943" s="1" t="s">
        <v>52</v>
      </c>
    </row>
    <row r="1944" s="2" customFormat="1" spans="1:24">
      <c r="A1944" s="2" t="s">
        <v>124</v>
      </c>
      <c r="B1944" s="3" t="s">
        <v>387</v>
      </c>
      <c r="C1944" s="1" t="s">
        <v>9</v>
      </c>
      <c r="D1944" s="3">
        <v>99.54</v>
      </c>
      <c r="E1944" s="3">
        <v>0</v>
      </c>
      <c r="F1944" s="3">
        <v>0.26</v>
      </c>
      <c r="G1944" s="3">
        <v>0</v>
      </c>
      <c r="H1944" s="3">
        <v>0.2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1" t="s">
        <v>50</v>
      </c>
      <c r="O1944" s="1" t="s">
        <v>52</v>
      </c>
      <c r="P1944" s="1" t="s">
        <v>52</v>
      </c>
      <c r="Q1944" s="1" t="s">
        <v>52</v>
      </c>
      <c r="R1944" s="1">
        <v>500</v>
      </c>
      <c r="S1944" s="1">
        <v>0.173666667</v>
      </c>
      <c r="T1944" s="1" t="s">
        <v>51</v>
      </c>
      <c r="U1944" s="1" t="s">
        <v>52</v>
      </c>
      <c r="V1944" s="1" t="s">
        <v>52</v>
      </c>
      <c r="W1944" s="1" t="s">
        <v>1046</v>
      </c>
      <c r="X1944" s="1" t="s">
        <v>52</v>
      </c>
    </row>
    <row r="1945" s="2" customFormat="1" spans="1:24">
      <c r="A1945" s="2" t="s">
        <v>1047</v>
      </c>
      <c r="B1945" s="3" t="s">
        <v>156</v>
      </c>
      <c r="C1945" s="1" t="s">
        <v>9</v>
      </c>
      <c r="D1945" s="3">
        <v>99.39</v>
      </c>
      <c r="E1945" s="3">
        <v>0</v>
      </c>
      <c r="F1945" s="3">
        <v>0.44</v>
      </c>
      <c r="G1945" s="3">
        <v>0</v>
      </c>
      <c r="H1945" s="3">
        <v>0.17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1" t="s">
        <v>50</v>
      </c>
      <c r="O1945" s="1">
        <v>950</v>
      </c>
      <c r="P1945" s="1">
        <v>1</v>
      </c>
      <c r="Q1945" s="1">
        <v>58.6</v>
      </c>
      <c r="R1945" s="1">
        <v>500</v>
      </c>
      <c r="S1945" s="1">
        <v>1.558333333</v>
      </c>
      <c r="T1945" s="1" t="s">
        <v>51</v>
      </c>
      <c r="U1945" s="1" t="s">
        <v>52</v>
      </c>
      <c r="V1945" s="1" t="s">
        <v>52</v>
      </c>
      <c r="W1945" s="1" t="s">
        <v>1048</v>
      </c>
      <c r="X1945" s="1" t="s">
        <v>52</v>
      </c>
    </row>
    <row r="1946" s="2" customFormat="1" spans="1:24">
      <c r="A1946" s="2" t="s">
        <v>178</v>
      </c>
      <c r="B1946" s="3" t="s">
        <v>774</v>
      </c>
      <c r="C1946" s="1" t="s">
        <v>8</v>
      </c>
      <c r="D1946" s="3">
        <v>99.37</v>
      </c>
      <c r="E1946" s="3">
        <v>0</v>
      </c>
      <c r="F1946" s="3">
        <v>0.56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0.07</v>
      </c>
      <c r="N1946" s="1" t="s">
        <v>50</v>
      </c>
      <c r="O1946" s="1">
        <v>950</v>
      </c>
      <c r="P1946" s="1">
        <v>1</v>
      </c>
      <c r="Q1946" s="1" t="s">
        <v>52</v>
      </c>
      <c r="R1946" s="1">
        <v>450</v>
      </c>
      <c r="S1946" s="1">
        <v>0.463833333</v>
      </c>
      <c r="T1946" s="1" t="s">
        <v>51</v>
      </c>
      <c r="U1946" s="1" t="s">
        <v>52</v>
      </c>
      <c r="V1946" s="1" t="s">
        <v>52</v>
      </c>
      <c r="W1946" s="1" t="s">
        <v>1049</v>
      </c>
      <c r="X1946" s="1" t="s">
        <v>52</v>
      </c>
    </row>
    <row r="1947" s="2" customFormat="1" spans="1:24">
      <c r="A1947" s="2" t="s">
        <v>1050</v>
      </c>
      <c r="B1947" s="3" t="s">
        <v>180</v>
      </c>
      <c r="C1947" s="1" t="s">
        <v>112</v>
      </c>
      <c r="D1947" s="3">
        <v>99.58</v>
      </c>
      <c r="E1947" s="3">
        <v>0</v>
      </c>
      <c r="F1947" s="3">
        <v>0.42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1" t="s">
        <v>50</v>
      </c>
      <c r="O1947" s="1">
        <v>950</v>
      </c>
      <c r="P1947" s="1">
        <v>1</v>
      </c>
      <c r="Q1947" s="1">
        <v>60</v>
      </c>
      <c r="R1947" s="1">
        <v>450</v>
      </c>
      <c r="S1947" s="1">
        <v>0.994333333</v>
      </c>
      <c r="T1947" s="1" t="s">
        <v>51</v>
      </c>
      <c r="U1947" s="1" t="s">
        <v>52</v>
      </c>
      <c r="V1947" s="1" t="s">
        <v>52</v>
      </c>
      <c r="W1947" s="1" t="s">
        <v>1051</v>
      </c>
      <c r="X1947" s="1" t="s">
        <v>52</v>
      </c>
    </row>
    <row r="1948" s="2" customFormat="1" spans="1:24">
      <c r="A1948" s="2" t="s">
        <v>1052</v>
      </c>
      <c r="B1948" s="3" t="s">
        <v>156</v>
      </c>
      <c r="C1948" s="1" t="s">
        <v>112</v>
      </c>
      <c r="D1948" s="3">
        <v>99.6</v>
      </c>
      <c r="E1948" s="3">
        <v>0</v>
      </c>
      <c r="F1948" s="3">
        <v>0.4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1" t="s">
        <v>50</v>
      </c>
      <c r="O1948" s="1">
        <v>950</v>
      </c>
      <c r="P1948" s="1">
        <v>1</v>
      </c>
      <c r="Q1948" s="1">
        <v>58.6</v>
      </c>
      <c r="R1948" s="1">
        <v>500</v>
      </c>
      <c r="S1948" s="1">
        <v>0.504666667</v>
      </c>
      <c r="T1948" s="1" t="s">
        <v>51</v>
      </c>
      <c r="U1948" s="1" t="s">
        <v>52</v>
      </c>
      <c r="V1948" s="1" t="s">
        <v>52</v>
      </c>
      <c r="W1948" s="1" t="s">
        <v>1053</v>
      </c>
      <c r="X1948" s="1" t="s">
        <v>52</v>
      </c>
    </row>
    <row r="1949" s="2" customFormat="1" spans="1:24">
      <c r="A1949" s="2" t="s">
        <v>144</v>
      </c>
      <c r="B1949" s="3" t="s">
        <v>387</v>
      </c>
      <c r="C1949" s="1" t="s">
        <v>9</v>
      </c>
      <c r="D1949" s="3">
        <v>99.54</v>
      </c>
      <c r="E1949" s="3">
        <v>0</v>
      </c>
      <c r="F1949" s="3">
        <v>0.26</v>
      </c>
      <c r="G1949" s="3">
        <v>0</v>
      </c>
      <c r="H1949" s="3">
        <v>0.2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1" t="s">
        <v>50</v>
      </c>
      <c r="O1949" s="1">
        <v>950</v>
      </c>
      <c r="P1949" s="1">
        <v>1</v>
      </c>
      <c r="Q1949" s="1" t="s">
        <v>52</v>
      </c>
      <c r="R1949" s="1">
        <v>500</v>
      </c>
      <c r="S1949" s="1">
        <v>0.497166667</v>
      </c>
      <c r="T1949" s="1" t="s">
        <v>51</v>
      </c>
      <c r="U1949" s="1" t="s">
        <v>52</v>
      </c>
      <c r="V1949" s="1" t="s">
        <v>52</v>
      </c>
      <c r="W1949" s="1" t="s">
        <v>1054</v>
      </c>
      <c r="X1949" s="1" t="s">
        <v>52</v>
      </c>
    </row>
    <row r="1950" s="2" customFormat="1" spans="1:24">
      <c r="A1950" s="2" t="s">
        <v>1055</v>
      </c>
      <c r="B1950" s="3" t="s">
        <v>180</v>
      </c>
      <c r="C1950" s="1" t="s">
        <v>121</v>
      </c>
      <c r="D1950" s="3">
        <v>99.41</v>
      </c>
      <c r="E1950" s="3">
        <v>0</v>
      </c>
      <c r="F1950" s="3">
        <v>0.45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0.14</v>
      </c>
      <c r="M1950" s="3">
        <v>0</v>
      </c>
      <c r="N1950" s="1" t="s">
        <v>50</v>
      </c>
      <c r="O1950" s="1">
        <v>950</v>
      </c>
      <c r="P1950" s="1">
        <v>1</v>
      </c>
      <c r="Q1950" s="1">
        <v>80</v>
      </c>
      <c r="R1950" s="1">
        <v>450</v>
      </c>
      <c r="S1950" s="1">
        <v>0</v>
      </c>
      <c r="T1950" s="1" t="s">
        <v>51</v>
      </c>
      <c r="U1950" s="1" t="s">
        <v>52</v>
      </c>
      <c r="V1950" s="1" t="s">
        <v>52</v>
      </c>
      <c r="W1950" s="1" t="s">
        <v>1056</v>
      </c>
      <c r="X1950" s="1" t="s">
        <v>52</v>
      </c>
    </row>
    <row r="1951" s="2" customFormat="1" spans="1:24">
      <c r="A1951" s="2" t="s">
        <v>218</v>
      </c>
      <c r="B1951" s="3" t="s">
        <v>774</v>
      </c>
      <c r="C1951" s="1" t="s">
        <v>8</v>
      </c>
      <c r="D1951" s="3">
        <v>99.04</v>
      </c>
      <c r="E1951" s="3">
        <v>0</v>
      </c>
      <c r="F1951" s="3">
        <v>0.62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0.34</v>
      </c>
      <c r="N1951" s="1" t="s">
        <v>50</v>
      </c>
      <c r="O1951" s="1">
        <v>950</v>
      </c>
      <c r="P1951" s="1">
        <v>1</v>
      </c>
      <c r="Q1951" s="1" t="s">
        <v>52</v>
      </c>
      <c r="R1951" s="1">
        <v>450</v>
      </c>
      <c r="S1951" s="1">
        <v>0.1235</v>
      </c>
      <c r="T1951" s="1" t="s">
        <v>51</v>
      </c>
      <c r="U1951" s="1" t="s">
        <v>52</v>
      </c>
      <c r="V1951" s="1" t="s">
        <v>52</v>
      </c>
      <c r="W1951" s="1" t="s">
        <v>1057</v>
      </c>
      <c r="X1951" s="1" t="s">
        <v>52</v>
      </c>
    </row>
    <row r="1952" s="2" customFormat="1" spans="1:24">
      <c r="A1952" s="2" t="s">
        <v>1058</v>
      </c>
      <c r="B1952" s="3" t="s">
        <v>156</v>
      </c>
      <c r="C1952" s="1" t="s">
        <v>9</v>
      </c>
      <c r="D1952" s="3">
        <v>99.31</v>
      </c>
      <c r="E1952" s="3">
        <v>0</v>
      </c>
      <c r="F1952" s="3">
        <v>0.59</v>
      </c>
      <c r="G1952" s="3">
        <v>0</v>
      </c>
      <c r="H1952" s="3">
        <v>0.1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1" t="s">
        <v>50</v>
      </c>
      <c r="O1952" s="1">
        <v>950</v>
      </c>
      <c r="P1952" s="1">
        <v>1</v>
      </c>
      <c r="Q1952" s="1">
        <v>58.6</v>
      </c>
      <c r="R1952" s="1">
        <v>500</v>
      </c>
      <c r="S1952" s="1">
        <v>0.331833333</v>
      </c>
      <c r="T1952" s="1" t="s">
        <v>51</v>
      </c>
      <c r="U1952" s="1" t="s">
        <v>52</v>
      </c>
      <c r="V1952" s="1" t="s">
        <v>52</v>
      </c>
      <c r="W1952" s="1" t="s">
        <v>1059</v>
      </c>
      <c r="X1952" s="1" t="s">
        <v>52</v>
      </c>
    </row>
    <row r="1953" s="2" customFormat="1" spans="1:24">
      <c r="A1953" s="2" t="s">
        <v>206</v>
      </c>
      <c r="B1953" s="3" t="s">
        <v>774</v>
      </c>
      <c r="C1953" s="1" t="s">
        <v>8</v>
      </c>
      <c r="D1953" s="3">
        <v>99.37</v>
      </c>
      <c r="E1953" s="3">
        <v>0</v>
      </c>
      <c r="F1953" s="3">
        <v>0.56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0.07</v>
      </c>
      <c r="N1953" s="1" t="s">
        <v>50</v>
      </c>
      <c r="O1953" s="1">
        <v>950</v>
      </c>
      <c r="P1953" s="1">
        <v>1</v>
      </c>
      <c r="Q1953" s="1" t="s">
        <v>52</v>
      </c>
      <c r="R1953" s="1">
        <v>450</v>
      </c>
      <c r="S1953" s="1">
        <v>0.042666667</v>
      </c>
      <c r="T1953" s="1" t="s">
        <v>51</v>
      </c>
      <c r="U1953" s="1" t="s">
        <v>52</v>
      </c>
      <c r="V1953" s="1" t="s">
        <v>52</v>
      </c>
      <c r="W1953" s="1" t="s">
        <v>1060</v>
      </c>
      <c r="X1953" s="1" t="s">
        <v>52</v>
      </c>
    </row>
    <row r="1954" s="2" customFormat="1" spans="1:24">
      <c r="A1954" s="2" t="s">
        <v>244</v>
      </c>
      <c r="B1954" s="3" t="s">
        <v>774</v>
      </c>
      <c r="C1954" s="1" t="s">
        <v>8</v>
      </c>
      <c r="D1954" s="3">
        <v>99.37</v>
      </c>
      <c r="E1954" s="3">
        <v>0</v>
      </c>
      <c r="F1954" s="3">
        <v>0.56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0.07</v>
      </c>
      <c r="N1954" s="1" t="s">
        <v>50</v>
      </c>
      <c r="O1954" s="1">
        <v>950</v>
      </c>
      <c r="P1954" s="1">
        <v>1</v>
      </c>
      <c r="Q1954" s="1" t="s">
        <v>52</v>
      </c>
      <c r="R1954" s="1">
        <v>450</v>
      </c>
      <c r="S1954" s="1">
        <v>0.111833333</v>
      </c>
      <c r="T1954" s="1" t="s">
        <v>51</v>
      </c>
      <c r="U1954" s="1" t="s">
        <v>52</v>
      </c>
      <c r="V1954" s="1" t="s">
        <v>52</v>
      </c>
      <c r="W1954" s="1" t="s">
        <v>1061</v>
      </c>
      <c r="X1954" s="1" t="s">
        <v>52</v>
      </c>
    </row>
    <row r="1955" s="2" customFormat="1" spans="1:24">
      <c r="A1955" s="2" t="s">
        <v>183</v>
      </c>
      <c r="B1955" s="3" t="s">
        <v>774</v>
      </c>
      <c r="C1955" s="1" t="s">
        <v>8</v>
      </c>
      <c r="D1955" s="3">
        <v>99.04</v>
      </c>
      <c r="E1955" s="3">
        <v>0</v>
      </c>
      <c r="F1955" s="3">
        <v>0.62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0.34</v>
      </c>
      <c r="N1955" s="1" t="s">
        <v>50</v>
      </c>
      <c r="O1955" s="1">
        <v>950</v>
      </c>
      <c r="P1955" s="1">
        <v>1</v>
      </c>
      <c r="Q1955" s="1" t="s">
        <v>52</v>
      </c>
      <c r="R1955" s="1">
        <v>450</v>
      </c>
      <c r="S1955" s="1">
        <v>0.125333333</v>
      </c>
      <c r="T1955" s="1" t="s">
        <v>51</v>
      </c>
      <c r="U1955" s="1" t="s">
        <v>52</v>
      </c>
      <c r="V1955" s="1" t="s">
        <v>52</v>
      </c>
      <c r="W1955" s="1" t="s">
        <v>1062</v>
      </c>
      <c r="X1955" s="1" t="s">
        <v>52</v>
      </c>
    </row>
    <row r="1956" s="2" customFormat="1" spans="1:24">
      <c r="A1956" s="2" t="s">
        <v>1063</v>
      </c>
      <c r="B1956" s="3" t="s">
        <v>180</v>
      </c>
      <c r="C1956" s="1" t="s">
        <v>112</v>
      </c>
      <c r="D1956" s="3">
        <v>99.58</v>
      </c>
      <c r="E1956" s="3">
        <v>0</v>
      </c>
      <c r="F1956" s="3">
        <v>0.42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1" t="s">
        <v>50</v>
      </c>
      <c r="O1956" s="1">
        <v>950</v>
      </c>
      <c r="P1956" s="1">
        <v>1</v>
      </c>
      <c r="Q1956" s="1">
        <v>70</v>
      </c>
      <c r="R1956" s="1">
        <v>450</v>
      </c>
      <c r="S1956" s="1">
        <v>0.486833333</v>
      </c>
      <c r="T1956" s="1" t="s">
        <v>51</v>
      </c>
      <c r="U1956" s="1" t="s">
        <v>52</v>
      </c>
      <c r="V1956" s="1" t="s">
        <v>52</v>
      </c>
      <c r="W1956" s="1" t="s">
        <v>1064</v>
      </c>
      <c r="X1956" s="1" t="s">
        <v>52</v>
      </c>
    </row>
    <row r="1957" s="2" customFormat="1" spans="1:24">
      <c r="A1957" s="2" t="s">
        <v>1065</v>
      </c>
      <c r="B1957" s="3" t="s">
        <v>1066</v>
      </c>
      <c r="C1957" s="1" t="s">
        <v>121</v>
      </c>
      <c r="D1957" s="3">
        <v>99.54</v>
      </c>
      <c r="E1957" s="3">
        <v>0</v>
      </c>
      <c r="F1957" s="3">
        <v>0.4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0.06</v>
      </c>
      <c r="M1957" s="3">
        <v>0</v>
      </c>
      <c r="N1957" s="1" t="s">
        <v>50</v>
      </c>
      <c r="O1957" s="1">
        <v>960</v>
      </c>
      <c r="P1957" s="1">
        <v>1</v>
      </c>
      <c r="Q1957" s="1">
        <v>60</v>
      </c>
      <c r="R1957" s="1">
        <v>450</v>
      </c>
      <c r="S1957" s="1">
        <v>3</v>
      </c>
      <c r="T1957" s="1" t="s">
        <v>51</v>
      </c>
      <c r="U1957" s="1" t="s">
        <v>52</v>
      </c>
      <c r="V1957" s="1" t="s">
        <v>52</v>
      </c>
      <c r="W1957" s="1" t="s">
        <v>1067</v>
      </c>
      <c r="X1957" s="1" t="s">
        <v>52</v>
      </c>
    </row>
    <row r="1958" s="2" customFormat="1" spans="1:24">
      <c r="A1958" s="2" t="s">
        <v>1068</v>
      </c>
      <c r="B1958" s="3" t="s">
        <v>180</v>
      </c>
      <c r="C1958" s="1" t="s">
        <v>112</v>
      </c>
      <c r="D1958" s="3">
        <v>99.58</v>
      </c>
      <c r="E1958" s="3">
        <v>0</v>
      </c>
      <c r="F1958" s="3">
        <v>0.42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1" t="s">
        <v>50</v>
      </c>
      <c r="O1958" s="1">
        <v>950</v>
      </c>
      <c r="P1958" s="1">
        <v>1</v>
      </c>
      <c r="Q1958" s="1">
        <v>80</v>
      </c>
      <c r="R1958" s="1">
        <v>450</v>
      </c>
      <c r="S1958" s="1">
        <v>0.096166667</v>
      </c>
      <c r="T1958" s="1" t="s">
        <v>51</v>
      </c>
      <c r="U1958" s="1" t="s">
        <v>52</v>
      </c>
      <c r="V1958" s="1" t="s">
        <v>52</v>
      </c>
      <c r="W1958" s="1" t="s">
        <v>1069</v>
      </c>
      <c r="X1958" s="1" t="s">
        <v>52</v>
      </c>
    </row>
    <row r="1959" s="2" customFormat="1" spans="1:24">
      <c r="A1959" s="2" t="s">
        <v>846</v>
      </c>
      <c r="B1959" s="3" t="s">
        <v>156</v>
      </c>
      <c r="C1959" s="1" t="s">
        <v>9</v>
      </c>
      <c r="D1959" s="3">
        <v>99.39</v>
      </c>
      <c r="E1959" s="3">
        <v>0</v>
      </c>
      <c r="F1959" s="3">
        <v>0.44</v>
      </c>
      <c r="G1959" s="3">
        <v>0</v>
      </c>
      <c r="H1959" s="3">
        <v>0.17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1" t="s">
        <v>50</v>
      </c>
      <c r="O1959" s="1">
        <v>950</v>
      </c>
      <c r="P1959" s="1">
        <v>1</v>
      </c>
      <c r="Q1959" s="1">
        <v>58.6</v>
      </c>
      <c r="R1959" s="1">
        <v>500</v>
      </c>
      <c r="S1959" s="1">
        <v>0</v>
      </c>
      <c r="T1959" s="1" t="s">
        <v>51</v>
      </c>
      <c r="U1959" s="1" t="s">
        <v>52</v>
      </c>
      <c r="V1959" s="1" t="s">
        <v>52</v>
      </c>
      <c r="W1959" s="1" t="s">
        <v>1070</v>
      </c>
      <c r="X1959" s="1" t="s">
        <v>52</v>
      </c>
    </row>
    <row r="1960" s="2" customFormat="1" spans="1:24">
      <c r="A1960" s="2" t="s">
        <v>182</v>
      </c>
      <c r="B1960" s="3" t="s">
        <v>774</v>
      </c>
      <c r="C1960" s="1" t="s">
        <v>8</v>
      </c>
      <c r="D1960" s="3">
        <v>99.37</v>
      </c>
      <c r="E1960" s="3">
        <v>0</v>
      </c>
      <c r="F1960" s="3">
        <v>0.56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0.07</v>
      </c>
      <c r="N1960" s="1" t="s">
        <v>50</v>
      </c>
      <c r="O1960" s="1">
        <v>950</v>
      </c>
      <c r="P1960" s="1">
        <v>1</v>
      </c>
      <c r="Q1960" s="1" t="s">
        <v>52</v>
      </c>
      <c r="R1960" s="1">
        <v>450</v>
      </c>
      <c r="S1960" s="1">
        <v>2.983833333</v>
      </c>
      <c r="T1960" s="1" t="s">
        <v>51</v>
      </c>
      <c r="U1960" s="1" t="s">
        <v>52</v>
      </c>
      <c r="V1960" s="1" t="s">
        <v>52</v>
      </c>
      <c r="W1960" s="1" t="s">
        <v>1071</v>
      </c>
      <c r="X1960" s="1" t="s">
        <v>52</v>
      </c>
    </row>
    <row r="1961" s="2" customFormat="1" spans="1:24">
      <c r="A1961" s="2" t="s">
        <v>1072</v>
      </c>
      <c r="B1961" s="3" t="s">
        <v>156</v>
      </c>
      <c r="C1961" s="1" t="s">
        <v>9</v>
      </c>
      <c r="D1961" s="3">
        <v>99.39</v>
      </c>
      <c r="E1961" s="3">
        <v>0</v>
      </c>
      <c r="F1961" s="3">
        <v>0.44</v>
      </c>
      <c r="G1961" s="3">
        <v>0</v>
      </c>
      <c r="H1961" s="3">
        <v>0.17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1" t="s">
        <v>50</v>
      </c>
      <c r="O1961" s="1">
        <v>950</v>
      </c>
      <c r="P1961" s="1">
        <v>1</v>
      </c>
      <c r="Q1961" s="1">
        <v>58.6</v>
      </c>
      <c r="R1961" s="1">
        <v>500</v>
      </c>
      <c r="S1961" s="1">
        <v>4.007</v>
      </c>
      <c r="T1961" s="1" t="s">
        <v>51</v>
      </c>
      <c r="U1961" s="1" t="s">
        <v>52</v>
      </c>
      <c r="V1961" s="1" t="s">
        <v>52</v>
      </c>
      <c r="W1961" s="1" t="s">
        <v>1073</v>
      </c>
      <c r="X1961" s="1" t="s">
        <v>52</v>
      </c>
    </row>
    <row r="1962" s="2" customFormat="1" spans="1:24">
      <c r="A1962" s="2" t="s">
        <v>1008</v>
      </c>
      <c r="B1962" s="3" t="s">
        <v>774</v>
      </c>
      <c r="C1962" s="1" t="s">
        <v>8</v>
      </c>
      <c r="D1962" s="3">
        <v>99.26</v>
      </c>
      <c r="E1962" s="3">
        <v>0</v>
      </c>
      <c r="F1962" s="3">
        <v>0.6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0.14</v>
      </c>
      <c r="N1962" s="1" t="s">
        <v>50</v>
      </c>
      <c r="O1962" s="1">
        <v>950</v>
      </c>
      <c r="P1962" s="1">
        <v>1</v>
      </c>
      <c r="Q1962" s="1" t="s">
        <v>52</v>
      </c>
      <c r="R1962" s="1">
        <v>450</v>
      </c>
      <c r="S1962" s="1">
        <v>3.9765</v>
      </c>
      <c r="T1962" s="1" t="s">
        <v>51</v>
      </c>
      <c r="U1962" s="1" t="s">
        <v>52</v>
      </c>
      <c r="V1962" s="1" t="s">
        <v>52</v>
      </c>
      <c r="W1962" s="1" t="s">
        <v>1074</v>
      </c>
      <c r="X1962" s="1" t="s">
        <v>52</v>
      </c>
    </row>
    <row r="1963" s="2" customFormat="1" spans="1:24">
      <c r="A1963" s="2" t="s">
        <v>225</v>
      </c>
      <c r="B1963" s="3" t="s">
        <v>774</v>
      </c>
      <c r="C1963" s="1" t="s">
        <v>8</v>
      </c>
      <c r="D1963" s="3">
        <v>99.26</v>
      </c>
      <c r="E1963" s="3">
        <v>0</v>
      </c>
      <c r="F1963" s="3">
        <v>0.6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0.14</v>
      </c>
      <c r="N1963" s="1" t="s">
        <v>50</v>
      </c>
      <c r="O1963" s="1">
        <v>950</v>
      </c>
      <c r="P1963" s="1">
        <v>1</v>
      </c>
      <c r="Q1963" s="1" t="s">
        <v>52</v>
      </c>
      <c r="R1963" s="1">
        <v>450</v>
      </c>
      <c r="S1963" s="1">
        <v>0</v>
      </c>
      <c r="T1963" s="1" t="s">
        <v>51</v>
      </c>
      <c r="U1963" s="1" t="s">
        <v>52</v>
      </c>
      <c r="V1963" s="1" t="s">
        <v>52</v>
      </c>
      <c r="W1963" s="1" t="s">
        <v>1075</v>
      </c>
      <c r="X1963" s="1" t="s">
        <v>52</v>
      </c>
    </row>
    <row r="1964" s="2" customFormat="1" spans="1:24">
      <c r="A1964" s="2" t="s">
        <v>1076</v>
      </c>
      <c r="B1964" s="3" t="s">
        <v>156</v>
      </c>
      <c r="C1964" s="1" t="s">
        <v>112</v>
      </c>
      <c r="D1964" s="3">
        <v>99.6</v>
      </c>
      <c r="E1964" s="3">
        <v>0</v>
      </c>
      <c r="F1964" s="3">
        <v>0.4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1" t="s">
        <v>50</v>
      </c>
      <c r="O1964" s="1">
        <v>950</v>
      </c>
      <c r="P1964" s="1">
        <v>1</v>
      </c>
      <c r="Q1964" s="1">
        <v>58.6</v>
      </c>
      <c r="R1964" s="1">
        <v>500</v>
      </c>
      <c r="S1964" s="1">
        <v>1.007</v>
      </c>
      <c r="T1964" s="1" t="s">
        <v>51</v>
      </c>
      <c r="U1964" s="1" t="s">
        <v>52</v>
      </c>
      <c r="V1964" s="1" t="s">
        <v>52</v>
      </c>
      <c r="W1964" s="1" t="s">
        <v>1077</v>
      </c>
      <c r="X1964" s="1" t="s">
        <v>52</v>
      </c>
    </row>
    <row r="1965" s="2" customFormat="1" spans="1:24">
      <c r="A1965" s="2" t="s">
        <v>143</v>
      </c>
      <c r="B1965" s="3" t="s">
        <v>387</v>
      </c>
      <c r="C1965" s="1" t="s">
        <v>9</v>
      </c>
      <c r="D1965" s="3">
        <v>99.54</v>
      </c>
      <c r="E1965" s="3">
        <v>0</v>
      </c>
      <c r="F1965" s="3">
        <v>0.26</v>
      </c>
      <c r="G1965" s="3">
        <v>0</v>
      </c>
      <c r="H1965" s="3">
        <v>0.2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1" t="s">
        <v>50</v>
      </c>
      <c r="O1965" s="1">
        <v>950</v>
      </c>
      <c r="P1965" s="1">
        <v>1</v>
      </c>
      <c r="Q1965" s="1" t="s">
        <v>52</v>
      </c>
      <c r="R1965" s="1">
        <v>500</v>
      </c>
      <c r="S1965" s="1">
        <v>0.328666667</v>
      </c>
      <c r="T1965" s="1" t="s">
        <v>51</v>
      </c>
      <c r="U1965" s="1" t="s">
        <v>52</v>
      </c>
      <c r="V1965" s="1" t="s">
        <v>52</v>
      </c>
      <c r="W1965" s="1" t="s">
        <v>1078</v>
      </c>
      <c r="X1965" s="1" t="s">
        <v>52</v>
      </c>
    </row>
    <row r="1966" s="2" customFormat="1" spans="1:24">
      <c r="A1966" s="2" t="s">
        <v>855</v>
      </c>
      <c r="B1966" s="3" t="s">
        <v>156</v>
      </c>
      <c r="C1966" s="1" t="s">
        <v>9</v>
      </c>
      <c r="D1966" s="3">
        <v>99.39</v>
      </c>
      <c r="E1966" s="3">
        <v>0</v>
      </c>
      <c r="F1966" s="3">
        <v>0.44</v>
      </c>
      <c r="G1966" s="3">
        <v>0</v>
      </c>
      <c r="H1966" s="3">
        <v>0.17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1" t="s">
        <v>50</v>
      </c>
      <c r="O1966" s="1">
        <v>950</v>
      </c>
      <c r="P1966" s="1">
        <v>1</v>
      </c>
      <c r="Q1966" s="1">
        <v>58.6</v>
      </c>
      <c r="R1966" s="1">
        <v>500</v>
      </c>
      <c r="S1966" s="1">
        <v>0.179833333</v>
      </c>
      <c r="T1966" s="1" t="s">
        <v>51</v>
      </c>
      <c r="U1966" s="1" t="s">
        <v>52</v>
      </c>
      <c r="V1966" s="1" t="s">
        <v>52</v>
      </c>
      <c r="W1966" s="1" t="s">
        <v>1079</v>
      </c>
      <c r="X1966" s="1" t="s">
        <v>52</v>
      </c>
    </row>
    <row r="1967" s="2" customFormat="1" spans="1:24">
      <c r="A1967" s="2" t="s">
        <v>1080</v>
      </c>
      <c r="B1967" s="3" t="s">
        <v>156</v>
      </c>
      <c r="C1967" s="1" t="s">
        <v>9</v>
      </c>
      <c r="D1967" s="3">
        <v>99.39</v>
      </c>
      <c r="E1967" s="3">
        <v>0</v>
      </c>
      <c r="F1967" s="3">
        <v>0.44</v>
      </c>
      <c r="G1967" s="3">
        <v>0</v>
      </c>
      <c r="H1967" s="3">
        <v>0.17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1" t="s">
        <v>50</v>
      </c>
      <c r="O1967" s="1">
        <v>950</v>
      </c>
      <c r="P1967" s="1">
        <v>1</v>
      </c>
      <c r="Q1967" s="1">
        <v>58.6</v>
      </c>
      <c r="R1967" s="1">
        <v>500</v>
      </c>
      <c r="S1967" s="1">
        <v>2.011666667</v>
      </c>
      <c r="T1967" s="1" t="s">
        <v>51</v>
      </c>
      <c r="U1967" s="1" t="s">
        <v>52</v>
      </c>
      <c r="V1967" s="1" t="s">
        <v>52</v>
      </c>
      <c r="W1967" s="1" t="s">
        <v>1081</v>
      </c>
      <c r="X1967" s="1" t="s">
        <v>52</v>
      </c>
    </row>
    <row r="1968" s="2" customFormat="1" spans="1:24">
      <c r="A1968" s="2" t="s">
        <v>1082</v>
      </c>
      <c r="B1968" s="3" t="s">
        <v>156</v>
      </c>
      <c r="C1968" s="1" t="s">
        <v>112</v>
      </c>
      <c r="D1968" s="3">
        <v>99.6</v>
      </c>
      <c r="E1968" s="3">
        <v>0</v>
      </c>
      <c r="F1968" s="3">
        <v>0.4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1" t="s">
        <v>50</v>
      </c>
      <c r="O1968" s="1">
        <v>950</v>
      </c>
      <c r="P1968" s="1">
        <v>1</v>
      </c>
      <c r="Q1968" s="1">
        <v>58.6</v>
      </c>
      <c r="R1968" s="1">
        <v>500</v>
      </c>
      <c r="S1968" s="1">
        <v>0.3365</v>
      </c>
      <c r="T1968" s="1" t="s">
        <v>51</v>
      </c>
      <c r="U1968" s="1" t="s">
        <v>52</v>
      </c>
      <c r="V1968" s="1" t="s">
        <v>52</v>
      </c>
      <c r="W1968" s="1" t="s">
        <v>1083</v>
      </c>
      <c r="X1968" s="1" t="s">
        <v>52</v>
      </c>
    </row>
    <row r="1969" s="2" customFormat="1" spans="1:24">
      <c r="A1969" s="2" t="s">
        <v>211</v>
      </c>
      <c r="B1969" s="3" t="s">
        <v>774</v>
      </c>
      <c r="C1969" s="1" t="s">
        <v>8</v>
      </c>
      <c r="D1969" s="3">
        <v>99.37</v>
      </c>
      <c r="E1969" s="3">
        <v>0</v>
      </c>
      <c r="F1969" s="3">
        <v>0.56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0.07</v>
      </c>
      <c r="N1969" s="1" t="s">
        <v>50</v>
      </c>
      <c r="O1969" s="1">
        <v>950</v>
      </c>
      <c r="P1969" s="1">
        <v>1</v>
      </c>
      <c r="Q1969" s="1" t="s">
        <v>52</v>
      </c>
      <c r="R1969" s="1">
        <v>450</v>
      </c>
      <c r="S1969" s="1">
        <v>0.491</v>
      </c>
      <c r="T1969" s="1" t="s">
        <v>51</v>
      </c>
      <c r="U1969" s="1" t="s">
        <v>52</v>
      </c>
      <c r="V1969" s="1" t="s">
        <v>52</v>
      </c>
      <c r="W1969" s="1" t="s">
        <v>1084</v>
      </c>
      <c r="X1969" s="1" t="s">
        <v>52</v>
      </c>
    </row>
    <row r="1970" s="2" customFormat="1" spans="1:24">
      <c r="A1970" s="2" t="s">
        <v>729</v>
      </c>
      <c r="B1970" s="3" t="s">
        <v>774</v>
      </c>
      <c r="C1970" s="1" t="s">
        <v>8</v>
      </c>
      <c r="D1970" s="3">
        <v>99.29</v>
      </c>
      <c r="E1970" s="3">
        <v>0</v>
      </c>
      <c r="F1970" s="3">
        <v>0.61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0.1</v>
      </c>
      <c r="N1970" s="1" t="s">
        <v>50</v>
      </c>
      <c r="O1970" s="1">
        <v>950</v>
      </c>
      <c r="P1970" s="1">
        <v>1</v>
      </c>
      <c r="Q1970" s="1" t="s">
        <v>52</v>
      </c>
      <c r="R1970" s="1">
        <v>450</v>
      </c>
      <c r="S1970" s="1">
        <v>0.099333333</v>
      </c>
      <c r="T1970" s="1" t="s">
        <v>51</v>
      </c>
      <c r="U1970" s="1" t="s">
        <v>52</v>
      </c>
      <c r="V1970" s="1" t="s">
        <v>52</v>
      </c>
      <c r="W1970" s="1" t="s">
        <v>1085</v>
      </c>
      <c r="X1970" s="1" t="s">
        <v>52</v>
      </c>
    </row>
    <row r="1971" s="2" customFormat="1" spans="1:24">
      <c r="A1971" s="2" t="s">
        <v>177</v>
      </c>
      <c r="B1971" s="3" t="s">
        <v>774</v>
      </c>
      <c r="C1971" s="1" t="s">
        <v>8</v>
      </c>
      <c r="D1971" s="3">
        <v>99.37</v>
      </c>
      <c r="E1971" s="3">
        <v>0</v>
      </c>
      <c r="F1971" s="3">
        <v>0.56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0.07</v>
      </c>
      <c r="N1971" s="1" t="s">
        <v>50</v>
      </c>
      <c r="O1971" s="1">
        <v>950</v>
      </c>
      <c r="P1971" s="1">
        <v>1</v>
      </c>
      <c r="Q1971" s="1" t="s">
        <v>52</v>
      </c>
      <c r="R1971" s="1">
        <v>450</v>
      </c>
      <c r="S1971" s="1">
        <v>0.424666667</v>
      </c>
      <c r="T1971" s="1" t="s">
        <v>51</v>
      </c>
      <c r="U1971" s="1" t="s">
        <v>52</v>
      </c>
      <c r="V1971" s="1" t="s">
        <v>52</v>
      </c>
      <c r="W1971" s="1" t="s">
        <v>1086</v>
      </c>
      <c r="X1971" s="1" t="s">
        <v>52</v>
      </c>
    </row>
    <row r="1972" s="2" customFormat="1" spans="1:24">
      <c r="A1972" s="2" t="s">
        <v>122</v>
      </c>
      <c r="B1972" s="3" t="s">
        <v>387</v>
      </c>
      <c r="C1972" s="1" t="s">
        <v>9</v>
      </c>
      <c r="D1972" s="3">
        <v>99.54</v>
      </c>
      <c r="E1972" s="3">
        <v>0</v>
      </c>
      <c r="F1972" s="3">
        <v>0.26</v>
      </c>
      <c r="G1972" s="3">
        <v>0</v>
      </c>
      <c r="H1972" s="3">
        <v>0.2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1" t="s">
        <v>50</v>
      </c>
      <c r="O1972" s="1" t="s">
        <v>52</v>
      </c>
      <c r="P1972" s="1" t="s">
        <v>52</v>
      </c>
      <c r="Q1972" s="1" t="s">
        <v>52</v>
      </c>
      <c r="R1972" s="1">
        <v>500</v>
      </c>
      <c r="S1972" s="1">
        <v>0.1435</v>
      </c>
      <c r="T1972" s="1" t="s">
        <v>51</v>
      </c>
      <c r="U1972" s="1" t="s">
        <v>52</v>
      </c>
      <c r="V1972" s="1" t="s">
        <v>52</v>
      </c>
      <c r="W1972" s="1" t="s">
        <v>1087</v>
      </c>
      <c r="X1972" s="1" t="s">
        <v>52</v>
      </c>
    </row>
    <row r="1973" s="2" customFormat="1" spans="1:24">
      <c r="A1973" s="2" t="s">
        <v>1088</v>
      </c>
      <c r="B1973" s="3" t="s">
        <v>156</v>
      </c>
      <c r="C1973" s="1" t="s">
        <v>9</v>
      </c>
      <c r="D1973" s="3">
        <v>99.31</v>
      </c>
      <c r="E1973" s="3">
        <v>0</v>
      </c>
      <c r="F1973" s="3">
        <v>0.59</v>
      </c>
      <c r="G1973" s="3">
        <v>0</v>
      </c>
      <c r="H1973" s="3">
        <v>0.1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1" t="s">
        <v>50</v>
      </c>
      <c r="O1973" s="1">
        <v>950</v>
      </c>
      <c r="P1973" s="1">
        <v>1</v>
      </c>
      <c r="Q1973" s="1">
        <v>58.6</v>
      </c>
      <c r="R1973" s="1">
        <v>500</v>
      </c>
      <c r="S1973" s="1">
        <v>0</v>
      </c>
      <c r="T1973" s="1" t="s">
        <v>51</v>
      </c>
      <c r="U1973" s="1" t="s">
        <v>52</v>
      </c>
      <c r="V1973" s="1" t="s">
        <v>52</v>
      </c>
      <c r="W1973" s="1" t="s">
        <v>1089</v>
      </c>
      <c r="X1973" s="1" t="s">
        <v>52</v>
      </c>
    </row>
    <row r="1974" s="2" customFormat="1" spans="1:24">
      <c r="A1974" s="2" t="s">
        <v>207</v>
      </c>
      <c r="B1974" s="3" t="s">
        <v>774</v>
      </c>
      <c r="C1974" s="1" t="s">
        <v>8</v>
      </c>
      <c r="D1974" s="3">
        <v>99.37</v>
      </c>
      <c r="E1974" s="3">
        <v>0</v>
      </c>
      <c r="F1974" s="3">
        <v>0.56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0.07</v>
      </c>
      <c r="N1974" s="1" t="s">
        <v>50</v>
      </c>
      <c r="O1974" s="1">
        <v>950</v>
      </c>
      <c r="P1974" s="1">
        <v>1</v>
      </c>
      <c r="Q1974" s="1" t="s">
        <v>52</v>
      </c>
      <c r="R1974" s="1">
        <v>450</v>
      </c>
      <c r="S1974" s="1">
        <v>0.065</v>
      </c>
      <c r="T1974" s="1" t="s">
        <v>51</v>
      </c>
      <c r="U1974" s="1" t="s">
        <v>52</v>
      </c>
      <c r="V1974" s="1" t="s">
        <v>52</v>
      </c>
      <c r="W1974" s="1" t="s">
        <v>1090</v>
      </c>
      <c r="X1974" s="1" t="s">
        <v>52</v>
      </c>
    </row>
    <row r="1975" s="2" customFormat="1" spans="1:24">
      <c r="A1975" s="2" t="s">
        <v>1091</v>
      </c>
      <c r="B1975" s="3" t="s">
        <v>156</v>
      </c>
      <c r="C1975" s="1" t="s">
        <v>9</v>
      </c>
      <c r="D1975" s="3">
        <v>99.39</v>
      </c>
      <c r="E1975" s="3">
        <v>0</v>
      </c>
      <c r="F1975" s="3">
        <v>0.44</v>
      </c>
      <c r="G1975" s="3">
        <v>0</v>
      </c>
      <c r="H1975" s="3">
        <v>0.17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1" t="s">
        <v>50</v>
      </c>
      <c r="O1975" s="1">
        <v>950</v>
      </c>
      <c r="P1975" s="1">
        <v>1</v>
      </c>
      <c r="Q1975" s="1">
        <v>58.6</v>
      </c>
      <c r="R1975" s="1">
        <v>500</v>
      </c>
      <c r="S1975" s="1">
        <v>3.018666667</v>
      </c>
      <c r="T1975" s="1" t="s">
        <v>51</v>
      </c>
      <c r="U1975" s="1" t="s">
        <v>52</v>
      </c>
      <c r="V1975" s="1" t="s">
        <v>52</v>
      </c>
      <c r="W1975" s="1" t="s">
        <v>1092</v>
      </c>
      <c r="X1975" s="1" t="s">
        <v>52</v>
      </c>
    </row>
    <row r="1976" s="2" customFormat="1" spans="1:24">
      <c r="A1976" s="2" t="s">
        <v>1082</v>
      </c>
      <c r="B1976" s="3" t="s">
        <v>774</v>
      </c>
      <c r="C1976" s="1" t="s">
        <v>8</v>
      </c>
      <c r="D1976" s="3">
        <v>99.26</v>
      </c>
      <c r="E1976" s="3">
        <v>0</v>
      </c>
      <c r="F1976" s="3">
        <v>0.6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0.14</v>
      </c>
      <c r="N1976" s="1" t="s">
        <v>50</v>
      </c>
      <c r="O1976" s="1">
        <v>950</v>
      </c>
      <c r="P1976" s="1">
        <v>1</v>
      </c>
      <c r="Q1976" s="1" t="s">
        <v>52</v>
      </c>
      <c r="R1976" s="1">
        <v>450</v>
      </c>
      <c r="S1976" s="1">
        <v>0.050833333</v>
      </c>
      <c r="T1976" s="1" t="s">
        <v>51</v>
      </c>
      <c r="U1976" s="1" t="s">
        <v>52</v>
      </c>
      <c r="V1976" s="1" t="s">
        <v>52</v>
      </c>
      <c r="W1976" s="1" t="s">
        <v>1093</v>
      </c>
      <c r="X1976" s="1" t="s">
        <v>52</v>
      </c>
    </row>
    <row r="1977" s="2" customFormat="1" spans="1:24">
      <c r="A1977" s="1">
        <v>1235</v>
      </c>
      <c r="B1977" s="1" t="s">
        <v>614</v>
      </c>
      <c r="C1977" s="1" t="s">
        <v>615</v>
      </c>
      <c r="D1977" s="1">
        <v>99.05</v>
      </c>
      <c r="E1977" s="1">
        <v>0</v>
      </c>
      <c r="F1977" s="1">
        <v>0.68</v>
      </c>
      <c r="G1977" s="1">
        <v>0.27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 t="s">
        <v>50</v>
      </c>
      <c r="O1977" s="1">
        <v>1049.85</v>
      </c>
      <c r="P1977" s="1">
        <v>2</v>
      </c>
      <c r="Q1977" s="1">
        <v>90</v>
      </c>
      <c r="R1977" s="1">
        <v>449.85</v>
      </c>
      <c r="S1977" s="1">
        <v>0.167</v>
      </c>
      <c r="T1977" s="1" t="s">
        <v>51</v>
      </c>
      <c r="U1977" s="1" t="s">
        <v>52</v>
      </c>
      <c r="V1977" s="1" t="s">
        <v>52</v>
      </c>
      <c r="W1977" s="1" t="s">
        <v>1094</v>
      </c>
      <c r="X1977" s="1">
        <v>35</v>
      </c>
    </row>
    <row r="1978" s="2" customFormat="1" spans="1:24">
      <c r="A1978" s="2" t="s">
        <v>1095</v>
      </c>
      <c r="B1978" s="3" t="s">
        <v>180</v>
      </c>
      <c r="C1978" s="1" t="s">
        <v>121</v>
      </c>
      <c r="D1978" s="3">
        <v>99.41</v>
      </c>
      <c r="E1978" s="3">
        <v>0</v>
      </c>
      <c r="F1978" s="3">
        <v>0.45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0.14</v>
      </c>
      <c r="M1978" s="3">
        <v>0</v>
      </c>
      <c r="N1978" s="1" t="s">
        <v>50</v>
      </c>
      <c r="O1978" s="1">
        <v>950</v>
      </c>
      <c r="P1978" s="1">
        <v>1</v>
      </c>
      <c r="Q1978" s="1">
        <v>60</v>
      </c>
      <c r="R1978" s="1">
        <v>450</v>
      </c>
      <c r="S1978" s="1">
        <v>0.246166667</v>
      </c>
      <c r="T1978" s="1" t="s">
        <v>51</v>
      </c>
      <c r="U1978" s="1" t="s">
        <v>52</v>
      </c>
      <c r="V1978" s="1" t="s">
        <v>52</v>
      </c>
      <c r="W1978" s="1" t="s">
        <v>1096</v>
      </c>
      <c r="X1978" s="1" t="s">
        <v>52</v>
      </c>
    </row>
    <row r="1979" s="2" customFormat="1" spans="1:24">
      <c r="A1979" s="2" t="s">
        <v>1097</v>
      </c>
      <c r="B1979" s="3" t="s">
        <v>180</v>
      </c>
      <c r="C1979" s="1" t="s">
        <v>112</v>
      </c>
      <c r="D1979" s="3">
        <v>99.58</v>
      </c>
      <c r="E1979" s="3">
        <v>0</v>
      </c>
      <c r="F1979" s="3">
        <v>0.42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1" t="s">
        <v>50</v>
      </c>
      <c r="O1979" s="1">
        <v>950</v>
      </c>
      <c r="P1979" s="1">
        <v>1</v>
      </c>
      <c r="Q1979" s="1">
        <v>70</v>
      </c>
      <c r="R1979" s="1">
        <v>450</v>
      </c>
      <c r="S1979" s="1">
        <v>1.9775</v>
      </c>
      <c r="T1979" s="1" t="s">
        <v>51</v>
      </c>
      <c r="U1979" s="1" t="s">
        <v>52</v>
      </c>
      <c r="V1979" s="1" t="s">
        <v>52</v>
      </c>
      <c r="W1979" s="1" t="s">
        <v>1098</v>
      </c>
      <c r="X1979" s="1" t="s">
        <v>52</v>
      </c>
    </row>
    <row r="1980" s="2" customFormat="1" spans="1:24">
      <c r="A1980" s="2" t="s">
        <v>181</v>
      </c>
      <c r="B1980" s="3" t="s">
        <v>774</v>
      </c>
      <c r="C1980" s="1" t="s">
        <v>8</v>
      </c>
      <c r="D1980" s="3">
        <v>99.37</v>
      </c>
      <c r="E1980" s="3">
        <v>0</v>
      </c>
      <c r="F1980" s="3">
        <v>0.56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0.07</v>
      </c>
      <c r="N1980" s="1" t="s">
        <v>50</v>
      </c>
      <c r="O1980" s="1">
        <v>950</v>
      </c>
      <c r="P1980" s="1">
        <v>1</v>
      </c>
      <c r="Q1980" s="1" t="s">
        <v>52</v>
      </c>
      <c r="R1980" s="1">
        <v>450</v>
      </c>
      <c r="S1980" s="1">
        <v>1.980166667</v>
      </c>
      <c r="T1980" s="1" t="s">
        <v>51</v>
      </c>
      <c r="U1980" s="1" t="s">
        <v>52</v>
      </c>
      <c r="V1980" s="1" t="s">
        <v>52</v>
      </c>
      <c r="W1980" s="1" t="s">
        <v>1099</v>
      </c>
      <c r="X1980" s="1" t="s">
        <v>52</v>
      </c>
    </row>
    <row r="1981" s="2" customFormat="1" spans="1:24">
      <c r="A1981" s="1">
        <v>265</v>
      </c>
      <c r="B1981" s="1" t="s">
        <v>66</v>
      </c>
      <c r="C1981" s="1" t="s">
        <v>67</v>
      </c>
      <c r="D1981" s="1">
        <v>97.585</v>
      </c>
      <c r="E1981" s="1">
        <v>0</v>
      </c>
      <c r="F1981" s="1">
        <v>0</v>
      </c>
      <c r="G1981" s="1">
        <v>0</v>
      </c>
      <c r="H1981" s="1">
        <v>0</v>
      </c>
      <c r="I1981" s="1">
        <v>1.91</v>
      </c>
      <c r="J1981" s="1">
        <v>0.035</v>
      </c>
      <c r="K1981" s="1">
        <v>0.47</v>
      </c>
      <c r="L1981" s="1">
        <v>0</v>
      </c>
      <c r="M1981" s="1">
        <v>0</v>
      </c>
      <c r="N1981" s="1" t="s">
        <v>50</v>
      </c>
      <c r="O1981" s="1">
        <v>949.85</v>
      </c>
      <c r="P1981" s="1">
        <v>1</v>
      </c>
      <c r="Q1981" s="1">
        <v>40</v>
      </c>
      <c r="R1981" s="1">
        <v>449.85</v>
      </c>
      <c r="S1981" s="1">
        <v>0.25</v>
      </c>
      <c r="T1981" s="1" t="s">
        <v>51</v>
      </c>
      <c r="U1981" s="1" t="s">
        <v>52</v>
      </c>
      <c r="V1981" s="1" t="s">
        <v>1100</v>
      </c>
      <c r="W1981" s="1" t="s">
        <v>1101</v>
      </c>
      <c r="X1981" s="1">
        <v>31</v>
      </c>
    </row>
    <row r="1982" s="2" customFormat="1" spans="1:24">
      <c r="A1982" s="2" t="s">
        <v>1102</v>
      </c>
      <c r="B1982" s="3" t="s">
        <v>156</v>
      </c>
      <c r="C1982" s="1" t="s">
        <v>9</v>
      </c>
      <c r="D1982" s="3">
        <v>99.31</v>
      </c>
      <c r="E1982" s="3">
        <v>0</v>
      </c>
      <c r="F1982" s="3">
        <v>0.59</v>
      </c>
      <c r="G1982" s="3">
        <v>0</v>
      </c>
      <c r="H1982" s="3">
        <v>0.1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1" t="s">
        <v>50</v>
      </c>
      <c r="O1982" s="1">
        <v>950</v>
      </c>
      <c r="P1982" s="1">
        <v>1</v>
      </c>
      <c r="Q1982" s="1">
        <v>58.6</v>
      </c>
      <c r="R1982" s="1">
        <v>500</v>
      </c>
      <c r="S1982" s="1">
        <v>3.011666667</v>
      </c>
      <c r="T1982" s="1" t="s">
        <v>51</v>
      </c>
      <c r="U1982" s="1" t="s">
        <v>52</v>
      </c>
      <c r="V1982" s="1" t="s">
        <v>52</v>
      </c>
      <c r="W1982" s="1" t="s">
        <v>1103</v>
      </c>
      <c r="X1982" s="1" t="s">
        <v>52</v>
      </c>
    </row>
    <row r="1983" s="2" customFormat="1" spans="1:24">
      <c r="A1983" s="1">
        <v>25</v>
      </c>
      <c r="B1983" s="1" t="s">
        <v>1104</v>
      </c>
      <c r="C1983" s="1" t="s">
        <v>766</v>
      </c>
      <c r="D1983" s="1">
        <v>99.72</v>
      </c>
      <c r="E1983" s="1">
        <v>0</v>
      </c>
      <c r="F1983" s="1">
        <v>0</v>
      </c>
      <c r="G1983" s="1">
        <v>0.22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 t="s">
        <v>50</v>
      </c>
      <c r="O1983" s="1">
        <v>899.85</v>
      </c>
      <c r="P1983" s="1">
        <v>1.167</v>
      </c>
      <c r="Q1983" s="1">
        <v>50</v>
      </c>
      <c r="R1983" s="1">
        <v>299.85</v>
      </c>
      <c r="S1983" s="1">
        <v>1</v>
      </c>
      <c r="T1983" s="1" t="s">
        <v>51</v>
      </c>
      <c r="U1983" s="1" t="s">
        <v>52</v>
      </c>
      <c r="V1983" s="1" t="s">
        <v>1105</v>
      </c>
      <c r="W1983" s="1" t="s">
        <v>1106</v>
      </c>
      <c r="X1983" s="1">
        <v>68</v>
      </c>
    </row>
    <row r="1984" s="2" customFormat="1" spans="1:24">
      <c r="A1984" s="2" t="s">
        <v>1107</v>
      </c>
      <c r="B1984" s="3" t="s">
        <v>156</v>
      </c>
      <c r="C1984" s="1" t="s">
        <v>9</v>
      </c>
      <c r="D1984" s="3">
        <v>99.31</v>
      </c>
      <c r="E1984" s="3">
        <v>0</v>
      </c>
      <c r="F1984" s="3">
        <v>0.59</v>
      </c>
      <c r="G1984" s="3">
        <v>0</v>
      </c>
      <c r="H1984" s="3">
        <v>0.1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1" t="s">
        <v>50</v>
      </c>
      <c r="O1984" s="1">
        <v>950</v>
      </c>
      <c r="P1984" s="1">
        <v>1</v>
      </c>
      <c r="Q1984" s="1">
        <v>58.6</v>
      </c>
      <c r="R1984" s="1">
        <v>500</v>
      </c>
      <c r="S1984" s="1">
        <v>0.168166667</v>
      </c>
      <c r="T1984" s="1" t="s">
        <v>51</v>
      </c>
      <c r="U1984" s="1" t="s">
        <v>52</v>
      </c>
      <c r="V1984" s="1" t="s">
        <v>52</v>
      </c>
      <c r="W1984" s="1" t="s">
        <v>1108</v>
      </c>
      <c r="X1984" s="1" t="s">
        <v>52</v>
      </c>
    </row>
    <row r="1985" s="2" customFormat="1" spans="1:24">
      <c r="A1985" s="2" t="s">
        <v>1109</v>
      </c>
      <c r="B1985" s="3" t="s">
        <v>180</v>
      </c>
      <c r="C1985" s="1" t="s">
        <v>112</v>
      </c>
      <c r="D1985" s="3">
        <v>99.58</v>
      </c>
      <c r="E1985" s="3">
        <v>0</v>
      </c>
      <c r="F1985" s="3">
        <v>0.42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1" t="s">
        <v>50</v>
      </c>
      <c r="O1985" s="1">
        <v>950</v>
      </c>
      <c r="P1985" s="1">
        <v>1</v>
      </c>
      <c r="Q1985" s="1">
        <v>80</v>
      </c>
      <c r="R1985" s="1">
        <v>450</v>
      </c>
      <c r="S1985" s="1">
        <v>1.973666667</v>
      </c>
      <c r="T1985" s="1" t="s">
        <v>51</v>
      </c>
      <c r="U1985" s="1" t="s">
        <v>52</v>
      </c>
      <c r="V1985" s="1" t="s">
        <v>52</v>
      </c>
      <c r="W1985" s="1" t="s">
        <v>1110</v>
      </c>
      <c r="X1985" s="1" t="s">
        <v>52</v>
      </c>
    </row>
    <row r="1986" s="2" customFormat="1" spans="1:24">
      <c r="A1986" s="2" t="s">
        <v>233</v>
      </c>
      <c r="B1986" s="3" t="s">
        <v>774</v>
      </c>
      <c r="C1986" s="1" t="s">
        <v>8</v>
      </c>
      <c r="D1986" s="3">
        <v>99.29</v>
      </c>
      <c r="E1986" s="3">
        <v>0</v>
      </c>
      <c r="F1986" s="3">
        <v>0.61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0.1</v>
      </c>
      <c r="N1986" s="1" t="s">
        <v>50</v>
      </c>
      <c r="O1986" s="1">
        <v>950</v>
      </c>
      <c r="P1986" s="1">
        <v>1</v>
      </c>
      <c r="Q1986" s="1" t="s">
        <v>52</v>
      </c>
      <c r="R1986" s="1">
        <v>450</v>
      </c>
      <c r="S1986" s="1">
        <v>0</v>
      </c>
      <c r="T1986" s="1" t="s">
        <v>51</v>
      </c>
      <c r="U1986" s="1" t="s">
        <v>52</v>
      </c>
      <c r="V1986" s="1" t="s">
        <v>52</v>
      </c>
      <c r="W1986" s="1" t="s">
        <v>1111</v>
      </c>
      <c r="X1986" s="1" t="s">
        <v>52</v>
      </c>
    </row>
    <row r="1987" s="2" customFormat="1" spans="1:24">
      <c r="A1987" s="2" t="s">
        <v>1112</v>
      </c>
      <c r="B1987" s="3" t="s">
        <v>156</v>
      </c>
      <c r="C1987" s="1" t="s">
        <v>9</v>
      </c>
      <c r="D1987" s="3">
        <v>99.31</v>
      </c>
      <c r="E1987" s="3">
        <v>0</v>
      </c>
      <c r="F1987" s="3">
        <v>0.59</v>
      </c>
      <c r="G1987" s="3">
        <v>0</v>
      </c>
      <c r="H1987" s="3">
        <v>0.1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1" t="s">
        <v>50</v>
      </c>
      <c r="O1987" s="1">
        <v>950</v>
      </c>
      <c r="P1987" s="1">
        <v>1</v>
      </c>
      <c r="Q1987" s="1">
        <v>58.6</v>
      </c>
      <c r="R1987" s="1">
        <v>500</v>
      </c>
      <c r="S1987" s="1">
        <v>4.011666667</v>
      </c>
      <c r="T1987" s="1" t="s">
        <v>51</v>
      </c>
      <c r="U1987" s="1" t="s">
        <v>52</v>
      </c>
      <c r="V1987" s="1" t="s">
        <v>52</v>
      </c>
      <c r="W1987" s="1" t="s">
        <v>1113</v>
      </c>
      <c r="X1987" s="1" t="s">
        <v>52</v>
      </c>
    </row>
    <row r="1988" s="2" customFormat="1" spans="1:24">
      <c r="A1988" s="2" t="s">
        <v>145</v>
      </c>
      <c r="B1988" s="3" t="s">
        <v>387</v>
      </c>
      <c r="C1988" s="1" t="s">
        <v>9</v>
      </c>
      <c r="D1988" s="3">
        <v>99.54</v>
      </c>
      <c r="E1988" s="3">
        <v>0</v>
      </c>
      <c r="F1988" s="3">
        <v>0.26</v>
      </c>
      <c r="G1988" s="3">
        <v>0</v>
      </c>
      <c r="H1988" s="3">
        <v>0.2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1" t="s">
        <v>50</v>
      </c>
      <c r="O1988" s="1">
        <v>950</v>
      </c>
      <c r="P1988" s="1">
        <v>1</v>
      </c>
      <c r="Q1988" s="1" t="s">
        <v>52</v>
      </c>
      <c r="R1988" s="1">
        <v>500</v>
      </c>
      <c r="S1988" s="1">
        <v>1</v>
      </c>
      <c r="T1988" s="1" t="s">
        <v>51</v>
      </c>
      <c r="U1988" s="1" t="s">
        <v>52</v>
      </c>
      <c r="V1988" s="1" t="s">
        <v>52</v>
      </c>
      <c r="W1988" s="1" t="s">
        <v>1114</v>
      </c>
      <c r="X1988" s="1" t="s">
        <v>52</v>
      </c>
    </row>
    <row r="1989" s="2" customFormat="1" spans="1:24">
      <c r="A1989" s="2" t="s">
        <v>1115</v>
      </c>
      <c r="B1989" s="3" t="s">
        <v>156</v>
      </c>
      <c r="C1989" s="1" t="s">
        <v>9</v>
      </c>
      <c r="D1989" s="3">
        <v>99.31</v>
      </c>
      <c r="E1989" s="3">
        <v>0</v>
      </c>
      <c r="F1989" s="3">
        <v>0.59</v>
      </c>
      <c r="G1989" s="3">
        <v>0</v>
      </c>
      <c r="H1989" s="3">
        <v>0.1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1" t="s">
        <v>50</v>
      </c>
      <c r="O1989" s="1">
        <v>950</v>
      </c>
      <c r="P1989" s="1">
        <v>1</v>
      </c>
      <c r="Q1989" s="1">
        <v>58.6</v>
      </c>
      <c r="R1989" s="1">
        <v>500</v>
      </c>
      <c r="S1989" s="1">
        <v>2.004666667</v>
      </c>
      <c r="T1989" s="1" t="s">
        <v>51</v>
      </c>
      <c r="U1989" s="1" t="s">
        <v>52</v>
      </c>
      <c r="V1989" s="1" t="s">
        <v>52</v>
      </c>
      <c r="W1989" s="1" t="s">
        <v>1116</v>
      </c>
      <c r="X1989" s="1" t="s">
        <v>52</v>
      </c>
    </row>
    <row r="1990" s="2" customFormat="1" spans="1:24">
      <c r="A1990" s="2" t="s">
        <v>142</v>
      </c>
      <c r="B1990" s="3" t="s">
        <v>387</v>
      </c>
      <c r="C1990" s="1" t="s">
        <v>9</v>
      </c>
      <c r="D1990" s="3">
        <v>99.54</v>
      </c>
      <c r="E1990" s="3">
        <v>0</v>
      </c>
      <c r="F1990" s="3">
        <v>0.26</v>
      </c>
      <c r="G1990" s="3">
        <v>0</v>
      </c>
      <c r="H1990" s="3">
        <v>0.2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1" t="s">
        <v>50</v>
      </c>
      <c r="O1990" s="1">
        <v>950</v>
      </c>
      <c r="P1990" s="1">
        <v>1</v>
      </c>
      <c r="Q1990" s="1" t="s">
        <v>52</v>
      </c>
      <c r="R1990" s="1">
        <v>500</v>
      </c>
      <c r="S1990" s="1">
        <v>0.173</v>
      </c>
      <c r="T1990" s="1" t="s">
        <v>51</v>
      </c>
      <c r="U1990" s="1" t="s">
        <v>52</v>
      </c>
      <c r="V1990" s="1" t="s">
        <v>52</v>
      </c>
      <c r="W1990" s="1" t="s">
        <v>1117</v>
      </c>
      <c r="X1990" s="1" t="s">
        <v>52</v>
      </c>
    </row>
    <row r="1991" s="2" customFormat="1" spans="1:24">
      <c r="A1991" s="2" t="s">
        <v>1118</v>
      </c>
      <c r="B1991" s="3" t="s">
        <v>180</v>
      </c>
      <c r="C1991" s="1" t="s">
        <v>112</v>
      </c>
      <c r="D1991" s="3">
        <v>99.58</v>
      </c>
      <c r="E1991" s="3">
        <v>0</v>
      </c>
      <c r="F1991" s="3">
        <v>0.42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1" t="s">
        <v>50</v>
      </c>
      <c r="O1991" s="1">
        <v>950</v>
      </c>
      <c r="P1991" s="1">
        <v>1</v>
      </c>
      <c r="Q1991" s="1">
        <v>80</v>
      </c>
      <c r="R1991" s="1">
        <v>450</v>
      </c>
      <c r="S1991" s="1">
        <v>0.062</v>
      </c>
      <c r="T1991" s="1" t="s">
        <v>51</v>
      </c>
      <c r="U1991" s="1" t="s">
        <v>52</v>
      </c>
      <c r="V1991" s="1" t="s">
        <v>52</v>
      </c>
      <c r="W1991" s="1" t="s">
        <v>1119</v>
      </c>
      <c r="X1991" s="1" t="s">
        <v>52</v>
      </c>
    </row>
    <row r="1992" s="2" customFormat="1" spans="1:24">
      <c r="A1992" s="2" t="s">
        <v>191</v>
      </c>
      <c r="B1992" s="3" t="s">
        <v>774</v>
      </c>
      <c r="C1992" s="1" t="s">
        <v>8</v>
      </c>
      <c r="D1992" s="3">
        <v>99.29</v>
      </c>
      <c r="E1992" s="3">
        <v>0</v>
      </c>
      <c r="F1992" s="3">
        <v>0.61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0.1</v>
      </c>
      <c r="N1992" s="1" t="s">
        <v>50</v>
      </c>
      <c r="O1992" s="1">
        <v>950</v>
      </c>
      <c r="P1992" s="1">
        <v>1</v>
      </c>
      <c r="Q1992" s="1" t="s">
        <v>52</v>
      </c>
      <c r="R1992" s="1">
        <v>450</v>
      </c>
      <c r="S1992" s="1">
        <v>0.1245</v>
      </c>
      <c r="T1992" s="1" t="s">
        <v>51</v>
      </c>
      <c r="U1992" s="1" t="s">
        <v>52</v>
      </c>
      <c r="V1992" s="1" t="s">
        <v>52</v>
      </c>
      <c r="W1992" s="1" t="s">
        <v>1120</v>
      </c>
      <c r="X1992" s="1" t="s">
        <v>52</v>
      </c>
    </row>
    <row r="1993" s="2" customFormat="1" spans="1:24">
      <c r="A1993" s="2" t="s">
        <v>1005</v>
      </c>
      <c r="B1993" s="3" t="s">
        <v>156</v>
      </c>
      <c r="C1993" s="1" t="s">
        <v>112</v>
      </c>
      <c r="D1993" s="3">
        <v>99.6</v>
      </c>
      <c r="E1993" s="3">
        <v>0</v>
      </c>
      <c r="F1993" s="3">
        <v>0.4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1" t="s">
        <v>50</v>
      </c>
      <c r="O1993" s="1">
        <v>950</v>
      </c>
      <c r="P1993" s="1">
        <v>1</v>
      </c>
      <c r="Q1993" s="1">
        <v>58.6</v>
      </c>
      <c r="R1993" s="1">
        <v>500</v>
      </c>
      <c r="S1993" s="1">
        <v>0.168166667</v>
      </c>
      <c r="T1993" s="1" t="s">
        <v>51</v>
      </c>
      <c r="U1993" s="1" t="s">
        <v>52</v>
      </c>
      <c r="V1993" s="1" t="s">
        <v>52</v>
      </c>
      <c r="W1993" s="1" t="s">
        <v>1121</v>
      </c>
      <c r="X1993" s="1" t="s">
        <v>52</v>
      </c>
    </row>
    <row r="1994" s="2" customFormat="1" spans="1:24">
      <c r="A1994" s="2" t="s">
        <v>146</v>
      </c>
      <c r="B1994" s="3" t="s">
        <v>387</v>
      </c>
      <c r="C1994" s="1" t="s">
        <v>9</v>
      </c>
      <c r="D1994" s="3">
        <v>99.54</v>
      </c>
      <c r="E1994" s="3">
        <v>0</v>
      </c>
      <c r="F1994" s="3">
        <v>0.26</v>
      </c>
      <c r="G1994" s="3">
        <v>0</v>
      </c>
      <c r="H1994" s="3">
        <v>0.2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1" t="s">
        <v>50</v>
      </c>
      <c r="O1994" s="1">
        <v>950</v>
      </c>
      <c r="P1994" s="1">
        <v>1</v>
      </c>
      <c r="Q1994" s="1" t="s">
        <v>52</v>
      </c>
      <c r="R1994" s="1">
        <v>500</v>
      </c>
      <c r="S1994" s="1">
        <v>2.002333333</v>
      </c>
      <c r="T1994" s="1" t="s">
        <v>51</v>
      </c>
      <c r="U1994" s="1" t="s">
        <v>52</v>
      </c>
      <c r="V1994" s="1" t="s">
        <v>52</v>
      </c>
      <c r="W1994" s="1" t="s">
        <v>1122</v>
      </c>
      <c r="X1994" s="1" t="s">
        <v>52</v>
      </c>
    </row>
    <row r="1995" s="2" customFormat="1" spans="1:24">
      <c r="A1995" s="2" t="s">
        <v>115</v>
      </c>
      <c r="B1995" s="3" t="s">
        <v>805</v>
      </c>
      <c r="C1995" s="1" t="s">
        <v>806</v>
      </c>
      <c r="D1995" s="3">
        <v>98.87</v>
      </c>
      <c r="E1995" s="3">
        <v>0</v>
      </c>
      <c r="F1995" s="3">
        <v>0.67</v>
      </c>
      <c r="G1995" s="3">
        <v>0</v>
      </c>
      <c r="H1995" s="3">
        <v>0</v>
      </c>
      <c r="I1995" s="3">
        <v>0.12</v>
      </c>
      <c r="J1995" s="3">
        <v>0</v>
      </c>
      <c r="K1995" s="3">
        <v>0.03</v>
      </c>
      <c r="L1995" s="3">
        <v>0.04</v>
      </c>
      <c r="M1995" s="3">
        <v>0.27</v>
      </c>
      <c r="N1995" s="1" t="s">
        <v>690</v>
      </c>
      <c r="O1995" s="3" t="s">
        <v>807</v>
      </c>
      <c r="P1995" s="3" t="s">
        <v>52</v>
      </c>
      <c r="Q1995" s="3">
        <v>80</v>
      </c>
      <c r="R1995" s="3">
        <v>450</v>
      </c>
      <c r="S1995" s="3">
        <v>2</v>
      </c>
      <c r="T1995" s="3" t="s">
        <v>56</v>
      </c>
      <c r="U1995" s="3" t="s">
        <v>52</v>
      </c>
      <c r="V1995" s="3" t="s">
        <v>52</v>
      </c>
      <c r="W1995" s="3" t="s">
        <v>1123</v>
      </c>
      <c r="X1995" s="3" t="s">
        <v>52</v>
      </c>
    </row>
    <row r="1996" s="2" customFormat="1" spans="1:24">
      <c r="A1996" s="2" t="s">
        <v>166</v>
      </c>
      <c r="B1996" s="3" t="s">
        <v>774</v>
      </c>
      <c r="C1996" s="1" t="s">
        <v>8</v>
      </c>
      <c r="D1996" s="3">
        <v>99.29</v>
      </c>
      <c r="E1996" s="3">
        <v>0</v>
      </c>
      <c r="F1996" s="3">
        <v>0.61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0.1</v>
      </c>
      <c r="N1996" s="1" t="s">
        <v>50</v>
      </c>
      <c r="O1996" s="1">
        <v>950</v>
      </c>
      <c r="P1996" s="1">
        <v>1</v>
      </c>
      <c r="Q1996" s="1" t="s">
        <v>52</v>
      </c>
      <c r="R1996" s="1">
        <v>450</v>
      </c>
      <c r="S1996" s="1">
        <v>0.1295</v>
      </c>
      <c r="T1996" s="1" t="s">
        <v>51</v>
      </c>
      <c r="U1996" s="1" t="s">
        <v>52</v>
      </c>
      <c r="V1996" s="1" t="s">
        <v>52</v>
      </c>
      <c r="W1996" s="1" t="s">
        <v>1124</v>
      </c>
      <c r="X1996" s="1" t="s">
        <v>52</v>
      </c>
    </row>
    <row r="1997" s="2" customFormat="1" spans="1:24">
      <c r="A1997" s="2" t="s">
        <v>968</v>
      </c>
      <c r="B1997" s="3" t="s">
        <v>156</v>
      </c>
      <c r="C1997" s="1" t="s">
        <v>112</v>
      </c>
      <c r="D1997" s="3">
        <v>99.6</v>
      </c>
      <c r="E1997" s="3">
        <v>0</v>
      </c>
      <c r="F1997" s="3">
        <v>0.4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1" t="s">
        <v>50</v>
      </c>
      <c r="O1997" s="1">
        <v>950</v>
      </c>
      <c r="P1997" s="1">
        <v>1</v>
      </c>
      <c r="Q1997" s="1">
        <v>58.6</v>
      </c>
      <c r="R1997" s="1">
        <v>500</v>
      </c>
      <c r="S1997" s="1">
        <v>0</v>
      </c>
      <c r="T1997" s="1" t="s">
        <v>51</v>
      </c>
      <c r="U1997" s="1" t="s">
        <v>52</v>
      </c>
      <c r="V1997" s="1" t="s">
        <v>52</v>
      </c>
      <c r="W1997" s="1" t="s">
        <v>1125</v>
      </c>
      <c r="X1997" s="1" t="s">
        <v>52</v>
      </c>
    </row>
    <row r="1998" s="2" customFormat="1" spans="1:24">
      <c r="A1998" s="2" t="s">
        <v>1126</v>
      </c>
      <c r="B1998" s="3" t="s">
        <v>180</v>
      </c>
      <c r="C1998" s="1" t="s">
        <v>121</v>
      </c>
      <c r="D1998" s="3">
        <v>99.41</v>
      </c>
      <c r="E1998" s="3">
        <v>0</v>
      </c>
      <c r="F1998" s="3">
        <v>0.45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0.14</v>
      </c>
      <c r="M1998" s="3">
        <v>0</v>
      </c>
      <c r="N1998" s="1" t="s">
        <v>50</v>
      </c>
      <c r="O1998" s="1">
        <v>950</v>
      </c>
      <c r="P1998" s="1">
        <v>1</v>
      </c>
      <c r="Q1998" s="1">
        <v>70</v>
      </c>
      <c r="R1998" s="1">
        <v>450</v>
      </c>
      <c r="S1998" s="1">
        <v>0</v>
      </c>
      <c r="T1998" s="1" t="s">
        <v>51</v>
      </c>
      <c r="U1998" s="1" t="s">
        <v>52</v>
      </c>
      <c r="V1998" s="1" t="s">
        <v>52</v>
      </c>
      <c r="W1998" s="1" t="s">
        <v>1127</v>
      </c>
      <c r="X1998" s="1" t="s">
        <v>52</v>
      </c>
    </row>
    <row r="1999" s="2" customFormat="1" spans="1:24">
      <c r="A1999" s="2" t="s">
        <v>176</v>
      </c>
      <c r="B1999" s="3" t="s">
        <v>774</v>
      </c>
      <c r="C1999" s="1" t="s">
        <v>8</v>
      </c>
      <c r="D1999" s="3">
        <v>99.37</v>
      </c>
      <c r="E1999" s="3">
        <v>0</v>
      </c>
      <c r="F1999" s="3">
        <v>0.56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0.07</v>
      </c>
      <c r="N1999" s="1" t="s">
        <v>50</v>
      </c>
      <c r="O1999" s="1">
        <v>950</v>
      </c>
      <c r="P1999" s="1">
        <v>1</v>
      </c>
      <c r="Q1999" s="1" t="s">
        <v>52</v>
      </c>
      <c r="R1999" s="1">
        <v>450</v>
      </c>
      <c r="S1999" s="1">
        <v>0.3625</v>
      </c>
      <c r="T1999" s="1" t="s">
        <v>51</v>
      </c>
      <c r="U1999" s="1" t="s">
        <v>52</v>
      </c>
      <c r="V1999" s="1" t="s">
        <v>52</v>
      </c>
      <c r="W1999" s="1" t="s">
        <v>1128</v>
      </c>
      <c r="X1999" s="1" t="s">
        <v>52</v>
      </c>
    </row>
    <row r="2000" s="2" customFormat="1" spans="1:24">
      <c r="A2000" s="2" t="s">
        <v>1129</v>
      </c>
      <c r="B2000" s="3" t="s">
        <v>180</v>
      </c>
      <c r="C2000" s="1" t="s">
        <v>112</v>
      </c>
      <c r="D2000" s="3">
        <v>99.58</v>
      </c>
      <c r="E2000" s="3">
        <v>0</v>
      </c>
      <c r="F2000" s="3">
        <v>0.42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1" t="s">
        <v>50</v>
      </c>
      <c r="O2000" s="1">
        <v>950</v>
      </c>
      <c r="P2000" s="1">
        <v>1</v>
      </c>
      <c r="Q2000" s="1">
        <v>70</v>
      </c>
      <c r="R2000" s="1">
        <v>450</v>
      </c>
      <c r="S2000" s="1">
        <v>0.238666667</v>
      </c>
      <c r="T2000" s="1" t="s">
        <v>51</v>
      </c>
      <c r="U2000" s="1" t="s">
        <v>52</v>
      </c>
      <c r="V2000" s="1" t="s">
        <v>52</v>
      </c>
      <c r="W2000" s="1" t="s">
        <v>1130</v>
      </c>
      <c r="X2000" s="1" t="s">
        <v>52</v>
      </c>
    </row>
    <row r="2001" s="2" customFormat="1" spans="1:24">
      <c r="A2001" s="2" t="s">
        <v>150</v>
      </c>
      <c r="B2001" s="3" t="s">
        <v>774</v>
      </c>
      <c r="C2001" s="1" t="s">
        <v>8</v>
      </c>
      <c r="D2001" s="3">
        <v>99.04</v>
      </c>
      <c r="E2001" s="3">
        <v>0</v>
      </c>
      <c r="F2001" s="3">
        <v>0.62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0.34</v>
      </c>
      <c r="N2001" s="1" t="s">
        <v>50</v>
      </c>
      <c r="O2001" s="1">
        <v>950</v>
      </c>
      <c r="P2001" s="1">
        <v>1</v>
      </c>
      <c r="Q2001" s="1" t="s">
        <v>52</v>
      </c>
      <c r="R2001" s="1">
        <v>450</v>
      </c>
      <c r="S2001" s="1">
        <v>0</v>
      </c>
      <c r="T2001" s="1" t="s">
        <v>51</v>
      </c>
      <c r="U2001" s="1" t="s">
        <v>52</v>
      </c>
      <c r="V2001" s="1" t="s">
        <v>52</v>
      </c>
      <c r="W2001" s="1" t="s">
        <v>1131</v>
      </c>
      <c r="X2001" s="1" t="s">
        <v>52</v>
      </c>
    </row>
    <row r="2002" s="2" customFormat="1" spans="1:24">
      <c r="A2002" s="2" t="s">
        <v>1041</v>
      </c>
      <c r="B2002" s="3" t="s">
        <v>156</v>
      </c>
      <c r="C2002" s="1" t="s">
        <v>112</v>
      </c>
      <c r="D2002" s="3">
        <v>99.6</v>
      </c>
      <c r="E2002" s="3">
        <v>0</v>
      </c>
      <c r="F2002" s="3">
        <v>0.4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1" t="s">
        <v>50</v>
      </c>
      <c r="O2002" s="1">
        <v>950</v>
      </c>
      <c r="P2002" s="1">
        <v>1</v>
      </c>
      <c r="Q2002" s="1">
        <v>58.6</v>
      </c>
      <c r="R2002" s="1">
        <v>500</v>
      </c>
      <c r="S2002" s="1">
        <v>2.009333333</v>
      </c>
      <c r="T2002" s="1" t="s">
        <v>51</v>
      </c>
      <c r="U2002" s="1" t="s">
        <v>52</v>
      </c>
      <c r="V2002" s="1" t="s">
        <v>52</v>
      </c>
      <c r="W2002" s="1" t="s">
        <v>1132</v>
      </c>
      <c r="X2002" s="1" t="s">
        <v>52</v>
      </c>
    </row>
    <row r="2003" s="2" customFormat="1" spans="1:24">
      <c r="A2003" s="2" t="s">
        <v>208</v>
      </c>
      <c r="B2003" s="3" t="s">
        <v>774</v>
      </c>
      <c r="C2003" s="1" t="s">
        <v>8</v>
      </c>
      <c r="D2003" s="3">
        <v>99.37</v>
      </c>
      <c r="E2003" s="3">
        <v>0</v>
      </c>
      <c r="F2003" s="3">
        <v>0.56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0.07</v>
      </c>
      <c r="N2003" s="1" t="s">
        <v>50</v>
      </c>
      <c r="O2003" s="1">
        <v>950</v>
      </c>
      <c r="P2003" s="1">
        <v>1</v>
      </c>
      <c r="Q2003" s="1" t="s">
        <v>52</v>
      </c>
      <c r="R2003" s="1">
        <v>450</v>
      </c>
      <c r="S2003" s="1">
        <v>0.091166667</v>
      </c>
      <c r="T2003" s="1" t="s">
        <v>51</v>
      </c>
      <c r="U2003" s="1" t="s">
        <v>52</v>
      </c>
      <c r="V2003" s="1" t="s">
        <v>52</v>
      </c>
      <c r="W2003" s="1" t="s">
        <v>1133</v>
      </c>
      <c r="X2003" s="1" t="s">
        <v>52</v>
      </c>
    </row>
    <row r="2004" s="2" customFormat="1" spans="1:24">
      <c r="A2004" s="2" t="s">
        <v>226</v>
      </c>
      <c r="B2004" s="3" t="s">
        <v>774</v>
      </c>
      <c r="C2004" s="1" t="s">
        <v>8</v>
      </c>
      <c r="D2004" s="3">
        <v>99.26</v>
      </c>
      <c r="E2004" s="3">
        <v>0</v>
      </c>
      <c r="F2004" s="3">
        <v>0.6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0.14</v>
      </c>
      <c r="N2004" s="1" t="s">
        <v>50</v>
      </c>
      <c r="O2004" s="1">
        <v>950</v>
      </c>
      <c r="P2004" s="1">
        <v>1</v>
      </c>
      <c r="Q2004" s="1" t="s">
        <v>52</v>
      </c>
      <c r="R2004" s="1">
        <v>450</v>
      </c>
      <c r="S2004" s="1">
        <v>0.157</v>
      </c>
      <c r="T2004" s="1" t="s">
        <v>51</v>
      </c>
      <c r="U2004" s="1" t="s">
        <v>52</v>
      </c>
      <c r="V2004" s="1" t="s">
        <v>52</v>
      </c>
      <c r="W2004" s="1" t="s">
        <v>1134</v>
      </c>
      <c r="X2004" s="1" t="s">
        <v>52</v>
      </c>
    </row>
    <row r="2005" s="2" customFormat="1" spans="1:24">
      <c r="A2005" s="2" t="s">
        <v>252</v>
      </c>
      <c r="B2005" s="3" t="s">
        <v>774</v>
      </c>
      <c r="C2005" s="1" t="s">
        <v>8</v>
      </c>
      <c r="D2005" s="3">
        <v>99.04</v>
      </c>
      <c r="E2005" s="3">
        <v>0</v>
      </c>
      <c r="F2005" s="3">
        <v>0.62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0.34</v>
      </c>
      <c r="N2005" s="1" t="s">
        <v>50</v>
      </c>
      <c r="O2005" s="1">
        <v>950</v>
      </c>
      <c r="P2005" s="1">
        <v>1</v>
      </c>
      <c r="Q2005" s="1" t="s">
        <v>52</v>
      </c>
      <c r="R2005" s="1">
        <v>450</v>
      </c>
      <c r="S2005" s="1">
        <v>0.099</v>
      </c>
      <c r="T2005" s="1" t="s">
        <v>51</v>
      </c>
      <c r="U2005" s="1" t="s">
        <v>52</v>
      </c>
      <c r="V2005" s="1" t="s">
        <v>52</v>
      </c>
      <c r="W2005" s="1" t="s">
        <v>1135</v>
      </c>
      <c r="X2005" s="1" t="s">
        <v>52</v>
      </c>
    </row>
    <row r="2006" s="2" customFormat="1" spans="1:24">
      <c r="A2006" s="1">
        <v>194</v>
      </c>
      <c r="B2006" s="1" t="s">
        <v>713</v>
      </c>
      <c r="C2006" s="1" t="s">
        <v>6</v>
      </c>
      <c r="D2006" s="1">
        <v>97.18</v>
      </c>
      <c r="E2006" s="1">
        <v>0</v>
      </c>
      <c r="F2006" s="1">
        <v>0</v>
      </c>
      <c r="G2006" s="1">
        <v>0</v>
      </c>
      <c r="H2006" s="1">
        <v>0</v>
      </c>
      <c r="I2006" s="1">
        <v>2.11</v>
      </c>
      <c r="J2006" s="1">
        <v>0</v>
      </c>
      <c r="K2006" s="1">
        <v>0.53</v>
      </c>
      <c r="L2006" s="1">
        <v>0</v>
      </c>
      <c r="M2006" s="1">
        <v>0.18</v>
      </c>
      <c r="N2006" s="1" t="s">
        <v>50</v>
      </c>
      <c r="O2006" s="1">
        <v>919.85</v>
      </c>
      <c r="P2006" s="1">
        <v>1.5</v>
      </c>
      <c r="Q2006" s="1">
        <v>70</v>
      </c>
      <c r="R2006" s="1">
        <v>499.85</v>
      </c>
      <c r="S2006" s="1">
        <v>16</v>
      </c>
      <c r="T2006" s="1" t="s">
        <v>51</v>
      </c>
      <c r="U2006" s="1" t="s">
        <v>52</v>
      </c>
      <c r="V2006" s="1" t="s">
        <v>52</v>
      </c>
      <c r="W2006" s="1" t="s">
        <v>1136</v>
      </c>
      <c r="X2006" s="1">
        <v>47</v>
      </c>
    </row>
    <row r="2007" s="2" customFormat="1" spans="1:24">
      <c r="A2007" s="2" t="s">
        <v>1137</v>
      </c>
      <c r="B2007" s="3" t="s">
        <v>180</v>
      </c>
      <c r="C2007" s="1" t="s">
        <v>121</v>
      </c>
      <c r="D2007" s="3">
        <v>99.41</v>
      </c>
      <c r="E2007" s="3">
        <v>0</v>
      </c>
      <c r="F2007" s="3">
        <v>0.45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0.14</v>
      </c>
      <c r="M2007" s="3">
        <v>0</v>
      </c>
      <c r="N2007" s="1" t="s">
        <v>50</v>
      </c>
      <c r="O2007" s="1">
        <v>950</v>
      </c>
      <c r="P2007" s="1">
        <v>1</v>
      </c>
      <c r="Q2007" s="1">
        <v>60</v>
      </c>
      <c r="R2007" s="1">
        <v>450</v>
      </c>
      <c r="S2007" s="1">
        <v>0</v>
      </c>
      <c r="T2007" s="1" t="s">
        <v>51</v>
      </c>
      <c r="U2007" s="1" t="s">
        <v>52</v>
      </c>
      <c r="V2007" s="1" t="s">
        <v>52</v>
      </c>
      <c r="W2007" s="1" t="s">
        <v>1138</v>
      </c>
      <c r="X2007" s="1" t="s">
        <v>52</v>
      </c>
    </row>
    <row r="2008" s="2" customFormat="1" spans="1:24">
      <c r="A2008" s="2" t="s">
        <v>1139</v>
      </c>
      <c r="B2008" s="3" t="s">
        <v>180</v>
      </c>
      <c r="C2008" s="1" t="s">
        <v>112</v>
      </c>
      <c r="D2008" s="3">
        <v>99.58</v>
      </c>
      <c r="E2008" s="3">
        <v>0</v>
      </c>
      <c r="F2008" s="3">
        <v>0.42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1" t="s">
        <v>50</v>
      </c>
      <c r="O2008" s="1">
        <v>950</v>
      </c>
      <c r="P2008" s="1">
        <v>1</v>
      </c>
      <c r="Q2008" s="1">
        <v>80</v>
      </c>
      <c r="R2008" s="1">
        <v>450</v>
      </c>
      <c r="S2008" s="1">
        <v>0.032</v>
      </c>
      <c r="T2008" s="1" t="s">
        <v>51</v>
      </c>
      <c r="U2008" s="1" t="s">
        <v>52</v>
      </c>
      <c r="V2008" s="1" t="s">
        <v>52</v>
      </c>
      <c r="W2008" s="1" t="s">
        <v>1140</v>
      </c>
      <c r="X2008" s="1" t="s">
        <v>52</v>
      </c>
    </row>
    <row r="2009" s="2" customFormat="1" spans="1:24">
      <c r="A2009" s="2" t="s">
        <v>148</v>
      </c>
      <c r="B2009" s="3" t="s">
        <v>387</v>
      </c>
      <c r="C2009" s="1" t="s">
        <v>9</v>
      </c>
      <c r="D2009" s="3">
        <v>99.54</v>
      </c>
      <c r="E2009" s="3">
        <v>0</v>
      </c>
      <c r="F2009" s="3">
        <v>0.26</v>
      </c>
      <c r="G2009" s="3">
        <v>0</v>
      </c>
      <c r="H2009" s="3">
        <v>0.2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1" t="s">
        <v>50</v>
      </c>
      <c r="O2009" s="1">
        <v>950</v>
      </c>
      <c r="P2009" s="1">
        <v>1</v>
      </c>
      <c r="Q2009" s="1" t="s">
        <v>52</v>
      </c>
      <c r="R2009" s="1">
        <v>500</v>
      </c>
      <c r="S2009" s="1">
        <v>4.002333333</v>
      </c>
      <c r="T2009" s="1" t="s">
        <v>51</v>
      </c>
      <c r="U2009" s="1" t="s">
        <v>52</v>
      </c>
      <c r="V2009" s="1" t="s">
        <v>52</v>
      </c>
      <c r="W2009" s="1" t="s">
        <v>1141</v>
      </c>
      <c r="X2009" s="1" t="s">
        <v>52</v>
      </c>
    </row>
    <row r="2010" s="2" customFormat="1" spans="1:24">
      <c r="A2010" s="2" t="s">
        <v>141</v>
      </c>
      <c r="B2010" s="3" t="s">
        <v>387</v>
      </c>
      <c r="C2010" s="1" t="s">
        <v>9</v>
      </c>
      <c r="D2010" s="3">
        <v>99.54</v>
      </c>
      <c r="E2010" s="3">
        <v>0</v>
      </c>
      <c r="F2010" s="3">
        <v>0.26</v>
      </c>
      <c r="G2010" s="3">
        <v>0</v>
      </c>
      <c r="H2010" s="3">
        <v>0.2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1" t="s">
        <v>50</v>
      </c>
      <c r="O2010" s="1">
        <v>950</v>
      </c>
      <c r="P2010" s="1">
        <v>1</v>
      </c>
      <c r="Q2010" s="1" t="s">
        <v>52</v>
      </c>
      <c r="R2010" s="1">
        <v>500</v>
      </c>
      <c r="S2010" s="1">
        <v>0.1505</v>
      </c>
      <c r="T2010" s="1" t="s">
        <v>51</v>
      </c>
      <c r="U2010" s="1" t="s">
        <v>52</v>
      </c>
      <c r="V2010" s="1" t="s">
        <v>52</v>
      </c>
      <c r="W2010" s="1" t="s">
        <v>1142</v>
      </c>
      <c r="X2010" s="1" t="s">
        <v>52</v>
      </c>
    </row>
    <row r="2011" s="2" customFormat="1" spans="1:24">
      <c r="A2011" s="2" t="s">
        <v>1143</v>
      </c>
      <c r="B2011" s="3" t="s">
        <v>180</v>
      </c>
      <c r="C2011" s="1" t="s">
        <v>112</v>
      </c>
      <c r="D2011" s="3">
        <v>99.58</v>
      </c>
      <c r="E2011" s="3">
        <v>0</v>
      </c>
      <c r="F2011" s="3">
        <v>0.42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1" t="s">
        <v>50</v>
      </c>
      <c r="O2011" s="1">
        <v>950</v>
      </c>
      <c r="P2011" s="1">
        <v>1</v>
      </c>
      <c r="Q2011" s="1">
        <v>60</v>
      </c>
      <c r="R2011" s="1">
        <v>450</v>
      </c>
      <c r="S2011" s="1">
        <v>0.496166667</v>
      </c>
      <c r="T2011" s="1" t="s">
        <v>51</v>
      </c>
      <c r="U2011" s="1" t="s">
        <v>52</v>
      </c>
      <c r="V2011" s="1" t="s">
        <v>52</v>
      </c>
      <c r="W2011" s="1" t="s">
        <v>1144</v>
      </c>
      <c r="X2011" s="1" t="s">
        <v>52</v>
      </c>
    </row>
    <row r="2012" s="2" customFormat="1" spans="1:24">
      <c r="A2012" s="2" t="s">
        <v>1052</v>
      </c>
      <c r="B2012" s="3" t="s">
        <v>774</v>
      </c>
      <c r="C2012" s="1" t="s">
        <v>8</v>
      </c>
      <c r="D2012" s="3">
        <v>99.26</v>
      </c>
      <c r="E2012" s="3">
        <v>0</v>
      </c>
      <c r="F2012" s="3">
        <v>0.6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0.14</v>
      </c>
      <c r="N2012" s="1" t="s">
        <v>50</v>
      </c>
      <c r="O2012" s="1">
        <v>950</v>
      </c>
      <c r="P2012" s="1">
        <v>1</v>
      </c>
      <c r="Q2012" s="1" t="s">
        <v>52</v>
      </c>
      <c r="R2012" s="1">
        <v>450</v>
      </c>
      <c r="S2012" s="1">
        <v>0.102333333</v>
      </c>
      <c r="T2012" s="1" t="s">
        <v>51</v>
      </c>
      <c r="U2012" s="1" t="s">
        <v>52</v>
      </c>
      <c r="V2012" s="1" t="s">
        <v>52</v>
      </c>
      <c r="W2012" s="1" t="s">
        <v>1145</v>
      </c>
      <c r="X2012" s="1" t="s">
        <v>52</v>
      </c>
    </row>
    <row r="2013" s="2" customFormat="1" spans="1:24">
      <c r="A2013" s="1">
        <v>1268</v>
      </c>
      <c r="B2013" s="1" t="s">
        <v>614</v>
      </c>
      <c r="C2013" s="1" t="s">
        <v>615</v>
      </c>
      <c r="D2013" s="1">
        <v>99.05</v>
      </c>
      <c r="E2013" s="1">
        <v>0</v>
      </c>
      <c r="F2013" s="1">
        <v>0.68</v>
      </c>
      <c r="G2013" s="1">
        <v>0.27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 t="s">
        <v>50</v>
      </c>
      <c r="O2013" s="1">
        <v>1049.85</v>
      </c>
      <c r="P2013" s="1">
        <v>2</v>
      </c>
      <c r="Q2013" s="1">
        <v>90</v>
      </c>
      <c r="R2013" s="1">
        <v>449.85</v>
      </c>
      <c r="S2013" s="1">
        <v>24</v>
      </c>
      <c r="T2013" s="1" t="s">
        <v>51</v>
      </c>
      <c r="U2013" s="1" t="s">
        <v>52</v>
      </c>
      <c r="V2013" s="1" t="s">
        <v>52</v>
      </c>
      <c r="W2013" s="1" t="s">
        <v>1146</v>
      </c>
      <c r="X2013" s="1">
        <v>82</v>
      </c>
    </row>
    <row r="2014" s="2" customFormat="1" spans="1:24">
      <c r="A2014" s="2" t="s">
        <v>147</v>
      </c>
      <c r="B2014" s="3" t="s">
        <v>387</v>
      </c>
      <c r="C2014" s="1" t="s">
        <v>9</v>
      </c>
      <c r="D2014" s="3">
        <v>99.54</v>
      </c>
      <c r="E2014" s="3">
        <v>0</v>
      </c>
      <c r="F2014" s="3">
        <v>0.26</v>
      </c>
      <c r="G2014" s="3">
        <v>0</v>
      </c>
      <c r="H2014" s="3">
        <v>0.2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1" t="s">
        <v>50</v>
      </c>
      <c r="O2014" s="1">
        <v>950</v>
      </c>
      <c r="P2014" s="1">
        <v>1</v>
      </c>
      <c r="Q2014" s="1" t="s">
        <v>52</v>
      </c>
      <c r="R2014" s="1">
        <v>500</v>
      </c>
      <c r="S2014" s="1">
        <v>3.004666667</v>
      </c>
      <c r="T2014" s="1" t="s">
        <v>51</v>
      </c>
      <c r="U2014" s="1" t="s">
        <v>52</v>
      </c>
      <c r="V2014" s="1" t="s">
        <v>52</v>
      </c>
      <c r="W2014" s="1" t="s">
        <v>1147</v>
      </c>
      <c r="X2014" s="1" t="s">
        <v>52</v>
      </c>
    </row>
    <row r="2015" s="2" customFormat="1" spans="1:24">
      <c r="A2015" s="2" t="s">
        <v>197</v>
      </c>
      <c r="B2015" s="3" t="s">
        <v>774</v>
      </c>
      <c r="C2015" s="1" t="s">
        <v>8</v>
      </c>
      <c r="D2015" s="3">
        <v>99.26</v>
      </c>
      <c r="E2015" s="3">
        <v>0</v>
      </c>
      <c r="F2015" s="3">
        <v>0.6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0.14</v>
      </c>
      <c r="N2015" s="1" t="s">
        <v>50</v>
      </c>
      <c r="O2015" s="1">
        <v>950</v>
      </c>
      <c r="P2015" s="1">
        <v>1</v>
      </c>
      <c r="Q2015" s="1" t="s">
        <v>52</v>
      </c>
      <c r="R2015" s="1">
        <v>450</v>
      </c>
      <c r="S2015" s="1">
        <v>0.115333333</v>
      </c>
      <c r="T2015" s="1" t="s">
        <v>51</v>
      </c>
      <c r="U2015" s="1" t="s">
        <v>52</v>
      </c>
      <c r="V2015" s="1" t="s">
        <v>52</v>
      </c>
      <c r="W2015" s="1" t="s">
        <v>1148</v>
      </c>
      <c r="X2015" s="1" t="s">
        <v>52</v>
      </c>
    </row>
    <row r="2016" s="2" customFormat="1" spans="1:24">
      <c r="A2016" s="2" t="s">
        <v>159</v>
      </c>
      <c r="B2016" s="3" t="s">
        <v>774</v>
      </c>
      <c r="C2016" s="1" t="s">
        <v>8</v>
      </c>
      <c r="D2016" s="3">
        <v>99.26</v>
      </c>
      <c r="E2016" s="3">
        <v>0</v>
      </c>
      <c r="F2016" s="3">
        <v>0.6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0.14</v>
      </c>
      <c r="N2016" s="1" t="s">
        <v>50</v>
      </c>
      <c r="O2016" s="1">
        <v>950</v>
      </c>
      <c r="P2016" s="1">
        <v>1</v>
      </c>
      <c r="Q2016" s="1" t="s">
        <v>52</v>
      </c>
      <c r="R2016" s="1">
        <v>450</v>
      </c>
      <c r="S2016" s="1">
        <v>0.145833333</v>
      </c>
      <c r="T2016" s="1" t="s">
        <v>51</v>
      </c>
      <c r="U2016" s="1" t="s">
        <v>52</v>
      </c>
      <c r="V2016" s="1" t="s">
        <v>52</v>
      </c>
      <c r="W2016" s="1" t="s">
        <v>1149</v>
      </c>
      <c r="X2016" s="1" t="s">
        <v>52</v>
      </c>
    </row>
    <row r="2017" s="2" customFormat="1" spans="1:24">
      <c r="A2017" s="2" t="s">
        <v>209</v>
      </c>
      <c r="B2017" s="3" t="s">
        <v>774</v>
      </c>
      <c r="C2017" s="1" t="s">
        <v>8</v>
      </c>
      <c r="D2017" s="3">
        <v>99.37</v>
      </c>
      <c r="E2017" s="3">
        <v>0</v>
      </c>
      <c r="F2017" s="3">
        <v>0.56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0.07</v>
      </c>
      <c r="N2017" s="1" t="s">
        <v>50</v>
      </c>
      <c r="O2017" s="1">
        <v>950</v>
      </c>
      <c r="P2017" s="1">
        <v>1</v>
      </c>
      <c r="Q2017" s="1" t="s">
        <v>52</v>
      </c>
      <c r="R2017" s="1">
        <v>450</v>
      </c>
      <c r="S2017" s="1">
        <v>0.12</v>
      </c>
      <c r="T2017" s="1" t="s">
        <v>51</v>
      </c>
      <c r="U2017" s="1" t="s">
        <v>52</v>
      </c>
      <c r="V2017" s="1" t="s">
        <v>52</v>
      </c>
      <c r="W2017" s="1" t="s">
        <v>1150</v>
      </c>
      <c r="X2017" s="1" t="s">
        <v>52</v>
      </c>
    </row>
    <row r="2018" s="2" customFormat="1" spans="1:24">
      <c r="A2018" s="2" t="s">
        <v>1151</v>
      </c>
      <c r="B2018" s="3" t="s">
        <v>180</v>
      </c>
      <c r="C2018" s="1" t="s">
        <v>112</v>
      </c>
      <c r="D2018" s="3">
        <v>99.58</v>
      </c>
      <c r="E2018" s="3">
        <v>0</v>
      </c>
      <c r="F2018" s="3">
        <v>0.42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1" t="s">
        <v>50</v>
      </c>
      <c r="O2018" s="1">
        <v>950</v>
      </c>
      <c r="P2018" s="1">
        <v>1</v>
      </c>
      <c r="Q2018" s="1">
        <v>60</v>
      </c>
      <c r="R2018" s="1">
        <v>450</v>
      </c>
      <c r="S2018" s="1">
        <v>2.979333333</v>
      </c>
      <c r="T2018" s="1" t="s">
        <v>51</v>
      </c>
      <c r="U2018" s="1" t="s">
        <v>52</v>
      </c>
      <c r="V2018" s="1" t="s">
        <v>52</v>
      </c>
      <c r="W2018" s="1" t="s">
        <v>1152</v>
      </c>
      <c r="X2018" s="1" t="s">
        <v>52</v>
      </c>
    </row>
    <row r="2019" s="2" customFormat="1" spans="1:24">
      <c r="A2019" s="2" t="s">
        <v>175</v>
      </c>
      <c r="B2019" s="3" t="s">
        <v>774</v>
      </c>
      <c r="C2019" s="1" t="s">
        <v>8</v>
      </c>
      <c r="D2019" s="3">
        <v>99.37</v>
      </c>
      <c r="E2019" s="3">
        <v>0</v>
      </c>
      <c r="F2019" s="3">
        <v>0.56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0.07</v>
      </c>
      <c r="N2019" s="1" t="s">
        <v>50</v>
      </c>
      <c r="O2019" s="1">
        <v>950</v>
      </c>
      <c r="P2019" s="1">
        <v>1</v>
      </c>
      <c r="Q2019" s="1" t="s">
        <v>52</v>
      </c>
      <c r="R2019" s="1">
        <v>450</v>
      </c>
      <c r="S2019" s="1">
        <v>0.299666667</v>
      </c>
      <c r="T2019" s="1" t="s">
        <v>51</v>
      </c>
      <c r="U2019" s="1" t="s">
        <v>52</v>
      </c>
      <c r="V2019" s="1" t="s">
        <v>52</v>
      </c>
      <c r="W2019" s="1" t="s">
        <v>1153</v>
      </c>
      <c r="X2019" s="1" t="s">
        <v>52</v>
      </c>
    </row>
    <row r="2020" s="2" customFormat="1" spans="1:24">
      <c r="A2020" s="2" t="s">
        <v>234</v>
      </c>
      <c r="B2020" s="3" t="s">
        <v>774</v>
      </c>
      <c r="C2020" s="1" t="s">
        <v>8</v>
      </c>
      <c r="D2020" s="3">
        <v>99.29</v>
      </c>
      <c r="E2020" s="3">
        <v>0</v>
      </c>
      <c r="F2020" s="3">
        <v>0.61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0.1</v>
      </c>
      <c r="N2020" s="1" t="s">
        <v>50</v>
      </c>
      <c r="O2020" s="1">
        <v>950</v>
      </c>
      <c r="P2020" s="1">
        <v>1</v>
      </c>
      <c r="Q2020" s="1" t="s">
        <v>52</v>
      </c>
      <c r="R2020" s="1">
        <v>450</v>
      </c>
      <c r="S2020" s="1">
        <v>0.065</v>
      </c>
      <c r="T2020" s="1" t="s">
        <v>51</v>
      </c>
      <c r="U2020" s="1" t="s">
        <v>52</v>
      </c>
      <c r="V2020" s="1" t="s">
        <v>52</v>
      </c>
      <c r="W2020" s="1" t="s">
        <v>1154</v>
      </c>
      <c r="X2020" s="1" t="s">
        <v>52</v>
      </c>
    </row>
    <row r="2021" s="2" customFormat="1" spans="1:24">
      <c r="A2021" s="2" t="s">
        <v>973</v>
      </c>
      <c r="B2021" s="3" t="s">
        <v>156</v>
      </c>
      <c r="C2021" s="1" t="s">
        <v>112</v>
      </c>
      <c r="D2021" s="3">
        <v>99.6</v>
      </c>
      <c r="E2021" s="3">
        <v>0</v>
      </c>
      <c r="F2021" s="3">
        <v>0.4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1" t="s">
        <v>50</v>
      </c>
      <c r="O2021" s="1">
        <v>950</v>
      </c>
      <c r="P2021" s="1">
        <v>1</v>
      </c>
      <c r="Q2021" s="1">
        <v>58.6</v>
      </c>
      <c r="R2021" s="1">
        <v>500</v>
      </c>
      <c r="S2021" s="1">
        <v>3.016333333</v>
      </c>
      <c r="T2021" s="1" t="s">
        <v>51</v>
      </c>
      <c r="U2021" s="1" t="s">
        <v>52</v>
      </c>
      <c r="V2021" s="1" t="s">
        <v>52</v>
      </c>
      <c r="W2021" s="1" t="s">
        <v>1155</v>
      </c>
      <c r="X2021" s="1" t="s">
        <v>52</v>
      </c>
    </row>
    <row r="2022" s="2" customFormat="1" spans="1:24">
      <c r="A2022" s="2" t="s">
        <v>1156</v>
      </c>
      <c r="B2022" s="3" t="s">
        <v>180</v>
      </c>
      <c r="C2022" s="1" t="s">
        <v>112</v>
      </c>
      <c r="D2022" s="3">
        <v>99.58</v>
      </c>
      <c r="E2022" s="3">
        <v>0</v>
      </c>
      <c r="F2022" s="3">
        <v>0.42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1" t="s">
        <v>50</v>
      </c>
      <c r="O2022" s="1">
        <v>950</v>
      </c>
      <c r="P2022" s="1">
        <v>1</v>
      </c>
      <c r="Q2022" s="1">
        <v>60</v>
      </c>
      <c r="R2022" s="1">
        <v>450</v>
      </c>
      <c r="S2022" s="1">
        <v>0.248166667</v>
      </c>
      <c r="T2022" s="1" t="s">
        <v>51</v>
      </c>
      <c r="U2022" s="1" t="s">
        <v>52</v>
      </c>
      <c r="V2022" s="1" t="s">
        <v>52</v>
      </c>
      <c r="W2022" s="1" t="s">
        <v>1157</v>
      </c>
      <c r="X2022" s="1" t="s">
        <v>52</v>
      </c>
    </row>
    <row r="2023" s="2" customFormat="1" spans="1:24">
      <c r="A2023" s="2" t="s">
        <v>920</v>
      </c>
      <c r="B2023" s="3" t="s">
        <v>156</v>
      </c>
      <c r="C2023" s="1" t="s">
        <v>112</v>
      </c>
      <c r="D2023" s="3">
        <v>99.6</v>
      </c>
      <c r="E2023" s="3">
        <v>0</v>
      </c>
      <c r="F2023" s="3">
        <v>0.4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1" t="s">
        <v>50</v>
      </c>
      <c r="O2023" s="1">
        <v>950</v>
      </c>
      <c r="P2023" s="1">
        <v>1</v>
      </c>
      <c r="Q2023" s="1">
        <v>58.6</v>
      </c>
      <c r="R2023" s="1">
        <v>500</v>
      </c>
      <c r="S2023" s="1">
        <v>4.018666667</v>
      </c>
      <c r="T2023" s="1" t="s">
        <v>51</v>
      </c>
      <c r="U2023" s="1" t="s">
        <v>52</v>
      </c>
      <c r="V2023" s="1" t="s">
        <v>52</v>
      </c>
      <c r="W2023" s="1" t="s">
        <v>1158</v>
      </c>
      <c r="X2023" s="1" t="s">
        <v>52</v>
      </c>
    </row>
    <row r="2024" s="2" customFormat="1" spans="1:24">
      <c r="A2024" s="1">
        <v>1265</v>
      </c>
      <c r="B2024" s="1" t="s">
        <v>614</v>
      </c>
      <c r="C2024" s="1" t="s">
        <v>615</v>
      </c>
      <c r="D2024" s="1">
        <v>99.05</v>
      </c>
      <c r="E2024" s="1">
        <v>0</v>
      </c>
      <c r="F2024" s="1">
        <v>0.68</v>
      </c>
      <c r="G2024" s="1">
        <v>0.27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 t="s">
        <v>50</v>
      </c>
      <c r="O2024" s="1">
        <v>1049.85</v>
      </c>
      <c r="P2024" s="1">
        <v>2</v>
      </c>
      <c r="Q2024" s="1">
        <v>40</v>
      </c>
      <c r="R2024" s="1">
        <v>449.85</v>
      </c>
      <c r="S2024" s="1">
        <v>12</v>
      </c>
      <c r="T2024" s="1" t="s">
        <v>51</v>
      </c>
      <c r="U2024" s="1" t="s">
        <v>52</v>
      </c>
      <c r="V2024" s="1" t="s">
        <v>52</v>
      </c>
      <c r="W2024" s="1" t="s">
        <v>1105</v>
      </c>
      <c r="X2024" s="1">
        <v>75</v>
      </c>
    </row>
    <row r="2025" s="2" customFormat="1" spans="1:24">
      <c r="A2025" s="2" t="s">
        <v>1159</v>
      </c>
      <c r="B2025" s="3" t="s">
        <v>180</v>
      </c>
      <c r="C2025" s="1" t="s">
        <v>112</v>
      </c>
      <c r="D2025" s="3">
        <v>99.58</v>
      </c>
      <c r="E2025" s="3">
        <v>0</v>
      </c>
      <c r="F2025" s="3">
        <v>0.42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1" t="s">
        <v>50</v>
      </c>
      <c r="O2025" s="1">
        <v>950</v>
      </c>
      <c r="P2025" s="1">
        <v>1</v>
      </c>
      <c r="Q2025" s="1">
        <v>80</v>
      </c>
      <c r="R2025" s="1">
        <v>450</v>
      </c>
      <c r="S2025" s="1">
        <v>0</v>
      </c>
      <c r="T2025" s="1" t="s">
        <v>51</v>
      </c>
      <c r="U2025" s="1" t="s">
        <v>52</v>
      </c>
      <c r="V2025" s="1" t="s">
        <v>52</v>
      </c>
      <c r="W2025" s="1" t="s">
        <v>1160</v>
      </c>
      <c r="X2025" s="1" t="s">
        <v>52</v>
      </c>
    </row>
    <row r="2026" s="2" customFormat="1" spans="1:24">
      <c r="A2026" s="2" t="s">
        <v>1161</v>
      </c>
      <c r="B2026" s="3" t="s">
        <v>180</v>
      </c>
      <c r="C2026" s="1" t="s">
        <v>112</v>
      </c>
      <c r="D2026" s="3">
        <v>99.58</v>
      </c>
      <c r="E2026" s="3">
        <v>0</v>
      </c>
      <c r="F2026" s="3">
        <v>0.42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1" t="s">
        <v>50</v>
      </c>
      <c r="O2026" s="1">
        <v>950</v>
      </c>
      <c r="P2026" s="1">
        <v>1</v>
      </c>
      <c r="Q2026" s="1">
        <v>70</v>
      </c>
      <c r="R2026" s="1">
        <v>450</v>
      </c>
      <c r="S2026" s="1">
        <v>2.968</v>
      </c>
      <c r="T2026" s="1" t="s">
        <v>51</v>
      </c>
      <c r="U2026" s="1" t="s">
        <v>52</v>
      </c>
      <c r="V2026" s="1" t="s">
        <v>52</v>
      </c>
      <c r="W2026" s="1" t="s">
        <v>1162</v>
      </c>
      <c r="X2026" s="1" t="s">
        <v>52</v>
      </c>
    </row>
    <row r="2027" s="2" customFormat="1" spans="1:24">
      <c r="A2027" s="2" t="s">
        <v>1163</v>
      </c>
      <c r="B2027" s="3" t="s">
        <v>180</v>
      </c>
      <c r="C2027" s="1" t="s">
        <v>112</v>
      </c>
      <c r="D2027" s="3">
        <v>99.58</v>
      </c>
      <c r="E2027" s="3">
        <v>0</v>
      </c>
      <c r="F2027" s="3">
        <v>0.42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1" t="s">
        <v>50</v>
      </c>
      <c r="O2027" s="1">
        <v>950</v>
      </c>
      <c r="P2027" s="1">
        <v>1</v>
      </c>
      <c r="Q2027" s="1">
        <v>80</v>
      </c>
      <c r="R2027" s="1">
        <v>450</v>
      </c>
      <c r="S2027" s="1">
        <v>2.9605</v>
      </c>
      <c r="T2027" s="1" t="s">
        <v>51</v>
      </c>
      <c r="U2027" s="1" t="s">
        <v>52</v>
      </c>
      <c r="V2027" s="1" t="s">
        <v>52</v>
      </c>
      <c r="W2027" s="1" t="s">
        <v>1164</v>
      </c>
      <c r="X2027" s="1" t="s">
        <v>52</v>
      </c>
    </row>
    <row r="2028" s="2" customFormat="1" spans="1:24">
      <c r="A2028" s="2" t="s">
        <v>172</v>
      </c>
      <c r="B2028" s="3" t="s">
        <v>774</v>
      </c>
      <c r="C2028" s="1" t="s">
        <v>8</v>
      </c>
      <c r="D2028" s="3">
        <v>99.37</v>
      </c>
      <c r="E2028" s="3">
        <v>0</v>
      </c>
      <c r="F2028" s="3">
        <v>0.56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0.07</v>
      </c>
      <c r="N2028" s="1" t="s">
        <v>50</v>
      </c>
      <c r="O2028" s="1">
        <v>950</v>
      </c>
      <c r="P2028" s="1">
        <v>1</v>
      </c>
      <c r="Q2028" s="1" t="s">
        <v>52</v>
      </c>
      <c r="R2028" s="1">
        <v>450</v>
      </c>
      <c r="S2028" s="1">
        <v>0</v>
      </c>
      <c r="T2028" s="1" t="s">
        <v>51</v>
      </c>
      <c r="U2028" s="1" t="s">
        <v>52</v>
      </c>
      <c r="V2028" s="1" t="s">
        <v>52</v>
      </c>
      <c r="W2028" s="1" t="s">
        <v>1165</v>
      </c>
      <c r="X2028" s="1" t="s">
        <v>52</v>
      </c>
    </row>
    <row r="2029" s="2" customFormat="1" spans="1:24">
      <c r="A2029" s="1">
        <v>1243</v>
      </c>
      <c r="B2029" s="1" t="s">
        <v>614</v>
      </c>
      <c r="C2029" s="1" t="s">
        <v>112</v>
      </c>
      <c r="D2029" s="1">
        <v>99.19</v>
      </c>
      <c r="E2029" s="1">
        <v>0</v>
      </c>
      <c r="F2029" s="1">
        <v>0.81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 t="s">
        <v>50</v>
      </c>
      <c r="O2029" s="1">
        <v>1049.85</v>
      </c>
      <c r="P2029" s="1">
        <v>2</v>
      </c>
      <c r="Q2029" s="1">
        <v>40</v>
      </c>
      <c r="R2029" s="1">
        <v>449.85</v>
      </c>
      <c r="S2029" s="1">
        <v>0.333</v>
      </c>
      <c r="T2029" s="1" t="s">
        <v>51</v>
      </c>
      <c r="U2029" s="1" t="s">
        <v>52</v>
      </c>
      <c r="V2029" s="1" t="s">
        <v>52</v>
      </c>
      <c r="W2029" s="1" t="s">
        <v>1166</v>
      </c>
      <c r="X2029" s="1">
        <v>65</v>
      </c>
    </row>
    <row r="2030" s="2" customFormat="1" spans="1:24">
      <c r="A2030" s="2" t="s">
        <v>210</v>
      </c>
      <c r="B2030" s="3" t="s">
        <v>774</v>
      </c>
      <c r="C2030" s="1" t="s">
        <v>8</v>
      </c>
      <c r="D2030" s="3">
        <v>99.37</v>
      </c>
      <c r="E2030" s="3">
        <v>0</v>
      </c>
      <c r="F2030" s="3">
        <v>0.56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0.07</v>
      </c>
      <c r="N2030" s="1" t="s">
        <v>50</v>
      </c>
      <c r="O2030" s="1">
        <v>950</v>
      </c>
      <c r="P2030" s="1">
        <v>1</v>
      </c>
      <c r="Q2030" s="1" t="s">
        <v>52</v>
      </c>
      <c r="R2030" s="1">
        <v>450</v>
      </c>
      <c r="S2030" s="1">
        <v>0.154</v>
      </c>
      <c r="T2030" s="1" t="s">
        <v>51</v>
      </c>
      <c r="U2030" s="1" t="s">
        <v>52</v>
      </c>
      <c r="V2030" s="1" t="s">
        <v>52</v>
      </c>
      <c r="W2030" s="1" t="s">
        <v>1167</v>
      </c>
      <c r="X2030" s="1" t="s">
        <v>52</v>
      </c>
    </row>
    <row r="2031" s="2" customFormat="1" spans="1:24">
      <c r="A2031" s="2" t="s">
        <v>1076</v>
      </c>
      <c r="B2031" s="3" t="s">
        <v>774</v>
      </c>
      <c r="C2031" s="1" t="s">
        <v>8</v>
      </c>
      <c r="D2031" s="3">
        <v>99.26</v>
      </c>
      <c r="E2031" s="3">
        <v>0</v>
      </c>
      <c r="F2031" s="3">
        <v>0.6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0.14</v>
      </c>
      <c r="N2031" s="1" t="s">
        <v>50</v>
      </c>
      <c r="O2031" s="1">
        <v>950</v>
      </c>
      <c r="P2031" s="1">
        <v>1</v>
      </c>
      <c r="Q2031" s="1" t="s">
        <v>52</v>
      </c>
      <c r="R2031" s="1">
        <v>450</v>
      </c>
      <c r="S2031" s="1">
        <v>0.143</v>
      </c>
      <c r="T2031" s="1" t="s">
        <v>51</v>
      </c>
      <c r="U2031" s="1" t="s">
        <v>52</v>
      </c>
      <c r="V2031" s="1" t="s">
        <v>52</v>
      </c>
      <c r="W2031" s="1" t="s">
        <v>1168</v>
      </c>
      <c r="X2031" s="1" t="s">
        <v>52</v>
      </c>
    </row>
    <row r="2032" s="2" customFormat="1" spans="1:24">
      <c r="A2032" s="2" t="s">
        <v>1169</v>
      </c>
      <c r="B2032" s="3" t="s">
        <v>180</v>
      </c>
      <c r="C2032" s="1" t="s">
        <v>112</v>
      </c>
      <c r="D2032" s="3">
        <v>99.58</v>
      </c>
      <c r="E2032" s="3">
        <v>0</v>
      </c>
      <c r="F2032" s="3">
        <v>0.42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1" t="s">
        <v>50</v>
      </c>
      <c r="O2032" s="1">
        <v>950</v>
      </c>
      <c r="P2032" s="1">
        <v>1</v>
      </c>
      <c r="Q2032" s="1">
        <v>70</v>
      </c>
      <c r="R2032" s="1">
        <v>450</v>
      </c>
      <c r="S2032" s="1">
        <v>0</v>
      </c>
      <c r="T2032" s="1" t="s">
        <v>51</v>
      </c>
      <c r="U2032" s="1" t="s">
        <v>52</v>
      </c>
      <c r="V2032" s="1" t="s">
        <v>52</v>
      </c>
      <c r="W2032" s="1" t="s">
        <v>1170</v>
      </c>
      <c r="X2032" s="1" t="s">
        <v>52</v>
      </c>
    </row>
    <row r="2033" s="2" customFormat="1" spans="1:24">
      <c r="A2033" s="2" t="s">
        <v>140</v>
      </c>
      <c r="B2033" s="3" t="s">
        <v>387</v>
      </c>
      <c r="C2033" s="1" t="s">
        <v>9</v>
      </c>
      <c r="D2033" s="3">
        <v>99.54</v>
      </c>
      <c r="E2033" s="3">
        <v>0</v>
      </c>
      <c r="F2033" s="3">
        <v>0.26</v>
      </c>
      <c r="G2033" s="3">
        <v>0</v>
      </c>
      <c r="H2033" s="3">
        <v>0.2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1" t="s">
        <v>50</v>
      </c>
      <c r="O2033" s="1">
        <v>950</v>
      </c>
      <c r="P2033" s="1">
        <v>1</v>
      </c>
      <c r="Q2033" s="1" t="s">
        <v>52</v>
      </c>
      <c r="R2033" s="1">
        <v>500</v>
      </c>
      <c r="S2033" s="1">
        <v>0.108833333</v>
      </c>
      <c r="T2033" s="1" t="s">
        <v>51</v>
      </c>
      <c r="U2033" s="1" t="s">
        <v>52</v>
      </c>
      <c r="V2033" s="1" t="s">
        <v>52</v>
      </c>
      <c r="W2033" s="1" t="s">
        <v>1171</v>
      </c>
      <c r="X2033" s="1" t="s">
        <v>52</v>
      </c>
    </row>
    <row r="2034" s="2" customFormat="1" spans="1:24">
      <c r="A2034" s="2" t="s">
        <v>174</v>
      </c>
      <c r="B2034" s="3" t="s">
        <v>774</v>
      </c>
      <c r="C2034" s="1" t="s">
        <v>8</v>
      </c>
      <c r="D2034" s="3">
        <v>99.37</v>
      </c>
      <c r="E2034" s="3">
        <v>0</v>
      </c>
      <c r="F2034" s="3">
        <v>0.56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0.07</v>
      </c>
      <c r="N2034" s="1" t="s">
        <v>50</v>
      </c>
      <c r="O2034" s="1">
        <v>950</v>
      </c>
      <c r="P2034" s="1">
        <v>1</v>
      </c>
      <c r="Q2034" s="1" t="s">
        <v>52</v>
      </c>
      <c r="R2034" s="1">
        <v>450</v>
      </c>
      <c r="S2034" s="1">
        <v>0.2295</v>
      </c>
      <c r="T2034" s="1" t="s">
        <v>51</v>
      </c>
      <c r="U2034" s="1" t="s">
        <v>52</v>
      </c>
      <c r="V2034" s="1" t="s">
        <v>52</v>
      </c>
      <c r="W2034" s="1" t="s">
        <v>1172</v>
      </c>
      <c r="X2034" s="1" t="s">
        <v>52</v>
      </c>
    </row>
    <row r="2035" s="2" customFormat="1" spans="1:24">
      <c r="A2035" s="2" t="s">
        <v>235</v>
      </c>
      <c r="B2035" s="3" t="s">
        <v>774</v>
      </c>
      <c r="C2035" s="1" t="s">
        <v>8</v>
      </c>
      <c r="D2035" s="3">
        <v>99.29</v>
      </c>
      <c r="E2035" s="3">
        <v>0</v>
      </c>
      <c r="F2035" s="3">
        <v>0.61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0.1</v>
      </c>
      <c r="N2035" s="1" t="s">
        <v>50</v>
      </c>
      <c r="O2035" s="1">
        <v>950</v>
      </c>
      <c r="P2035" s="1">
        <v>1</v>
      </c>
      <c r="Q2035" s="1" t="s">
        <v>52</v>
      </c>
      <c r="R2035" s="1">
        <v>450</v>
      </c>
      <c r="S2035" s="1">
        <v>0.140833333</v>
      </c>
      <c r="T2035" s="1" t="s">
        <v>51</v>
      </c>
      <c r="U2035" s="1" t="s">
        <v>52</v>
      </c>
      <c r="V2035" s="1" t="s">
        <v>52</v>
      </c>
      <c r="W2035" s="1" t="s">
        <v>1173</v>
      </c>
      <c r="X2035" s="1" t="s">
        <v>52</v>
      </c>
    </row>
    <row r="2036" s="2" customFormat="1" spans="1:24">
      <c r="A2036" s="1">
        <v>1293</v>
      </c>
      <c r="B2036" s="1" t="s">
        <v>103</v>
      </c>
      <c r="C2036" s="1" t="s">
        <v>104</v>
      </c>
      <c r="D2036" s="1">
        <v>95</v>
      </c>
      <c r="E2036" s="1">
        <v>0</v>
      </c>
      <c r="F2036" s="1">
        <v>0</v>
      </c>
      <c r="G2036" s="1">
        <v>0</v>
      </c>
      <c r="H2036" s="1">
        <v>2</v>
      </c>
      <c r="I2036" s="1">
        <v>0</v>
      </c>
      <c r="J2036" s="1">
        <v>0</v>
      </c>
      <c r="K2036" s="1">
        <v>0</v>
      </c>
      <c r="L2036" s="1">
        <v>3</v>
      </c>
      <c r="M2036" s="1">
        <v>0</v>
      </c>
      <c r="N2036" s="1" t="s">
        <v>50</v>
      </c>
      <c r="O2036" s="1">
        <v>749.85</v>
      </c>
      <c r="P2036" s="1">
        <v>4</v>
      </c>
      <c r="Q2036" s="1">
        <v>70</v>
      </c>
      <c r="R2036" s="1">
        <v>449.85</v>
      </c>
      <c r="S2036" s="1">
        <v>3</v>
      </c>
      <c r="T2036" s="1" t="s">
        <v>51</v>
      </c>
      <c r="U2036" s="1">
        <v>358</v>
      </c>
      <c r="V2036" s="1" t="s">
        <v>52</v>
      </c>
      <c r="W2036" s="1" t="s">
        <v>1174</v>
      </c>
      <c r="X2036" s="1">
        <v>18</v>
      </c>
    </row>
    <row r="2037" s="2" customFormat="1" spans="1:24">
      <c r="A2037" s="2" t="s">
        <v>1175</v>
      </c>
      <c r="B2037" s="3" t="s">
        <v>180</v>
      </c>
      <c r="C2037" s="1" t="s">
        <v>112</v>
      </c>
      <c r="D2037" s="3">
        <v>99.58</v>
      </c>
      <c r="E2037" s="3">
        <v>0</v>
      </c>
      <c r="F2037" s="3">
        <v>0.42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1" t="s">
        <v>50</v>
      </c>
      <c r="O2037" s="1">
        <v>950</v>
      </c>
      <c r="P2037" s="1">
        <v>1</v>
      </c>
      <c r="Q2037" s="1">
        <v>60</v>
      </c>
      <c r="R2037" s="1">
        <v>450</v>
      </c>
      <c r="S2037" s="1">
        <v>0</v>
      </c>
      <c r="T2037" s="1" t="s">
        <v>51</v>
      </c>
      <c r="U2037" s="1" t="s">
        <v>52</v>
      </c>
      <c r="V2037" s="1" t="s">
        <v>52</v>
      </c>
      <c r="W2037" s="1" t="s">
        <v>1176</v>
      </c>
      <c r="X2037" s="1" t="s">
        <v>52</v>
      </c>
    </row>
    <row r="2038" s="2" customFormat="1" spans="1:24">
      <c r="A2038" s="1">
        <v>1242</v>
      </c>
      <c r="B2038" s="1" t="s">
        <v>614</v>
      </c>
      <c r="C2038" s="1" t="s">
        <v>615</v>
      </c>
      <c r="D2038" s="1">
        <v>97.52</v>
      </c>
      <c r="E2038" s="1">
        <v>0</v>
      </c>
      <c r="F2038" s="1">
        <v>0.63</v>
      </c>
      <c r="G2038" s="1">
        <v>1.85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 t="s">
        <v>50</v>
      </c>
      <c r="O2038" s="1">
        <v>1049.85</v>
      </c>
      <c r="P2038" s="1">
        <v>2</v>
      </c>
      <c r="Q2038" s="1">
        <v>90</v>
      </c>
      <c r="R2038" s="1">
        <v>599.85</v>
      </c>
      <c r="S2038" s="1">
        <v>0.333</v>
      </c>
      <c r="T2038" s="1" t="s">
        <v>51</v>
      </c>
      <c r="U2038" s="1" t="s">
        <v>52</v>
      </c>
      <c r="V2038" s="1" t="s">
        <v>52</v>
      </c>
      <c r="W2038" s="1" t="s">
        <v>1177</v>
      </c>
      <c r="X2038" s="1">
        <v>53</v>
      </c>
    </row>
    <row r="2039" s="2" customFormat="1" spans="1:24">
      <c r="A2039" s="1">
        <v>1267</v>
      </c>
      <c r="B2039" s="1" t="s">
        <v>614</v>
      </c>
      <c r="C2039" s="1" t="s">
        <v>615</v>
      </c>
      <c r="D2039" s="1">
        <v>99.05</v>
      </c>
      <c r="E2039" s="1">
        <v>0</v>
      </c>
      <c r="F2039" s="1">
        <v>0.68</v>
      </c>
      <c r="G2039" s="1">
        <v>0.27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 t="s">
        <v>50</v>
      </c>
      <c r="O2039" s="1">
        <v>1049.85</v>
      </c>
      <c r="P2039" s="1">
        <v>2</v>
      </c>
      <c r="Q2039" s="1">
        <v>40</v>
      </c>
      <c r="R2039" s="1">
        <v>449.85</v>
      </c>
      <c r="S2039" s="1">
        <v>24</v>
      </c>
      <c r="T2039" s="1" t="s">
        <v>51</v>
      </c>
      <c r="U2039" s="1" t="s">
        <v>52</v>
      </c>
      <c r="V2039" s="1" t="s">
        <v>52</v>
      </c>
      <c r="W2039" s="1" t="s">
        <v>1177</v>
      </c>
      <c r="X2039" s="1">
        <v>75</v>
      </c>
    </row>
    <row r="2040" s="2" customFormat="1" spans="1:24">
      <c r="A2040" s="1">
        <v>1249</v>
      </c>
      <c r="B2040" s="1" t="s">
        <v>614</v>
      </c>
      <c r="C2040" s="1" t="s">
        <v>615</v>
      </c>
      <c r="D2040" s="1">
        <v>97.52</v>
      </c>
      <c r="E2040" s="1">
        <v>0</v>
      </c>
      <c r="F2040" s="1">
        <v>0.63</v>
      </c>
      <c r="G2040" s="1">
        <v>1.85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 t="s">
        <v>50</v>
      </c>
      <c r="O2040" s="1">
        <v>1049.85</v>
      </c>
      <c r="P2040" s="1">
        <v>2</v>
      </c>
      <c r="Q2040" s="1">
        <v>90</v>
      </c>
      <c r="R2040" s="1">
        <v>599.85</v>
      </c>
      <c r="S2040" s="1">
        <v>0.75</v>
      </c>
      <c r="T2040" s="1" t="s">
        <v>51</v>
      </c>
      <c r="U2040" s="1">
        <v>118</v>
      </c>
      <c r="V2040" s="1" t="s">
        <v>52</v>
      </c>
      <c r="W2040" s="1" t="s">
        <v>1178</v>
      </c>
      <c r="X2040" s="1">
        <v>56</v>
      </c>
    </row>
    <row r="2041" s="2" customFormat="1" spans="1:24">
      <c r="A2041" s="1">
        <v>1260</v>
      </c>
      <c r="B2041" s="1" t="s">
        <v>614</v>
      </c>
      <c r="C2041" s="1" t="s">
        <v>615</v>
      </c>
      <c r="D2041" s="1">
        <v>99.05</v>
      </c>
      <c r="E2041" s="1">
        <v>0</v>
      </c>
      <c r="F2041" s="1">
        <v>0.68</v>
      </c>
      <c r="G2041" s="1">
        <v>0.27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 t="s">
        <v>50</v>
      </c>
      <c r="O2041" s="1">
        <v>1049.85</v>
      </c>
      <c r="P2041" s="1">
        <v>2</v>
      </c>
      <c r="Q2041" s="1">
        <v>40</v>
      </c>
      <c r="R2041" s="1">
        <v>449.85</v>
      </c>
      <c r="S2041" s="1">
        <v>6</v>
      </c>
      <c r="T2041" s="1" t="s">
        <v>51</v>
      </c>
      <c r="U2041" s="1" t="s">
        <v>52</v>
      </c>
      <c r="V2041" s="1" t="s">
        <v>52</v>
      </c>
      <c r="W2041" s="1" t="s">
        <v>1178</v>
      </c>
      <c r="X2041" s="1">
        <v>73</v>
      </c>
    </row>
    <row r="2042" s="2" customFormat="1" spans="1:24">
      <c r="A2042" s="2" t="s">
        <v>173</v>
      </c>
      <c r="B2042" s="3" t="s">
        <v>774</v>
      </c>
      <c r="C2042" s="1" t="s">
        <v>8</v>
      </c>
      <c r="D2042" s="3">
        <v>99.37</v>
      </c>
      <c r="E2042" s="3">
        <v>0</v>
      </c>
      <c r="F2042" s="3">
        <v>0.56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0.07</v>
      </c>
      <c r="N2042" s="1" t="s">
        <v>50</v>
      </c>
      <c r="O2042" s="1">
        <v>950</v>
      </c>
      <c r="P2042" s="1">
        <v>1</v>
      </c>
      <c r="Q2042" s="1" t="s">
        <v>52</v>
      </c>
      <c r="R2042" s="1">
        <v>450</v>
      </c>
      <c r="S2042" s="1">
        <v>0.153166667</v>
      </c>
      <c r="T2042" s="1" t="s">
        <v>51</v>
      </c>
      <c r="U2042" s="1" t="s">
        <v>52</v>
      </c>
      <c r="V2042" s="1" t="s">
        <v>52</v>
      </c>
      <c r="W2042" s="1" t="s">
        <v>1179</v>
      </c>
      <c r="X2042" s="1" t="s">
        <v>52</v>
      </c>
    </row>
    <row r="2043" s="2" customFormat="1" spans="1:24">
      <c r="A2043" s="2" t="s">
        <v>139</v>
      </c>
      <c r="B2043" s="3" t="s">
        <v>387</v>
      </c>
      <c r="C2043" s="1" t="s">
        <v>9</v>
      </c>
      <c r="D2043" s="3">
        <v>99.54</v>
      </c>
      <c r="E2043" s="3">
        <v>0</v>
      </c>
      <c r="F2043" s="3">
        <v>0.26</v>
      </c>
      <c r="G2043" s="3">
        <v>0</v>
      </c>
      <c r="H2043" s="3">
        <v>0.2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1" t="s">
        <v>50</v>
      </c>
      <c r="O2043" s="1">
        <v>950</v>
      </c>
      <c r="P2043" s="1">
        <v>1</v>
      </c>
      <c r="Q2043" s="1" t="s">
        <v>52</v>
      </c>
      <c r="R2043" s="1">
        <v>500</v>
      </c>
      <c r="S2043" s="1">
        <v>0.0725</v>
      </c>
      <c r="T2043" s="1" t="s">
        <v>51</v>
      </c>
      <c r="U2043" s="1" t="s">
        <v>52</v>
      </c>
      <c r="V2043" s="1" t="s">
        <v>52</v>
      </c>
      <c r="W2043" s="1" t="s">
        <v>1180</v>
      </c>
      <c r="X2043" s="1" t="s">
        <v>52</v>
      </c>
    </row>
    <row r="2044" s="2" customFormat="1" spans="1:24">
      <c r="A2044" s="1">
        <v>1253</v>
      </c>
      <c r="B2044" s="1" t="s">
        <v>614</v>
      </c>
      <c r="C2044" s="1" t="s">
        <v>615</v>
      </c>
      <c r="D2044" s="1">
        <v>97.52</v>
      </c>
      <c r="E2044" s="1">
        <v>0</v>
      </c>
      <c r="F2044" s="1">
        <v>0.63</v>
      </c>
      <c r="G2044" s="1">
        <v>1.85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 t="s">
        <v>50</v>
      </c>
      <c r="O2044" s="1">
        <v>1049.85</v>
      </c>
      <c r="P2044" s="1">
        <v>2</v>
      </c>
      <c r="Q2044" s="1">
        <v>90</v>
      </c>
      <c r="R2044" s="1">
        <v>599.85</v>
      </c>
      <c r="S2044" s="1">
        <v>1.5</v>
      </c>
      <c r="T2044" s="1" t="s">
        <v>51</v>
      </c>
      <c r="U2044" s="1" t="s">
        <v>52</v>
      </c>
      <c r="V2044" s="1" t="s">
        <v>52</v>
      </c>
      <c r="W2044" s="1" t="s">
        <v>1181</v>
      </c>
      <c r="X2044" s="1">
        <v>56</v>
      </c>
    </row>
    <row r="2045" s="2" customFormat="1" spans="1:24">
      <c r="A2045" s="1">
        <v>1237</v>
      </c>
      <c r="B2045" s="1" t="s">
        <v>614</v>
      </c>
      <c r="C2045" s="1" t="s">
        <v>615</v>
      </c>
      <c r="D2045" s="1">
        <v>97.52</v>
      </c>
      <c r="E2045" s="1">
        <v>0</v>
      </c>
      <c r="F2045" s="1">
        <v>0.63</v>
      </c>
      <c r="G2045" s="1">
        <v>1.85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 t="s">
        <v>50</v>
      </c>
      <c r="O2045" s="1">
        <v>1049.85</v>
      </c>
      <c r="P2045" s="1">
        <v>2</v>
      </c>
      <c r="Q2045" s="1">
        <v>90</v>
      </c>
      <c r="R2045" s="1">
        <v>599.85</v>
      </c>
      <c r="S2045" s="1">
        <v>0.167</v>
      </c>
      <c r="T2045" s="1" t="s">
        <v>51</v>
      </c>
      <c r="U2045" s="1" t="s">
        <v>52</v>
      </c>
      <c r="V2045" s="1" t="s">
        <v>52</v>
      </c>
      <c r="W2045" s="1" t="s">
        <v>1182</v>
      </c>
      <c r="X2045" s="1">
        <v>51</v>
      </c>
    </row>
    <row r="2046" s="2" customFormat="1" spans="1:24">
      <c r="A2046" s="2" t="s">
        <v>1183</v>
      </c>
      <c r="B2046" s="2" t="s">
        <v>1184</v>
      </c>
      <c r="C2046" s="1" t="s">
        <v>5</v>
      </c>
      <c r="D2046" s="2" t="s">
        <v>1185</v>
      </c>
      <c r="E2046" s="2">
        <v>0</v>
      </c>
      <c r="F2046" s="2">
        <v>0</v>
      </c>
      <c r="G2046" s="2">
        <v>0</v>
      </c>
      <c r="H2046" s="2" t="s">
        <v>1186</v>
      </c>
      <c r="I2046" s="2" t="s">
        <v>1187</v>
      </c>
      <c r="J2046" s="2">
        <v>0</v>
      </c>
      <c r="K2046" s="2" t="s">
        <v>1188</v>
      </c>
      <c r="L2046" s="2">
        <v>0</v>
      </c>
      <c r="M2046" s="2">
        <v>0</v>
      </c>
      <c r="N2046" s="4" t="s">
        <v>50</v>
      </c>
      <c r="O2046" s="2" t="s">
        <v>52</v>
      </c>
      <c r="P2046" s="2" t="s">
        <v>52</v>
      </c>
      <c r="Q2046" s="2" t="s">
        <v>52</v>
      </c>
      <c r="R2046" s="2" t="s">
        <v>52</v>
      </c>
      <c r="S2046" s="2" t="s">
        <v>52</v>
      </c>
      <c r="T2046" s="2" t="s">
        <v>52</v>
      </c>
      <c r="U2046" s="2">
        <v>126.7</v>
      </c>
      <c r="V2046" s="2" t="s">
        <v>1189</v>
      </c>
      <c r="W2046" s="2" t="s">
        <v>1190</v>
      </c>
      <c r="X2046" s="2">
        <v>40.5</v>
      </c>
    </row>
    <row r="2047" s="2" customFormat="1" spans="1:24">
      <c r="A2047" s="1">
        <v>1295</v>
      </c>
      <c r="B2047" s="1" t="s">
        <v>103</v>
      </c>
      <c r="C2047" s="1" t="s">
        <v>104</v>
      </c>
      <c r="D2047" s="1">
        <v>95</v>
      </c>
      <c r="E2047" s="1">
        <v>0</v>
      </c>
      <c r="F2047" s="1">
        <v>0</v>
      </c>
      <c r="G2047" s="1">
        <v>0</v>
      </c>
      <c r="H2047" s="1">
        <v>2</v>
      </c>
      <c r="I2047" s="1">
        <v>0</v>
      </c>
      <c r="J2047" s="1">
        <v>0</v>
      </c>
      <c r="K2047" s="1">
        <v>0</v>
      </c>
      <c r="L2047" s="1">
        <v>3</v>
      </c>
      <c r="M2047" s="1">
        <v>0</v>
      </c>
      <c r="N2047" s="1" t="s">
        <v>50</v>
      </c>
      <c r="O2047" s="1">
        <v>749.85</v>
      </c>
      <c r="P2047" s="1">
        <v>4</v>
      </c>
      <c r="Q2047" s="1">
        <v>70</v>
      </c>
      <c r="R2047" s="1">
        <v>449.85</v>
      </c>
      <c r="S2047" s="1">
        <v>5</v>
      </c>
      <c r="T2047" s="1" t="s">
        <v>51</v>
      </c>
      <c r="U2047" s="1">
        <v>328</v>
      </c>
      <c r="V2047" s="1" t="s">
        <v>52</v>
      </c>
      <c r="W2047" s="1" t="s">
        <v>1191</v>
      </c>
      <c r="X2047" s="1">
        <v>16</v>
      </c>
    </row>
    <row r="2048" s="2" customFormat="1" spans="1:24">
      <c r="A2048" s="1">
        <v>1247</v>
      </c>
      <c r="B2048" s="1" t="s">
        <v>614</v>
      </c>
      <c r="C2048" s="1" t="s">
        <v>615</v>
      </c>
      <c r="D2048" s="1">
        <v>97.52</v>
      </c>
      <c r="E2048" s="1">
        <v>0</v>
      </c>
      <c r="F2048" s="1">
        <v>0.63</v>
      </c>
      <c r="G2048" s="1">
        <v>1.85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 t="s">
        <v>55</v>
      </c>
      <c r="O2048" s="1">
        <v>1049.85</v>
      </c>
      <c r="P2048" s="1">
        <v>2</v>
      </c>
      <c r="Q2048" s="1">
        <v>40</v>
      </c>
      <c r="R2048" s="1">
        <v>599.85</v>
      </c>
      <c r="S2048" s="1">
        <v>0.75</v>
      </c>
      <c r="T2048" s="1" t="s">
        <v>56</v>
      </c>
      <c r="U2048" s="1">
        <v>129</v>
      </c>
      <c r="V2048" s="1" t="s">
        <v>52</v>
      </c>
      <c r="W2048" s="1" t="s">
        <v>1192</v>
      </c>
      <c r="X2048" s="1">
        <v>61</v>
      </c>
    </row>
    <row r="2049" s="2" customFormat="1" spans="1:24">
      <c r="A2049" s="2" t="s">
        <v>138</v>
      </c>
      <c r="B2049" s="3" t="s">
        <v>387</v>
      </c>
      <c r="C2049" s="1" t="s">
        <v>9</v>
      </c>
      <c r="D2049" s="3">
        <v>99.54</v>
      </c>
      <c r="E2049" s="3">
        <v>0</v>
      </c>
      <c r="F2049" s="3">
        <v>0.26</v>
      </c>
      <c r="G2049" s="3">
        <v>0</v>
      </c>
      <c r="H2049" s="3">
        <v>0.2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1" t="s">
        <v>50</v>
      </c>
      <c r="O2049" s="1">
        <v>950</v>
      </c>
      <c r="P2049" s="1">
        <v>1</v>
      </c>
      <c r="Q2049" s="1" t="s">
        <v>52</v>
      </c>
      <c r="R2049" s="1">
        <v>500</v>
      </c>
      <c r="S2049" s="1">
        <v>0.045333333</v>
      </c>
      <c r="T2049" s="1" t="s">
        <v>51</v>
      </c>
      <c r="U2049" s="1" t="s">
        <v>52</v>
      </c>
      <c r="V2049" s="1" t="s">
        <v>52</v>
      </c>
      <c r="W2049" s="1" t="s">
        <v>1193</v>
      </c>
      <c r="X2049" s="1" t="s">
        <v>52</v>
      </c>
    </row>
    <row r="2050" s="2" customFormat="1" spans="1:24">
      <c r="A2050" s="1">
        <v>26</v>
      </c>
      <c r="B2050" s="1" t="s">
        <v>1104</v>
      </c>
      <c r="C2050" s="1" t="s">
        <v>766</v>
      </c>
      <c r="D2050" s="1">
        <v>99.72</v>
      </c>
      <c r="E2050" s="1">
        <v>0</v>
      </c>
      <c r="F2050" s="1">
        <v>0</v>
      </c>
      <c r="G2050" s="1">
        <v>0.22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 t="s">
        <v>50</v>
      </c>
      <c r="O2050" s="1">
        <v>899.85</v>
      </c>
      <c r="P2050" s="1">
        <v>1.167</v>
      </c>
      <c r="Q2050" s="1">
        <v>50</v>
      </c>
      <c r="R2050" s="1">
        <v>399.85</v>
      </c>
      <c r="S2050" s="1">
        <v>1</v>
      </c>
      <c r="T2050" s="1" t="s">
        <v>51</v>
      </c>
      <c r="U2050" s="1" t="s">
        <v>52</v>
      </c>
      <c r="V2050" s="1" t="s">
        <v>1194</v>
      </c>
      <c r="W2050" s="1" t="s">
        <v>1195</v>
      </c>
      <c r="X2050" s="1">
        <v>84</v>
      </c>
    </row>
    <row r="2051" s="2" customFormat="1" spans="1:24">
      <c r="A2051" s="2" t="s">
        <v>137</v>
      </c>
      <c r="B2051" s="3" t="s">
        <v>387</v>
      </c>
      <c r="C2051" s="1" t="s">
        <v>9</v>
      </c>
      <c r="D2051" s="3">
        <v>99.54</v>
      </c>
      <c r="E2051" s="3">
        <v>0</v>
      </c>
      <c r="F2051" s="3">
        <v>0.26</v>
      </c>
      <c r="G2051" s="3">
        <v>0</v>
      </c>
      <c r="H2051" s="3">
        <v>0.2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1" t="s">
        <v>50</v>
      </c>
      <c r="O2051" s="1">
        <v>950</v>
      </c>
      <c r="P2051" s="1">
        <v>1</v>
      </c>
      <c r="Q2051" s="1" t="s">
        <v>52</v>
      </c>
      <c r="R2051" s="1">
        <v>500</v>
      </c>
      <c r="S2051" s="1">
        <v>0</v>
      </c>
      <c r="T2051" s="1" t="s">
        <v>51</v>
      </c>
      <c r="U2051" s="1" t="s">
        <v>52</v>
      </c>
      <c r="V2051" s="1" t="s">
        <v>52</v>
      </c>
      <c r="W2051" s="1" t="s">
        <v>1196</v>
      </c>
      <c r="X2051" s="1" t="s">
        <v>52</v>
      </c>
    </row>
    <row r="2052" s="2" customFormat="1" spans="1:24">
      <c r="A2052" s="1">
        <v>1266</v>
      </c>
      <c r="B2052" s="1" t="s">
        <v>614</v>
      </c>
      <c r="C2052" s="1" t="s">
        <v>615</v>
      </c>
      <c r="D2052" s="1">
        <v>97.52</v>
      </c>
      <c r="E2052" s="1">
        <v>0</v>
      </c>
      <c r="F2052" s="1">
        <v>0.63</v>
      </c>
      <c r="G2052" s="1">
        <v>1.85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 t="s">
        <v>50</v>
      </c>
      <c r="O2052" s="1">
        <v>1049.85</v>
      </c>
      <c r="P2052" s="1">
        <v>2</v>
      </c>
      <c r="Q2052" s="1">
        <v>90</v>
      </c>
      <c r="R2052" s="1">
        <v>599.85</v>
      </c>
      <c r="S2052" s="1">
        <v>12</v>
      </c>
      <c r="T2052" s="1" t="s">
        <v>51</v>
      </c>
      <c r="U2052" s="1" t="s">
        <v>52</v>
      </c>
      <c r="V2052" s="1" t="s">
        <v>52</v>
      </c>
      <c r="W2052" s="1" t="s">
        <v>1197</v>
      </c>
      <c r="X2052" s="1">
        <v>57</v>
      </c>
    </row>
    <row r="2053" s="2" customFormat="1" spans="1:24">
      <c r="A2053" s="1">
        <v>1246</v>
      </c>
      <c r="B2053" s="1" t="s">
        <v>614</v>
      </c>
      <c r="C2053" s="1" t="s">
        <v>615</v>
      </c>
      <c r="D2053" s="1">
        <v>97.52</v>
      </c>
      <c r="E2053" s="1">
        <v>0</v>
      </c>
      <c r="F2053" s="1">
        <v>0.63</v>
      </c>
      <c r="G2053" s="1">
        <v>1.85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 t="s">
        <v>50</v>
      </c>
      <c r="O2053" s="1">
        <v>1049.85</v>
      </c>
      <c r="P2053" s="1">
        <v>2</v>
      </c>
      <c r="Q2053" s="1">
        <v>40</v>
      </c>
      <c r="R2053" s="1">
        <v>599.85</v>
      </c>
      <c r="S2053" s="1">
        <v>0.75</v>
      </c>
      <c r="T2053" s="1" t="s">
        <v>51</v>
      </c>
      <c r="U2053" s="1">
        <v>112</v>
      </c>
      <c r="V2053" s="1" t="s">
        <v>52</v>
      </c>
      <c r="W2053" s="1" t="s">
        <v>1198</v>
      </c>
      <c r="X2053" s="1">
        <v>53</v>
      </c>
    </row>
    <row r="2054" s="2" customFormat="1" spans="1:24">
      <c r="A2054" s="1">
        <v>1236</v>
      </c>
      <c r="B2054" s="1" t="s">
        <v>614</v>
      </c>
      <c r="C2054" s="1" t="s">
        <v>615</v>
      </c>
      <c r="D2054" s="1">
        <v>97.52</v>
      </c>
      <c r="E2054" s="1">
        <v>0</v>
      </c>
      <c r="F2054" s="1">
        <v>0.63</v>
      </c>
      <c r="G2054" s="1">
        <v>1.85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 t="s">
        <v>50</v>
      </c>
      <c r="O2054" s="1">
        <v>1049.85</v>
      </c>
      <c r="P2054" s="1">
        <v>2</v>
      </c>
      <c r="Q2054" s="1">
        <v>40</v>
      </c>
      <c r="R2054" s="1">
        <v>599.85</v>
      </c>
      <c r="S2054" s="1">
        <v>0.167</v>
      </c>
      <c r="T2054" s="1" t="s">
        <v>51</v>
      </c>
      <c r="U2054" s="1" t="s">
        <v>52</v>
      </c>
      <c r="V2054" s="1" t="s">
        <v>52</v>
      </c>
      <c r="W2054" s="1" t="s">
        <v>1199</v>
      </c>
      <c r="X2054" s="1">
        <v>46</v>
      </c>
    </row>
    <row r="2055" s="2" customFormat="1" spans="1:24">
      <c r="A2055" s="1">
        <v>1241</v>
      </c>
      <c r="B2055" s="1" t="s">
        <v>614</v>
      </c>
      <c r="C2055" s="1" t="s">
        <v>615</v>
      </c>
      <c r="D2055" s="1">
        <v>97.52</v>
      </c>
      <c r="E2055" s="1">
        <v>0</v>
      </c>
      <c r="F2055" s="1">
        <v>0.63</v>
      </c>
      <c r="G2055" s="1">
        <v>1.85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 t="s">
        <v>50</v>
      </c>
      <c r="O2055" s="1">
        <v>1049.85</v>
      </c>
      <c r="P2055" s="1">
        <v>2</v>
      </c>
      <c r="Q2055" s="1">
        <v>40</v>
      </c>
      <c r="R2055" s="1">
        <v>599.85</v>
      </c>
      <c r="S2055" s="1">
        <v>0.333</v>
      </c>
      <c r="T2055" s="1" t="s">
        <v>51</v>
      </c>
      <c r="U2055" s="1" t="s">
        <v>52</v>
      </c>
      <c r="V2055" s="1" t="s">
        <v>52</v>
      </c>
      <c r="W2055" s="1" t="s">
        <v>1200</v>
      </c>
      <c r="X2055" s="1">
        <v>51</v>
      </c>
    </row>
    <row r="2056" s="2" customFormat="1" spans="1:24">
      <c r="A2056" s="1">
        <v>1259</v>
      </c>
      <c r="B2056" s="1" t="s">
        <v>614</v>
      </c>
      <c r="C2056" s="1" t="s">
        <v>615</v>
      </c>
      <c r="D2056" s="1">
        <v>97.52</v>
      </c>
      <c r="E2056" s="1">
        <v>0</v>
      </c>
      <c r="F2056" s="1">
        <v>0.63</v>
      </c>
      <c r="G2056" s="1">
        <v>1.85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 t="s">
        <v>50</v>
      </c>
      <c r="O2056" s="1">
        <v>1049.85</v>
      </c>
      <c r="P2056" s="1">
        <v>2</v>
      </c>
      <c r="Q2056" s="1">
        <v>40</v>
      </c>
      <c r="R2056" s="1">
        <v>599.85</v>
      </c>
      <c r="S2056" s="1">
        <v>3</v>
      </c>
      <c r="T2056" s="1" t="s">
        <v>51</v>
      </c>
      <c r="U2056" s="1" t="s">
        <v>52</v>
      </c>
      <c r="V2056" s="1" t="s">
        <v>52</v>
      </c>
      <c r="W2056" s="1" t="s">
        <v>1200</v>
      </c>
      <c r="X2056" s="1">
        <v>54</v>
      </c>
    </row>
    <row r="2057" s="2" customFormat="1" spans="1:24">
      <c r="A2057" s="2" t="s">
        <v>116</v>
      </c>
      <c r="B2057" s="3" t="s">
        <v>805</v>
      </c>
      <c r="C2057" s="1" t="s">
        <v>806</v>
      </c>
      <c r="D2057" s="3">
        <v>98.87</v>
      </c>
      <c r="E2057" s="3">
        <v>0</v>
      </c>
      <c r="F2057" s="3">
        <v>0.67</v>
      </c>
      <c r="G2057" s="3">
        <v>0</v>
      </c>
      <c r="H2057" s="3">
        <v>0</v>
      </c>
      <c r="I2057" s="3">
        <v>0.12</v>
      </c>
      <c r="J2057" s="3">
        <v>0</v>
      </c>
      <c r="K2057" s="3">
        <v>0.03</v>
      </c>
      <c r="L2057" s="3">
        <v>0.04</v>
      </c>
      <c r="M2057" s="3">
        <v>0.27</v>
      </c>
      <c r="N2057" s="1" t="s">
        <v>690</v>
      </c>
      <c r="O2057" s="3" t="s">
        <v>807</v>
      </c>
      <c r="P2057" s="3" t="s">
        <v>52</v>
      </c>
      <c r="Q2057" s="3">
        <v>80</v>
      </c>
      <c r="R2057" s="3">
        <v>450</v>
      </c>
      <c r="S2057" s="3">
        <v>2</v>
      </c>
      <c r="T2057" s="3" t="s">
        <v>56</v>
      </c>
      <c r="U2057" s="3" t="s">
        <v>52</v>
      </c>
      <c r="V2057" s="3" t="s">
        <v>52</v>
      </c>
      <c r="W2057" s="3" t="s">
        <v>1201</v>
      </c>
      <c r="X2057" s="3" t="s">
        <v>52</v>
      </c>
    </row>
    <row r="2058" s="2" customFormat="1" spans="1:24">
      <c r="A2058" s="1">
        <v>27</v>
      </c>
      <c r="B2058" s="1" t="s">
        <v>1104</v>
      </c>
      <c r="C2058" s="1" t="s">
        <v>766</v>
      </c>
      <c r="D2058" s="1">
        <v>99.72</v>
      </c>
      <c r="E2058" s="1">
        <v>0</v>
      </c>
      <c r="F2058" s="1">
        <v>0</v>
      </c>
      <c r="G2058" s="1">
        <v>0.22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 t="s">
        <v>50</v>
      </c>
      <c r="O2058" s="1">
        <v>899.85</v>
      </c>
      <c r="P2058" s="1">
        <v>1.167</v>
      </c>
      <c r="Q2058" s="1">
        <v>50</v>
      </c>
      <c r="R2058" s="1">
        <v>499.85</v>
      </c>
      <c r="S2058" s="1">
        <v>1</v>
      </c>
      <c r="T2058" s="1" t="s">
        <v>51</v>
      </c>
      <c r="U2058" s="1" t="s">
        <v>52</v>
      </c>
      <c r="V2058" s="1" t="s">
        <v>1202</v>
      </c>
      <c r="W2058" s="1" t="s">
        <v>1203</v>
      </c>
      <c r="X2058" s="1">
        <v>87</v>
      </c>
    </row>
    <row r="2059" s="2" customFormat="1" spans="1:24">
      <c r="A2059" s="1">
        <v>1258</v>
      </c>
      <c r="B2059" s="1" t="s">
        <v>614</v>
      </c>
      <c r="C2059" s="1" t="s">
        <v>615</v>
      </c>
      <c r="D2059" s="1">
        <v>97.52</v>
      </c>
      <c r="E2059" s="1">
        <v>0</v>
      </c>
      <c r="F2059" s="1">
        <v>0.63</v>
      </c>
      <c r="G2059" s="1">
        <v>1.85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 t="s">
        <v>54</v>
      </c>
      <c r="O2059" s="1">
        <v>1049.85</v>
      </c>
      <c r="P2059" s="1">
        <v>2</v>
      </c>
      <c r="Q2059" s="1">
        <v>0</v>
      </c>
      <c r="R2059" s="1">
        <v>599.85</v>
      </c>
      <c r="S2059" s="1">
        <v>3</v>
      </c>
      <c r="T2059" s="1" t="s">
        <v>51</v>
      </c>
      <c r="U2059" s="1">
        <v>75</v>
      </c>
      <c r="V2059" s="1" t="s">
        <v>52</v>
      </c>
      <c r="W2059" s="1" t="s">
        <v>1204</v>
      </c>
      <c r="X2059" s="1">
        <v>53</v>
      </c>
    </row>
    <row r="2060" s="2" customFormat="1" spans="1:24">
      <c r="A2060" s="1">
        <v>1256</v>
      </c>
      <c r="B2060" s="1" t="s">
        <v>614</v>
      </c>
      <c r="C2060" s="1" t="s">
        <v>615</v>
      </c>
      <c r="D2060" s="1">
        <v>99</v>
      </c>
      <c r="E2060" s="1">
        <v>0</v>
      </c>
      <c r="F2060" s="1">
        <v>0.05</v>
      </c>
      <c r="G2060" s="1">
        <v>0.95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 t="s">
        <v>50</v>
      </c>
      <c r="O2060" s="1">
        <v>1049.85</v>
      </c>
      <c r="P2060" s="1">
        <v>2</v>
      </c>
      <c r="Q2060" s="1">
        <v>40</v>
      </c>
      <c r="R2060" s="1">
        <v>649.85</v>
      </c>
      <c r="S2060" s="1">
        <v>1.5</v>
      </c>
      <c r="T2060" s="1" t="s">
        <v>51</v>
      </c>
      <c r="U2060" s="1" t="s">
        <v>52</v>
      </c>
      <c r="V2060" s="1" t="s">
        <v>52</v>
      </c>
      <c r="W2060" s="1" t="s">
        <v>1205</v>
      </c>
      <c r="X2060" s="1">
        <v>46</v>
      </c>
    </row>
    <row r="2061" s="2" customFormat="1" spans="1:24">
      <c r="A2061" s="1">
        <v>1264</v>
      </c>
      <c r="B2061" s="1" t="s">
        <v>614</v>
      </c>
      <c r="C2061" s="1" t="s">
        <v>615</v>
      </c>
      <c r="D2061" s="1">
        <v>99</v>
      </c>
      <c r="E2061" s="1">
        <v>0</v>
      </c>
      <c r="F2061" s="1">
        <v>0.05</v>
      </c>
      <c r="G2061" s="1">
        <v>0.95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 t="s">
        <v>50</v>
      </c>
      <c r="O2061" s="1">
        <v>1049.85</v>
      </c>
      <c r="P2061" s="1">
        <v>2</v>
      </c>
      <c r="Q2061" s="1">
        <v>40</v>
      </c>
      <c r="R2061" s="1">
        <v>649.85</v>
      </c>
      <c r="S2061" s="1">
        <v>6</v>
      </c>
      <c r="T2061" s="1" t="s">
        <v>51</v>
      </c>
      <c r="U2061" s="1" t="s">
        <v>52</v>
      </c>
      <c r="V2061" s="1" t="s">
        <v>52</v>
      </c>
      <c r="W2061" s="1" t="s">
        <v>1206</v>
      </c>
      <c r="X2061" s="1">
        <v>48</v>
      </c>
    </row>
    <row r="2062" s="2" customFormat="1" spans="1:24">
      <c r="A2062" s="1">
        <v>1291</v>
      </c>
      <c r="B2062" s="1" t="s">
        <v>103</v>
      </c>
      <c r="C2062" s="1" t="s">
        <v>104</v>
      </c>
      <c r="D2062" s="1">
        <v>95</v>
      </c>
      <c r="E2062" s="1">
        <v>0</v>
      </c>
      <c r="F2062" s="1">
        <v>0</v>
      </c>
      <c r="G2062" s="1">
        <v>0</v>
      </c>
      <c r="H2062" s="1">
        <v>2</v>
      </c>
      <c r="I2062" s="1">
        <v>0</v>
      </c>
      <c r="J2062" s="1">
        <v>0</v>
      </c>
      <c r="K2062" s="1">
        <v>0</v>
      </c>
      <c r="L2062" s="1">
        <v>3</v>
      </c>
      <c r="M2062" s="1">
        <v>0</v>
      </c>
      <c r="N2062" s="1" t="s">
        <v>50</v>
      </c>
      <c r="O2062" s="1">
        <v>749.85</v>
      </c>
      <c r="P2062" s="1">
        <v>4</v>
      </c>
      <c r="Q2062" s="1">
        <v>70</v>
      </c>
      <c r="R2062" s="1">
        <v>449.85</v>
      </c>
      <c r="S2062" s="1">
        <v>1</v>
      </c>
      <c r="T2062" s="1" t="s">
        <v>51</v>
      </c>
      <c r="U2062" s="1">
        <v>341</v>
      </c>
      <c r="V2062" s="1" t="s">
        <v>52</v>
      </c>
      <c r="W2062" s="1" t="s">
        <v>1207</v>
      </c>
      <c r="X2062" s="1">
        <v>17</v>
      </c>
    </row>
    <row r="2063" s="2" customFormat="1" spans="1:24">
      <c r="A2063" s="1">
        <v>1239</v>
      </c>
      <c r="B2063" s="1" t="s">
        <v>614</v>
      </c>
      <c r="C2063" s="1" t="s">
        <v>615</v>
      </c>
      <c r="D2063" s="1">
        <v>99</v>
      </c>
      <c r="E2063" s="1">
        <v>0</v>
      </c>
      <c r="F2063" s="1">
        <v>0.05</v>
      </c>
      <c r="G2063" s="1">
        <v>0.95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 t="s">
        <v>50</v>
      </c>
      <c r="O2063" s="1">
        <v>1049.85</v>
      </c>
      <c r="P2063" s="1">
        <v>2</v>
      </c>
      <c r="Q2063" s="1">
        <v>40</v>
      </c>
      <c r="R2063" s="1">
        <v>649.85</v>
      </c>
      <c r="S2063" s="1">
        <v>0.167</v>
      </c>
      <c r="T2063" s="1" t="s">
        <v>51</v>
      </c>
      <c r="U2063" s="1" t="s">
        <v>52</v>
      </c>
      <c r="V2063" s="1" t="s">
        <v>52</v>
      </c>
      <c r="W2063" s="1" t="s">
        <v>1208</v>
      </c>
      <c r="X2063" s="1">
        <v>44</v>
      </c>
    </row>
    <row r="2064" s="2" customFormat="1" spans="1:24">
      <c r="A2064" s="2" t="s">
        <v>1209</v>
      </c>
      <c r="B2064" s="2" t="s">
        <v>1210</v>
      </c>
      <c r="C2064" s="1" t="s">
        <v>8</v>
      </c>
      <c r="D2064" s="2" t="s">
        <v>758</v>
      </c>
      <c r="E2064" s="2">
        <v>0</v>
      </c>
      <c r="F2064" s="2">
        <v>0.7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0.07</v>
      </c>
      <c r="N2064" s="4" t="s">
        <v>50</v>
      </c>
      <c r="O2064" s="2" t="s">
        <v>52</v>
      </c>
      <c r="P2064" s="2" t="s">
        <v>52</v>
      </c>
      <c r="Q2064" s="2" t="s">
        <v>52</v>
      </c>
      <c r="R2064" s="2" t="s">
        <v>52</v>
      </c>
      <c r="S2064" s="2" t="s">
        <v>52</v>
      </c>
      <c r="T2064" s="2" t="s">
        <v>52</v>
      </c>
      <c r="U2064" s="2" t="s">
        <v>52</v>
      </c>
      <c r="V2064" s="2" t="s">
        <v>1211</v>
      </c>
      <c r="W2064" s="2" t="s">
        <v>83</v>
      </c>
      <c r="X2064" s="2">
        <v>67</v>
      </c>
    </row>
    <row r="2065" s="2" customFormat="1" spans="1:24">
      <c r="A2065" s="2" t="s">
        <v>1212</v>
      </c>
      <c r="B2065" s="2" t="s">
        <v>1213</v>
      </c>
      <c r="C2065" s="1" t="s">
        <v>112</v>
      </c>
      <c r="D2065" s="2" t="s">
        <v>663</v>
      </c>
      <c r="E2065" s="2">
        <v>0</v>
      </c>
      <c r="F2065" s="2">
        <v>0.5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 t="s">
        <v>1214</v>
      </c>
      <c r="O2065" s="2" t="s">
        <v>52</v>
      </c>
      <c r="P2065" s="2" t="s">
        <v>52</v>
      </c>
      <c r="Q2065" s="2" t="s">
        <v>52</v>
      </c>
      <c r="R2065" s="2" t="s">
        <v>52</v>
      </c>
      <c r="S2065" s="2" t="s">
        <v>52</v>
      </c>
      <c r="T2065" s="2" t="s">
        <v>52</v>
      </c>
      <c r="U2065" s="2" t="s">
        <v>52</v>
      </c>
      <c r="V2065" s="2" t="s">
        <v>1215</v>
      </c>
      <c r="W2065" s="2" t="s">
        <v>1216</v>
      </c>
      <c r="X2065" s="2" t="s">
        <v>52</v>
      </c>
    </row>
    <row r="2066" s="2" customFormat="1" spans="1:24">
      <c r="A2066" s="2" t="s">
        <v>1217</v>
      </c>
      <c r="B2066" s="2" t="s">
        <v>1213</v>
      </c>
      <c r="C2066" s="1" t="s">
        <v>112</v>
      </c>
      <c r="D2066" s="2" t="s">
        <v>720</v>
      </c>
      <c r="E2066" s="2">
        <v>0</v>
      </c>
      <c r="F2066" s="2">
        <v>0.5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 t="s">
        <v>1214</v>
      </c>
      <c r="O2066" s="2" t="s">
        <v>1218</v>
      </c>
      <c r="P2066" s="2">
        <v>1</v>
      </c>
      <c r="Q2066" s="2" t="s">
        <v>52</v>
      </c>
      <c r="R2066" s="2" t="s">
        <v>52</v>
      </c>
      <c r="S2066" s="2" t="s">
        <v>52</v>
      </c>
      <c r="T2066" s="2" t="s">
        <v>52</v>
      </c>
      <c r="U2066" s="2" t="s">
        <v>52</v>
      </c>
      <c r="V2066" s="2" t="s">
        <v>1219</v>
      </c>
      <c r="W2066" s="2" t="s">
        <v>1220</v>
      </c>
      <c r="X2066" s="2" t="s">
        <v>52</v>
      </c>
    </row>
    <row r="2067" s="2" customFormat="1" spans="1:24">
      <c r="A2067" s="2" t="s">
        <v>1221</v>
      </c>
      <c r="B2067" s="2" t="s">
        <v>1222</v>
      </c>
      <c r="C2067" s="1" t="s">
        <v>8</v>
      </c>
      <c r="D2067" s="2" t="s">
        <v>758</v>
      </c>
      <c r="E2067" s="2">
        <v>0</v>
      </c>
      <c r="F2067" s="2">
        <v>0.4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0.3</v>
      </c>
      <c r="N2067" s="4" t="s">
        <v>50</v>
      </c>
      <c r="O2067" s="2" t="s">
        <v>52</v>
      </c>
      <c r="P2067" s="2" t="s">
        <v>52</v>
      </c>
      <c r="Q2067" s="2" t="s">
        <v>52</v>
      </c>
      <c r="R2067" s="2" t="s">
        <v>52</v>
      </c>
      <c r="S2067" s="2" t="s">
        <v>52</v>
      </c>
      <c r="T2067" s="2" t="s">
        <v>52</v>
      </c>
      <c r="U2067" s="2" t="s">
        <v>52</v>
      </c>
      <c r="V2067" s="2" t="s">
        <v>1223</v>
      </c>
      <c r="W2067" s="2" t="s">
        <v>1224</v>
      </c>
      <c r="X2067" s="2" t="s">
        <v>1225</v>
      </c>
    </row>
    <row r="2068" s="2" customFormat="1" spans="1:24">
      <c r="A2068" s="2" t="s">
        <v>1226</v>
      </c>
      <c r="B2068" s="2" t="s">
        <v>1227</v>
      </c>
      <c r="C2068" s="1" t="s">
        <v>8</v>
      </c>
      <c r="D2068" s="2" t="s">
        <v>720</v>
      </c>
      <c r="E2068" s="2">
        <v>0</v>
      </c>
      <c r="F2068" s="2">
        <v>0.7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0.19</v>
      </c>
      <c r="N2068" s="2" t="s">
        <v>1228</v>
      </c>
      <c r="O2068" s="2" t="s">
        <v>759</v>
      </c>
      <c r="P2068" s="2">
        <v>2</v>
      </c>
      <c r="Q2068" s="2" t="s">
        <v>52</v>
      </c>
      <c r="R2068" s="2" t="s">
        <v>1229</v>
      </c>
      <c r="S2068" s="2">
        <v>5</v>
      </c>
      <c r="T2068" s="2" t="s">
        <v>52</v>
      </c>
      <c r="U2068" s="2" t="s">
        <v>52</v>
      </c>
      <c r="V2068" s="2" t="s">
        <v>1230</v>
      </c>
      <c r="W2068" s="2" t="s">
        <v>1231</v>
      </c>
      <c r="X2068" s="2" t="s">
        <v>1232</v>
      </c>
    </row>
    <row r="2069" s="2" customFormat="1" spans="1:24">
      <c r="A2069" s="1">
        <v>1290</v>
      </c>
      <c r="B2069" s="1" t="s">
        <v>103</v>
      </c>
      <c r="C2069" s="1" t="s">
        <v>104</v>
      </c>
      <c r="D2069" s="1">
        <v>95</v>
      </c>
      <c r="E2069" s="1">
        <v>0</v>
      </c>
      <c r="F2069" s="1">
        <v>0</v>
      </c>
      <c r="G2069" s="1">
        <v>0</v>
      </c>
      <c r="H2069" s="1">
        <v>2</v>
      </c>
      <c r="I2069" s="1">
        <v>0</v>
      </c>
      <c r="J2069" s="1">
        <v>0</v>
      </c>
      <c r="K2069" s="1">
        <v>0</v>
      </c>
      <c r="L2069" s="1">
        <v>3</v>
      </c>
      <c r="M2069" s="1">
        <v>0</v>
      </c>
      <c r="N2069" s="1" t="s">
        <v>50</v>
      </c>
      <c r="O2069" s="1">
        <v>749.85</v>
      </c>
      <c r="P2069" s="1">
        <v>4</v>
      </c>
      <c r="Q2069" s="1">
        <v>70</v>
      </c>
      <c r="R2069" s="1">
        <v>449.85</v>
      </c>
      <c r="S2069" s="1">
        <v>0</v>
      </c>
      <c r="T2069" s="1" t="s">
        <v>51</v>
      </c>
      <c r="U2069" s="1">
        <v>279</v>
      </c>
      <c r="V2069" s="1" t="s">
        <v>52</v>
      </c>
      <c r="W2069" s="1" t="s">
        <v>1100</v>
      </c>
      <c r="X2069" s="1">
        <v>4</v>
      </c>
    </row>
    <row r="2070" s="2" customFormat="1" spans="1:24">
      <c r="A2070" s="1">
        <v>1328</v>
      </c>
      <c r="B2070" s="1" t="s">
        <v>619</v>
      </c>
      <c r="C2070" s="1" t="s">
        <v>606</v>
      </c>
      <c r="D2070" s="1">
        <v>94.6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5.4</v>
      </c>
      <c r="M2070" s="1">
        <v>0</v>
      </c>
      <c r="N2070" s="1" t="s">
        <v>50</v>
      </c>
      <c r="O2070" s="1">
        <v>899.85</v>
      </c>
      <c r="P2070" s="1">
        <v>2</v>
      </c>
      <c r="Q2070" s="1">
        <v>90</v>
      </c>
      <c r="R2070" s="1">
        <v>399.85</v>
      </c>
      <c r="S2070" s="1">
        <v>1</v>
      </c>
      <c r="T2070" s="1" t="s">
        <v>51</v>
      </c>
      <c r="U2070" s="1">
        <v>455</v>
      </c>
      <c r="V2070" s="1" t="s">
        <v>1233</v>
      </c>
      <c r="W2070" s="1" t="s">
        <v>1234</v>
      </c>
      <c r="X2070" s="1">
        <v>5</v>
      </c>
    </row>
    <row r="2071" s="2" customFormat="1" spans="1:24">
      <c r="A2071" s="1">
        <v>1324</v>
      </c>
      <c r="B2071" s="1" t="s">
        <v>619</v>
      </c>
      <c r="C2071" s="1" t="s">
        <v>606</v>
      </c>
      <c r="D2071" s="1">
        <v>95.7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4.3</v>
      </c>
      <c r="M2071" s="1">
        <v>0</v>
      </c>
      <c r="N2071" s="1" t="s">
        <v>50</v>
      </c>
      <c r="O2071" s="1">
        <v>899.85</v>
      </c>
      <c r="P2071" s="1">
        <v>2</v>
      </c>
      <c r="Q2071" s="1">
        <v>85</v>
      </c>
      <c r="R2071" s="1">
        <v>399.85</v>
      </c>
      <c r="S2071" s="1">
        <v>2</v>
      </c>
      <c r="T2071" s="1" t="s">
        <v>51</v>
      </c>
      <c r="U2071" s="1">
        <v>390</v>
      </c>
      <c r="V2071" s="1" t="s">
        <v>52</v>
      </c>
      <c r="W2071" s="1" t="s">
        <v>1235</v>
      </c>
      <c r="X2071" s="1">
        <v>10</v>
      </c>
    </row>
    <row r="2072" s="2" customFormat="1" spans="1:24">
      <c r="A2072" s="1">
        <v>1326</v>
      </c>
      <c r="B2072" s="1" t="s">
        <v>619</v>
      </c>
      <c r="C2072" s="1" t="s">
        <v>606</v>
      </c>
      <c r="D2072" s="1">
        <v>95.5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4.5</v>
      </c>
      <c r="M2072" s="1">
        <v>0</v>
      </c>
      <c r="N2072" s="1" t="s">
        <v>50</v>
      </c>
      <c r="O2072" s="1">
        <v>899.85</v>
      </c>
      <c r="P2072" s="1">
        <v>2</v>
      </c>
      <c r="Q2072" s="1">
        <v>90</v>
      </c>
      <c r="R2072" s="1">
        <v>399.85</v>
      </c>
      <c r="S2072" s="1">
        <v>1</v>
      </c>
      <c r="T2072" s="1" t="s">
        <v>51</v>
      </c>
      <c r="U2072" s="1">
        <v>425</v>
      </c>
      <c r="V2072" s="1" t="s">
        <v>1236</v>
      </c>
      <c r="W2072" s="1" t="s">
        <v>1237</v>
      </c>
      <c r="X2072" s="1">
        <v>8</v>
      </c>
    </row>
    <row r="2073" s="2" customFormat="1" spans="1:24">
      <c r="A2073" s="2" t="s">
        <v>1238</v>
      </c>
      <c r="B2073" s="2" t="s">
        <v>1227</v>
      </c>
      <c r="C2073" s="1" t="s">
        <v>8</v>
      </c>
      <c r="D2073" s="2" t="s">
        <v>720</v>
      </c>
      <c r="E2073" s="2">
        <v>0</v>
      </c>
      <c r="F2073" s="2">
        <v>0.7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0.19</v>
      </c>
      <c r="N2073" s="4" t="s">
        <v>54</v>
      </c>
      <c r="O2073" s="2" t="s">
        <v>52</v>
      </c>
      <c r="P2073" s="2" t="s">
        <v>52</v>
      </c>
      <c r="Q2073" s="2" t="s">
        <v>52</v>
      </c>
      <c r="R2073" s="2" t="s">
        <v>52</v>
      </c>
      <c r="S2073" s="2" t="s">
        <v>52</v>
      </c>
      <c r="T2073" s="2" t="s">
        <v>52</v>
      </c>
      <c r="U2073" s="2" t="s">
        <v>52</v>
      </c>
      <c r="V2073" s="2" t="s">
        <v>1239</v>
      </c>
      <c r="W2073" s="2" t="s">
        <v>1240</v>
      </c>
      <c r="X2073" s="2" t="s">
        <v>52</v>
      </c>
    </row>
    <row r="2074" s="2" customFormat="1" spans="1:24">
      <c r="A2074" s="1">
        <v>858</v>
      </c>
      <c r="B2074" s="1" t="s">
        <v>99</v>
      </c>
      <c r="C2074" s="1" t="s">
        <v>14</v>
      </c>
      <c r="D2074" s="1">
        <v>92.25</v>
      </c>
      <c r="E2074" s="1">
        <v>0.5</v>
      </c>
      <c r="F2074" s="1">
        <v>0.1</v>
      </c>
      <c r="G2074" s="1">
        <v>0</v>
      </c>
      <c r="H2074" s="1">
        <v>0.15</v>
      </c>
      <c r="I2074" s="1">
        <v>6</v>
      </c>
      <c r="J2074" s="1">
        <v>0</v>
      </c>
      <c r="K2074" s="1">
        <v>1</v>
      </c>
      <c r="L2074" s="1">
        <v>0</v>
      </c>
      <c r="M2074" s="1">
        <v>0</v>
      </c>
      <c r="N2074" s="1" t="s">
        <v>55</v>
      </c>
      <c r="O2074" s="1">
        <v>979.85</v>
      </c>
      <c r="P2074" s="1">
        <v>4</v>
      </c>
      <c r="Q2074" s="1">
        <v>55</v>
      </c>
      <c r="R2074" s="1">
        <v>449.85</v>
      </c>
      <c r="S2074" s="1">
        <v>0.2167</v>
      </c>
      <c r="T2074" s="1" t="s">
        <v>56</v>
      </c>
      <c r="U2074" s="1">
        <v>381</v>
      </c>
      <c r="V2074" s="1" t="s">
        <v>52</v>
      </c>
      <c r="W2074" s="1" t="s">
        <v>1241</v>
      </c>
      <c r="X2074" s="1">
        <v>25</v>
      </c>
    </row>
    <row r="2075" s="2" customFormat="1" spans="1:24">
      <c r="A2075" s="1">
        <v>1277</v>
      </c>
      <c r="B2075" s="1" t="s">
        <v>100</v>
      </c>
      <c r="C2075" s="1" t="s">
        <v>102</v>
      </c>
      <c r="D2075" s="1">
        <v>92.35</v>
      </c>
      <c r="E2075" s="1">
        <v>0</v>
      </c>
      <c r="F2075" s="1">
        <v>0</v>
      </c>
      <c r="G2075" s="1">
        <v>0</v>
      </c>
      <c r="H2075" s="1">
        <v>0</v>
      </c>
      <c r="I2075" s="1">
        <v>6.2</v>
      </c>
      <c r="J2075" s="1">
        <v>0</v>
      </c>
      <c r="K2075" s="1">
        <v>1.34</v>
      </c>
      <c r="L2075" s="1">
        <v>0.11</v>
      </c>
      <c r="M2075" s="1">
        <v>0</v>
      </c>
      <c r="N2075" s="1" t="s">
        <v>54</v>
      </c>
      <c r="O2075" s="1">
        <v>979.85</v>
      </c>
      <c r="P2075" s="1">
        <v>2</v>
      </c>
      <c r="Q2075" s="1">
        <v>0</v>
      </c>
      <c r="R2075" s="1">
        <v>499.85</v>
      </c>
      <c r="S2075" s="1">
        <v>7</v>
      </c>
      <c r="T2075" s="1" t="s">
        <v>51</v>
      </c>
      <c r="U2075" s="1" t="s">
        <v>52</v>
      </c>
      <c r="V2075" s="1" t="s">
        <v>52</v>
      </c>
      <c r="W2075" s="1" t="s">
        <v>1242</v>
      </c>
      <c r="X2075" s="1">
        <v>41</v>
      </c>
    </row>
    <row r="2076" s="2" customFormat="1" spans="1:24">
      <c r="A2076" s="1">
        <v>599</v>
      </c>
      <c r="B2076" s="1" t="s">
        <v>98</v>
      </c>
      <c r="C2076" s="1" t="s">
        <v>14</v>
      </c>
      <c r="D2076" s="1">
        <v>92.25</v>
      </c>
      <c r="E2076" s="1">
        <v>0.5</v>
      </c>
      <c r="F2076" s="1">
        <v>0.1</v>
      </c>
      <c r="G2076" s="1">
        <v>0</v>
      </c>
      <c r="H2076" s="1">
        <v>0.15</v>
      </c>
      <c r="I2076" s="1">
        <v>6</v>
      </c>
      <c r="J2076" s="1">
        <v>0</v>
      </c>
      <c r="K2076" s="1">
        <v>1</v>
      </c>
      <c r="L2076" s="1">
        <v>0</v>
      </c>
      <c r="M2076" s="1">
        <v>0</v>
      </c>
      <c r="N2076" s="1" t="s">
        <v>50</v>
      </c>
      <c r="O2076" s="1">
        <v>969.85</v>
      </c>
      <c r="P2076" s="1">
        <v>6</v>
      </c>
      <c r="Q2076" s="1">
        <v>50</v>
      </c>
      <c r="R2076" s="1">
        <v>449.85</v>
      </c>
      <c r="S2076" s="1">
        <v>1</v>
      </c>
      <c r="T2076" s="1" t="s">
        <v>51</v>
      </c>
      <c r="U2076" s="1">
        <v>341</v>
      </c>
      <c r="V2076" s="1" t="s">
        <v>1243</v>
      </c>
      <c r="W2076" s="1" t="s">
        <v>1244</v>
      </c>
      <c r="X2076" s="1">
        <v>26</v>
      </c>
    </row>
    <row r="2077" s="2" customFormat="1" spans="1:24">
      <c r="A2077" s="1">
        <v>597</v>
      </c>
      <c r="B2077" s="1" t="s">
        <v>96</v>
      </c>
      <c r="C2077" s="1" t="s">
        <v>14</v>
      </c>
      <c r="D2077" s="1">
        <v>92.25</v>
      </c>
      <c r="E2077" s="1">
        <v>0.5</v>
      </c>
      <c r="F2077" s="1">
        <v>0.1</v>
      </c>
      <c r="G2077" s="1">
        <v>0</v>
      </c>
      <c r="H2077" s="1">
        <v>0.15</v>
      </c>
      <c r="I2077" s="1">
        <v>6</v>
      </c>
      <c r="J2077" s="1">
        <v>0</v>
      </c>
      <c r="K2077" s="1">
        <v>1</v>
      </c>
      <c r="L2077" s="1">
        <v>0</v>
      </c>
      <c r="M2077" s="1">
        <v>0</v>
      </c>
      <c r="N2077" s="1" t="s">
        <v>50</v>
      </c>
      <c r="O2077" s="1">
        <v>969.85</v>
      </c>
      <c r="P2077" s="1">
        <v>4</v>
      </c>
      <c r="Q2077" s="1">
        <v>50</v>
      </c>
      <c r="R2077" s="1">
        <v>449.85</v>
      </c>
      <c r="S2077" s="1">
        <v>1</v>
      </c>
      <c r="T2077" s="1" t="s">
        <v>51</v>
      </c>
      <c r="U2077" s="1">
        <v>343</v>
      </c>
      <c r="V2077" s="1" t="s">
        <v>1245</v>
      </c>
      <c r="W2077" s="1" t="s">
        <v>1246</v>
      </c>
      <c r="X2077" s="1">
        <v>28</v>
      </c>
    </row>
    <row r="2078" s="2" customFormat="1" spans="1:24">
      <c r="A2078" s="1">
        <v>1307</v>
      </c>
      <c r="B2078" s="1" t="s">
        <v>605</v>
      </c>
      <c r="C2078" s="1" t="s">
        <v>606</v>
      </c>
      <c r="D2078" s="1">
        <v>96.8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3.2</v>
      </c>
      <c r="M2078" s="1">
        <v>0</v>
      </c>
      <c r="N2078" s="1" t="s">
        <v>50</v>
      </c>
      <c r="O2078" s="1">
        <v>949.85</v>
      </c>
      <c r="P2078" s="1">
        <v>0.25</v>
      </c>
      <c r="Q2078" s="1">
        <v>60</v>
      </c>
      <c r="R2078" s="1">
        <v>349.85</v>
      </c>
      <c r="S2078" s="1">
        <v>24</v>
      </c>
      <c r="T2078" s="1" t="s">
        <v>51</v>
      </c>
      <c r="U2078" s="1" t="s">
        <v>52</v>
      </c>
      <c r="V2078" s="1" t="s">
        <v>52</v>
      </c>
      <c r="W2078" s="1" t="s">
        <v>1247</v>
      </c>
      <c r="X2078" s="1">
        <v>14</v>
      </c>
    </row>
    <row r="2079" s="2" customFormat="1" spans="1:24">
      <c r="A2079" s="1">
        <v>1276</v>
      </c>
      <c r="B2079" s="1" t="s">
        <v>100</v>
      </c>
      <c r="C2079" s="1" t="s">
        <v>102</v>
      </c>
      <c r="D2079" s="1">
        <v>92.35</v>
      </c>
      <c r="E2079" s="1">
        <v>0</v>
      </c>
      <c r="F2079" s="1">
        <v>0</v>
      </c>
      <c r="G2079" s="1">
        <v>0</v>
      </c>
      <c r="H2079" s="1">
        <v>0</v>
      </c>
      <c r="I2079" s="1">
        <v>6.2</v>
      </c>
      <c r="J2079" s="1">
        <v>0</v>
      </c>
      <c r="K2079" s="1">
        <v>1.34</v>
      </c>
      <c r="L2079" s="1">
        <v>0.11</v>
      </c>
      <c r="M2079" s="1">
        <v>0</v>
      </c>
      <c r="N2079" s="1" t="s">
        <v>54</v>
      </c>
      <c r="O2079" s="1">
        <v>979.85</v>
      </c>
      <c r="P2079" s="1">
        <v>2</v>
      </c>
      <c r="Q2079" s="1">
        <v>0</v>
      </c>
      <c r="R2079" s="1">
        <v>499.85</v>
      </c>
      <c r="S2079" s="1">
        <v>7</v>
      </c>
      <c r="T2079" s="1" t="s">
        <v>51</v>
      </c>
      <c r="U2079" s="1">
        <v>248</v>
      </c>
      <c r="V2079" s="1" t="s">
        <v>52</v>
      </c>
      <c r="W2079" s="1" t="s">
        <v>1248</v>
      </c>
      <c r="X2079" s="1">
        <v>43</v>
      </c>
    </row>
    <row r="2080" s="2" customFormat="1" spans="1:24">
      <c r="A2080" s="1">
        <v>1303</v>
      </c>
      <c r="B2080" s="1" t="s">
        <v>605</v>
      </c>
      <c r="C2080" s="1" t="s">
        <v>606</v>
      </c>
      <c r="D2080" s="1">
        <v>96.8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3.2</v>
      </c>
      <c r="M2080" s="1">
        <v>0</v>
      </c>
      <c r="N2080" s="1" t="s">
        <v>50</v>
      </c>
      <c r="O2080" s="1">
        <v>949.85</v>
      </c>
      <c r="P2080" s="1">
        <v>0.25</v>
      </c>
      <c r="Q2080" s="1">
        <v>60</v>
      </c>
      <c r="R2080" s="1">
        <v>349.85</v>
      </c>
      <c r="S2080" s="1">
        <v>12</v>
      </c>
      <c r="T2080" s="1" t="s">
        <v>51</v>
      </c>
      <c r="U2080" s="1" t="s">
        <v>52</v>
      </c>
      <c r="V2080" s="1" t="s">
        <v>52</v>
      </c>
      <c r="W2080" s="1" t="s">
        <v>1249</v>
      </c>
      <c r="X2080" s="1">
        <v>11</v>
      </c>
    </row>
    <row r="2081" s="2" customFormat="1" spans="1:24">
      <c r="A2081" s="1">
        <v>592</v>
      </c>
      <c r="B2081" s="1" t="s">
        <v>96</v>
      </c>
      <c r="C2081" s="1" t="s">
        <v>13</v>
      </c>
      <c r="D2081" s="1">
        <v>92.35</v>
      </c>
      <c r="E2081" s="1">
        <v>0</v>
      </c>
      <c r="F2081" s="1">
        <v>0.1</v>
      </c>
      <c r="G2081" s="1">
        <v>0</v>
      </c>
      <c r="H2081" s="1">
        <v>0.15</v>
      </c>
      <c r="I2081" s="1">
        <v>6</v>
      </c>
      <c r="J2081" s="1">
        <v>0</v>
      </c>
      <c r="K2081" s="1">
        <v>1.4</v>
      </c>
      <c r="L2081" s="1">
        <v>0</v>
      </c>
      <c r="M2081" s="1">
        <v>0</v>
      </c>
      <c r="N2081" s="1" t="s">
        <v>50</v>
      </c>
      <c r="O2081" s="1">
        <v>969.85</v>
      </c>
      <c r="P2081" s="1">
        <v>4</v>
      </c>
      <c r="Q2081" s="1">
        <v>50</v>
      </c>
      <c r="R2081" s="1">
        <v>449.85</v>
      </c>
      <c r="S2081" s="1">
        <v>1</v>
      </c>
      <c r="T2081" s="1" t="s">
        <v>51</v>
      </c>
      <c r="U2081" s="1">
        <v>338</v>
      </c>
      <c r="V2081" s="1" t="s">
        <v>1250</v>
      </c>
      <c r="W2081" s="1" t="s">
        <v>1251</v>
      </c>
      <c r="X2081" s="1">
        <v>29</v>
      </c>
    </row>
    <row r="2082" s="2" customFormat="1" spans="1:24">
      <c r="A2082" s="1">
        <v>1311</v>
      </c>
      <c r="B2082" s="1" t="s">
        <v>605</v>
      </c>
      <c r="C2082" s="1" t="s">
        <v>606</v>
      </c>
      <c r="D2082" s="1">
        <v>96.8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3.2</v>
      </c>
      <c r="M2082" s="1">
        <v>0</v>
      </c>
      <c r="N2082" s="1" t="s">
        <v>50</v>
      </c>
      <c r="O2082" s="1">
        <v>949.85</v>
      </c>
      <c r="P2082" s="1">
        <v>0.25</v>
      </c>
      <c r="Q2082" s="1">
        <v>60</v>
      </c>
      <c r="R2082" s="1">
        <v>349.85</v>
      </c>
      <c r="S2082" s="1">
        <v>48</v>
      </c>
      <c r="T2082" s="1" t="s">
        <v>51</v>
      </c>
      <c r="U2082" s="1" t="s">
        <v>52</v>
      </c>
      <c r="V2082" s="1" t="s">
        <v>52</v>
      </c>
      <c r="W2082" s="1" t="s">
        <v>1252</v>
      </c>
      <c r="X2082" s="1">
        <v>18</v>
      </c>
    </row>
    <row r="2083" s="2" customFormat="1" spans="1:24">
      <c r="A2083" s="1">
        <v>1315</v>
      </c>
      <c r="B2083" s="1" t="s">
        <v>605</v>
      </c>
      <c r="C2083" s="1" t="s">
        <v>606</v>
      </c>
      <c r="D2083" s="1">
        <v>96.8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3.2</v>
      </c>
      <c r="M2083" s="1">
        <v>0</v>
      </c>
      <c r="N2083" s="1" t="s">
        <v>50</v>
      </c>
      <c r="O2083" s="1">
        <v>949.85</v>
      </c>
      <c r="P2083" s="1">
        <v>0.25</v>
      </c>
      <c r="Q2083" s="1">
        <v>60</v>
      </c>
      <c r="R2083" s="1">
        <v>349.85</v>
      </c>
      <c r="S2083" s="1">
        <v>72</v>
      </c>
      <c r="T2083" s="1" t="s">
        <v>51</v>
      </c>
      <c r="U2083" s="1" t="s">
        <v>52</v>
      </c>
      <c r="V2083" s="1" t="s">
        <v>52</v>
      </c>
      <c r="W2083" s="1" t="s">
        <v>1253</v>
      </c>
      <c r="X2083" s="1">
        <v>21</v>
      </c>
    </row>
    <row r="2084" s="2" customFormat="1" spans="1:24">
      <c r="A2084" s="1">
        <v>1319</v>
      </c>
      <c r="B2084" s="1" t="s">
        <v>605</v>
      </c>
      <c r="C2084" s="1" t="s">
        <v>606</v>
      </c>
      <c r="D2084" s="1">
        <v>96.8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3.2</v>
      </c>
      <c r="M2084" s="1">
        <v>0</v>
      </c>
      <c r="N2084" s="1" t="s">
        <v>50</v>
      </c>
      <c r="O2084" s="1">
        <v>949.85</v>
      </c>
      <c r="P2084" s="1">
        <v>0.25</v>
      </c>
      <c r="Q2084" s="1">
        <v>60</v>
      </c>
      <c r="R2084" s="1">
        <v>349.85</v>
      </c>
      <c r="S2084" s="1">
        <v>120</v>
      </c>
      <c r="T2084" s="1" t="s">
        <v>51</v>
      </c>
      <c r="U2084" s="1" t="s">
        <v>52</v>
      </c>
      <c r="V2084" s="1" t="s">
        <v>52</v>
      </c>
      <c r="W2084" s="1" t="s">
        <v>1254</v>
      </c>
      <c r="X2084" s="1">
        <v>29</v>
      </c>
    </row>
    <row r="2085" s="2" customFormat="1" spans="1:24">
      <c r="A2085" s="1">
        <v>1288</v>
      </c>
      <c r="B2085" s="1" t="s">
        <v>619</v>
      </c>
      <c r="C2085" s="1" t="s">
        <v>606</v>
      </c>
      <c r="D2085" s="1">
        <v>97.3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2.7</v>
      </c>
      <c r="M2085" s="1">
        <v>0</v>
      </c>
      <c r="N2085" s="1" t="s">
        <v>50</v>
      </c>
      <c r="O2085" s="1">
        <v>899.85</v>
      </c>
      <c r="P2085" s="1">
        <v>2</v>
      </c>
      <c r="Q2085" s="1">
        <v>90</v>
      </c>
      <c r="R2085" s="1">
        <v>399.85</v>
      </c>
      <c r="S2085" s="1">
        <v>1</v>
      </c>
      <c r="T2085" s="1" t="s">
        <v>51</v>
      </c>
      <c r="U2085" s="1">
        <v>355</v>
      </c>
      <c r="V2085" s="1" t="s">
        <v>1250</v>
      </c>
      <c r="W2085" s="1" t="s">
        <v>1255</v>
      </c>
      <c r="X2085" s="1">
        <v>12</v>
      </c>
    </row>
    <row r="2086" spans="1:24">
      <c r="D2086" s="1" t="e" cm="1">
        <f t="array" ref="D2086">range(F134)</f>
        <v>#NAME?</v>
      </c>
    </row>
  </sheetData>
  <sortState ref="A2:AG2085">
    <sortCondition ref="W2" descending="1"/>
  </sortState>
  <hyperlinks>
    <hyperlink ref="B2080" r:id="rId1" display="10.2320/matertrans.M2011173"/>
    <hyperlink ref="B1661" r:id="rId2" display="10.1023/A:1004603906359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143"/>
  <sheetViews>
    <sheetView zoomScale="81" zoomScaleNormal="81" zoomScaleSheetLayoutView="60" workbookViewId="0">
      <pane ySplit="5" topLeftCell="A948" activePane="bottomLeft" state="frozen"/>
      <selection/>
      <selection pane="bottomLeft" activeCell="A1" sqref="$A1:$XFD1048576"/>
    </sheetView>
  </sheetViews>
  <sheetFormatPr defaultColWidth="8.4375" defaultRowHeight="16.8"/>
  <cols>
    <col min="1" max="1" width="8.4375" style="1"/>
    <col min="2" max="2" width="24.515625" style="1" customWidth="1"/>
    <col min="3" max="3" width="15.890625" style="1" customWidth="1"/>
    <col min="4" max="4" width="10.2734375" style="1" customWidth="1"/>
    <col min="5" max="5" width="11.4140625" style="1" customWidth="1"/>
    <col min="6" max="12" width="11.421875" style="1" customWidth="1"/>
    <col min="13" max="13" width="19.734375" style="1" customWidth="1"/>
    <col min="14" max="21" width="10.609375" style="1" customWidth="1"/>
    <col min="22" max="26" width="13.2578125" style="1" customWidth="1"/>
    <col min="27" max="32" width="10.609375" style="1" customWidth="1"/>
    <col min="33" max="33" width="11.5078125" style="1" customWidth="1"/>
    <col min="34" max="39" width="15.8359375" style="1" customWidth="1"/>
    <col min="40" max="42" width="10.609375" style="1" customWidth="1"/>
    <col min="43" max="43" width="12.8671875" style="1" customWidth="1"/>
    <col min="44" max="44" width="33.0390625" style="1" customWidth="1"/>
    <col min="45" max="45" width="16.9765625" style="5" customWidth="1"/>
    <col min="46" max="46" width="20.4921875" style="1" customWidth="1"/>
    <col min="47" max="47" width="13.9921875" style="1" customWidth="1"/>
    <col min="48" max="48" width="13.75" style="1" customWidth="1"/>
    <col min="49" max="49" width="18.8828125" style="1" customWidth="1"/>
    <col min="50" max="50" width="12.046875" style="1" customWidth="1"/>
    <col min="51" max="51" width="20.859375" style="5" customWidth="1"/>
    <col min="52" max="52" width="20.859375" style="1" customWidth="1"/>
    <col min="53" max="53" width="34.84375" style="1" customWidth="1"/>
    <col min="54" max="54" width="19.7890625" style="1" customWidth="1"/>
    <col min="55" max="55" width="12.6875" style="1"/>
    <col min="56" max="56" width="11.2421875" style="1" customWidth="1"/>
    <col min="57" max="58" width="9.8828125" style="1" customWidth="1"/>
    <col min="59" max="59" width="13.015625" style="1" customWidth="1"/>
    <col min="60" max="62" width="13.78125" style="1" customWidth="1"/>
    <col min="63" max="16380" width="8.4375" style="1"/>
  </cols>
  <sheetData>
    <row r="1" spans="1:61">
      <c r="D1" s="1" t="s">
        <v>1256</v>
      </c>
      <c r="M1" s="1" t="s">
        <v>1257</v>
      </c>
      <c r="N1" s="7">
        <v>1084.62</v>
      </c>
      <c r="O1" s="1">
        <v>660.32</v>
      </c>
      <c r="P1" s="1">
        <v>1907</v>
      </c>
      <c r="Q1" s="1">
        <v>650</v>
      </c>
      <c r="R1" s="1">
        <v>1455</v>
      </c>
      <c r="S1" s="1">
        <v>1414</v>
      </c>
      <c r="T1" s="1">
        <v>1855</v>
      </c>
    </row>
    <row r="2" spans="1:61">
      <c r="D2" s="1" t="s">
        <v>1258</v>
      </c>
      <c r="M2" s="1" t="s">
        <v>1259</v>
      </c>
      <c r="N2" s="1">
        <v>11</v>
      </c>
      <c r="O2" s="1">
        <v>3</v>
      </c>
      <c r="P2" s="1">
        <v>6</v>
      </c>
      <c r="Q2" s="1">
        <v>2</v>
      </c>
      <c r="R2" s="1">
        <v>10</v>
      </c>
      <c r="S2" s="1">
        <v>4</v>
      </c>
      <c r="T2" s="1">
        <v>4</v>
      </c>
      <c r="U2" s="1" t="s">
        <v>51</v>
      </c>
      <c r="AS2" s="5" t="s">
        <v>1260</v>
      </c>
      <c r="AZ2" s="1" t="s">
        <v>1261</v>
      </c>
      <c r="BB2" s="1" t="s">
        <v>1262</v>
      </c>
    </row>
    <row r="3" spans="1:61">
      <c r="D3" s="1" t="s">
        <v>1263</v>
      </c>
      <c r="M3" s="1" t="s">
        <v>1264</v>
      </c>
      <c r="N3" s="1">
        <v>1.9</v>
      </c>
      <c r="O3" s="1">
        <v>1.61</v>
      </c>
      <c r="P3" s="1">
        <v>1.66</v>
      </c>
      <c r="Q3" s="1">
        <v>1.31</v>
      </c>
      <c r="R3" s="1">
        <v>1.91</v>
      </c>
      <c r="S3" s="1">
        <v>1.9</v>
      </c>
      <c r="T3" s="1">
        <v>1.33</v>
      </c>
      <c r="U3" s="1" t="s">
        <v>51</v>
      </c>
      <c r="AI3" s="1" t="s">
        <v>1265</v>
      </c>
      <c r="AK3" s="1" t="s">
        <v>1266</v>
      </c>
      <c r="AL3" s="1" t="s">
        <v>1267</v>
      </c>
      <c r="AM3" s="1" t="s">
        <v>1268</v>
      </c>
      <c r="AP3" s="1" t="s">
        <v>1269</v>
      </c>
      <c r="AQ3" s="1" t="s">
        <v>1270</v>
      </c>
      <c r="AS3" s="5" t="s">
        <v>1271</v>
      </c>
      <c r="AY3" s="8" t="s">
        <v>1272</v>
      </c>
      <c r="AZ3" s="3"/>
      <c r="BA3" s="1" t="s">
        <v>1273</v>
      </c>
      <c r="BI3" s="1" t="s">
        <v>1274</v>
      </c>
    </row>
    <row r="4" ht="17" spans="1:61">
      <c r="D4" s="1" t="s">
        <v>1275</v>
      </c>
      <c r="E4" s="1" t="s">
        <v>1276</v>
      </c>
      <c r="F4" s="1">
        <v>63.546</v>
      </c>
      <c r="G4" s="1">
        <v>26.982</v>
      </c>
      <c r="H4" s="1">
        <v>51.996</v>
      </c>
      <c r="I4" s="1">
        <v>24.305</v>
      </c>
      <c r="J4" s="1">
        <v>58.693</v>
      </c>
      <c r="K4" s="1">
        <v>28.085</v>
      </c>
      <c r="L4" s="1">
        <v>91.224</v>
      </c>
      <c r="M4" s="1" t="s">
        <v>1277</v>
      </c>
      <c r="N4" s="7">
        <v>1.28</v>
      </c>
      <c r="O4" s="1">
        <v>1.43</v>
      </c>
      <c r="P4" s="1">
        <v>1.28</v>
      </c>
      <c r="Q4" s="1">
        <v>1.6</v>
      </c>
      <c r="R4" s="1">
        <v>1.24</v>
      </c>
      <c r="S4" s="1">
        <v>1.11</v>
      </c>
      <c r="T4" s="1">
        <v>1.6</v>
      </c>
      <c r="U4" s="1" t="s">
        <v>1278</v>
      </c>
      <c r="V4" s="1" t="s">
        <v>1279</v>
      </c>
      <c r="W4" s="1" t="s">
        <v>1280</v>
      </c>
      <c r="X4" s="1" t="s">
        <v>1281</v>
      </c>
      <c r="Y4" s="1" t="s">
        <v>1282</v>
      </c>
      <c r="Z4" s="1" t="s">
        <v>1283</v>
      </c>
      <c r="AA4" s="1" t="s">
        <v>1284</v>
      </c>
      <c r="AB4" s="1" t="s">
        <v>1285</v>
      </c>
      <c r="AC4" s="1" t="s">
        <v>1286</v>
      </c>
      <c r="AD4" s="1" t="s">
        <v>1287</v>
      </c>
      <c r="AE4" s="1" t="s">
        <v>1288</v>
      </c>
      <c r="AF4" s="1" t="s">
        <v>1289</v>
      </c>
      <c r="AG4" s="1" t="s">
        <v>1290</v>
      </c>
      <c r="AH4" s="1" t="s">
        <v>1291</v>
      </c>
      <c r="AI4" s="7" t="s">
        <v>1292</v>
      </c>
      <c r="AJ4" s="1" t="s">
        <v>1293</v>
      </c>
      <c r="AK4" s="1" t="s">
        <v>1294</v>
      </c>
      <c r="AL4" s="1" t="s">
        <v>1295</v>
      </c>
      <c r="AM4" s="1" t="s">
        <v>1296</v>
      </c>
      <c r="AN4" s="1" t="s">
        <v>1297</v>
      </c>
      <c r="AO4" s="1" t="s">
        <v>1298</v>
      </c>
      <c r="AP4" t="s">
        <v>1299</v>
      </c>
      <c r="AQ4" s="1" t="s">
        <v>1300</v>
      </c>
      <c r="AS4" s="5" t="s">
        <v>1301</v>
      </c>
      <c r="AY4" s="8" t="s">
        <v>1302</v>
      </c>
      <c r="AZ4" s="3" t="s">
        <v>1303</v>
      </c>
      <c r="BA4" s="1" t="s">
        <v>1304</v>
      </c>
      <c r="BB4" s="1" t="s">
        <v>1305</v>
      </c>
      <c r="BH4" s="1" t="s">
        <v>1306</v>
      </c>
    </row>
    <row r="5" s="1" customFormat="1" ht="17" spans="1:61">
      <c r="A5" s="1" t="s">
        <v>24</v>
      </c>
      <c r="B5" s="1" t="s">
        <v>25</v>
      </c>
      <c r="C5" s="1" t="s">
        <v>26</v>
      </c>
      <c r="D5" s="1" t="s">
        <v>1307</v>
      </c>
      <c r="E5" s="1" t="s">
        <v>1308</v>
      </c>
      <c r="F5" s="1" t="s">
        <v>27</v>
      </c>
      <c r="G5" s="1" t="s">
        <v>28</v>
      </c>
      <c r="H5" s="1" t="s">
        <v>29</v>
      </c>
      <c r="I5" s="1" t="s">
        <v>31</v>
      </c>
      <c r="J5" s="1" t="s">
        <v>32</v>
      </c>
      <c r="K5" s="1" t="s">
        <v>34</v>
      </c>
      <c r="L5" s="1" t="s">
        <v>36</v>
      </c>
      <c r="M5" s="1" t="s">
        <v>1308</v>
      </c>
      <c r="N5" s="1" t="s">
        <v>1309</v>
      </c>
      <c r="O5" s="1" t="s">
        <v>1310</v>
      </c>
      <c r="P5" s="1" t="s">
        <v>1311</v>
      </c>
      <c r="Q5" s="1" t="s">
        <v>1312</v>
      </c>
      <c r="R5" s="1" t="s">
        <v>1313</v>
      </c>
      <c r="S5" s="1" t="s">
        <v>1314</v>
      </c>
      <c r="T5" s="1" t="s">
        <v>1315</v>
      </c>
      <c r="U5" s="1" t="s">
        <v>1278</v>
      </c>
      <c r="V5" s="1" t="s">
        <v>1316</v>
      </c>
      <c r="W5" s="1" t="s">
        <v>1317</v>
      </c>
      <c r="X5" s="1" t="s">
        <v>1318</v>
      </c>
      <c r="Y5" s="1" t="s">
        <v>1319</v>
      </c>
      <c r="Z5" s="1" t="s">
        <v>1320</v>
      </c>
      <c r="AA5" s="1" t="s">
        <v>1321</v>
      </c>
      <c r="AB5" s="1" t="s">
        <v>1322</v>
      </c>
      <c r="AC5" s="1" t="s">
        <v>1323</v>
      </c>
      <c r="AD5" s="1" t="s">
        <v>1324</v>
      </c>
      <c r="AE5" s="1" t="s">
        <v>1325</v>
      </c>
      <c r="AF5" s="1" t="s">
        <v>1289</v>
      </c>
      <c r="AG5" s="1" t="s">
        <v>1326</v>
      </c>
      <c r="AH5" s="9" t="s">
        <v>1327</v>
      </c>
      <c r="AI5" s="9" t="s">
        <v>1328</v>
      </c>
      <c r="AJ5" s="9" t="s">
        <v>1329</v>
      </c>
      <c r="AK5" s="9" t="s">
        <v>1330</v>
      </c>
      <c r="AL5" s="9" t="s">
        <v>1331</v>
      </c>
      <c r="AM5" s="9" t="s">
        <v>1332</v>
      </c>
      <c r="AN5" s="1" t="s">
        <v>1333</v>
      </c>
      <c r="AO5" s="1" t="s">
        <v>1334</v>
      </c>
      <c r="AP5" s="1" t="s">
        <v>1335</v>
      </c>
      <c r="AQ5" s="1" t="s">
        <v>1336</v>
      </c>
      <c r="AR5" s="1" t="s">
        <v>37</v>
      </c>
      <c r="AS5" s="5" t="s">
        <v>1337</v>
      </c>
      <c r="AT5" s="1" t="s">
        <v>38</v>
      </c>
      <c r="AU5" s="1" t="s">
        <v>39</v>
      </c>
      <c r="AV5" s="1" t="s">
        <v>40</v>
      </c>
      <c r="AW5" s="1" t="s">
        <v>41</v>
      </c>
      <c r="AX5" s="1" t="s">
        <v>42</v>
      </c>
      <c r="AY5" s="6" t="s">
        <v>1338</v>
      </c>
      <c r="AZ5" s="7" t="s">
        <v>1339</v>
      </c>
      <c r="BA5" s="1" t="s">
        <v>1340</v>
      </c>
      <c r="BB5" s="7" t="s">
        <v>1341</v>
      </c>
      <c r="BC5" s="1" t="s">
        <v>43</v>
      </c>
      <c r="BD5" s="1" t="s">
        <v>44</v>
      </c>
      <c r="BE5" s="1" t="s">
        <v>45</v>
      </c>
      <c r="BF5" s="1" t="s">
        <v>46</v>
      </c>
      <c r="BG5" s="1" t="s">
        <v>47</v>
      </c>
      <c r="BH5" s="1" t="s">
        <v>1342</v>
      </c>
      <c r="BI5" s="1" t="s">
        <v>1343</v>
      </c>
    </row>
    <row r="6" spans="1:61">
      <c r="A6" s="1">
        <v>1173</v>
      </c>
      <c r="B6" s="1" t="s">
        <v>99</v>
      </c>
      <c r="C6" s="1" t="str">
        <f>_xlfn.XLOOKUP(A6,All!$A:$A,All!$C:$C,"")</f>
        <v>Cu-Al-Cr-Mg-Ni-Si</v>
      </c>
      <c r="D6" s="1">
        <v>2</v>
      </c>
      <c r="E6" s="1" t="s">
        <v>1344</v>
      </c>
      <c r="F6" s="1">
        <f>100-SUM(G6:L6)</f>
        <v>92.25</v>
      </c>
      <c r="G6" s="1">
        <v>0.5</v>
      </c>
      <c r="H6" s="1">
        <v>0.1</v>
      </c>
      <c r="I6" s="1">
        <v>0.15</v>
      </c>
      <c r="J6" s="1">
        <v>6</v>
      </c>
      <c r="K6" s="1">
        <v>1</v>
      </c>
      <c r="L6" s="1">
        <v>0</v>
      </c>
      <c r="M6" s="1" t="s">
        <v>1345</v>
      </c>
      <c r="N6" s="1" cm="1">
        <f t="array" ref="N6">(F6/$F$4)/SUMPRODUCT($F6:$L6/$F$4:$L$4)*100</f>
        <v>89.8241262975082</v>
      </c>
      <c r="O6" s="1" cm="1">
        <f t="array" ref="O6">(G6/$G$4)/SUMPRODUCT($F6:$L6/$F$4:$L$4)*100</f>
        <v>1.14659676353571</v>
      </c>
      <c r="P6" s="1" cm="1">
        <f t="array" ref="P6">(H6/$H$4)/SUMPRODUCT($F6:$L6/$F$4:$L$4)*100</f>
        <v>0.118999437932613</v>
      </c>
      <c r="Q6" s="1" cm="1">
        <f t="array" ref="Q6">(I6/$I$4)/SUMPRODUCT($F6:$L6/$F$4:$L$4)*100</f>
        <v>0.381865548739609</v>
      </c>
      <c r="R6" s="1" cm="1">
        <f t="array" ref="R6">(J6/$J$4)/SUMPRODUCT($F6:$L6/$F$4:$L$4)*100</f>
        <v>6.32528046759661</v>
      </c>
      <c r="S6" s="1" cm="1">
        <f t="array" ref="S6">(K6/$K$4)/SUMPRODUCT($F6:$L6/$F$4:$L$4)*100</f>
        <v>2.20313148468724</v>
      </c>
      <c r="T6" s="1" cm="1">
        <f t="array" ref="T6">(L6/$L$4)/SUMPRODUCT($F6:$L6/$F$4:$L$4)*100</f>
        <v>0</v>
      </c>
      <c r="U6" s="1">
        <f>SUM(N6:T6)</f>
        <v>100</v>
      </c>
      <c r="V6" s="1">
        <f>IF(K6&lt;&gt;0,J6/(K6),0)</f>
        <v>6</v>
      </c>
      <c r="W6" s="1">
        <f>J6+K6</f>
        <v>7</v>
      </c>
      <c r="X6" s="1">
        <f>J6*K6</f>
        <v>6</v>
      </c>
      <c r="Y6" s="1">
        <f>IF(J6+K6&lt;&gt;0,I6/(J6+K6),0)</f>
        <v>0.0214285714285714</v>
      </c>
      <c r="Z6" s="1">
        <f>IF(J6+K6&lt;&gt;0,L6/(J6+K6),0)</f>
        <v>0</v>
      </c>
      <c r="AA6" s="1">
        <f>IF(L6&lt;&gt;0,H6/(L6),0)</f>
        <v>0</v>
      </c>
      <c r="AB6" s="1">
        <f>H6+L6</f>
        <v>0.1</v>
      </c>
      <c r="AC6" s="1">
        <f>H6*L6</f>
        <v>0</v>
      </c>
      <c r="AD6" s="1">
        <f>IF(H6&lt;&gt;0,P6/(H6),0)</f>
        <v>1.18999437932613</v>
      </c>
      <c r="AE6" s="1">
        <f>IF(J6+K6&lt;&gt;0,H6/(J6+K6),0)</f>
        <v>0.0142857142857143</v>
      </c>
      <c r="AF6" s="1">
        <f>IF(H6&lt;&gt;0,(J6+K6)/(H6),0)</f>
        <v>70</v>
      </c>
      <c r="AG6" s="1">
        <f>(J6+K6)*H6</f>
        <v>0.7</v>
      </c>
      <c r="AH6" s="7">
        <f>(100-N6)%</f>
        <v>0.101758737024918</v>
      </c>
      <c r="AI6" s="7" cm="1">
        <f t="array" ref="AI6">SQRT(SUMPRODUCT(N6:T6/100,(1-($N$4:$T$4/(SUMPRODUCT(N6:T6,$N$4:$T$4)/100)))^2))</f>
        <v>0.0290537376869327</v>
      </c>
      <c r="AJ6" s="7" cm="1">
        <f t="array" ref="AJ6">SUMPRODUCT(N6:T6,$N$3:$T$3)/100</f>
        <v>1.8947687920439</v>
      </c>
      <c r="AK6" s="7" cm="1">
        <f t="array" ref="AK6">SUMPRODUCT(N6:T6/100,($N$3:$T$3-(SUMPRODUCT(N6:T6,$N$3:$T$3)/100))^2)</f>
        <v>0.00234106527333297</v>
      </c>
      <c r="AL6" s="7" cm="1">
        <f t="array" ref="AL6">SUMPRODUCT(N6:T6/100,($N$2:$T$2-(SUMPRODUCT(N6:T6,$N$2:$T$2)/100))^2)</f>
        <v>2.09350754742919</v>
      </c>
      <c r="AM6" s="7" cm="1">
        <f t="array" ref="AM6">SUMPRODUCT(N6:T6,$N$2:$T$2)/100</f>
        <v>10.6504823790299</v>
      </c>
      <c r="AN6" s="1" cm="1">
        <f t="array" ref="AN6">SUMPRODUCT(N6:T6,$N$1:$T$1)/100</f>
        <v>1109.7582017422</v>
      </c>
      <c r="AO6" s="1" cm="1">
        <f t="array" ref="AO6">-8.314*SUMPRODUCT((N6:T6/100)*LN(N6:T6/100+0.000000000001))</f>
        <v>3.62139437182299</v>
      </c>
      <c r="AP6" s="1" cm="1">
        <f t="array" ref="AP6">SUMPRODUCT((N6:T6/100)^2)</f>
        <v>0.811471129274498</v>
      </c>
      <c r="AQ6" s="1" cm="1">
        <f t="array" ref="AQ6">1/SUMPRODUCT((N6:T6/100)^2)</f>
        <v>1.23232973290628</v>
      </c>
      <c r="AR6" s="1" t="s">
        <v>55</v>
      </c>
      <c r="AS6" s="6">
        <f>IF(AR6="Solution ==&gt; Quenching ==&gt; Deformation ==&gt; Aging ==&gt; Secondary TMP ==&gt; Secondary Aging",2,IF(AR6="Solution ==&gt; Quenching ==&gt; Deformation ==&gt; Aging",1,IF(AR6="Solution ==&gt; Quenching ==&gt; Aging",0,"")))</f>
        <v>2</v>
      </c>
      <c r="AT6" s="1">
        <v>979.85</v>
      </c>
      <c r="AU6" s="1">
        <v>4</v>
      </c>
      <c r="AV6" s="1">
        <v>50</v>
      </c>
      <c r="AW6" s="1">
        <v>399.85</v>
      </c>
      <c r="AX6" s="1">
        <v>8</v>
      </c>
      <c r="AY6" s="5">
        <f>AV6%*AW6</f>
        <v>199.925</v>
      </c>
      <c r="AZ6" s="1">
        <f>AV6%*AX6</f>
        <v>4</v>
      </c>
      <c r="BA6" s="1">
        <f>AW6*AX6</f>
        <v>3198.8</v>
      </c>
      <c r="BB6" s="1">
        <f>AT6-AW6</f>
        <v>580</v>
      </c>
      <c r="BC6" s="1" t="s">
        <v>56</v>
      </c>
      <c r="BD6" s="1">
        <v>166</v>
      </c>
      <c r="BE6" s="1" t="s">
        <v>52</v>
      </c>
      <c r="BF6" s="1" t="s">
        <v>52</v>
      </c>
      <c r="BG6" s="1">
        <v>64</v>
      </c>
      <c r="BH6" s="1">
        <f>IF(OR(BD6="",BG6=""),"",((BD6-AVERAGE($BD$6:$BD$1143))/_xlfn.STDEV.S($BD$6:$BD$1143))-$BJ$1*((AVERAGE($BG$6:$BG$1143)-BG6)/_xlfn.STDEV.S($BG$6:$BG$1143)))</f>
        <v>-0.589455637111065</v>
      </c>
      <c r="BI6" s="1">
        <f>SQRT((1-(BD6-MIN($BD$6:$BD$1143))/(MAX($BD$6:$BD$1143)-MIN($BD$6:$BD$1143)))^2+(1-(BG6-MIN($BG$6:$BG$1143))/(MAX($BG$6:$BG$1143)-MIN($BG$6:$BG$1143)))^2)</f>
        <v>0.760209160895165</v>
      </c>
    </row>
    <row r="7" spans="1:61">
      <c r="A7" s="1">
        <v>1178</v>
      </c>
      <c r="B7" s="1" t="s">
        <v>99</v>
      </c>
      <c r="C7" s="1" t="str">
        <f>_xlfn.XLOOKUP(A7,All!$A:$A,All!$C:$C,"")</f>
        <v>Cu-Al-Cr-Mg-Ni-Si</v>
      </c>
      <c r="D7" s="1">
        <v>2</v>
      </c>
      <c r="E7" s="1" t="s">
        <v>1344</v>
      </c>
      <c r="F7" s="1">
        <f t="shared" ref="F7:F70" si="0">100-SUM(G7:L7)</f>
        <v>92.25</v>
      </c>
      <c r="G7" s="1">
        <v>0.5</v>
      </c>
      <c r="H7" s="1">
        <v>0.1</v>
      </c>
      <c r="I7" s="1">
        <v>0.15</v>
      </c>
      <c r="J7" s="1">
        <v>6</v>
      </c>
      <c r="K7" s="1">
        <v>1</v>
      </c>
      <c r="L7" s="1">
        <v>0</v>
      </c>
      <c r="M7" s="1" t="s">
        <v>1345</v>
      </c>
      <c r="N7" s="1" cm="1">
        <f t="array" ref="N7">(F7/$F$4)/SUMPRODUCT($F7:$L7/$F$4:$L$4)*100</f>
        <v>89.8241262975082</v>
      </c>
      <c r="O7" s="1" cm="1">
        <f t="array" ref="O7">(G7/$G$4)/SUMPRODUCT($F7:$L7/$F$4:$L$4)*100</f>
        <v>1.14659676353571</v>
      </c>
      <c r="P7" s="1" cm="1">
        <f t="array" ref="P7">(H7/$H$4)/SUMPRODUCT($F7:$L7/$F$4:$L$4)*100</f>
        <v>0.118999437932613</v>
      </c>
      <c r="Q7" s="1" cm="1">
        <f t="array" ref="Q7">(I7/$I$4)/SUMPRODUCT($F7:$L7/$F$4:$L$4)*100</f>
        <v>0.381865548739609</v>
      </c>
      <c r="R7" s="1" cm="1">
        <f t="array" ref="R7">(J7/$J$4)/SUMPRODUCT($F7:$L7/$F$4:$L$4)*100</f>
        <v>6.32528046759661</v>
      </c>
      <c r="S7" s="1" cm="1">
        <f t="array" ref="S7">(K7/$K$4)/SUMPRODUCT($F7:$L7/$F$4:$L$4)*100</f>
        <v>2.20313148468724</v>
      </c>
      <c r="T7" s="1" cm="1">
        <f t="array" ref="T7">(L7/$L$4)/SUMPRODUCT($F7:$L7/$F$4:$L$4)*100</f>
        <v>0</v>
      </c>
      <c r="U7" s="1">
        <f>SUM(N7:T7)</f>
        <v>100</v>
      </c>
      <c r="V7" s="1">
        <f t="shared" ref="V7:V70" si="1">IF(K7&lt;&gt;0,J7/(K7),0)</f>
        <v>6</v>
      </c>
      <c r="W7" s="1">
        <f t="shared" ref="W7:W70" si="2">J7+K7</f>
        <v>7</v>
      </c>
      <c r="X7" s="1">
        <f t="shared" ref="X7:X70" si="3">J7*K7</f>
        <v>6</v>
      </c>
      <c r="Y7" s="1">
        <f t="shared" ref="Y7:Y70" si="4">IF(J7+K7&lt;&gt;0,I7/(J7+K7),0)</f>
        <v>0.0214285714285714</v>
      </c>
      <c r="Z7" s="1">
        <f t="shared" ref="Z7:Z70" si="5">IF(J7+K7&lt;&gt;0,L7/(J7+K7),0)</f>
        <v>0</v>
      </c>
      <c r="AA7" s="1">
        <f t="shared" ref="AA7:AA70" si="6">IF(L7&lt;&gt;0,H7/(L7),0)</f>
        <v>0</v>
      </c>
      <c r="AB7" s="1">
        <f t="shared" ref="AB7:AB70" si="7">H7+L7</f>
        <v>0.1</v>
      </c>
      <c r="AC7" s="1">
        <f t="shared" ref="AC7:AC70" si="8">H7*L7</f>
        <v>0</v>
      </c>
      <c r="AD7" s="1">
        <f t="shared" ref="AD7:AD70" si="9">IF(H7&lt;&gt;0,P7/(H7),0)</f>
        <v>1.18999437932613</v>
      </c>
      <c r="AE7" s="1">
        <f t="shared" ref="AE7:AE70" si="10">IF(J7+K7&lt;&gt;0,H7/(J7+K7),0)</f>
        <v>0.0142857142857143</v>
      </c>
      <c r="AF7" s="1">
        <f t="shared" ref="AF7:AF70" si="11">IF(H7&lt;&gt;0,(J7+K7)/(H7),0)</f>
        <v>70</v>
      </c>
      <c r="AG7" s="1">
        <f t="shared" ref="AG7:AG70" si="12">(J7+K7)*H7</f>
        <v>0.7</v>
      </c>
      <c r="AH7" s="7">
        <f>(100-N7)%</f>
        <v>0.101758737024918</v>
      </c>
      <c r="AI7" s="7" cm="1">
        <f t="array" ref="AI7">SQRT(SUMPRODUCT(N7:T7/100,(1-($N$4:$T$4/(SUMPRODUCT(N7:T7,$N$4:$T$4)/100)))^2))</f>
        <v>0.0290537376869327</v>
      </c>
      <c r="AJ7" s="7" cm="1">
        <f t="array" ref="AJ7">SUMPRODUCT(N7:T7,$N$3:$T$3)/100</f>
        <v>1.8947687920439</v>
      </c>
      <c r="AK7" s="7" cm="1">
        <f t="array" ref="AK7">SUMPRODUCT(N7:T7/100,($N$3:$T$3-(SUMPRODUCT(N7:T7,$N$3:$T$3)/100))^2)</f>
        <v>0.00234106527333297</v>
      </c>
      <c r="AL7" s="7" cm="1">
        <f t="array" ref="AL7">SUMPRODUCT(N7:T7/100,($N$2:$T$2-(SUMPRODUCT(N7:T7,$N$2:$T$2)/100))^2)</f>
        <v>2.09350754742919</v>
      </c>
      <c r="AM7" s="7" cm="1">
        <f t="array" ref="AM7">SUMPRODUCT(N7:T7,$N$2:$T$2)/100</f>
        <v>10.6504823790299</v>
      </c>
      <c r="AN7" s="1" cm="1">
        <f t="array" ref="AN7">SUMPRODUCT(N7:T7,$N$1:$T$1)/100</f>
        <v>1109.7582017422</v>
      </c>
      <c r="AO7" s="1" cm="1">
        <f t="array" ref="AO7">-8.314*SUMPRODUCT((N7:T7/100)*LN(N7:T7/100+0.000000000001))</f>
        <v>3.62139437182299</v>
      </c>
      <c r="AP7" s="1" cm="1">
        <f t="array" ref="AP7">SUMPRODUCT((N7:T7/100)^2)</f>
        <v>0.811471129274498</v>
      </c>
      <c r="AQ7" s="1" cm="1">
        <f t="array" ref="AQ7">1/SUMPRODUCT((N7:T7/100)^2)</f>
        <v>1.23232973290628</v>
      </c>
      <c r="AR7" s="1" t="s">
        <v>55</v>
      </c>
      <c r="AS7" s="6">
        <f t="shared" ref="AS7:AS70" si="13">IF(AR7="Solution ==&gt; Quenching ==&gt; Deformation ==&gt; Aging ==&gt; Secondary TMP ==&gt; Secondary Aging",2,IF(AR7="Solution ==&gt; Quenching ==&gt; Deformation ==&gt; Aging",1,IF(AR7="Solution ==&gt; Quenching ==&gt; Aging",0,"")))</f>
        <v>2</v>
      </c>
      <c r="AT7" s="1">
        <v>979.85</v>
      </c>
      <c r="AU7" s="1">
        <v>4</v>
      </c>
      <c r="AV7" s="1">
        <v>50</v>
      </c>
      <c r="AW7" s="1">
        <v>449.85</v>
      </c>
      <c r="AX7" s="1">
        <v>8</v>
      </c>
      <c r="AY7" s="5">
        <f t="shared" ref="AY7:AY70" si="14">AV7%*AW7</f>
        <v>224.925</v>
      </c>
      <c r="AZ7" s="1">
        <f t="shared" ref="AZ7:AZ70" si="15">AV7%*AX7</f>
        <v>4</v>
      </c>
      <c r="BA7" s="1">
        <f t="shared" ref="BA7:BA70" si="16">AW7*AX7</f>
        <v>3598.8</v>
      </c>
      <c r="BB7" s="1">
        <f t="shared" ref="BB7:BB70" si="17">AT7-AW7</f>
        <v>530</v>
      </c>
      <c r="BC7" s="1" t="s">
        <v>56</v>
      </c>
      <c r="BD7" s="1">
        <v>145</v>
      </c>
      <c r="BE7" s="1" t="s">
        <v>52</v>
      </c>
      <c r="BF7" s="1" t="s">
        <v>52</v>
      </c>
      <c r="BG7" s="1">
        <v>63</v>
      </c>
      <c r="BH7" s="1">
        <f t="shared" ref="BH7:BH70" si="18">IF(OR(BD7="",BG7=""),"",((BD7-AVERAGE($BD$6:$BD$1143))/_xlfn.STDEV.S($BD$6:$BD$1143))-$BJ$1*((AVERAGE($BG$6:$BG$1143)-BG7)/_xlfn.STDEV.S($BG$6:$BG$1143)))</f>
        <v>-0.859535063340932</v>
      </c>
      <c r="BI7" s="1">
        <f t="shared" ref="BI7:BI70" si="19">SQRT((1-(BD7-MIN($BD$6:$BD$1143))/(MAX($BD$6:$BD$1143)-MIN($BD$6:$BD$1143)))^2+(1-(BG7-MIN($BG$6:$BG$1143))/(MAX($BG$6:$BG$1143)-MIN($BG$6:$BG$1143)))^2)</f>
        <v>0.823357286621594</v>
      </c>
    </row>
    <row r="8" spans="1:61">
      <c r="A8" s="1">
        <v>1177</v>
      </c>
      <c r="B8" s="1" t="s">
        <v>99</v>
      </c>
      <c r="C8" s="1" t="str">
        <f>_xlfn.XLOOKUP(A8,All!$A:$A,All!$C:$C,"")</f>
        <v>Cu-Al-Cr-Mg-Ni-Si</v>
      </c>
      <c r="D8" s="1">
        <v>2</v>
      </c>
      <c r="E8" s="1" t="s">
        <v>1344</v>
      </c>
      <c r="F8" s="1">
        <f t="shared" si="0"/>
        <v>92.25</v>
      </c>
      <c r="G8" s="1">
        <v>0.5</v>
      </c>
      <c r="H8" s="1">
        <v>0.1</v>
      </c>
      <c r="I8" s="1">
        <v>0.15</v>
      </c>
      <c r="J8" s="1">
        <v>6</v>
      </c>
      <c r="K8" s="1">
        <v>1</v>
      </c>
      <c r="L8" s="1">
        <v>0</v>
      </c>
      <c r="M8" s="1" t="s">
        <v>1345</v>
      </c>
      <c r="N8" s="1" cm="1">
        <f t="array" ref="N8">(F8/$F$4)/SUMPRODUCT($F8:$L8/$F$4:$L$4)*100</f>
        <v>89.8241262975082</v>
      </c>
      <c r="O8" s="1" cm="1">
        <f t="array" ref="O8">(G8/$G$4)/SUMPRODUCT($F8:$L8/$F$4:$L$4)*100</f>
        <v>1.14659676353571</v>
      </c>
      <c r="P8" s="1" cm="1">
        <f t="array" ref="P8">(H8/$H$4)/SUMPRODUCT($F8:$L8/$F$4:$L$4)*100</f>
        <v>0.118999437932613</v>
      </c>
      <c r="Q8" s="1" cm="1">
        <f t="array" ref="Q8">(I8/$I$4)/SUMPRODUCT($F8:$L8/$F$4:$L$4)*100</f>
        <v>0.381865548739609</v>
      </c>
      <c r="R8" s="1" cm="1">
        <f t="array" ref="R8">(J8/$J$4)/SUMPRODUCT($F8:$L8/$F$4:$L$4)*100</f>
        <v>6.32528046759661</v>
      </c>
      <c r="S8" s="1" cm="1">
        <f t="array" ref="S8">(K8/$K$4)/SUMPRODUCT($F8:$L8/$F$4:$L$4)*100</f>
        <v>2.20313148468724</v>
      </c>
      <c r="T8" s="1" cm="1">
        <f t="array" ref="T8">(L8/$L$4)/SUMPRODUCT($F8:$L8/$F$4:$L$4)*100</f>
        <v>0</v>
      </c>
      <c r="U8" s="1">
        <f t="shared" ref="U7:U70" si="20">SUM(N8:T8)</f>
        <v>100</v>
      </c>
      <c r="V8" s="1">
        <f t="shared" si="1"/>
        <v>6</v>
      </c>
      <c r="W8" s="1">
        <f t="shared" si="2"/>
        <v>7</v>
      </c>
      <c r="X8" s="1">
        <f t="shared" si="3"/>
        <v>6</v>
      </c>
      <c r="Y8" s="1">
        <f t="shared" si="4"/>
        <v>0.0214285714285714</v>
      </c>
      <c r="Z8" s="1">
        <f t="shared" si="5"/>
        <v>0</v>
      </c>
      <c r="AA8" s="1">
        <f t="shared" si="6"/>
        <v>0</v>
      </c>
      <c r="AB8" s="1">
        <f t="shared" si="7"/>
        <v>0.1</v>
      </c>
      <c r="AC8" s="1">
        <f t="shared" si="8"/>
        <v>0</v>
      </c>
      <c r="AD8" s="1">
        <f t="shared" si="9"/>
        <v>1.18999437932613</v>
      </c>
      <c r="AE8" s="1">
        <f t="shared" si="10"/>
        <v>0.0142857142857143</v>
      </c>
      <c r="AF8" s="1">
        <f t="shared" si="11"/>
        <v>70</v>
      </c>
      <c r="AG8" s="1">
        <f t="shared" si="12"/>
        <v>0.7</v>
      </c>
      <c r="AH8" s="7">
        <f t="shared" ref="AH7:AH70" si="21">(100-N8)%</f>
        <v>0.101758737024918</v>
      </c>
      <c r="AI8" s="7" cm="1">
        <f t="array" ref="AI8">SQRT(SUMPRODUCT(N8:T8/100,(1-($N$4:$T$4/(SUMPRODUCT(N8:T8,$N$4:$T$4)/100)))^2))</f>
        <v>0.0290537376869327</v>
      </c>
      <c r="AJ8" s="7" cm="1">
        <f t="array" ref="AJ8">SUMPRODUCT(N8:T8,$N$3:$T$3)/100</f>
        <v>1.8947687920439</v>
      </c>
      <c r="AK8" s="7" cm="1">
        <f t="array" ref="AK8">SUMPRODUCT(N8:T8/100,($N$3:$T$3-(SUMPRODUCT(N8:T8,$N$3:$T$3)/100))^2)</f>
        <v>0.00234106527333297</v>
      </c>
      <c r="AL8" s="7" cm="1">
        <f t="array" ref="AL8">SUMPRODUCT(N8:T8/100,($N$2:$T$2-(SUMPRODUCT(N8:T8,$N$2:$T$2)/100))^2)</f>
        <v>2.09350754742919</v>
      </c>
      <c r="AM8" s="7" cm="1">
        <f t="array" ref="AM8">SUMPRODUCT(N8:T8,$N$2:$T$2)/100</f>
        <v>10.6504823790299</v>
      </c>
      <c r="AN8" s="1" cm="1">
        <f t="array" ref="AN8">SUMPRODUCT(N8:T8,$N$1:$T$1)/100</f>
        <v>1109.7582017422</v>
      </c>
      <c r="AO8" s="1" cm="1">
        <f t="array" ref="AO8">-8.314*SUMPRODUCT((N8:T8/100)*LN(N8:T8/100+0.000000000001))</f>
        <v>3.62139437182299</v>
      </c>
      <c r="AP8" s="1" cm="1">
        <f t="array" ref="AP8">SUMPRODUCT((N8:T8/100)^2)</f>
        <v>0.811471129274498</v>
      </c>
      <c r="AQ8" s="1" cm="1">
        <f t="array" ref="AQ8">1/SUMPRODUCT((N8:T8/100)^2)</f>
        <v>1.23232973290628</v>
      </c>
      <c r="AR8" s="1" t="s">
        <v>55</v>
      </c>
      <c r="AS8" s="6">
        <f t="shared" si="13"/>
        <v>2</v>
      </c>
      <c r="AT8" s="1">
        <v>979.85</v>
      </c>
      <c r="AU8" s="1">
        <v>4</v>
      </c>
      <c r="AV8" s="1">
        <v>50</v>
      </c>
      <c r="AW8" s="1">
        <v>399.85</v>
      </c>
      <c r="AX8" s="1">
        <v>8</v>
      </c>
      <c r="AY8" s="5">
        <f t="shared" si="14"/>
        <v>199.925</v>
      </c>
      <c r="AZ8" s="1">
        <f t="shared" si="15"/>
        <v>4</v>
      </c>
      <c r="BA8" s="1">
        <f t="shared" si="16"/>
        <v>3198.8</v>
      </c>
      <c r="BB8" s="1">
        <f t="shared" si="17"/>
        <v>580</v>
      </c>
      <c r="BC8" s="1" t="s">
        <v>56</v>
      </c>
      <c r="BD8" s="1">
        <v>184</v>
      </c>
      <c r="BE8" s="1" t="s">
        <v>52</v>
      </c>
      <c r="BF8" s="1" t="s">
        <v>52</v>
      </c>
      <c r="BG8" s="1">
        <v>63</v>
      </c>
      <c r="BH8" s="1">
        <f t="shared" si="18"/>
        <v>-0.357958986056892</v>
      </c>
      <c r="BI8" s="1">
        <f t="shared" si="19"/>
        <v>0.717878780699404</v>
      </c>
    </row>
    <row r="9" spans="1:61">
      <c r="A9" s="1">
        <v>1174</v>
      </c>
      <c r="B9" s="1" t="s">
        <v>99</v>
      </c>
      <c r="C9" s="1" t="str">
        <f>_xlfn.XLOOKUP(A9,All!$A:$A,All!$C:$C,"")</f>
        <v>Cu-Al-Cr-Mg-Ni-Si</v>
      </c>
      <c r="D9" s="1">
        <v>2</v>
      </c>
      <c r="E9" s="1" t="s">
        <v>1344</v>
      </c>
      <c r="F9" s="1">
        <f t="shared" si="0"/>
        <v>92.25</v>
      </c>
      <c r="G9" s="1">
        <v>0.5</v>
      </c>
      <c r="H9" s="1">
        <v>0.1</v>
      </c>
      <c r="I9" s="1">
        <v>0.15</v>
      </c>
      <c r="J9" s="1">
        <v>6</v>
      </c>
      <c r="K9" s="1">
        <v>1</v>
      </c>
      <c r="L9" s="1">
        <v>0</v>
      </c>
      <c r="M9" s="1" t="s">
        <v>1345</v>
      </c>
      <c r="N9" s="1" cm="1">
        <f t="array" ref="N9">(F9/$F$4)/SUMPRODUCT($F9:$L9/$F$4:$L$4)*100</f>
        <v>89.8241262975082</v>
      </c>
      <c r="O9" s="1" cm="1">
        <f t="array" ref="O9">(G9/$G$4)/SUMPRODUCT($F9:$L9/$F$4:$L$4)*100</f>
        <v>1.14659676353571</v>
      </c>
      <c r="P9" s="1" cm="1">
        <f t="array" ref="P9">(H9/$H$4)/SUMPRODUCT($F9:$L9/$F$4:$L$4)*100</f>
        <v>0.118999437932613</v>
      </c>
      <c r="Q9" s="1" cm="1">
        <f t="array" ref="Q9">(I9/$I$4)/SUMPRODUCT($F9:$L9/$F$4:$L$4)*100</f>
        <v>0.381865548739609</v>
      </c>
      <c r="R9" s="1" cm="1">
        <f t="array" ref="R9">(J9/$J$4)/SUMPRODUCT($F9:$L9/$F$4:$L$4)*100</f>
        <v>6.32528046759661</v>
      </c>
      <c r="S9" s="1" cm="1">
        <f t="array" ref="S9">(K9/$K$4)/SUMPRODUCT($F9:$L9/$F$4:$L$4)*100</f>
        <v>2.20313148468724</v>
      </c>
      <c r="T9" s="1" cm="1">
        <f t="array" ref="T9">(L9/$L$4)/SUMPRODUCT($F9:$L9/$F$4:$L$4)*100</f>
        <v>0</v>
      </c>
      <c r="U9" s="1">
        <f t="shared" si="20"/>
        <v>100</v>
      </c>
      <c r="V9" s="1">
        <f t="shared" si="1"/>
        <v>6</v>
      </c>
      <c r="W9" s="1">
        <f t="shared" si="2"/>
        <v>7</v>
      </c>
      <c r="X9" s="1">
        <f t="shared" si="3"/>
        <v>6</v>
      </c>
      <c r="Y9" s="1">
        <f t="shared" si="4"/>
        <v>0.0214285714285714</v>
      </c>
      <c r="Z9" s="1">
        <f t="shared" si="5"/>
        <v>0</v>
      </c>
      <c r="AA9" s="1">
        <f t="shared" si="6"/>
        <v>0</v>
      </c>
      <c r="AB9" s="1">
        <f t="shared" si="7"/>
        <v>0.1</v>
      </c>
      <c r="AC9" s="1">
        <f t="shared" si="8"/>
        <v>0</v>
      </c>
      <c r="AD9" s="1">
        <f t="shared" si="9"/>
        <v>1.18999437932613</v>
      </c>
      <c r="AE9" s="1">
        <f t="shared" si="10"/>
        <v>0.0142857142857143</v>
      </c>
      <c r="AF9" s="1">
        <f t="shared" si="11"/>
        <v>70</v>
      </c>
      <c r="AG9" s="1">
        <f t="shared" si="12"/>
        <v>0.7</v>
      </c>
      <c r="AH9" s="7">
        <f t="shared" si="21"/>
        <v>0.101758737024918</v>
      </c>
      <c r="AI9" s="7" cm="1">
        <f t="array" ref="AI9">SQRT(SUMPRODUCT(N9:T9/100,(1-($N$4:$T$4/(SUMPRODUCT(N9:T9,$N$4:$T$4)/100)))^2))</f>
        <v>0.0290537376869327</v>
      </c>
      <c r="AJ9" s="7" cm="1">
        <f t="array" ref="AJ9">SUMPRODUCT(N9:T9,$N$3:$T$3)/100</f>
        <v>1.8947687920439</v>
      </c>
      <c r="AK9" s="7" cm="1">
        <f t="array" ref="AK9">SUMPRODUCT(N9:T9/100,($N$3:$T$3-(SUMPRODUCT(N9:T9,$N$3:$T$3)/100))^2)</f>
        <v>0.00234106527333297</v>
      </c>
      <c r="AL9" s="7" cm="1">
        <f t="array" ref="AL9">SUMPRODUCT(N9:T9/100,($N$2:$T$2-(SUMPRODUCT(N9:T9,$N$2:$T$2)/100))^2)</f>
        <v>2.09350754742919</v>
      </c>
      <c r="AM9" s="7" cm="1">
        <f t="array" ref="AM9">SUMPRODUCT(N9:T9,$N$2:$T$2)/100</f>
        <v>10.6504823790299</v>
      </c>
      <c r="AN9" s="1" cm="1">
        <f t="array" ref="AN9">SUMPRODUCT(N9:T9,$N$1:$T$1)/100</f>
        <v>1109.7582017422</v>
      </c>
      <c r="AO9" s="1" cm="1">
        <f t="array" ref="AO9">-8.314*SUMPRODUCT((N9:T9/100)*LN(N9:T9/100+0.000000000001))</f>
        <v>3.62139437182299</v>
      </c>
      <c r="AP9" s="1" cm="1">
        <f t="array" ref="AP9">SUMPRODUCT((N9:T9/100)^2)</f>
        <v>0.811471129274498</v>
      </c>
      <c r="AQ9" s="1" cm="1">
        <f t="array" ref="AQ9">1/SUMPRODUCT((N9:T9/100)^2)</f>
        <v>1.23232973290628</v>
      </c>
      <c r="AR9" s="1" t="s">
        <v>55</v>
      </c>
      <c r="AS9" s="6">
        <f t="shared" si="13"/>
        <v>2</v>
      </c>
      <c r="AT9" s="1">
        <v>979.85</v>
      </c>
      <c r="AU9" s="1">
        <v>4</v>
      </c>
      <c r="AV9" s="1">
        <v>50</v>
      </c>
      <c r="AW9" s="1">
        <v>449.85</v>
      </c>
      <c r="AX9" s="1">
        <v>8</v>
      </c>
      <c r="AY9" s="5">
        <f t="shared" si="14"/>
        <v>224.925</v>
      </c>
      <c r="AZ9" s="1">
        <f t="shared" si="15"/>
        <v>4</v>
      </c>
      <c r="BA9" s="1">
        <f t="shared" si="16"/>
        <v>3598.8</v>
      </c>
      <c r="BB9" s="1">
        <f t="shared" si="17"/>
        <v>530</v>
      </c>
      <c r="BC9" s="1" t="s">
        <v>56</v>
      </c>
      <c r="BD9" s="1">
        <v>148</v>
      </c>
      <c r="BE9" s="1" t="s">
        <v>52</v>
      </c>
      <c r="BF9" s="1" t="s">
        <v>52</v>
      </c>
      <c r="BG9" s="1">
        <v>62</v>
      </c>
      <c r="BH9" s="1">
        <f t="shared" si="18"/>
        <v>-0.820952288165237</v>
      </c>
      <c r="BI9" s="1">
        <f t="shared" si="19"/>
        <v>0.820740259958004</v>
      </c>
    </row>
    <row r="10" spans="1:61">
      <c r="A10" s="1">
        <v>1150</v>
      </c>
      <c r="B10" s="1" t="s">
        <v>99</v>
      </c>
      <c r="C10" s="1" t="str">
        <f>_xlfn.XLOOKUP(A10,All!$A:$A,All!$C:$C,"")</f>
        <v>Cu-Al-Cr-Mg-Ni-Si</v>
      </c>
      <c r="D10" s="1">
        <v>2</v>
      </c>
      <c r="E10" s="1" t="s">
        <v>1344</v>
      </c>
      <c r="F10" s="1">
        <f t="shared" si="0"/>
        <v>92.25</v>
      </c>
      <c r="G10" s="1">
        <v>0.5</v>
      </c>
      <c r="H10" s="1">
        <v>0.1</v>
      </c>
      <c r="I10" s="1">
        <v>0.15</v>
      </c>
      <c r="J10" s="1">
        <v>6</v>
      </c>
      <c r="K10" s="1">
        <v>1</v>
      </c>
      <c r="L10" s="1">
        <v>0</v>
      </c>
      <c r="M10" s="1" t="s">
        <v>1345</v>
      </c>
      <c r="N10" s="1" cm="1">
        <f t="array" ref="N10">(F10/$F$4)/SUMPRODUCT($F10:$L10/$F$4:$L$4)*100</f>
        <v>89.8241262975082</v>
      </c>
      <c r="O10" s="1" cm="1">
        <f t="array" ref="O10">(G10/$G$4)/SUMPRODUCT($F10:$L10/$F$4:$L$4)*100</f>
        <v>1.14659676353571</v>
      </c>
      <c r="P10" s="1" cm="1">
        <f t="array" ref="P10">(H10/$H$4)/SUMPRODUCT($F10:$L10/$F$4:$L$4)*100</f>
        <v>0.118999437932613</v>
      </c>
      <c r="Q10" s="1" cm="1">
        <f t="array" ref="Q10">(I10/$I$4)/SUMPRODUCT($F10:$L10/$F$4:$L$4)*100</f>
        <v>0.381865548739609</v>
      </c>
      <c r="R10" s="1" cm="1">
        <f t="array" ref="R10">(J10/$J$4)/SUMPRODUCT($F10:$L10/$F$4:$L$4)*100</f>
        <v>6.32528046759661</v>
      </c>
      <c r="S10" s="1" cm="1">
        <f t="array" ref="S10">(K10/$K$4)/SUMPRODUCT($F10:$L10/$F$4:$L$4)*100</f>
        <v>2.20313148468724</v>
      </c>
      <c r="T10" s="1" cm="1">
        <f t="array" ref="T10">(L10/$L$4)/SUMPRODUCT($F10:$L10/$F$4:$L$4)*100</f>
        <v>0</v>
      </c>
      <c r="U10" s="1">
        <f t="shared" si="20"/>
        <v>100</v>
      </c>
      <c r="V10" s="1">
        <f t="shared" si="1"/>
        <v>6</v>
      </c>
      <c r="W10" s="1">
        <f t="shared" si="2"/>
        <v>7</v>
      </c>
      <c r="X10" s="1">
        <f t="shared" si="3"/>
        <v>6</v>
      </c>
      <c r="Y10" s="1">
        <f t="shared" si="4"/>
        <v>0.0214285714285714</v>
      </c>
      <c r="Z10" s="1">
        <f t="shared" si="5"/>
        <v>0</v>
      </c>
      <c r="AA10" s="1">
        <f t="shared" si="6"/>
        <v>0</v>
      </c>
      <c r="AB10" s="1">
        <f t="shared" si="7"/>
        <v>0.1</v>
      </c>
      <c r="AC10" s="1">
        <f t="shared" si="8"/>
        <v>0</v>
      </c>
      <c r="AD10" s="1">
        <f t="shared" si="9"/>
        <v>1.18999437932613</v>
      </c>
      <c r="AE10" s="1">
        <f t="shared" si="10"/>
        <v>0.0142857142857143</v>
      </c>
      <c r="AF10" s="1">
        <f t="shared" si="11"/>
        <v>70</v>
      </c>
      <c r="AG10" s="1">
        <f t="shared" si="12"/>
        <v>0.7</v>
      </c>
      <c r="AH10" s="7">
        <f t="shared" si="21"/>
        <v>0.101758737024918</v>
      </c>
      <c r="AI10" s="7" cm="1">
        <f t="array" ref="AI10">SQRT(SUMPRODUCT(N10:T10/100,(1-($N$4:$T$4/(SUMPRODUCT(N10:T10,$N$4:$T$4)/100)))^2))</f>
        <v>0.0290537376869327</v>
      </c>
      <c r="AJ10" s="7" cm="1">
        <f t="array" ref="AJ10">SUMPRODUCT(N10:T10,$N$3:$T$3)/100</f>
        <v>1.8947687920439</v>
      </c>
      <c r="AK10" s="7" cm="1">
        <f t="array" ref="AK10">SUMPRODUCT(N10:T10/100,($N$3:$T$3-(SUMPRODUCT(N10:T10,$N$3:$T$3)/100))^2)</f>
        <v>0.00234106527333297</v>
      </c>
      <c r="AL10" s="7" cm="1">
        <f t="array" ref="AL10">SUMPRODUCT(N10:T10/100,($N$2:$T$2-(SUMPRODUCT(N10:T10,$N$2:$T$2)/100))^2)</f>
        <v>2.09350754742919</v>
      </c>
      <c r="AM10" s="7" cm="1">
        <f t="array" ref="AM10">SUMPRODUCT(N10:T10,$N$2:$T$2)/100</f>
        <v>10.6504823790299</v>
      </c>
      <c r="AN10" s="1" cm="1">
        <f t="array" ref="AN10">SUMPRODUCT(N10:T10,$N$1:$T$1)/100</f>
        <v>1109.7582017422</v>
      </c>
      <c r="AO10" s="1" cm="1">
        <f t="array" ref="AO10">-8.314*SUMPRODUCT((N10:T10/100)*LN(N10:T10/100+0.000000000001))</f>
        <v>3.62139437182299</v>
      </c>
      <c r="AP10" s="1" cm="1">
        <f t="array" ref="AP10">SUMPRODUCT((N10:T10/100)^2)</f>
        <v>0.811471129274498</v>
      </c>
      <c r="AQ10" s="1" cm="1">
        <f t="array" ref="AQ10">1/SUMPRODUCT((N10:T10/100)^2)</f>
        <v>1.23232973290628</v>
      </c>
      <c r="AR10" s="1" t="s">
        <v>55</v>
      </c>
      <c r="AS10" s="6">
        <f t="shared" si="13"/>
        <v>2</v>
      </c>
      <c r="AT10" s="1">
        <v>979.85</v>
      </c>
      <c r="AU10" s="1">
        <v>4</v>
      </c>
      <c r="AV10" s="1">
        <v>50</v>
      </c>
      <c r="AW10" s="1">
        <v>449.85</v>
      </c>
      <c r="AX10" s="1">
        <v>6</v>
      </c>
      <c r="AY10" s="5">
        <f t="shared" si="14"/>
        <v>224.925</v>
      </c>
      <c r="AZ10" s="1">
        <f t="shared" si="15"/>
        <v>3</v>
      </c>
      <c r="BA10" s="1">
        <f t="shared" si="16"/>
        <v>2699.1</v>
      </c>
      <c r="BB10" s="1">
        <f t="shared" si="17"/>
        <v>530</v>
      </c>
      <c r="BC10" s="1" t="s">
        <v>56</v>
      </c>
      <c r="BD10" s="1">
        <v>149</v>
      </c>
      <c r="BE10" s="1" t="s">
        <v>52</v>
      </c>
      <c r="BF10" s="1" t="s">
        <v>52</v>
      </c>
      <c r="BG10" s="1">
        <v>62</v>
      </c>
      <c r="BH10" s="1">
        <f t="shared" si="18"/>
        <v>-0.808091363106672</v>
      </c>
      <c r="BI10" s="1">
        <f t="shared" si="19"/>
        <v>0.818012884857102</v>
      </c>
    </row>
    <row r="11" spans="1:61">
      <c r="A11" s="1">
        <v>1122</v>
      </c>
      <c r="B11" s="1" t="s">
        <v>99</v>
      </c>
      <c r="C11" s="1" t="str">
        <f>_xlfn.XLOOKUP(A11,All!$A:$A,All!$C:$C,"")</f>
        <v>Cu-Al-Cr-Mg-Ni-Si</v>
      </c>
      <c r="D11" s="1">
        <v>2</v>
      </c>
      <c r="E11" s="1" t="s">
        <v>1344</v>
      </c>
      <c r="F11" s="1">
        <f t="shared" si="0"/>
        <v>92.25</v>
      </c>
      <c r="G11" s="1">
        <v>0.5</v>
      </c>
      <c r="H11" s="1">
        <v>0.1</v>
      </c>
      <c r="I11" s="1">
        <v>0.15</v>
      </c>
      <c r="J11" s="1">
        <v>6</v>
      </c>
      <c r="K11" s="1">
        <v>1</v>
      </c>
      <c r="L11" s="1">
        <v>0</v>
      </c>
      <c r="M11" s="1" t="s">
        <v>1345</v>
      </c>
      <c r="N11" s="1" cm="1">
        <f t="array" ref="N11">(F11/$F$4)/SUMPRODUCT($F11:$L11/$F$4:$L$4)*100</f>
        <v>89.8241262975082</v>
      </c>
      <c r="O11" s="1" cm="1">
        <f t="array" ref="O11">(G11/$G$4)/SUMPRODUCT($F11:$L11/$F$4:$L$4)*100</f>
        <v>1.14659676353571</v>
      </c>
      <c r="P11" s="1" cm="1">
        <f t="array" ref="P11">(H11/$H$4)/SUMPRODUCT($F11:$L11/$F$4:$L$4)*100</f>
        <v>0.118999437932613</v>
      </c>
      <c r="Q11" s="1" cm="1">
        <f t="array" ref="Q11">(I11/$I$4)/SUMPRODUCT($F11:$L11/$F$4:$L$4)*100</f>
        <v>0.381865548739609</v>
      </c>
      <c r="R11" s="1" cm="1">
        <f t="array" ref="R11">(J11/$J$4)/SUMPRODUCT($F11:$L11/$F$4:$L$4)*100</f>
        <v>6.32528046759661</v>
      </c>
      <c r="S11" s="1" cm="1">
        <f t="array" ref="S11">(K11/$K$4)/SUMPRODUCT($F11:$L11/$F$4:$L$4)*100</f>
        <v>2.20313148468724</v>
      </c>
      <c r="T11" s="1" cm="1">
        <f t="array" ref="T11">(L11/$L$4)/SUMPRODUCT($F11:$L11/$F$4:$L$4)*100</f>
        <v>0</v>
      </c>
      <c r="U11" s="1">
        <f t="shared" si="20"/>
        <v>100</v>
      </c>
      <c r="V11" s="1">
        <f t="shared" si="1"/>
        <v>6</v>
      </c>
      <c r="W11" s="1">
        <f t="shared" si="2"/>
        <v>7</v>
      </c>
      <c r="X11" s="1">
        <f t="shared" si="3"/>
        <v>6</v>
      </c>
      <c r="Y11" s="1">
        <f t="shared" si="4"/>
        <v>0.0214285714285714</v>
      </c>
      <c r="Z11" s="1">
        <f t="shared" si="5"/>
        <v>0</v>
      </c>
      <c r="AA11" s="1">
        <f t="shared" si="6"/>
        <v>0</v>
      </c>
      <c r="AB11" s="1">
        <f t="shared" si="7"/>
        <v>0.1</v>
      </c>
      <c r="AC11" s="1">
        <f t="shared" si="8"/>
        <v>0</v>
      </c>
      <c r="AD11" s="1">
        <f t="shared" si="9"/>
        <v>1.18999437932613</v>
      </c>
      <c r="AE11" s="1">
        <f t="shared" si="10"/>
        <v>0.0142857142857143</v>
      </c>
      <c r="AF11" s="1">
        <f t="shared" si="11"/>
        <v>70</v>
      </c>
      <c r="AG11" s="1">
        <f t="shared" si="12"/>
        <v>0.7</v>
      </c>
      <c r="AH11" s="7">
        <f t="shared" si="21"/>
        <v>0.101758737024918</v>
      </c>
      <c r="AI11" s="7" cm="1">
        <f t="array" ref="AI11">SQRT(SUMPRODUCT(N11:T11/100,(1-($N$4:$T$4/(SUMPRODUCT(N11:T11,$N$4:$T$4)/100)))^2))</f>
        <v>0.0290537376869327</v>
      </c>
      <c r="AJ11" s="7" cm="1">
        <f t="array" ref="AJ11">SUMPRODUCT(N11:T11,$N$3:$T$3)/100</f>
        <v>1.8947687920439</v>
      </c>
      <c r="AK11" s="7" cm="1">
        <f t="array" ref="AK11">SUMPRODUCT(N11:T11/100,($N$3:$T$3-(SUMPRODUCT(N11:T11,$N$3:$T$3)/100))^2)</f>
        <v>0.00234106527333297</v>
      </c>
      <c r="AL11" s="7" cm="1">
        <f t="array" ref="AL11">SUMPRODUCT(N11:T11/100,($N$2:$T$2-(SUMPRODUCT(N11:T11,$N$2:$T$2)/100))^2)</f>
        <v>2.09350754742919</v>
      </c>
      <c r="AM11" s="7" cm="1">
        <f t="array" ref="AM11">SUMPRODUCT(N11:T11,$N$2:$T$2)/100</f>
        <v>10.6504823790299</v>
      </c>
      <c r="AN11" s="1" cm="1">
        <f t="array" ref="AN11">SUMPRODUCT(N11:T11,$N$1:$T$1)/100</f>
        <v>1109.7582017422</v>
      </c>
      <c r="AO11" s="1" cm="1">
        <f t="array" ref="AO11">-8.314*SUMPRODUCT((N11:T11/100)*LN(N11:T11/100+0.000000000001))</f>
        <v>3.62139437182299</v>
      </c>
      <c r="AP11" s="1" cm="1">
        <f t="array" ref="AP11">SUMPRODUCT((N11:T11/100)^2)</f>
        <v>0.811471129274498</v>
      </c>
      <c r="AQ11" s="1" cm="1">
        <f t="array" ref="AQ11">1/SUMPRODUCT((N11:T11/100)^2)</f>
        <v>1.23232973290628</v>
      </c>
      <c r="AR11" s="1" t="s">
        <v>55</v>
      </c>
      <c r="AS11" s="6">
        <f t="shared" si="13"/>
        <v>2</v>
      </c>
      <c r="AT11" s="1">
        <v>979.85</v>
      </c>
      <c r="AU11" s="1">
        <v>4</v>
      </c>
      <c r="AV11" s="1">
        <v>50</v>
      </c>
      <c r="AW11" s="1">
        <v>449.85</v>
      </c>
      <c r="AX11" s="1">
        <v>5</v>
      </c>
      <c r="AY11" s="5">
        <f t="shared" si="14"/>
        <v>224.925</v>
      </c>
      <c r="AZ11" s="1">
        <f t="shared" si="15"/>
        <v>2.5</v>
      </c>
      <c r="BA11" s="1">
        <f t="shared" si="16"/>
        <v>2249.25</v>
      </c>
      <c r="BB11" s="1">
        <f t="shared" si="17"/>
        <v>530</v>
      </c>
      <c r="BC11" s="1" t="s">
        <v>56</v>
      </c>
      <c r="BD11" s="1">
        <v>154</v>
      </c>
      <c r="BE11" s="1" t="s">
        <v>52</v>
      </c>
      <c r="BF11" s="1" t="s">
        <v>52</v>
      </c>
      <c r="BG11" s="1">
        <v>62</v>
      </c>
      <c r="BH11" s="1">
        <f t="shared" si="18"/>
        <v>-0.743786737813846</v>
      </c>
      <c r="BI11" s="1">
        <f t="shared" si="19"/>
        <v>0.804412761608385</v>
      </c>
    </row>
    <row r="12" spans="1:61">
      <c r="A12" s="1">
        <v>1145</v>
      </c>
      <c r="B12" s="1" t="s">
        <v>99</v>
      </c>
      <c r="C12" s="1" t="str">
        <f>_xlfn.XLOOKUP(A12,All!$A:$A,All!$C:$C,"")</f>
        <v>Cu-Al-Cr-Mg-Ni-Si</v>
      </c>
      <c r="D12" s="1">
        <v>2</v>
      </c>
      <c r="E12" s="1" t="s">
        <v>1344</v>
      </c>
      <c r="F12" s="1">
        <f t="shared" si="0"/>
        <v>92.25</v>
      </c>
      <c r="G12" s="1">
        <v>0.5</v>
      </c>
      <c r="H12" s="1">
        <v>0.1</v>
      </c>
      <c r="I12" s="1">
        <v>0.15</v>
      </c>
      <c r="J12" s="1">
        <v>6</v>
      </c>
      <c r="K12" s="1">
        <v>1</v>
      </c>
      <c r="L12" s="1">
        <v>0</v>
      </c>
      <c r="M12" s="1" t="s">
        <v>1345</v>
      </c>
      <c r="N12" s="1" cm="1">
        <f t="array" ref="N12">(F12/$F$4)/SUMPRODUCT($F12:$L12/$F$4:$L$4)*100</f>
        <v>89.8241262975082</v>
      </c>
      <c r="O12" s="1" cm="1">
        <f t="array" ref="O12">(G12/$G$4)/SUMPRODUCT($F12:$L12/$F$4:$L$4)*100</f>
        <v>1.14659676353571</v>
      </c>
      <c r="P12" s="1" cm="1">
        <f t="array" ref="P12">(H12/$H$4)/SUMPRODUCT($F12:$L12/$F$4:$L$4)*100</f>
        <v>0.118999437932613</v>
      </c>
      <c r="Q12" s="1" cm="1">
        <f t="array" ref="Q12">(I12/$I$4)/SUMPRODUCT($F12:$L12/$F$4:$L$4)*100</f>
        <v>0.381865548739609</v>
      </c>
      <c r="R12" s="1" cm="1">
        <f t="array" ref="R12">(J12/$J$4)/SUMPRODUCT($F12:$L12/$F$4:$L$4)*100</f>
        <v>6.32528046759661</v>
      </c>
      <c r="S12" s="1" cm="1">
        <f t="array" ref="S12">(K12/$K$4)/SUMPRODUCT($F12:$L12/$F$4:$L$4)*100</f>
        <v>2.20313148468724</v>
      </c>
      <c r="T12" s="1" cm="1">
        <f t="array" ref="T12">(L12/$L$4)/SUMPRODUCT($F12:$L12/$F$4:$L$4)*100</f>
        <v>0</v>
      </c>
      <c r="U12" s="1">
        <f t="shared" si="20"/>
        <v>100</v>
      </c>
      <c r="V12" s="1">
        <f t="shared" si="1"/>
        <v>6</v>
      </c>
      <c r="W12" s="1">
        <f t="shared" si="2"/>
        <v>7</v>
      </c>
      <c r="X12" s="1">
        <f t="shared" si="3"/>
        <v>6</v>
      </c>
      <c r="Y12" s="1">
        <f t="shared" si="4"/>
        <v>0.0214285714285714</v>
      </c>
      <c r="Z12" s="1">
        <f t="shared" si="5"/>
        <v>0</v>
      </c>
      <c r="AA12" s="1">
        <f t="shared" si="6"/>
        <v>0</v>
      </c>
      <c r="AB12" s="1">
        <f t="shared" si="7"/>
        <v>0.1</v>
      </c>
      <c r="AC12" s="1">
        <f t="shared" si="8"/>
        <v>0</v>
      </c>
      <c r="AD12" s="1">
        <f t="shared" si="9"/>
        <v>1.18999437932613</v>
      </c>
      <c r="AE12" s="1">
        <f t="shared" si="10"/>
        <v>0.0142857142857143</v>
      </c>
      <c r="AF12" s="1">
        <f t="shared" si="11"/>
        <v>70</v>
      </c>
      <c r="AG12" s="1">
        <f t="shared" si="12"/>
        <v>0.7</v>
      </c>
      <c r="AH12" s="7">
        <f t="shared" si="21"/>
        <v>0.101758737024918</v>
      </c>
      <c r="AI12" s="7" cm="1">
        <f t="array" ref="AI12">SQRT(SUMPRODUCT(N12:T12/100,(1-($N$4:$T$4/(SUMPRODUCT(N12:T12,$N$4:$T$4)/100)))^2))</f>
        <v>0.0290537376869327</v>
      </c>
      <c r="AJ12" s="7" cm="1">
        <f t="array" ref="AJ12">SUMPRODUCT(N12:T12,$N$3:$T$3)/100</f>
        <v>1.8947687920439</v>
      </c>
      <c r="AK12" s="7" cm="1">
        <f t="array" ref="AK12">SUMPRODUCT(N12:T12/100,($N$3:$T$3-(SUMPRODUCT(N12:T12,$N$3:$T$3)/100))^2)</f>
        <v>0.00234106527333297</v>
      </c>
      <c r="AL12" s="7" cm="1">
        <f t="array" ref="AL12">SUMPRODUCT(N12:T12/100,($N$2:$T$2-(SUMPRODUCT(N12:T12,$N$2:$T$2)/100))^2)</f>
        <v>2.09350754742919</v>
      </c>
      <c r="AM12" s="7" cm="1">
        <f t="array" ref="AM12">SUMPRODUCT(N12:T12,$N$2:$T$2)/100</f>
        <v>10.6504823790299</v>
      </c>
      <c r="AN12" s="1" cm="1">
        <f t="array" ref="AN12">SUMPRODUCT(N12:T12,$N$1:$T$1)/100</f>
        <v>1109.7582017422</v>
      </c>
      <c r="AO12" s="1" cm="1">
        <f t="array" ref="AO12">-8.314*SUMPRODUCT((N12:T12/100)*LN(N12:T12/100+0.000000000001))</f>
        <v>3.62139437182299</v>
      </c>
      <c r="AP12" s="1" cm="1">
        <f t="array" ref="AP12">SUMPRODUCT((N12:T12/100)^2)</f>
        <v>0.811471129274498</v>
      </c>
      <c r="AQ12" s="1" cm="1">
        <f t="array" ref="AQ12">1/SUMPRODUCT((N12:T12/100)^2)</f>
        <v>1.23232973290628</v>
      </c>
      <c r="AR12" s="1" t="s">
        <v>55</v>
      </c>
      <c r="AS12" s="6">
        <f t="shared" si="13"/>
        <v>2</v>
      </c>
      <c r="AT12" s="1">
        <v>979.85</v>
      </c>
      <c r="AU12" s="1">
        <v>4</v>
      </c>
      <c r="AV12" s="1">
        <v>50</v>
      </c>
      <c r="AW12" s="1">
        <v>399.85</v>
      </c>
      <c r="AX12" s="1">
        <v>6</v>
      </c>
      <c r="AY12" s="5">
        <f t="shared" si="14"/>
        <v>199.925</v>
      </c>
      <c r="AZ12" s="1">
        <f t="shared" si="15"/>
        <v>3</v>
      </c>
      <c r="BA12" s="1">
        <f t="shared" si="16"/>
        <v>2399.1</v>
      </c>
      <c r="BB12" s="1">
        <f t="shared" si="17"/>
        <v>580</v>
      </c>
      <c r="BC12" s="1" t="s">
        <v>56</v>
      </c>
      <c r="BD12" s="1">
        <v>168</v>
      </c>
      <c r="BE12" s="1" t="s">
        <v>52</v>
      </c>
      <c r="BF12" s="1" t="s">
        <v>52</v>
      </c>
      <c r="BG12" s="1">
        <v>62</v>
      </c>
      <c r="BH12" s="1">
        <f t="shared" si="18"/>
        <v>-0.563733786993934</v>
      </c>
      <c r="BI12" s="1">
        <f t="shared" si="19"/>
        <v>0.766681341537034</v>
      </c>
    </row>
    <row r="13" spans="1:61">
      <c r="A13" s="1">
        <v>1117</v>
      </c>
      <c r="B13" s="1" t="s">
        <v>99</v>
      </c>
      <c r="C13" s="1" t="str">
        <f>_xlfn.XLOOKUP(A13,All!$A:$A,All!$C:$C,"")</f>
        <v>Cu-Al-Cr-Mg-Ni-Si</v>
      </c>
      <c r="D13" s="1">
        <v>2</v>
      </c>
      <c r="E13" s="1" t="s">
        <v>1344</v>
      </c>
      <c r="F13" s="1">
        <f t="shared" si="0"/>
        <v>92.25</v>
      </c>
      <c r="G13" s="1">
        <v>0.5</v>
      </c>
      <c r="H13" s="1">
        <v>0.1</v>
      </c>
      <c r="I13" s="1">
        <v>0.15</v>
      </c>
      <c r="J13" s="1">
        <v>6</v>
      </c>
      <c r="K13" s="1">
        <v>1</v>
      </c>
      <c r="L13" s="1">
        <v>0</v>
      </c>
      <c r="M13" s="1" t="s">
        <v>1345</v>
      </c>
      <c r="N13" s="1" cm="1">
        <f t="array" ref="N13">(F13/$F$4)/SUMPRODUCT($F13:$L13/$F$4:$L$4)*100</f>
        <v>89.8241262975082</v>
      </c>
      <c r="O13" s="1" cm="1">
        <f t="array" ref="O13">(G13/$G$4)/SUMPRODUCT($F13:$L13/$F$4:$L$4)*100</f>
        <v>1.14659676353571</v>
      </c>
      <c r="P13" s="1" cm="1">
        <f t="array" ref="P13">(H13/$H$4)/SUMPRODUCT($F13:$L13/$F$4:$L$4)*100</f>
        <v>0.118999437932613</v>
      </c>
      <c r="Q13" s="1" cm="1">
        <f t="array" ref="Q13">(I13/$I$4)/SUMPRODUCT($F13:$L13/$F$4:$L$4)*100</f>
        <v>0.381865548739609</v>
      </c>
      <c r="R13" s="1" cm="1">
        <f t="array" ref="R13">(J13/$J$4)/SUMPRODUCT($F13:$L13/$F$4:$L$4)*100</f>
        <v>6.32528046759661</v>
      </c>
      <c r="S13" s="1" cm="1">
        <f t="array" ref="S13">(K13/$K$4)/SUMPRODUCT($F13:$L13/$F$4:$L$4)*100</f>
        <v>2.20313148468724</v>
      </c>
      <c r="T13" s="1" cm="1">
        <f t="array" ref="T13">(L13/$L$4)/SUMPRODUCT($F13:$L13/$F$4:$L$4)*100</f>
        <v>0</v>
      </c>
      <c r="U13" s="1">
        <f t="shared" si="20"/>
        <v>100</v>
      </c>
      <c r="V13" s="1">
        <f t="shared" si="1"/>
        <v>6</v>
      </c>
      <c r="W13" s="1">
        <f t="shared" si="2"/>
        <v>7</v>
      </c>
      <c r="X13" s="1">
        <f t="shared" si="3"/>
        <v>6</v>
      </c>
      <c r="Y13" s="1">
        <f t="shared" si="4"/>
        <v>0.0214285714285714</v>
      </c>
      <c r="Z13" s="1">
        <f t="shared" si="5"/>
        <v>0</v>
      </c>
      <c r="AA13" s="1">
        <f t="shared" si="6"/>
        <v>0</v>
      </c>
      <c r="AB13" s="1">
        <f t="shared" si="7"/>
        <v>0.1</v>
      </c>
      <c r="AC13" s="1">
        <f t="shared" si="8"/>
        <v>0</v>
      </c>
      <c r="AD13" s="1">
        <f t="shared" si="9"/>
        <v>1.18999437932613</v>
      </c>
      <c r="AE13" s="1">
        <f t="shared" si="10"/>
        <v>0.0142857142857143</v>
      </c>
      <c r="AF13" s="1">
        <f t="shared" si="11"/>
        <v>70</v>
      </c>
      <c r="AG13" s="1">
        <f t="shared" si="12"/>
        <v>0.7</v>
      </c>
      <c r="AH13" s="7">
        <f t="shared" si="21"/>
        <v>0.101758737024918</v>
      </c>
      <c r="AI13" s="7" cm="1">
        <f t="array" ref="AI13">SQRT(SUMPRODUCT(N13:T13/100,(1-($N$4:$T$4/(SUMPRODUCT(N13:T13,$N$4:$T$4)/100)))^2))</f>
        <v>0.0290537376869327</v>
      </c>
      <c r="AJ13" s="7" cm="1">
        <f t="array" ref="AJ13">SUMPRODUCT(N13:T13,$N$3:$T$3)/100</f>
        <v>1.8947687920439</v>
      </c>
      <c r="AK13" s="7" cm="1">
        <f t="array" ref="AK13">SUMPRODUCT(N13:T13/100,($N$3:$T$3-(SUMPRODUCT(N13:T13,$N$3:$T$3)/100))^2)</f>
        <v>0.00234106527333297</v>
      </c>
      <c r="AL13" s="7" cm="1">
        <f t="array" ref="AL13">SUMPRODUCT(N13:T13/100,($N$2:$T$2-(SUMPRODUCT(N13:T13,$N$2:$T$2)/100))^2)</f>
        <v>2.09350754742919</v>
      </c>
      <c r="AM13" s="7" cm="1">
        <f t="array" ref="AM13">SUMPRODUCT(N13:T13,$N$2:$T$2)/100</f>
        <v>10.6504823790299</v>
      </c>
      <c r="AN13" s="1" cm="1">
        <f t="array" ref="AN13">SUMPRODUCT(N13:T13,$N$1:$T$1)/100</f>
        <v>1109.7582017422</v>
      </c>
      <c r="AO13" s="1" cm="1">
        <f t="array" ref="AO13">-8.314*SUMPRODUCT((N13:T13/100)*LN(N13:T13/100+0.000000000001))</f>
        <v>3.62139437182299</v>
      </c>
      <c r="AP13" s="1" cm="1">
        <f t="array" ref="AP13">SUMPRODUCT((N13:T13/100)^2)</f>
        <v>0.811471129274498</v>
      </c>
      <c r="AQ13" s="1" cm="1">
        <f t="array" ref="AQ13">1/SUMPRODUCT((N13:T13/100)^2)</f>
        <v>1.23232973290628</v>
      </c>
      <c r="AR13" s="1" t="s">
        <v>55</v>
      </c>
      <c r="AS13" s="6">
        <f t="shared" si="13"/>
        <v>2</v>
      </c>
      <c r="AT13" s="1">
        <v>979.85</v>
      </c>
      <c r="AU13" s="1">
        <v>4</v>
      </c>
      <c r="AV13" s="1">
        <v>50</v>
      </c>
      <c r="AW13" s="1">
        <v>399.85</v>
      </c>
      <c r="AX13" s="1">
        <v>5</v>
      </c>
      <c r="AY13" s="5">
        <f t="shared" si="14"/>
        <v>199.925</v>
      </c>
      <c r="AZ13" s="1">
        <f t="shared" si="15"/>
        <v>2.5</v>
      </c>
      <c r="BA13" s="1">
        <f t="shared" si="16"/>
        <v>1999.25</v>
      </c>
      <c r="BB13" s="1">
        <f t="shared" si="17"/>
        <v>580</v>
      </c>
      <c r="BC13" s="1" t="s">
        <v>56</v>
      </c>
      <c r="BD13" s="1">
        <v>175</v>
      </c>
      <c r="BE13" s="1" t="s">
        <v>52</v>
      </c>
      <c r="BF13" s="1" t="s">
        <v>52</v>
      </c>
      <c r="BG13" s="1">
        <v>62</v>
      </c>
      <c r="BH13" s="1">
        <f t="shared" si="18"/>
        <v>-0.473707311583978</v>
      </c>
      <c r="BI13" s="1">
        <f t="shared" si="19"/>
        <v>0.748026513306267</v>
      </c>
    </row>
    <row r="14" spans="1:61">
      <c r="A14" s="1">
        <v>1170</v>
      </c>
      <c r="B14" s="1" t="s">
        <v>99</v>
      </c>
      <c r="C14" s="1" t="str">
        <f>_xlfn.XLOOKUP(A14,All!$A:$A,All!$C:$C,"")</f>
        <v>Cu-Al-Cr-Mg-Ni-Si</v>
      </c>
      <c r="D14" s="1">
        <v>2</v>
      </c>
      <c r="E14" s="1" t="s">
        <v>1344</v>
      </c>
      <c r="F14" s="1">
        <f t="shared" si="0"/>
        <v>92.25</v>
      </c>
      <c r="G14" s="1">
        <v>0.5</v>
      </c>
      <c r="H14" s="1">
        <v>0.1</v>
      </c>
      <c r="I14" s="1">
        <v>0.15</v>
      </c>
      <c r="J14" s="1">
        <v>6</v>
      </c>
      <c r="K14" s="1">
        <v>1</v>
      </c>
      <c r="L14" s="1">
        <v>0</v>
      </c>
      <c r="M14" s="1" t="s">
        <v>1345</v>
      </c>
      <c r="N14" s="1" cm="1">
        <f t="array" ref="N14">(F14/$F$4)/SUMPRODUCT($F14:$L14/$F$4:$L$4)*100</f>
        <v>89.8241262975082</v>
      </c>
      <c r="O14" s="1" cm="1">
        <f t="array" ref="O14">(G14/$G$4)/SUMPRODUCT($F14:$L14/$F$4:$L$4)*100</f>
        <v>1.14659676353571</v>
      </c>
      <c r="P14" s="1" cm="1">
        <f t="array" ref="P14">(H14/$H$4)/SUMPRODUCT($F14:$L14/$F$4:$L$4)*100</f>
        <v>0.118999437932613</v>
      </c>
      <c r="Q14" s="1" cm="1">
        <f t="array" ref="Q14">(I14/$I$4)/SUMPRODUCT($F14:$L14/$F$4:$L$4)*100</f>
        <v>0.381865548739609</v>
      </c>
      <c r="R14" s="1" cm="1">
        <f t="array" ref="R14">(J14/$J$4)/SUMPRODUCT($F14:$L14/$F$4:$L$4)*100</f>
        <v>6.32528046759661</v>
      </c>
      <c r="S14" s="1" cm="1">
        <f t="array" ref="S14">(K14/$K$4)/SUMPRODUCT($F14:$L14/$F$4:$L$4)*100</f>
        <v>2.20313148468724</v>
      </c>
      <c r="T14" s="1" cm="1">
        <f t="array" ref="T14">(L14/$L$4)/SUMPRODUCT($F14:$L14/$F$4:$L$4)*100</f>
        <v>0</v>
      </c>
      <c r="U14" s="1">
        <f t="shared" si="20"/>
        <v>100</v>
      </c>
      <c r="V14" s="1">
        <f t="shared" si="1"/>
        <v>6</v>
      </c>
      <c r="W14" s="1">
        <f t="shared" si="2"/>
        <v>7</v>
      </c>
      <c r="X14" s="1">
        <f t="shared" si="3"/>
        <v>6</v>
      </c>
      <c r="Y14" s="1">
        <f t="shared" si="4"/>
        <v>0.0214285714285714</v>
      </c>
      <c r="Z14" s="1">
        <f t="shared" si="5"/>
        <v>0</v>
      </c>
      <c r="AA14" s="1">
        <f t="shared" si="6"/>
        <v>0</v>
      </c>
      <c r="AB14" s="1">
        <f t="shared" si="7"/>
        <v>0.1</v>
      </c>
      <c r="AC14" s="1">
        <f t="shared" si="8"/>
        <v>0</v>
      </c>
      <c r="AD14" s="1">
        <f t="shared" si="9"/>
        <v>1.18999437932613</v>
      </c>
      <c r="AE14" s="1">
        <f t="shared" si="10"/>
        <v>0.0142857142857143</v>
      </c>
      <c r="AF14" s="1">
        <f t="shared" si="11"/>
        <v>70</v>
      </c>
      <c r="AG14" s="1">
        <f t="shared" si="12"/>
        <v>0.7</v>
      </c>
      <c r="AH14" s="7">
        <f t="shared" si="21"/>
        <v>0.101758737024918</v>
      </c>
      <c r="AI14" s="7" cm="1">
        <f t="array" ref="AI14">SQRT(SUMPRODUCT(N14:T14/100,(1-($N$4:$T$4/(SUMPRODUCT(N14:T14,$N$4:$T$4)/100)))^2))</f>
        <v>0.0290537376869327</v>
      </c>
      <c r="AJ14" s="7" cm="1">
        <f t="array" ref="AJ14">SUMPRODUCT(N14:T14,$N$3:$T$3)/100</f>
        <v>1.8947687920439</v>
      </c>
      <c r="AK14" s="7" cm="1">
        <f t="array" ref="AK14">SUMPRODUCT(N14:T14/100,($N$3:$T$3-(SUMPRODUCT(N14:T14,$N$3:$T$3)/100))^2)</f>
        <v>0.00234106527333297</v>
      </c>
      <c r="AL14" s="7" cm="1">
        <f t="array" ref="AL14">SUMPRODUCT(N14:T14/100,($N$2:$T$2-(SUMPRODUCT(N14:T14,$N$2:$T$2)/100))^2)</f>
        <v>2.09350754742919</v>
      </c>
      <c r="AM14" s="7" cm="1">
        <f t="array" ref="AM14">SUMPRODUCT(N14:T14,$N$2:$T$2)/100</f>
        <v>10.6504823790299</v>
      </c>
      <c r="AN14" s="1" cm="1">
        <f t="array" ref="AN14">SUMPRODUCT(N14:T14,$N$1:$T$1)/100</f>
        <v>1109.7582017422</v>
      </c>
      <c r="AO14" s="1" cm="1">
        <f t="array" ref="AO14">-8.314*SUMPRODUCT((N14:T14/100)*LN(N14:T14/100+0.000000000001))</f>
        <v>3.62139437182299</v>
      </c>
      <c r="AP14" s="1" cm="1">
        <f t="array" ref="AP14">SUMPRODUCT((N14:T14/100)^2)</f>
        <v>0.811471129274498</v>
      </c>
      <c r="AQ14" s="1" cm="1">
        <f t="array" ref="AQ14">1/SUMPRODUCT((N14:T14/100)^2)</f>
        <v>1.23232973290628</v>
      </c>
      <c r="AR14" s="1" t="s">
        <v>55</v>
      </c>
      <c r="AS14" s="6">
        <f t="shared" si="13"/>
        <v>2</v>
      </c>
      <c r="AT14" s="1">
        <v>979.85</v>
      </c>
      <c r="AU14" s="1">
        <v>4</v>
      </c>
      <c r="AV14" s="1">
        <v>50</v>
      </c>
      <c r="AW14" s="1">
        <v>449.85</v>
      </c>
      <c r="AX14" s="1">
        <v>8</v>
      </c>
      <c r="AY14" s="5">
        <f t="shared" si="14"/>
        <v>224.925</v>
      </c>
      <c r="AZ14" s="1">
        <f t="shared" si="15"/>
        <v>4</v>
      </c>
      <c r="BA14" s="1">
        <f t="shared" si="16"/>
        <v>3598.8</v>
      </c>
      <c r="BB14" s="1">
        <f t="shared" si="17"/>
        <v>530</v>
      </c>
      <c r="BC14" s="1" t="s">
        <v>56</v>
      </c>
      <c r="BD14" s="1">
        <v>148</v>
      </c>
      <c r="BE14" s="1" t="s">
        <v>52</v>
      </c>
      <c r="BF14" s="1" t="s">
        <v>52</v>
      </c>
      <c r="BG14" s="1">
        <v>61</v>
      </c>
      <c r="BH14" s="1">
        <f t="shared" si="18"/>
        <v>-0.820952288165237</v>
      </c>
      <c r="BI14" s="1">
        <f t="shared" si="19"/>
        <v>0.826526360327323</v>
      </c>
    </row>
    <row r="15" spans="1:61">
      <c r="A15" s="1">
        <v>1146</v>
      </c>
      <c r="B15" s="1" t="s">
        <v>99</v>
      </c>
      <c r="C15" s="1" t="str">
        <f>_xlfn.XLOOKUP(A15,All!$A:$A,All!$C:$C,"")</f>
        <v>Cu-Al-Cr-Mg-Ni-Si</v>
      </c>
      <c r="D15" s="1">
        <v>2</v>
      </c>
      <c r="E15" s="1" t="s">
        <v>1344</v>
      </c>
      <c r="F15" s="1">
        <f t="shared" si="0"/>
        <v>92.25</v>
      </c>
      <c r="G15" s="1">
        <v>0.5</v>
      </c>
      <c r="H15" s="1">
        <v>0.1</v>
      </c>
      <c r="I15" s="1">
        <v>0.15</v>
      </c>
      <c r="J15" s="1">
        <v>6</v>
      </c>
      <c r="K15" s="1">
        <v>1</v>
      </c>
      <c r="L15" s="1">
        <v>0</v>
      </c>
      <c r="M15" s="1" t="s">
        <v>1345</v>
      </c>
      <c r="N15" s="1" cm="1">
        <f t="array" ref="N15">(F15/$F$4)/SUMPRODUCT($F15:$L15/$F$4:$L$4)*100</f>
        <v>89.8241262975082</v>
      </c>
      <c r="O15" s="1" cm="1">
        <f t="array" ref="O15">(G15/$G$4)/SUMPRODUCT($F15:$L15/$F$4:$L$4)*100</f>
        <v>1.14659676353571</v>
      </c>
      <c r="P15" s="1" cm="1">
        <f t="array" ref="P15">(H15/$H$4)/SUMPRODUCT($F15:$L15/$F$4:$L$4)*100</f>
        <v>0.118999437932613</v>
      </c>
      <c r="Q15" s="1" cm="1">
        <f t="array" ref="Q15">(I15/$I$4)/SUMPRODUCT($F15:$L15/$F$4:$L$4)*100</f>
        <v>0.381865548739609</v>
      </c>
      <c r="R15" s="1" cm="1">
        <f t="array" ref="R15">(J15/$J$4)/SUMPRODUCT($F15:$L15/$F$4:$L$4)*100</f>
        <v>6.32528046759661</v>
      </c>
      <c r="S15" s="1" cm="1">
        <f t="array" ref="S15">(K15/$K$4)/SUMPRODUCT($F15:$L15/$F$4:$L$4)*100</f>
        <v>2.20313148468724</v>
      </c>
      <c r="T15" s="1" cm="1">
        <f t="array" ref="T15">(L15/$L$4)/SUMPRODUCT($F15:$L15/$F$4:$L$4)*100</f>
        <v>0</v>
      </c>
      <c r="U15" s="1">
        <f t="shared" si="20"/>
        <v>100</v>
      </c>
      <c r="V15" s="1">
        <f t="shared" si="1"/>
        <v>6</v>
      </c>
      <c r="W15" s="1">
        <f t="shared" si="2"/>
        <v>7</v>
      </c>
      <c r="X15" s="1">
        <f t="shared" si="3"/>
        <v>6</v>
      </c>
      <c r="Y15" s="1">
        <f t="shared" si="4"/>
        <v>0.0214285714285714</v>
      </c>
      <c r="Z15" s="1">
        <f t="shared" si="5"/>
        <v>0</v>
      </c>
      <c r="AA15" s="1">
        <f t="shared" si="6"/>
        <v>0</v>
      </c>
      <c r="AB15" s="1">
        <f t="shared" si="7"/>
        <v>0.1</v>
      </c>
      <c r="AC15" s="1">
        <f t="shared" si="8"/>
        <v>0</v>
      </c>
      <c r="AD15" s="1">
        <f t="shared" si="9"/>
        <v>1.18999437932613</v>
      </c>
      <c r="AE15" s="1">
        <f t="shared" si="10"/>
        <v>0.0142857142857143</v>
      </c>
      <c r="AF15" s="1">
        <f t="shared" si="11"/>
        <v>70</v>
      </c>
      <c r="AG15" s="1">
        <f t="shared" si="12"/>
        <v>0.7</v>
      </c>
      <c r="AH15" s="7">
        <f t="shared" si="21"/>
        <v>0.101758737024918</v>
      </c>
      <c r="AI15" s="7" cm="1">
        <f t="array" ref="AI15">SQRT(SUMPRODUCT(N15:T15/100,(1-($N$4:$T$4/(SUMPRODUCT(N15:T15,$N$4:$T$4)/100)))^2))</f>
        <v>0.0290537376869327</v>
      </c>
      <c r="AJ15" s="7" cm="1">
        <f t="array" ref="AJ15">SUMPRODUCT(N15:T15,$N$3:$T$3)/100</f>
        <v>1.8947687920439</v>
      </c>
      <c r="AK15" s="7" cm="1">
        <f t="array" ref="AK15">SUMPRODUCT(N15:T15/100,($N$3:$T$3-(SUMPRODUCT(N15:T15,$N$3:$T$3)/100))^2)</f>
        <v>0.00234106527333297</v>
      </c>
      <c r="AL15" s="7" cm="1">
        <f t="array" ref="AL15">SUMPRODUCT(N15:T15/100,($N$2:$T$2-(SUMPRODUCT(N15:T15,$N$2:$T$2)/100))^2)</f>
        <v>2.09350754742919</v>
      </c>
      <c r="AM15" s="7" cm="1">
        <f t="array" ref="AM15">SUMPRODUCT(N15:T15,$N$2:$T$2)/100</f>
        <v>10.6504823790299</v>
      </c>
      <c r="AN15" s="1" cm="1">
        <f t="array" ref="AN15">SUMPRODUCT(N15:T15,$N$1:$T$1)/100</f>
        <v>1109.7582017422</v>
      </c>
      <c r="AO15" s="1" cm="1">
        <f t="array" ref="AO15">-8.314*SUMPRODUCT((N15:T15/100)*LN(N15:T15/100+0.000000000001))</f>
        <v>3.62139437182299</v>
      </c>
      <c r="AP15" s="1" cm="1">
        <f t="array" ref="AP15">SUMPRODUCT((N15:T15/100)^2)</f>
        <v>0.811471129274498</v>
      </c>
      <c r="AQ15" s="1" cm="1">
        <f t="array" ref="AQ15">1/SUMPRODUCT((N15:T15/100)^2)</f>
        <v>1.23232973290628</v>
      </c>
      <c r="AR15" s="1" t="s">
        <v>55</v>
      </c>
      <c r="AS15" s="6">
        <f t="shared" si="13"/>
        <v>2</v>
      </c>
      <c r="AT15" s="1">
        <v>979.85</v>
      </c>
      <c r="AU15" s="1">
        <v>4</v>
      </c>
      <c r="AV15" s="1">
        <v>50</v>
      </c>
      <c r="AW15" s="1">
        <v>449.85</v>
      </c>
      <c r="AX15" s="1">
        <v>6</v>
      </c>
      <c r="AY15" s="5">
        <f t="shared" si="14"/>
        <v>224.925</v>
      </c>
      <c r="AZ15" s="1">
        <f t="shared" si="15"/>
        <v>3</v>
      </c>
      <c r="BA15" s="1">
        <f t="shared" si="16"/>
        <v>2699.1</v>
      </c>
      <c r="BB15" s="1">
        <f t="shared" si="17"/>
        <v>530</v>
      </c>
      <c r="BC15" s="1" t="s">
        <v>56</v>
      </c>
      <c r="BD15" s="1">
        <v>150</v>
      </c>
      <c r="BE15" s="1" t="s">
        <v>52</v>
      </c>
      <c r="BF15" s="1" t="s">
        <v>52</v>
      </c>
      <c r="BG15" s="1">
        <v>61</v>
      </c>
      <c r="BH15" s="1">
        <f t="shared" si="18"/>
        <v>-0.795230438048107</v>
      </c>
      <c r="BI15" s="1">
        <f t="shared" si="19"/>
        <v>0.821112449176638</v>
      </c>
    </row>
    <row r="16" spans="1:61">
      <c r="A16" s="1">
        <v>1091</v>
      </c>
      <c r="B16" s="1" t="s">
        <v>99</v>
      </c>
      <c r="C16" s="1" t="str">
        <f>_xlfn.XLOOKUP(A16,All!$A:$A,All!$C:$C,"")</f>
        <v>Cu-Al-Cr-Mg-Ni-Si</v>
      </c>
      <c r="D16" s="1">
        <v>2</v>
      </c>
      <c r="E16" s="1" t="s">
        <v>1344</v>
      </c>
      <c r="F16" s="1">
        <f t="shared" si="0"/>
        <v>92.25</v>
      </c>
      <c r="G16" s="1">
        <v>0.5</v>
      </c>
      <c r="H16" s="1">
        <v>0.1</v>
      </c>
      <c r="I16" s="1">
        <v>0.15</v>
      </c>
      <c r="J16" s="1">
        <v>6</v>
      </c>
      <c r="K16" s="1">
        <v>1</v>
      </c>
      <c r="L16" s="1">
        <v>0</v>
      </c>
      <c r="M16" s="1" t="s">
        <v>1345</v>
      </c>
      <c r="N16" s="1" cm="1">
        <f t="array" ref="N16">(F16/$F$4)/SUMPRODUCT($F16:$L16/$F$4:$L$4)*100</f>
        <v>89.8241262975082</v>
      </c>
      <c r="O16" s="1" cm="1">
        <f t="array" ref="O16">(G16/$G$4)/SUMPRODUCT($F16:$L16/$F$4:$L$4)*100</f>
        <v>1.14659676353571</v>
      </c>
      <c r="P16" s="1" cm="1">
        <f t="array" ref="P16">(H16/$H$4)/SUMPRODUCT($F16:$L16/$F$4:$L$4)*100</f>
        <v>0.118999437932613</v>
      </c>
      <c r="Q16" s="1" cm="1">
        <f t="array" ref="Q16">(I16/$I$4)/SUMPRODUCT($F16:$L16/$F$4:$L$4)*100</f>
        <v>0.381865548739609</v>
      </c>
      <c r="R16" s="1" cm="1">
        <f t="array" ref="R16">(J16/$J$4)/SUMPRODUCT($F16:$L16/$F$4:$L$4)*100</f>
        <v>6.32528046759661</v>
      </c>
      <c r="S16" s="1" cm="1">
        <f t="array" ref="S16">(K16/$K$4)/SUMPRODUCT($F16:$L16/$F$4:$L$4)*100</f>
        <v>2.20313148468724</v>
      </c>
      <c r="T16" s="1" cm="1">
        <f t="array" ref="T16">(L16/$L$4)/SUMPRODUCT($F16:$L16/$F$4:$L$4)*100</f>
        <v>0</v>
      </c>
      <c r="U16" s="1">
        <f t="shared" si="20"/>
        <v>100</v>
      </c>
      <c r="V16" s="1">
        <f t="shared" si="1"/>
        <v>6</v>
      </c>
      <c r="W16" s="1">
        <f t="shared" si="2"/>
        <v>7</v>
      </c>
      <c r="X16" s="1">
        <f t="shared" si="3"/>
        <v>6</v>
      </c>
      <c r="Y16" s="1">
        <f t="shared" si="4"/>
        <v>0.0214285714285714</v>
      </c>
      <c r="Z16" s="1">
        <f t="shared" si="5"/>
        <v>0</v>
      </c>
      <c r="AA16" s="1">
        <f t="shared" si="6"/>
        <v>0</v>
      </c>
      <c r="AB16" s="1">
        <f t="shared" si="7"/>
        <v>0.1</v>
      </c>
      <c r="AC16" s="1">
        <f t="shared" si="8"/>
        <v>0</v>
      </c>
      <c r="AD16" s="1">
        <f t="shared" si="9"/>
        <v>1.18999437932613</v>
      </c>
      <c r="AE16" s="1">
        <f t="shared" si="10"/>
        <v>0.0142857142857143</v>
      </c>
      <c r="AF16" s="1">
        <f t="shared" si="11"/>
        <v>70</v>
      </c>
      <c r="AG16" s="1">
        <f t="shared" si="12"/>
        <v>0.7</v>
      </c>
      <c r="AH16" s="7">
        <f t="shared" si="21"/>
        <v>0.101758737024918</v>
      </c>
      <c r="AI16" s="7" cm="1">
        <f t="array" ref="AI16">SQRT(SUMPRODUCT(N16:T16/100,(1-($N$4:$T$4/(SUMPRODUCT(N16:T16,$N$4:$T$4)/100)))^2))</f>
        <v>0.0290537376869327</v>
      </c>
      <c r="AJ16" s="7" cm="1">
        <f t="array" ref="AJ16">SUMPRODUCT(N16:T16,$N$3:$T$3)/100</f>
        <v>1.8947687920439</v>
      </c>
      <c r="AK16" s="7" cm="1">
        <f t="array" ref="AK16">SUMPRODUCT(N16:T16/100,($N$3:$T$3-(SUMPRODUCT(N16:T16,$N$3:$T$3)/100))^2)</f>
        <v>0.00234106527333297</v>
      </c>
      <c r="AL16" s="7" cm="1">
        <f t="array" ref="AL16">SUMPRODUCT(N16:T16/100,($N$2:$T$2-(SUMPRODUCT(N16:T16,$N$2:$T$2)/100))^2)</f>
        <v>2.09350754742919</v>
      </c>
      <c r="AM16" s="7" cm="1">
        <f t="array" ref="AM16">SUMPRODUCT(N16:T16,$N$2:$T$2)/100</f>
        <v>10.6504823790299</v>
      </c>
      <c r="AN16" s="1" cm="1">
        <f t="array" ref="AN16">SUMPRODUCT(N16:T16,$N$1:$T$1)/100</f>
        <v>1109.7582017422</v>
      </c>
      <c r="AO16" s="1" cm="1">
        <f t="array" ref="AO16">-8.314*SUMPRODUCT((N16:T16/100)*LN(N16:T16/100+0.000000000001))</f>
        <v>3.62139437182299</v>
      </c>
      <c r="AP16" s="1" cm="1">
        <f t="array" ref="AP16">SUMPRODUCT((N16:T16/100)^2)</f>
        <v>0.811471129274498</v>
      </c>
      <c r="AQ16" s="1" cm="1">
        <f t="array" ref="AQ16">1/SUMPRODUCT((N16:T16/100)^2)</f>
        <v>1.23232973290628</v>
      </c>
      <c r="AR16" s="1" t="s">
        <v>55</v>
      </c>
      <c r="AS16" s="6">
        <f t="shared" si="13"/>
        <v>2</v>
      </c>
      <c r="AT16" s="1">
        <v>979.85</v>
      </c>
      <c r="AU16" s="1">
        <v>4</v>
      </c>
      <c r="AV16" s="1">
        <v>50</v>
      </c>
      <c r="AW16" s="1">
        <v>449.85</v>
      </c>
      <c r="AX16" s="1">
        <v>4</v>
      </c>
      <c r="AY16" s="5">
        <f t="shared" si="14"/>
        <v>224.925</v>
      </c>
      <c r="AZ16" s="1">
        <f t="shared" si="15"/>
        <v>2</v>
      </c>
      <c r="BA16" s="1">
        <f t="shared" si="16"/>
        <v>1799.4</v>
      </c>
      <c r="BB16" s="1">
        <f t="shared" si="17"/>
        <v>530</v>
      </c>
      <c r="BC16" s="1" t="s">
        <v>56</v>
      </c>
      <c r="BD16" s="1">
        <v>156</v>
      </c>
      <c r="BE16" s="1" t="s">
        <v>52</v>
      </c>
      <c r="BF16" s="1" t="s">
        <v>52</v>
      </c>
      <c r="BG16" s="1">
        <v>61</v>
      </c>
      <c r="BH16" s="1">
        <f t="shared" si="18"/>
        <v>-0.718064887696716</v>
      </c>
      <c r="BI16" s="1">
        <f t="shared" si="19"/>
        <v>0.804932790987593</v>
      </c>
    </row>
    <row r="17" spans="1:61">
      <c r="A17" s="1">
        <v>1095</v>
      </c>
      <c r="B17" s="1" t="s">
        <v>99</v>
      </c>
      <c r="C17" s="1" t="str">
        <f>_xlfn.XLOOKUP(A17,All!$A:$A,All!$C:$C,"")</f>
        <v>Cu-Al-Cr-Mg-Ni-Si</v>
      </c>
      <c r="D17" s="1">
        <v>2</v>
      </c>
      <c r="E17" s="1" t="s">
        <v>1344</v>
      </c>
      <c r="F17" s="1">
        <f t="shared" si="0"/>
        <v>92.25</v>
      </c>
      <c r="G17" s="1">
        <v>0.5</v>
      </c>
      <c r="H17" s="1">
        <v>0.1</v>
      </c>
      <c r="I17" s="1">
        <v>0.15</v>
      </c>
      <c r="J17" s="1">
        <v>6</v>
      </c>
      <c r="K17" s="1">
        <v>1</v>
      </c>
      <c r="L17" s="1">
        <v>0</v>
      </c>
      <c r="M17" s="1" t="s">
        <v>1345</v>
      </c>
      <c r="N17" s="1" cm="1">
        <f t="array" ref="N17">(F17/$F$4)/SUMPRODUCT($F17:$L17/$F$4:$L$4)*100</f>
        <v>89.8241262975082</v>
      </c>
      <c r="O17" s="1" cm="1">
        <f t="array" ref="O17">(G17/$G$4)/SUMPRODUCT($F17:$L17/$F$4:$L$4)*100</f>
        <v>1.14659676353571</v>
      </c>
      <c r="P17" s="1" cm="1">
        <f t="array" ref="P17">(H17/$H$4)/SUMPRODUCT($F17:$L17/$F$4:$L$4)*100</f>
        <v>0.118999437932613</v>
      </c>
      <c r="Q17" s="1" cm="1">
        <f t="array" ref="Q17">(I17/$I$4)/SUMPRODUCT($F17:$L17/$F$4:$L$4)*100</f>
        <v>0.381865548739609</v>
      </c>
      <c r="R17" s="1" cm="1">
        <f t="array" ref="R17">(J17/$J$4)/SUMPRODUCT($F17:$L17/$F$4:$L$4)*100</f>
        <v>6.32528046759661</v>
      </c>
      <c r="S17" s="1" cm="1">
        <f t="array" ref="S17">(K17/$K$4)/SUMPRODUCT($F17:$L17/$F$4:$L$4)*100</f>
        <v>2.20313148468724</v>
      </c>
      <c r="T17" s="1" cm="1">
        <f t="array" ref="T17">(L17/$L$4)/SUMPRODUCT($F17:$L17/$F$4:$L$4)*100</f>
        <v>0</v>
      </c>
      <c r="U17" s="1">
        <f t="shared" si="20"/>
        <v>100</v>
      </c>
      <c r="V17" s="1">
        <f t="shared" si="1"/>
        <v>6</v>
      </c>
      <c r="W17" s="1">
        <f t="shared" si="2"/>
        <v>7</v>
      </c>
      <c r="X17" s="1">
        <f t="shared" si="3"/>
        <v>6</v>
      </c>
      <c r="Y17" s="1">
        <f t="shared" si="4"/>
        <v>0.0214285714285714</v>
      </c>
      <c r="Z17" s="1">
        <f t="shared" si="5"/>
        <v>0</v>
      </c>
      <c r="AA17" s="1">
        <f t="shared" si="6"/>
        <v>0</v>
      </c>
      <c r="AB17" s="1">
        <f t="shared" si="7"/>
        <v>0.1</v>
      </c>
      <c r="AC17" s="1">
        <f t="shared" si="8"/>
        <v>0</v>
      </c>
      <c r="AD17" s="1">
        <f t="shared" si="9"/>
        <v>1.18999437932613</v>
      </c>
      <c r="AE17" s="1">
        <f t="shared" si="10"/>
        <v>0.0142857142857143</v>
      </c>
      <c r="AF17" s="1">
        <f t="shared" si="11"/>
        <v>70</v>
      </c>
      <c r="AG17" s="1">
        <f t="shared" si="12"/>
        <v>0.7</v>
      </c>
      <c r="AH17" s="7">
        <f t="shared" si="21"/>
        <v>0.101758737024918</v>
      </c>
      <c r="AI17" s="7" cm="1">
        <f t="array" ref="AI17">SQRT(SUMPRODUCT(N17:T17/100,(1-($N$4:$T$4/(SUMPRODUCT(N17:T17,$N$4:$T$4)/100)))^2))</f>
        <v>0.0290537376869327</v>
      </c>
      <c r="AJ17" s="7" cm="1">
        <f t="array" ref="AJ17">SUMPRODUCT(N17:T17,$N$3:$T$3)/100</f>
        <v>1.8947687920439</v>
      </c>
      <c r="AK17" s="7" cm="1">
        <f t="array" ref="AK17">SUMPRODUCT(N17:T17/100,($N$3:$T$3-(SUMPRODUCT(N17:T17,$N$3:$T$3)/100))^2)</f>
        <v>0.00234106527333297</v>
      </c>
      <c r="AL17" s="7" cm="1">
        <f t="array" ref="AL17">SUMPRODUCT(N17:T17/100,($N$2:$T$2-(SUMPRODUCT(N17:T17,$N$2:$T$2)/100))^2)</f>
        <v>2.09350754742919</v>
      </c>
      <c r="AM17" s="7" cm="1">
        <f t="array" ref="AM17">SUMPRODUCT(N17:T17,$N$2:$T$2)/100</f>
        <v>10.6504823790299</v>
      </c>
      <c r="AN17" s="1" cm="1">
        <f t="array" ref="AN17">SUMPRODUCT(N17:T17,$N$1:$T$1)/100</f>
        <v>1109.7582017422</v>
      </c>
      <c r="AO17" s="1" cm="1">
        <f t="array" ref="AO17">-8.314*SUMPRODUCT((N17:T17/100)*LN(N17:T17/100+0.000000000001))</f>
        <v>3.62139437182299</v>
      </c>
      <c r="AP17" s="1" cm="1">
        <f t="array" ref="AP17">SUMPRODUCT((N17:T17/100)^2)</f>
        <v>0.811471129274498</v>
      </c>
      <c r="AQ17" s="1" cm="1">
        <f t="array" ref="AQ17">1/SUMPRODUCT((N17:T17/100)^2)</f>
        <v>1.23232973290628</v>
      </c>
      <c r="AR17" s="1" t="s">
        <v>55</v>
      </c>
      <c r="AS17" s="6">
        <f t="shared" si="13"/>
        <v>2</v>
      </c>
      <c r="AT17" s="1">
        <v>979.85</v>
      </c>
      <c r="AU17" s="1">
        <v>4</v>
      </c>
      <c r="AV17" s="1">
        <v>50</v>
      </c>
      <c r="AW17" s="1">
        <v>449.85</v>
      </c>
      <c r="AX17" s="1">
        <v>4</v>
      </c>
      <c r="AY17" s="5">
        <f t="shared" si="14"/>
        <v>224.925</v>
      </c>
      <c r="AZ17" s="1">
        <f t="shared" si="15"/>
        <v>2</v>
      </c>
      <c r="BA17" s="1">
        <f t="shared" si="16"/>
        <v>1799.4</v>
      </c>
      <c r="BB17" s="1">
        <f t="shared" si="17"/>
        <v>530</v>
      </c>
      <c r="BC17" s="1" t="s">
        <v>56</v>
      </c>
      <c r="BD17" s="1">
        <v>163</v>
      </c>
      <c r="BE17" s="1" t="s">
        <v>52</v>
      </c>
      <c r="BF17" s="1" t="s">
        <v>52</v>
      </c>
      <c r="BG17" s="1">
        <v>61</v>
      </c>
      <c r="BH17" s="1">
        <f t="shared" si="18"/>
        <v>-0.62803841228676</v>
      </c>
      <c r="BI17" s="1">
        <f t="shared" si="19"/>
        <v>0.786180255102554</v>
      </c>
    </row>
    <row r="18" spans="1:61">
      <c r="A18" s="1">
        <v>1068</v>
      </c>
      <c r="B18" s="1" t="s">
        <v>99</v>
      </c>
      <c r="C18" s="1" t="str">
        <f>_xlfn.XLOOKUP(A18,All!$A:$A,All!$C:$C,"")</f>
        <v>Cu-Al-Cr-Mg-Ni-Si</v>
      </c>
      <c r="D18" s="1">
        <v>2</v>
      </c>
      <c r="E18" s="1" t="s">
        <v>1344</v>
      </c>
      <c r="F18" s="1">
        <f t="shared" si="0"/>
        <v>92.25</v>
      </c>
      <c r="G18" s="1">
        <v>0.5</v>
      </c>
      <c r="H18" s="1">
        <v>0.1</v>
      </c>
      <c r="I18" s="1">
        <v>0.15</v>
      </c>
      <c r="J18" s="1">
        <v>6</v>
      </c>
      <c r="K18" s="1">
        <v>1</v>
      </c>
      <c r="L18" s="1">
        <v>0</v>
      </c>
      <c r="M18" s="1" t="s">
        <v>1345</v>
      </c>
      <c r="N18" s="1" cm="1">
        <f t="array" ref="N18">(F18/$F$4)/SUMPRODUCT($F18:$L18/$F$4:$L$4)*100</f>
        <v>89.8241262975082</v>
      </c>
      <c r="O18" s="1" cm="1">
        <f t="array" ref="O18">(G18/$G$4)/SUMPRODUCT($F18:$L18/$F$4:$L$4)*100</f>
        <v>1.14659676353571</v>
      </c>
      <c r="P18" s="1" cm="1">
        <f t="array" ref="P18">(H18/$H$4)/SUMPRODUCT($F18:$L18/$F$4:$L$4)*100</f>
        <v>0.118999437932613</v>
      </c>
      <c r="Q18" s="1" cm="1">
        <f t="array" ref="Q18">(I18/$I$4)/SUMPRODUCT($F18:$L18/$F$4:$L$4)*100</f>
        <v>0.381865548739609</v>
      </c>
      <c r="R18" s="1" cm="1">
        <f t="array" ref="R18">(J18/$J$4)/SUMPRODUCT($F18:$L18/$F$4:$L$4)*100</f>
        <v>6.32528046759661</v>
      </c>
      <c r="S18" s="1" cm="1">
        <f t="array" ref="S18">(K18/$K$4)/SUMPRODUCT($F18:$L18/$F$4:$L$4)*100</f>
        <v>2.20313148468724</v>
      </c>
      <c r="T18" s="1" cm="1">
        <f t="array" ref="T18">(L18/$L$4)/SUMPRODUCT($F18:$L18/$F$4:$L$4)*100</f>
        <v>0</v>
      </c>
      <c r="U18" s="1">
        <f t="shared" si="20"/>
        <v>100</v>
      </c>
      <c r="V18" s="1">
        <f t="shared" si="1"/>
        <v>6</v>
      </c>
      <c r="W18" s="1">
        <f t="shared" si="2"/>
        <v>7</v>
      </c>
      <c r="X18" s="1">
        <f t="shared" si="3"/>
        <v>6</v>
      </c>
      <c r="Y18" s="1">
        <f t="shared" si="4"/>
        <v>0.0214285714285714</v>
      </c>
      <c r="Z18" s="1">
        <f t="shared" si="5"/>
        <v>0</v>
      </c>
      <c r="AA18" s="1">
        <f t="shared" si="6"/>
        <v>0</v>
      </c>
      <c r="AB18" s="1">
        <f t="shared" si="7"/>
        <v>0.1</v>
      </c>
      <c r="AC18" s="1">
        <f t="shared" si="8"/>
        <v>0</v>
      </c>
      <c r="AD18" s="1">
        <f t="shared" si="9"/>
        <v>1.18999437932613</v>
      </c>
      <c r="AE18" s="1">
        <f t="shared" si="10"/>
        <v>0.0142857142857143</v>
      </c>
      <c r="AF18" s="1">
        <f t="shared" si="11"/>
        <v>70</v>
      </c>
      <c r="AG18" s="1">
        <f t="shared" si="12"/>
        <v>0.7</v>
      </c>
      <c r="AH18" s="7">
        <f t="shared" si="21"/>
        <v>0.101758737024918</v>
      </c>
      <c r="AI18" s="7" cm="1">
        <f t="array" ref="AI18">SQRT(SUMPRODUCT(N18:T18/100,(1-($N$4:$T$4/(SUMPRODUCT(N18:T18,$N$4:$T$4)/100)))^2))</f>
        <v>0.0290537376869327</v>
      </c>
      <c r="AJ18" s="7" cm="1">
        <f t="array" ref="AJ18">SUMPRODUCT(N18:T18,$N$3:$T$3)/100</f>
        <v>1.8947687920439</v>
      </c>
      <c r="AK18" s="7" cm="1">
        <f t="array" ref="AK18">SUMPRODUCT(N18:T18/100,($N$3:$T$3-(SUMPRODUCT(N18:T18,$N$3:$T$3)/100))^2)</f>
        <v>0.00234106527333297</v>
      </c>
      <c r="AL18" s="7" cm="1">
        <f t="array" ref="AL18">SUMPRODUCT(N18:T18/100,($N$2:$T$2-(SUMPRODUCT(N18:T18,$N$2:$T$2)/100))^2)</f>
        <v>2.09350754742919</v>
      </c>
      <c r="AM18" s="7" cm="1">
        <f t="array" ref="AM18">SUMPRODUCT(N18:T18,$N$2:$T$2)/100</f>
        <v>10.6504823790299</v>
      </c>
      <c r="AN18" s="1" cm="1">
        <f t="array" ref="AN18">SUMPRODUCT(N18:T18,$N$1:$T$1)/100</f>
        <v>1109.7582017422</v>
      </c>
      <c r="AO18" s="1" cm="1">
        <f t="array" ref="AO18">-8.314*SUMPRODUCT((N18:T18/100)*LN(N18:T18/100+0.000000000001))</f>
        <v>3.62139437182299</v>
      </c>
      <c r="AP18" s="1" cm="1">
        <f t="array" ref="AP18">SUMPRODUCT((N18:T18/100)^2)</f>
        <v>0.811471129274498</v>
      </c>
      <c r="AQ18" s="1" cm="1">
        <f t="array" ref="AQ18">1/SUMPRODUCT((N18:T18/100)^2)</f>
        <v>1.23232973290628</v>
      </c>
      <c r="AR18" s="1" t="s">
        <v>55</v>
      </c>
      <c r="AS18" s="6">
        <f t="shared" si="13"/>
        <v>2</v>
      </c>
      <c r="AT18" s="1">
        <v>979.85</v>
      </c>
      <c r="AU18" s="1">
        <v>4</v>
      </c>
      <c r="AV18" s="1">
        <v>50</v>
      </c>
      <c r="AW18" s="1">
        <v>449.85</v>
      </c>
      <c r="AX18" s="1">
        <v>3</v>
      </c>
      <c r="AY18" s="5">
        <f t="shared" si="14"/>
        <v>224.925</v>
      </c>
      <c r="AZ18" s="1">
        <f t="shared" si="15"/>
        <v>1.5</v>
      </c>
      <c r="BA18" s="1">
        <f t="shared" si="16"/>
        <v>1349.55</v>
      </c>
      <c r="BB18" s="1">
        <f t="shared" si="17"/>
        <v>530</v>
      </c>
      <c r="BC18" s="1" t="s">
        <v>56</v>
      </c>
      <c r="BD18" s="1">
        <v>169</v>
      </c>
      <c r="BE18" s="1" t="s">
        <v>52</v>
      </c>
      <c r="BF18" s="1" t="s">
        <v>52</v>
      </c>
      <c r="BG18" s="1">
        <v>61</v>
      </c>
      <c r="BH18" s="1">
        <f t="shared" si="18"/>
        <v>-0.550872861935369</v>
      </c>
      <c r="BI18" s="1">
        <f t="shared" si="19"/>
        <v>0.770219717628378</v>
      </c>
    </row>
    <row r="19" spans="1:61">
      <c r="A19" s="1">
        <v>1090</v>
      </c>
      <c r="B19" s="1" t="s">
        <v>99</v>
      </c>
      <c r="C19" s="1" t="str">
        <f>_xlfn.XLOOKUP(A19,All!$A:$A,All!$C:$C,"")</f>
        <v>Cu-Al-Cr-Mg-Ni-Si</v>
      </c>
      <c r="D19" s="1">
        <v>2</v>
      </c>
      <c r="E19" s="1" t="s">
        <v>1344</v>
      </c>
      <c r="F19" s="1">
        <f t="shared" si="0"/>
        <v>92.25</v>
      </c>
      <c r="G19" s="1">
        <v>0.5</v>
      </c>
      <c r="H19" s="1">
        <v>0.1</v>
      </c>
      <c r="I19" s="1">
        <v>0.15</v>
      </c>
      <c r="J19" s="1">
        <v>6</v>
      </c>
      <c r="K19" s="1">
        <v>1</v>
      </c>
      <c r="L19" s="1">
        <v>0</v>
      </c>
      <c r="M19" s="1" t="s">
        <v>1345</v>
      </c>
      <c r="N19" s="1" cm="1">
        <f t="array" ref="N19">(F19/$F$4)/SUMPRODUCT($F19:$L19/$F$4:$L$4)*100</f>
        <v>89.8241262975082</v>
      </c>
      <c r="O19" s="1" cm="1">
        <f t="array" ref="O19">(G19/$G$4)/SUMPRODUCT($F19:$L19/$F$4:$L$4)*100</f>
        <v>1.14659676353571</v>
      </c>
      <c r="P19" s="1" cm="1">
        <f t="array" ref="P19">(H19/$H$4)/SUMPRODUCT($F19:$L19/$F$4:$L$4)*100</f>
        <v>0.118999437932613</v>
      </c>
      <c r="Q19" s="1" cm="1">
        <f t="array" ref="Q19">(I19/$I$4)/SUMPRODUCT($F19:$L19/$F$4:$L$4)*100</f>
        <v>0.381865548739609</v>
      </c>
      <c r="R19" s="1" cm="1">
        <f t="array" ref="R19">(J19/$J$4)/SUMPRODUCT($F19:$L19/$F$4:$L$4)*100</f>
        <v>6.32528046759661</v>
      </c>
      <c r="S19" s="1" cm="1">
        <f t="array" ref="S19">(K19/$K$4)/SUMPRODUCT($F19:$L19/$F$4:$L$4)*100</f>
        <v>2.20313148468724</v>
      </c>
      <c r="T19" s="1" cm="1">
        <f t="array" ref="T19">(L19/$L$4)/SUMPRODUCT($F19:$L19/$F$4:$L$4)*100</f>
        <v>0</v>
      </c>
      <c r="U19" s="1">
        <f t="shared" si="20"/>
        <v>100</v>
      </c>
      <c r="V19" s="1">
        <f t="shared" si="1"/>
        <v>6</v>
      </c>
      <c r="W19" s="1">
        <f t="shared" si="2"/>
        <v>7</v>
      </c>
      <c r="X19" s="1">
        <f t="shared" si="3"/>
        <v>6</v>
      </c>
      <c r="Y19" s="1">
        <f t="shared" si="4"/>
        <v>0.0214285714285714</v>
      </c>
      <c r="Z19" s="1">
        <f t="shared" si="5"/>
        <v>0</v>
      </c>
      <c r="AA19" s="1">
        <f t="shared" si="6"/>
        <v>0</v>
      </c>
      <c r="AB19" s="1">
        <f t="shared" si="7"/>
        <v>0.1</v>
      </c>
      <c r="AC19" s="1">
        <f t="shared" si="8"/>
        <v>0</v>
      </c>
      <c r="AD19" s="1">
        <f t="shared" si="9"/>
        <v>1.18999437932613</v>
      </c>
      <c r="AE19" s="1">
        <f t="shared" si="10"/>
        <v>0.0142857142857143</v>
      </c>
      <c r="AF19" s="1">
        <f t="shared" si="11"/>
        <v>70</v>
      </c>
      <c r="AG19" s="1">
        <f t="shared" si="12"/>
        <v>0.7</v>
      </c>
      <c r="AH19" s="7">
        <f t="shared" si="21"/>
        <v>0.101758737024918</v>
      </c>
      <c r="AI19" s="7" cm="1">
        <f t="array" ref="AI19">SQRT(SUMPRODUCT(N19:T19/100,(1-($N$4:$T$4/(SUMPRODUCT(N19:T19,$N$4:$T$4)/100)))^2))</f>
        <v>0.0290537376869327</v>
      </c>
      <c r="AJ19" s="7" cm="1">
        <f t="array" ref="AJ19">SUMPRODUCT(N19:T19,$N$3:$T$3)/100</f>
        <v>1.8947687920439</v>
      </c>
      <c r="AK19" s="7" cm="1">
        <f t="array" ref="AK19">SUMPRODUCT(N19:T19/100,($N$3:$T$3-(SUMPRODUCT(N19:T19,$N$3:$T$3)/100))^2)</f>
        <v>0.00234106527333297</v>
      </c>
      <c r="AL19" s="7" cm="1">
        <f t="array" ref="AL19">SUMPRODUCT(N19:T19/100,($N$2:$T$2-(SUMPRODUCT(N19:T19,$N$2:$T$2)/100))^2)</f>
        <v>2.09350754742919</v>
      </c>
      <c r="AM19" s="7" cm="1">
        <f t="array" ref="AM19">SUMPRODUCT(N19:T19,$N$2:$T$2)/100</f>
        <v>10.6504823790299</v>
      </c>
      <c r="AN19" s="1" cm="1">
        <f t="array" ref="AN19">SUMPRODUCT(N19:T19,$N$1:$T$1)/100</f>
        <v>1109.7582017422</v>
      </c>
      <c r="AO19" s="1" cm="1">
        <f t="array" ref="AO19">-8.314*SUMPRODUCT((N19:T19/100)*LN(N19:T19/100+0.000000000001))</f>
        <v>3.62139437182299</v>
      </c>
      <c r="AP19" s="1" cm="1">
        <f t="array" ref="AP19">SUMPRODUCT((N19:T19/100)^2)</f>
        <v>0.811471129274498</v>
      </c>
      <c r="AQ19" s="1" cm="1">
        <f t="array" ref="AQ19">1/SUMPRODUCT((N19:T19/100)^2)</f>
        <v>1.23232973290628</v>
      </c>
      <c r="AR19" s="1" t="s">
        <v>55</v>
      </c>
      <c r="AS19" s="6">
        <f t="shared" si="13"/>
        <v>2</v>
      </c>
      <c r="AT19" s="1">
        <v>979.85</v>
      </c>
      <c r="AU19" s="1">
        <v>4</v>
      </c>
      <c r="AV19" s="1">
        <v>50</v>
      </c>
      <c r="AW19" s="1">
        <v>399.85</v>
      </c>
      <c r="AX19" s="1">
        <v>4</v>
      </c>
      <c r="AY19" s="5">
        <f t="shared" si="14"/>
        <v>199.925</v>
      </c>
      <c r="AZ19" s="1">
        <f t="shared" si="15"/>
        <v>2</v>
      </c>
      <c r="BA19" s="1">
        <f t="shared" si="16"/>
        <v>1599.4</v>
      </c>
      <c r="BB19" s="1">
        <f t="shared" si="17"/>
        <v>580</v>
      </c>
      <c r="BC19" s="1" t="s">
        <v>56</v>
      </c>
      <c r="BD19" s="1">
        <v>183</v>
      </c>
      <c r="BE19" s="1" t="s">
        <v>52</v>
      </c>
      <c r="BF19" s="1" t="s">
        <v>52</v>
      </c>
      <c r="BG19" s="1">
        <v>61</v>
      </c>
      <c r="BH19" s="1">
        <f t="shared" si="18"/>
        <v>-0.370819911115457</v>
      </c>
      <c r="BI19" s="1">
        <f t="shared" si="19"/>
        <v>0.733424008300312</v>
      </c>
    </row>
    <row r="20" spans="1:61">
      <c r="A20" s="1">
        <v>1169</v>
      </c>
      <c r="B20" s="1" t="s">
        <v>99</v>
      </c>
      <c r="C20" s="1" t="str">
        <f>_xlfn.XLOOKUP(A20,All!$A:$A,All!$C:$C,"")</f>
        <v>Cu-Al-Cr-Mg-Ni-Si</v>
      </c>
      <c r="D20" s="1">
        <v>2</v>
      </c>
      <c r="E20" s="1" t="s">
        <v>1344</v>
      </c>
      <c r="F20" s="1">
        <f t="shared" si="0"/>
        <v>92.25</v>
      </c>
      <c r="G20" s="1">
        <v>0.5</v>
      </c>
      <c r="H20" s="1">
        <v>0.1</v>
      </c>
      <c r="I20" s="1">
        <v>0.15</v>
      </c>
      <c r="J20" s="1">
        <v>6</v>
      </c>
      <c r="K20" s="1">
        <v>1</v>
      </c>
      <c r="L20" s="1">
        <v>0</v>
      </c>
      <c r="M20" s="1" t="s">
        <v>1345</v>
      </c>
      <c r="N20" s="1" cm="1">
        <f t="array" ref="N20">(F20/$F$4)/SUMPRODUCT($F20:$L20/$F$4:$L$4)*100</f>
        <v>89.8241262975082</v>
      </c>
      <c r="O20" s="1" cm="1">
        <f t="array" ref="O20">(G20/$G$4)/SUMPRODUCT($F20:$L20/$F$4:$L$4)*100</f>
        <v>1.14659676353571</v>
      </c>
      <c r="P20" s="1" cm="1">
        <f t="array" ref="P20">(H20/$H$4)/SUMPRODUCT($F20:$L20/$F$4:$L$4)*100</f>
        <v>0.118999437932613</v>
      </c>
      <c r="Q20" s="1" cm="1">
        <f t="array" ref="Q20">(I20/$I$4)/SUMPRODUCT($F20:$L20/$F$4:$L$4)*100</f>
        <v>0.381865548739609</v>
      </c>
      <c r="R20" s="1" cm="1">
        <f t="array" ref="R20">(J20/$J$4)/SUMPRODUCT($F20:$L20/$F$4:$L$4)*100</f>
        <v>6.32528046759661</v>
      </c>
      <c r="S20" s="1" cm="1">
        <f t="array" ref="S20">(K20/$K$4)/SUMPRODUCT($F20:$L20/$F$4:$L$4)*100</f>
        <v>2.20313148468724</v>
      </c>
      <c r="T20" s="1" cm="1">
        <f t="array" ref="T20">(L20/$L$4)/SUMPRODUCT($F20:$L20/$F$4:$L$4)*100</f>
        <v>0</v>
      </c>
      <c r="U20" s="1">
        <f t="shared" si="20"/>
        <v>100</v>
      </c>
      <c r="V20" s="1">
        <f t="shared" si="1"/>
        <v>6</v>
      </c>
      <c r="W20" s="1">
        <f t="shared" si="2"/>
        <v>7</v>
      </c>
      <c r="X20" s="1">
        <f t="shared" si="3"/>
        <v>6</v>
      </c>
      <c r="Y20" s="1">
        <f t="shared" si="4"/>
        <v>0.0214285714285714</v>
      </c>
      <c r="Z20" s="1">
        <f t="shared" si="5"/>
        <v>0</v>
      </c>
      <c r="AA20" s="1">
        <f t="shared" si="6"/>
        <v>0</v>
      </c>
      <c r="AB20" s="1">
        <f t="shared" si="7"/>
        <v>0.1</v>
      </c>
      <c r="AC20" s="1">
        <f t="shared" si="8"/>
        <v>0</v>
      </c>
      <c r="AD20" s="1">
        <f t="shared" si="9"/>
        <v>1.18999437932613</v>
      </c>
      <c r="AE20" s="1">
        <f t="shared" si="10"/>
        <v>0.0142857142857143</v>
      </c>
      <c r="AF20" s="1">
        <f t="shared" si="11"/>
        <v>70</v>
      </c>
      <c r="AG20" s="1">
        <f t="shared" si="12"/>
        <v>0.7</v>
      </c>
      <c r="AH20" s="7">
        <f t="shared" si="21"/>
        <v>0.101758737024918</v>
      </c>
      <c r="AI20" s="7" cm="1">
        <f t="array" ref="AI20">SQRT(SUMPRODUCT(N20:T20/100,(1-($N$4:$T$4/(SUMPRODUCT(N20:T20,$N$4:$T$4)/100)))^2))</f>
        <v>0.0290537376869327</v>
      </c>
      <c r="AJ20" s="7" cm="1">
        <f t="array" ref="AJ20">SUMPRODUCT(N20:T20,$N$3:$T$3)/100</f>
        <v>1.8947687920439</v>
      </c>
      <c r="AK20" s="7" cm="1">
        <f t="array" ref="AK20">SUMPRODUCT(N20:T20/100,($N$3:$T$3-(SUMPRODUCT(N20:T20,$N$3:$T$3)/100))^2)</f>
        <v>0.00234106527333297</v>
      </c>
      <c r="AL20" s="7" cm="1">
        <f t="array" ref="AL20">SUMPRODUCT(N20:T20/100,($N$2:$T$2-(SUMPRODUCT(N20:T20,$N$2:$T$2)/100))^2)</f>
        <v>2.09350754742919</v>
      </c>
      <c r="AM20" s="7" cm="1">
        <f t="array" ref="AM20">SUMPRODUCT(N20:T20,$N$2:$T$2)/100</f>
        <v>10.6504823790299</v>
      </c>
      <c r="AN20" s="1" cm="1">
        <f t="array" ref="AN20">SUMPRODUCT(N20:T20,$N$1:$T$1)/100</f>
        <v>1109.7582017422</v>
      </c>
      <c r="AO20" s="1" cm="1">
        <f t="array" ref="AO20">-8.314*SUMPRODUCT((N20:T20/100)*LN(N20:T20/100+0.000000000001))</f>
        <v>3.62139437182299</v>
      </c>
      <c r="AP20" s="1" cm="1">
        <f t="array" ref="AP20">SUMPRODUCT((N20:T20/100)^2)</f>
        <v>0.811471129274498</v>
      </c>
      <c r="AQ20" s="1" cm="1">
        <f t="array" ref="AQ20">1/SUMPRODUCT((N20:T20/100)^2)</f>
        <v>1.23232973290628</v>
      </c>
      <c r="AR20" s="1" t="s">
        <v>55</v>
      </c>
      <c r="AS20" s="6">
        <f t="shared" si="13"/>
        <v>2</v>
      </c>
      <c r="AT20" s="1">
        <v>979.85</v>
      </c>
      <c r="AU20" s="1">
        <v>4</v>
      </c>
      <c r="AV20" s="1">
        <v>50</v>
      </c>
      <c r="AW20" s="1">
        <v>399.85</v>
      </c>
      <c r="AX20" s="1">
        <v>8</v>
      </c>
      <c r="AY20" s="5">
        <f t="shared" si="14"/>
        <v>199.925</v>
      </c>
      <c r="AZ20" s="1">
        <f t="shared" si="15"/>
        <v>4</v>
      </c>
      <c r="BA20" s="1">
        <f t="shared" si="16"/>
        <v>3198.8</v>
      </c>
      <c r="BB20" s="1">
        <f t="shared" si="17"/>
        <v>580</v>
      </c>
      <c r="BC20" s="1" t="s">
        <v>56</v>
      </c>
      <c r="BD20" s="1">
        <v>187</v>
      </c>
      <c r="BE20" s="1" t="s">
        <v>52</v>
      </c>
      <c r="BF20" s="1" t="s">
        <v>52</v>
      </c>
      <c r="BG20" s="1">
        <v>61</v>
      </c>
      <c r="BH20" s="1">
        <f t="shared" si="18"/>
        <v>-0.319376210881197</v>
      </c>
      <c r="BI20" s="1">
        <f t="shared" si="19"/>
        <v>0.723035518357035</v>
      </c>
    </row>
    <row r="21" spans="1:61">
      <c r="A21" s="1">
        <v>1149</v>
      </c>
      <c r="B21" s="1" t="s">
        <v>99</v>
      </c>
      <c r="C21" s="1" t="str">
        <f>_xlfn.XLOOKUP(A21,All!$A:$A,All!$C:$C,"")</f>
        <v>Cu-Al-Cr-Mg-Ni-Si</v>
      </c>
      <c r="D21" s="1">
        <v>2</v>
      </c>
      <c r="E21" s="1" t="s">
        <v>1344</v>
      </c>
      <c r="F21" s="1">
        <f t="shared" si="0"/>
        <v>92.25</v>
      </c>
      <c r="G21" s="1">
        <v>0.5</v>
      </c>
      <c r="H21" s="1">
        <v>0.1</v>
      </c>
      <c r="I21" s="1">
        <v>0.15</v>
      </c>
      <c r="J21" s="1">
        <v>6</v>
      </c>
      <c r="K21" s="1">
        <v>1</v>
      </c>
      <c r="L21" s="1">
        <v>0</v>
      </c>
      <c r="M21" s="1" t="s">
        <v>1345</v>
      </c>
      <c r="N21" s="1" cm="1">
        <f t="array" ref="N21">(F21/$F$4)/SUMPRODUCT($F21:$L21/$F$4:$L$4)*100</f>
        <v>89.8241262975082</v>
      </c>
      <c r="O21" s="1" cm="1">
        <f t="array" ref="O21">(G21/$G$4)/SUMPRODUCT($F21:$L21/$F$4:$L$4)*100</f>
        <v>1.14659676353571</v>
      </c>
      <c r="P21" s="1" cm="1">
        <f t="array" ref="P21">(H21/$H$4)/SUMPRODUCT($F21:$L21/$F$4:$L$4)*100</f>
        <v>0.118999437932613</v>
      </c>
      <c r="Q21" s="1" cm="1">
        <f t="array" ref="Q21">(I21/$I$4)/SUMPRODUCT($F21:$L21/$F$4:$L$4)*100</f>
        <v>0.381865548739609</v>
      </c>
      <c r="R21" s="1" cm="1">
        <f t="array" ref="R21">(J21/$J$4)/SUMPRODUCT($F21:$L21/$F$4:$L$4)*100</f>
        <v>6.32528046759661</v>
      </c>
      <c r="S21" s="1" cm="1">
        <f t="array" ref="S21">(K21/$K$4)/SUMPRODUCT($F21:$L21/$F$4:$L$4)*100</f>
        <v>2.20313148468724</v>
      </c>
      <c r="T21" s="1" cm="1">
        <f t="array" ref="T21">(L21/$L$4)/SUMPRODUCT($F21:$L21/$F$4:$L$4)*100</f>
        <v>0</v>
      </c>
      <c r="U21" s="1">
        <f t="shared" si="20"/>
        <v>100</v>
      </c>
      <c r="V21" s="1">
        <f t="shared" si="1"/>
        <v>6</v>
      </c>
      <c r="W21" s="1">
        <f t="shared" si="2"/>
        <v>7</v>
      </c>
      <c r="X21" s="1">
        <f t="shared" si="3"/>
        <v>6</v>
      </c>
      <c r="Y21" s="1">
        <f t="shared" si="4"/>
        <v>0.0214285714285714</v>
      </c>
      <c r="Z21" s="1">
        <f t="shared" si="5"/>
        <v>0</v>
      </c>
      <c r="AA21" s="1">
        <f t="shared" si="6"/>
        <v>0</v>
      </c>
      <c r="AB21" s="1">
        <f t="shared" si="7"/>
        <v>0.1</v>
      </c>
      <c r="AC21" s="1">
        <f t="shared" si="8"/>
        <v>0</v>
      </c>
      <c r="AD21" s="1">
        <f t="shared" si="9"/>
        <v>1.18999437932613</v>
      </c>
      <c r="AE21" s="1">
        <f t="shared" si="10"/>
        <v>0.0142857142857143</v>
      </c>
      <c r="AF21" s="1">
        <f t="shared" si="11"/>
        <v>70</v>
      </c>
      <c r="AG21" s="1">
        <f t="shared" si="12"/>
        <v>0.7</v>
      </c>
      <c r="AH21" s="7">
        <f t="shared" si="21"/>
        <v>0.101758737024918</v>
      </c>
      <c r="AI21" s="7" cm="1">
        <f t="array" ref="AI21">SQRT(SUMPRODUCT(N21:T21/100,(1-($N$4:$T$4/(SUMPRODUCT(N21:T21,$N$4:$T$4)/100)))^2))</f>
        <v>0.0290537376869327</v>
      </c>
      <c r="AJ21" s="7" cm="1">
        <f t="array" ref="AJ21">SUMPRODUCT(N21:T21,$N$3:$T$3)/100</f>
        <v>1.8947687920439</v>
      </c>
      <c r="AK21" s="7" cm="1">
        <f t="array" ref="AK21">SUMPRODUCT(N21:T21/100,($N$3:$T$3-(SUMPRODUCT(N21:T21,$N$3:$T$3)/100))^2)</f>
        <v>0.00234106527333297</v>
      </c>
      <c r="AL21" s="7" cm="1">
        <f t="array" ref="AL21">SUMPRODUCT(N21:T21/100,($N$2:$T$2-(SUMPRODUCT(N21:T21,$N$2:$T$2)/100))^2)</f>
        <v>2.09350754742919</v>
      </c>
      <c r="AM21" s="7" cm="1">
        <f t="array" ref="AM21">SUMPRODUCT(N21:T21,$N$2:$T$2)/100</f>
        <v>10.6504823790299</v>
      </c>
      <c r="AN21" s="1" cm="1">
        <f t="array" ref="AN21">SUMPRODUCT(N21:T21,$N$1:$T$1)/100</f>
        <v>1109.7582017422</v>
      </c>
      <c r="AO21" s="1" cm="1">
        <f t="array" ref="AO21">-8.314*SUMPRODUCT((N21:T21/100)*LN(N21:T21/100+0.000000000001))</f>
        <v>3.62139437182299</v>
      </c>
      <c r="AP21" s="1" cm="1">
        <f t="array" ref="AP21">SUMPRODUCT((N21:T21/100)^2)</f>
        <v>0.811471129274498</v>
      </c>
      <c r="AQ21" s="1" cm="1">
        <f t="array" ref="AQ21">1/SUMPRODUCT((N21:T21/100)^2)</f>
        <v>1.23232973290628</v>
      </c>
      <c r="AR21" s="1" t="s">
        <v>55</v>
      </c>
      <c r="AS21" s="6">
        <f t="shared" si="13"/>
        <v>2</v>
      </c>
      <c r="AT21" s="1">
        <v>979.85</v>
      </c>
      <c r="AU21" s="1">
        <v>4</v>
      </c>
      <c r="AV21" s="1">
        <v>50</v>
      </c>
      <c r="AW21" s="1">
        <v>399.85</v>
      </c>
      <c r="AX21" s="1">
        <v>6</v>
      </c>
      <c r="AY21" s="5">
        <f t="shared" si="14"/>
        <v>199.925</v>
      </c>
      <c r="AZ21" s="1">
        <f t="shared" si="15"/>
        <v>3</v>
      </c>
      <c r="BA21" s="1">
        <f t="shared" si="16"/>
        <v>2399.1</v>
      </c>
      <c r="BB21" s="1">
        <f t="shared" si="17"/>
        <v>580</v>
      </c>
      <c r="BC21" s="1" t="s">
        <v>56</v>
      </c>
      <c r="BD21" s="1">
        <v>195</v>
      </c>
      <c r="BE21" s="1" t="s">
        <v>52</v>
      </c>
      <c r="BF21" s="1" t="s">
        <v>52</v>
      </c>
      <c r="BG21" s="1">
        <v>61</v>
      </c>
      <c r="BH21" s="1">
        <f t="shared" si="18"/>
        <v>-0.216488810412676</v>
      </c>
      <c r="BI21" s="1">
        <f t="shared" si="19"/>
        <v>0.702440630147331</v>
      </c>
    </row>
    <row r="22" spans="1:61">
      <c r="A22" s="1">
        <v>1142</v>
      </c>
      <c r="B22" s="1" t="s">
        <v>99</v>
      </c>
      <c r="C22" s="1" t="str">
        <f>_xlfn.XLOOKUP(A22,All!$A:$A,All!$C:$C,"")</f>
        <v>Cu-Al-Cr-Mg-Ni-Si</v>
      </c>
      <c r="D22" s="1">
        <v>2</v>
      </c>
      <c r="E22" s="1" t="s">
        <v>1344</v>
      </c>
      <c r="F22" s="1">
        <f t="shared" si="0"/>
        <v>92.25</v>
      </c>
      <c r="G22" s="1">
        <v>0.5</v>
      </c>
      <c r="H22" s="1">
        <v>0.1</v>
      </c>
      <c r="I22" s="1">
        <v>0.15</v>
      </c>
      <c r="J22" s="1">
        <v>6</v>
      </c>
      <c r="K22" s="1">
        <v>1</v>
      </c>
      <c r="L22" s="1">
        <v>0</v>
      </c>
      <c r="M22" s="1" t="s">
        <v>1345</v>
      </c>
      <c r="N22" s="1" cm="1">
        <f t="array" ref="N22">(F22/$F$4)/SUMPRODUCT($F22:$L22/$F$4:$L$4)*100</f>
        <v>89.8241262975082</v>
      </c>
      <c r="O22" s="1" cm="1">
        <f t="array" ref="O22">(G22/$G$4)/SUMPRODUCT($F22:$L22/$F$4:$L$4)*100</f>
        <v>1.14659676353571</v>
      </c>
      <c r="P22" s="1" cm="1">
        <f t="array" ref="P22">(H22/$H$4)/SUMPRODUCT($F22:$L22/$F$4:$L$4)*100</f>
        <v>0.118999437932613</v>
      </c>
      <c r="Q22" s="1" cm="1">
        <f t="array" ref="Q22">(I22/$I$4)/SUMPRODUCT($F22:$L22/$F$4:$L$4)*100</f>
        <v>0.381865548739609</v>
      </c>
      <c r="R22" s="1" cm="1">
        <f t="array" ref="R22">(J22/$J$4)/SUMPRODUCT($F22:$L22/$F$4:$L$4)*100</f>
        <v>6.32528046759661</v>
      </c>
      <c r="S22" s="1" cm="1">
        <f t="array" ref="S22">(K22/$K$4)/SUMPRODUCT($F22:$L22/$F$4:$L$4)*100</f>
        <v>2.20313148468724</v>
      </c>
      <c r="T22" s="1" cm="1">
        <f t="array" ref="T22">(L22/$L$4)/SUMPRODUCT($F22:$L22/$F$4:$L$4)*100</f>
        <v>0</v>
      </c>
      <c r="U22" s="1">
        <f t="shared" si="20"/>
        <v>100</v>
      </c>
      <c r="V22" s="1">
        <f t="shared" si="1"/>
        <v>6</v>
      </c>
      <c r="W22" s="1">
        <f t="shared" si="2"/>
        <v>7</v>
      </c>
      <c r="X22" s="1">
        <f t="shared" si="3"/>
        <v>6</v>
      </c>
      <c r="Y22" s="1">
        <f t="shared" si="4"/>
        <v>0.0214285714285714</v>
      </c>
      <c r="Z22" s="1">
        <f t="shared" si="5"/>
        <v>0</v>
      </c>
      <c r="AA22" s="1">
        <f t="shared" si="6"/>
        <v>0</v>
      </c>
      <c r="AB22" s="1">
        <f t="shared" si="7"/>
        <v>0.1</v>
      </c>
      <c r="AC22" s="1">
        <f t="shared" si="8"/>
        <v>0</v>
      </c>
      <c r="AD22" s="1">
        <f t="shared" si="9"/>
        <v>1.18999437932613</v>
      </c>
      <c r="AE22" s="1">
        <f t="shared" si="10"/>
        <v>0.0142857142857143</v>
      </c>
      <c r="AF22" s="1">
        <f t="shared" si="11"/>
        <v>70</v>
      </c>
      <c r="AG22" s="1">
        <f t="shared" si="12"/>
        <v>0.7</v>
      </c>
      <c r="AH22" s="7">
        <f t="shared" si="21"/>
        <v>0.101758737024918</v>
      </c>
      <c r="AI22" s="7" cm="1">
        <f t="array" ref="AI22">SQRT(SUMPRODUCT(N22:T22/100,(1-($N$4:$T$4/(SUMPRODUCT(N22:T22,$N$4:$T$4)/100)))^2))</f>
        <v>0.0290537376869327</v>
      </c>
      <c r="AJ22" s="7" cm="1">
        <f t="array" ref="AJ22">SUMPRODUCT(N22:T22,$N$3:$T$3)/100</f>
        <v>1.8947687920439</v>
      </c>
      <c r="AK22" s="7" cm="1">
        <f t="array" ref="AK22">SUMPRODUCT(N22:T22/100,($N$3:$T$3-(SUMPRODUCT(N22:T22,$N$3:$T$3)/100))^2)</f>
        <v>0.00234106527333297</v>
      </c>
      <c r="AL22" s="7" cm="1">
        <f t="array" ref="AL22">SUMPRODUCT(N22:T22/100,($N$2:$T$2-(SUMPRODUCT(N22:T22,$N$2:$T$2)/100))^2)</f>
        <v>2.09350754742919</v>
      </c>
      <c r="AM22" s="7" cm="1">
        <f t="array" ref="AM22">SUMPRODUCT(N22:T22,$N$2:$T$2)/100</f>
        <v>10.6504823790299</v>
      </c>
      <c r="AN22" s="1" cm="1">
        <f t="array" ref="AN22">SUMPRODUCT(N22:T22,$N$1:$T$1)/100</f>
        <v>1109.7582017422</v>
      </c>
      <c r="AO22" s="1" cm="1">
        <f t="array" ref="AO22">-8.314*SUMPRODUCT((N22:T22/100)*LN(N22:T22/100+0.000000000001))</f>
        <v>3.62139437182299</v>
      </c>
      <c r="AP22" s="1" cm="1">
        <f t="array" ref="AP22">SUMPRODUCT((N22:T22/100)^2)</f>
        <v>0.811471129274498</v>
      </c>
      <c r="AQ22" s="1" cm="1">
        <f t="array" ref="AQ22">1/SUMPRODUCT((N22:T22/100)^2)</f>
        <v>1.23232973290628</v>
      </c>
      <c r="AR22" s="1" t="s">
        <v>55</v>
      </c>
      <c r="AS22" s="6">
        <f t="shared" si="13"/>
        <v>2</v>
      </c>
      <c r="AT22" s="1">
        <v>979.85</v>
      </c>
      <c r="AU22" s="1">
        <v>4</v>
      </c>
      <c r="AV22" s="1">
        <v>50</v>
      </c>
      <c r="AW22" s="1">
        <v>449.85</v>
      </c>
      <c r="AX22" s="1">
        <v>6</v>
      </c>
      <c r="AY22" s="5">
        <f t="shared" si="14"/>
        <v>224.925</v>
      </c>
      <c r="AZ22" s="1">
        <f t="shared" si="15"/>
        <v>3</v>
      </c>
      <c r="BA22" s="1">
        <f t="shared" si="16"/>
        <v>2699.1</v>
      </c>
      <c r="BB22" s="1">
        <f t="shared" si="17"/>
        <v>530</v>
      </c>
      <c r="BC22" s="1" t="s">
        <v>56</v>
      </c>
      <c r="BD22" s="1">
        <v>151</v>
      </c>
      <c r="BE22" s="1" t="s">
        <v>52</v>
      </c>
      <c r="BF22" s="1" t="s">
        <v>52</v>
      </c>
      <c r="BG22" s="1">
        <v>60</v>
      </c>
      <c r="BH22" s="1">
        <f t="shared" si="18"/>
        <v>-0.782369512989542</v>
      </c>
      <c r="BI22" s="1">
        <f t="shared" si="19"/>
        <v>0.824401326732183</v>
      </c>
    </row>
    <row r="23" spans="1:61">
      <c r="A23" s="1">
        <v>1118</v>
      </c>
      <c r="B23" s="1" t="s">
        <v>99</v>
      </c>
      <c r="C23" s="1" t="str">
        <f>_xlfn.XLOOKUP(A23,All!$A:$A,All!$C:$C,"")</f>
        <v>Cu-Al-Cr-Mg-Ni-Si</v>
      </c>
      <c r="D23" s="1">
        <v>2</v>
      </c>
      <c r="E23" s="1" t="s">
        <v>1344</v>
      </c>
      <c r="F23" s="1">
        <f t="shared" si="0"/>
        <v>92.25</v>
      </c>
      <c r="G23" s="1">
        <v>0.5</v>
      </c>
      <c r="H23" s="1">
        <v>0.1</v>
      </c>
      <c r="I23" s="1">
        <v>0.15</v>
      </c>
      <c r="J23" s="1">
        <v>6</v>
      </c>
      <c r="K23" s="1">
        <v>1</v>
      </c>
      <c r="L23" s="1">
        <v>0</v>
      </c>
      <c r="M23" s="1" t="s">
        <v>1345</v>
      </c>
      <c r="N23" s="1" cm="1">
        <f t="array" ref="N23">(F23/$F$4)/SUMPRODUCT($F23:$L23/$F$4:$L$4)*100</f>
        <v>89.8241262975082</v>
      </c>
      <c r="O23" s="1" cm="1">
        <f t="array" ref="O23">(G23/$G$4)/SUMPRODUCT($F23:$L23/$F$4:$L$4)*100</f>
        <v>1.14659676353571</v>
      </c>
      <c r="P23" s="1" cm="1">
        <f t="array" ref="P23">(H23/$H$4)/SUMPRODUCT($F23:$L23/$F$4:$L$4)*100</f>
        <v>0.118999437932613</v>
      </c>
      <c r="Q23" s="1" cm="1">
        <f t="array" ref="Q23">(I23/$I$4)/SUMPRODUCT($F23:$L23/$F$4:$L$4)*100</f>
        <v>0.381865548739609</v>
      </c>
      <c r="R23" s="1" cm="1">
        <f t="array" ref="R23">(J23/$J$4)/SUMPRODUCT($F23:$L23/$F$4:$L$4)*100</f>
        <v>6.32528046759661</v>
      </c>
      <c r="S23" s="1" cm="1">
        <f t="array" ref="S23">(K23/$K$4)/SUMPRODUCT($F23:$L23/$F$4:$L$4)*100</f>
        <v>2.20313148468724</v>
      </c>
      <c r="T23" s="1" cm="1">
        <f t="array" ref="T23">(L23/$L$4)/SUMPRODUCT($F23:$L23/$F$4:$L$4)*100</f>
        <v>0</v>
      </c>
      <c r="U23" s="1">
        <f t="shared" si="20"/>
        <v>100</v>
      </c>
      <c r="V23" s="1">
        <f t="shared" si="1"/>
        <v>6</v>
      </c>
      <c r="W23" s="1">
        <f t="shared" si="2"/>
        <v>7</v>
      </c>
      <c r="X23" s="1">
        <f t="shared" si="3"/>
        <v>6</v>
      </c>
      <c r="Y23" s="1">
        <f t="shared" si="4"/>
        <v>0.0214285714285714</v>
      </c>
      <c r="Z23" s="1">
        <f t="shared" si="5"/>
        <v>0</v>
      </c>
      <c r="AA23" s="1">
        <f t="shared" si="6"/>
        <v>0</v>
      </c>
      <c r="AB23" s="1">
        <f t="shared" si="7"/>
        <v>0.1</v>
      </c>
      <c r="AC23" s="1">
        <f t="shared" si="8"/>
        <v>0</v>
      </c>
      <c r="AD23" s="1">
        <f t="shared" si="9"/>
        <v>1.18999437932613</v>
      </c>
      <c r="AE23" s="1">
        <f t="shared" si="10"/>
        <v>0.0142857142857143</v>
      </c>
      <c r="AF23" s="1">
        <f t="shared" si="11"/>
        <v>70</v>
      </c>
      <c r="AG23" s="1">
        <f t="shared" si="12"/>
        <v>0.7</v>
      </c>
      <c r="AH23" s="7">
        <f t="shared" si="21"/>
        <v>0.101758737024918</v>
      </c>
      <c r="AI23" s="7" cm="1">
        <f t="array" ref="AI23">SQRT(SUMPRODUCT(N23:T23/100,(1-($N$4:$T$4/(SUMPRODUCT(N23:T23,$N$4:$T$4)/100)))^2))</f>
        <v>0.0290537376869327</v>
      </c>
      <c r="AJ23" s="7" cm="1">
        <f t="array" ref="AJ23">SUMPRODUCT(N23:T23,$N$3:$T$3)/100</f>
        <v>1.8947687920439</v>
      </c>
      <c r="AK23" s="7" cm="1">
        <f t="array" ref="AK23">SUMPRODUCT(N23:T23/100,($N$3:$T$3-(SUMPRODUCT(N23:T23,$N$3:$T$3)/100))^2)</f>
        <v>0.00234106527333297</v>
      </c>
      <c r="AL23" s="7" cm="1">
        <f t="array" ref="AL23">SUMPRODUCT(N23:T23/100,($N$2:$T$2-(SUMPRODUCT(N23:T23,$N$2:$T$2)/100))^2)</f>
        <v>2.09350754742919</v>
      </c>
      <c r="AM23" s="7" cm="1">
        <f t="array" ref="AM23">SUMPRODUCT(N23:T23,$N$2:$T$2)/100</f>
        <v>10.6504823790299</v>
      </c>
      <c r="AN23" s="1" cm="1">
        <f t="array" ref="AN23">SUMPRODUCT(N23:T23,$N$1:$T$1)/100</f>
        <v>1109.7582017422</v>
      </c>
      <c r="AO23" s="1" cm="1">
        <f t="array" ref="AO23">-8.314*SUMPRODUCT((N23:T23/100)*LN(N23:T23/100+0.000000000001))</f>
        <v>3.62139437182299</v>
      </c>
      <c r="AP23" s="1" cm="1">
        <f t="array" ref="AP23">SUMPRODUCT((N23:T23/100)^2)</f>
        <v>0.811471129274498</v>
      </c>
      <c r="AQ23" s="1" cm="1">
        <f t="array" ref="AQ23">1/SUMPRODUCT((N23:T23/100)^2)</f>
        <v>1.23232973290628</v>
      </c>
      <c r="AR23" s="1" t="s">
        <v>55</v>
      </c>
      <c r="AS23" s="6">
        <f t="shared" si="13"/>
        <v>2</v>
      </c>
      <c r="AT23" s="1">
        <v>979.85</v>
      </c>
      <c r="AU23" s="1">
        <v>4</v>
      </c>
      <c r="AV23" s="1">
        <v>50</v>
      </c>
      <c r="AW23" s="1">
        <v>449.85</v>
      </c>
      <c r="AX23" s="1">
        <v>5</v>
      </c>
      <c r="AY23" s="5">
        <f t="shared" si="14"/>
        <v>224.925</v>
      </c>
      <c r="AZ23" s="1">
        <f t="shared" si="15"/>
        <v>2.5</v>
      </c>
      <c r="BA23" s="1">
        <f t="shared" si="16"/>
        <v>2249.25</v>
      </c>
      <c r="BB23" s="1">
        <f t="shared" si="17"/>
        <v>530</v>
      </c>
      <c r="BC23" s="1" t="s">
        <v>56</v>
      </c>
      <c r="BD23" s="1">
        <v>153</v>
      </c>
      <c r="BE23" s="1" t="s">
        <v>52</v>
      </c>
      <c r="BF23" s="1" t="s">
        <v>52</v>
      </c>
      <c r="BG23" s="1">
        <v>60</v>
      </c>
      <c r="BH23" s="1">
        <f t="shared" si="18"/>
        <v>-0.756647662872411</v>
      </c>
      <c r="BI23" s="1">
        <f t="shared" si="19"/>
        <v>0.819042301069102</v>
      </c>
    </row>
    <row r="24" spans="1:61">
      <c r="A24" s="1">
        <v>1064</v>
      </c>
      <c r="B24" s="1" t="s">
        <v>99</v>
      </c>
      <c r="C24" s="1" t="str">
        <f>_xlfn.XLOOKUP(A24,All!$A:$A,All!$C:$C,"")</f>
        <v>Cu-Al-Cr-Mg-Ni-Si</v>
      </c>
      <c r="D24" s="1">
        <v>2</v>
      </c>
      <c r="E24" s="1" t="s">
        <v>1344</v>
      </c>
      <c r="F24" s="1">
        <f t="shared" si="0"/>
        <v>92.25</v>
      </c>
      <c r="G24" s="1">
        <v>0.5</v>
      </c>
      <c r="H24" s="1">
        <v>0.1</v>
      </c>
      <c r="I24" s="1">
        <v>0.15</v>
      </c>
      <c r="J24" s="1">
        <v>6</v>
      </c>
      <c r="K24" s="1">
        <v>1</v>
      </c>
      <c r="L24" s="1">
        <v>0</v>
      </c>
      <c r="M24" s="1" t="s">
        <v>1345</v>
      </c>
      <c r="N24" s="1" cm="1">
        <f t="array" ref="N24">(F24/$F$4)/SUMPRODUCT($F24:$L24/$F$4:$L$4)*100</f>
        <v>89.8241262975082</v>
      </c>
      <c r="O24" s="1" cm="1">
        <f t="array" ref="O24">(G24/$G$4)/SUMPRODUCT($F24:$L24/$F$4:$L$4)*100</f>
        <v>1.14659676353571</v>
      </c>
      <c r="P24" s="1" cm="1">
        <f t="array" ref="P24">(H24/$H$4)/SUMPRODUCT($F24:$L24/$F$4:$L$4)*100</f>
        <v>0.118999437932613</v>
      </c>
      <c r="Q24" s="1" cm="1">
        <f t="array" ref="Q24">(I24/$I$4)/SUMPRODUCT($F24:$L24/$F$4:$L$4)*100</f>
        <v>0.381865548739609</v>
      </c>
      <c r="R24" s="1" cm="1">
        <f t="array" ref="R24">(J24/$J$4)/SUMPRODUCT($F24:$L24/$F$4:$L$4)*100</f>
        <v>6.32528046759661</v>
      </c>
      <c r="S24" s="1" cm="1">
        <f t="array" ref="S24">(K24/$K$4)/SUMPRODUCT($F24:$L24/$F$4:$L$4)*100</f>
        <v>2.20313148468724</v>
      </c>
      <c r="T24" s="1" cm="1">
        <f t="array" ref="T24">(L24/$L$4)/SUMPRODUCT($F24:$L24/$F$4:$L$4)*100</f>
        <v>0</v>
      </c>
      <c r="U24" s="1">
        <f t="shared" si="20"/>
        <v>100</v>
      </c>
      <c r="V24" s="1">
        <f t="shared" si="1"/>
        <v>6</v>
      </c>
      <c r="W24" s="1">
        <f t="shared" si="2"/>
        <v>7</v>
      </c>
      <c r="X24" s="1">
        <f t="shared" si="3"/>
        <v>6</v>
      </c>
      <c r="Y24" s="1">
        <f t="shared" si="4"/>
        <v>0.0214285714285714</v>
      </c>
      <c r="Z24" s="1">
        <f t="shared" si="5"/>
        <v>0</v>
      </c>
      <c r="AA24" s="1">
        <f t="shared" si="6"/>
        <v>0</v>
      </c>
      <c r="AB24" s="1">
        <f t="shared" si="7"/>
        <v>0.1</v>
      </c>
      <c r="AC24" s="1">
        <f t="shared" si="8"/>
        <v>0</v>
      </c>
      <c r="AD24" s="1">
        <f t="shared" si="9"/>
        <v>1.18999437932613</v>
      </c>
      <c r="AE24" s="1">
        <f t="shared" si="10"/>
        <v>0.0142857142857143</v>
      </c>
      <c r="AF24" s="1">
        <f t="shared" si="11"/>
        <v>70</v>
      </c>
      <c r="AG24" s="1">
        <f t="shared" si="12"/>
        <v>0.7</v>
      </c>
      <c r="AH24" s="7">
        <f t="shared" si="21"/>
        <v>0.101758737024918</v>
      </c>
      <c r="AI24" s="7" cm="1">
        <f t="array" ref="AI24">SQRT(SUMPRODUCT(N24:T24/100,(1-($N$4:$T$4/(SUMPRODUCT(N24:T24,$N$4:$T$4)/100)))^2))</f>
        <v>0.0290537376869327</v>
      </c>
      <c r="AJ24" s="7" cm="1">
        <f t="array" ref="AJ24">SUMPRODUCT(N24:T24,$N$3:$T$3)/100</f>
        <v>1.8947687920439</v>
      </c>
      <c r="AK24" s="7" cm="1">
        <f t="array" ref="AK24">SUMPRODUCT(N24:T24/100,($N$3:$T$3-(SUMPRODUCT(N24:T24,$N$3:$T$3)/100))^2)</f>
        <v>0.00234106527333297</v>
      </c>
      <c r="AL24" s="7" cm="1">
        <f t="array" ref="AL24">SUMPRODUCT(N24:T24/100,($N$2:$T$2-(SUMPRODUCT(N24:T24,$N$2:$T$2)/100))^2)</f>
        <v>2.09350754742919</v>
      </c>
      <c r="AM24" s="7" cm="1">
        <f t="array" ref="AM24">SUMPRODUCT(N24:T24,$N$2:$T$2)/100</f>
        <v>10.6504823790299</v>
      </c>
      <c r="AN24" s="1" cm="1">
        <f t="array" ref="AN24">SUMPRODUCT(N24:T24,$N$1:$T$1)/100</f>
        <v>1109.7582017422</v>
      </c>
      <c r="AO24" s="1" cm="1">
        <f t="array" ref="AO24">-8.314*SUMPRODUCT((N24:T24/100)*LN(N24:T24/100+0.000000000001))</f>
        <v>3.62139437182299</v>
      </c>
      <c r="AP24" s="1" cm="1">
        <f t="array" ref="AP24">SUMPRODUCT((N24:T24/100)^2)</f>
        <v>0.811471129274498</v>
      </c>
      <c r="AQ24" s="1" cm="1">
        <f t="array" ref="AQ24">1/SUMPRODUCT((N24:T24/100)^2)</f>
        <v>1.23232973290628</v>
      </c>
      <c r="AR24" s="1" t="s">
        <v>55</v>
      </c>
      <c r="AS24" s="6">
        <f t="shared" si="13"/>
        <v>2</v>
      </c>
      <c r="AT24" s="1">
        <v>979.85</v>
      </c>
      <c r="AU24" s="1">
        <v>4</v>
      </c>
      <c r="AV24" s="1">
        <v>50</v>
      </c>
      <c r="AW24" s="1">
        <v>449.85</v>
      </c>
      <c r="AX24" s="1">
        <v>3</v>
      </c>
      <c r="AY24" s="5">
        <f t="shared" si="14"/>
        <v>224.925</v>
      </c>
      <c r="AZ24" s="1">
        <f t="shared" si="15"/>
        <v>1.5</v>
      </c>
      <c r="BA24" s="1">
        <f t="shared" si="16"/>
        <v>1349.55</v>
      </c>
      <c r="BB24" s="1">
        <f t="shared" si="17"/>
        <v>530</v>
      </c>
      <c r="BC24" s="1" t="s">
        <v>56</v>
      </c>
      <c r="BD24" s="1">
        <v>160</v>
      </c>
      <c r="BE24" s="1" t="s">
        <v>52</v>
      </c>
      <c r="BF24" s="1" t="s">
        <v>52</v>
      </c>
      <c r="BG24" s="1">
        <v>60</v>
      </c>
      <c r="BH24" s="1">
        <f t="shared" si="18"/>
        <v>-0.666621187462455</v>
      </c>
      <c r="BI24" s="1">
        <f t="shared" si="19"/>
        <v>0.800373468473371</v>
      </c>
    </row>
    <row r="25" spans="1:61">
      <c r="A25" s="1">
        <v>1063</v>
      </c>
      <c r="B25" s="1" t="s">
        <v>99</v>
      </c>
      <c r="C25" s="1" t="str">
        <f>_xlfn.XLOOKUP(A25,All!$A:$A,All!$C:$C,"")</f>
        <v>Cu-Al-Cr-Mg-Ni-Si</v>
      </c>
      <c r="D25" s="1">
        <v>2</v>
      </c>
      <c r="E25" s="1" t="s">
        <v>1344</v>
      </c>
      <c r="F25" s="1">
        <f t="shared" si="0"/>
        <v>92.25</v>
      </c>
      <c r="G25" s="1">
        <v>0.5</v>
      </c>
      <c r="H25" s="1">
        <v>0.1</v>
      </c>
      <c r="I25" s="1">
        <v>0.15</v>
      </c>
      <c r="J25" s="1">
        <v>6</v>
      </c>
      <c r="K25" s="1">
        <v>1</v>
      </c>
      <c r="L25" s="1">
        <v>0</v>
      </c>
      <c r="M25" s="1" t="s">
        <v>1345</v>
      </c>
      <c r="N25" s="1" cm="1">
        <f t="array" ref="N25">(F25/$F$4)/SUMPRODUCT($F25:$L25/$F$4:$L$4)*100</f>
        <v>89.8241262975082</v>
      </c>
      <c r="O25" s="1" cm="1">
        <f t="array" ref="O25">(G25/$G$4)/SUMPRODUCT($F25:$L25/$F$4:$L$4)*100</f>
        <v>1.14659676353571</v>
      </c>
      <c r="P25" s="1" cm="1">
        <f t="array" ref="P25">(H25/$H$4)/SUMPRODUCT($F25:$L25/$F$4:$L$4)*100</f>
        <v>0.118999437932613</v>
      </c>
      <c r="Q25" s="1" cm="1">
        <f t="array" ref="Q25">(I25/$I$4)/SUMPRODUCT($F25:$L25/$F$4:$L$4)*100</f>
        <v>0.381865548739609</v>
      </c>
      <c r="R25" s="1" cm="1">
        <f t="array" ref="R25">(J25/$J$4)/SUMPRODUCT($F25:$L25/$F$4:$L$4)*100</f>
        <v>6.32528046759661</v>
      </c>
      <c r="S25" s="1" cm="1">
        <f t="array" ref="S25">(K25/$K$4)/SUMPRODUCT($F25:$L25/$F$4:$L$4)*100</f>
        <v>2.20313148468724</v>
      </c>
      <c r="T25" s="1" cm="1">
        <f t="array" ref="T25">(L25/$L$4)/SUMPRODUCT($F25:$L25/$F$4:$L$4)*100</f>
        <v>0</v>
      </c>
      <c r="U25" s="1">
        <f t="shared" si="20"/>
        <v>100</v>
      </c>
      <c r="V25" s="1">
        <f t="shared" si="1"/>
        <v>6</v>
      </c>
      <c r="W25" s="1">
        <f t="shared" si="2"/>
        <v>7</v>
      </c>
      <c r="X25" s="1">
        <f t="shared" si="3"/>
        <v>6</v>
      </c>
      <c r="Y25" s="1">
        <f t="shared" si="4"/>
        <v>0.0214285714285714</v>
      </c>
      <c r="Z25" s="1">
        <f t="shared" si="5"/>
        <v>0</v>
      </c>
      <c r="AA25" s="1">
        <f t="shared" si="6"/>
        <v>0</v>
      </c>
      <c r="AB25" s="1">
        <f t="shared" si="7"/>
        <v>0.1</v>
      </c>
      <c r="AC25" s="1">
        <f t="shared" si="8"/>
        <v>0</v>
      </c>
      <c r="AD25" s="1">
        <f t="shared" si="9"/>
        <v>1.18999437932613</v>
      </c>
      <c r="AE25" s="1">
        <f t="shared" si="10"/>
        <v>0.0142857142857143</v>
      </c>
      <c r="AF25" s="1">
        <f t="shared" si="11"/>
        <v>70</v>
      </c>
      <c r="AG25" s="1">
        <f t="shared" si="12"/>
        <v>0.7</v>
      </c>
      <c r="AH25" s="7">
        <f t="shared" si="21"/>
        <v>0.101758737024918</v>
      </c>
      <c r="AI25" s="7" cm="1">
        <f t="array" ref="AI25">SQRT(SUMPRODUCT(N25:T25/100,(1-($N$4:$T$4/(SUMPRODUCT(N25:T25,$N$4:$T$4)/100)))^2))</f>
        <v>0.0290537376869327</v>
      </c>
      <c r="AJ25" s="7" cm="1">
        <f t="array" ref="AJ25">SUMPRODUCT(N25:T25,$N$3:$T$3)/100</f>
        <v>1.8947687920439</v>
      </c>
      <c r="AK25" s="7" cm="1">
        <f t="array" ref="AK25">SUMPRODUCT(N25:T25/100,($N$3:$T$3-(SUMPRODUCT(N25:T25,$N$3:$T$3)/100))^2)</f>
        <v>0.00234106527333297</v>
      </c>
      <c r="AL25" s="7" cm="1">
        <f t="array" ref="AL25">SUMPRODUCT(N25:T25/100,($N$2:$T$2-(SUMPRODUCT(N25:T25,$N$2:$T$2)/100))^2)</f>
        <v>2.09350754742919</v>
      </c>
      <c r="AM25" s="7" cm="1">
        <f t="array" ref="AM25">SUMPRODUCT(N25:T25,$N$2:$T$2)/100</f>
        <v>10.6504823790299</v>
      </c>
      <c r="AN25" s="1" cm="1">
        <f t="array" ref="AN25">SUMPRODUCT(N25:T25,$N$1:$T$1)/100</f>
        <v>1109.7582017422</v>
      </c>
      <c r="AO25" s="1" cm="1">
        <f t="array" ref="AO25">-8.314*SUMPRODUCT((N25:T25/100)*LN(N25:T25/100+0.000000000001))</f>
        <v>3.62139437182299</v>
      </c>
      <c r="AP25" s="1" cm="1">
        <f t="array" ref="AP25">SUMPRODUCT((N25:T25/100)^2)</f>
        <v>0.811471129274498</v>
      </c>
      <c r="AQ25" s="1" cm="1">
        <f t="array" ref="AQ25">1/SUMPRODUCT((N25:T25/100)^2)</f>
        <v>1.23232973290628</v>
      </c>
      <c r="AR25" s="1" t="s">
        <v>55</v>
      </c>
      <c r="AS25" s="6">
        <f t="shared" si="13"/>
        <v>2</v>
      </c>
      <c r="AT25" s="1">
        <v>979.85</v>
      </c>
      <c r="AU25" s="1">
        <v>4</v>
      </c>
      <c r="AV25" s="1">
        <v>50</v>
      </c>
      <c r="AW25" s="1">
        <v>399.85</v>
      </c>
      <c r="AX25" s="1">
        <v>3</v>
      </c>
      <c r="AY25" s="5">
        <f t="shared" si="14"/>
        <v>199.925</v>
      </c>
      <c r="AZ25" s="1">
        <f t="shared" si="15"/>
        <v>1.5</v>
      </c>
      <c r="BA25" s="1">
        <f t="shared" si="16"/>
        <v>1199.55</v>
      </c>
      <c r="BB25" s="1">
        <f t="shared" si="17"/>
        <v>580</v>
      </c>
      <c r="BC25" s="1" t="s">
        <v>56</v>
      </c>
      <c r="BD25" s="1">
        <v>189</v>
      </c>
      <c r="BE25" s="1" t="s">
        <v>52</v>
      </c>
      <c r="BF25" s="1" t="s">
        <v>52</v>
      </c>
      <c r="BG25" s="1">
        <v>60</v>
      </c>
      <c r="BH25" s="1">
        <f t="shared" si="18"/>
        <v>-0.293654360764067</v>
      </c>
      <c r="BI25" s="1">
        <f t="shared" si="19"/>
        <v>0.724687392452051</v>
      </c>
    </row>
    <row r="26" spans="1:61">
      <c r="A26" s="1">
        <v>1114</v>
      </c>
      <c r="B26" s="1" t="s">
        <v>99</v>
      </c>
      <c r="C26" s="1" t="str">
        <f>_xlfn.XLOOKUP(A26,All!$A:$A,All!$C:$C,"")</f>
        <v>Cu-Al-Cr-Mg-Ni-Si</v>
      </c>
      <c r="D26" s="1">
        <v>2</v>
      </c>
      <c r="E26" s="1" t="s">
        <v>1344</v>
      </c>
      <c r="F26" s="1">
        <f t="shared" si="0"/>
        <v>92.25</v>
      </c>
      <c r="G26" s="1">
        <v>0.5</v>
      </c>
      <c r="H26" s="1">
        <v>0.1</v>
      </c>
      <c r="I26" s="1">
        <v>0.15</v>
      </c>
      <c r="J26" s="1">
        <v>6</v>
      </c>
      <c r="K26" s="1">
        <v>1</v>
      </c>
      <c r="L26" s="1">
        <v>0</v>
      </c>
      <c r="M26" s="1" t="s">
        <v>1345</v>
      </c>
      <c r="N26" s="1" cm="1">
        <f t="array" ref="N26">(F26/$F$4)/SUMPRODUCT($F26:$L26/$F$4:$L$4)*100</f>
        <v>89.8241262975082</v>
      </c>
      <c r="O26" s="1" cm="1">
        <f t="array" ref="O26">(G26/$G$4)/SUMPRODUCT($F26:$L26/$F$4:$L$4)*100</f>
        <v>1.14659676353571</v>
      </c>
      <c r="P26" s="1" cm="1">
        <f t="array" ref="P26">(H26/$H$4)/SUMPRODUCT($F26:$L26/$F$4:$L$4)*100</f>
        <v>0.118999437932613</v>
      </c>
      <c r="Q26" s="1" cm="1">
        <f t="array" ref="Q26">(I26/$I$4)/SUMPRODUCT($F26:$L26/$F$4:$L$4)*100</f>
        <v>0.381865548739609</v>
      </c>
      <c r="R26" s="1" cm="1">
        <f t="array" ref="R26">(J26/$J$4)/SUMPRODUCT($F26:$L26/$F$4:$L$4)*100</f>
        <v>6.32528046759661</v>
      </c>
      <c r="S26" s="1" cm="1">
        <f t="array" ref="S26">(K26/$K$4)/SUMPRODUCT($F26:$L26/$F$4:$L$4)*100</f>
        <v>2.20313148468724</v>
      </c>
      <c r="T26" s="1" cm="1">
        <f t="array" ref="T26">(L26/$L$4)/SUMPRODUCT($F26:$L26/$F$4:$L$4)*100</f>
        <v>0</v>
      </c>
      <c r="U26" s="1">
        <f t="shared" si="20"/>
        <v>100</v>
      </c>
      <c r="V26" s="1">
        <f t="shared" si="1"/>
        <v>6</v>
      </c>
      <c r="W26" s="1">
        <f t="shared" si="2"/>
        <v>7</v>
      </c>
      <c r="X26" s="1">
        <f t="shared" si="3"/>
        <v>6</v>
      </c>
      <c r="Y26" s="1">
        <f t="shared" si="4"/>
        <v>0.0214285714285714</v>
      </c>
      <c r="Z26" s="1">
        <f t="shared" si="5"/>
        <v>0</v>
      </c>
      <c r="AA26" s="1">
        <f t="shared" si="6"/>
        <v>0</v>
      </c>
      <c r="AB26" s="1">
        <f t="shared" si="7"/>
        <v>0.1</v>
      </c>
      <c r="AC26" s="1">
        <f t="shared" si="8"/>
        <v>0</v>
      </c>
      <c r="AD26" s="1">
        <f t="shared" si="9"/>
        <v>1.18999437932613</v>
      </c>
      <c r="AE26" s="1">
        <f t="shared" si="10"/>
        <v>0.0142857142857143</v>
      </c>
      <c r="AF26" s="1">
        <f t="shared" si="11"/>
        <v>70</v>
      </c>
      <c r="AG26" s="1">
        <f t="shared" si="12"/>
        <v>0.7</v>
      </c>
      <c r="AH26" s="7">
        <f t="shared" si="21"/>
        <v>0.101758737024918</v>
      </c>
      <c r="AI26" s="7" cm="1">
        <f t="array" ref="AI26">SQRT(SUMPRODUCT(N26:T26/100,(1-($N$4:$T$4/(SUMPRODUCT(N26:T26,$N$4:$T$4)/100)))^2))</f>
        <v>0.0290537376869327</v>
      </c>
      <c r="AJ26" s="7" cm="1">
        <f t="array" ref="AJ26">SUMPRODUCT(N26:T26,$N$3:$T$3)/100</f>
        <v>1.8947687920439</v>
      </c>
      <c r="AK26" s="7" cm="1">
        <f t="array" ref="AK26">SUMPRODUCT(N26:T26/100,($N$3:$T$3-(SUMPRODUCT(N26:T26,$N$3:$T$3)/100))^2)</f>
        <v>0.00234106527333297</v>
      </c>
      <c r="AL26" s="7" cm="1">
        <f t="array" ref="AL26">SUMPRODUCT(N26:T26/100,($N$2:$T$2-(SUMPRODUCT(N26:T26,$N$2:$T$2)/100))^2)</f>
        <v>2.09350754742919</v>
      </c>
      <c r="AM26" s="7" cm="1">
        <f t="array" ref="AM26">SUMPRODUCT(N26:T26,$N$2:$T$2)/100</f>
        <v>10.6504823790299</v>
      </c>
      <c r="AN26" s="1" cm="1">
        <f t="array" ref="AN26">SUMPRODUCT(N26:T26,$N$1:$T$1)/100</f>
        <v>1109.7582017422</v>
      </c>
      <c r="AO26" s="1" cm="1">
        <f t="array" ref="AO26">-8.314*SUMPRODUCT((N26:T26/100)*LN(N26:T26/100+0.000000000001))</f>
        <v>3.62139437182299</v>
      </c>
      <c r="AP26" s="1" cm="1">
        <f t="array" ref="AP26">SUMPRODUCT((N26:T26/100)^2)</f>
        <v>0.811471129274498</v>
      </c>
      <c r="AQ26" s="1" cm="1">
        <f t="array" ref="AQ26">1/SUMPRODUCT((N26:T26/100)^2)</f>
        <v>1.23232973290628</v>
      </c>
      <c r="AR26" s="1" t="s">
        <v>55</v>
      </c>
      <c r="AS26" s="6">
        <f t="shared" si="13"/>
        <v>2</v>
      </c>
      <c r="AT26" s="1">
        <v>979.85</v>
      </c>
      <c r="AU26" s="1">
        <v>4</v>
      </c>
      <c r="AV26" s="1">
        <v>50</v>
      </c>
      <c r="AW26" s="1">
        <v>449.85</v>
      </c>
      <c r="AX26" s="1">
        <v>5</v>
      </c>
      <c r="AY26" s="5">
        <f t="shared" si="14"/>
        <v>224.925</v>
      </c>
      <c r="AZ26" s="1">
        <f t="shared" si="15"/>
        <v>2.5</v>
      </c>
      <c r="BA26" s="1">
        <f t="shared" si="16"/>
        <v>2249.25</v>
      </c>
      <c r="BB26" s="1">
        <f t="shared" si="17"/>
        <v>530</v>
      </c>
      <c r="BC26" s="1" t="s">
        <v>56</v>
      </c>
      <c r="BD26" s="1">
        <v>157</v>
      </c>
      <c r="BE26" s="1" t="s">
        <v>52</v>
      </c>
      <c r="BF26" s="1" t="s">
        <v>52</v>
      </c>
      <c r="BG26" s="1">
        <v>59</v>
      </c>
      <c r="BH26" s="1">
        <f t="shared" si="18"/>
        <v>-0.705203962638151</v>
      </c>
      <c r="BI26" s="1">
        <f t="shared" si="19"/>
        <v>0.814615157530146</v>
      </c>
    </row>
    <row r="27" spans="1:61">
      <c r="A27" s="1">
        <v>1087</v>
      </c>
      <c r="B27" s="1" t="s">
        <v>99</v>
      </c>
      <c r="C27" s="1" t="str">
        <f>_xlfn.XLOOKUP(A27,All!$A:$A,All!$C:$C,"")</f>
        <v>Cu-Al-Cr-Mg-Ni-Si</v>
      </c>
      <c r="D27" s="1">
        <v>2</v>
      </c>
      <c r="E27" s="1" t="s">
        <v>1344</v>
      </c>
      <c r="F27" s="1">
        <f t="shared" si="0"/>
        <v>92.25</v>
      </c>
      <c r="G27" s="1">
        <v>0.5</v>
      </c>
      <c r="H27" s="1">
        <v>0.1</v>
      </c>
      <c r="I27" s="1">
        <v>0.15</v>
      </c>
      <c r="J27" s="1">
        <v>6</v>
      </c>
      <c r="K27" s="1">
        <v>1</v>
      </c>
      <c r="L27" s="1">
        <v>0</v>
      </c>
      <c r="M27" s="1" t="s">
        <v>1345</v>
      </c>
      <c r="N27" s="1" cm="1">
        <f t="array" ref="N27">(F27/$F$4)/SUMPRODUCT($F27:$L27/$F$4:$L$4)*100</f>
        <v>89.8241262975082</v>
      </c>
      <c r="O27" s="1" cm="1">
        <f t="array" ref="O27">(G27/$G$4)/SUMPRODUCT($F27:$L27/$F$4:$L$4)*100</f>
        <v>1.14659676353571</v>
      </c>
      <c r="P27" s="1" cm="1">
        <f t="array" ref="P27">(H27/$H$4)/SUMPRODUCT($F27:$L27/$F$4:$L$4)*100</f>
        <v>0.118999437932613</v>
      </c>
      <c r="Q27" s="1" cm="1">
        <f t="array" ref="Q27">(I27/$I$4)/SUMPRODUCT($F27:$L27/$F$4:$L$4)*100</f>
        <v>0.381865548739609</v>
      </c>
      <c r="R27" s="1" cm="1">
        <f t="array" ref="R27">(J27/$J$4)/SUMPRODUCT($F27:$L27/$F$4:$L$4)*100</f>
        <v>6.32528046759661</v>
      </c>
      <c r="S27" s="1" cm="1">
        <f t="array" ref="S27">(K27/$K$4)/SUMPRODUCT($F27:$L27/$F$4:$L$4)*100</f>
        <v>2.20313148468724</v>
      </c>
      <c r="T27" s="1" cm="1">
        <f t="array" ref="T27">(L27/$L$4)/SUMPRODUCT($F27:$L27/$F$4:$L$4)*100</f>
        <v>0</v>
      </c>
      <c r="U27" s="1">
        <f t="shared" si="20"/>
        <v>100</v>
      </c>
      <c r="V27" s="1">
        <f t="shared" si="1"/>
        <v>6</v>
      </c>
      <c r="W27" s="1">
        <f t="shared" si="2"/>
        <v>7</v>
      </c>
      <c r="X27" s="1">
        <f t="shared" si="3"/>
        <v>6</v>
      </c>
      <c r="Y27" s="1">
        <f t="shared" si="4"/>
        <v>0.0214285714285714</v>
      </c>
      <c r="Z27" s="1">
        <f t="shared" si="5"/>
        <v>0</v>
      </c>
      <c r="AA27" s="1">
        <f t="shared" si="6"/>
        <v>0</v>
      </c>
      <c r="AB27" s="1">
        <f t="shared" si="7"/>
        <v>0.1</v>
      </c>
      <c r="AC27" s="1">
        <f t="shared" si="8"/>
        <v>0</v>
      </c>
      <c r="AD27" s="1">
        <f t="shared" si="9"/>
        <v>1.18999437932613</v>
      </c>
      <c r="AE27" s="1">
        <f t="shared" si="10"/>
        <v>0.0142857142857143</v>
      </c>
      <c r="AF27" s="1">
        <f t="shared" si="11"/>
        <v>70</v>
      </c>
      <c r="AG27" s="1">
        <f t="shared" si="12"/>
        <v>0.7</v>
      </c>
      <c r="AH27" s="7">
        <f t="shared" si="21"/>
        <v>0.101758737024918</v>
      </c>
      <c r="AI27" s="7" cm="1">
        <f t="array" ref="AI27">SQRT(SUMPRODUCT(N27:T27/100,(1-($N$4:$T$4/(SUMPRODUCT(N27:T27,$N$4:$T$4)/100)))^2))</f>
        <v>0.0290537376869327</v>
      </c>
      <c r="AJ27" s="7" cm="1">
        <f t="array" ref="AJ27">SUMPRODUCT(N27:T27,$N$3:$T$3)/100</f>
        <v>1.8947687920439</v>
      </c>
      <c r="AK27" s="7" cm="1">
        <f t="array" ref="AK27">SUMPRODUCT(N27:T27/100,($N$3:$T$3-(SUMPRODUCT(N27:T27,$N$3:$T$3)/100))^2)</f>
        <v>0.00234106527333297</v>
      </c>
      <c r="AL27" s="7" cm="1">
        <f t="array" ref="AL27">SUMPRODUCT(N27:T27/100,($N$2:$T$2-(SUMPRODUCT(N27:T27,$N$2:$T$2)/100))^2)</f>
        <v>2.09350754742919</v>
      </c>
      <c r="AM27" s="7" cm="1">
        <f t="array" ref="AM27">SUMPRODUCT(N27:T27,$N$2:$T$2)/100</f>
        <v>10.6504823790299</v>
      </c>
      <c r="AN27" s="1" cm="1">
        <f t="array" ref="AN27">SUMPRODUCT(N27:T27,$N$1:$T$1)/100</f>
        <v>1109.7582017422</v>
      </c>
      <c r="AO27" s="1" cm="1">
        <f t="array" ref="AO27">-8.314*SUMPRODUCT((N27:T27/100)*LN(N27:T27/100+0.000000000001))</f>
        <v>3.62139437182299</v>
      </c>
      <c r="AP27" s="1" cm="1">
        <f t="array" ref="AP27">SUMPRODUCT((N27:T27/100)^2)</f>
        <v>0.811471129274498</v>
      </c>
      <c r="AQ27" s="1" cm="1">
        <f t="array" ref="AQ27">1/SUMPRODUCT((N27:T27/100)^2)</f>
        <v>1.23232973290628</v>
      </c>
      <c r="AR27" s="1" t="s">
        <v>55</v>
      </c>
      <c r="AS27" s="6">
        <f t="shared" si="13"/>
        <v>2</v>
      </c>
      <c r="AT27" s="1">
        <v>979.85</v>
      </c>
      <c r="AU27" s="1">
        <v>4</v>
      </c>
      <c r="AV27" s="1">
        <v>50</v>
      </c>
      <c r="AW27" s="1">
        <v>449.85</v>
      </c>
      <c r="AX27" s="1">
        <v>4</v>
      </c>
      <c r="AY27" s="5">
        <f t="shared" si="14"/>
        <v>224.925</v>
      </c>
      <c r="AZ27" s="1">
        <f t="shared" si="15"/>
        <v>2</v>
      </c>
      <c r="BA27" s="1">
        <f t="shared" si="16"/>
        <v>1799.4</v>
      </c>
      <c r="BB27" s="1">
        <f t="shared" si="17"/>
        <v>530</v>
      </c>
      <c r="BC27" s="1" t="s">
        <v>56</v>
      </c>
      <c r="BD27" s="1">
        <v>167</v>
      </c>
      <c r="BE27" s="1" t="s">
        <v>52</v>
      </c>
      <c r="BF27" s="1" t="s">
        <v>52</v>
      </c>
      <c r="BG27" s="1">
        <v>59</v>
      </c>
      <c r="BH27" s="1">
        <f t="shared" si="18"/>
        <v>-0.5765947120525</v>
      </c>
      <c r="BI27" s="1">
        <f t="shared" si="19"/>
        <v>0.788316855346138</v>
      </c>
    </row>
    <row r="28" spans="1:61">
      <c r="A28" s="1">
        <v>1033</v>
      </c>
      <c r="B28" s="1" t="s">
        <v>99</v>
      </c>
      <c r="C28" s="1" t="str">
        <f>_xlfn.XLOOKUP(A28,All!$A:$A,All!$C:$C,"")</f>
        <v>Cu-Al-Cr-Mg-Ni-Si</v>
      </c>
      <c r="D28" s="1">
        <v>2</v>
      </c>
      <c r="E28" s="1" t="s">
        <v>1344</v>
      </c>
      <c r="F28" s="1">
        <f t="shared" si="0"/>
        <v>92.25</v>
      </c>
      <c r="G28" s="1">
        <v>0.5</v>
      </c>
      <c r="H28" s="1">
        <v>0.1</v>
      </c>
      <c r="I28" s="1">
        <v>0.15</v>
      </c>
      <c r="J28" s="1">
        <v>6</v>
      </c>
      <c r="K28" s="1">
        <v>1</v>
      </c>
      <c r="L28" s="1">
        <v>0</v>
      </c>
      <c r="M28" s="1" t="s">
        <v>1345</v>
      </c>
      <c r="N28" s="1" cm="1">
        <f t="array" ref="N28">(F28/$F$4)/SUMPRODUCT($F28:$L28/$F$4:$L$4)*100</f>
        <v>89.8241262975082</v>
      </c>
      <c r="O28" s="1" cm="1">
        <f t="array" ref="O28">(G28/$G$4)/SUMPRODUCT($F28:$L28/$F$4:$L$4)*100</f>
        <v>1.14659676353571</v>
      </c>
      <c r="P28" s="1" cm="1">
        <f t="array" ref="P28">(H28/$H$4)/SUMPRODUCT($F28:$L28/$F$4:$L$4)*100</f>
        <v>0.118999437932613</v>
      </c>
      <c r="Q28" s="1" cm="1">
        <f t="array" ref="Q28">(I28/$I$4)/SUMPRODUCT($F28:$L28/$F$4:$L$4)*100</f>
        <v>0.381865548739609</v>
      </c>
      <c r="R28" s="1" cm="1">
        <f t="array" ref="R28">(J28/$J$4)/SUMPRODUCT($F28:$L28/$F$4:$L$4)*100</f>
        <v>6.32528046759661</v>
      </c>
      <c r="S28" s="1" cm="1">
        <f t="array" ref="S28">(K28/$K$4)/SUMPRODUCT($F28:$L28/$F$4:$L$4)*100</f>
        <v>2.20313148468724</v>
      </c>
      <c r="T28" s="1" cm="1">
        <f t="array" ref="T28">(L28/$L$4)/SUMPRODUCT($F28:$L28/$F$4:$L$4)*100</f>
        <v>0</v>
      </c>
      <c r="U28" s="1">
        <f t="shared" si="20"/>
        <v>100</v>
      </c>
      <c r="V28" s="1">
        <f t="shared" si="1"/>
        <v>6</v>
      </c>
      <c r="W28" s="1">
        <f t="shared" si="2"/>
        <v>7</v>
      </c>
      <c r="X28" s="1">
        <f t="shared" si="3"/>
        <v>6</v>
      </c>
      <c r="Y28" s="1">
        <f t="shared" si="4"/>
        <v>0.0214285714285714</v>
      </c>
      <c r="Z28" s="1">
        <f t="shared" si="5"/>
        <v>0</v>
      </c>
      <c r="AA28" s="1">
        <f t="shared" si="6"/>
        <v>0</v>
      </c>
      <c r="AB28" s="1">
        <f t="shared" si="7"/>
        <v>0.1</v>
      </c>
      <c r="AC28" s="1">
        <f t="shared" si="8"/>
        <v>0</v>
      </c>
      <c r="AD28" s="1">
        <f t="shared" si="9"/>
        <v>1.18999437932613</v>
      </c>
      <c r="AE28" s="1">
        <f t="shared" si="10"/>
        <v>0.0142857142857143</v>
      </c>
      <c r="AF28" s="1">
        <f t="shared" si="11"/>
        <v>70</v>
      </c>
      <c r="AG28" s="1">
        <f t="shared" si="12"/>
        <v>0.7</v>
      </c>
      <c r="AH28" s="7">
        <f t="shared" si="21"/>
        <v>0.101758737024918</v>
      </c>
      <c r="AI28" s="7" cm="1">
        <f t="array" ref="AI28">SQRT(SUMPRODUCT(N28:T28/100,(1-($N$4:$T$4/(SUMPRODUCT(N28:T28,$N$4:$T$4)/100)))^2))</f>
        <v>0.0290537376869327</v>
      </c>
      <c r="AJ28" s="7" cm="1">
        <f t="array" ref="AJ28">SUMPRODUCT(N28:T28,$N$3:$T$3)/100</f>
        <v>1.8947687920439</v>
      </c>
      <c r="AK28" s="7" cm="1">
        <f t="array" ref="AK28">SUMPRODUCT(N28:T28/100,($N$3:$T$3-(SUMPRODUCT(N28:T28,$N$3:$T$3)/100))^2)</f>
        <v>0.00234106527333297</v>
      </c>
      <c r="AL28" s="7" cm="1">
        <f t="array" ref="AL28">SUMPRODUCT(N28:T28/100,($N$2:$T$2-(SUMPRODUCT(N28:T28,$N$2:$T$2)/100))^2)</f>
        <v>2.09350754742919</v>
      </c>
      <c r="AM28" s="7" cm="1">
        <f t="array" ref="AM28">SUMPRODUCT(N28:T28,$N$2:$T$2)/100</f>
        <v>10.6504823790299</v>
      </c>
      <c r="AN28" s="1" cm="1">
        <f t="array" ref="AN28">SUMPRODUCT(N28:T28,$N$1:$T$1)/100</f>
        <v>1109.7582017422</v>
      </c>
      <c r="AO28" s="1" cm="1">
        <f t="array" ref="AO28">-8.314*SUMPRODUCT((N28:T28/100)*LN(N28:T28/100+0.000000000001))</f>
        <v>3.62139437182299</v>
      </c>
      <c r="AP28" s="1" cm="1">
        <f t="array" ref="AP28">SUMPRODUCT((N28:T28/100)^2)</f>
        <v>0.811471129274498</v>
      </c>
      <c r="AQ28" s="1" cm="1">
        <f t="array" ref="AQ28">1/SUMPRODUCT((N28:T28/100)^2)</f>
        <v>1.23232973290628</v>
      </c>
      <c r="AR28" s="1" t="s">
        <v>55</v>
      </c>
      <c r="AS28" s="6">
        <f t="shared" si="13"/>
        <v>2</v>
      </c>
      <c r="AT28" s="1">
        <v>979.85</v>
      </c>
      <c r="AU28" s="1">
        <v>4</v>
      </c>
      <c r="AV28" s="1">
        <v>50</v>
      </c>
      <c r="AW28" s="1">
        <v>449.85</v>
      </c>
      <c r="AX28" s="1">
        <v>2</v>
      </c>
      <c r="AY28" s="5">
        <f t="shared" si="14"/>
        <v>224.925</v>
      </c>
      <c r="AZ28" s="1">
        <f t="shared" si="15"/>
        <v>1</v>
      </c>
      <c r="BA28" s="1">
        <f t="shared" si="16"/>
        <v>899.7</v>
      </c>
      <c r="BB28" s="1">
        <f t="shared" si="17"/>
        <v>530</v>
      </c>
      <c r="BC28" s="1" t="s">
        <v>56</v>
      </c>
      <c r="BD28" s="1">
        <v>169</v>
      </c>
      <c r="BE28" s="1" t="s">
        <v>52</v>
      </c>
      <c r="BF28" s="1" t="s">
        <v>52</v>
      </c>
      <c r="BG28" s="1">
        <v>59</v>
      </c>
      <c r="BH28" s="1">
        <f t="shared" si="18"/>
        <v>-0.550872861935369</v>
      </c>
      <c r="BI28" s="1">
        <f t="shared" si="19"/>
        <v>0.783095405058374</v>
      </c>
    </row>
    <row r="29" spans="1:61">
      <c r="A29" s="1">
        <v>1037</v>
      </c>
      <c r="B29" s="1" t="s">
        <v>99</v>
      </c>
      <c r="C29" s="1" t="str">
        <f>_xlfn.XLOOKUP(A29,All!$A:$A,All!$C:$C,"")</f>
        <v>Cu-Al-Cr-Mg-Ni-Si</v>
      </c>
      <c r="D29" s="1">
        <v>2</v>
      </c>
      <c r="E29" s="1" t="s">
        <v>1344</v>
      </c>
      <c r="F29" s="1">
        <f t="shared" si="0"/>
        <v>92.25</v>
      </c>
      <c r="G29" s="1">
        <v>0.5</v>
      </c>
      <c r="H29" s="1">
        <v>0.1</v>
      </c>
      <c r="I29" s="1">
        <v>0.15</v>
      </c>
      <c r="J29" s="1">
        <v>6</v>
      </c>
      <c r="K29" s="1">
        <v>1</v>
      </c>
      <c r="L29" s="1">
        <v>0</v>
      </c>
      <c r="M29" s="1" t="s">
        <v>1345</v>
      </c>
      <c r="N29" s="1" cm="1">
        <f t="array" ref="N29">(F29/$F$4)/SUMPRODUCT($F29:$L29/$F$4:$L$4)*100</f>
        <v>89.8241262975082</v>
      </c>
      <c r="O29" s="1" cm="1">
        <f t="array" ref="O29">(G29/$G$4)/SUMPRODUCT($F29:$L29/$F$4:$L$4)*100</f>
        <v>1.14659676353571</v>
      </c>
      <c r="P29" s="1" cm="1">
        <f t="array" ref="P29">(H29/$H$4)/SUMPRODUCT($F29:$L29/$F$4:$L$4)*100</f>
        <v>0.118999437932613</v>
      </c>
      <c r="Q29" s="1" cm="1">
        <f t="array" ref="Q29">(I29/$I$4)/SUMPRODUCT($F29:$L29/$F$4:$L$4)*100</f>
        <v>0.381865548739609</v>
      </c>
      <c r="R29" s="1" cm="1">
        <f t="array" ref="R29">(J29/$J$4)/SUMPRODUCT($F29:$L29/$F$4:$L$4)*100</f>
        <v>6.32528046759661</v>
      </c>
      <c r="S29" s="1" cm="1">
        <f t="array" ref="S29">(K29/$K$4)/SUMPRODUCT($F29:$L29/$F$4:$L$4)*100</f>
        <v>2.20313148468724</v>
      </c>
      <c r="T29" s="1" cm="1">
        <f t="array" ref="T29">(L29/$L$4)/SUMPRODUCT($F29:$L29/$F$4:$L$4)*100</f>
        <v>0</v>
      </c>
      <c r="U29" s="1">
        <f t="shared" si="20"/>
        <v>100</v>
      </c>
      <c r="V29" s="1">
        <f t="shared" si="1"/>
        <v>6</v>
      </c>
      <c r="W29" s="1">
        <f t="shared" si="2"/>
        <v>7</v>
      </c>
      <c r="X29" s="1">
        <f t="shared" si="3"/>
        <v>6</v>
      </c>
      <c r="Y29" s="1">
        <f t="shared" si="4"/>
        <v>0.0214285714285714</v>
      </c>
      <c r="Z29" s="1">
        <f t="shared" si="5"/>
        <v>0</v>
      </c>
      <c r="AA29" s="1">
        <f t="shared" si="6"/>
        <v>0</v>
      </c>
      <c r="AB29" s="1">
        <f t="shared" si="7"/>
        <v>0.1</v>
      </c>
      <c r="AC29" s="1">
        <f t="shared" si="8"/>
        <v>0</v>
      </c>
      <c r="AD29" s="1">
        <f t="shared" si="9"/>
        <v>1.18999437932613</v>
      </c>
      <c r="AE29" s="1">
        <f t="shared" si="10"/>
        <v>0.0142857142857143</v>
      </c>
      <c r="AF29" s="1">
        <f t="shared" si="11"/>
        <v>70</v>
      </c>
      <c r="AG29" s="1">
        <f t="shared" si="12"/>
        <v>0.7</v>
      </c>
      <c r="AH29" s="7">
        <f t="shared" si="21"/>
        <v>0.101758737024918</v>
      </c>
      <c r="AI29" s="7" cm="1">
        <f t="array" ref="AI29">SQRT(SUMPRODUCT(N29:T29/100,(1-($N$4:$T$4/(SUMPRODUCT(N29:T29,$N$4:$T$4)/100)))^2))</f>
        <v>0.0290537376869327</v>
      </c>
      <c r="AJ29" s="7" cm="1">
        <f t="array" ref="AJ29">SUMPRODUCT(N29:T29,$N$3:$T$3)/100</f>
        <v>1.8947687920439</v>
      </c>
      <c r="AK29" s="7" cm="1">
        <f t="array" ref="AK29">SUMPRODUCT(N29:T29/100,($N$3:$T$3-(SUMPRODUCT(N29:T29,$N$3:$T$3)/100))^2)</f>
        <v>0.00234106527333297</v>
      </c>
      <c r="AL29" s="7" cm="1">
        <f t="array" ref="AL29">SUMPRODUCT(N29:T29/100,($N$2:$T$2-(SUMPRODUCT(N29:T29,$N$2:$T$2)/100))^2)</f>
        <v>2.09350754742919</v>
      </c>
      <c r="AM29" s="7" cm="1">
        <f t="array" ref="AM29">SUMPRODUCT(N29:T29,$N$2:$T$2)/100</f>
        <v>10.6504823790299</v>
      </c>
      <c r="AN29" s="1" cm="1">
        <f t="array" ref="AN29">SUMPRODUCT(N29:T29,$N$1:$T$1)/100</f>
        <v>1109.7582017422</v>
      </c>
      <c r="AO29" s="1" cm="1">
        <f t="array" ref="AO29">-8.314*SUMPRODUCT((N29:T29/100)*LN(N29:T29/100+0.000000000001))</f>
        <v>3.62139437182299</v>
      </c>
      <c r="AP29" s="1" cm="1">
        <f t="array" ref="AP29">SUMPRODUCT((N29:T29/100)^2)</f>
        <v>0.811471129274498</v>
      </c>
      <c r="AQ29" s="1" cm="1">
        <f t="array" ref="AQ29">1/SUMPRODUCT((N29:T29/100)^2)</f>
        <v>1.23232973290628</v>
      </c>
      <c r="AR29" s="1" t="s">
        <v>55</v>
      </c>
      <c r="AS29" s="6">
        <f t="shared" si="13"/>
        <v>2</v>
      </c>
      <c r="AT29" s="1">
        <v>979.85</v>
      </c>
      <c r="AU29" s="1">
        <v>4</v>
      </c>
      <c r="AV29" s="1">
        <v>50</v>
      </c>
      <c r="AW29" s="1">
        <v>449.85</v>
      </c>
      <c r="AX29" s="1">
        <v>2</v>
      </c>
      <c r="AY29" s="5">
        <f t="shared" si="14"/>
        <v>224.925</v>
      </c>
      <c r="AZ29" s="1">
        <f t="shared" si="15"/>
        <v>1</v>
      </c>
      <c r="BA29" s="1">
        <f t="shared" si="16"/>
        <v>899.7</v>
      </c>
      <c r="BB29" s="1">
        <f t="shared" si="17"/>
        <v>530</v>
      </c>
      <c r="BC29" s="1" t="s">
        <v>56</v>
      </c>
      <c r="BD29" s="1">
        <v>179</v>
      </c>
      <c r="BE29" s="1" t="s">
        <v>52</v>
      </c>
      <c r="BF29" s="1" t="s">
        <v>52</v>
      </c>
      <c r="BG29" s="1">
        <v>59</v>
      </c>
      <c r="BH29" s="1">
        <f t="shared" si="18"/>
        <v>-0.422263611349718</v>
      </c>
      <c r="BI29" s="1">
        <f t="shared" si="19"/>
        <v>0.757193696411778</v>
      </c>
    </row>
    <row r="30" spans="1:61">
      <c r="A30" s="1">
        <v>1141</v>
      </c>
      <c r="B30" s="1" t="s">
        <v>99</v>
      </c>
      <c r="C30" s="1" t="str">
        <f>_xlfn.XLOOKUP(A30,All!$A:$A,All!$C:$C,"")</f>
        <v>Cu-Al-Cr-Mg-Ni-Si</v>
      </c>
      <c r="D30" s="1">
        <v>2</v>
      </c>
      <c r="E30" s="1" t="s">
        <v>1344</v>
      </c>
      <c r="F30" s="1">
        <f t="shared" si="0"/>
        <v>92.25</v>
      </c>
      <c r="G30" s="1">
        <v>0.5</v>
      </c>
      <c r="H30" s="1">
        <v>0.1</v>
      </c>
      <c r="I30" s="1">
        <v>0.15</v>
      </c>
      <c r="J30" s="1">
        <v>6</v>
      </c>
      <c r="K30" s="1">
        <v>1</v>
      </c>
      <c r="L30" s="1">
        <v>0</v>
      </c>
      <c r="M30" s="1" t="s">
        <v>1345</v>
      </c>
      <c r="N30" s="1" cm="1">
        <f t="array" ref="N30">(F30/$F$4)/SUMPRODUCT($F30:$L30/$F$4:$L$4)*100</f>
        <v>89.8241262975082</v>
      </c>
      <c r="O30" s="1" cm="1">
        <f t="array" ref="O30">(G30/$G$4)/SUMPRODUCT($F30:$L30/$F$4:$L$4)*100</f>
        <v>1.14659676353571</v>
      </c>
      <c r="P30" s="1" cm="1">
        <f t="array" ref="P30">(H30/$H$4)/SUMPRODUCT($F30:$L30/$F$4:$L$4)*100</f>
        <v>0.118999437932613</v>
      </c>
      <c r="Q30" s="1" cm="1">
        <f t="array" ref="Q30">(I30/$I$4)/SUMPRODUCT($F30:$L30/$F$4:$L$4)*100</f>
        <v>0.381865548739609</v>
      </c>
      <c r="R30" s="1" cm="1">
        <f t="array" ref="R30">(J30/$J$4)/SUMPRODUCT($F30:$L30/$F$4:$L$4)*100</f>
        <v>6.32528046759661</v>
      </c>
      <c r="S30" s="1" cm="1">
        <f t="array" ref="S30">(K30/$K$4)/SUMPRODUCT($F30:$L30/$F$4:$L$4)*100</f>
        <v>2.20313148468724</v>
      </c>
      <c r="T30" s="1" cm="1">
        <f t="array" ref="T30">(L30/$L$4)/SUMPRODUCT($F30:$L30/$F$4:$L$4)*100</f>
        <v>0</v>
      </c>
      <c r="U30" s="1">
        <f t="shared" si="20"/>
        <v>100</v>
      </c>
      <c r="V30" s="1">
        <f t="shared" si="1"/>
        <v>6</v>
      </c>
      <c r="W30" s="1">
        <f t="shared" si="2"/>
        <v>7</v>
      </c>
      <c r="X30" s="1">
        <f t="shared" si="3"/>
        <v>6</v>
      </c>
      <c r="Y30" s="1">
        <f t="shared" si="4"/>
        <v>0.0214285714285714</v>
      </c>
      <c r="Z30" s="1">
        <f t="shared" si="5"/>
        <v>0</v>
      </c>
      <c r="AA30" s="1">
        <f t="shared" si="6"/>
        <v>0</v>
      </c>
      <c r="AB30" s="1">
        <f t="shared" si="7"/>
        <v>0.1</v>
      </c>
      <c r="AC30" s="1">
        <f t="shared" si="8"/>
        <v>0</v>
      </c>
      <c r="AD30" s="1">
        <f t="shared" si="9"/>
        <v>1.18999437932613</v>
      </c>
      <c r="AE30" s="1">
        <f t="shared" si="10"/>
        <v>0.0142857142857143</v>
      </c>
      <c r="AF30" s="1">
        <f t="shared" si="11"/>
        <v>70</v>
      </c>
      <c r="AG30" s="1">
        <f t="shared" si="12"/>
        <v>0.7</v>
      </c>
      <c r="AH30" s="7">
        <f t="shared" si="21"/>
        <v>0.101758737024918</v>
      </c>
      <c r="AI30" s="7" cm="1">
        <f t="array" ref="AI30">SQRT(SUMPRODUCT(N30:T30/100,(1-($N$4:$T$4/(SUMPRODUCT(N30:T30,$N$4:$T$4)/100)))^2))</f>
        <v>0.0290537376869327</v>
      </c>
      <c r="AJ30" s="7" cm="1">
        <f t="array" ref="AJ30">SUMPRODUCT(N30:T30,$N$3:$T$3)/100</f>
        <v>1.8947687920439</v>
      </c>
      <c r="AK30" s="7" cm="1">
        <f t="array" ref="AK30">SUMPRODUCT(N30:T30/100,($N$3:$T$3-(SUMPRODUCT(N30:T30,$N$3:$T$3)/100))^2)</f>
        <v>0.00234106527333297</v>
      </c>
      <c r="AL30" s="7" cm="1">
        <f t="array" ref="AL30">SUMPRODUCT(N30:T30/100,($N$2:$T$2-(SUMPRODUCT(N30:T30,$N$2:$T$2)/100))^2)</f>
        <v>2.09350754742919</v>
      </c>
      <c r="AM30" s="7" cm="1">
        <f t="array" ref="AM30">SUMPRODUCT(N30:T30,$N$2:$T$2)/100</f>
        <v>10.6504823790299</v>
      </c>
      <c r="AN30" s="1" cm="1">
        <f t="array" ref="AN30">SUMPRODUCT(N30:T30,$N$1:$T$1)/100</f>
        <v>1109.7582017422</v>
      </c>
      <c r="AO30" s="1" cm="1">
        <f t="array" ref="AO30">-8.314*SUMPRODUCT((N30:T30/100)*LN(N30:T30/100+0.000000000001))</f>
        <v>3.62139437182299</v>
      </c>
      <c r="AP30" s="1" cm="1">
        <f t="array" ref="AP30">SUMPRODUCT((N30:T30/100)^2)</f>
        <v>0.811471129274498</v>
      </c>
      <c r="AQ30" s="1" cm="1">
        <f t="array" ref="AQ30">1/SUMPRODUCT((N30:T30/100)^2)</f>
        <v>1.23232973290628</v>
      </c>
      <c r="AR30" s="1" t="s">
        <v>55</v>
      </c>
      <c r="AS30" s="6">
        <f t="shared" si="13"/>
        <v>2</v>
      </c>
      <c r="AT30" s="1">
        <v>979.85</v>
      </c>
      <c r="AU30" s="1">
        <v>4</v>
      </c>
      <c r="AV30" s="1">
        <v>50</v>
      </c>
      <c r="AW30" s="1">
        <v>399.85</v>
      </c>
      <c r="AX30" s="1">
        <v>6</v>
      </c>
      <c r="AY30" s="5">
        <f t="shared" si="14"/>
        <v>199.925</v>
      </c>
      <c r="AZ30" s="1">
        <f t="shared" si="15"/>
        <v>3</v>
      </c>
      <c r="BA30" s="1">
        <f t="shared" si="16"/>
        <v>2399.1</v>
      </c>
      <c r="BB30" s="1">
        <f t="shared" si="17"/>
        <v>580</v>
      </c>
      <c r="BC30" s="1" t="s">
        <v>56</v>
      </c>
      <c r="BD30" s="1">
        <v>198</v>
      </c>
      <c r="BE30" s="1" t="s">
        <v>52</v>
      </c>
      <c r="BF30" s="1" t="s">
        <v>52</v>
      </c>
      <c r="BG30" s="1">
        <v>59</v>
      </c>
      <c r="BH30" s="1">
        <f t="shared" si="18"/>
        <v>-0.177906035236981</v>
      </c>
      <c r="BI30" s="1">
        <f t="shared" si="19"/>
        <v>0.709030521494937</v>
      </c>
    </row>
    <row r="31" spans="1:61">
      <c r="A31" s="1">
        <v>1121</v>
      </c>
      <c r="B31" s="1" t="s">
        <v>99</v>
      </c>
      <c r="C31" s="1" t="str">
        <f>_xlfn.XLOOKUP(A31,All!$A:$A,All!$C:$C,"")</f>
        <v>Cu-Al-Cr-Mg-Ni-Si</v>
      </c>
      <c r="D31" s="1">
        <v>2</v>
      </c>
      <c r="E31" s="1" t="s">
        <v>1344</v>
      </c>
      <c r="F31" s="1">
        <f t="shared" si="0"/>
        <v>92.25</v>
      </c>
      <c r="G31" s="1">
        <v>0.5</v>
      </c>
      <c r="H31" s="1">
        <v>0.1</v>
      </c>
      <c r="I31" s="1">
        <v>0.15</v>
      </c>
      <c r="J31" s="1">
        <v>6</v>
      </c>
      <c r="K31" s="1">
        <v>1</v>
      </c>
      <c r="L31" s="1">
        <v>0</v>
      </c>
      <c r="M31" s="1" t="s">
        <v>1345</v>
      </c>
      <c r="N31" s="1" cm="1">
        <f t="array" ref="N31">(F31/$F$4)/SUMPRODUCT($F31:$L31/$F$4:$L$4)*100</f>
        <v>89.8241262975082</v>
      </c>
      <c r="O31" s="1" cm="1">
        <f t="array" ref="O31">(G31/$G$4)/SUMPRODUCT($F31:$L31/$F$4:$L$4)*100</f>
        <v>1.14659676353571</v>
      </c>
      <c r="P31" s="1" cm="1">
        <f t="array" ref="P31">(H31/$H$4)/SUMPRODUCT($F31:$L31/$F$4:$L$4)*100</f>
        <v>0.118999437932613</v>
      </c>
      <c r="Q31" s="1" cm="1">
        <f t="array" ref="Q31">(I31/$I$4)/SUMPRODUCT($F31:$L31/$F$4:$L$4)*100</f>
        <v>0.381865548739609</v>
      </c>
      <c r="R31" s="1" cm="1">
        <f t="array" ref="R31">(J31/$J$4)/SUMPRODUCT($F31:$L31/$F$4:$L$4)*100</f>
        <v>6.32528046759661</v>
      </c>
      <c r="S31" s="1" cm="1">
        <f t="array" ref="S31">(K31/$K$4)/SUMPRODUCT($F31:$L31/$F$4:$L$4)*100</f>
        <v>2.20313148468724</v>
      </c>
      <c r="T31" s="1" cm="1">
        <f t="array" ref="T31">(L31/$L$4)/SUMPRODUCT($F31:$L31/$F$4:$L$4)*100</f>
        <v>0</v>
      </c>
      <c r="U31" s="1">
        <f t="shared" si="20"/>
        <v>100</v>
      </c>
      <c r="V31" s="1">
        <f t="shared" si="1"/>
        <v>6</v>
      </c>
      <c r="W31" s="1">
        <f t="shared" si="2"/>
        <v>7</v>
      </c>
      <c r="X31" s="1">
        <f t="shared" si="3"/>
        <v>6</v>
      </c>
      <c r="Y31" s="1">
        <f t="shared" si="4"/>
        <v>0.0214285714285714</v>
      </c>
      <c r="Z31" s="1">
        <f t="shared" si="5"/>
        <v>0</v>
      </c>
      <c r="AA31" s="1">
        <f t="shared" si="6"/>
        <v>0</v>
      </c>
      <c r="AB31" s="1">
        <f t="shared" si="7"/>
        <v>0.1</v>
      </c>
      <c r="AC31" s="1">
        <f t="shared" si="8"/>
        <v>0</v>
      </c>
      <c r="AD31" s="1">
        <f t="shared" si="9"/>
        <v>1.18999437932613</v>
      </c>
      <c r="AE31" s="1">
        <f t="shared" si="10"/>
        <v>0.0142857142857143</v>
      </c>
      <c r="AF31" s="1">
        <f t="shared" si="11"/>
        <v>70</v>
      </c>
      <c r="AG31" s="1">
        <f t="shared" si="12"/>
        <v>0.7</v>
      </c>
      <c r="AH31" s="7">
        <f t="shared" si="21"/>
        <v>0.101758737024918</v>
      </c>
      <c r="AI31" s="7" cm="1">
        <f t="array" ref="AI31">SQRT(SUMPRODUCT(N31:T31/100,(1-($N$4:$T$4/(SUMPRODUCT(N31:T31,$N$4:$T$4)/100)))^2))</f>
        <v>0.0290537376869327</v>
      </c>
      <c r="AJ31" s="7" cm="1">
        <f t="array" ref="AJ31">SUMPRODUCT(N31:T31,$N$3:$T$3)/100</f>
        <v>1.8947687920439</v>
      </c>
      <c r="AK31" s="7" cm="1">
        <f t="array" ref="AK31">SUMPRODUCT(N31:T31/100,($N$3:$T$3-(SUMPRODUCT(N31:T31,$N$3:$T$3)/100))^2)</f>
        <v>0.00234106527333297</v>
      </c>
      <c r="AL31" s="7" cm="1">
        <f t="array" ref="AL31">SUMPRODUCT(N31:T31/100,($N$2:$T$2-(SUMPRODUCT(N31:T31,$N$2:$T$2)/100))^2)</f>
        <v>2.09350754742919</v>
      </c>
      <c r="AM31" s="7" cm="1">
        <f t="array" ref="AM31">SUMPRODUCT(N31:T31,$N$2:$T$2)/100</f>
        <v>10.6504823790299</v>
      </c>
      <c r="AN31" s="1" cm="1">
        <f t="array" ref="AN31">SUMPRODUCT(N31:T31,$N$1:$T$1)/100</f>
        <v>1109.7582017422</v>
      </c>
      <c r="AO31" s="1" cm="1">
        <f t="array" ref="AO31">-8.314*SUMPRODUCT((N31:T31/100)*LN(N31:T31/100+0.000000000001))</f>
        <v>3.62139437182299</v>
      </c>
      <c r="AP31" s="1" cm="1">
        <f t="array" ref="AP31">SUMPRODUCT((N31:T31/100)^2)</f>
        <v>0.811471129274498</v>
      </c>
      <c r="AQ31" s="1" cm="1">
        <f t="array" ref="AQ31">1/SUMPRODUCT((N31:T31/100)^2)</f>
        <v>1.23232973290628</v>
      </c>
      <c r="AR31" s="1" t="s">
        <v>55</v>
      </c>
      <c r="AS31" s="6">
        <f t="shared" si="13"/>
        <v>2</v>
      </c>
      <c r="AT31" s="1">
        <v>979.85</v>
      </c>
      <c r="AU31" s="1">
        <v>4</v>
      </c>
      <c r="AV31" s="1">
        <v>50</v>
      </c>
      <c r="AW31" s="1">
        <v>399.85</v>
      </c>
      <c r="AX31" s="1">
        <v>5</v>
      </c>
      <c r="AY31" s="5">
        <f t="shared" si="14"/>
        <v>199.925</v>
      </c>
      <c r="AZ31" s="1">
        <f t="shared" si="15"/>
        <v>2.5</v>
      </c>
      <c r="BA31" s="1">
        <f t="shared" si="16"/>
        <v>1999.25</v>
      </c>
      <c r="BB31" s="1">
        <f t="shared" si="17"/>
        <v>580</v>
      </c>
      <c r="BC31" s="1" t="s">
        <v>56</v>
      </c>
      <c r="BD31" s="1">
        <v>202</v>
      </c>
      <c r="BE31" s="1" t="s">
        <v>52</v>
      </c>
      <c r="BF31" s="1" t="s">
        <v>52</v>
      </c>
      <c r="BG31" s="1">
        <v>59</v>
      </c>
      <c r="BH31" s="1">
        <f t="shared" si="18"/>
        <v>-0.12646233500272</v>
      </c>
      <c r="BI31" s="1">
        <f t="shared" si="19"/>
        <v>0.699087262596401</v>
      </c>
    </row>
    <row r="32" spans="1:61">
      <c r="A32" s="1">
        <v>997</v>
      </c>
      <c r="B32" s="1" t="s">
        <v>99</v>
      </c>
      <c r="C32" s="1" t="str">
        <f>_xlfn.XLOOKUP(A32,All!$A:$A,All!$C:$C,"")</f>
        <v>Cu-Al-Cr-Mg-Ni-Si</v>
      </c>
      <c r="D32" s="1">
        <v>2</v>
      </c>
      <c r="E32" s="1" t="s">
        <v>1344</v>
      </c>
      <c r="F32" s="1">
        <f t="shared" si="0"/>
        <v>92.25</v>
      </c>
      <c r="G32" s="1">
        <v>0.5</v>
      </c>
      <c r="H32" s="1">
        <v>0.1</v>
      </c>
      <c r="I32" s="1">
        <v>0.15</v>
      </c>
      <c r="J32" s="1">
        <v>6</v>
      </c>
      <c r="K32" s="1">
        <v>1</v>
      </c>
      <c r="L32" s="1">
        <v>0</v>
      </c>
      <c r="M32" s="1" t="s">
        <v>1345</v>
      </c>
      <c r="N32" s="1" cm="1">
        <f t="array" ref="N32">(F32/$F$4)/SUMPRODUCT($F32:$L32/$F$4:$L$4)*100</f>
        <v>89.8241262975082</v>
      </c>
      <c r="O32" s="1" cm="1">
        <f t="array" ref="O32">(G32/$G$4)/SUMPRODUCT($F32:$L32/$F$4:$L$4)*100</f>
        <v>1.14659676353571</v>
      </c>
      <c r="P32" s="1" cm="1">
        <f t="array" ref="P32">(H32/$H$4)/SUMPRODUCT($F32:$L32/$F$4:$L$4)*100</f>
        <v>0.118999437932613</v>
      </c>
      <c r="Q32" s="1" cm="1">
        <f t="array" ref="Q32">(I32/$I$4)/SUMPRODUCT($F32:$L32/$F$4:$L$4)*100</f>
        <v>0.381865548739609</v>
      </c>
      <c r="R32" s="1" cm="1">
        <f t="array" ref="R32">(J32/$J$4)/SUMPRODUCT($F32:$L32/$F$4:$L$4)*100</f>
        <v>6.32528046759661</v>
      </c>
      <c r="S32" s="1" cm="1">
        <f t="array" ref="S32">(K32/$K$4)/SUMPRODUCT($F32:$L32/$F$4:$L$4)*100</f>
        <v>2.20313148468724</v>
      </c>
      <c r="T32" s="1" cm="1">
        <f t="array" ref="T32">(L32/$L$4)/SUMPRODUCT($F32:$L32/$F$4:$L$4)*100</f>
        <v>0</v>
      </c>
      <c r="U32" s="1">
        <f t="shared" si="20"/>
        <v>100</v>
      </c>
      <c r="V32" s="1">
        <f t="shared" si="1"/>
        <v>6</v>
      </c>
      <c r="W32" s="1">
        <f t="shared" si="2"/>
        <v>7</v>
      </c>
      <c r="X32" s="1">
        <f t="shared" si="3"/>
        <v>6</v>
      </c>
      <c r="Y32" s="1">
        <f t="shared" si="4"/>
        <v>0.0214285714285714</v>
      </c>
      <c r="Z32" s="1">
        <f t="shared" si="5"/>
        <v>0</v>
      </c>
      <c r="AA32" s="1">
        <f t="shared" si="6"/>
        <v>0</v>
      </c>
      <c r="AB32" s="1">
        <f t="shared" si="7"/>
        <v>0.1</v>
      </c>
      <c r="AC32" s="1">
        <f t="shared" si="8"/>
        <v>0</v>
      </c>
      <c r="AD32" s="1">
        <f t="shared" si="9"/>
        <v>1.18999437932613</v>
      </c>
      <c r="AE32" s="1">
        <f t="shared" si="10"/>
        <v>0.0142857142857143</v>
      </c>
      <c r="AF32" s="1">
        <f t="shared" si="11"/>
        <v>70</v>
      </c>
      <c r="AG32" s="1">
        <f t="shared" si="12"/>
        <v>0.7</v>
      </c>
      <c r="AH32" s="7">
        <f t="shared" si="21"/>
        <v>0.101758737024918</v>
      </c>
      <c r="AI32" s="7" cm="1">
        <f t="array" ref="AI32">SQRT(SUMPRODUCT(N32:T32/100,(1-($N$4:$T$4/(SUMPRODUCT(N32:T32,$N$4:$T$4)/100)))^2))</f>
        <v>0.0290537376869327</v>
      </c>
      <c r="AJ32" s="7" cm="1">
        <f t="array" ref="AJ32">SUMPRODUCT(N32:T32,$N$3:$T$3)/100</f>
        <v>1.8947687920439</v>
      </c>
      <c r="AK32" s="7" cm="1">
        <f t="array" ref="AK32">SUMPRODUCT(N32:T32/100,($N$3:$T$3-(SUMPRODUCT(N32:T32,$N$3:$T$3)/100))^2)</f>
        <v>0.00234106527333297</v>
      </c>
      <c r="AL32" s="7" cm="1">
        <f t="array" ref="AL32">SUMPRODUCT(N32:T32/100,($N$2:$T$2-(SUMPRODUCT(N32:T32,$N$2:$T$2)/100))^2)</f>
        <v>2.09350754742919</v>
      </c>
      <c r="AM32" s="7" cm="1">
        <f t="array" ref="AM32">SUMPRODUCT(N32:T32,$N$2:$T$2)/100</f>
        <v>10.6504823790299</v>
      </c>
      <c r="AN32" s="1" cm="1">
        <f t="array" ref="AN32">SUMPRODUCT(N32:T32,$N$1:$T$1)/100</f>
        <v>1109.7582017422</v>
      </c>
      <c r="AO32" s="1" cm="1">
        <f t="array" ref="AO32">-8.314*SUMPRODUCT((N32:T32/100)*LN(N32:T32/100+0.000000000001))</f>
        <v>3.62139437182299</v>
      </c>
      <c r="AP32" s="1" cm="1">
        <f t="array" ref="AP32">SUMPRODUCT((N32:T32/100)^2)</f>
        <v>0.811471129274498</v>
      </c>
      <c r="AQ32" s="1" cm="1">
        <f t="array" ref="AQ32">1/SUMPRODUCT((N32:T32/100)^2)</f>
        <v>1.23232973290628</v>
      </c>
      <c r="AR32" s="1" t="s">
        <v>55</v>
      </c>
      <c r="AS32" s="6">
        <f t="shared" si="13"/>
        <v>2</v>
      </c>
      <c r="AT32" s="1">
        <v>979.85</v>
      </c>
      <c r="AU32" s="1">
        <v>4</v>
      </c>
      <c r="AV32" s="1">
        <v>50</v>
      </c>
      <c r="AW32" s="1">
        <v>449.85</v>
      </c>
      <c r="AX32" s="1">
        <v>1.5</v>
      </c>
      <c r="AY32" s="5">
        <f t="shared" si="14"/>
        <v>224.925</v>
      </c>
      <c r="AZ32" s="1">
        <f t="shared" si="15"/>
        <v>0.75</v>
      </c>
      <c r="BA32" s="1">
        <f t="shared" si="16"/>
        <v>674.775</v>
      </c>
      <c r="BB32" s="1">
        <f t="shared" si="17"/>
        <v>530</v>
      </c>
      <c r="BC32" s="1" t="s">
        <v>56</v>
      </c>
      <c r="BD32" s="1">
        <v>173</v>
      </c>
      <c r="BE32" s="1" t="s">
        <v>52</v>
      </c>
      <c r="BF32" s="1" t="s">
        <v>52</v>
      </c>
      <c r="BG32" s="1">
        <v>58</v>
      </c>
      <c r="BH32" s="1">
        <f t="shared" si="18"/>
        <v>-0.499429161701109</v>
      </c>
      <c r="BI32" s="1">
        <f t="shared" si="19"/>
        <v>0.779437546258</v>
      </c>
    </row>
    <row r="33" spans="1:61">
      <c r="A33" s="1">
        <v>1060</v>
      </c>
      <c r="B33" s="1" t="s">
        <v>99</v>
      </c>
      <c r="C33" s="1" t="str">
        <f>_xlfn.XLOOKUP(A33,All!$A:$A,All!$C:$C,"")</f>
        <v>Cu-Al-Cr-Mg-Ni-Si</v>
      </c>
      <c r="D33" s="1">
        <v>2</v>
      </c>
      <c r="E33" s="1" t="s">
        <v>1344</v>
      </c>
      <c r="F33" s="1">
        <f t="shared" si="0"/>
        <v>92.25</v>
      </c>
      <c r="G33" s="1">
        <v>0.5</v>
      </c>
      <c r="H33" s="1">
        <v>0.1</v>
      </c>
      <c r="I33" s="1">
        <v>0.15</v>
      </c>
      <c r="J33" s="1">
        <v>6</v>
      </c>
      <c r="K33" s="1">
        <v>1</v>
      </c>
      <c r="L33" s="1">
        <v>0</v>
      </c>
      <c r="M33" s="1" t="s">
        <v>1345</v>
      </c>
      <c r="N33" s="1" cm="1">
        <f t="array" ref="N33">(F33/$F$4)/SUMPRODUCT($F33:$L33/$F$4:$L$4)*100</f>
        <v>89.8241262975082</v>
      </c>
      <c r="O33" s="1" cm="1">
        <f t="array" ref="O33">(G33/$G$4)/SUMPRODUCT($F33:$L33/$F$4:$L$4)*100</f>
        <v>1.14659676353571</v>
      </c>
      <c r="P33" s="1" cm="1">
        <f t="array" ref="P33">(H33/$H$4)/SUMPRODUCT($F33:$L33/$F$4:$L$4)*100</f>
        <v>0.118999437932613</v>
      </c>
      <c r="Q33" s="1" cm="1">
        <f t="array" ref="Q33">(I33/$I$4)/SUMPRODUCT($F33:$L33/$F$4:$L$4)*100</f>
        <v>0.381865548739609</v>
      </c>
      <c r="R33" s="1" cm="1">
        <f t="array" ref="R33">(J33/$J$4)/SUMPRODUCT($F33:$L33/$F$4:$L$4)*100</f>
        <v>6.32528046759661</v>
      </c>
      <c r="S33" s="1" cm="1">
        <f t="array" ref="S33">(K33/$K$4)/SUMPRODUCT($F33:$L33/$F$4:$L$4)*100</f>
        <v>2.20313148468724</v>
      </c>
      <c r="T33" s="1" cm="1">
        <f t="array" ref="T33">(L33/$L$4)/SUMPRODUCT($F33:$L33/$F$4:$L$4)*100</f>
        <v>0</v>
      </c>
      <c r="U33" s="1">
        <f t="shared" si="20"/>
        <v>100</v>
      </c>
      <c r="V33" s="1">
        <f t="shared" si="1"/>
        <v>6</v>
      </c>
      <c r="W33" s="1">
        <f t="shared" si="2"/>
        <v>7</v>
      </c>
      <c r="X33" s="1">
        <f t="shared" si="3"/>
        <v>6</v>
      </c>
      <c r="Y33" s="1">
        <f t="shared" si="4"/>
        <v>0.0214285714285714</v>
      </c>
      <c r="Z33" s="1">
        <f t="shared" si="5"/>
        <v>0</v>
      </c>
      <c r="AA33" s="1">
        <f t="shared" si="6"/>
        <v>0</v>
      </c>
      <c r="AB33" s="1">
        <f t="shared" si="7"/>
        <v>0.1</v>
      </c>
      <c r="AC33" s="1">
        <f t="shared" si="8"/>
        <v>0</v>
      </c>
      <c r="AD33" s="1">
        <f t="shared" si="9"/>
        <v>1.18999437932613</v>
      </c>
      <c r="AE33" s="1">
        <f t="shared" si="10"/>
        <v>0.0142857142857143</v>
      </c>
      <c r="AF33" s="1">
        <f t="shared" si="11"/>
        <v>70</v>
      </c>
      <c r="AG33" s="1">
        <f t="shared" si="12"/>
        <v>0.7</v>
      </c>
      <c r="AH33" s="7">
        <f t="shared" si="21"/>
        <v>0.101758737024918</v>
      </c>
      <c r="AI33" s="7" cm="1">
        <f t="array" ref="AI33">SQRT(SUMPRODUCT(N33:T33/100,(1-($N$4:$T$4/(SUMPRODUCT(N33:T33,$N$4:$T$4)/100)))^2))</f>
        <v>0.0290537376869327</v>
      </c>
      <c r="AJ33" s="7" cm="1">
        <f t="array" ref="AJ33">SUMPRODUCT(N33:T33,$N$3:$T$3)/100</f>
        <v>1.8947687920439</v>
      </c>
      <c r="AK33" s="7" cm="1">
        <f t="array" ref="AK33">SUMPRODUCT(N33:T33/100,($N$3:$T$3-(SUMPRODUCT(N33:T33,$N$3:$T$3)/100))^2)</f>
        <v>0.00234106527333297</v>
      </c>
      <c r="AL33" s="7" cm="1">
        <f t="array" ref="AL33">SUMPRODUCT(N33:T33/100,($N$2:$T$2-(SUMPRODUCT(N33:T33,$N$2:$T$2)/100))^2)</f>
        <v>2.09350754742919</v>
      </c>
      <c r="AM33" s="7" cm="1">
        <f t="array" ref="AM33">SUMPRODUCT(N33:T33,$N$2:$T$2)/100</f>
        <v>10.6504823790299</v>
      </c>
      <c r="AN33" s="1" cm="1">
        <f t="array" ref="AN33">SUMPRODUCT(N33:T33,$N$1:$T$1)/100</f>
        <v>1109.7582017422</v>
      </c>
      <c r="AO33" s="1" cm="1">
        <f t="array" ref="AO33">-8.314*SUMPRODUCT((N33:T33/100)*LN(N33:T33/100+0.000000000001))</f>
        <v>3.62139437182299</v>
      </c>
      <c r="AP33" s="1" cm="1">
        <f t="array" ref="AP33">SUMPRODUCT((N33:T33/100)^2)</f>
        <v>0.811471129274498</v>
      </c>
      <c r="AQ33" s="1" cm="1">
        <f t="array" ref="AQ33">1/SUMPRODUCT((N33:T33/100)^2)</f>
        <v>1.23232973290628</v>
      </c>
      <c r="AR33" s="1" t="s">
        <v>55</v>
      </c>
      <c r="AS33" s="6">
        <f t="shared" si="13"/>
        <v>2</v>
      </c>
      <c r="AT33" s="1">
        <v>979.85</v>
      </c>
      <c r="AU33" s="1">
        <v>4</v>
      </c>
      <c r="AV33" s="1">
        <v>50</v>
      </c>
      <c r="AW33" s="1">
        <v>449.85</v>
      </c>
      <c r="AX33" s="1">
        <v>3</v>
      </c>
      <c r="AY33" s="5">
        <f t="shared" si="14"/>
        <v>224.925</v>
      </c>
      <c r="AZ33" s="1">
        <f t="shared" si="15"/>
        <v>1.5</v>
      </c>
      <c r="BA33" s="1">
        <f t="shared" si="16"/>
        <v>1349.55</v>
      </c>
      <c r="BB33" s="1">
        <f t="shared" si="17"/>
        <v>530</v>
      </c>
      <c r="BC33" s="1" t="s">
        <v>56</v>
      </c>
      <c r="BD33" s="1">
        <v>180</v>
      </c>
      <c r="BE33" s="1" t="s">
        <v>52</v>
      </c>
      <c r="BF33" s="1" t="s">
        <v>52</v>
      </c>
      <c r="BG33" s="1">
        <v>58</v>
      </c>
      <c r="BH33" s="1">
        <f t="shared" si="18"/>
        <v>-0.409402686291153</v>
      </c>
      <c r="BI33" s="1">
        <f t="shared" si="19"/>
        <v>0.761528027071662</v>
      </c>
    </row>
    <row r="34" spans="1:61">
      <c r="A34" s="1">
        <v>1001</v>
      </c>
      <c r="B34" s="1" t="s">
        <v>99</v>
      </c>
      <c r="C34" s="1" t="str">
        <f>_xlfn.XLOOKUP(A34,All!$A:$A,All!$C:$C,"")</f>
        <v>Cu-Al-Cr-Mg-Ni-Si</v>
      </c>
      <c r="D34" s="1">
        <v>2</v>
      </c>
      <c r="E34" s="1" t="s">
        <v>1344</v>
      </c>
      <c r="F34" s="1">
        <f t="shared" si="0"/>
        <v>92.25</v>
      </c>
      <c r="G34" s="1">
        <v>0.5</v>
      </c>
      <c r="H34" s="1">
        <v>0.1</v>
      </c>
      <c r="I34" s="1">
        <v>0.15</v>
      </c>
      <c r="J34" s="1">
        <v>6</v>
      </c>
      <c r="K34" s="1">
        <v>1</v>
      </c>
      <c r="L34" s="1">
        <v>0</v>
      </c>
      <c r="M34" s="1" t="s">
        <v>1345</v>
      </c>
      <c r="N34" s="1" cm="1">
        <f t="array" ref="N34">(F34/$F$4)/SUMPRODUCT($F34:$L34/$F$4:$L$4)*100</f>
        <v>89.8241262975082</v>
      </c>
      <c r="O34" s="1" cm="1">
        <f t="array" ref="O34">(G34/$G$4)/SUMPRODUCT($F34:$L34/$F$4:$L$4)*100</f>
        <v>1.14659676353571</v>
      </c>
      <c r="P34" s="1" cm="1">
        <f t="array" ref="P34">(H34/$H$4)/SUMPRODUCT($F34:$L34/$F$4:$L$4)*100</f>
        <v>0.118999437932613</v>
      </c>
      <c r="Q34" s="1" cm="1">
        <f t="array" ref="Q34">(I34/$I$4)/SUMPRODUCT($F34:$L34/$F$4:$L$4)*100</f>
        <v>0.381865548739609</v>
      </c>
      <c r="R34" s="1" cm="1">
        <f t="array" ref="R34">(J34/$J$4)/SUMPRODUCT($F34:$L34/$F$4:$L$4)*100</f>
        <v>6.32528046759661</v>
      </c>
      <c r="S34" s="1" cm="1">
        <f t="array" ref="S34">(K34/$K$4)/SUMPRODUCT($F34:$L34/$F$4:$L$4)*100</f>
        <v>2.20313148468724</v>
      </c>
      <c r="T34" s="1" cm="1">
        <f t="array" ref="T34">(L34/$L$4)/SUMPRODUCT($F34:$L34/$F$4:$L$4)*100</f>
        <v>0</v>
      </c>
      <c r="U34" s="1">
        <f t="shared" si="20"/>
        <v>100</v>
      </c>
      <c r="V34" s="1">
        <f t="shared" si="1"/>
        <v>6</v>
      </c>
      <c r="W34" s="1">
        <f t="shared" si="2"/>
        <v>7</v>
      </c>
      <c r="X34" s="1">
        <f t="shared" si="3"/>
        <v>6</v>
      </c>
      <c r="Y34" s="1">
        <f t="shared" si="4"/>
        <v>0.0214285714285714</v>
      </c>
      <c r="Z34" s="1">
        <f t="shared" si="5"/>
        <v>0</v>
      </c>
      <c r="AA34" s="1">
        <f t="shared" si="6"/>
        <v>0</v>
      </c>
      <c r="AB34" s="1">
        <f t="shared" si="7"/>
        <v>0.1</v>
      </c>
      <c r="AC34" s="1">
        <f t="shared" si="8"/>
        <v>0</v>
      </c>
      <c r="AD34" s="1">
        <f t="shared" si="9"/>
        <v>1.18999437932613</v>
      </c>
      <c r="AE34" s="1">
        <f t="shared" si="10"/>
        <v>0.0142857142857143</v>
      </c>
      <c r="AF34" s="1">
        <f t="shared" si="11"/>
        <v>70</v>
      </c>
      <c r="AG34" s="1">
        <f t="shared" si="12"/>
        <v>0.7</v>
      </c>
      <c r="AH34" s="7">
        <f t="shared" si="21"/>
        <v>0.101758737024918</v>
      </c>
      <c r="AI34" s="7" cm="1">
        <f t="array" ref="AI34">SQRT(SUMPRODUCT(N34:T34/100,(1-($N$4:$T$4/(SUMPRODUCT(N34:T34,$N$4:$T$4)/100)))^2))</f>
        <v>0.0290537376869327</v>
      </c>
      <c r="AJ34" s="7" cm="1">
        <f t="array" ref="AJ34">SUMPRODUCT(N34:T34,$N$3:$T$3)/100</f>
        <v>1.8947687920439</v>
      </c>
      <c r="AK34" s="7" cm="1">
        <f t="array" ref="AK34">SUMPRODUCT(N34:T34/100,($N$3:$T$3-(SUMPRODUCT(N34:T34,$N$3:$T$3)/100))^2)</f>
        <v>0.00234106527333297</v>
      </c>
      <c r="AL34" s="7" cm="1">
        <f t="array" ref="AL34">SUMPRODUCT(N34:T34/100,($N$2:$T$2-(SUMPRODUCT(N34:T34,$N$2:$T$2)/100))^2)</f>
        <v>2.09350754742919</v>
      </c>
      <c r="AM34" s="7" cm="1">
        <f t="array" ref="AM34">SUMPRODUCT(N34:T34,$N$2:$T$2)/100</f>
        <v>10.6504823790299</v>
      </c>
      <c r="AN34" s="1" cm="1">
        <f t="array" ref="AN34">SUMPRODUCT(N34:T34,$N$1:$T$1)/100</f>
        <v>1109.7582017422</v>
      </c>
      <c r="AO34" s="1" cm="1">
        <f t="array" ref="AO34">-8.314*SUMPRODUCT((N34:T34/100)*LN(N34:T34/100+0.000000000001))</f>
        <v>3.62139437182299</v>
      </c>
      <c r="AP34" s="1" cm="1">
        <f t="array" ref="AP34">SUMPRODUCT((N34:T34/100)^2)</f>
        <v>0.811471129274498</v>
      </c>
      <c r="AQ34" s="1" cm="1">
        <f t="array" ref="AQ34">1/SUMPRODUCT((N34:T34/100)^2)</f>
        <v>1.23232973290628</v>
      </c>
      <c r="AR34" s="1" t="s">
        <v>55</v>
      </c>
      <c r="AS34" s="6">
        <f t="shared" si="13"/>
        <v>2</v>
      </c>
      <c r="AT34" s="1">
        <v>979.85</v>
      </c>
      <c r="AU34" s="1">
        <v>4</v>
      </c>
      <c r="AV34" s="1">
        <v>50</v>
      </c>
      <c r="AW34" s="1">
        <v>449.85</v>
      </c>
      <c r="AX34" s="1">
        <v>1.5</v>
      </c>
      <c r="AY34" s="5">
        <f t="shared" si="14"/>
        <v>224.925</v>
      </c>
      <c r="AZ34" s="1">
        <f t="shared" si="15"/>
        <v>0.75</v>
      </c>
      <c r="BA34" s="1">
        <f t="shared" si="16"/>
        <v>674.775</v>
      </c>
      <c r="BB34" s="1">
        <f t="shared" si="17"/>
        <v>530</v>
      </c>
      <c r="BC34" s="1" t="s">
        <v>56</v>
      </c>
      <c r="BD34" s="1">
        <v>189</v>
      </c>
      <c r="BE34" s="1" t="s">
        <v>52</v>
      </c>
      <c r="BF34" s="1" t="s">
        <v>52</v>
      </c>
      <c r="BG34" s="1">
        <v>58</v>
      </c>
      <c r="BH34" s="1">
        <f t="shared" si="18"/>
        <v>-0.293654360764067</v>
      </c>
      <c r="BI34" s="1">
        <f t="shared" si="19"/>
        <v>0.738780628318686</v>
      </c>
    </row>
    <row r="35" spans="1:61">
      <c r="A35" s="1">
        <v>1094</v>
      </c>
      <c r="B35" s="1" t="s">
        <v>99</v>
      </c>
      <c r="C35" s="1" t="str">
        <f>_xlfn.XLOOKUP(A35,All!$A:$A,All!$C:$C,"")</f>
        <v>Cu-Al-Cr-Mg-Ni-Si</v>
      </c>
      <c r="D35" s="1">
        <v>2</v>
      </c>
      <c r="E35" s="1" t="s">
        <v>1344</v>
      </c>
      <c r="F35" s="1">
        <f t="shared" si="0"/>
        <v>92.25</v>
      </c>
      <c r="G35" s="1">
        <v>0.5</v>
      </c>
      <c r="H35" s="1">
        <v>0.1</v>
      </c>
      <c r="I35" s="1">
        <v>0.15</v>
      </c>
      <c r="J35" s="1">
        <v>6</v>
      </c>
      <c r="K35" s="1">
        <v>1</v>
      </c>
      <c r="L35" s="1">
        <v>0</v>
      </c>
      <c r="M35" s="1" t="s">
        <v>1345</v>
      </c>
      <c r="N35" s="1" cm="1">
        <f t="array" ref="N35">(F35/$F$4)/SUMPRODUCT($F35:$L35/$F$4:$L$4)*100</f>
        <v>89.8241262975082</v>
      </c>
      <c r="O35" s="1" cm="1">
        <f t="array" ref="O35">(G35/$G$4)/SUMPRODUCT($F35:$L35/$F$4:$L$4)*100</f>
        <v>1.14659676353571</v>
      </c>
      <c r="P35" s="1" cm="1">
        <f t="array" ref="P35">(H35/$H$4)/SUMPRODUCT($F35:$L35/$F$4:$L$4)*100</f>
        <v>0.118999437932613</v>
      </c>
      <c r="Q35" s="1" cm="1">
        <f t="array" ref="Q35">(I35/$I$4)/SUMPRODUCT($F35:$L35/$F$4:$L$4)*100</f>
        <v>0.381865548739609</v>
      </c>
      <c r="R35" s="1" cm="1">
        <f t="array" ref="R35">(J35/$J$4)/SUMPRODUCT($F35:$L35/$F$4:$L$4)*100</f>
        <v>6.32528046759661</v>
      </c>
      <c r="S35" s="1" cm="1">
        <f t="array" ref="S35">(K35/$K$4)/SUMPRODUCT($F35:$L35/$F$4:$L$4)*100</f>
        <v>2.20313148468724</v>
      </c>
      <c r="T35" s="1" cm="1">
        <f t="array" ref="T35">(L35/$L$4)/SUMPRODUCT($F35:$L35/$F$4:$L$4)*100</f>
        <v>0</v>
      </c>
      <c r="U35" s="1">
        <f t="shared" si="20"/>
        <v>100</v>
      </c>
      <c r="V35" s="1">
        <f t="shared" si="1"/>
        <v>6</v>
      </c>
      <c r="W35" s="1">
        <f t="shared" si="2"/>
        <v>7</v>
      </c>
      <c r="X35" s="1">
        <f t="shared" si="3"/>
        <v>6</v>
      </c>
      <c r="Y35" s="1">
        <f t="shared" si="4"/>
        <v>0.0214285714285714</v>
      </c>
      <c r="Z35" s="1">
        <f t="shared" si="5"/>
        <v>0</v>
      </c>
      <c r="AA35" s="1">
        <f t="shared" si="6"/>
        <v>0</v>
      </c>
      <c r="AB35" s="1">
        <f t="shared" si="7"/>
        <v>0.1</v>
      </c>
      <c r="AC35" s="1">
        <f t="shared" si="8"/>
        <v>0</v>
      </c>
      <c r="AD35" s="1">
        <f t="shared" si="9"/>
        <v>1.18999437932613</v>
      </c>
      <c r="AE35" s="1">
        <f t="shared" si="10"/>
        <v>0.0142857142857143</v>
      </c>
      <c r="AF35" s="1">
        <f t="shared" si="11"/>
        <v>70</v>
      </c>
      <c r="AG35" s="1">
        <f t="shared" si="12"/>
        <v>0.7</v>
      </c>
      <c r="AH35" s="7">
        <f t="shared" si="21"/>
        <v>0.101758737024918</v>
      </c>
      <c r="AI35" s="7" cm="1">
        <f t="array" ref="AI35">SQRT(SUMPRODUCT(N35:T35/100,(1-($N$4:$T$4/(SUMPRODUCT(N35:T35,$N$4:$T$4)/100)))^2))</f>
        <v>0.0290537376869327</v>
      </c>
      <c r="AJ35" s="7" cm="1">
        <f t="array" ref="AJ35">SUMPRODUCT(N35:T35,$N$3:$T$3)/100</f>
        <v>1.8947687920439</v>
      </c>
      <c r="AK35" s="7" cm="1">
        <f t="array" ref="AK35">SUMPRODUCT(N35:T35/100,($N$3:$T$3-(SUMPRODUCT(N35:T35,$N$3:$T$3)/100))^2)</f>
        <v>0.00234106527333297</v>
      </c>
      <c r="AL35" s="7" cm="1">
        <f t="array" ref="AL35">SUMPRODUCT(N35:T35/100,($N$2:$T$2-(SUMPRODUCT(N35:T35,$N$2:$T$2)/100))^2)</f>
        <v>2.09350754742919</v>
      </c>
      <c r="AM35" s="7" cm="1">
        <f t="array" ref="AM35">SUMPRODUCT(N35:T35,$N$2:$T$2)/100</f>
        <v>10.6504823790299</v>
      </c>
      <c r="AN35" s="1" cm="1">
        <f t="array" ref="AN35">SUMPRODUCT(N35:T35,$N$1:$T$1)/100</f>
        <v>1109.7582017422</v>
      </c>
      <c r="AO35" s="1" cm="1">
        <f t="array" ref="AO35">-8.314*SUMPRODUCT((N35:T35/100)*LN(N35:T35/100+0.000000000001))</f>
        <v>3.62139437182299</v>
      </c>
      <c r="AP35" s="1" cm="1">
        <f t="array" ref="AP35">SUMPRODUCT((N35:T35/100)^2)</f>
        <v>0.811471129274498</v>
      </c>
      <c r="AQ35" s="1" cm="1">
        <f t="array" ref="AQ35">1/SUMPRODUCT((N35:T35/100)^2)</f>
        <v>1.23232973290628</v>
      </c>
      <c r="AR35" s="1" t="s">
        <v>55</v>
      </c>
      <c r="AS35" s="6">
        <f t="shared" si="13"/>
        <v>2</v>
      </c>
      <c r="AT35" s="1">
        <v>979.85</v>
      </c>
      <c r="AU35" s="1">
        <v>4</v>
      </c>
      <c r="AV35" s="1">
        <v>50</v>
      </c>
      <c r="AW35" s="1">
        <v>399.85</v>
      </c>
      <c r="AX35" s="1">
        <v>4</v>
      </c>
      <c r="AY35" s="5">
        <f t="shared" si="14"/>
        <v>199.925</v>
      </c>
      <c r="AZ35" s="1">
        <f t="shared" si="15"/>
        <v>2</v>
      </c>
      <c r="BA35" s="1">
        <f t="shared" si="16"/>
        <v>1599.4</v>
      </c>
      <c r="BB35" s="1">
        <f t="shared" si="17"/>
        <v>580</v>
      </c>
      <c r="BC35" s="1" t="s">
        <v>56</v>
      </c>
      <c r="BD35" s="1">
        <v>206</v>
      </c>
      <c r="BE35" s="1" t="s">
        <v>52</v>
      </c>
      <c r="BF35" s="1" t="s">
        <v>52</v>
      </c>
      <c r="BG35" s="1">
        <v>58</v>
      </c>
      <c r="BH35" s="1">
        <f t="shared" si="18"/>
        <v>-0.0750186347684595</v>
      </c>
      <c r="BI35" s="1">
        <f t="shared" si="19"/>
        <v>0.69677225391561</v>
      </c>
    </row>
    <row r="36" spans="1:61">
      <c r="A36" s="1">
        <v>1140</v>
      </c>
      <c r="B36" s="1" t="s">
        <v>99</v>
      </c>
      <c r="C36" s="1" t="str">
        <f>_xlfn.XLOOKUP(A36,All!$A:$A,All!$C:$C,"")</f>
        <v>Cu-Al-Cr-Mg-Ni-Si</v>
      </c>
      <c r="D36" s="1">
        <v>2</v>
      </c>
      <c r="E36" s="1" t="s">
        <v>1344</v>
      </c>
      <c r="F36" s="1">
        <f t="shared" si="0"/>
        <v>92.25</v>
      </c>
      <c r="G36" s="1">
        <v>0.5</v>
      </c>
      <c r="H36" s="1">
        <v>0.1</v>
      </c>
      <c r="I36" s="1">
        <v>0.15</v>
      </c>
      <c r="J36" s="1">
        <v>6</v>
      </c>
      <c r="K36" s="1">
        <v>1</v>
      </c>
      <c r="L36" s="1">
        <v>0</v>
      </c>
      <c r="M36" s="1" t="s">
        <v>1345</v>
      </c>
      <c r="N36" s="1" cm="1">
        <f t="array" ref="N36">(F36/$F$4)/SUMPRODUCT($F36:$L36/$F$4:$L$4)*100</f>
        <v>89.8241262975082</v>
      </c>
      <c r="O36" s="1" cm="1">
        <f t="array" ref="O36">(G36/$G$4)/SUMPRODUCT($F36:$L36/$F$4:$L$4)*100</f>
        <v>1.14659676353571</v>
      </c>
      <c r="P36" s="1" cm="1">
        <f t="array" ref="P36">(H36/$H$4)/SUMPRODUCT($F36:$L36/$F$4:$L$4)*100</f>
        <v>0.118999437932613</v>
      </c>
      <c r="Q36" s="1" cm="1">
        <f t="array" ref="Q36">(I36/$I$4)/SUMPRODUCT($F36:$L36/$F$4:$L$4)*100</f>
        <v>0.381865548739609</v>
      </c>
      <c r="R36" s="1" cm="1">
        <f t="array" ref="R36">(J36/$J$4)/SUMPRODUCT($F36:$L36/$F$4:$L$4)*100</f>
        <v>6.32528046759661</v>
      </c>
      <c r="S36" s="1" cm="1">
        <f t="array" ref="S36">(K36/$K$4)/SUMPRODUCT($F36:$L36/$F$4:$L$4)*100</f>
        <v>2.20313148468724</v>
      </c>
      <c r="T36" s="1" cm="1">
        <f t="array" ref="T36">(L36/$L$4)/SUMPRODUCT($F36:$L36/$F$4:$L$4)*100</f>
        <v>0</v>
      </c>
      <c r="U36" s="1">
        <f t="shared" si="20"/>
        <v>100</v>
      </c>
      <c r="V36" s="1">
        <f t="shared" si="1"/>
        <v>6</v>
      </c>
      <c r="W36" s="1">
        <f t="shared" si="2"/>
        <v>7</v>
      </c>
      <c r="X36" s="1">
        <f t="shared" si="3"/>
        <v>6</v>
      </c>
      <c r="Y36" s="1">
        <f t="shared" si="4"/>
        <v>0.0214285714285714</v>
      </c>
      <c r="Z36" s="1">
        <f t="shared" si="5"/>
        <v>0</v>
      </c>
      <c r="AA36" s="1">
        <f t="shared" si="6"/>
        <v>0</v>
      </c>
      <c r="AB36" s="1">
        <f t="shared" si="7"/>
        <v>0.1</v>
      </c>
      <c r="AC36" s="1">
        <f t="shared" si="8"/>
        <v>0</v>
      </c>
      <c r="AD36" s="1">
        <f t="shared" si="9"/>
        <v>1.18999437932613</v>
      </c>
      <c r="AE36" s="1">
        <f t="shared" si="10"/>
        <v>0.0142857142857143</v>
      </c>
      <c r="AF36" s="1">
        <f t="shared" si="11"/>
        <v>70</v>
      </c>
      <c r="AG36" s="1">
        <f t="shared" si="12"/>
        <v>0.7</v>
      </c>
      <c r="AH36" s="7">
        <f t="shared" si="21"/>
        <v>0.101758737024918</v>
      </c>
      <c r="AI36" s="7" cm="1">
        <f t="array" ref="AI36">SQRT(SUMPRODUCT(N36:T36/100,(1-($N$4:$T$4/(SUMPRODUCT(N36:T36,$N$4:$T$4)/100)))^2))</f>
        <v>0.0290537376869327</v>
      </c>
      <c r="AJ36" s="7" cm="1">
        <f t="array" ref="AJ36">SUMPRODUCT(N36:T36,$N$3:$T$3)/100</f>
        <v>1.8947687920439</v>
      </c>
      <c r="AK36" s="7" cm="1">
        <f t="array" ref="AK36">SUMPRODUCT(N36:T36/100,($N$3:$T$3-(SUMPRODUCT(N36:T36,$N$3:$T$3)/100))^2)</f>
        <v>0.00234106527333297</v>
      </c>
      <c r="AL36" s="7" cm="1">
        <f t="array" ref="AL36">SUMPRODUCT(N36:T36/100,($N$2:$T$2-(SUMPRODUCT(N36:T36,$N$2:$T$2)/100))^2)</f>
        <v>2.09350754742919</v>
      </c>
      <c r="AM36" s="7" cm="1">
        <f t="array" ref="AM36">SUMPRODUCT(N36:T36,$N$2:$T$2)/100</f>
        <v>10.6504823790299</v>
      </c>
      <c r="AN36" s="1" cm="1">
        <f t="array" ref="AN36">SUMPRODUCT(N36:T36,$N$1:$T$1)/100</f>
        <v>1109.7582017422</v>
      </c>
      <c r="AO36" s="1" cm="1">
        <f t="array" ref="AO36">-8.314*SUMPRODUCT((N36:T36/100)*LN(N36:T36/100+0.000000000001))</f>
        <v>3.62139437182299</v>
      </c>
      <c r="AP36" s="1" cm="1">
        <f t="array" ref="AP36">SUMPRODUCT((N36:T36/100)^2)</f>
        <v>0.811471129274498</v>
      </c>
      <c r="AQ36" s="1" cm="1">
        <f t="array" ref="AQ36">1/SUMPRODUCT((N36:T36/100)^2)</f>
        <v>1.23232973290628</v>
      </c>
      <c r="AR36" s="1" t="s">
        <v>54</v>
      </c>
      <c r="AS36" s="6">
        <f t="shared" si="13"/>
        <v>0</v>
      </c>
      <c r="AT36" s="1">
        <v>979.85</v>
      </c>
      <c r="AU36" s="1">
        <v>4</v>
      </c>
      <c r="AV36" s="1">
        <v>0</v>
      </c>
      <c r="AW36" s="1">
        <v>499.85</v>
      </c>
      <c r="AX36" s="1">
        <v>6</v>
      </c>
      <c r="AY36" s="5">
        <f t="shared" si="14"/>
        <v>0</v>
      </c>
      <c r="AZ36" s="1">
        <f t="shared" si="15"/>
        <v>0</v>
      </c>
      <c r="BA36" s="1">
        <f t="shared" si="16"/>
        <v>2999.1</v>
      </c>
      <c r="BB36" s="1">
        <f t="shared" si="17"/>
        <v>480</v>
      </c>
      <c r="BC36" s="1" t="s">
        <v>51</v>
      </c>
      <c r="BD36" s="1">
        <v>132</v>
      </c>
      <c r="BE36" s="1" t="s">
        <v>52</v>
      </c>
      <c r="BF36" s="1" t="s">
        <v>52</v>
      </c>
      <c r="BG36" s="1">
        <v>57</v>
      </c>
      <c r="BH36" s="1">
        <f t="shared" si="18"/>
        <v>-1.02672708910228</v>
      </c>
      <c r="BI36" s="1">
        <f t="shared" si="19"/>
        <v>0.893569868785435</v>
      </c>
    </row>
    <row r="37" spans="1:61">
      <c r="A37" s="1">
        <v>1151</v>
      </c>
      <c r="B37" s="1" t="s">
        <v>99</v>
      </c>
      <c r="C37" s="1" t="str">
        <f>_xlfn.XLOOKUP(A37,All!$A:$A,All!$C:$C,"")</f>
        <v>Cu-Al-Cr-Mg-Ni-Si</v>
      </c>
      <c r="D37" s="1">
        <v>2</v>
      </c>
      <c r="E37" s="1" t="s">
        <v>1344</v>
      </c>
      <c r="F37" s="1">
        <f t="shared" si="0"/>
        <v>92.25</v>
      </c>
      <c r="G37" s="1">
        <v>0.5</v>
      </c>
      <c r="H37" s="1">
        <v>0.1</v>
      </c>
      <c r="I37" s="1">
        <v>0.15</v>
      </c>
      <c r="J37" s="1">
        <v>6</v>
      </c>
      <c r="K37" s="1">
        <v>1</v>
      </c>
      <c r="L37" s="1">
        <v>0</v>
      </c>
      <c r="M37" s="1" t="s">
        <v>1345</v>
      </c>
      <c r="N37" s="1" cm="1">
        <f t="array" ref="N37">(F37/$F$4)/SUMPRODUCT($F37:$L37/$F$4:$L$4)*100</f>
        <v>89.8241262975082</v>
      </c>
      <c r="O37" s="1" cm="1">
        <f t="array" ref="O37">(G37/$G$4)/SUMPRODUCT($F37:$L37/$F$4:$L$4)*100</f>
        <v>1.14659676353571</v>
      </c>
      <c r="P37" s="1" cm="1">
        <f t="array" ref="P37">(H37/$H$4)/SUMPRODUCT($F37:$L37/$F$4:$L$4)*100</f>
        <v>0.118999437932613</v>
      </c>
      <c r="Q37" s="1" cm="1">
        <f t="array" ref="Q37">(I37/$I$4)/SUMPRODUCT($F37:$L37/$F$4:$L$4)*100</f>
        <v>0.381865548739609</v>
      </c>
      <c r="R37" s="1" cm="1">
        <f t="array" ref="R37">(J37/$J$4)/SUMPRODUCT($F37:$L37/$F$4:$L$4)*100</f>
        <v>6.32528046759661</v>
      </c>
      <c r="S37" s="1" cm="1">
        <f t="array" ref="S37">(K37/$K$4)/SUMPRODUCT($F37:$L37/$F$4:$L$4)*100</f>
        <v>2.20313148468724</v>
      </c>
      <c r="T37" s="1" cm="1">
        <f t="array" ref="T37">(L37/$L$4)/SUMPRODUCT($F37:$L37/$F$4:$L$4)*100</f>
        <v>0</v>
      </c>
      <c r="U37" s="1">
        <f t="shared" si="20"/>
        <v>100</v>
      </c>
      <c r="V37" s="1">
        <f t="shared" si="1"/>
        <v>6</v>
      </c>
      <c r="W37" s="1">
        <f t="shared" si="2"/>
        <v>7</v>
      </c>
      <c r="X37" s="1">
        <f t="shared" si="3"/>
        <v>6</v>
      </c>
      <c r="Y37" s="1">
        <f t="shared" si="4"/>
        <v>0.0214285714285714</v>
      </c>
      <c r="Z37" s="1">
        <f t="shared" si="5"/>
        <v>0</v>
      </c>
      <c r="AA37" s="1">
        <f t="shared" si="6"/>
        <v>0</v>
      </c>
      <c r="AB37" s="1">
        <f t="shared" si="7"/>
        <v>0.1</v>
      </c>
      <c r="AC37" s="1">
        <f t="shared" si="8"/>
        <v>0</v>
      </c>
      <c r="AD37" s="1">
        <f t="shared" si="9"/>
        <v>1.18999437932613</v>
      </c>
      <c r="AE37" s="1">
        <f t="shared" si="10"/>
        <v>0.0142857142857143</v>
      </c>
      <c r="AF37" s="1">
        <f t="shared" si="11"/>
        <v>70</v>
      </c>
      <c r="AG37" s="1">
        <f t="shared" si="12"/>
        <v>0.7</v>
      </c>
      <c r="AH37" s="7">
        <f t="shared" si="21"/>
        <v>0.101758737024918</v>
      </c>
      <c r="AI37" s="7" cm="1">
        <f t="array" ref="AI37">SQRT(SUMPRODUCT(N37:T37/100,(1-($N$4:$T$4/(SUMPRODUCT(N37:T37,$N$4:$T$4)/100)))^2))</f>
        <v>0.0290537376869327</v>
      </c>
      <c r="AJ37" s="7" cm="1">
        <f t="array" ref="AJ37">SUMPRODUCT(N37:T37,$N$3:$T$3)/100</f>
        <v>1.8947687920439</v>
      </c>
      <c r="AK37" s="7" cm="1">
        <f t="array" ref="AK37">SUMPRODUCT(N37:T37/100,($N$3:$T$3-(SUMPRODUCT(N37:T37,$N$3:$T$3)/100))^2)</f>
        <v>0.00234106527333297</v>
      </c>
      <c r="AL37" s="7" cm="1">
        <f t="array" ref="AL37">SUMPRODUCT(N37:T37/100,($N$2:$T$2-(SUMPRODUCT(N37:T37,$N$2:$T$2)/100))^2)</f>
        <v>2.09350754742919</v>
      </c>
      <c r="AM37" s="7" cm="1">
        <f t="array" ref="AM37">SUMPRODUCT(N37:T37,$N$2:$T$2)/100</f>
        <v>10.6504823790299</v>
      </c>
      <c r="AN37" s="1" cm="1">
        <f t="array" ref="AN37">SUMPRODUCT(N37:T37,$N$1:$T$1)/100</f>
        <v>1109.7582017422</v>
      </c>
      <c r="AO37" s="1" cm="1">
        <f t="array" ref="AO37">-8.314*SUMPRODUCT((N37:T37/100)*LN(N37:T37/100+0.000000000001))</f>
        <v>3.62139437182299</v>
      </c>
      <c r="AP37" s="1" cm="1">
        <f t="array" ref="AP37">SUMPRODUCT((N37:T37/100)^2)</f>
        <v>0.811471129274498</v>
      </c>
      <c r="AQ37" s="1" cm="1">
        <f t="array" ref="AQ37">1/SUMPRODUCT((N37:T37/100)^2)</f>
        <v>1.23232973290628</v>
      </c>
      <c r="AR37" s="1" t="s">
        <v>55</v>
      </c>
      <c r="AS37" s="6">
        <f t="shared" si="13"/>
        <v>2</v>
      </c>
      <c r="AT37" s="1">
        <v>979.85</v>
      </c>
      <c r="AU37" s="1">
        <v>4</v>
      </c>
      <c r="AV37" s="1">
        <v>50</v>
      </c>
      <c r="AW37" s="1">
        <v>499.85</v>
      </c>
      <c r="AX37" s="1">
        <v>6</v>
      </c>
      <c r="AY37" s="5">
        <f t="shared" si="14"/>
        <v>249.925</v>
      </c>
      <c r="AZ37" s="1">
        <f t="shared" si="15"/>
        <v>3</v>
      </c>
      <c r="BA37" s="1">
        <f t="shared" si="16"/>
        <v>2999.1</v>
      </c>
      <c r="BB37" s="1">
        <f t="shared" si="17"/>
        <v>480</v>
      </c>
      <c r="BC37" s="1" t="s">
        <v>56</v>
      </c>
      <c r="BD37" s="1">
        <v>133</v>
      </c>
      <c r="BE37" s="1" t="s">
        <v>52</v>
      </c>
      <c r="BF37" s="1" t="s">
        <v>52</v>
      </c>
      <c r="BG37" s="1">
        <v>57</v>
      </c>
      <c r="BH37" s="1">
        <f t="shared" si="18"/>
        <v>-1.01386616404371</v>
      </c>
      <c r="BI37" s="1">
        <f t="shared" si="19"/>
        <v>0.89089646597602</v>
      </c>
    </row>
    <row r="38" spans="1:61">
      <c r="A38" s="1">
        <v>1123</v>
      </c>
      <c r="B38" s="1" t="s">
        <v>99</v>
      </c>
      <c r="C38" s="1" t="str">
        <f>_xlfn.XLOOKUP(A38,All!$A:$A,All!$C:$C,"")</f>
        <v>Cu-Al-Cr-Mg-Ni-Si</v>
      </c>
      <c r="D38" s="1">
        <v>2</v>
      </c>
      <c r="E38" s="1" t="s">
        <v>1344</v>
      </c>
      <c r="F38" s="1">
        <f t="shared" si="0"/>
        <v>92.25</v>
      </c>
      <c r="G38" s="1">
        <v>0.5</v>
      </c>
      <c r="H38" s="1">
        <v>0.1</v>
      </c>
      <c r="I38" s="1">
        <v>0.15</v>
      </c>
      <c r="J38" s="1">
        <v>6</v>
      </c>
      <c r="K38" s="1">
        <v>1</v>
      </c>
      <c r="L38" s="1">
        <v>0</v>
      </c>
      <c r="M38" s="1" t="s">
        <v>1345</v>
      </c>
      <c r="N38" s="1" cm="1">
        <f t="array" ref="N38">(F38/$F$4)/SUMPRODUCT($F38:$L38/$F$4:$L$4)*100</f>
        <v>89.8241262975082</v>
      </c>
      <c r="O38" s="1" cm="1">
        <f t="array" ref="O38">(G38/$G$4)/SUMPRODUCT($F38:$L38/$F$4:$L$4)*100</f>
        <v>1.14659676353571</v>
      </c>
      <c r="P38" s="1" cm="1">
        <f t="array" ref="P38">(H38/$H$4)/SUMPRODUCT($F38:$L38/$F$4:$L$4)*100</f>
        <v>0.118999437932613</v>
      </c>
      <c r="Q38" s="1" cm="1">
        <f t="array" ref="Q38">(I38/$I$4)/SUMPRODUCT($F38:$L38/$F$4:$L$4)*100</f>
        <v>0.381865548739609</v>
      </c>
      <c r="R38" s="1" cm="1">
        <f t="array" ref="R38">(J38/$J$4)/SUMPRODUCT($F38:$L38/$F$4:$L$4)*100</f>
        <v>6.32528046759661</v>
      </c>
      <c r="S38" s="1" cm="1">
        <f t="array" ref="S38">(K38/$K$4)/SUMPRODUCT($F38:$L38/$F$4:$L$4)*100</f>
        <v>2.20313148468724</v>
      </c>
      <c r="T38" s="1" cm="1">
        <f t="array" ref="T38">(L38/$L$4)/SUMPRODUCT($F38:$L38/$F$4:$L$4)*100</f>
        <v>0</v>
      </c>
      <c r="U38" s="1">
        <f t="shared" si="20"/>
        <v>100</v>
      </c>
      <c r="V38" s="1">
        <f t="shared" si="1"/>
        <v>6</v>
      </c>
      <c r="W38" s="1">
        <f t="shared" si="2"/>
        <v>7</v>
      </c>
      <c r="X38" s="1">
        <f t="shared" si="3"/>
        <v>6</v>
      </c>
      <c r="Y38" s="1">
        <f t="shared" si="4"/>
        <v>0.0214285714285714</v>
      </c>
      <c r="Z38" s="1">
        <f t="shared" si="5"/>
        <v>0</v>
      </c>
      <c r="AA38" s="1">
        <f t="shared" si="6"/>
        <v>0</v>
      </c>
      <c r="AB38" s="1">
        <f t="shared" si="7"/>
        <v>0.1</v>
      </c>
      <c r="AC38" s="1">
        <f t="shared" si="8"/>
        <v>0</v>
      </c>
      <c r="AD38" s="1">
        <f t="shared" si="9"/>
        <v>1.18999437932613</v>
      </c>
      <c r="AE38" s="1">
        <f t="shared" si="10"/>
        <v>0.0142857142857143</v>
      </c>
      <c r="AF38" s="1">
        <f t="shared" si="11"/>
        <v>70</v>
      </c>
      <c r="AG38" s="1">
        <f t="shared" si="12"/>
        <v>0.7</v>
      </c>
      <c r="AH38" s="7">
        <f t="shared" si="21"/>
        <v>0.101758737024918</v>
      </c>
      <c r="AI38" s="7" cm="1">
        <f t="array" ref="AI38">SQRT(SUMPRODUCT(N38:T38/100,(1-($N$4:$T$4/(SUMPRODUCT(N38:T38,$N$4:$T$4)/100)))^2))</f>
        <v>0.0290537376869327</v>
      </c>
      <c r="AJ38" s="7" cm="1">
        <f t="array" ref="AJ38">SUMPRODUCT(N38:T38,$N$3:$T$3)/100</f>
        <v>1.8947687920439</v>
      </c>
      <c r="AK38" s="7" cm="1">
        <f t="array" ref="AK38">SUMPRODUCT(N38:T38/100,($N$3:$T$3-(SUMPRODUCT(N38:T38,$N$3:$T$3)/100))^2)</f>
        <v>0.00234106527333297</v>
      </c>
      <c r="AL38" s="7" cm="1">
        <f t="array" ref="AL38">SUMPRODUCT(N38:T38/100,($N$2:$T$2-(SUMPRODUCT(N38:T38,$N$2:$T$2)/100))^2)</f>
        <v>2.09350754742919</v>
      </c>
      <c r="AM38" s="7" cm="1">
        <f t="array" ref="AM38">SUMPRODUCT(N38:T38,$N$2:$T$2)/100</f>
        <v>10.6504823790299</v>
      </c>
      <c r="AN38" s="1" cm="1">
        <f t="array" ref="AN38">SUMPRODUCT(N38:T38,$N$1:$T$1)/100</f>
        <v>1109.7582017422</v>
      </c>
      <c r="AO38" s="1" cm="1">
        <f t="array" ref="AO38">-8.314*SUMPRODUCT((N38:T38/100)*LN(N38:T38/100+0.000000000001))</f>
        <v>3.62139437182299</v>
      </c>
      <c r="AP38" s="1" cm="1">
        <f t="array" ref="AP38">SUMPRODUCT((N38:T38/100)^2)</f>
        <v>0.811471129274498</v>
      </c>
      <c r="AQ38" s="1" cm="1">
        <f t="array" ref="AQ38">1/SUMPRODUCT((N38:T38/100)^2)</f>
        <v>1.23232973290628</v>
      </c>
      <c r="AR38" s="1" t="s">
        <v>55</v>
      </c>
      <c r="AS38" s="6">
        <f t="shared" si="13"/>
        <v>2</v>
      </c>
      <c r="AT38" s="1">
        <v>979.85</v>
      </c>
      <c r="AU38" s="1">
        <v>4</v>
      </c>
      <c r="AV38" s="1">
        <v>50</v>
      </c>
      <c r="AW38" s="1">
        <v>499.85</v>
      </c>
      <c r="AX38" s="1">
        <v>5</v>
      </c>
      <c r="AY38" s="5">
        <f t="shared" si="14"/>
        <v>249.925</v>
      </c>
      <c r="AZ38" s="1">
        <f t="shared" si="15"/>
        <v>2.5</v>
      </c>
      <c r="BA38" s="1">
        <f t="shared" si="16"/>
        <v>2499.25</v>
      </c>
      <c r="BB38" s="1">
        <f t="shared" si="17"/>
        <v>480</v>
      </c>
      <c r="BC38" s="1" t="s">
        <v>56</v>
      </c>
      <c r="BD38" s="1">
        <v>134</v>
      </c>
      <c r="BE38" s="1" t="s">
        <v>52</v>
      </c>
      <c r="BF38" s="1" t="s">
        <v>52</v>
      </c>
      <c r="BG38" s="1">
        <v>57</v>
      </c>
      <c r="BH38" s="1">
        <f t="shared" si="18"/>
        <v>-1.00100523898515</v>
      </c>
      <c r="BI38" s="1">
        <f t="shared" si="19"/>
        <v>0.888225610247878</v>
      </c>
    </row>
    <row r="39" spans="1:61">
      <c r="A39" s="1">
        <v>1096</v>
      </c>
      <c r="B39" s="1" t="s">
        <v>99</v>
      </c>
      <c r="C39" s="1" t="str">
        <f>_xlfn.XLOOKUP(A39,All!$A:$A,All!$C:$C,"")</f>
        <v>Cu-Al-Cr-Mg-Ni-Si</v>
      </c>
      <c r="D39" s="1">
        <v>2</v>
      </c>
      <c r="E39" s="1" t="s">
        <v>1344</v>
      </c>
      <c r="F39" s="1">
        <f t="shared" si="0"/>
        <v>92.25</v>
      </c>
      <c r="G39" s="1">
        <v>0.5</v>
      </c>
      <c r="H39" s="1">
        <v>0.1</v>
      </c>
      <c r="I39" s="1">
        <v>0.15</v>
      </c>
      <c r="J39" s="1">
        <v>6</v>
      </c>
      <c r="K39" s="1">
        <v>1</v>
      </c>
      <c r="L39" s="1">
        <v>0</v>
      </c>
      <c r="M39" s="1" t="s">
        <v>1345</v>
      </c>
      <c r="N39" s="1" cm="1">
        <f t="array" ref="N39">(F39/$F$4)/SUMPRODUCT($F39:$L39/$F$4:$L$4)*100</f>
        <v>89.8241262975082</v>
      </c>
      <c r="O39" s="1" cm="1">
        <f t="array" ref="O39">(G39/$G$4)/SUMPRODUCT($F39:$L39/$F$4:$L$4)*100</f>
        <v>1.14659676353571</v>
      </c>
      <c r="P39" s="1" cm="1">
        <f t="array" ref="P39">(H39/$H$4)/SUMPRODUCT($F39:$L39/$F$4:$L$4)*100</f>
        <v>0.118999437932613</v>
      </c>
      <c r="Q39" s="1" cm="1">
        <f t="array" ref="Q39">(I39/$I$4)/SUMPRODUCT($F39:$L39/$F$4:$L$4)*100</f>
        <v>0.381865548739609</v>
      </c>
      <c r="R39" s="1" cm="1">
        <f t="array" ref="R39">(J39/$J$4)/SUMPRODUCT($F39:$L39/$F$4:$L$4)*100</f>
        <v>6.32528046759661</v>
      </c>
      <c r="S39" s="1" cm="1">
        <f t="array" ref="S39">(K39/$K$4)/SUMPRODUCT($F39:$L39/$F$4:$L$4)*100</f>
        <v>2.20313148468724</v>
      </c>
      <c r="T39" s="1" cm="1">
        <f t="array" ref="T39">(L39/$L$4)/SUMPRODUCT($F39:$L39/$F$4:$L$4)*100</f>
        <v>0</v>
      </c>
      <c r="U39" s="1">
        <f t="shared" si="20"/>
        <v>100</v>
      </c>
      <c r="V39" s="1">
        <f t="shared" si="1"/>
        <v>6</v>
      </c>
      <c r="W39" s="1">
        <f t="shared" si="2"/>
        <v>7</v>
      </c>
      <c r="X39" s="1">
        <f t="shared" si="3"/>
        <v>6</v>
      </c>
      <c r="Y39" s="1">
        <f t="shared" si="4"/>
        <v>0.0214285714285714</v>
      </c>
      <c r="Z39" s="1">
        <f t="shared" si="5"/>
        <v>0</v>
      </c>
      <c r="AA39" s="1">
        <f t="shared" si="6"/>
        <v>0</v>
      </c>
      <c r="AB39" s="1">
        <f t="shared" si="7"/>
        <v>0.1</v>
      </c>
      <c r="AC39" s="1">
        <f t="shared" si="8"/>
        <v>0</v>
      </c>
      <c r="AD39" s="1">
        <f t="shared" si="9"/>
        <v>1.18999437932613</v>
      </c>
      <c r="AE39" s="1">
        <f t="shared" si="10"/>
        <v>0.0142857142857143</v>
      </c>
      <c r="AF39" s="1">
        <f t="shared" si="11"/>
        <v>70</v>
      </c>
      <c r="AG39" s="1">
        <f t="shared" si="12"/>
        <v>0.7</v>
      </c>
      <c r="AH39" s="7">
        <f t="shared" si="21"/>
        <v>0.101758737024918</v>
      </c>
      <c r="AI39" s="7" cm="1">
        <f t="array" ref="AI39">SQRT(SUMPRODUCT(N39:T39/100,(1-($N$4:$T$4/(SUMPRODUCT(N39:T39,$N$4:$T$4)/100)))^2))</f>
        <v>0.0290537376869327</v>
      </c>
      <c r="AJ39" s="7" cm="1">
        <f t="array" ref="AJ39">SUMPRODUCT(N39:T39,$N$3:$T$3)/100</f>
        <v>1.8947687920439</v>
      </c>
      <c r="AK39" s="7" cm="1">
        <f t="array" ref="AK39">SUMPRODUCT(N39:T39/100,($N$3:$T$3-(SUMPRODUCT(N39:T39,$N$3:$T$3)/100))^2)</f>
        <v>0.00234106527333297</v>
      </c>
      <c r="AL39" s="7" cm="1">
        <f t="array" ref="AL39">SUMPRODUCT(N39:T39/100,($N$2:$T$2-(SUMPRODUCT(N39:T39,$N$2:$T$2)/100))^2)</f>
        <v>2.09350754742919</v>
      </c>
      <c r="AM39" s="7" cm="1">
        <f t="array" ref="AM39">SUMPRODUCT(N39:T39,$N$2:$T$2)/100</f>
        <v>10.6504823790299</v>
      </c>
      <c r="AN39" s="1" cm="1">
        <f t="array" ref="AN39">SUMPRODUCT(N39:T39,$N$1:$T$1)/100</f>
        <v>1109.7582017422</v>
      </c>
      <c r="AO39" s="1" cm="1">
        <f t="array" ref="AO39">-8.314*SUMPRODUCT((N39:T39/100)*LN(N39:T39/100+0.000000000001))</f>
        <v>3.62139437182299</v>
      </c>
      <c r="AP39" s="1" cm="1">
        <f t="array" ref="AP39">SUMPRODUCT((N39:T39/100)^2)</f>
        <v>0.811471129274498</v>
      </c>
      <c r="AQ39" s="1" cm="1">
        <f t="array" ref="AQ39">1/SUMPRODUCT((N39:T39/100)^2)</f>
        <v>1.23232973290628</v>
      </c>
      <c r="AR39" s="1" t="s">
        <v>55</v>
      </c>
      <c r="AS39" s="6">
        <f t="shared" si="13"/>
        <v>2</v>
      </c>
      <c r="AT39" s="1">
        <v>979.85</v>
      </c>
      <c r="AU39" s="1">
        <v>4</v>
      </c>
      <c r="AV39" s="1">
        <v>50</v>
      </c>
      <c r="AW39" s="1">
        <v>499.85</v>
      </c>
      <c r="AX39" s="1">
        <v>4</v>
      </c>
      <c r="AY39" s="5">
        <f t="shared" si="14"/>
        <v>249.925</v>
      </c>
      <c r="AZ39" s="1">
        <f t="shared" si="15"/>
        <v>2</v>
      </c>
      <c r="BA39" s="1">
        <f t="shared" si="16"/>
        <v>1999.4</v>
      </c>
      <c r="BB39" s="1">
        <f t="shared" si="17"/>
        <v>480</v>
      </c>
      <c r="BC39" s="1" t="s">
        <v>56</v>
      </c>
      <c r="BD39" s="1">
        <v>136</v>
      </c>
      <c r="BE39" s="1" t="s">
        <v>52</v>
      </c>
      <c r="BF39" s="1" t="s">
        <v>52</v>
      </c>
      <c r="BG39" s="1">
        <v>57</v>
      </c>
      <c r="BH39" s="1">
        <f t="shared" si="18"/>
        <v>-0.975283388868018</v>
      </c>
      <c r="BI39" s="1">
        <f t="shared" si="19"/>
        <v>0.882891632476178</v>
      </c>
    </row>
    <row r="40" spans="1:61">
      <c r="A40" s="1">
        <v>1069</v>
      </c>
      <c r="B40" s="1" t="s">
        <v>99</v>
      </c>
      <c r="C40" s="1" t="str">
        <f>_xlfn.XLOOKUP(A40,All!$A:$A,All!$C:$C,"")</f>
        <v>Cu-Al-Cr-Mg-Ni-Si</v>
      </c>
      <c r="D40" s="1">
        <v>2</v>
      </c>
      <c r="E40" s="1" t="s">
        <v>1344</v>
      </c>
      <c r="F40" s="1">
        <f t="shared" si="0"/>
        <v>92.25</v>
      </c>
      <c r="G40" s="1">
        <v>0.5</v>
      </c>
      <c r="H40" s="1">
        <v>0.1</v>
      </c>
      <c r="I40" s="1">
        <v>0.15</v>
      </c>
      <c r="J40" s="1">
        <v>6</v>
      </c>
      <c r="K40" s="1">
        <v>1</v>
      </c>
      <c r="L40" s="1">
        <v>0</v>
      </c>
      <c r="M40" s="1" t="s">
        <v>1345</v>
      </c>
      <c r="N40" s="1" cm="1">
        <f t="array" ref="N40">(F40/$F$4)/SUMPRODUCT($F40:$L40/$F$4:$L$4)*100</f>
        <v>89.8241262975082</v>
      </c>
      <c r="O40" s="1" cm="1">
        <f t="array" ref="O40">(G40/$G$4)/SUMPRODUCT($F40:$L40/$F$4:$L$4)*100</f>
        <v>1.14659676353571</v>
      </c>
      <c r="P40" s="1" cm="1">
        <f t="array" ref="P40">(H40/$H$4)/SUMPRODUCT($F40:$L40/$F$4:$L$4)*100</f>
        <v>0.118999437932613</v>
      </c>
      <c r="Q40" s="1" cm="1">
        <f t="array" ref="Q40">(I40/$I$4)/SUMPRODUCT($F40:$L40/$F$4:$L$4)*100</f>
        <v>0.381865548739609</v>
      </c>
      <c r="R40" s="1" cm="1">
        <f t="array" ref="R40">(J40/$J$4)/SUMPRODUCT($F40:$L40/$F$4:$L$4)*100</f>
        <v>6.32528046759661</v>
      </c>
      <c r="S40" s="1" cm="1">
        <f t="array" ref="S40">(K40/$K$4)/SUMPRODUCT($F40:$L40/$F$4:$L$4)*100</f>
        <v>2.20313148468724</v>
      </c>
      <c r="T40" s="1" cm="1">
        <f t="array" ref="T40">(L40/$L$4)/SUMPRODUCT($F40:$L40/$F$4:$L$4)*100</f>
        <v>0</v>
      </c>
      <c r="U40" s="1">
        <f t="shared" si="20"/>
        <v>100</v>
      </c>
      <c r="V40" s="1">
        <f t="shared" si="1"/>
        <v>6</v>
      </c>
      <c r="W40" s="1">
        <f t="shared" si="2"/>
        <v>7</v>
      </c>
      <c r="X40" s="1">
        <f t="shared" si="3"/>
        <v>6</v>
      </c>
      <c r="Y40" s="1">
        <f t="shared" si="4"/>
        <v>0.0214285714285714</v>
      </c>
      <c r="Z40" s="1">
        <f t="shared" si="5"/>
        <v>0</v>
      </c>
      <c r="AA40" s="1">
        <f t="shared" si="6"/>
        <v>0</v>
      </c>
      <c r="AB40" s="1">
        <f t="shared" si="7"/>
        <v>0.1</v>
      </c>
      <c r="AC40" s="1">
        <f t="shared" si="8"/>
        <v>0</v>
      </c>
      <c r="AD40" s="1">
        <f t="shared" si="9"/>
        <v>1.18999437932613</v>
      </c>
      <c r="AE40" s="1">
        <f t="shared" si="10"/>
        <v>0.0142857142857143</v>
      </c>
      <c r="AF40" s="1">
        <f t="shared" si="11"/>
        <v>70</v>
      </c>
      <c r="AG40" s="1">
        <f t="shared" si="12"/>
        <v>0.7</v>
      </c>
      <c r="AH40" s="7">
        <f t="shared" si="21"/>
        <v>0.101758737024918</v>
      </c>
      <c r="AI40" s="7" cm="1">
        <f t="array" ref="AI40">SQRT(SUMPRODUCT(N40:T40/100,(1-($N$4:$T$4/(SUMPRODUCT(N40:T40,$N$4:$T$4)/100)))^2))</f>
        <v>0.0290537376869327</v>
      </c>
      <c r="AJ40" s="7" cm="1">
        <f t="array" ref="AJ40">SUMPRODUCT(N40:T40,$N$3:$T$3)/100</f>
        <v>1.8947687920439</v>
      </c>
      <c r="AK40" s="7" cm="1">
        <f t="array" ref="AK40">SUMPRODUCT(N40:T40/100,($N$3:$T$3-(SUMPRODUCT(N40:T40,$N$3:$T$3)/100))^2)</f>
        <v>0.00234106527333297</v>
      </c>
      <c r="AL40" s="7" cm="1">
        <f t="array" ref="AL40">SUMPRODUCT(N40:T40/100,($N$2:$T$2-(SUMPRODUCT(N40:T40,$N$2:$T$2)/100))^2)</f>
        <v>2.09350754742919</v>
      </c>
      <c r="AM40" s="7" cm="1">
        <f t="array" ref="AM40">SUMPRODUCT(N40:T40,$N$2:$T$2)/100</f>
        <v>10.6504823790299</v>
      </c>
      <c r="AN40" s="1" cm="1">
        <f t="array" ref="AN40">SUMPRODUCT(N40:T40,$N$1:$T$1)/100</f>
        <v>1109.7582017422</v>
      </c>
      <c r="AO40" s="1" cm="1">
        <f t="array" ref="AO40">-8.314*SUMPRODUCT((N40:T40/100)*LN(N40:T40/100+0.000000000001))</f>
        <v>3.62139437182299</v>
      </c>
      <c r="AP40" s="1" cm="1">
        <f t="array" ref="AP40">SUMPRODUCT((N40:T40/100)^2)</f>
        <v>0.811471129274498</v>
      </c>
      <c r="AQ40" s="1" cm="1">
        <f t="array" ref="AQ40">1/SUMPRODUCT((N40:T40/100)^2)</f>
        <v>1.23232973290628</v>
      </c>
      <c r="AR40" s="1" t="s">
        <v>55</v>
      </c>
      <c r="AS40" s="6">
        <f t="shared" si="13"/>
        <v>2</v>
      </c>
      <c r="AT40" s="1">
        <v>979.85</v>
      </c>
      <c r="AU40" s="1">
        <v>4</v>
      </c>
      <c r="AV40" s="1">
        <v>50</v>
      </c>
      <c r="AW40" s="1">
        <v>499.85</v>
      </c>
      <c r="AX40" s="1">
        <v>3</v>
      </c>
      <c r="AY40" s="5">
        <f t="shared" si="14"/>
        <v>249.925</v>
      </c>
      <c r="AZ40" s="1">
        <f t="shared" si="15"/>
        <v>1.5</v>
      </c>
      <c r="BA40" s="1">
        <f t="shared" si="16"/>
        <v>1499.55</v>
      </c>
      <c r="BB40" s="1">
        <f t="shared" si="17"/>
        <v>480</v>
      </c>
      <c r="BC40" s="1" t="s">
        <v>56</v>
      </c>
      <c r="BD40" s="1">
        <v>137</v>
      </c>
      <c r="BE40" s="1" t="s">
        <v>52</v>
      </c>
      <c r="BF40" s="1" t="s">
        <v>52</v>
      </c>
      <c r="BG40" s="1">
        <v>57</v>
      </c>
      <c r="BH40" s="1">
        <f t="shared" si="18"/>
        <v>-0.962422463809453</v>
      </c>
      <c r="BI40" s="1">
        <f t="shared" si="19"/>
        <v>0.88022855729693</v>
      </c>
    </row>
    <row r="41" spans="1:61">
      <c r="A41" s="1">
        <v>1038</v>
      </c>
      <c r="B41" s="1" t="s">
        <v>99</v>
      </c>
      <c r="C41" s="1" t="str">
        <f>_xlfn.XLOOKUP(A41,All!$A:$A,All!$C:$C,"")</f>
        <v>Cu-Al-Cr-Mg-Ni-Si</v>
      </c>
      <c r="D41" s="1">
        <v>2</v>
      </c>
      <c r="E41" s="1" t="s">
        <v>1344</v>
      </c>
      <c r="F41" s="1">
        <f t="shared" si="0"/>
        <v>92.25</v>
      </c>
      <c r="G41" s="1">
        <v>0.5</v>
      </c>
      <c r="H41" s="1">
        <v>0.1</v>
      </c>
      <c r="I41" s="1">
        <v>0.15</v>
      </c>
      <c r="J41" s="1">
        <v>6</v>
      </c>
      <c r="K41" s="1">
        <v>1</v>
      </c>
      <c r="L41" s="1">
        <v>0</v>
      </c>
      <c r="M41" s="1" t="s">
        <v>1345</v>
      </c>
      <c r="N41" s="1" cm="1">
        <f t="array" ref="N41">(F41/$F$4)/SUMPRODUCT($F41:$L41/$F$4:$L$4)*100</f>
        <v>89.8241262975082</v>
      </c>
      <c r="O41" s="1" cm="1">
        <f t="array" ref="O41">(G41/$G$4)/SUMPRODUCT($F41:$L41/$F$4:$L$4)*100</f>
        <v>1.14659676353571</v>
      </c>
      <c r="P41" s="1" cm="1">
        <f t="array" ref="P41">(H41/$H$4)/SUMPRODUCT($F41:$L41/$F$4:$L$4)*100</f>
        <v>0.118999437932613</v>
      </c>
      <c r="Q41" s="1" cm="1">
        <f t="array" ref="Q41">(I41/$I$4)/SUMPRODUCT($F41:$L41/$F$4:$L$4)*100</f>
        <v>0.381865548739609</v>
      </c>
      <c r="R41" s="1" cm="1">
        <f t="array" ref="R41">(J41/$J$4)/SUMPRODUCT($F41:$L41/$F$4:$L$4)*100</f>
        <v>6.32528046759661</v>
      </c>
      <c r="S41" s="1" cm="1">
        <f t="array" ref="S41">(K41/$K$4)/SUMPRODUCT($F41:$L41/$F$4:$L$4)*100</f>
        <v>2.20313148468724</v>
      </c>
      <c r="T41" s="1" cm="1">
        <f t="array" ref="T41">(L41/$L$4)/SUMPRODUCT($F41:$L41/$F$4:$L$4)*100</f>
        <v>0</v>
      </c>
      <c r="U41" s="1">
        <f t="shared" si="20"/>
        <v>100</v>
      </c>
      <c r="V41" s="1">
        <f t="shared" si="1"/>
        <v>6</v>
      </c>
      <c r="W41" s="1">
        <f t="shared" si="2"/>
        <v>7</v>
      </c>
      <c r="X41" s="1">
        <f t="shared" si="3"/>
        <v>6</v>
      </c>
      <c r="Y41" s="1">
        <f t="shared" si="4"/>
        <v>0.0214285714285714</v>
      </c>
      <c r="Z41" s="1">
        <f t="shared" si="5"/>
        <v>0</v>
      </c>
      <c r="AA41" s="1">
        <f t="shared" si="6"/>
        <v>0</v>
      </c>
      <c r="AB41" s="1">
        <f t="shared" si="7"/>
        <v>0.1</v>
      </c>
      <c r="AC41" s="1">
        <f t="shared" si="8"/>
        <v>0</v>
      </c>
      <c r="AD41" s="1">
        <f t="shared" si="9"/>
        <v>1.18999437932613</v>
      </c>
      <c r="AE41" s="1">
        <f t="shared" si="10"/>
        <v>0.0142857142857143</v>
      </c>
      <c r="AF41" s="1">
        <f t="shared" si="11"/>
        <v>70</v>
      </c>
      <c r="AG41" s="1">
        <f t="shared" si="12"/>
        <v>0.7</v>
      </c>
      <c r="AH41" s="7">
        <f t="shared" si="21"/>
        <v>0.101758737024918</v>
      </c>
      <c r="AI41" s="7" cm="1">
        <f t="array" ref="AI41">SQRT(SUMPRODUCT(N41:T41/100,(1-($N$4:$T$4/(SUMPRODUCT(N41:T41,$N$4:$T$4)/100)))^2))</f>
        <v>0.0290537376869327</v>
      </c>
      <c r="AJ41" s="7" cm="1">
        <f t="array" ref="AJ41">SUMPRODUCT(N41:T41,$N$3:$T$3)/100</f>
        <v>1.8947687920439</v>
      </c>
      <c r="AK41" s="7" cm="1">
        <f t="array" ref="AK41">SUMPRODUCT(N41:T41/100,($N$3:$T$3-(SUMPRODUCT(N41:T41,$N$3:$T$3)/100))^2)</f>
        <v>0.00234106527333297</v>
      </c>
      <c r="AL41" s="7" cm="1">
        <f t="array" ref="AL41">SUMPRODUCT(N41:T41/100,($N$2:$T$2-(SUMPRODUCT(N41:T41,$N$2:$T$2)/100))^2)</f>
        <v>2.09350754742919</v>
      </c>
      <c r="AM41" s="7" cm="1">
        <f t="array" ref="AM41">SUMPRODUCT(N41:T41,$N$2:$T$2)/100</f>
        <v>10.6504823790299</v>
      </c>
      <c r="AN41" s="1" cm="1">
        <f t="array" ref="AN41">SUMPRODUCT(N41:T41,$N$1:$T$1)/100</f>
        <v>1109.7582017422</v>
      </c>
      <c r="AO41" s="1" cm="1">
        <f t="array" ref="AO41">-8.314*SUMPRODUCT((N41:T41/100)*LN(N41:T41/100+0.000000000001))</f>
        <v>3.62139437182299</v>
      </c>
      <c r="AP41" s="1" cm="1">
        <f t="array" ref="AP41">SUMPRODUCT((N41:T41/100)^2)</f>
        <v>0.811471129274498</v>
      </c>
      <c r="AQ41" s="1" cm="1">
        <f t="array" ref="AQ41">1/SUMPRODUCT((N41:T41/100)^2)</f>
        <v>1.23232973290628</v>
      </c>
      <c r="AR41" s="1" t="s">
        <v>55</v>
      </c>
      <c r="AS41" s="6">
        <f t="shared" si="13"/>
        <v>2</v>
      </c>
      <c r="AT41" s="1">
        <v>979.85</v>
      </c>
      <c r="AU41" s="1">
        <v>4</v>
      </c>
      <c r="AV41" s="1">
        <v>50</v>
      </c>
      <c r="AW41" s="1">
        <v>499.85</v>
      </c>
      <c r="AX41" s="1">
        <v>2</v>
      </c>
      <c r="AY41" s="5">
        <f t="shared" si="14"/>
        <v>249.925</v>
      </c>
      <c r="AZ41" s="1">
        <f t="shared" si="15"/>
        <v>1</v>
      </c>
      <c r="BA41" s="1">
        <f t="shared" si="16"/>
        <v>999.7</v>
      </c>
      <c r="BB41" s="1">
        <f t="shared" si="17"/>
        <v>480</v>
      </c>
      <c r="BC41" s="1" t="s">
        <v>56</v>
      </c>
      <c r="BD41" s="1">
        <v>140</v>
      </c>
      <c r="BE41" s="1" t="s">
        <v>52</v>
      </c>
      <c r="BF41" s="1" t="s">
        <v>52</v>
      </c>
      <c r="BG41" s="1">
        <v>57</v>
      </c>
      <c r="BH41" s="1">
        <f t="shared" si="18"/>
        <v>-0.923839688633758</v>
      </c>
      <c r="BI41" s="1">
        <f t="shared" si="19"/>
        <v>0.872255273289102</v>
      </c>
    </row>
    <row r="42" spans="1:61">
      <c r="A42" s="1">
        <v>1119</v>
      </c>
      <c r="B42" s="1" t="s">
        <v>99</v>
      </c>
      <c r="C42" s="1" t="str">
        <f>_xlfn.XLOOKUP(A42,All!$A:$A,All!$C:$C,"")</f>
        <v>Cu-Al-Cr-Mg-Ni-Si</v>
      </c>
      <c r="D42" s="1">
        <v>2</v>
      </c>
      <c r="E42" s="1" t="s">
        <v>1344</v>
      </c>
      <c r="F42" s="1">
        <f t="shared" si="0"/>
        <v>92.25</v>
      </c>
      <c r="G42" s="1">
        <v>0.5</v>
      </c>
      <c r="H42" s="1">
        <v>0.1</v>
      </c>
      <c r="I42" s="1">
        <v>0.15</v>
      </c>
      <c r="J42" s="1">
        <v>6</v>
      </c>
      <c r="K42" s="1">
        <v>1</v>
      </c>
      <c r="L42" s="1">
        <v>0</v>
      </c>
      <c r="M42" s="1" t="s">
        <v>1345</v>
      </c>
      <c r="N42" s="1" cm="1">
        <f t="array" ref="N42">(F42/$F$4)/SUMPRODUCT($F42:$L42/$F$4:$L$4)*100</f>
        <v>89.8241262975082</v>
      </c>
      <c r="O42" s="1" cm="1">
        <f t="array" ref="O42">(G42/$G$4)/SUMPRODUCT($F42:$L42/$F$4:$L$4)*100</f>
        <v>1.14659676353571</v>
      </c>
      <c r="P42" s="1" cm="1">
        <f t="array" ref="P42">(H42/$H$4)/SUMPRODUCT($F42:$L42/$F$4:$L$4)*100</f>
        <v>0.118999437932613</v>
      </c>
      <c r="Q42" s="1" cm="1">
        <f t="array" ref="Q42">(I42/$I$4)/SUMPRODUCT($F42:$L42/$F$4:$L$4)*100</f>
        <v>0.381865548739609</v>
      </c>
      <c r="R42" s="1" cm="1">
        <f t="array" ref="R42">(J42/$J$4)/SUMPRODUCT($F42:$L42/$F$4:$L$4)*100</f>
        <v>6.32528046759661</v>
      </c>
      <c r="S42" s="1" cm="1">
        <f t="array" ref="S42">(K42/$K$4)/SUMPRODUCT($F42:$L42/$F$4:$L$4)*100</f>
        <v>2.20313148468724</v>
      </c>
      <c r="T42" s="1" cm="1">
        <f t="array" ref="T42">(L42/$L$4)/SUMPRODUCT($F42:$L42/$F$4:$L$4)*100</f>
        <v>0</v>
      </c>
      <c r="U42" s="1">
        <f t="shared" si="20"/>
        <v>100</v>
      </c>
      <c r="V42" s="1">
        <f t="shared" si="1"/>
        <v>6</v>
      </c>
      <c r="W42" s="1">
        <f t="shared" si="2"/>
        <v>7</v>
      </c>
      <c r="X42" s="1">
        <f t="shared" si="3"/>
        <v>6</v>
      </c>
      <c r="Y42" s="1">
        <f t="shared" si="4"/>
        <v>0.0214285714285714</v>
      </c>
      <c r="Z42" s="1">
        <f t="shared" si="5"/>
        <v>0</v>
      </c>
      <c r="AA42" s="1">
        <f t="shared" si="6"/>
        <v>0</v>
      </c>
      <c r="AB42" s="1">
        <f t="shared" si="7"/>
        <v>0.1</v>
      </c>
      <c r="AC42" s="1">
        <f t="shared" si="8"/>
        <v>0</v>
      </c>
      <c r="AD42" s="1">
        <f t="shared" si="9"/>
        <v>1.18999437932613</v>
      </c>
      <c r="AE42" s="1">
        <f t="shared" si="10"/>
        <v>0.0142857142857143</v>
      </c>
      <c r="AF42" s="1">
        <f t="shared" si="11"/>
        <v>70</v>
      </c>
      <c r="AG42" s="1">
        <f t="shared" si="12"/>
        <v>0.7</v>
      </c>
      <c r="AH42" s="7">
        <f t="shared" si="21"/>
        <v>0.101758737024918</v>
      </c>
      <c r="AI42" s="7" cm="1">
        <f t="array" ref="AI42">SQRT(SUMPRODUCT(N42:T42/100,(1-($N$4:$T$4/(SUMPRODUCT(N42:T42,$N$4:$T$4)/100)))^2))</f>
        <v>0.0290537376869327</v>
      </c>
      <c r="AJ42" s="7" cm="1">
        <f t="array" ref="AJ42">SUMPRODUCT(N42:T42,$N$3:$T$3)/100</f>
        <v>1.8947687920439</v>
      </c>
      <c r="AK42" s="7" cm="1">
        <f t="array" ref="AK42">SUMPRODUCT(N42:T42/100,($N$3:$T$3-(SUMPRODUCT(N42:T42,$N$3:$T$3)/100))^2)</f>
        <v>0.00234106527333297</v>
      </c>
      <c r="AL42" s="7" cm="1">
        <f t="array" ref="AL42">SUMPRODUCT(N42:T42/100,($N$2:$T$2-(SUMPRODUCT(N42:T42,$N$2:$T$2)/100))^2)</f>
        <v>2.09350754742919</v>
      </c>
      <c r="AM42" s="7" cm="1">
        <f t="array" ref="AM42">SUMPRODUCT(N42:T42,$N$2:$T$2)/100</f>
        <v>10.6504823790299</v>
      </c>
      <c r="AN42" s="1" cm="1">
        <f t="array" ref="AN42">SUMPRODUCT(N42:T42,$N$1:$T$1)/100</f>
        <v>1109.7582017422</v>
      </c>
      <c r="AO42" s="1" cm="1">
        <f t="array" ref="AO42">-8.314*SUMPRODUCT((N42:T42/100)*LN(N42:T42/100+0.000000000001))</f>
        <v>3.62139437182299</v>
      </c>
      <c r="AP42" s="1" cm="1">
        <f t="array" ref="AP42">SUMPRODUCT((N42:T42/100)^2)</f>
        <v>0.811471129274498</v>
      </c>
      <c r="AQ42" s="1" cm="1">
        <f t="array" ref="AQ42">1/SUMPRODUCT((N42:T42/100)^2)</f>
        <v>1.23232973290628</v>
      </c>
      <c r="AR42" s="1" t="s">
        <v>55</v>
      </c>
      <c r="AS42" s="6">
        <f t="shared" si="13"/>
        <v>2</v>
      </c>
      <c r="AT42" s="1">
        <v>979.85</v>
      </c>
      <c r="AU42" s="1">
        <v>4</v>
      </c>
      <c r="AV42" s="1">
        <v>50</v>
      </c>
      <c r="AW42" s="1">
        <v>499.85</v>
      </c>
      <c r="AX42" s="1">
        <v>5</v>
      </c>
      <c r="AY42" s="5">
        <f t="shared" si="14"/>
        <v>249.925</v>
      </c>
      <c r="AZ42" s="1">
        <f t="shared" si="15"/>
        <v>2.5</v>
      </c>
      <c r="BA42" s="1">
        <f t="shared" si="16"/>
        <v>2499.25</v>
      </c>
      <c r="BB42" s="1">
        <f t="shared" si="17"/>
        <v>480</v>
      </c>
      <c r="BC42" s="1" t="s">
        <v>56</v>
      </c>
      <c r="BD42" s="1">
        <v>140</v>
      </c>
      <c r="BE42" s="1" t="s">
        <v>52</v>
      </c>
      <c r="BF42" s="1" t="s">
        <v>52</v>
      </c>
      <c r="BG42" s="1">
        <v>57</v>
      </c>
      <c r="BH42" s="1">
        <f t="shared" si="18"/>
        <v>-0.923839688633758</v>
      </c>
      <c r="BI42" s="1">
        <f t="shared" si="19"/>
        <v>0.872255273289102</v>
      </c>
    </row>
    <row r="43" spans="1:61">
      <c r="A43" s="1">
        <v>1175</v>
      </c>
      <c r="B43" s="1" t="s">
        <v>99</v>
      </c>
      <c r="C43" s="1" t="str">
        <f>_xlfn.XLOOKUP(A43,All!$A:$A,All!$C:$C,"")</f>
        <v>Cu-Al-Cr-Mg-Ni-Si</v>
      </c>
      <c r="D43" s="1">
        <v>2</v>
      </c>
      <c r="E43" s="1" t="s">
        <v>1344</v>
      </c>
      <c r="F43" s="1">
        <f t="shared" si="0"/>
        <v>92.25</v>
      </c>
      <c r="G43" s="1">
        <v>0.5</v>
      </c>
      <c r="H43" s="1">
        <v>0.1</v>
      </c>
      <c r="I43" s="1">
        <v>0.15</v>
      </c>
      <c r="J43" s="1">
        <v>6</v>
      </c>
      <c r="K43" s="1">
        <v>1</v>
      </c>
      <c r="L43" s="1">
        <v>0</v>
      </c>
      <c r="M43" s="1" t="s">
        <v>1345</v>
      </c>
      <c r="N43" s="1" cm="1">
        <f t="array" ref="N43">(F43/$F$4)/SUMPRODUCT($F43:$L43/$F$4:$L$4)*100</f>
        <v>89.8241262975082</v>
      </c>
      <c r="O43" s="1" cm="1">
        <f t="array" ref="O43">(G43/$G$4)/SUMPRODUCT($F43:$L43/$F$4:$L$4)*100</f>
        <v>1.14659676353571</v>
      </c>
      <c r="P43" s="1" cm="1">
        <f t="array" ref="P43">(H43/$H$4)/SUMPRODUCT($F43:$L43/$F$4:$L$4)*100</f>
        <v>0.118999437932613</v>
      </c>
      <c r="Q43" s="1" cm="1">
        <f t="array" ref="Q43">(I43/$I$4)/SUMPRODUCT($F43:$L43/$F$4:$L$4)*100</f>
        <v>0.381865548739609</v>
      </c>
      <c r="R43" s="1" cm="1">
        <f t="array" ref="R43">(J43/$J$4)/SUMPRODUCT($F43:$L43/$F$4:$L$4)*100</f>
        <v>6.32528046759661</v>
      </c>
      <c r="S43" s="1" cm="1">
        <f t="array" ref="S43">(K43/$K$4)/SUMPRODUCT($F43:$L43/$F$4:$L$4)*100</f>
        <v>2.20313148468724</v>
      </c>
      <c r="T43" s="1" cm="1">
        <f t="array" ref="T43">(L43/$L$4)/SUMPRODUCT($F43:$L43/$F$4:$L$4)*100</f>
        <v>0</v>
      </c>
      <c r="U43" s="1">
        <f t="shared" si="20"/>
        <v>100</v>
      </c>
      <c r="V43" s="1">
        <f t="shared" si="1"/>
        <v>6</v>
      </c>
      <c r="W43" s="1">
        <f t="shared" si="2"/>
        <v>7</v>
      </c>
      <c r="X43" s="1">
        <f t="shared" si="3"/>
        <v>6</v>
      </c>
      <c r="Y43" s="1">
        <f t="shared" si="4"/>
        <v>0.0214285714285714</v>
      </c>
      <c r="Z43" s="1">
        <f t="shared" si="5"/>
        <v>0</v>
      </c>
      <c r="AA43" s="1">
        <f t="shared" si="6"/>
        <v>0</v>
      </c>
      <c r="AB43" s="1">
        <f t="shared" si="7"/>
        <v>0.1</v>
      </c>
      <c r="AC43" s="1">
        <f t="shared" si="8"/>
        <v>0</v>
      </c>
      <c r="AD43" s="1">
        <f t="shared" si="9"/>
        <v>1.18999437932613</v>
      </c>
      <c r="AE43" s="1">
        <f t="shared" si="10"/>
        <v>0.0142857142857143</v>
      </c>
      <c r="AF43" s="1">
        <f t="shared" si="11"/>
        <v>70</v>
      </c>
      <c r="AG43" s="1">
        <f t="shared" si="12"/>
        <v>0.7</v>
      </c>
      <c r="AH43" s="7">
        <f t="shared" si="21"/>
        <v>0.101758737024918</v>
      </c>
      <c r="AI43" s="7" cm="1">
        <f t="array" ref="AI43">SQRT(SUMPRODUCT(N43:T43/100,(1-($N$4:$T$4/(SUMPRODUCT(N43:T43,$N$4:$T$4)/100)))^2))</f>
        <v>0.0290537376869327</v>
      </c>
      <c r="AJ43" s="7" cm="1">
        <f t="array" ref="AJ43">SUMPRODUCT(N43:T43,$N$3:$T$3)/100</f>
        <v>1.8947687920439</v>
      </c>
      <c r="AK43" s="7" cm="1">
        <f t="array" ref="AK43">SUMPRODUCT(N43:T43/100,($N$3:$T$3-(SUMPRODUCT(N43:T43,$N$3:$T$3)/100))^2)</f>
        <v>0.00234106527333297</v>
      </c>
      <c r="AL43" s="7" cm="1">
        <f t="array" ref="AL43">SUMPRODUCT(N43:T43/100,($N$2:$T$2-(SUMPRODUCT(N43:T43,$N$2:$T$2)/100))^2)</f>
        <v>2.09350754742919</v>
      </c>
      <c r="AM43" s="7" cm="1">
        <f t="array" ref="AM43">SUMPRODUCT(N43:T43,$N$2:$T$2)/100</f>
        <v>10.6504823790299</v>
      </c>
      <c r="AN43" s="1" cm="1">
        <f t="array" ref="AN43">SUMPRODUCT(N43:T43,$N$1:$T$1)/100</f>
        <v>1109.7582017422</v>
      </c>
      <c r="AO43" s="1" cm="1">
        <f t="array" ref="AO43">-8.314*SUMPRODUCT((N43:T43/100)*LN(N43:T43/100+0.000000000001))</f>
        <v>3.62139437182299</v>
      </c>
      <c r="AP43" s="1" cm="1">
        <f t="array" ref="AP43">SUMPRODUCT((N43:T43/100)^2)</f>
        <v>0.811471129274498</v>
      </c>
      <c r="AQ43" s="1" cm="1">
        <f t="array" ref="AQ43">1/SUMPRODUCT((N43:T43/100)^2)</f>
        <v>1.23232973290628</v>
      </c>
      <c r="AR43" s="1" t="s">
        <v>55</v>
      </c>
      <c r="AS43" s="6">
        <f t="shared" si="13"/>
        <v>2</v>
      </c>
      <c r="AT43" s="1">
        <v>979.85</v>
      </c>
      <c r="AU43" s="1">
        <v>4</v>
      </c>
      <c r="AV43" s="1">
        <v>50</v>
      </c>
      <c r="AW43" s="1">
        <v>499.85</v>
      </c>
      <c r="AX43" s="1">
        <v>8</v>
      </c>
      <c r="AY43" s="5">
        <f t="shared" si="14"/>
        <v>249.925</v>
      </c>
      <c r="AZ43" s="1">
        <f t="shared" si="15"/>
        <v>4</v>
      </c>
      <c r="BA43" s="1">
        <f t="shared" si="16"/>
        <v>3998.8</v>
      </c>
      <c r="BB43" s="1">
        <f t="shared" si="17"/>
        <v>480</v>
      </c>
      <c r="BC43" s="1" t="s">
        <v>56</v>
      </c>
      <c r="BD43" s="1">
        <v>140</v>
      </c>
      <c r="BE43" s="1" t="s">
        <v>52</v>
      </c>
      <c r="BF43" s="1" t="s">
        <v>52</v>
      </c>
      <c r="BG43" s="1">
        <v>57</v>
      </c>
      <c r="BH43" s="1">
        <f t="shared" si="18"/>
        <v>-0.923839688633758</v>
      </c>
      <c r="BI43" s="1">
        <f t="shared" si="19"/>
        <v>0.872255273289102</v>
      </c>
    </row>
    <row r="44" spans="1:61">
      <c r="A44" s="1">
        <v>1002</v>
      </c>
      <c r="B44" s="1" t="s">
        <v>99</v>
      </c>
      <c r="C44" s="1" t="str">
        <f>_xlfn.XLOOKUP(A44,All!$A:$A,All!$C:$C,"")</f>
        <v>Cu-Al-Cr-Mg-Ni-Si</v>
      </c>
      <c r="D44" s="1">
        <v>2</v>
      </c>
      <c r="E44" s="1" t="s">
        <v>1344</v>
      </c>
      <c r="F44" s="1">
        <f t="shared" si="0"/>
        <v>92.25</v>
      </c>
      <c r="G44" s="1">
        <v>0.5</v>
      </c>
      <c r="H44" s="1">
        <v>0.1</v>
      </c>
      <c r="I44" s="1">
        <v>0.15</v>
      </c>
      <c r="J44" s="1">
        <v>6</v>
      </c>
      <c r="K44" s="1">
        <v>1</v>
      </c>
      <c r="L44" s="1">
        <v>0</v>
      </c>
      <c r="M44" s="1" t="s">
        <v>1345</v>
      </c>
      <c r="N44" s="1" cm="1">
        <f t="array" ref="N44">(F44/$F$4)/SUMPRODUCT($F44:$L44/$F$4:$L$4)*100</f>
        <v>89.8241262975082</v>
      </c>
      <c r="O44" s="1" cm="1">
        <f t="array" ref="O44">(G44/$G$4)/SUMPRODUCT($F44:$L44/$F$4:$L$4)*100</f>
        <v>1.14659676353571</v>
      </c>
      <c r="P44" s="1" cm="1">
        <f t="array" ref="P44">(H44/$H$4)/SUMPRODUCT($F44:$L44/$F$4:$L$4)*100</f>
        <v>0.118999437932613</v>
      </c>
      <c r="Q44" s="1" cm="1">
        <f t="array" ref="Q44">(I44/$I$4)/SUMPRODUCT($F44:$L44/$F$4:$L$4)*100</f>
        <v>0.381865548739609</v>
      </c>
      <c r="R44" s="1" cm="1">
        <f t="array" ref="R44">(J44/$J$4)/SUMPRODUCT($F44:$L44/$F$4:$L$4)*100</f>
        <v>6.32528046759661</v>
      </c>
      <c r="S44" s="1" cm="1">
        <f t="array" ref="S44">(K44/$K$4)/SUMPRODUCT($F44:$L44/$F$4:$L$4)*100</f>
        <v>2.20313148468724</v>
      </c>
      <c r="T44" s="1" cm="1">
        <f t="array" ref="T44">(L44/$L$4)/SUMPRODUCT($F44:$L44/$F$4:$L$4)*100</f>
        <v>0</v>
      </c>
      <c r="U44" s="1">
        <f t="shared" si="20"/>
        <v>100</v>
      </c>
      <c r="V44" s="1">
        <f t="shared" si="1"/>
        <v>6</v>
      </c>
      <c r="W44" s="1">
        <f t="shared" si="2"/>
        <v>7</v>
      </c>
      <c r="X44" s="1">
        <f t="shared" si="3"/>
        <v>6</v>
      </c>
      <c r="Y44" s="1">
        <f t="shared" si="4"/>
        <v>0.0214285714285714</v>
      </c>
      <c r="Z44" s="1">
        <f t="shared" si="5"/>
        <v>0</v>
      </c>
      <c r="AA44" s="1">
        <f t="shared" si="6"/>
        <v>0</v>
      </c>
      <c r="AB44" s="1">
        <f t="shared" si="7"/>
        <v>0.1</v>
      </c>
      <c r="AC44" s="1">
        <f t="shared" si="8"/>
        <v>0</v>
      </c>
      <c r="AD44" s="1">
        <f t="shared" si="9"/>
        <v>1.18999437932613</v>
      </c>
      <c r="AE44" s="1">
        <f t="shared" si="10"/>
        <v>0.0142857142857143</v>
      </c>
      <c r="AF44" s="1">
        <f t="shared" si="11"/>
        <v>70</v>
      </c>
      <c r="AG44" s="1">
        <f t="shared" si="12"/>
        <v>0.7</v>
      </c>
      <c r="AH44" s="7">
        <f t="shared" si="21"/>
        <v>0.101758737024918</v>
      </c>
      <c r="AI44" s="7" cm="1">
        <f t="array" ref="AI44">SQRT(SUMPRODUCT(N44:T44/100,(1-($N$4:$T$4/(SUMPRODUCT(N44:T44,$N$4:$T$4)/100)))^2))</f>
        <v>0.0290537376869327</v>
      </c>
      <c r="AJ44" s="7" cm="1">
        <f t="array" ref="AJ44">SUMPRODUCT(N44:T44,$N$3:$T$3)/100</f>
        <v>1.8947687920439</v>
      </c>
      <c r="AK44" s="7" cm="1">
        <f t="array" ref="AK44">SUMPRODUCT(N44:T44/100,($N$3:$T$3-(SUMPRODUCT(N44:T44,$N$3:$T$3)/100))^2)</f>
        <v>0.00234106527333297</v>
      </c>
      <c r="AL44" s="7" cm="1">
        <f t="array" ref="AL44">SUMPRODUCT(N44:T44/100,($N$2:$T$2-(SUMPRODUCT(N44:T44,$N$2:$T$2)/100))^2)</f>
        <v>2.09350754742919</v>
      </c>
      <c r="AM44" s="7" cm="1">
        <f t="array" ref="AM44">SUMPRODUCT(N44:T44,$N$2:$T$2)/100</f>
        <v>10.6504823790299</v>
      </c>
      <c r="AN44" s="1" cm="1">
        <f t="array" ref="AN44">SUMPRODUCT(N44:T44,$N$1:$T$1)/100</f>
        <v>1109.7582017422</v>
      </c>
      <c r="AO44" s="1" cm="1">
        <f t="array" ref="AO44">-8.314*SUMPRODUCT((N44:T44/100)*LN(N44:T44/100+0.000000000001))</f>
        <v>3.62139437182299</v>
      </c>
      <c r="AP44" s="1" cm="1">
        <f t="array" ref="AP44">SUMPRODUCT((N44:T44/100)^2)</f>
        <v>0.811471129274498</v>
      </c>
      <c r="AQ44" s="1" cm="1">
        <f t="array" ref="AQ44">1/SUMPRODUCT((N44:T44/100)^2)</f>
        <v>1.23232973290628</v>
      </c>
      <c r="AR44" s="1" t="s">
        <v>55</v>
      </c>
      <c r="AS44" s="6">
        <f t="shared" si="13"/>
        <v>2</v>
      </c>
      <c r="AT44" s="1">
        <v>979.85</v>
      </c>
      <c r="AU44" s="1">
        <v>4</v>
      </c>
      <c r="AV44" s="1">
        <v>50</v>
      </c>
      <c r="AW44" s="1">
        <v>499.85</v>
      </c>
      <c r="AX44" s="1">
        <v>1.5</v>
      </c>
      <c r="AY44" s="5">
        <f t="shared" si="14"/>
        <v>249.925</v>
      </c>
      <c r="AZ44" s="1">
        <f t="shared" si="15"/>
        <v>0.75</v>
      </c>
      <c r="BA44" s="1">
        <f t="shared" si="16"/>
        <v>749.775</v>
      </c>
      <c r="BB44" s="1">
        <f t="shared" si="17"/>
        <v>480</v>
      </c>
      <c r="BC44" s="1" t="s">
        <v>56</v>
      </c>
      <c r="BD44" s="1">
        <v>146</v>
      </c>
      <c r="BE44" s="1" t="s">
        <v>52</v>
      </c>
      <c r="BF44" s="1" t="s">
        <v>52</v>
      </c>
      <c r="BG44" s="1">
        <v>57</v>
      </c>
      <c r="BH44" s="1">
        <f t="shared" si="18"/>
        <v>-0.846674138282367</v>
      </c>
      <c r="BI44" s="1">
        <f t="shared" si="19"/>
        <v>0.856382665714486</v>
      </c>
    </row>
    <row r="45" spans="1:61">
      <c r="A45" s="1">
        <v>1113</v>
      </c>
      <c r="B45" s="1" t="s">
        <v>99</v>
      </c>
      <c r="C45" s="1" t="str">
        <f>_xlfn.XLOOKUP(A45,All!$A:$A,All!$C:$C,"")</f>
        <v>Cu-Al-Cr-Mg-Ni-Si</v>
      </c>
      <c r="D45" s="1">
        <v>2</v>
      </c>
      <c r="E45" s="1" t="s">
        <v>1344</v>
      </c>
      <c r="F45" s="1">
        <f t="shared" si="0"/>
        <v>92.25</v>
      </c>
      <c r="G45" s="1">
        <v>0.5</v>
      </c>
      <c r="H45" s="1">
        <v>0.1</v>
      </c>
      <c r="I45" s="1">
        <v>0.15</v>
      </c>
      <c r="J45" s="1">
        <v>6</v>
      </c>
      <c r="K45" s="1">
        <v>1</v>
      </c>
      <c r="L45" s="1">
        <v>0</v>
      </c>
      <c r="M45" s="1" t="s">
        <v>1345</v>
      </c>
      <c r="N45" s="1" cm="1">
        <f t="array" ref="N45">(F45/$F$4)/SUMPRODUCT($F45:$L45/$F$4:$L$4)*100</f>
        <v>89.8241262975082</v>
      </c>
      <c r="O45" s="1" cm="1">
        <f t="array" ref="O45">(G45/$G$4)/SUMPRODUCT($F45:$L45/$F$4:$L$4)*100</f>
        <v>1.14659676353571</v>
      </c>
      <c r="P45" s="1" cm="1">
        <f t="array" ref="P45">(H45/$H$4)/SUMPRODUCT($F45:$L45/$F$4:$L$4)*100</f>
        <v>0.118999437932613</v>
      </c>
      <c r="Q45" s="1" cm="1">
        <f t="array" ref="Q45">(I45/$I$4)/SUMPRODUCT($F45:$L45/$F$4:$L$4)*100</f>
        <v>0.381865548739609</v>
      </c>
      <c r="R45" s="1" cm="1">
        <f t="array" ref="R45">(J45/$J$4)/SUMPRODUCT($F45:$L45/$F$4:$L$4)*100</f>
        <v>6.32528046759661</v>
      </c>
      <c r="S45" s="1" cm="1">
        <f t="array" ref="S45">(K45/$K$4)/SUMPRODUCT($F45:$L45/$F$4:$L$4)*100</f>
        <v>2.20313148468724</v>
      </c>
      <c r="T45" s="1" cm="1">
        <f t="array" ref="T45">(L45/$L$4)/SUMPRODUCT($F45:$L45/$F$4:$L$4)*100</f>
        <v>0</v>
      </c>
      <c r="U45" s="1">
        <f t="shared" si="20"/>
        <v>100</v>
      </c>
      <c r="V45" s="1">
        <f t="shared" si="1"/>
        <v>6</v>
      </c>
      <c r="W45" s="1">
        <f t="shared" si="2"/>
        <v>7</v>
      </c>
      <c r="X45" s="1">
        <f t="shared" si="3"/>
        <v>6</v>
      </c>
      <c r="Y45" s="1">
        <f t="shared" si="4"/>
        <v>0.0214285714285714</v>
      </c>
      <c r="Z45" s="1">
        <f t="shared" si="5"/>
        <v>0</v>
      </c>
      <c r="AA45" s="1">
        <f t="shared" si="6"/>
        <v>0</v>
      </c>
      <c r="AB45" s="1">
        <f t="shared" si="7"/>
        <v>0.1</v>
      </c>
      <c r="AC45" s="1">
        <f t="shared" si="8"/>
        <v>0</v>
      </c>
      <c r="AD45" s="1">
        <f t="shared" si="9"/>
        <v>1.18999437932613</v>
      </c>
      <c r="AE45" s="1">
        <f t="shared" si="10"/>
        <v>0.0142857142857143</v>
      </c>
      <c r="AF45" s="1">
        <f t="shared" si="11"/>
        <v>70</v>
      </c>
      <c r="AG45" s="1">
        <f t="shared" si="12"/>
        <v>0.7</v>
      </c>
      <c r="AH45" s="7">
        <f t="shared" si="21"/>
        <v>0.101758737024918</v>
      </c>
      <c r="AI45" s="7" cm="1">
        <f t="array" ref="AI45">SQRT(SUMPRODUCT(N45:T45/100,(1-($N$4:$T$4/(SUMPRODUCT(N45:T45,$N$4:$T$4)/100)))^2))</f>
        <v>0.0290537376869327</v>
      </c>
      <c r="AJ45" s="7" cm="1">
        <f t="array" ref="AJ45">SUMPRODUCT(N45:T45,$N$3:$T$3)/100</f>
        <v>1.8947687920439</v>
      </c>
      <c r="AK45" s="7" cm="1">
        <f t="array" ref="AK45">SUMPRODUCT(N45:T45/100,($N$3:$T$3-(SUMPRODUCT(N45:T45,$N$3:$T$3)/100))^2)</f>
        <v>0.00234106527333297</v>
      </c>
      <c r="AL45" s="7" cm="1">
        <f t="array" ref="AL45">SUMPRODUCT(N45:T45/100,($N$2:$T$2-(SUMPRODUCT(N45:T45,$N$2:$T$2)/100))^2)</f>
        <v>2.09350754742919</v>
      </c>
      <c r="AM45" s="7" cm="1">
        <f t="array" ref="AM45">SUMPRODUCT(N45:T45,$N$2:$T$2)/100</f>
        <v>10.6504823790299</v>
      </c>
      <c r="AN45" s="1" cm="1">
        <f t="array" ref="AN45">SUMPRODUCT(N45:T45,$N$1:$T$1)/100</f>
        <v>1109.7582017422</v>
      </c>
      <c r="AO45" s="1" cm="1">
        <f t="array" ref="AO45">-8.314*SUMPRODUCT((N45:T45/100)*LN(N45:T45/100+0.000000000001))</f>
        <v>3.62139437182299</v>
      </c>
      <c r="AP45" s="1" cm="1">
        <f t="array" ref="AP45">SUMPRODUCT((N45:T45/100)^2)</f>
        <v>0.811471129274498</v>
      </c>
      <c r="AQ45" s="1" cm="1">
        <f t="array" ref="AQ45">1/SUMPRODUCT((N45:T45/100)^2)</f>
        <v>1.23232973290628</v>
      </c>
      <c r="AR45" s="1" t="s">
        <v>55</v>
      </c>
      <c r="AS45" s="6">
        <f t="shared" si="13"/>
        <v>2</v>
      </c>
      <c r="AT45" s="1">
        <v>979.85</v>
      </c>
      <c r="AU45" s="1">
        <v>4</v>
      </c>
      <c r="AV45" s="1">
        <v>50</v>
      </c>
      <c r="AW45" s="1">
        <v>399.85</v>
      </c>
      <c r="AX45" s="1">
        <v>5</v>
      </c>
      <c r="AY45" s="5">
        <f t="shared" si="14"/>
        <v>199.925</v>
      </c>
      <c r="AZ45" s="1">
        <f t="shared" si="15"/>
        <v>2.5</v>
      </c>
      <c r="BA45" s="1">
        <f t="shared" si="16"/>
        <v>1999.25</v>
      </c>
      <c r="BB45" s="1">
        <f t="shared" si="17"/>
        <v>580</v>
      </c>
      <c r="BC45" s="1" t="s">
        <v>56</v>
      </c>
      <c r="BD45" s="1">
        <v>199</v>
      </c>
      <c r="BE45" s="1" t="s">
        <v>52</v>
      </c>
      <c r="BF45" s="1" t="s">
        <v>52</v>
      </c>
      <c r="BG45" s="1">
        <v>57</v>
      </c>
      <c r="BH45" s="1">
        <f t="shared" si="18"/>
        <v>-0.165045110178415</v>
      </c>
      <c r="BI45" s="1">
        <f t="shared" si="19"/>
        <v>0.72141924849785</v>
      </c>
    </row>
    <row r="46" spans="1:61">
      <c r="A46" s="1">
        <v>1032</v>
      </c>
      <c r="B46" s="1" t="s">
        <v>99</v>
      </c>
      <c r="C46" s="1" t="str">
        <f>_xlfn.XLOOKUP(A46,All!$A:$A,All!$C:$C,"")</f>
        <v>Cu-Al-Cr-Mg-Ni-Si</v>
      </c>
      <c r="D46" s="1">
        <v>2</v>
      </c>
      <c r="E46" s="1" t="s">
        <v>1344</v>
      </c>
      <c r="F46" s="1">
        <f t="shared" si="0"/>
        <v>92.25</v>
      </c>
      <c r="G46" s="1">
        <v>0.5</v>
      </c>
      <c r="H46" s="1">
        <v>0.1</v>
      </c>
      <c r="I46" s="1">
        <v>0.15</v>
      </c>
      <c r="J46" s="1">
        <v>6</v>
      </c>
      <c r="K46" s="1">
        <v>1</v>
      </c>
      <c r="L46" s="1">
        <v>0</v>
      </c>
      <c r="M46" s="1" t="s">
        <v>1345</v>
      </c>
      <c r="N46" s="1" cm="1">
        <f t="array" ref="N46">(F46/$F$4)/SUMPRODUCT($F46:$L46/$F$4:$L$4)*100</f>
        <v>89.8241262975082</v>
      </c>
      <c r="O46" s="1" cm="1">
        <f t="array" ref="O46">(G46/$G$4)/SUMPRODUCT($F46:$L46/$F$4:$L$4)*100</f>
        <v>1.14659676353571</v>
      </c>
      <c r="P46" s="1" cm="1">
        <f t="array" ref="P46">(H46/$H$4)/SUMPRODUCT($F46:$L46/$F$4:$L$4)*100</f>
        <v>0.118999437932613</v>
      </c>
      <c r="Q46" s="1" cm="1">
        <f t="array" ref="Q46">(I46/$I$4)/SUMPRODUCT($F46:$L46/$F$4:$L$4)*100</f>
        <v>0.381865548739609</v>
      </c>
      <c r="R46" s="1" cm="1">
        <f t="array" ref="R46">(J46/$J$4)/SUMPRODUCT($F46:$L46/$F$4:$L$4)*100</f>
        <v>6.32528046759661</v>
      </c>
      <c r="S46" s="1" cm="1">
        <f t="array" ref="S46">(K46/$K$4)/SUMPRODUCT($F46:$L46/$F$4:$L$4)*100</f>
        <v>2.20313148468724</v>
      </c>
      <c r="T46" s="1" cm="1">
        <f t="array" ref="T46">(L46/$L$4)/SUMPRODUCT($F46:$L46/$F$4:$L$4)*100</f>
        <v>0</v>
      </c>
      <c r="U46" s="1">
        <f t="shared" si="20"/>
        <v>100</v>
      </c>
      <c r="V46" s="1">
        <f t="shared" si="1"/>
        <v>6</v>
      </c>
      <c r="W46" s="1">
        <f t="shared" si="2"/>
        <v>7</v>
      </c>
      <c r="X46" s="1">
        <f t="shared" si="3"/>
        <v>6</v>
      </c>
      <c r="Y46" s="1">
        <f t="shared" si="4"/>
        <v>0.0214285714285714</v>
      </c>
      <c r="Z46" s="1">
        <f t="shared" si="5"/>
        <v>0</v>
      </c>
      <c r="AA46" s="1">
        <f t="shared" si="6"/>
        <v>0</v>
      </c>
      <c r="AB46" s="1">
        <f t="shared" si="7"/>
        <v>0.1</v>
      </c>
      <c r="AC46" s="1">
        <f t="shared" si="8"/>
        <v>0</v>
      </c>
      <c r="AD46" s="1">
        <f t="shared" si="9"/>
        <v>1.18999437932613</v>
      </c>
      <c r="AE46" s="1">
        <f t="shared" si="10"/>
        <v>0.0142857142857143</v>
      </c>
      <c r="AF46" s="1">
        <f t="shared" si="11"/>
        <v>70</v>
      </c>
      <c r="AG46" s="1">
        <f t="shared" si="12"/>
        <v>0.7</v>
      </c>
      <c r="AH46" s="7">
        <f t="shared" si="21"/>
        <v>0.101758737024918</v>
      </c>
      <c r="AI46" s="7" cm="1">
        <f t="array" ref="AI46">SQRT(SUMPRODUCT(N46:T46/100,(1-($N$4:$T$4/(SUMPRODUCT(N46:T46,$N$4:$T$4)/100)))^2))</f>
        <v>0.0290537376869327</v>
      </c>
      <c r="AJ46" s="7" cm="1">
        <f t="array" ref="AJ46">SUMPRODUCT(N46:T46,$N$3:$T$3)/100</f>
        <v>1.8947687920439</v>
      </c>
      <c r="AK46" s="7" cm="1">
        <f t="array" ref="AK46">SUMPRODUCT(N46:T46/100,($N$3:$T$3-(SUMPRODUCT(N46:T46,$N$3:$T$3)/100))^2)</f>
        <v>0.00234106527333297</v>
      </c>
      <c r="AL46" s="7" cm="1">
        <f t="array" ref="AL46">SUMPRODUCT(N46:T46/100,($N$2:$T$2-(SUMPRODUCT(N46:T46,$N$2:$T$2)/100))^2)</f>
        <v>2.09350754742919</v>
      </c>
      <c r="AM46" s="7" cm="1">
        <f t="array" ref="AM46">SUMPRODUCT(N46:T46,$N$2:$T$2)/100</f>
        <v>10.6504823790299</v>
      </c>
      <c r="AN46" s="1" cm="1">
        <f t="array" ref="AN46">SUMPRODUCT(N46:T46,$N$1:$T$1)/100</f>
        <v>1109.7582017422</v>
      </c>
      <c r="AO46" s="1" cm="1">
        <f t="array" ref="AO46">-8.314*SUMPRODUCT((N46:T46/100)*LN(N46:T46/100+0.000000000001))</f>
        <v>3.62139437182299</v>
      </c>
      <c r="AP46" s="1" cm="1">
        <f t="array" ref="AP46">SUMPRODUCT((N46:T46/100)^2)</f>
        <v>0.811471129274498</v>
      </c>
      <c r="AQ46" s="1" cm="1">
        <f t="array" ref="AQ46">1/SUMPRODUCT((N46:T46/100)^2)</f>
        <v>1.23232973290628</v>
      </c>
      <c r="AR46" s="1" t="s">
        <v>55</v>
      </c>
      <c r="AS46" s="6">
        <f t="shared" si="13"/>
        <v>2</v>
      </c>
      <c r="AT46" s="1">
        <v>979.85</v>
      </c>
      <c r="AU46" s="1">
        <v>4</v>
      </c>
      <c r="AV46" s="1">
        <v>50</v>
      </c>
      <c r="AW46" s="1">
        <v>399.85</v>
      </c>
      <c r="AX46" s="1">
        <v>2</v>
      </c>
      <c r="AY46" s="5">
        <f t="shared" si="14"/>
        <v>199.925</v>
      </c>
      <c r="AZ46" s="1">
        <f t="shared" si="15"/>
        <v>1</v>
      </c>
      <c r="BA46" s="1">
        <f t="shared" si="16"/>
        <v>799.7</v>
      </c>
      <c r="BB46" s="1">
        <f t="shared" si="17"/>
        <v>580</v>
      </c>
      <c r="BC46" s="1" t="s">
        <v>56</v>
      </c>
      <c r="BD46" s="1">
        <v>200</v>
      </c>
      <c r="BE46" s="1" t="s">
        <v>52</v>
      </c>
      <c r="BF46" s="1" t="s">
        <v>52</v>
      </c>
      <c r="BG46" s="1">
        <v>57</v>
      </c>
      <c r="BH46" s="1">
        <f t="shared" si="18"/>
        <v>-0.15218418511985</v>
      </c>
      <c r="BI46" s="1">
        <f t="shared" si="19"/>
        <v>0.718982616423606</v>
      </c>
    </row>
    <row r="47" spans="1:61">
      <c r="A47" s="1">
        <v>1067</v>
      </c>
      <c r="B47" s="1" t="s">
        <v>99</v>
      </c>
      <c r="C47" s="1" t="str">
        <f>_xlfn.XLOOKUP(A47,All!$A:$A,All!$C:$C,"")</f>
        <v>Cu-Al-Cr-Mg-Ni-Si</v>
      </c>
      <c r="D47" s="1">
        <v>2</v>
      </c>
      <c r="E47" s="1" t="s">
        <v>1344</v>
      </c>
      <c r="F47" s="1">
        <f t="shared" si="0"/>
        <v>92.25</v>
      </c>
      <c r="G47" s="1">
        <v>0.5</v>
      </c>
      <c r="H47" s="1">
        <v>0.1</v>
      </c>
      <c r="I47" s="1">
        <v>0.15</v>
      </c>
      <c r="J47" s="1">
        <v>6</v>
      </c>
      <c r="K47" s="1">
        <v>1</v>
      </c>
      <c r="L47" s="1">
        <v>0</v>
      </c>
      <c r="M47" s="1" t="s">
        <v>1345</v>
      </c>
      <c r="N47" s="1" cm="1">
        <f t="array" ref="N47">(F47/$F$4)/SUMPRODUCT($F47:$L47/$F$4:$L$4)*100</f>
        <v>89.8241262975082</v>
      </c>
      <c r="O47" s="1" cm="1">
        <f t="array" ref="O47">(G47/$G$4)/SUMPRODUCT($F47:$L47/$F$4:$L$4)*100</f>
        <v>1.14659676353571</v>
      </c>
      <c r="P47" s="1" cm="1">
        <f t="array" ref="P47">(H47/$H$4)/SUMPRODUCT($F47:$L47/$F$4:$L$4)*100</f>
        <v>0.118999437932613</v>
      </c>
      <c r="Q47" s="1" cm="1">
        <f t="array" ref="Q47">(I47/$I$4)/SUMPRODUCT($F47:$L47/$F$4:$L$4)*100</f>
        <v>0.381865548739609</v>
      </c>
      <c r="R47" s="1" cm="1">
        <f t="array" ref="R47">(J47/$J$4)/SUMPRODUCT($F47:$L47/$F$4:$L$4)*100</f>
        <v>6.32528046759661</v>
      </c>
      <c r="S47" s="1" cm="1">
        <f t="array" ref="S47">(K47/$K$4)/SUMPRODUCT($F47:$L47/$F$4:$L$4)*100</f>
        <v>2.20313148468724</v>
      </c>
      <c r="T47" s="1" cm="1">
        <f t="array" ref="T47">(L47/$L$4)/SUMPRODUCT($F47:$L47/$F$4:$L$4)*100</f>
        <v>0</v>
      </c>
      <c r="U47" s="1">
        <f t="shared" si="20"/>
        <v>100</v>
      </c>
      <c r="V47" s="1">
        <f t="shared" si="1"/>
        <v>6</v>
      </c>
      <c r="W47" s="1">
        <f t="shared" si="2"/>
        <v>7</v>
      </c>
      <c r="X47" s="1">
        <f t="shared" si="3"/>
        <v>6</v>
      </c>
      <c r="Y47" s="1">
        <f t="shared" si="4"/>
        <v>0.0214285714285714</v>
      </c>
      <c r="Z47" s="1">
        <f t="shared" si="5"/>
        <v>0</v>
      </c>
      <c r="AA47" s="1">
        <f t="shared" si="6"/>
        <v>0</v>
      </c>
      <c r="AB47" s="1">
        <f t="shared" si="7"/>
        <v>0.1</v>
      </c>
      <c r="AC47" s="1">
        <f t="shared" si="8"/>
        <v>0</v>
      </c>
      <c r="AD47" s="1">
        <f t="shared" si="9"/>
        <v>1.18999437932613</v>
      </c>
      <c r="AE47" s="1">
        <f t="shared" si="10"/>
        <v>0.0142857142857143</v>
      </c>
      <c r="AF47" s="1">
        <f t="shared" si="11"/>
        <v>70</v>
      </c>
      <c r="AG47" s="1">
        <f t="shared" si="12"/>
        <v>0.7</v>
      </c>
      <c r="AH47" s="7">
        <f t="shared" si="21"/>
        <v>0.101758737024918</v>
      </c>
      <c r="AI47" s="7" cm="1">
        <f t="array" ref="AI47">SQRT(SUMPRODUCT(N47:T47/100,(1-($N$4:$T$4/(SUMPRODUCT(N47:T47,$N$4:$T$4)/100)))^2))</f>
        <v>0.0290537376869327</v>
      </c>
      <c r="AJ47" s="7" cm="1">
        <f t="array" ref="AJ47">SUMPRODUCT(N47:T47,$N$3:$T$3)/100</f>
        <v>1.8947687920439</v>
      </c>
      <c r="AK47" s="7" cm="1">
        <f t="array" ref="AK47">SUMPRODUCT(N47:T47/100,($N$3:$T$3-(SUMPRODUCT(N47:T47,$N$3:$T$3)/100))^2)</f>
        <v>0.00234106527333297</v>
      </c>
      <c r="AL47" s="7" cm="1">
        <f t="array" ref="AL47">SUMPRODUCT(N47:T47/100,($N$2:$T$2-(SUMPRODUCT(N47:T47,$N$2:$T$2)/100))^2)</f>
        <v>2.09350754742919</v>
      </c>
      <c r="AM47" s="7" cm="1">
        <f t="array" ref="AM47">SUMPRODUCT(N47:T47,$N$2:$T$2)/100</f>
        <v>10.6504823790299</v>
      </c>
      <c r="AN47" s="1" cm="1">
        <f t="array" ref="AN47">SUMPRODUCT(N47:T47,$N$1:$T$1)/100</f>
        <v>1109.7582017422</v>
      </c>
      <c r="AO47" s="1" cm="1">
        <f t="array" ref="AO47">-8.314*SUMPRODUCT((N47:T47/100)*LN(N47:T47/100+0.000000000001))</f>
        <v>3.62139437182299</v>
      </c>
      <c r="AP47" s="1" cm="1">
        <f t="array" ref="AP47">SUMPRODUCT((N47:T47/100)^2)</f>
        <v>0.811471129274498</v>
      </c>
      <c r="AQ47" s="1" cm="1">
        <f t="array" ref="AQ47">1/SUMPRODUCT((N47:T47/100)^2)</f>
        <v>1.23232973290628</v>
      </c>
      <c r="AR47" s="1" t="s">
        <v>55</v>
      </c>
      <c r="AS47" s="6">
        <f t="shared" si="13"/>
        <v>2</v>
      </c>
      <c r="AT47" s="1">
        <v>979.85</v>
      </c>
      <c r="AU47" s="1">
        <v>4</v>
      </c>
      <c r="AV47" s="1">
        <v>50</v>
      </c>
      <c r="AW47" s="1">
        <v>399.85</v>
      </c>
      <c r="AX47" s="1">
        <v>3</v>
      </c>
      <c r="AY47" s="5">
        <f t="shared" si="14"/>
        <v>199.925</v>
      </c>
      <c r="AZ47" s="1">
        <f t="shared" si="15"/>
        <v>1.5</v>
      </c>
      <c r="BA47" s="1">
        <f t="shared" si="16"/>
        <v>1199.55</v>
      </c>
      <c r="BB47" s="1">
        <f t="shared" si="17"/>
        <v>580</v>
      </c>
      <c r="BC47" s="1" t="s">
        <v>56</v>
      </c>
      <c r="BD47" s="1">
        <v>211</v>
      </c>
      <c r="BE47" s="1" t="s">
        <v>52</v>
      </c>
      <c r="BF47" s="1" t="s">
        <v>52</v>
      </c>
      <c r="BG47" s="1">
        <v>57</v>
      </c>
      <c r="BH47" s="1">
        <f t="shared" si="18"/>
        <v>-0.0107140094756338</v>
      </c>
      <c r="BI47" s="1">
        <f t="shared" si="19"/>
        <v>0.692510670315816</v>
      </c>
    </row>
    <row r="48" spans="1:61">
      <c r="A48" s="1">
        <v>1168</v>
      </c>
      <c r="B48" s="1" t="s">
        <v>99</v>
      </c>
      <c r="C48" s="1" t="str">
        <f>_xlfn.XLOOKUP(A48,All!$A:$A,All!$C:$C,"")</f>
        <v>Cu-Al-Cr-Mg-Ni-Si</v>
      </c>
      <c r="D48" s="1">
        <v>2</v>
      </c>
      <c r="E48" s="1" t="s">
        <v>1344</v>
      </c>
      <c r="F48" s="1">
        <f t="shared" si="0"/>
        <v>92.25</v>
      </c>
      <c r="G48" s="1">
        <v>0.5</v>
      </c>
      <c r="H48" s="1">
        <v>0.1</v>
      </c>
      <c r="I48" s="1">
        <v>0.15</v>
      </c>
      <c r="J48" s="1">
        <v>6</v>
      </c>
      <c r="K48" s="1">
        <v>1</v>
      </c>
      <c r="L48" s="1">
        <v>0</v>
      </c>
      <c r="M48" s="1" t="s">
        <v>1345</v>
      </c>
      <c r="N48" s="1" cm="1">
        <f t="array" ref="N48">(F48/$F$4)/SUMPRODUCT($F48:$L48/$F$4:$L$4)*100</f>
        <v>89.8241262975082</v>
      </c>
      <c r="O48" s="1" cm="1">
        <f t="array" ref="O48">(G48/$G$4)/SUMPRODUCT($F48:$L48/$F$4:$L$4)*100</f>
        <v>1.14659676353571</v>
      </c>
      <c r="P48" s="1" cm="1">
        <f t="array" ref="P48">(H48/$H$4)/SUMPRODUCT($F48:$L48/$F$4:$L$4)*100</f>
        <v>0.118999437932613</v>
      </c>
      <c r="Q48" s="1" cm="1">
        <f t="array" ref="Q48">(I48/$I$4)/SUMPRODUCT($F48:$L48/$F$4:$L$4)*100</f>
        <v>0.381865548739609</v>
      </c>
      <c r="R48" s="1" cm="1">
        <f t="array" ref="R48">(J48/$J$4)/SUMPRODUCT($F48:$L48/$F$4:$L$4)*100</f>
        <v>6.32528046759661</v>
      </c>
      <c r="S48" s="1" cm="1">
        <f t="array" ref="S48">(K48/$K$4)/SUMPRODUCT($F48:$L48/$F$4:$L$4)*100</f>
        <v>2.20313148468724</v>
      </c>
      <c r="T48" s="1" cm="1">
        <f t="array" ref="T48">(L48/$L$4)/SUMPRODUCT($F48:$L48/$F$4:$L$4)*100</f>
        <v>0</v>
      </c>
      <c r="U48" s="1">
        <f t="shared" si="20"/>
        <v>100</v>
      </c>
      <c r="V48" s="1">
        <f t="shared" si="1"/>
        <v>6</v>
      </c>
      <c r="W48" s="1">
        <f t="shared" si="2"/>
        <v>7</v>
      </c>
      <c r="X48" s="1">
        <f t="shared" si="3"/>
        <v>6</v>
      </c>
      <c r="Y48" s="1">
        <f t="shared" si="4"/>
        <v>0.0214285714285714</v>
      </c>
      <c r="Z48" s="1">
        <f t="shared" si="5"/>
        <v>0</v>
      </c>
      <c r="AA48" s="1">
        <f t="shared" si="6"/>
        <v>0</v>
      </c>
      <c r="AB48" s="1">
        <f t="shared" si="7"/>
        <v>0.1</v>
      </c>
      <c r="AC48" s="1">
        <f t="shared" si="8"/>
        <v>0</v>
      </c>
      <c r="AD48" s="1">
        <f t="shared" si="9"/>
        <v>1.18999437932613</v>
      </c>
      <c r="AE48" s="1">
        <f t="shared" si="10"/>
        <v>0.0142857142857143</v>
      </c>
      <c r="AF48" s="1">
        <f t="shared" si="11"/>
        <v>70</v>
      </c>
      <c r="AG48" s="1">
        <f t="shared" si="12"/>
        <v>0.7</v>
      </c>
      <c r="AH48" s="7">
        <f t="shared" si="21"/>
        <v>0.101758737024918</v>
      </c>
      <c r="AI48" s="7" cm="1">
        <f t="array" ref="AI48">SQRT(SUMPRODUCT(N48:T48/100,(1-($N$4:$T$4/(SUMPRODUCT(N48:T48,$N$4:$T$4)/100)))^2))</f>
        <v>0.0290537376869327</v>
      </c>
      <c r="AJ48" s="7" cm="1">
        <f t="array" ref="AJ48">SUMPRODUCT(N48:T48,$N$3:$T$3)/100</f>
        <v>1.8947687920439</v>
      </c>
      <c r="AK48" s="7" cm="1">
        <f t="array" ref="AK48">SUMPRODUCT(N48:T48/100,($N$3:$T$3-(SUMPRODUCT(N48:T48,$N$3:$T$3)/100))^2)</f>
        <v>0.00234106527333297</v>
      </c>
      <c r="AL48" s="7" cm="1">
        <f t="array" ref="AL48">SUMPRODUCT(N48:T48/100,($N$2:$T$2-(SUMPRODUCT(N48:T48,$N$2:$T$2)/100))^2)</f>
        <v>2.09350754742919</v>
      </c>
      <c r="AM48" s="7" cm="1">
        <f t="array" ref="AM48">SUMPRODUCT(N48:T48,$N$2:$T$2)/100</f>
        <v>10.6504823790299</v>
      </c>
      <c r="AN48" s="1" cm="1">
        <f t="array" ref="AN48">SUMPRODUCT(N48:T48,$N$1:$T$1)/100</f>
        <v>1109.7582017422</v>
      </c>
      <c r="AO48" s="1" cm="1">
        <f t="array" ref="AO48">-8.314*SUMPRODUCT((N48:T48/100)*LN(N48:T48/100+0.000000000001))</f>
        <v>3.62139437182299</v>
      </c>
      <c r="AP48" s="1" cm="1">
        <f t="array" ref="AP48">SUMPRODUCT((N48:T48/100)^2)</f>
        <v>0.811471129274498</v>
      </c>
      <c r="AQ48" s="1" cm="1">
        <f t="array" ref="AQ48">1/SUMPRODUCT((N48:T48/100)^2)</f>
        <v>1.23232973290628</v>
      </c>
      <c r="AR48" s="1" t="s">
        <v>54</v>
      </c>
      <c r="AS48" s="6">
        <f t="shared" si="13"/>
        <v>0</v>
      </c>
      <c r="AT48" s="1">
        <v>979.85</v>
      </c>
      <c r="AU48" s="1">
        <v>4</v>
      </c>
      <c r="AV48" s="1">
        <v>0</v>
      </c>
      <c r="AW48" s="1">
        <v>499.85</v>
      </c>
      <c r="AX48" s="1">
        <v>8</v>
      </c>
      <c r="AY48" s="5">
        <f t="shared" si="14"/>
        <v>0</v>
      </c>
      <c r="AZ48" s="1">
        <f t="shared" si="15"/>
        <v>0</v>
      </c>
      <c r="BA48" s="1">
        <f t="shared" si="16"/>
        <v>3998.8</v>
      </c>
      <c r="BB48" s="1">
        <f t="shared" si="17"/>
        <v>480</v>
      </c>
      <c r="BC48" s="1" t="s">
        <v>51</v>
      </c>
      <c r="BD48" s="1">
        <v>130</v>
      </c>
      <c r="BE48" s="1" t="s">
        <v>52</v>
      </c>
      <c r="BF48" s="1" t="s">
        <v>52</v>
      </c>
      <c r="BG48" s="1">
        <v>56</v>
      </c>
      <c r="BH48" s="1">
        <f t="shared" si="18"/>
        <v>-1.05244893921941</v>
      </c>
      <c r="BI48" s="1">
        <f t="shared" si="19"/>
        <v>0.905073760419263</v>
      </c>
    </row>
    <row r="49" spans="1:61">
      <c r="A49" s="1">
        <v>1112</v>
      </c>
      <c r="B49" s="1" t="s">
        <v>99</v>
      </c>
      <c r="C49" s="1" t="str">
        <f>_xlfn.XLOOKUP(A49,All!$A:$A,All!$C:$C,"")</f>
        <v>Cu-Al-Cr-Mg-Ni-Si</v>
      </c>
      <c r="D49" s="1">
        <v>2</v>
      </c>
      <c r="E49" s="1" t="s">
        <v>1344</v>
      </c>
      <c r="F49" s="1">
        <f t="shared" si="0"/>
        <v>92.25</v>
      </c>
      <c r="G49" s="1">
        <v>0.5</v>
      </c>
      <c r="H49" s="1">
        <v>0.1</v>
      </c>
      <c r="I49" s="1">
        <v>0.15</v>
      </c>
      <c r="J49" s="1">
        <v>6</v>
      </c>
      <c r="K49" s="1">
        <v>1</v>
      </c>
      <c r="L49" s="1">
        <v>0</v>
      </c>
      <c r="M49" s="1" t="s">
        <v>1345</v>
      </c>
      <c r="N49" s="1" cm="1">
        <f t="array" ref="N49">(F49/$F$4)/SUMPRODUCT($F49:$L49/$F$4:$L$4)*100</f>
        <v>89.8241262975082</v>
      </c>
      <c r="O49" s="1" cm="1">
        <f t="array" ref="O49">(G49/$G$4)/SUMPRODUCT($F49:$L49/$F$4:$L$4)*100</f>
        <v>1.14659676353571</v>
      </c>
      <c r="P49" s="1" cm="1">
        <f t="array" ref="P49">(H49/$H$4)/SUMPRODUCT($F49:$L49/$F$4:$L$4)*100</f>
        <v>0.118999437932613</v>
      </c>
      <c r="Q49" s="1" cm="1">
        <f t="array" ref="Q49">(I49/$I$4)/SUMPRODUCT($F49:$L49/$F$4:$L$4)*100</f>
        <v>0.381865548739609</v>
      </c>
      <c r="R49" s="1" cm="1">
        <f t="array" ref="R49">(J49/$J$4)/SUMPRODUCT($F49:$L49/$F$4:$L$4)*100</f>
        <v>6.32528046759661</v>
      </c>
      <c r="S49" s="1" cm="1">
        <f t="array" ref="S49">(K49/$K$4)/SUMPRODUCT($F49:$L49/$F$4:$L$4)*100</f>
        <v>2.20313148468724</v>
      </c>
      <c r="T49" s="1" cm="1">
        <f t="array" ref="T49">(L49/$L$4)/SUMPRODUCT($F49:$L49/$F$4:$L$4)*100</f>
        <v>0</v>
      </c>
      <c r="U49" s="1">
        <f t="shared" si="20"/>
        <v>100</v>
      </c>
      <c r="V49" s="1">
        <f t="shared" si="1"/>
        <v>6</v>
      </c>
      <c r="W49" s="1">
        <f t="shared" si="2"/>
        <v>7</v>
      </c>
      <c r="X49" s="1">
        <f t="shared" si="3"/>
        <v>6</v>
      </c>
      <c r="Y49" s="1">
        <f t="shared" si="4"/>
        <v>0.0214285714285714</v>
      </c>
      <c r="Z49" s="1">
        <f t="shared" si="5"/>
        <v>0</v>
      </c>
      <c r="AA49" s="1">
        <f t="shared" si="6"/>
        <v>0</v>
      </c>
      <c r="AB49" s="1">
        <f t="shared" si="7"/>
        <v>0.1</v>
      </c>
      <c r="AC49" s="1">
        <f t="shared" si="8"/>
        <v>0</v>
      </c>
      <c r="AD49" s="1">
        <f t="shared" si="9"/>
        <v>1.18999437932613</v>
      </c>
      <c r="AE49" s="1">
        <f t="shared" si="10"/>
        <v>0.0142857142857143</v>
      </c>
      <c r="AF49" s="1">
        <f t="shared" si="11"/>
        <v>70</v>
      </c>
      <c r="AG49" s="1">
        <f t="shared" si="12"/>
        <v>0.7</v>
      </c>
      <c r="AH49" s="7">
        <f t="shared" si="21"/>
        <v>0.101758737024918</v>
      </c>
      <c r="AI49" s="7" cm="1">
        <f t="array" ref="AI49">SQRT(SUMPRODUCT(N49:T49/100,(1-($N$4:$T$4/(SUMPRODUCT(N49:T49,$N$4:$T$4)/100)))^2))</f>
        <v>0.0290537376869327</v>
      </c>
      <c r="AJ49" s="7" cm="1">
        <f t="array" ref="AJ49">SUMPRODUCT(N49:T49,$N$3:$T$3)/100</f>
        <v>1.8947687920439</v>
      </c>
      <c r="AK49" s="7" cm="1">
        <f t="array" ref="AK49">SUMPRODUCT(N49:T49/100,($N$3:$T$3-(SUMPRODUCT(N49:T49,$N$3:$T$3)/100))^2)</f>
        <v>0.00234106527333297</v>
      </c>
      <c r="AL49" s="7" cm="1">
        <f t="array" ref="AL49">SUMPRODUCT(N49:T49/100,($N$2:$T$2-(SUMPRODUCT(N49:T49,$N$2:$T$2)/100))^2)</f>
        <v>2.09350754742919</v>
      </c>
      <c r="AM49" s="7" cm="1">
        <f t="array" ref="AM49">SUMPRODUCT(N49:T49,$N$2:$T$2)/100</f>
        <v>10.6504823790299</v>
      </c>
      <c r="AN49" s="1" cm="1">
        <f t="array" ref="AN49">SUMPRODUCT(N49:T49,$N$1:$T$1)/100</f>
        <v>1109.7582017422</v>
      </c>
      <c r="AO49" s="1" cm="1">
        <f t="array" ref="AO49">-8.314*SUMPRODUCT((N49:T49/100)*LN(N49:T49/100+0.000000000001))</f>
        <v>3.62139437182299</v>
      </c>
      <c r="AP49" s="1" cm="1">
        <f t="array" ref="AP49">SUMPRODUCT((N49:T49/100)^2)</f>
        <v>0.811471129274498</v>
      </c>
      <c r="AQ49" s="1" cm="1">
        <f t="array" ref="AQ49">1/SUMPRODUCT((N49:T49/100)^2)</f>
        <v>1.23232973290628</v>
      </c>
      <c r="AR49" s="1" t="s">
        <v>54</v>
      </c>
      <c r="AS49" s="6">
        <f t="shared" si="13"/>
        <v>0</v>
      </c>
      <c r="AT49" s="1">
        <v>979.85</v>
      </c>
      <c r="AU49" s="1">
        <v>4</v>
      </c>
      <c r="AV49" s="1">
        <v>0</v>
      </c>
      <c r="AW49" s="1">
        <v>499.85</v>
      </c>
      <c r="AX49" s="1">
        <v>5</v>
      </c>
      <c r="AY49" s="5">
        <f t="shared" si="14"/>
        <v>0</v>
      </c>
      <c r="AZ49" s="1">
        <f t="shared" si="15"/>
        <v>0</v>
      </c>
      <c r="BA49" s="1">
        <f t="shared" si="16"/>
        <v>2499.25</v>
      </c>
      <c r="BB49" s="1">
        <f t="shared" si="17"/>
        <v>480</v>
      </c>
      <c r="BC49" s="1" t="s">
        <v>51</v>
      </c>
      <c r="BD49" s="1">
        <v>134</v>
      </c>
      <c r="BE49" s="1" t="s">
        <v>52</v>
      </c>
      <c r="BF49" s="1" t="s">
        <v>52</v>
      </c>
      <c r="BG49" s="1">
        <v>56</v>
      </c>
      <c r="BH49" s="1">
        <f t="shared" si="18"/>
        <v>-1.00100523898515</v>
      </c>
      <c r="BI49" s="1">
        <f t="shared" si="19"/>
        <v>0.894448704342633</v>
      </c>
    </row>
    <row r="50" spans="1:61">
      <c r="A50" s="1">
        <v>1179</v>
      </c>
      <c r="B50" s="1" t="s">
        <v>99</v>
      </c>
      <c r="C50" s="1" t="str">
        <f>_xlfn.XLOOKUP(A50,All!$A:$A,All!$C:$C,"")</f>
        <v>Cu-Al-Cr-Mg-Ni-Si</v>
      </c>
      <c r="D50" s="1">
        <v>2</v>
      </c>
      <c r="E50" s="1" t="s">
        <v>1344</v>
      </c>
      <c r="F50" s="1">
        <f t="shared" si="0"/>
        <v>92.25</v>
      </c>
      <c r="G50" s="1">
        <v>0.5</v>
      </c>
      <c r="H50" s="1">
        <v>0.1</v>
      </c>
      <c r="I50" s="1">
        <v>0.15</v>
      </c>
      <c r="J50" s="1">
        <v>6</v>
      </c>
      <c r="K50" s="1">
        <v>1</v>
      </c>
      <c r="L50" s="1">
        <v>0</v>
      </c>
      <c r="M50" s="1" t="s">
        <v>1345</v>
      </c>
      <c r="N50" s="1" cm="1">
        <f t="array" ref="N50">(F50/$F$4)/SUMPRODUCT($F50:$L50/$F$4:$L$4)*100</f>
        <v>89.8241262975082</v>
      </c>
      <c r="O50" s="1" cm="1">
        <f t="array" ref="O50">(G50/$G$4)/SUMPRODUCT($F50:$L50/$F$4:$L$4)*100</f>
        <v>1.14659676353571</v>
      </c>
      <c r="P50" s="1" cm="1">
        <f t="array" ref="P50">(H50/$H$4)/SUMPRODUCT($F50:$L50/$F$4:$L$4)*100</f>
        <v>0.118999437932613</v>
      </c>
      <c r="Q50" s="1" cm="1">
        <f t="array" ref="Q50">(I50/$I$4)/SUMPRODUCT($F50:$L50/$F$4:$L$4)*100</f>
        <v>0.381865548739609</v>
      </c>
      <c r="R50" s="1" cm="1">
        <f t="array" ref="R50">(J50/$J$4)/SUMPRODUCT($F50:$L50/$F$4:$L$4)*100</f>
        <v>6.32528046759661</v>
      </c>
      <c r="S50" s="1" cm="1">
        <f t="array" ref="S50">(K50/$K$4)/SUMPRODUCT($F50:$L50/$F$4:$L$4)*100</f>
        <v>2.20313148468724</v>
      </c>
      <c r="T50" s="1" cm="1">
        <f t="array" ref="T50">(L50/$L$4)/SUMPRODUCT($F50:$L50/$F$4:$L$4)*100</f>
        <v>0</v>
      </c>
      <c r="U50" s="1">
        <f t="shared" si="20"/>
        <v>100</v>
      </c>
      <c r="V50" s="1">
        <f t="shared" si="1"/>
        <v>6</v>
      </c>
      <c r="W50" s="1">
        <f t="shared" si="2"/>
        <v>7</v>
      </c>
      <c r="X50" s="1">
        <f t="shared" si="3"/>
        <v>6</v>
      </c>
      <c r="Y50" s="1">
        <f t="shared" si="4"/>
        <v>0.0214285714285714</v>
      </c>
      <c r="Z50" s="1">
        <f t="shared" si="5"/>
        <v>0</v>
      </c>
      <c r="AA50" s="1">
        <f t="shared" si="6"/>
        <v>0</v>
      </c>
      <c r="AB50" s="1">
        <f t="shared" si="7"/>
        <v>0.1</v>
      </c>
      <c r="AC50" s="1">
        <f t="shared" si="8"/>
        <v>0</v>
      </c>
      <c r="AD50" s="1">
        <f t="shared" si="9"/>
        <v>1.18999437932613</v>
      </c>
      <c r="AE50" s="1">
        <f t="shared" si="10"/>
        <v>0.0142857142857143</v>
      </c>
      <c r="AF50" s="1">
        <f t="shared" si="11"/>
        <v>70</v>
      </c>
      <c r="AG50" s="1">
        <f t="shared" si="12"/>
        <v>0.7</v>
      </c>
      <c r="AH50" s="7">
        <f t="shared" si="21"/>
        <v>0.101758737024918</v>
      </c>
      <c r="AI50" s="7" cm="1">
        <f t="array" ref="AI50">SQRT(SUMPRODUCT(N50:T50/100,(1-($N$4:$T$4/(SUMPRODUCT(N50:T50,$N$4:$T$4)/100)))^2))</f>
        <v>0.0290537376869327</v>
      </c>
      <c r="AJ50" s="7" cm="1">
        <f t="array" ref="AJ50">SUMPRODUCT(N50:T50,$N$3:$T$3)/100</f>
        <v>1.8947687920439</v>
      </c>
      <c r="AK50" s="7" cm="1">
        <f t="array" ref="AK50">SUMPRODUCT(N50:T50/100,($N$3:$T$3-(SUMPRODUCT(N50:T50,$N$3:$T$3)/100))^2)</f>
        <v>0.00234106527333297</v>
      </c>
      <c r="AL50" s="7" cm="1">
        <f t="array" ref="AL50">SUMPRODUCT(N50:T50/100,($N$2:$T$2-(SUMPRODUCT(N50:T50,$N$2:$T$2)/100))^2)</f>
        <v>2.09350754742919</v>
      </c>
      <c r="AM50" s="7" cm="1">
        <f t="array" ref="AM50">SUMPRODUCT(N50:T50,$N$2:$T$2)/100</f>
        <v>10.6504823790299</v>
      </c>
      <c r="AN50" s="1" cm="1">
        <f t="array" ref="AN50">SUMPRODUCT(N50:T50,$N$1:$T$1)/100</f>
        <v>1109.7582017422</v>
      </c>
      <c r="AO50" s="1" cm="1">
        <f t="array" ref="AO50">-8.314*SUMPRODUCT((N50:T50/100)*LN(N50:T50/100+0.000000000001))</f>
        <v>3.62139437182299</v>
      </c>
      <c r="AP50" s="1" cm="1">
        <f t="array" ref="AP50">SUMPRODUCT((N50:T50/100)^2)</f>
        <v>0.811471129274498</v>
      </c>
      <c r="AQ50" s="1" cm="1">
        <f t="array" ref="AQ50">1/SUMPRODUCT((N50:T50/100)^2)</f>
        <v>1.23232973290628</v>
      </c>
      <c r="AR50" s="1" t="s">
        <v>55</v>
      </c>
      <c r="AS50" s="6">
        <f t="shared" si="13"/>
        <v>2</v>
      </c>
      <c r="AT50" s="1">
        <v>979.85</v>
      </c>
      <c r="AU50" s="1">
        <v>4</v>
      </c>
      <c r="AV50" s="1">
        <v>50</v>
      </c>
      <c r="AW50" s="1">
        <v>499.85</v>
      </c>
      <c r="AX50" s="1">
        <v>8</v>
      </c>
      <c r="AY50" s="5">
        <f t="shared" si="14"/>
        <v>249.925</v>
      </c>
      <c r="AZ50" s="1">
        <f t="shared" si="15"/>
        <v>4</v>
      </c>
      <c r="BA50" s="1">
        <f t="shared" si="16"/>
        <v>3998.8</v>
      </c>
      <c r="BB50" s="1">
        <f t="shared" si="17"/>
        <v>480</v>
      </c>
      <c r="BC50" s="1" t="s">
        <v>56</v>
      </c>
      <c r="BD50" s="1">
        <v>135</v>
      </c>
      <c r="BE50" s="1" t="s">
        <v>52</v>
      </c>
      <c r="BF50" s="1" t="s">
        <v>52</v>
      </c>
      <c r="BG50" s="1">
        <v>56</v>
      </c>
      <c r="BH50" s="1">
        <f t="shared" si="18"/>
        <v>-0.988144313926584</v>
      </c>
      <c r="BI50" s="1">
        <f t="shared" si="19"/>
        <v>0.891799038593436</v>
      </c>
    </row>
    <row r="51" spans="1:61">
      <c r="A51" s="1">
        <v>1092</v>
      </c>
      <c r="B51" s="1" t="s">
        <v>99</v>
      </c>
      <c r="C51" s="1" t="str">
        <f>_xlfn.XLOOKUP(A51,All!$A:$A,All!$C:$C,"")</f>
        <v>Cu-Al-Cr-Mg-Ni-Si</v>
      </c>
      <c r="D51" s="1">
        <v>2</v>
      </c>
      <c r="E51" s="1" t="s">
        <v>1344</v>
      </c>
      <c r="F51" s="1">
        <f t="shared" si="0"/>
        <v>92.25</v>
      </c>
      <c r="G51" s="1">
        <v>0.5</v>
      </c>
      <c r="H51" s="1">
        <v>0.1</v>
      </c>
      <c r="I51" s="1">
        <v>0.15</v>
      </c>
      <c r="J51" s="1">
        <v>6</v>
      </c>
      <c r="K51" s="1">
        <v>1</v>
      </c>
      <c r="L51" s="1">
        <v>0</v>
      </c>
      <c r="M51" s="1" t="s">
        <v>1345</v>
      </c>
      <c r="N51" s="1" cm="1">
        <f t="array" ref="N51">(F51/$F$4)/SUMPRODUCT($F51:$L51/$F$4:$L$4)*100</f>
        <v>89.8241262975082</v>
      </c>
      <c r="O51" s="1" cm="1">
        <f t="array" ref="O51">(G51/$G$4)/SUMPRODUCT($F51:$L51/$F$4:$L$4)*100</f>
        <v>1.14659676353571</v>
      </c>
      <c r="P51" s="1" cm="1">
        <f t="array" ref="P51">(H51/$H$4)/SUMPRODUCT($F51:$L51/$F$4:$L$4)*100</f>
        <v>0.118999437932613</v>
      </c>
      <c r="Q51" s="1" cm="1">
        <f t="array" ref="Q51">(I51/$I$4)/SUMPRODUCT($F51:$L51/$F$4:$L$4)*100</f>
        <v>0.381865548739609</v>
      </c>
      <c r="R51" s="1" cm="1">
        <f t="array" ref="R51">(J51/$J$4)/SUMPRODUCT($F51:$L51/$F$4:$L$4)*100</f>
        <v>6.32528046759661</v>
      </c>
      <c r="S51" s="1" cm="1">
        <f t="array" ref="S51">(K51/$K$4)/SUMPRODUCT($F51:$L51/$F$4:$L$4)*100</f>
        <v>2.20313148468724</v>
      </c>
      <c r="T51" s="1" cm="1">
        <f t="array" ref="T51">(L51/$L$4)/SUMPRODUCT($F51:$L51/$F$4:$L$4)*100</f>
        <v>0</v>
      </c>
      <c r="U51" s="1">
        <f t="shared" si="20"/>
        <v>100</v>
      </c>
      <c r="V51" s="1">
        <f t="shared" si="1"/>
        <v>6</v>
      </c>
      <c r="W51" s="1">
        <f t="shared" si="2"/>
        <v>7</v>
      </c>
      <c r="X51" s="1">
        <f t="shared" si="3"/>
        <v>6</v>
      </c>
      <c r="Y51" s="1">
        <f t="shared" si="4"/>
        <v>0.0214285714285714</v>
      </c>
      <c r="Z51" s="1">
        <f t="shared" si="5"/>
        <v>0</v>
      </c>
      <c r="AA51" s="1">
        <f t="shared" si="6"/>
        <v>0</v>
      </c>
      <c r="AB51" s="1">
        <f t="shared" si="7"/>
        <v>0.1</v>
      </c>
      <c r="AC51" s="1">
        <f t="shared" si="8"/>
        <v>0</v>
      </c>
      <c r="AD51" s="1">
        <f t="shared" si="9"/>
        <v>1.18999437932613</v>
      </c>
      <c r="AE51" s="1">
        <f t="shared" si="10"/>
        <v>0.0142857142857143</v>
      </c>
      <c r="AF51" s="1">
        <f t="shared" si="11"/>
        <v>70</v>
      </c>
      <c r="AG51" s="1">
        <f t="shared" si="12"/>
        <v>0.7</v>
      </c>
      <c r="AH51" s="7">
        <f t="shared" si="21"/>
        <v>0.101758737024918</v>
      </c>
      <c r="AI51" s="7" cm="1">
        <f t="array" ref="AI51">SQRT(SUMPRODUCT(N51:T51/100,(1-($N$4:$T$4/(SUMPRODUCT(N51:T51,$N$4:$T$4)/100)))^2))</f>
        <v>0.0290537376869327</v>
      </c>
      <c r="AJ51" s="7" cm="1">
        <f t="array" ref="AJ51">SUMPRODUCT(N51:T51,$N$3:$T$3)/100</f>
        <v>1.8947687920439</v>
      </c>
      <c r="AK51" s="7" cm="1">
        <f t="array" ref="AK51">SUMPRODUCT(N51:T51/100,($N$3:$T$3-(SUMPRODUCT(N51:T51,$N$3:$T$3)/100))^2)</f>
        <v>0.00234106527333297</v>
      </c>
      <c r="AL51" s="7" cm="1">
        <f t="array" ref="AL51">SUMPRODUCT(N51:T51/100,($N$2:$T$2-(SUMPRODUCT(N51:T51,$N$2:$T$2)/100))^2)</f>
        <v>2.09350754742919</v>
      </c>
      <c r="AM51" s="7" cm="1">
        <f t="array" ref="AM51">SUMPRODUCT(N51:T51,$N$2:$T$2)/100</f>
        <v>10.6504823790299</v>
      </c>
      <c r="AN51" s="1" cm="1">
        <f t="array" ref="AN51">SUMPRODUCT(N51:T51,$N$1:$T$1)/100</f>
        <v>1109.7582017422</v>
      </c>
      <c r="AO51" s="1" cm="1">
        <f t="array" ref="AO51">-8.314*SUMPRODUCT((N51:T51/100)*LN(N51:T51/100+0.000000000001))</f>
        <v>3.62139437182299</v>
      </c>
      <c r="AP51" s="1" cm="1">
        <f t="array" ref="AP51">SUMPRODUCT((N51:T51/100)^2)</f>
        <v>0.811471129274498</v>
      </c>
      <c r="AQ51" s="1" cm="1">
        <f t="array" ref="AQ51">1/SUMPRODUCT((N51:T51/100)^2)</f>
        <v>1.23232973290628</v>
      </c>
      <c r="AR51" s="1" t="s">
        <v>55</v>
      </c>
      <c r="AS51" s="6">
        <f t="shared" si="13"/>
        <v>2</v>
      </c>
      <c r="AT51" s="1">
        <v>979.85</v>
      </c>
      <c r="AU51" s="1">
        <v>4</v>
      </c>
      <c r="AV51" s="1">
        <v>50</v>
      </c>
      <c r="AW51" s="1">
        <v>499.85</v>
      </c>
      <c r="AX51" s="1">
        <v>4</v>
      </c>
      <c r="AY51" s="5">
        <f t="shared" si="14"/>
        <v>249.925</v>
      </c>
      <c r="AZ51" s="1">
        <f t="shared" si="15"/>
        <v>2</v>
      </c>
      <c r="BA51" s="1">
        <f t="shared" si="16"/>
        <v>1999.4</v>
      </c>
      <c r="BB51" s="1">
        <f t="shared" si="17"/>
        <v>480</v>
      </c>
      <c r="BC51" s="1" t="s">
        <v>56</v>
      </c>
      <c r="BD51" s="1">
        <v>141</v>
      </c>
      <c r="BE51" s="1" t="s">
        <v>52</v>
      </c>
      <c r="BF51" s="1" t="s">
        <v>52</v>
      </c>
      <c r="BG51" s="1">
        <v>56</v>
      </c>
      <c r="BH51" s="1">
        <f t="shared" si="18"/>
        <v>-0.910978763575193</v>
      </c>
      <c r="BI51" s="1">
        <f t="shared" si="19"/>
        <v>0.875958312856537</v>
      </c>
    </row>
    <row r="52" spans="1:61">
      <c r="A52" s="1">
        <v>1143</v>
      </c>
      <c r="B52" s="1" t="s">
        <v>99</v>
      </c>
      <c r="C52" s="1" t="str">
        <f>_xlfn.XLOOKUP(A52,All!$A:$A,All!$C:$C,"")</f>
        <v>Cu-Al-Cr-Mg-Ni-Si</v>
      </c>
      <c r="D52" s="1">
        <v>2</v>
      </c>
      <c r="E52" s="1" t="s">
        <v>1344</v>
      </c>
      <c r="F52" s="1">
        <f t="shared" si="0"/>
        <v>92.25</v>
      </c>
      <c r="G52" s="1">
        <v>0.5</v>
      </c>
      <c r="H52" s="1">
        <v>0.1</v>
      </c>
      <c r="I52" s="1">
        <v>0.15</v>
      </c>
      <c r="J52" s="1">
        <v>6</v>
      </c>
      <c r="K52" s="1">
        <v>1</v>
      </c>
      <c r="L52" s="1">
        <v>0</v>
      </c>
      <c r="M52" s="1" t="s">
        <v>1345</v>
      </c>
      <c r="N52" s="1" cm="1">
        <f t="array" ref="N52">(F52/$F$4)/SUMPRODUCT($F52:$L52/$F$4:$L$4)*100</f>
        <v>89.8241262975082</v>
      </c>
      <c r="O52" s="1" cm="1">
        <f t="array" ref="O52">(G52/$G$4)/SUMPRODUCT($F52:$L52/$F$4:$L$4)*100</f>
        <v>1.14659676353571</v>
      </c>
      <c r="P52" s="1" cm="1">
        <f t="array" ref="P52">(H52/$H$4)/SUMPRODUCT($F52:$L52/$F$4:$L$4)*100</f>
        <v>0.118999437932613</v>
      </c>
      <c r="Q52" s="1" cm="1">
        <f t="array" ref="Q52">(I52/$I$4)/SUMPRODUCT($F52:$L52/$F$4:$L$4)*100</f>
        <v>0.381865548739609</v>
      </c>
      <c r="R52" s="1" cm="1">
        <f t="array" ref="R52">(J52/$J$4)/SUMPRODUCT($F52:$L52/$F$4:$L$4)*100</f>
        <v>6.32528046759661</v>
      </c>
      <c r="S52" s="1" cm="1">
        <f t="array" ref="S52">(K52/$K$4)/SUMPRODUCT($F52:$L52/$F$4:$L$4)*100</f>
        <v>2.20313148468724</v>
      </c>
      <c r="T52" s="1" cm="1">
        <f t="array" ref="T52">(L52/$L$4)/SUMPRODUCT($F52:$L52/$F$4:$L$4)*100</f>
        <v>0</v>
      </c>
      <c r="U52" s="1">
        <f t="shared" si="20"/>
        <v>100</v>
      </c>
      <c r="V52" s="1">
        <f t="shared" si="1"/>
        <v>6</v>
      </c>
      <c r="W52" s="1">
        <f t="shared" si="2"/>
        <v>7</v>
      </c>
      <c r="X52" s="1">
        <f t="shared" si="3"/>
        <v>6</v>
      </c>
      <c r="Y52" s="1">
        <f t="shared" si="4"/>
        <v>0.0214285714285714</v>
      </c>
      <c r="Z52" s="1">
        <f t="shared" si="5"/>
        <v>0</v>
      </c>
      <c r="AA52" s="1">
        <f t="shared" si="6"/>
        <v>0</v>
      </c>
      <c r="AB52" s="1">
        <f t="shared" si="7"/>
        <v>0.1</v>
      </c>
      <c r="AC52" s="1">
        <f t="shared" si="8"/>
        <v>0</v>
      </c>
      <c r="AD52" s="1">
        <f t="shared" si="9"/>
        <v>1.18999437932613</v>
      </c>
      <c r="AE52" s="1">
        <f t="shared" si="10"/>
        <v>0.0142857142857143</v>
      </c>
      <c r="AF52" s="1">
        <f t="shared" si="11"/>
        <v>70</v>
      </c>
      <c r="AG52" s="1">
        <f t="shared" si="12"/>
        <v>0.7</v>
      </c>
      <c r="AH52" s="7">
        <f t="shared" si="21"/>
        <v>0.101758737024918</v>
      </c>
      <c r="AI52" s="7" cm="1">
        <f t="array" ref="AI52">SQRT(SUMPRODUCT(N52:T52/100,(1-($N$4:$T$4/(SUMPRODUCT(N52:T52,$N$4:$T$4)/100)))^2))</f>
        <v>0.0290537376869327</v>
      </c>
      <c r="AJ52" s="7" cm="1">
        <f t="array" ref="AJ52">SUMPRODUCT(N52:T52,$N$3:$T$3)/100</f>
        <v>1.8947687920439</v>
      </c>
      <c r="AK52" s="7" cm="1">
        <f t="array" ref="AK52">SUMPRODUCT(N52:T52/100,($N$3:$T$3-(SUMPRODUCT(N52:T52,$N$3:$T$3)/100))^2)</f>
        <v>0.00234106527333297</v>
      </c>
      <c r="AL52" s="7" cm="1">
        <f t="array" ref="AL52">SUMPRODUCT(N52:T52/100,($N$2:$T$2-(SUMPRODUCT(N52:T52,$N$2:$T$2)/100))^2)</f>
        <v>2.09350754742919</v>
      </c>
      <c r="AM52" s="7" cm="1">
        <f t="array" ref="AM52">SUMPRODUCT(N52:T52,$N$2:$T$2)/100</f>
        <v>10.6504823790299</v>
      </c>
      <c r="AN52" s="1" cm="1">
        <f t="array" ref="AN52">SUMPRODUCT(N52:T52,$N$1:$T$1)/100</f>
        <v>1109.7582017422</v>
      </c>
      <c r="AO52" s="1" cm="1">
        <f t="array" ref="AO52">-8.314*SUMPRODUCT((N52:T52/100)*LN(N52:T52/100+0.000000000001))</f>
        <v>3.62139437182299</v>
      </c>
      <c r="AP52" s="1" cm="1">
        <f t="array" ref="AP52">SUMPRODUCT((N52:T52/100)^2)</f>
        <v>0.811471129274498</v>
      </c>
      <c r="AQ52" s="1" cm="1">
        <f t="array" ref="AQ52">1/SUMPRODUCT((N52:T52/100)^2)</f>
        <v>1.23232973290628</v>
      </c>
      <c r="AR52" s="1" t="s">
        <v>55</v>
      </c>
      <c r="AS52" s="6">
        <f t="shared" si="13"/>
        <v>2</v>
      </c>
      <c r="AT52" s="1">
        <v>979.85</v>
      </c>
      <c r="AU52" s="1">
        <v>4</v>
      </c>
      <c r="AV52" s="1">
        <v>50</v>
      </c>
      <c r="AW52" s="1">
        <v>499.85</v>
      </c>
      <c r="AX52" s="1">
        <v>6</v>
      </c>
      <c r="AY52" s="5">
        <f t="shared" si="14"/>
        <v>249.925</v>
      </c>
      <c r="AZ52" s="1">
        <f t="shared" si="15"/>
        <v>3</v>
      </c>
      <c r="BA52" s="1">
        <f t="shared" si="16"/>
        <v>2999.1</v>
      </c>
      <c r="BB52" s="1">
        <f t="shared" si="17"/>
        <v>480</v>
      </c>
      <c r="BC52" s="1" t="s">
        <v>56</v>
      </c>
      <c r="BD52" s="1">
        <v>141</v>
      </c>
      <c r="BE52" s="1" t="s">
        <v>52</v>
      </c>
      <c r="BF52" s="1" t="s">
        <v>52</v>
      </c>
      <c r="BG52" s="1">
        <v>56</v>
      </c>
      <c r="BH52" s="1">
        <f t="shared" si="18"/>
        <v>-0.910978763575193</v>
      </c>
      <c r="BI52" s="1">
        <f t="shared" si="19"/>
        <v>0.875958312856537</v>
      </c>
    </row>
    <row r="53" spans="1:61">
      <c r="A53" s="1">
        <v>1147</v>
      </c>
      <c r="B53" s="1" t="s">
        <v>99</v>
      </c>
      <c r="C53" s="1" t="str">
        <f>_xlfn.XLOOKUP(A53,All!$A:$A,All!$C:$C,"")</f>
        <v>Cu-Al-Cr-Mg-Ni-Si</v>
      </c>
      <c r="D53" s="1">
        <v>2</v>
      </c>
      <c r="E53" s="1" t="s">
        <v>1344</v>
      </c>
      <c r="F53" s="1">
        <f t="shared" si="0"/>
        <v>92.25</v>
      </c>
      <c r="G53" s="1">
        <v>0.5</v>
      </c>
      <c r="H53" s="1">
        <v>0.1</v>
      </c>
      <c r="I53" s="1">
        <v>0.15</v>
      </c>
      <c r="J53" s="1">
        <v>6</v>
      </c>
      <c r="K53" s="1">
        <v>1</v>
      </c>
      <c r="L53" s="1">
        <v>0</v>
      </c>
      <c r="M53" s="1" t="s">
        <v>1345</v>
      </c>
      <c r="N53" s="1" cm="1">
        <f t="array" ref="N53">(F53/$F$4)/SUMPRODUCT($F53:$L53/$F$4:$L$4)*100</f>
        <v>89.8241262975082</v>
      </c>
      <c r="O53" s="1" cm="1">
        <f t="array" ref="O53">(G53/$G$4)/SUMPRODUCT($F53:$L53/$F$4:$L$4)*100</f>
        <v>1.14659676353571</v>
      </c>
      <c r="P53" s="1" cm="1">
        <f t="array" ref="P53">(H53/$H$4)/SUMPRODUCT($F53:$L53/$F$4:$L$4)*100</f>
        <v>0.118999437932613</v>
      </c>
      <c r="Q53" s="1" cm="1">
        <f t="array" ref="Q53">(I53/$I$4)/SUMPRODUCT($F53:$L53/$F$4:$L$4)*100</f>
        <v>0.381865548739609</v>
      </c>
      <c r="R53" s="1" cm="1">
        <f t="array" ref="R53">(J53/$J$4)/SUMPRODUCT($F53:$L53/$F$4:$L$4)*100</f>
        <v>6.32528046759661</v>
      </c>
      <c r="S53" s="1" cm="1">
        <f t="array" ref="S53">(K53/$K$4)/SUMPRODUCT($F53:$L53/$F$4:$L$4)*100</f>
        <v>2.20313148468724</v>
      </c>
      <c r="T53" s="1" cm="1">
        <f t="array" ref="T53">(L53/$L$4)/SUMPRODUCT($F53:$L53/$F$4:$L$4)*100</f>
        <v>0</v>
      </c>
      <c r="U53" s="1">
        <f t="shared" si="20"/>
        <v>100</v>
      </c>
      <c r="V53" s="1">
        <f t="shared" si="1"/>
        <v>6</v>
      </c>
      <c r="W53" s="1">
        <f t="shared" si="2"/>
        <v>7</v>
      </c>
      <c r="X53" s="1">
        <f t="shared" si="3"/>
        <v>6</v>
      </c>
      <c r="Y53" s="1">
        <f t="shared" si="4"/>
        <v>0.0214285714285714</v>
      </c>
      <c r="Z53" s="1">
        <f t="shared" si="5"/>
        <v>0</v>
      </c>
      <c r="AA53" s="1">
        <f t="shared" si="6"/>
        <v>0</v>
      </c>
      <c r="AB53" s="1">
        <f t="shared" si="7"/>
        <v>0.1</v>
      </c>
      <c r="AC53" s="1">
        <f t="shared" si="8"/>
        <v>0</v>
      </c>
      <c r="AD53" s="1">
        <f t="shared" si="9"/>
        <v>1.18999437932613</v>
      </c>
      <c r="AE53" s="1">
        <f t="shared" si="10"/>
        <v>0.0142857142857143</v>
      </c>
      <c r="AF53" s="1">
        <f t="shared" si="11"/>
        <v>70</v>
      </c>
      <c r="AG53" s="1">
        <f t="shared" si="12"/>
        <v>0.7</v>
      </c>
      <c r="AH53" s="7">
        <f t="shared" si="21"/>
        <v>0.101758737024918</v>
      </c>
      <c r="AI53" s="7" cm="1">
        <f t="array" ref="AI53">SQRT(SUMPRODUCT(N53:T53/100,(1-($N$4:$T$4/(SUMPRODUCT(N53:T53,$N$4:$T$4)/100)))^2))</f>
        <v>0.0290537376869327</v>
      </c>
      <c r="AJ53" s="7" cm="1">
        <f t="array" ref="AJ53">SUMPRODUCT(N53:T53,$N$3:$T$3)/100</f>
        <v>1.8947687920439</v>
      </c>
      <c r="AK53" s="7" cm="1">
        <f t="array" ref="AK53">SUMPRODUCT(N53:T53/100,($N$3:$T$3-(SUMPRODUCT(N53:T53,$N$3:$T$3)/100))^2)</f>
        <v>0.00234106527333297</v>
      </c>
      <c r="AL53" s="7" cm="1">
        <f t="array" ref="AL53">SUMPRODUCT(N53:T53/100,($N$2:$T$2-(SUMPRODUCT(N53:T53,$N$2:$T$2)/100))^2)</f>
        <v>2.09350754742919</v>
      </c>
      <c r="AM53" s="7" cm="1">
        <f t="array" ref="AM53">SUMPRODUCT(N53:T53,$N$2:$T$2)/100</f>
        <v>10.6504823790299</v>
      </c>
      <c r="AN53" s="1" cm="1">
        <f t="array" ref="AN53">SUMPRODUCT(N53:T53,$N$1:$T$1)/100</f>
        <v>1109.7582017422</v>
      </c>
      <c r="AO53" s="1" cm="1">
        <f t="array" ref="AO53">-8.314*SUMPRODUCT((N53:T53/100)*LN(N53:T53/100+0.000000000001))</f>
        <v>3.62139437182299</v>
      </c>
      <c r="AP53" s="1" cm="1">
        <f t="array" ref="AP53">SUMPRODUCT((N53:T53/100)^2)</f>
        <v>0.811471129274498</v>
      </c>
      <c r="AQ53" s="1" cm="1">
        <f t="array" ref="AQ53">1/SUMPRODUCT((N53:T53/100)^2)</f>
        <v>1.23232973290628</v>
      </c>
      <c r="AR53" s="1" t="s">
        <v>55</v>
      </c>
      <c r="AS53" s="6">
        <f t="shared" si="13"/>
        <v>2</v>
      </c>
      <c r="AT53" s="1">
        <v>979.85</v>
      </c>
      <c r="AU53" s="1">
        <v>4</v>
      </c>
      <c r="AV53" s="1">
        <v>50</v>
      </c>
      <c r="AW53" s="1">
        <v>499.85</v>
      </c>
      <c r="AX53" s="1">
        <v>6</v>
      </c>
      <c r="AY53" s="5">
        <f t="shared" si="14"/>
        <v>249.925</v>
      </c>
      <c r="AZ53" s="1">
        <f t="shared" si="15"/>
        <v>3</v>
      </c>
      <c r="BA53" s="1">
        <f t="shared" si="16"/>
        <v>2999.1</v>
      </c>
      <c r="BB53" s="1">
        <f t="shared" si="17"/>
        <v>480</v>
      </c>
      <c r="BC53" s="1" t="s">
        <v>56</v>
      </c>
      <c r="BD53" s="1">
        <v>141</v>
      </c>
      <c r="BE53" s="1" t="s">
        <v>52</v>
      </c>
      <c r="BF53" s="1" t="s">
        <v>52</v>
      </c>
      <c r="BG53" s="1">
        <v>56</v>
      </c>
      <c r="BH53" s="1">
        <f t="shared" si="18"/>
        <v>-0.910978763575193</v>
      </c>
      <c r="BI53" s="1">
        <f t="shared" si="19"/>
        <v>0.875958312856537</v>
      </c>
    </row>
    <row r="54" spans="1:61">
      <c r="A54" s="1">
        <v>1171</v>
      </c>
      <c r="B54" s="1" t="s">
        <v>99</v>
      </c>
      <c r="C54" s="1" t="str">
        <f>_xlfn.XLOOKUP(A54,All!$A:$A,All!$C:$C,"")</f>
        <v>Cu-Al-Cr-Mg-Ni-Si</v>
      </c>
      <c r="D54" s="1">
        <v>2</v>
      </c>
      <c r="E54" s="1" t="s">
        <v>1344</v>
      </c>
      <c r="F54" s="1">
        <f t="shared" si="0"/>
        <v>92.25</v>
      </c>
      <c r="G54" s="1">
        <v>0.5</v>
      </c>
      <c r="H54" s="1">
        <v>0.1</v>
      </c>
      <c r="I54" s="1">
        <v>0.15</v>
      </c>
      <c r="J54" s="1">
        <v>6</v>
      </c>
      <c r="K54" s="1">
        <v>1</v>
      </c>
      <c r="L54" s="1">
        <v>0</v>
      </c>
      <c r="M54" s="1" t="s">
        <v>1345</v>
      </c>
      <c r="N54" s="1" cm="1">
        <f t="array" ref="N54">(F54/$F$4)/SUMPRODUCT($F54:$L54/$F$4:$L$4)*100</f>
        <v>89.8241262975082</v>
      </c>
      <c r="O54" s="1" cm="1">
        <f t="array" ref="O54">(G54/$G$4)/SUMPRODUCT($F54:$L54/$F$4:$L$4)*100</f>
        <v>1.14659676353571</v>
      </c>
      <c r="P54" s="1" cm="1">
        <f t="array" ref="P54">(H54/$H$4)/SUMPRODUCT($F54:$L54/$F$4:$L$4)*100</f>
        <v>0.118999437932613</v>
      </c>
      <c r="Q54" s="1" cm="1">
        <f t="array" ref="Q54">(I54/$I$4)/SUMPRODUCT($F54:$L54/$F$4:$L$4)*100</f>
        <v>0.381865548739609</v>
      </c>
      <c r="R54" s="1" cm="1">
        <f t="array" ref="R54">(J54/$J$4)/SUMPRODUCT($F54:$L54/$F$4:$L$4)*100</f>
        <v>6.32528046759661</v>
      </c>
      <c r="S54" s="1" cm="1">
        <f t="array" ref="S54">(K54/$K$4)/SUMPRODUCT($F54:$L54/$F$4:$L$4)*100</f>
        <v>2.20313148468724</v>
      </c>
      <c r="T54" s="1" cm="1">
        <f t="array" ref="T54">(L54/$L$4)/SUMPRODUCT($F54:$L54/$F$4:$L$4)*100</f>
        <v>0</v>
      </c>
      <c r="U54" s="1">
        <f t="shared" si="20"/>
        <v>100</v>
      </c>
      <c r="V54" s="1">
        <f t="shared" si="1"/>
        <v>6</v>
      </c>
      <c r="W54" s="1">
        <f t="shared" si="2"/>
        <v>7</v>
      </c>
      <c r="X54" s="1">
        <f t="shared" si="3"/>
        <v>6</v>
      </c>
      <c r="Y54" s="1">
        <f t="shared" si="4"/>
        <v>0.0214285714285714</v>
      </c>
      <c r="Z54" s="1">
        <f t="shared" si="5"/>
        <v>0</v>
      </c>
      <c r="AA54" s="1">
        <f t="shared" si="6"/>
        <v>0</v>
      </c>
      <c r="AB54" s="1">
        <f t="shared" si="7"/>
        <v>0.1</v>
      </c>
      <c r="AC54" s="1">
        <f t="shared" si="8"/>
        <v>0</v>
      </c>
      <c r="AD54" s="1">
        <f t="shared" si="9"/>
        <v>1.18999437932613</v>
      </c>
      <c r="AE54" s="1">
        <f t="shared" si="10"/>
        <v>0.0142857142857143</v>
      </c>
      <c r="AF54" s="1">
        <f t="shared" si="11"/>
        <v>70</v>
      </c>
      <c r="AG54" s="1">
        <f t="shared" si="12"/>
        <v>0.7</v>
      </c>
      <c r="AH54" s="7">
        <f t="shared" si="21"/>
        <v>0.101758737024918</v>
      </c>
      <c r="AI54" s="7" cm="1">
        <f t="array" ref="AI54">SQRT(SUMPRODUCT(N54:T54/100,(1-($N$4:$T$4/(SUMPRODUCT(N54:T54,$N$4:$T$4)/100)))^2))</f>
        <v>0.0290537376869327</v>
      </c>
      <c r="AJ54" s="7" cm="1">
        <f t="array" ref="AJ54">SUMPRODUCT(N54:T54,$N$3:$T$3)/100</f>
        <v>1.8947687920439</v>
      </c>
      <c r="AK54" s="7" cm="1">
        <f t="array" ref="AK54">SUMPRODUCT(N54:T54/100,($N$3:$T$3-(SUMPRODUCT(N54:T54,$N$3:$T$3)/100))^2)</f>
        <v>0.00234106527333297</v>
      </c>
      <c r="AL54" s="7" cm="1">
        <f t="array" ref="AL54">SUMPRODUCT(N54:T54/100,($N$2:$T$2-(SUMPRODUCT(N54:T54,$N$2:$T$2)/100))^2)</f>
        <v>2.09350754742919</v>
      </c>
      <c r="AM54" s="7" cm="1">
        <f t="array" ref="AM54">SUMPRODUCT(N54:T54,$N$2:$T$2)/100</f>
        <v>10.6504823790299</v>
      </c>
      <c r="AN54" s="1" cm="1">
        <f t="array" ref="AN54">SUMPRODUCT(N54:T54,$N$1:$T$1)/100</f>
        <v>1109.7582017422</v>
      </c>
      <c r="AO54" s="1" cm="1">
        <f t="array" ref="AO54">-8.314*SUMPRODUCT((N54:T54/100)*LN(N54:T54/100+0.000000000001))</f>
        <v>3.62139437182299</v>
      </c>
      <c r="AP54" s="1" cm="1">
        <f t="array" ref="AP54">SUMPRODUCT((N54:T54/100)^2)</f>
        <v>0.811471129274498</v>
      </c>
      <c r="AQ54" s="1" cm="1">
        <f t="array" ref="AQ54">1/SUMPRODUCT((N54:T54/100)^2)</f>
        <v>1.23232973290628</v>
      </c>
      <c r="AR54" s="1" t="s">
        <v>55</v>
      </c>
      <c r="AS54" s="6">
        <f t="shared" si="13"/>
        <v>2</v>
      </c>
      <c r="AT54" s="1">
        <v>979.85</v>
      </c>
      <c r="AU54" s="1">
        <v>4</v>
      </c>
      <c r="AV54" s="1">
        <v>50</v>
      </c>
      <c r="AW54" s="1">
        <v>499.85</v>
      </c>
      <c r="AX54" s="1">
        <v>8</v>
      </c>
      <c r="AY54" s="5">
        <f t="shared" si="14"/>
        <v>249.925</v>
      </c>
      <c r="AZ54" s="1">
        <f t="shared" si="15"/>
        <v>4</v>
      </c>
      <c r="BA54" s="1">
        <f t="shared" si="16"/>
        <v>3998.8</v>
      </c>
      <c r="BB54" s="1">
        <f t="shared" si="17"/>
        <v>480</v>
      </c>
      <c r="BC54" s="1" t="s">
        <v>56</v>
      </c>
      <c r="BD54" s="1">
        <v>141</v>
      </c>
      <c r="BE54" s="1" t="s">
        <v>52</v>
      </c>
      <c r="BF54" s="1" t="s">
        <v>52</v>
      </c>
      <c r="BG54" s="1">
        <v>56</v>
      </c>
      <c r="BH54" s="1">
        <f t="shared" si="18"/>
        <v>-0.910978763575193</v>
      </c>
      <c r="BI54" s="1">
        <f t="shared" si="19"/>
        <v>0.875958312856537</v>
      </c>
    </row>
    <row r="55" spans="1:61">
      <c r="A55" s="1">
        <v>1115</v>
      </c>
      <c r="B55" s="1" t="s">
        <v>99</v>
      </c>
      <c r="C55" s="1" t="str">
        <f>_xlfn.XLOOKUP(A55,All!$A:$A,All!$C:$C,"")</f>
        <v>Cu-Al-Cr-Mg-Ni-Si</v>
      </c>
      <c r="D55" s="1">
        <v>2</v>
      </c>
      <c r="E55" s="1" t="s">
        <v>1344</v>
      </c>
      <c r="F55" s="1">
        <f t="shared" si="0"/>
        <v>92.25</v>
      </c>
      <c r="G55" s="1">
        <v>0.5</v>
      </c>
      <c r="H55" s="1">
        <v>0.1</v>
      </c>
      <c r="I55" s="1">
        <v>0.15</v>
      </c>
      <c r="J55" s="1">
        <v>6</v>
      </c>
      <c r="K55" s="1">
        <v>1</v>
      </c>
      <c r="L55" s="1">
        <v>0</v>
      </c>
      <c r="M55" s="1" t="s">
        <v>1345</v>
      </c>
      <c r="N55" s="1" cm="1">
        <f t="array" ref="N55">(F55/$F$4)/SUMPRODUCT($F55:$L55/$F$4:$L$4)*100</f>
        <v>89.8241262975082</v>
      </c>
      <c r="O55" s="1" cm="1">
        <f t="array" ref="O55">(G55/$G$4)/SUMPRODUCT($F55:$L55/$F$4:$L$4)*100</f>
        <v>1.14659676353571</v>
      </c>
      <c r="P55" s="1" cm="1">
        <f t="array" ref="P55">(H55/$H$4)/SUMPRODUCT($F55:$L55/$F$4:$L$4)*100</f>
        <v>0.118999437932613</v>
      </c>
      <c r="Q55" s="1" cm="1">
        <f t="array" ref="Q55">(I55/$I$4)/SUMPRODUCT($F55:$L55/$F$4:$L$4)*100</f>
        <v>0.381865548739609</v>
      </c>
      <c r="R55" s="1" cm="1">
        <f t="array" ref="R55">(J55/$J$4)/SUMPRODUCT($F55:$L55/$F$4:$L$4)*100</f>
        <v>6.32528046759661</v>
      </c>
      <c r="S55" s="1" cm="1">
        <f t="array" ref="S55">(K55/$K$4)/SUMPRODUCT($F55:$L55/$F$4:$L$4)*100</f>
        <v>2.20313148468724</v>
      </c>
      <c r="T55" s="1" cm="1">
        <f t="array" ref="T55">(L55/$L$4)/SUMPRODUCT($F55:$L55/$F$4:$L$4)*100</f>
        <v>0</v>
      </c>
      <c r="U55" s="1">
        <f t="shared" si="20"/>
        <v>100</v>
      </c>
      <c r="V55" s="1">
        <f t="shared" si="1"/>
        <v>6</v>
      </c>
      <c r="W55" s="1">
        <f t="shared" si="2"/>
        <v>7</v>
      </c>
      <c r="X55" s="1">
        <f t="shared" si="3"/>
        <v>6</v>
      </c>
      <c r="Y55" s="1">
        <f t="shared" si="4"/>
        <v>0.0214285714285714</v>
      </c>
      <c r="Z55" s="1">
        <f t="shared" si="5"/>
        <v>0</v>
      </c>
      <c r="AA55" s="1">
        <f t="shared" si="6"/>
        <v>0</v>
      </c>
      <c r="AB55" s="1">
        <f t="shared" si="7"/>
        <v>0.1</v>
      </c>
      <c r="AC55" s="1">
        <f t="shared" si="8"/>
        <v>0</v>
      </c>
      <c r="AD55" s="1">
        <f t="shared" si="9"/>
        <v>1.18999437932613</v>
      </c>
      <c r="AE55" s="1">
        <f t="shared" si="10"/>
        <v>0.0142857142857143</v>
      </c>
      <c r="AF55" s="1">
        <f t="shared" si="11"/>
        <v>70</v>
      </c>
      <c r="AG55" s="1">
        <f t="shared" si="12"/>
        <v>0.7</v>
      </c>
      <c r="AH55" s="7">
        <f t="shared" si="21"/>
        <v>0.101758737024918</v>
      </c>
      <c r="AI55" s="7" cm="1">
        <f t="array" ref="AI55">SQRT(SUMPRODUCT(N55:T55/100,(1-($N$4:$T$4/(SUMPRODUCT(N55:T55,$N$4:$T$4)/100)))^2))</f>
        <v>0.0290537376869327</v>
      </c>
      <c r="AJ55" s="7" cm="1">
        <f t="array" ref="AJ55">SUMPRODUCT(N55:T55,$N$3:$T$3)/100</f>
        <v>1.8947687920439</v>
      </c>
      <c r="AK55" s="7" cm="1">
        <f t="array" ref="AK55">SUMPRODUCT(N55:T55/100,($N$3:$T$3-(SUMPRODUCT(N55:T55,$N$3:$T$3)/100))^2)</f>
        <v>0.00234106527333297</v>
      </c>
      <c r="AL55" s="7" cm="1">
        <f t="array" ref="AL55">SUMPRODUCT(N55:T55/100,($N$2:$T$2-(SUMPRODUCT(N55:T55,$N$2:$T$2)/100))^2)</f>
        <v>2.09350754742919</v>
      </c>
      <c r="AM55" s="7" cm="1">
        <f t="array" ref="AM55">SUMPRODUCT(N55:T55,$N$2:$T$2)/100</f>
        <v>10.6504823790299</v>
      </c>
      <c r="AN55" s="1" cm="1">
        <f t="array" ref="AN55">SUMPRODUCT(N55:T55,$N$1:$T$1)/100</f>
        <v>1109.7582017422</v>
      </c>
      <c r="AO55" s="1" cm="1">
        <f t="array" ref="AO55">-8.314*SUMPRODUCT((N55:T55/100)*LN(N55:T55/100+0.000000000001))</f>
        <v>3.62139437182299</v>
      </c>
      <c r="AP55" s="1" cm="1">
        <f t="array" ref="AP55">SUMPRODUCT((N55:T55/100)^2)</f>
        <v>0.811471129274498</v>
      </c>
      <c r="AQ55" s="1" cm="1">
        <f t="array" ref="AQ55">1/SUMPRODUCT((N55:T55/100)^2)</f>
        <v>1.23232973290628</v>
      </c>
      <c r="AR55" s="1" t="s">
        <v>55</v>
      </c>
      <c r="AS55" s="6">
        <f t="shared" si="13"/>
        <v>2</v>
      </c>
      <c r="AT55" s="1">
        <v>979.85</v>
      </c>
      <c r="AU55" s="1">
        <v>4</v>
      </c>
      <c r="AV55" s="1">
        <v>50</v>
      </c>
      <c r="AW55" s="1">
        <v>499.85</v>
      </c>
      <c r="AX55" s="1">
        <v>5</v>
      </c>
      <c r="AY55" s="5">
        <f t="shared" si="14"/>
        <v>249.925</v>
      </c>
      <c r="AZ55" s="1">
        <f t="shared" si="15"/>
        <v>2.5</v>
      </c>
      <c r="BA55" s="1">
        <f t="shared" si="16"/>
        <v>2499.25</v>
      </c>
      <c r="BB55" s="1">
        <f t="shared" si="17"/>
        <v>480</v>
      </c>
      <c r="BC55" s="1" t="s">
        <v>56</v>
      </c>
      <c r="BD55" s="1">
        <v>143</v>
      </c>
      <c r="BE55" s="1" t="s">
        <v>52</v>
      </c>
      <c r="BF55" s="1" t="s">
        <v>52</v>
      </c>
      <c r="BG55" s="1">
        <v>56</v>
      </c>
      <c r="BH55" s="1">
        <f t="shared" si="18"/>
        <v>-0.885256913458063</v>
      </c>
      <c r="BI55" s="1">
        <f t="shared" si="19"/>
        <v>0.870700482829228</v>
      </c>
    </row>
    <row r="56" spans="1:61">
      <c r="A56" s="1">
        <v>1065</v>
      </c>
      <c r="B56" s="1" t="s">
        <v>99</v>
      </c>
      <c r="C56" s="1" t="str">
        <f>_xlfn.XLOOKUP(A56,All!$A:$A,All!$C:$C,"")</f>
        <v>Cu-Al-Cr-Mg-Ni-Si</v>
      </c>
      <c r="D56" s="1">
        <v>2</v>
      </c>
      <c r="E56" s="1" t="s">
        <v>1344</v>
      </c>
      <c r="F56" s="1">
        <f t="shared" si="0"/>
        <v>92.25</v>
      </c>
      <c r="G56" s="1">
        <v>0.5</v>
      </c>
      <c r="H56" s="1">
        <v>0.1</v>
      </c>
      <c r="I56" s="1">
        <v>0.15</v>
      </c>
      <c r="J56" s="1">
        <v>6</v>
      </c>
      <c r="K56" s="1">
        <v>1</v>
      </c>
      <c r="L56" s="1">
        <v>0</v>
      </c>
      <c r="M56" s="1" t="s">
        <v>1345</v>
      </c>
      <c r="N56" s="1" cm="1">
        <f t="array" ref="N56">(F56/$F$4)/SUMPRODUCT($F56:$L56/$F$4:$L$4)*100</f>
        <v>89.8241262975082</v>
      </c>
      <c r="O56" s="1" cm="1">
        <f t="array" ref="O56">(G56/$G$4)/SUMPRODUCT($F56:$L56/$F$4:$L$4)*100</f>
        <v>1.14659676353571</v>
      </c>
      <c r="P56" s="1" cm="1">
        <f t="array" ref="P56">(H56/$H$4)/SUMPRODUCT($F56:$L56/$F$4:$L$4)*100</f>
        <v>0.118999437932613</v>
      </c>
      <c r="Q56" s="1" cm="1">
        <f t="array" ref="Q56">(I56/$I$4)/SUMPRODUCT($F56:$L56/$F$4:$L$4)*100</f>
        <v>0.381865548739609</v>
      </c>
      <c r="R56" s="1" cm="1">
        <f t="array" ref="R56">(J56/$J$4)/SUMPRODUCT($F56:$L56/$F$4:$L$4)*100</f>
        <v>6.32528046759661</v>
      </c>
      <c r="S56" s="1" cm="1">
        <f t="array" ref="S56">(K56/$K$4)/SUMPRODUCT($F56:$L56/$F$4:$L$4)*100</f>
        <v>2.20313148468724</v>
      </c>
      <c r="T56" s="1" cm="1">
        <f t="array" ref="T56">(L56/$L$4)/SUMPRODUCT($F56:$L56/$F$4:$L$4)*100</f>
        <v>0</v>
      </c>
      <c r="U56" s="1">
        <f t="shared" si="20"/>
        <v>100</v>
      </c>
      <c r="V56" s="1">
        <f t="shared" si="1"/>
        <v>6</v>
      </c>
      <c r="W56" s="1">
        <f t="shared" si="2"/>
        <v>7</v>
      </c>
      <c r="X56" s="1">
        <f t="shared" si="3"/>
        <v>6</v>
      </c>
      <c r="Y56" s="1">
        <f t="shared" si="4"/>
        <v>0.0214285714285714</v>
      </c>
      <c r="Z56" s="1">
        <f t="shared" si="5"/>
        <v>0</v>
      </c>
      <c r="AA56" s="1">
        <f t="shared" si="6"/>
        <v>0</v>
      </c>
      <c r="AB56" s="1">
        <f t="shared" si="7"/>
        <v>0.1</v>
      </c>
      <c r="AC56" s="1">
        <f t="shared" si="8"/>
        <v>0</v>
      </c>
      <c r="AD56" s="1">
        <f t="shared" si="9"/>
        <v>1.18999437932613</v>
      </c>
      <c r="AE56" s="1">
        <f t="shared" si="10"/>
        <v>0.0142857142857143</v>
      </c>
      <c r="AF56" s="1">
        <f t="shared" si="11"/>
        <v>70</v>
      </c>
      <c r="AG56" s="1">
        <f t="shared" si="12"/>
        <v>0.7</v>
      </c>
      <c r="AH56" s="7">
        <f t="shared" si="21"/>
        <v>0.101758737024918</v>
      </c>
      <c r="AI56" s="7" cm="1">
        <f t="array" ref="AI56">SQRT(SUMPRODUCT(N56:T56/100,(1-($N$4:$T$4/(SUMPRODUCT(N56:T56,$N$4:$T$4)/100)))^2))</f>
        <v>0.0290537376869327</v>
      </c>
      <c r="AJ56" s="7" cm="1">
        <f t="array" ref="AJ56">SUMPRODUCT(N56:T56,$N$3:$T$3)/100</f>
        <v>1.8947687920439</v>
      </c>
      <c r="AK56" s="7" cm="1">
        <f t="array" ref="AK56">SUMPRODUCT(N56:T56/100,($N$3:$T$3-(SUMPRODUCT(N56:T56,$N$3:$T$3)/100))^2)</f>
        <v>0.00234106527333297</v>
      </c>
      <c r="AL56" s="7" cm="1">
        <f t="array" ref="AL56">SUMPRODUCT(N56:T56/100,($N$2:$T$2-(SUMPRODUCT(N56:T56,$N$2:$T$2)/100))^2)</f>
        <v>2.09350754742919</v>
      </c>
      <c r="AM56" s="7" cm="1">
        <f t="array" ref="AM56">SUMPRODUCT(N56:T56,$N$2:$T$2)/100</f>
        <v>10.6504823790299</v>
      </c>
      <c r="AN56" s="1" cm="1">
        <f t="array" ref="AN56">SUMPRODUCT(N56:T56,$N$1:$T$1)/100</f>
        <v>1109.7582017422</v>
      </c>
      <c r="AO56" s="1" cm="1">
        <f t="array" ref="AO56">-8.314*SUMPRODUCT((N56:T56/100)*LN(N56:T56/100+0.000000000001))</f>
        <v>3.62139437182299</v>
      </c>
      <c r="AP56" s="1" cm="1">
        <f t="array" ref="AP56">SUMPRODUCT((N56:T56/100)^2)</f>
        <v>0.811471129274498</v>
      </c>
      <c r="AQ56" s="1" cm="1">
        <f t="array" ref="AQ56">1/SUMPRODUCT((N56:T56/100)^2)</f>
        <v>1.23232973290628</v>
      </c>
      <c r="AR56" s="1" t="s">
        <v>55</v>
      </c>
      <c r="AS56" s="6">
        <f t="shared" si="13"/>
        <v>2</v>
      </c>
      <c r="AT56" s="1">
        <v>979.85</v>
      </c>
      <c r="AU56" s="1">
        <v>4</v>
      </c>
      <c r="AV56" s="1">
        <v>50</v>
      </c>
      <c r="AW56" s="1">
        <v>499.85</v>
      </c>
      <c r="AX56" s="1">
        <v>3</v>
      </c>
      <c r="AY56" s="5">
        <f t="shared" si="14"/>
        <v>249.925</v>
      </c>
      <c r="AZ56" s="1">
        <f t="shared" si="15"/>
        <v>1.5</v>
      </c>
      <c r="BA56" s="1">
        <f t="shared" si="16"/>
        <v>1499.55</v>
      </c>
      <c r="BB56" s="1">
        <f t="shared" si="17"/>
        <v>480</v>
      </c>
      <c r="BC56" s="1" t="s">
        <v>56</v>
      </c>
      <c r="BD56" s="1">
        <v>144</v>
      </c>
      <c r="BE56" s="1" t="s">
        <v>52</v>
      </c>
      <c r="BF56" s="1" t="s">
        <v>52</v>
      </c>
      <c r="BG56" s="1">
        <v>56</v>
      </c>
      <c r="BH56" s="1">
        <f t="shared" si="18"/>
        <v>-0.872395988399498</v>
      </c>
      <c r="BI56" s="1">
        <f t="shared" si="19"/>
        <v>0.868075884732324</v>
      </c>
    </row>
    <row r="57" spans="1:61">
      <c r="A57" s="1">
        <v>1088</v>
      </c>
      <c r="B57" s="1" t="s">
        <v>99</v>
      </c>
      <c r="C57" s="1" t="str">
        <f>_xlfn.XLOOKUP(A57,All!$A:$A,All!$C:$C,"")</f>
        <v>Cu-Al-Cr-Mg-Ni-Si</v>
      </c>
      <c r="D57" s="1">
        <v>2</v>
      </c>
      <c r="E57" s="1" t="s">
        <v>1344</v>
      </c>
      <c r="F57" s="1">
        <f t="shared" si="0"/>
        <v>92.25</v>
      </c>
      <c r="G57" s="1">
        <v>0.5</v>
      </c>
      <c r="H57" s="1">
        <v>0.1</v>
      </c>
      <c r="I57" s="1">
        <v>0.15</v>
      </c>
      <c r="J57" s="1">
        <v>6</v>
      </c>
      <c r="K57" s="1">
        <v>1</v>
      </c>
      <c r="L57" s="1">
        <v>0</v>
      </c>
      <c r="M57" s="1" t="s">
        <v>1345</v>
      </c>
      <c r="N57" s="1" cm="1">
        <f t="array" ref="N57">(F57/$F$4)/SUMPRODUCT($F57:$L57/$F$4:$L$4)*100</f>
        <v>89.8241262975082</v>
      </c>
      <c r="O57" s="1" cm="1">
        <f t="array" ref="O57">(G57/$G$4)/SUMPRODUCT($F57:$L57/$F$4:$L$4)*100</f>
        <v>1.14659676353571</v>
      </c>
      <c r="P57" s="1" cm="1">
        <f t="array" ref="P57">(H57/$H$4)/SUMPRODUCT($F57:$L57/$F$4:$L$4)*100</f>
        <v>0.118999437932613</v>
      </c>
      <c r="Q57" s="1" cm="1">
        <f t="array" ref="Q57">(I57/$I$4)/SUMPRODUCT($F57:$L57/$F$4:$L$4)*100</f>
        <v>0.381865548739609</v>
      </c>
      <c r="R57" s="1" cm="1">
        <f t="array" ref="R57">(J57/$J$4)/SUMPRODUCT($F57:$L57/$F$4:$L$4)*100</f>
        <v>6.32528046759661</v>
      </c>
      <c r="S57" s="1" cm="1">
        <f t="array" ref="S57">(K57/$K$4)/SUMPRODUCT($F57:$L57/$F$4:$L$4)*100</f>
        <v>2.20313148468724</v>
      </c>
      <c r="T57" s="1" cm="1">
        <f t="array" ref="T57">(L57/$L$4)/SUMPRODUCT($F57:$L57/$F$4:$L$4)*100</f>
        <v>0</v>
      </c>
      <c r="U57" s="1">
        <f t="shared" si="20"/>
        <v>100</v>
      </c>
      <c r="V57" s="1">
        <f t="shared" si="1"/>
        <v>6</v>
      </c>
      <c r="W57" s="1">
        <f t="shared" si="2"/>
        <v>7</v>
      </c>
      <c r="X57" s="1">
        <f t="shared" si="3"/>
        <v>6</v>
      </c>
      <c r="Y57" s="1">
        <f t="shared" si="4"/>
        <v>0.0214285714285714</v>
      </c>
      <c r="Z57" s="1">
        <f t="shared" si="5"/>
        <v>0</v>
      </c>
      <c r="AA57" s="1">
        <f t="shared" si="6"/>
        <v>0</v>
      </c>
      <c r="AB57" s="1">
        <f t="shared" si="7"/>
        <v>0.1</v>
      </c>
      <c r="AC57" s="1">
        <f t="shared" si="8"/>
        <v>0</v>
      </c>
      <c r="AD57" s="1">
        <f t="shared" si="9"/>
        <v>1.18999437932613</v>
      </c>
      <c r="AE57" s="1">
        <f t="shared" si="10"/>
        <v>0.0142857142857143</v>
      </c>
      <c r="AF57" s="1">
        <f t="shared" si="11"/>
        <v>70</v>
      </c>
      <c r="AG57" s="1">
        <f t="shared" si="12"/>
        <v>0.7</v>
      </c>
      <c r="AH57" s="7">
        <f t="shared" si="21"/>
        <v>0.101758737024918</v>
      </c>
      <c r="AI57" s="7" cm="1">
        <f t="array" ref="AI57">SQRT(SUMPRODUCT(N57:T57/100,(1-($N$4:$T$4/(SUMPRODUCT(N57:T57,$N$4:$T$4)/100)))^2))</f>
        <v>0.0290537376869327</v>
      </c>
      <c r="AJ57" s="7" cm="1">
        <f t="array" ref="AJ57">SUMPRODUCT(N57:T57,$N$3:$T$3)/100</f>
        <v>1.8947687920439</v>
      </c>
      <c r="AK57" s="7" cm="1">
        <f t="array" ref="AK57">SUMPRODUCT(N57:T57/100,($N$3:$T$3-(SUMPRODUCT(N57:T57,$N$3:$T$3)/100))^2)</f>
        <v>0.00234106527333297</v>
      </c>
      <c r="AL57" s="7" cm="1">
        <f t="array" ref="AL57">SUMPRODUCT(N57:T57/100,($N$2:$T$2-(SUMPRODUCT(N57:T57,$N$2:$T$2)/100))^2)</f>
        <v>2.09350754742919</v>
      </c>
      <c r="AM57" s="7" cm="1">
        <f t="array" ref="AM57">SUMPRODUCT(N57:T57,$N$2:$T$2)/100</f>
        <v>10.6504823790299</v>
      </c>
      <c r="AN57" s="1" cm="1">
        <f t="array" ref="AN57">SUMPRODUCT(N57:T57,$N$1:$T$1)/100</f>
        <v>1109.7582017422</v>
      </c>
      <c r="AO57" s="1" cm="1">
        <f t="array" ref="AO57">-8.314*SUMPRODUCT((N57:T57/100)*LN(N57:T57/100+0.000000000001))</f>
        <v>3.62139437182299</v>
      </c>
      <c r="AP57" s="1" cm="1">
        <f t="array" ref="AP57">SUMPRODUCT((N57:T57/100)^2)</f>
        <v>0.811471129274498</v>
      </c>
      <c r="AQ57" s="1" cm="1">
        <f t="array" ref="AQ57">1/SUMPRODUCT((N57:T57/100)^2)</f>
        <v>1.23232973290628</v>
      </c>
      <c r="AR57" s="1" t="s">
        <v>55</v>
      </c>
      <c r="AS57" s="6">
        <f t="shared" si="13"/>
        <v>2</v>
      </c>
      <c r="AT57" s="1">
        <v>979.85</v>
      </c>
      <c r="AU57" s="1">
        <v>4</v>
      </c>
      <c r="AV57" s="1">
        <v>50</v>
      </c>
      <c r="AW57" s="1">
        <v>499.85</v>
      </c>
      <c r="AX57" s="1">
        <v>4</v>
      </c>
      <c r="AY57" s="5">
        <f t="shared" si="14"/>
        <v>249.925</v>
      </c>
      <c r="AZ57" s="1">
        <f t="shared" si="15"/>
        <v>2</v>
      </c>
      <c r="BA57" s="1">
        <f t="shared" si="16"/>
        <v>1999.4</v>
      </c>
      <c r="BB57" s="1">
        <f t="shared" si="17"/>
        <v>480</v>
      </c>
      <c r="BC57" s="1" t="s">
        <v>56</v>
      </c>
      <c r="BD57" s="1">
        <v>144</v>
      </c>
      <c r="BE57" s="1" t="s">
        <v>52</v>
      </c>
      <c r="BF57" s="1" t="s">
        <v>52</v>
      </c>
      <c r="BG57" s="1">
        <v>56</v>
      </c>
      <c r="BH57" s="1">
        <f t="shared" si="18"/>
        <v>-0.872395988399498</v>
      </c>
      <c r="BI57" s="1">
        <f t="shared" si="19"/>
        <v>0.868075884732324</v>
      </c>
    </row>
    <row r="58" spans="1:61">
      <c r="A58" s="1">
        <v>1034</v>
      </c>
      <c r="B58" s="1" t="s">
        <v>99</v>
      </c>
      <c r="C58" s="1" t="str">
        <f>_xlfn.XLOOKUP(A58,All!$A:$A,All!$C:$C,"")</f>
        <v>Cu-Al-Cr-Mg-Ni-Si</v>
      </c>
      <c r="D58" s="1">
        <v>2</v>
      </c>
      <c r="E58" s="1" t="s">
        <v>1344</v>
      </c>
      <c r="F58" s="1">
        <f t="shared" si="0"/>
        <v>92.25</v>
      </c>
      <c r="G58" s="1">
        <v>0.5</v>
      </c>
      <c r="H58" s="1">
        <v>0.1</v>
      </c>
      <c r="I58" s="1">
        <v>0.15</v>
      </c>
      <c r="J58" s="1">
        <v>6</v>
      </c>
      <c r="K58" s="1">
        <v>1</v>
      </c>
      <c r="L58" s="1">
        <v>0</v>
      </c>
      <c r="M58" s="1" t="s">
        <v>1345</v>
      </c>
      <c r="N58" s="1" cm="1">
        <f t="array" ref="N58">(F58/$F$4)/SUMPRODUCT($F58:$L58/$F$4:$L$4)*100</f>
        <v>89.8241262975082</v>
      </c>
      <c r="O58" s="1" cm="1">
        <f t="array" ref="O58">(G58/$G$4)/SUMPRODUCT($F58:$L58/$F$4:$L$4)*100</f>
        <v>1.14659676353571</v>
      </c>
      <c r="P58" s="1" cm="1">
        <f t="array" ref="P58">(H58/$H$4)/SUMPRODUCT($F58:$L58/$F$4:$L$4)*100</f>
        <v>0.118999437932613</v>
      </c>
      <c r="Q58" s="1" cm="1">
        <f t="array" ref="Q58">(I58/$I$4)/SUMPRODUCT($F58:$L58/$F$4:$L$4)*100</f>
        <v>0.381865548739609</v>
      </c>
      <c r="R58" s="1" cm="1">
        <f t="array" ref="R58">(J58/$J$4)/SUMPRODUCT($F58:$L58/$F$4:$L$4)*100</f>
        <v>6.32528046759661</v>
      </c>
      <c r="S58" s="1" cm="1">
        <f t="array" ref="S58">(K58/$K$4)/SUMPRODUCT($F58:$L58/$F$4:$L$4)*100</f>
        <v>2.20313148468724</v>
      </c>
      <c r="T58" s="1" cm="1">
        <f t="array" ref="T58">(L58/$L$4)/SUMPRODUCT($F58:$L58/$F$4:$L$4)*100</f>
        <v>0</v>
      </c>
      <c r="U58" s="1">
        <f t="shared" si="20"/>
        <v>100</v>
      </c>
      <c r="V58" s="1">
        <f t="shared" si="1"/>
        <v>6</v>
      </c>
      <c r="W58" s="1">
        <f t="shared" si="2"/>
        <v>7</v>
      </c>
      <c r="X58" s="1">
        <f t="shared" si="3"/>
        <v>6</v>
      </c>
      <c r="Y58" s="1">
        <f t="shared" si="4"/>
        <v>0.0214285714285714</v>
      </c>
      <c r="Z58" s="1">
        <f t="shared" si="5"/>
        <v>0</v>
      </c>
      <c r="AA58" s="1">
        <f t="shared" si="6"/>
        <v>0</v>
      </c>
      <c r="AB58" s="1">
        <f t="shared" si="7"/>
        <v>0.1</v>
      </c>
      <c r="AC58" s="1">
        <f t="shared" si="8"/>
        <v>0</v>
      </c>
      <c r="AD58" s="1">
        <f t="shared" si="9"/>
        <v>1.18999437932613</v>
      </c>
      <c r="AE58" s="1">
        <f t="shared" si="10"/>
        <v>0.0142857142857143</v>
      </c>
      <c r="AF58" s="1">
        <f t="shared" si="11"/>
        <v>70</v>
      </c>
      <c r="AG58" s="1">
        <f t="shared" si="12"/>
        <v>0.7</v>
      </c>
      <c r="AH58" s="7">
        <f t="shared" si="21"/>
        <v>0.101758737024918</v>
      </c>
      <c r="AI58" s="7" cm="1">
        <f t="array" ref="AI58">SQRT(SUMPRODUCT(N58:T58/100,(1-($N$4:$T$4/(SUMPRODUCT(N58:T58,$N$4:$T$4)/100)))^2))</f>
        <v>0.0290537376869327</v>
      </c>
      <c r="AJ58" s="7" cm="1">
        <f t="array" ref="AJ58">SUMPRODUCT(N58:T58,$N$3:$T$3)/100</f>
        <v>1.8947687920439</v>
      </c>
      <c r="AK58" s="7" cm="1">
        <f t="array" ref="AK58">SUMPRODUCT(N58:T58/100,($N$3:$T$3-(SUMPRODUCT(N58:T58,$N$3:$T$3)/100))^2)</f>
        <v>0.00234106527333297</v>
      </c>
      <c r="AL58" s="7" cm="1">
        <f t="array" ref="AL58">SUMPRODUCT(N58:T58/100,($N$2:$T$2-(SUMPRODUCT(N58:T58,$N$2:$T$2)/100))^2)</f>
        <v>2.09350754742919</v>
      </c>
      <c r="AM58" s="7" cm="1">
        <f t="array" ref="AM58">SUMPRODUCT(N58:T58,$N$2:$T$2)/100</f>
        <v>10.6504823790299</v>
      </c>
      <c r="AN58" s="1" cm="1">
        <f t="array" ref="AN58">SUMPRODUCT(N58:T58,$N$1:$T$1)/100</f>
        <v>1109.7582017422</v>
      </c>
      <c r="AO58" s="1" cm="1">
        <f t="array" ref="AO58">-8.314*SUMPRODUCT((N58:T58/100)*LN(N58:T58/100+0.000000000001))</f>
        <v>3.62139437182299</v>
      </c>
      <c r="AP58" s="1" cm="1">
        <f t="array" ref="AP58">SUMPRODUCT((N58:T58/100)^2)</f>
        <v>0.811471129274498</v>
      </c>
      <c r="AQ58" s="1" cm="1">
        <f t="array" ref="AQ58">1/SUMPRODUCT((N58:T58/100)^2)</f>
        <v>1.23232973290628</v>
      </c>
      <c r="AR58" s="1" t="s">
        <v>55</v>
      </c>
      <c r="AS58" s="6">
        <f t="shared" si="13"/>
        <v>2</v>
      </c>
      <c r="AT58" s="1">
        <v>979.85</v>
      </c>
      <c r="AU58" s="1">
        <v>4</v>
      </c>
      <c r="AV58" s="1">
        <v>50</v>
      </c>
      <c r="AW58" s="1">
        <v>499.85</v>
      </c>
      <c r="AX58" s="1">
        <v>2</v>
      </c>
      <c r="AY58" s="5">
        <f t="shared" si="14"/>
        <v>249.925</v>
      </c>
      <c r="AZ58" s="1">
        <f t="shared" si="15"/>
        <v>1</v>
      </c>
      <c r="BA58" s="1">
        <f t="shared" si="16"/>
        <v>999.7</v>
      </c>
      <c r="BB58" s="1">
        <f t="shared" si="17"/>
        <v>480</v>
      </c>
      <c r="BC58" s="1" t="s">
        <v>56</v>
      </c>
      <c r="BD58" s="1">
        <v>145</v>
      </c>
      <c r="BE58" s="1" t="s">
        <v>52</v>
      </c>
      <c r="BF58" s="1" t="s">
        <v>52</v>
      </c>
      <c r="BG58" s="1">
        <v>56</v>
      </c>
      <c r="BH58" s="1">
        <f t="shared" si="18"/>
        <v>-0.859535063340932</v>
      </c>
      <c r="BI58" s="1">
        <f t="shared" si="19"/>
        <v>0.865454199500397</v>
      </c>
    </row>
    <row r="59" spans="1:61">
      <c r="A59" s="1">
        <v>998</v>
      </c>
      <c r="B59" s="1" t="s">
        <v>99</v>
      </c>
      <c r="C59" s="1" t="str">
        <f>_xlfn.XLOOKUP(A59,All!$A:$A,All!$C:$C,"")</f>
        <v>Cu-Al-Cr-Mg-Ni-Si</v>
      </c>
      <c r="D59" s="1">
        <v>2</v>
      </c>
      <c r="E59" s="1" t="s">
        <v>1344</v>
      </c>
      <c r="F59" s="1">
        <f t="shared" si="0"/>
        <v>92.25</v>
      </c>
      <c r="G59" s="1">
        <v>0.5</v>
      </c>
      <c r="H59" s="1">
        <v>0.1</v>
      </c>
      <c r="I59" s="1">
        <v>0.15</v>
      </c>
      <c r="J59" s="1">
        <v>6</v>
      </c>
      <c r="K59" s="1">
        <v>1</v>
      </c>
      <c r="L59" s="1">
        <v>0</v>
      </c>
      <c r="M59" s="1" t="s">
        <v>1345</v>
      </c>
      <c r="N59" s="1" cm="1">
        <f t="array" ref="N59">(F59/$F$4)/SUMPRODUCT($F59:$L59/$F$4:$L$4)*100</f>
        <v>89.8241262975082</v>
      </c>
      <c r="O59" s="1" cm="1">
        <f t="array" ref="O59">(G59/$G$4)/SUMPRODUCT($F59:$L59/$F$4:$L$4)*100</f>
        <v>1.14659676353571</v>
      </c>
      <c r="P59" s="1" cm="1">
        <f t="array" ref="P59">(H59/$H$4)/SUMPRODUCT($F59:$L59/$F$4:$L$4)*100</f>
        <v>0.118999437932613</v>
      </c>
      <c r="Q59" s="1" cm="1">
        <f t="array" ref="Q59">(I59/$I$4)/SUMPRODUCT($F59:$L59/$F$4:$L$4)*100</f>
        <v>0.381865548739609</v>
      </c>
      <c r="R59" s="1" cm="1">
        <f t="array" ref="R59">(J59/$J$4)/SUMPRODUCT($F59:$L59/$F$4:$L$4)*100</f>
        <v>6.32528046759661</v>
      </c>
      <c r="S59" s="1" cm="1">
        <f t="array" ref="S59">(K59/$K$4)/SUMPRODUCT($F59:$L59/$F$4:$L$4)*100</f>
        <v>2.20313148468724</v>
      </c>
      <c r="T59" s="1" cm="1">
        <f t="array" ref="T59">(L59/$L$4)/SUMPRODUCT($F59:$L59/$F$4:$L$4)*100</f>
        <v>0</v>
      </c>
      <c r="U59" s="1">
        <f t="shared" si="20"/>
        <v>100</v>
      </c>
      <c r="V59" s="1">
        <f t="shared" si="1"/>
        <v>6</v>
      </c>
      <c r="W59" s="1">
        <f t="shared" si="2"/>
        <v>7</v>
      </c>
      <c r="X59" s="1">
        <f t="shared" si="3"/>
        <v>6</v>
      </c>
      <c r="Y59" s="1">
        <f t="shared" si="4"/>
        <v>0.0214285714285714</v>
      </c>
      <c r="Z59" s="1">
        <f t="shared" si="5"/>
        <v>0</v>
      </c>
      <c r="AA59" s="1">
        <f t="shared" si="6"/>
        <v>0</v>
      </c>
      <c r="AB59" s="1">
        <f t="shared" si="7"/>
        <v>0.1</v>
      </c>
      <c r="AC59" s="1">
        <f t="shared" si="8"/>
        <v>0</v>
      </c>
      <c r="AD59" s="1">
        <f t="shared" si="9"/>
        <v>1.18999437932613</v>
      </c>
      <c r="AE59" s="1">
        <f t="shared" si="10"/>
        <v>0.0142857142857143</v>
      </c>
      <c r="AF59" s="1">
        <f t="shared" si="11"/>
        <v>70</v>
      </c>
      <c r="AG59" s="1">
        <f t="shared" si="12"/>
        <v>0.7</v>
      </c>
      <c r="AH59" s="7">
        <f t="shared" si="21"/>
        <v>0.101758737024918</v>
      </c>
      <c r="AI59" s="7" cm="1">
        <f t="array" ref="AI59">SQRT(SUMPRODUCT(N59:T59/100,(1-($N$4:$T$4/(SUMPRODUCT(N59:T59,$N$4:$T$4)/100)))^2))</f>
        <v>0.0290537376869327</v>
      </c>
      <c r="AJ59" s="7" cm="1">
        <f t="array" ref="AJ59">SUMPRODUCT(N59:T59,$N$3:$T$3)/100</f>
        <v>1.8947687920439</v>
      </c>
      <c r="AK59" s="7" cm="1">
        <f t="array" ref="AK59">SUMPRODUCT(N59:T59/100,($N$3:$T$3-(SUMPRODUCT(N59:T59,$N$3:$T$3)/100))^2)</f>
        <v>0.00234106527333297</v>
      </c>
      <c r="AL59" s="7" cm="1">
        <f t="array" ref="AL59">SUMPRODUCT(N59:T59/100,($N$2:$T$2-(SUMPRODUCT(N59:T59,$N$2:$T$2)/100))^2)</f>
        <v>2.09350754742919</v>
      </c>
      <c r="AM59" s="7" cm="1">
        <f t="array" ref="AM59">SUMPRODUCT(N59:T59,$N$2:$T$2)/100</f>
        <v>10.6504823790299</v>
      </c>
      <c r="AN59" s="1" cm="1">
        <f t="array" ref="AN59">SUMPRODUCT(N59:T59,$N$1:$T$1)/100</f>
        <v>1109.7582017422</v>
      </c>
      <c r="AO59" s="1" cm="1">
        <f t="array" ref="AO59">-8.314*SUMPRODUCT((N59:T59/100)*LN(N59:T59/100+0.000000000001))</f>
        <v>3.62139437182299</v>
      </c>
      <c r="AP59" s="1" cm="1">
        <f t="array" ref="AP59">SUMPRODUCT((N59:T59/100)^2)</f>
        <v>0.811471129274498</v>
      </c>
      <c r="AQ59" s="1" cm="1">
        <f t="array" ref="AQ59">1/SUMPRODUCT((N59:T59/100)^2)</f>
        <v>1.23232973290628</v>
      </c>
      <c r="AR59" s="1" t="s">
        <v>55</v>
      </c>
      <c r="AS59" s="6">
        <f t="shared" si="13"/>
        <v>2</v>
      </c>
      <c r="AT59" s="1">
        <v>979.85</v>
      </c>
      <c r="AU59" s="1">
        <v>4</v>
      </c>
      <c r="AV59" s="1">
        <v>50</v>
      </c>
      <c r="AW59" s="1">
        <v>499.85</v>
      </c>
      <c r="AX59" s="1">
        <v>1.5</v>
      </c>
      <c r="AY59" s="5">
        <f t="shared" si="14"/>
        <v>249.925</v>
      </c>
      <c r="AZ59" s="1">
        <f t="shared" si="15"/>
        <v>0.75</v>
      </c>
      <c r="BA59" s="1">
        <f t="shared" si="16"/>
        <v>749.775</v>
      </c>
      <c r="BB59" s="1">
        <f t="shared" si="17"/>
        <v>480</v>
      </c>
      <c r="BC59" s="1" t="s">
        <v>56</v>
      </c>
      <c r="BD59" s="1">
        <v>147</v>
      </c>
      <c r="BE59" s="1" t="s">
        <v>52</v>
      </c>
      <c r="BF59" s="1" t="s">
        <v>52</v>
      </c>
      <c r="BG59" s="1">
        <v>56</v>
      </c>
      <c r="BH59" s="1">
        <f t="shared" si="18"/>
        <v>-0.833813213223802</v>
      </c>
      <c r="BI59" s="1">
        <f t="shared" si="19"/>
        <v>0.860219674132099</v>
      </c>
    </row>
    <row r="60" spans="1:61">
      <c r="A60" s="1">
        <v>972</v>
      </c>
      <c r="B60" s="1" t="s">
        <v>99</v>
      </c>
      <c r="C60" s="1" t="str">
        <f>_xlfn.XLOOKUP(A60,All!$A:$A,All!$C:$C,"")</f>
        <v>Cu-Al-Cr-Mg-Ni-Si</v>
      </c>
      <c r="D60" s="1">
        <v>2</v>
      </c>
      <c r="E60" s="1" t="s">
        <v>1344</v>
      </c>
      <c r="F60" s="1">
        <f t="shared" si="0"/>
        <v>92.25</v>
      </c>
      <c r="G60" s="1">
        <v>0.5</v>
      </c>
      <c r="H60" s="1">
        <v>0.1</v>
      </c>
      <c r="I60" s="1">
        <v>0.15</v>
      </c>
      <c r="J60" s="1">
        <v>6</v>
      </c>
      <c r="K60" s="1">
        <v>1</v>
      </c>
      <c r="L60" s="1">
        <v>0</v>
      </c>
      <c r="M60" s="1" t="s">
        <v>1345</v>
      </c>
      <c r="N60" s="1" cm="1">
        <f t="array" ref="N60">(F60/$F$4)/SUMPRODUCT($F60:$L60/$F$4:$L$4)*100</f>
        <v>89.8241262975082</v>
      </c>
      <c r="O60" s="1" cm="1">
        <f t="array" ref="O60">(G60/$G$4)/SUMPRODUCT($F60:$L60/$F$4:$L$4)*100</f>
        <v>1.14659676353571</v>
      </c>
      <c r="P60" s="1" cm="1">
        <f t="array" ref="P60">(H60/$H$4)/SUMPRODUCT($F60:$L60/$F$4:$L$4)*100</f>
        <v>0.118999437932613</v>
      </c>
      <c r="Q60" s="1" cm="1">
        <f t="array" ref="Q60">(I60/$I$4)/SUMPRODUCT($F60:$L60/$F$4:$L$4)*100</f>
        <v>0.381865548739609</v>
      </c>
      <c r="R60" s="1" cm="1">
        <f t="array" ref="R60">(J60/$J$4)/SUMPRODUCT($F60:$L60/$F$4:$L$4)*100</f>
        <v>6.32528046759661</v>
      </c>
      <c r="S60" s="1" cm="1">
        <f t="array" ref="S60">(K60/$K$4)/SUMPRODUCT($F60:$L60/$F$4:$L$4)*100</f>
        <v>2.20313148468724</v>
      </c>
      <c r="T60" s="1" cm="1">
        <f t="array" ref="T60">(L60/$L$4)/SUMPRODUCT($F60:$L60/$F$4:$L$4)*100</f>
        <v>0</v>
      </c>
      <c r="U60" s="1">
        <f t="shared" si="20"/>
        <v>100</v>
      </c>
      <c r="V60" s="1">
        <f t="shared" si="1"/>
        <v>6</v>
      </c>
      <c r="W60" s="1">
        <f t="shared" si="2"/>
        <v>7</v>
      </c>
      <c r="X60" s="1">
        <f t="shared" si="3"/>
        <v>6</v>
      </c>
      <c r="Y60" s="1">
        <f t="shared" si="4"/>
        <v>0.0214285714285714</v>
      </c>
      <c r="Z60" s="1">
        <f t="shared" si="5"/>
        <v>0</v>
      </c>
      <c r="AA60" s="1">
        <f t="shared" si="6"/>
        <v>0</v>
      </c>
      <c r="AB60" s="1">
        <f t="shared" si="7"/>
        <v>0.1</v>
      </c>
      <c r="AC60" s="1">
        <f t="shared" si="8"/>
        <v>0</v>
      </c>
      <c r="AD60" s="1">
        <f t="shared" si="9"/>
        <v>1.18999437932613</v>
      </c>
      <c r="AE60" s="1">
        <f t="shared" si="10"/>
        <v>0.0142857142857143</v>
      </c>
      <c r="AF60" s="1">
        <f t="shared" si="11"/>
        <v>70</v>
      </c>
      <c r="AG60" s="1">
        <f t="shared" si="12"/>
        <v>0.7</v>
      </c>
      <c r="AH60" s="7">
        <f t="shared" si="21"/>
        <v>0.101758737024918</v>
      </c>
      <c r="AI60" s="7" cm="1">
        <f t="array" ref="AI60">SQRT(SUMPRODUCT(N60:T60/100,(1-($N$4:$T$4/(SUMPRODUCT(N60:T60,$N$4:$T$4)/100)))^2))</f>
        <v>0.0290537376869327</v>
      </c>
      <c r="AJ60" s="7" cm="1">
        <f t="array" ref="AJ60">SUMPRODUCT(N60:T60,$N$3:$T$3)/100</f>
        <v>1.8947687920439</v>
      </c>
      <c r="AK60" s="7" cm="1">
        <f t="array" ref="AK60">SUMPRODUCT(N60:T60/100,($N$3:$T$3-(SUMPRODUCT(N60:T60,$N$3:$T$3)/100))^2)</f>
        <v>0.00234106527333297</v>
      </c>
      <c r="AL60" s="7" cm="1">
        <f t="array" ref="AL60">SUMPRODUCT(N60:T60/100,($N$2:$T$2-(SUMPRODUCT(N60:T60,$N$2:$T$2)/100))^2)</f>
        <v>2.09350754742919</v>
      </c>
      <c r="AM60" s="7" cm="1">
        <f t="array" ref="AM60">SUMPRODUCT(N60:T60,$N$2:$T$2)/100</f>
        <v>10.6504823790299</v>
      </c>
      <c r="AN60" s="1" cm="1">
        <f t="array" ref="AN60">SUMPRODUCT(N60:T60,$N$1:$T$1)/100</f>
        <v>1109.7582017422</v>
      </c>
      <c r="AO60" s="1" cm="1">
        <f t="array" ref="AO60">-8.314*SUMPRODUCT((N60:T60/100)*LN(N60:T60/100+0.000000000001))</f>
        <v>3.62139437182299</v>
      </c>
      <c r="AP60" s="1" cm="1">
        <f t="array" ref="AP60">SUMPRODUCT((N60:T60/100)^2)</f>
        <v>0.811471129274498</v>
      </c>
      <c r="AQ60" s="1" cm="1">
        <f t="array" ref="AQ60">1/SUMPRODUCT((N60:T60/100)^2)</f>
        <v>1.23232973290628</v>
      </c>
      <c r="AR60" s="1" t="s">
        <v>55</v>
      </c>
      <c r="AS60" s="6">
        <f t="shared" si="13"/>
        <v>2</v>
      </c>
      <c r="AT60" s="1">
        <v>979.85</v>
      </c>
      <c r="AU60" s="1">
        <v>4</v>
      </c>
      <c r="AV60" s="1">
        <v>50</v>
      </c>
      <c r="AW60" s="1">
        <v>499.85</v>
      </c>
      <c r="AX60" s="1">
        <v>1</v>
      </c>
      <c r="AY60" s="5">
        <f t="shared" si="14"/>
        <v>249.925</v>
      </c>
      <c r="AZ60" s="1">
        <f t="shared" si="15"/>
        <v>0.5</v>
      </c>
      <c r="BA60" s="1">
        <f t="shared" si="16"/>
        <v>499.85</v>
      </c>
      <c r="BB60" s="1">
        <f t="shared" si="17"/>
        <v>480</v>
      </c>
      <c r="BC60" s="1" t="s">
        <v>56</v>
      </c>
      <c r="BD60" s="1">
        <v>157</v>
      </c>
      <c r="BE60" s="1" t="s">
        <v>52</v>
      </c>
      <c r="BF60" s="1" t="s">
        <v>52</v>
      </c>
      <c r="BG60" s="1">
        <v>56</v>
      </c>
      <c r="BH60" s="1">
        <f t="shared" si="18"/>
        <v>-0.705203962638151</v>
      </c>
      <c r="BI60" s="1">
        <f t="shared" si="19"/>
        <v>0.834231145952886</v>
      </c>
    </row>
    <row r="61" spans="1:61">
      <c r="A61" s="1">
        <v>967</v>
      </c>
      <c r="B61" s="1" t="s">
        <v>99</v>
      </c>
      <c r="C61" s="1" t="str">
        <f>_xlfn.XLOOKUP(A61,All!$A:$A,All!$C:$C,"")</f>
        <v>Cu-Al-Cr-Mg-Ni-Si</v>
      </c>
      <c r="D61" s="1">
        <v>2</v>
      </c>
      <c r="E61" s="1" t="s">
        <v>1344</v>
      </c>
      <c r="F61" s="1">
        <f t="shared" si="0"/>
        <v>92.25</v>
      </c>
      <c r="G61" s="1">
        <v>0.5</v>
      </c>
      <c r="H61" s="1">
        <v>0.1</v>
      </c>
      <c r="I61" s="1">
        <v>0.15</v>
      </c>
      <c r="J61" s="1">
        <v>6</v>
      </c>
      <c r="K61" s="1">
        <v>1</v>
      </c>
      <c r="L61" s="1">
        <v>0</v>
      </c>
      <c r="M61" s="1" t="s">
        <v>1345</v>
      </c>
      <c r="N61" s="1" cm="1">
        <f t="array" ref="N61">(F61/$F$4)/SUMPRODUCT($F61:$L61/$F$4:$L$4)*100</f>
        <v>89.8241262975082</v>
      </c>
      <c r="O61" s="1" cm="1">
        <f t="array" ref="O61">(G61/$G$4)/SUMPRODUCT($F61:$L61/$F$4:$L$4)*100</f>
        <v>1.14659676353571</v>
      </c>
      <c r="P61" s="1" cm="1">
        <f t="array" ref="P61">(H61/$H$4)/SUMPRODUCT($F61:$L61/$F$4:$L$4)*100</f>
        <v>0.118999437932613</v>
      </c>
      <c r="Q61" s="1" cm="1">
        <f t="array" ref="Q61">(I61/$I$4)/SUMPRODUCT($F61:$L61/$F$4:$L$4)*100</f>
        <v>0.381865548739609</v>
      </c>
      <c r="R61" s="1" cm="1">
        <f t="array" ref="R61">(J61/$J$4)/SUMPRODUCT($F61:$L61/$F$4:$L$4)*100</f>
        <v>6.32528046759661</v>
      </c>
      <c r="S61" s="1" cm="1">
        <f t="array" ref="S61">(K61/$K$4)/SUMPRODUCT($F61:$L61/$F$4:$L$4)*100</f>
        <v>2.20313148468724</v>
      </c>
      <c r="T61" s="1" cm="1">
        <f t="array" ref="T61">(L61/$L$4)/SUMPRODUCT($F61:$L61/$F$4:$L$4)*100</f>
        <v>0</v>
      </c>
      <c r="U61" s="1">
        <f t="shared" si="20"/>
        <v>100</v>
      </c>
      <c r="V61" s="1">
        <f t="shared" si="1"/>
        <v>6</v>
      </c>
      <c r="W61" s="1">
        <f t="shared" si="2"/>
        <v>7</v>
      </c>
      <c r="X61" s="1">
        <f t="shared" si="3"/>
        <v>6</v>
      </c>
      <c r="Y61" s="1">
        <f t="shared" si="4"/>
        <v>0.0214285714285714</v>
      </c>
      <c r="Z61" s="1">
        <f t="shared" si="5"/>
        <v>0</v>
      </c>
      <c r="AA61" s="1">
        <f t="shared" si="6"/>
        <v>0</v>
      </c>
      <c r="AB61" s="1">
        <f t="shared" si="7"/>
        <v>0.1</v>
      </c>
      <c r="AC61" s="1">
        <f t="shared" si="8"/>
        <v>0</v>
      </c>
      <c r="AD61" s="1">
        <f t="shared" si="9"/>
        <v>1.18999437932613</v>
      </c>
      <c r="AE61" s="1">
        <f t="shared" si="10"/>
        <v>0.0142857142857143</v>
      </c>
      <c r="AF61" s="1">
        <f t="shared" si="11"/>
        <v>70</v>
      </c>
      <c r="AG61" s="1">
        <f t="shared" si="12"/>
        <v>0.7</v>
      </c>
      <c r="AH61" s="7">
        <f t="shared" si="21"/>
        <v>0.101758737024918</v>
      </c>
      <c r="AI61" s="7" cm="1">
        <f t="array" ref="AI61">SQRT(SUMPRODUCT(N61:T61/100,(1-($N$4:$T$4/(SUMPRODUCT(N61:T61,$N$4:$T$4)/100)))^2))</f>
        <v>0.0290537376869327</v>
      </c>
      <c r="AJ61" s="7" cm="1">
        <f t="array" ref="AJ61">SUMPRODUCT(N61:T61,$N$3:$T$3)/100</f>
        <v>1.8947687920439</v>
      </c>
      <c r="AK61" s="7" cm="1">
        <f t="array" ref="AK61">SUMPRODUCT(N61:T61/100,($N$3:$T$3-(SUMPRODUCT(N61:T61,$N$3:$T$3)/100))^2)</f>
        <v>0.00234106527333297</v>
      </c>
      <c r="AL61" s="7" cm="1">
        <f t="array" ref="AL61">SUMPRODUCT(N61:T61/100,($N$2:$T$2-(SUMPRODUCT(N61:T61,$N$2:$T$2)/100))^2)</f>
        <v>2.09350754742919</v>
      </c>
      <c r="AM61" s="7" cm="1">
        <f t="array" ref="AM61">SUMPRODUCT(N61:T61,$N$2:$T$2)/100</f>
        <v>10.6504823790299</v>
      </c>
      <c r="AN61" s="1" cm="1">
        <f t="array" ref="AN61">SUMPRODUCT(N61:T61,$N$1:$T$1)/100</f>
        <v>1109.7582017422</v>
      </c>
      <c r="AO61" s="1" cm="1">
        <f t="array" ref="AO61">-8.314*SUMPRODUCT((N61:T61/100)*LN(N61:T61/100+0.000000000001))</f>
        <v>3.62139437182299</v>
      </c>
      <c r="AP61" s="1" cm="1">
        <f t="array" ref="AP61">SUMPRODUCT((N61:T61/100)^2)</f>
        <v>0.811471129274498</v>
      </c>
      <c r="AQ61" s="1" cm="1">
        <f t="array" ref="AQ61">1/SUMPRODUCT((N61:T61/100)^2)</f>
        <v>1.23232973290628</v>
      </c>
      <c r="AR61" s="1" t="s">
        <v>55</v>
      </c>
      <c r="AS61" s="6">
        <f t="shared" si="13"/>
        <v>2</v>
      </c>
      <c r="AT61" s="1">
        <v>979.85</v>
      </c>
      <c r="AU61" s="1">
        <v>4</v>
      </c>
      <c r="AV61" s="1">
        <v>50</v>
      </c>
      <c r="AW61" s="1">
        <v>449.85</v>
      </c>
      <c r="AX61" s="1">
        <v>1</v>
      </c>
      <c r="AY61" s="5">
        <f t="shared" si="14"/>
        <v>224.925</v>
      </c>
      <c r="AZ61" s="1">
        <f t="shared" si="15"/>
        <v>0.5</v>
      </c>
      <c r="BA61" s="1">
        <f t="shared" si="16"/>
        <v>449.85</v>
      </c>
      <c r="BB61" s="1">
        <f t="shared" si="17"/>
        <v>530</v>
      </c>
      <c r="BC61" s="1" t="s">
        <v>56</v>
      </c>
      <c r="BD61" s="1">
        <v>182</v>
      </c>
      <c r="BE61" s="1" t="s">
        <v>52</v>
      </c>
      <c r="BF61" s="1" t="s">
        <v>52</v>
      </c>
      <c r="BG61" s="1">
        <v>56</v>
      </c>
      <c r="BH61" s="1">
        <f t="shared" si="18"/>
        <v>-0.383680836174023</v>
      </c>
      <c r="BI61" s="1">
        <f t="shared" si="19"/>
        <v>0.770768562571437</v>
      </c>
    </row>
    <row r="62" spans="1:61">
      <c r="A62" s="1">
        <v>1029</v>
      </c>
      <c r="B62" s="1" t="s">
        <v>99</v>
      </c>
      <c r="C62" s="1" t="str">
        <f>_xlfn.XLOOKUP(A62,All!$A:$A,All!$C:$C,"")</f>
        <v>Cu-Al-Cr-Mg-Ni-Si</v>
      </c>
      <c r="D62" s="1">
        <v>2</v>
      </c>
      <c r="E62" s="1" t="s">
        <v>1344</v>
      </c>
      <c r="F62" s="1">
        <f t="shared" si="0"/>
        <v>92.25</v>
      </c>
      <c r="G62" s="1">
        <v>0.5</v>
      </c>
      <c r="H62" s="1">
        <v>0.1</v>
      </c>
      <c r="I62" s="1">
        <v>0.15</v>
      </c>
      <c r="J62" s="1">
        <v>6</v>
      </c>
      <c r="K62" s="1">
        <v>1</v>
      </c>
      <c r="L62" s="1">
        <v>0</v>
      </c>
      <c r="M62" s="1" t="s">
        <v>1345</v>
      </c>
      <c r="N62" s="1" cm="1">
        <f t="array" ref="N62">(F62/$F$4)/SUMPRODUCT($F62:$L62/$F$4:$L$4)*100</f>
        <v>89.8241262975082</v>
      </c>
      <c r="O62" s="1" cm="1">
        <f t="array" ref="O62">(G62/$G$4)/SUMPRODUCT($F62:$L62/$F$4:$L$4)*100</f>
        <v>1.14659676353571</v>
      </c>
      <c r="P62" s="1" cm="1">
        <f t="array" ref="P62">(H62/$H$4)/SUMPRODUCT($F62:$L62/$F$4:$L$4)*100</f>
        <v>0.118999437932613</v>
      </c>
      <c r="Q62" s="1" cm="1">
        <f t="array" ref="Q62">(I62/$I$4)/SUMPRODUCT($F62:$L62/$F$4:$L$4)*100</f>
        <v>0.381865548739609</v>
      </c>
      <c r="R62" s="1" cm="1">
        <f t="array" ref="R62">(J62/$J$4)/SUMPRODUCT($F62:$L62/$F$4:$L$4)*100</f>
        <v>6.32528046759661</v>
      </c>
      <c r="S62" s="1" cm="1">
        <f t="array" ref="S62">(K62/$K$4)/SUMPRODUCT($F62:$L62/$F$4:$L$4)*100</f>
        <v>2.20313148468724</v>
      </c>
      <c r="T62" s="1" cm="1">
        <f t="array" ref="T62">(L62/$L$4)/SUMPRODUCT($F62:$L62/$F$4:$L$4)*100</f>
        <v>0</v>
      </c>
      <c r="U62" s="1">
        <f t="shared" si="20"/>
        <v>100</v>
      </c>
      <c r="V62" s="1">
        <f t="shared" si="1"/>
        <v>6</v>
      </c>
      <c r="W62" s="1">
        <f t="shared" si="2"/>
        <v>7</v>
      </c>
      <c r="X62" s="1">
        <f t="shared" si="3"/>
        <v>6</v>
      </c>
      <c r="Y62" s="1">
        <f t="shared" si="4"/>
        <v>0.0214285714285714</v>
      </c>
      <c r="Z62" s="1">
        <f t="shared" si="5"/>
        <v>0</v>
      </c>
      <c r="AA62" s="1">
        <f t="shared" si="6"/>
        <v>0</v>
      </c>
      <c r="AB62" s="1">
        <f t="shared" si="7"/>
        <v>0.1</v>
      </c>
      <c r="AC62" s="1">
        <f t="shared" si="8"/>
        <v>0</v>
      </c>
      <c r="AD62" s="1">
        <f t="shared" si="9"/>
        <v>1.18999437932613</v>
      </c>
      <c r="AE62" s="1">
        <f t="shared" si="10"/>
        <v>0.0142857142857143</v>
      </c>
      <c r="AF62" s="1">
        <f t="shared" si="11"/>
        <v>70</v>
      </c>
      <c r="AG62" s="1">
        <f t="shared" si="12"/>
        <v>0.7</v>
      </c>
      <c r="AH62" s="7">
        <f t="shared" si="21"/>
        <v>0.101758737024918</v>
      </c>
      <c r="AI62" s="7" cm="1">
        <f t="array" ref="AI62">SQRT(SUMPRODUCT(N62:T62/100,(1-($N$4:$T$4/(SUMPRODUCT(N62:T62,$N$4:$T$4)/100)))^2))</f>
        <v>0.0290537376869327</v>
      </c>
      <c r="AJ62" s="7" cm="1">
        <f t="array" ref="AJ62">SUMPRODUCT(N62:T62,$N$3:$T$3)/100</f>
        <v>1.8947687920439</v>
      </c>
      <c r="AK62" s="7" cm="1">
        <f t="array" ref="AK62">SUMPRODUCT(N62:T62/100,($N$3:$T$3-(SUMPRODUCT(N62:T62,$N$3:$T$3)/100))^2)</f>
        <v>0.00234106527333297</v>
      </c>
      <c r="AL62" s="7" cm="1">
        <f t="array" ref="AL62">SUMPRODUCT(N62:T62/100,($N$2:$T$2-(SUMPRODUCT(N62:T62,$N$2:$T$2)/100))^2)</f>
        <v>2.09350754742919</v>
      </c>
      <c r="AM62" s="7" cm="1">
        <f t="array" ref="AM62">SUMPRODUCT(N62:T62,$N$2:$T$2)/100</f>
        <v>10.6504823790299</v>
      </c>
      <c r="AN62" s="1" cm="1">
        <f t="array" ref="AN62">SUMPRODUCT(N62:T62,$N$1:$T$1)/100</f>
        <v>1109.7582017422</v>
      </c>
      <c r="AO62" s="1" cm="1">
        <f t="array" ref="AO62">-8.314*SUMPRODUCT((N62:T62/100)*LN(N62:T62/100+0.000000000001))</f>
        <v>3.62139437182299</v>
      </c>
      <c r="AP62" s="1" cm="1">
        <f t="array" ref="AP62">SUMPRODUCT((N62:T62/100)^2)</f>
        <v>0.811471129274498</v>
      </c>
      <c r="AQ62" s="1" cm="1">
        <f t="array" ref="AQ62">1/SUMPRODUCT((N62:T62/100)^2)</f>
        <v>1.23232973290628</v>
      </c>
      <c r="AR62" s="1" t="s">
        <v>55</v>
      </c>
      <c r="AS62" s="6">
        <f t="shared" si="13"/>
        <v>2</v>
      </c>
      <c r="AT62" s="1">
        <v>979.85</v>
      </c>
      <c r="AU62" s="1">
        <v>4</v>
      </c>
      <c r="AV62" s="1">
        <v>50</v>
      </c>
      <c r="AW62" s="1">
        <v>449.85</v>
      </c>
      <c r="AX62" s="1">
        <v>2</v>
      </c>
      <c r="AY62" s="5">
        <f t="shared" si="14"/>
        <v>224.925</v>
      </c>
      <c r="AZ62" s="1">
        <f t="shared" si="15"/>
        <v>1</v>
      </c>
      <c r="BA62" s="1">
        <f t="shared" si="16"/>
        <v>899.7</v>
      </c>
      <c r="BB62" s="1">
        <f t="shared" si="17"/>
        <v>530</v>
      </c>
      <c r="BC62" s="1" t="s">
        <v>56</v>
      </c>
      <c r="BD62" s="1">
        <v>195</v>
      </c>
      <c r="BE62" s="1" t="s">
        <v>52</v>
      </c>
      <c r="BF62" s="1" t="s">
        <v>52</v>
      </c>
      <c r="BG62" s="1">
        <v>56</v>
      </c>
      <c r="BH62" s="1">
        <f t="shared" si="18"/>
        <v>-0.216488810412676</v>
      </c>
      <c r="BI62" s="1">
        <f t="shared" si="19"/>
        <v>0.738760170069949</v>
      </c>
    </row>
    <row r="63" spans="1:61">
      <c r="A63" s="1">
        <v>1085</v>
      </c>
      <c r="B63" s="1" t="s">
        <v>99</v>
      </c>
      <c r="C63" s="1" t="str">
        <f>_xlfn.XLOOKUP(A63,All!$A:$A,All!$C:$C,"")</f>
        <v>Cu-Al-Cr-Mg-Ni-Si</v>
      </c>
      <c r="D63" s="1">
        <v>2</v>
      </c>
      <c r="E63" s="1" t="s">
        <v>1344</v>
      </c>
      <c r="F63" s="1">
        <f t="shared" si="0"/>
        <v>92.25</v>
      </c>
      <c r="G63" s="1">
        <v>0.5</v>
      </c>
      <c r="H63" s="1">
        <v>0.1</v>
      </c>
      <c r="I63" s="1">
        <v>0.15</v>
      </c>
      <c r="J63" s="1">
        <v>6</v>
      </c>
      <c r="K63" s="1">
        <v>1</v>
      </c>
      <c r="L63" s="1">
        <v>0</v>
      </c>
      <c r="M63" s="1" t="s">
        <v>1345</v>
      </c>
      <c r="N63" s="1" cm="1">
        <f t="array" ref="N63">(F63/$F$4)/SUMPRODUCT($F63:$L63/$F$4:$L$4)*100</f>
        <v>89.8241262975082</v>
      </c>
      <c r="O63" s="1" cm="1">
        <f t="array" ref="O63">(G63/$G$4)/SUMPRODUCT($F63:$L63/$F$4:$L$4)*100</f>
        <v>1.14659676353571</v>
      </c>
      <c r="P63" s="1" cm="1">
        <f t="array" ref="P63">(H63/$H$4)/SUMPRODUCT($F63:$L63/$F$4:$L$4)*100</f>
        <v>0.118999437932613</v>
      </c>
      <c r="Q63" s="1" cm="1">
        <f t="array" ref="Q63">(I63/$I$4)/SUMPRODUCT($F63:$L63/$F$4:$L$4)*100</f>
        <v>0.381865548739609</v>
      </c>
      <c r="R63" s="1" cm="1">
        <f t="array" ref="R63">(J63/$J$4)/SUMPRODUCT($F63:$L63/$F$4:$L$4)*100</f>
        <v>6.32528046759661</v>
      </c>
      <c r="S63" s="1" cm="1">
        <f t="array" ref="S63">(K63/$K$4)/SUMPRODUCT($F63:$L63/$F$4:$L$4)*100</f>
        <v>2.20313148468724</v>
      </c>
      <c r="T63" s="1" cm="1">
        <f t="array" ref="T63">(L63/$L$4)/SUMPRODUCT($F63:$L63/$F$4:$L$4)*100</f>
        <v>0</v>
      </c>
      <c r="U63" s="1">
        <f t="shared" si="20"/>
        <v>100</v>
      </c>
      <c r="V63" s="1">
        <f t="shared" si="1"/>
        <v>6</v>
      </c>
      <c r="W63" s="1">
        <f t="shared" si="2"/>
        <v>7</v>
      </c>
      <c r="X63" s="1">
        <f t="shared" si="3"/>
        <v>6</v>
      </c>
      <c r="Y63" s="1">
        <f t="shared" si="4"/>
        <v>0.0214285714285714</v>
      </c>
      <c r="Z63" s="1">
        <f t="shared" si="5"/>
        <v>0</v>
      </c>
      <c r="AA63" s="1">
        <f t="shared" si="6"/>
        <v>0</v>
      </c>
      <c r="AB63" s="1">
        <f t="shared" si="7"/>
        <v>0.1</v>
      </c>
      <c r="AC63" s="1">
        <f t="shared" si="8"/>
        <v>0</v>
      </c>
      <c r="AD63" s="1">
        <f t="shared" si="9"/>
        <v>1.18999437932613</v>
      </c>
      <c r="AE63" s="1">
        <f t="shared" si="10"/>
        <v>0.0142857142857143</v>
      </c>
      <c r="AF63" s="1">
        <f t="shared" si="11"/>
        <v>70</v>
      </c>
      <c r="AG63" s="1">
        <f t="shared" si="12"/>
        <v>0.7</v>
      </c>
      <c r="AH63" s="7">
        <f t="shared" si="21"/>
        <v>0.101758737024918</v>
      </c>
      <c r="AI63" s="7" cm="1">
        <f t="array" ref="AI63">SQRT(SUMPRODUCT(N63:T63/100,(1-($N$4:$T$4/(SUMPRODUCT(N63:T63,$N$4:$T$4)/100)))^2))</f>
        <v>0.0290537376869327</v>
      </c>
      <c r="AJ63" s="7" cm="1">
        <f t="array" ref="AJ63">SUMPRODUCT(N63:T63,$N$3:$T$3)/100</f>
        <v>1.8947687920439</v>
      </c>
      <c r="AK63" s="7" cm="1">
        <f t="array" ref="AK63">SUMPRODUCT(N63:T63/100,($N$3:$T$3-(SUMPRODUCT(N63:T63,$N$3:$T$3)/100))^2)</f>
        <v>0.00234106527333297</v>
      </c>
      <c r="AL63" s="7" cm="1">
        <f t="array" ref="AL63">SUMPRODUCT(N63:T63/100,($N$2:$T$2-(SUMPRODUCT(N63:T63,$N$2:$T$2)/100))^2)</f>
        <v>2.09350754742919</v>
      </c>
      <c r="AM63" s="7" cm="1">
        <f t="array" ref="AM63">SUMPRODUCT(N63:T63,$N$2:$T$2)/100</f>
        <v>10.6504823790299</v>
      </c>
      <c r="AN63" s="1" cm="1">
        <f t="array" ref="AN63">SUMPRODUCT(N63:T63,$N$1:$T$1)/100</f>
        <v>1109.7582017422</v>
      </c>
      <c r="AO63" s="1" cm="1">
        <f t="array" ref="AO63">-8.314*SUMPRODUCT((N63:T63/100)*LN(N63:T63/100+0.000000000001))</f>
        <v>3.62139437182299</v>
      </c>
      <c r="AP63" s="1" cm="1">
        <f t="array" ref="AP63">SUMPRODUCT((N63:T63/100)^2)</f>
        <v>0.811471129274498</v>
      </c>
      <c r="AQ63" s="1" cm="1">
        <f t="array" ref="AQ63">1/SUMPRODUCT((N63:T63/100)^2)</f>
        <v>1.23232973290628</v>
      </c>
      <c r="AR63" s="1" t="s">
        <v>54</v>
      </c>
      <c r="AS63" s="6">
        <f t="shared" si="13"/>
        <v>0</v>
      </c>
      <c r="AT63" s="1">
        <v>979.85</v>
      </c>
      <c r="AU63" s="1">
        <v>4</v>
      </c>
      <c r="AV63" s="1">
        <v>0</v>
      </c>
      <c r="AW63" s="1">
        <v>499.85</v>
      </c>
      <c r="AX63" s="1">
        <v>4</v>
      </c>
      <c r="AY63" s="5">
        <f t="shared" si="14"/>
        <v>0</v>
      </c>
      <c r="AZ63" s="1">
        <f t="shared" si="15"/>
        <v>0</v>
      </c>
      <c r="BA63" s="1">
        <f t="shared" si="16"/>
        <v>1999.4</v>
      </c>
      <c r="BB63" s="1">
        <f t="shared" si="17"/>
        <v>480</v>
      </c>
      <c r="BC63" s="1" t="s">
        <v>51</v>
      </c>
      <c r="BD63" s="1">
        <v>136</v>
      </c>
      <c r="BE63" s="1" t="s">
        <v>52</v>
      </c>
      <c r="BF63" s="1" t="s">
        <v>52</v>
      </c>
      <c r="BG63" s="1">
        <v>55</v>
      </c>
      <c r="BH63" s="1">
        <f t="shared" si="18"/>
        <v>-0.975283388868018</v>
      </c>
      <c r="BI63" s="1">
        <f t="shared" si="19"/>
        <v>0.895543206493383</v>
      </c>
    </row>
    <row r="64" spans="1:61">
      <c r="A64" s="1">
        <v>1058</v>
      </c>
      <c r="B64" s="1" t="s">
        <v>99</v>
      </c>
      <c r="C64" s="1" t="str">
        <f>_xlfn.XLOOKUP(A64,All!$A:$A,All!$C:$C,"")</f>
        <v>Cu-Al-Cr-Mg-Ni-Si</v>
      </c>
      <c r="D64" s="1">
        <v>2</v>
      </c>
      <c r="E64" s="1" t="s">
        <v>1344</v>
      </c>
      <c r="F64" s="1">
        <f t="shared" si="0"/>
        <v>92.25</v>
      </c>
      <c r="G64" s="1">
        <v>0.5</v>
      </c>
      <c r="H64" s="1">
        <v>0.1</v>
      </c>
      <c r="I64" s="1">
        <v>0.15</v>
      </c>
      <c r="J64" s="1">
        <v>6</v>
      </c>
      <c r="K64" s="1">
        <v>1</v>
      </c>
      <c r="L64" s="1">
        <v>0</v>
      </c>
      <c r="M64" s="1" t="s">
        <v>1345</v>
      </c>
      <c r="N64" s="1" cm="1">
        <f t="array" ref="N64">(F64/$F$4)/SUMPRODUCT($F64:$L64/$F$4:$L$4)*100</f>
        <v>89.8241262975082</v>
      </c>
      <c r="O64" s="1" cm="1">
        <f t="array" ref="O64">(G64/$G$4)/SUMPRODUCT($F64:$L64/$F$4:$L$4)*100</f>
        <v>1.14659676353571</v>
      </c>
      <c r="P64" s="1" cm="1">
        <f t="array" ref="P64">(H64/$H$4)/SUMPRODUCT($F64:$L64/$F$4:$L$4)*100</f>
        <v>0.118999437932613</v>
      </c>
      <c r="Q64" s="1" cm="1">
        <f t="array" ref="Q64">(I64/$I$4)/SUMPRODUCT($F64:$L64/$F$4:$L$4)*100</f>
        <v>0.381865548739609</v>
      </c>
      <c r="R64" s="1" cm="1">
        <f t="array" ref="R64">(J64/$J$4)/SUMPRODUCT($F64:$L64/$F$4:$L$4)*100</f>
        <v>6.32528046759661</v>
      </c>
      <c r="S64" s="1" cm="1">
        <f t="array" ref="S64">(K64/$K$4)/SUMPRODUCT($F64:$L64/$F$4:$L$4)*100</f>
        <v>2.20313148468724</v>
      </c>
      <c r="T64" s="1" cm="1">
        <f t="array" ref="T64">(L64/$L$4)/SUMPRODUCT($F64:$L64/$F$4:$L$4)*100</f>
        <v>0</v>
      </c>
      <c r="U64" s="1">
        <f t="shared" si="20"/>
        <v>100</v>
      </c>
      <c r="V64" s="1">
        <f t="shared" si="1"/>
        <v>6</v>
      </c>
      <c r="W64" s="1">
        <f t="shared" si="2"/>
        <v>7</v>
      </c>
      <c r="X64" s="1">
        <f t="shared" si="3"/>
        <v>6</v>
      </c>
      <c r="Y64" s="1">
        <f t="shared" si="4"/>
        <v>0.0214285714285714</v>
      </c>
      <c r="Z64" s="1">
        <f t="shared" si="5"/>
        <v>0</v>
      </c>
      <c r="AA64" s="1">
        <f t="shared" si="6"/>
        <v>0</v>
      </c>
      <c r="AB64" s="1">
        <f t="shared" si="7"/>
        <v>0.1</v>
      </c>
      <c r="AC64" s="1">
        <f t="shared" si="8"/>
        <v>0</v>
      </c>
      <c r="AD64" s="1">
        <f t="shared" si="9"/>
        <v>1.18999437932613</v>
      </c>
      <c r="AE64" s="1">
        <f t="shared" si="10"/>
        <v>0.0142857142857143</v>
      </c>
      <c r="AF64" s="1">
        <f t="shared" si="11"/>
        <v>70</v>
      </c>
      <c r="AG64" s="1">
        <f t="shared" si="12"/>
        <v>0.7</v>
      </c>
      <c r="AH64" s="7">
        <f t="shared" si="21"/>
        <v>0.101758737024918</v>
      </c>
      <c r="AI64" s="7" cm="1">
        <f t="array" ref="AI64">SQRT(SUMPRODUCT(N64:T64/100,(1-($N$4:$T$4/(SUMPRODUCT(N64:T64,$N$4:$T$4)/100)))^2))</f>
        <v>0.0290537376869327</v>
      </c>
      <c r="AJ64" s="7" cm="1">
        <f t="array" ref="AJ64">SUMPRODUCT(N64:T64,$N$3:$T$3)/100</f>
        <v>1.8947687920439</v>
      </c>
      <c r="AK64" s="7" cm="1">
        <f t="array" ref="AK64">SUMPRODUCT(N64:T64/100,($N$3:$T$3-(SUMPRODUCT(N64:T64,$N$3:$T$3)/100))^2)</f>
        <v>0.00234106527333297</v>
      </c>
      <c r="AL64" s="7" cm="1">
        <f t="array" ref="AL64">SUMPRODUCT(N64:T64/100,($N$2:$T$2-(SUMPRODUCT(N64:T64,$N$2:$T$2)/100))^2)</f>
        <v>2.09350754742919</v>
      </c>
      <c r="AM64" s="7" cm="1">
        <f t="array" ref="AM64">SUMPRODUCT(N64:T64,$N$2:$T$2)/100</f>
        <v>10.6504823790299</v>
      </c>
      <c r="AN64" s="1" cm="1">
        <f t="array" ref="AN64">SUMPRODUCT(N64:T64,$N$1:$T$1)/100</f>
        <v>1109.7582017422</v>
      </c>
      <c r="AO64" s="1" cm="1">
        <f t="array" ref="AO64">-8.314*SUMPRODUCT((N64:T64/100)*LN(N64:T64/100+0.000000000001))</f>
        <v>3.62139437182299</v>
      </c>
      <c r="AP64" s="1" cm="1">
        <f t="array" ref="AP64">SUMPRODUCT((N64:T64/100)^2)</f>
        <v>0.811471129274498</v>
      </c>
      <c r="AQ64" s="1" cm="1">
        <f t="array" ref="AQ64">1/SUMPRODUCT((N64:T64/100)^2)</f>
        <v>1.23232973290628</v>
      </c>
      <c r="AR64" s="1" t="s">
        <v>54</v>
      </c>
      <c r="AS64" s="6">
        <f t="shared" si="13"/>
        <v>0</v>
      </c>
      <c r="AT64" s="1">
        <v>979.85</v>
      </c>
      <c r="AU64" s="1">
        <v>4</v>
      </c>
      <c r="AV64" s="1">
        <v>0</v>
      </c>
      <c r="AW64" s="1">
        <v>499.85</v>
      </c>
      <c r="AX64" s="1">
        <v>3</v>
      </c>
      <c r="AY64" s="5">
        <f t="shared" si="14"/>
        <v>0</v>
      </c>
      <c r="AZ64" s="1">
        <f t="shared" si="15"/>
        <v>0</v>
      </c>
      <c r="BA64" s="1">
        <f t="shared" si="16"/>
        <v>1499.55</v>
      </c>
      <c r="BB64" s="1">
        <f t="shared" si="17"/>
        <v>480</v>
      </c>
      <c r="BC64" s="1" t="s">
        <v>51</v>
      </c>
      <c r="BD64" s="1">
        <v>141</v>
      </c>
      <c r="BE64" s="1" t="s">
        <v>52</v>
      </c>
      <c r="BF64" s="1" t="s">
        <v>52</v>
      </c>
      <c r="BG64" s="1">
        <v>55</v>
      </c>
      <c r="BH64" s="1">
        <f t="shared" si="18"/>
        <v>-0.910978763575193</v>
      </c>
      <c r="BI64" s="1">
        <f t="shared" si="19"/>
        <v>0.882445021438997</v>
      </c>
    </row>
    <row r="65" spans="1:61">
      <c r="A65" s="1">
        <v>1061</v>
      </c>
      <c r="B65" s="1" t="s">
        <v>99</v>
      </c>
      <c r="C65" s="1" t="str">
        <f>_xlfn.XLOOKUP(A65,All!$A:$A,All!$C:$C,"")</f>
        <v>Cu-Al-Cr-Mg-Ni-Si</v>
      </c>
      <c r="D65" s="1">
        <v>2</v>
      </c>
      <c r="E65" s="1" t="s">
        <v>1344</v>
      </c>
      <c r="F65" s="1">
        <f t="shared" si="0"/>
        <v>92.25</v>
      </c>
      <c r="G65" s="1">
        <v>0.5</v>
      </c>
      <c r="H65" s="1">
        <v>0.1</v>
      </c>
      <c r="I65" s="1">
        <v>0.15</v>
      </c>
      <c r="J65" s="1">
        <v>6</v>
      </c>
      <c r="K65" s="1">
        <v>1</v>
      </c>
      <c r="L65" s="1">
        <v>0</v>
      </c>
      <c r="M65" s="1" t="s">
        <v>1345</v>
      </c>
      <c r="N65" s="1" cm="1">
        <f t="array" ref="N65">(F65/$F$4)/SUMPRODUCT($F65:$L65/$F$4:$L$4)*100</f>
        <v>89.8241262975082</v>
      </c>
      <c r="O65" s="1" cm="1">
        <f t="array" ref="O65">(G65/$G$4)/SUMPRODUCT($F65:$L65/$F$4:$L$4)*100</f>
        <v>1.14659676353571</v>
      </c>
      <c r="P65" s="1" cm="1">
        <f t="array" ref="P65">(H65/$H$4)/SUMPRODUCT($F65:$L65/$F$4:$L$4)*100</f>
        <v>0.118999437932613</v>
      </c>
      <c r="Q65" s="1" cm="1">
        <f t="array" ref="Q65">(I65/$I$4)/SUMPRODUCT($F65:$L65/$F$4:$L$4)*100</f>
        <v>0.381865548739609</v>
      </c>
      <c r="R65" s="1" cm="1">
        <f t="array" ref="R65">(J65/$J$4)/SUMPRODUCT($F65:$L65/$F$4:$L$4)*100</f>
        <v>6.32528046759661</v>
      </c>
      <c r="S65" s="1" cm="1">
        <f t="array" ref="S65">(K65/$K$4)/SUMPRODUCT($F65:$L65/$F$4:$L$4)*100</f>
        <v>2.20313148468724</v>
      </c>
      <c r="T65" s="1" cm="1">
        <f t="array" ref="T65">(L65/$L$4)/SUMPRODUCT($F65:$L65/$F$4:$L$4)*100</f>
        <v>0</v>
      </c>
      <c r="U65" s="1">
        <f t="shared" si="20"/>
        <v>100</v>
      </c>
      <c r="V65" s="1">
        <f t="shared" si="1"/>
        <v>6</v>
      </c>
      <c r="W65" s="1">
        <f t="shared" si="2"/>
        <v>7</v>
      </c>
      <c r="X65" s="1">
        <f t="shared" si="3"/>
        <v>6</v>
      </c>
      <c r="Y65" s="1">
        <f t="shared" si="4"/>
        <v>0.0214285714285714</v>
      </c>
      <c r="Z65" s="1">
        <f t="shared" si="5"/>
        <v>0</v>
      </c>
      <c r="AA65" s="1">
        <f t="shared" si="6"/>
        <v>0</v>
      </c>
      <c r="AB65" s="1">
        <f t="shared" si="7"/>
        <v>0.1</v>
      </c>
      <c r="AC65" s="1">
        <f t="shared" si="8"/>
        <v>0</v>
      </c>
      <c r="AD65" s="1">
        <f t="shared" si="9"/>
        <v>1.18999437932613</v>
      </c>
      <c r="AE65" s="1">
        <f t="shared" si="10"/>
        <v>0.0142857142857143</v>
      </c>
      <c r="AF65" s="1">
        <f t="shared" si="11"/>
        <v>70</v>
      </c>
      <c r="AG65" s="1">
        <f t="shared" si="12"/>
        <v>0.7</v>
      </c>
      <c r="AH65" s="7">
        <f t="shared" si="21"/>
        <v>0.101758737024918</v>
      </c>
      <c r="AI65" s="7" cm="1">
        <f t="array" ref="AI65">SQRT(SUMPRODUCT(N65:T65/100,(1-($N$4:$T$4/(SUMPRODUCT(N65:T65,$N$4:$T$4)/100)))^2))</f>
        <v>0.0290537376869327</v>
      </c>
      <c r="AJ65" s="7" cm="1">
        <f t="array" ref="AJ65">SUMPRODUCT(N65:T65,$N$3:$T$3)/100</f>
        <v>1.8947687920439</v>
      </c>
      <c r="AK65" s="7" cm="1">
        <f t="array" ref="AK65">SUMPRODUCT(N65:T65/100,($N$3:$T$3-(SUMPRODUCT(N65:T65,$N$3:$T$3)/100))^2)</f>
        <v>0.00234106527333297</v>
      </c>
      <c r="AL65" s="7" cm="1">
        <f t="array" ref="AL65">SUMPRODUCT(N65:T65/100,($N$2:$T$2-(SUMPRODUCT(N65:T65,$N$2:$T$2)/100))^2)</f>
        <v>2.09350754742919</v>
      </c>
      <c r="AM65" s="7" cm="1">
        <f t="array" ref="AM65">SUMPRODUCT(N65:T65,$N$2:$T$2)/100</f>
        <v>10.6504823790299</v>
      </c>
      <c r="AN65" s="1" cm="1">
        <f t="array" ref="AN65">SUMPRODUCT(N65:T65,$N$1:$T$1)/100</f>
        <v>1109.7582017422</v>
      </c>
      <c r="AO65" s="1" cm="1">
        <f t="array" ref="AO65">-8.314*SUMPRODUCT((N65:T65/100)*LN(N65:T65/100+0.000000000001))</f>
        <v>3.62139437182299</v>
      </c>
      <c r="AP65" s="1" cm="1">
        <f t="array" ref="AP65">SUMPRODUCT((N65:T65/100)^2)</f>
        <v>0.811471129274498</v>
      </c>
      <c r="AQ65" s="1" cm="1">
        <f t="array" ref="AQ65">1/SUMPRODUCT((N65:T65/100)^2)</f>
        <v>1.23232973290628</v>
      </c>
      <c r="AR65" s="1" t="s">
        <v>55</v>
      </c>
      <c r="AS65" s="6">
        <f t="shared" si="13"/>
        <v>2</v>
      </c>
      <c r="AT65" s="1">
        <v>979.85</v>
      </c>
      <c r="AU65" s="1">
        <v>4</v>
      </c>
      <c r="AV65" s="1">
        <v>50</v>
      </c>
      <c r="AW65" s="1">
        <v>499.85</v>
      </c>
      <c r="AX65" s="1">
        <v>3</v>
      </c>
      <c r="AY65" s="5">
        <f t="shared" si="14"/>
        <v>249.925</v>
      </c>
      <c r="AZ65" s="1">
        <f t="shared" si="15"/>
        <v>1.5</v>
      </c>
      <c r="BA65" s="1">
        <f t="shared" si="16"/>
        <v>1499.55</v>
      </c>
      <c r="BB65" s="1">
        <f t="shared" si="17"/>
        <v>480</v>
      </c>
      <c r="BC65" s="1" t="s">
        <v>56</v>
      </c>
      <c r="BD65" s="1">
        <v>146</v>
      </c>
      <c r="BE65" s="1" t="s">
        <v>52</v>
      </c>
      <c r="BF65" s="1" t="s">
        <v>52</v>
      </c>
      <c r="BG65" s="1">
        <v>55</v>
      </c>
      <c r="BH65" s="1">
        <f t="shared" si="18"/>
        <v>-0.846674138282367</v>
      </c>
      <c r="BI65" s="1">
        <f t="shared" si="19"/>
        <v>0.869420076911184</v>
      </c>
    </row>
    <row r="66" spans="1:61">
      <c r="A66" s="1">
        <v>994</v>
      </c>
      <c r="B66" s="1" t="s">
        <v>99</v>
      </c>
      <c r="C66" s="1" t="str">
        <f>_xlfn.XLOOKUP(A66,All!$A:$A,All!$C:$C,"")</f>
        <v>Cu-Al-Cr-Mg-Ni-Si</v>
      </c>
      <c r="D66" s="1">
        <v>2</v>
      </c>
      <c r="E66" s="1" t="s">
        <v>1344</v>
      </c>
      <c r="F66" s="1">
        <f t="shared" si="0"/>
        <v>92.25</v>
      </c>
      <c r="G66" s="1">
        <v>0.5</v>
      </c>
      <c r="H66" s="1">
        <v>0.1</v>
      </c>
      <c r="I66" s="1">
        <v>0.15</v>
      </c>
      <c r="J66" s="1">
        <v>6</v>
      </c>
      <c r="K66" s="1">
        <v>1</v>
      </c>
      <c r="L66" s="1">
        <v>0</v>
      </c>
      <c r="M66" s="1" t="s">
        <v>1345</v>
      </c>
      <c r="N66" s="1" cm="1">
        <f t="array" ref="N66">(F66/$F$4)/SUMPRODUCT($F66:$L66/$F$4:$L$4)*100</f>
        <v>89.8241262975082</v>
      </c>
      <c r="O66" s="1" cm="1">
        <f t="array" ref="O66">(G66/$G$4)/SUMPRODUCT($F66:$L66/$F$4:$L$4)*100</f>
        <v>1.14659676353571</v>
      </c>
      <c r="P66" s="1" cm="1">
        <f t="array" ref="P66">(H66/$H$4)/SUMPRODUCT($F66:$L66/$F$4:$L$4)*100</f>
        <v>0.118999437932613</v>
      </c>
      <c r="Q66" s="1" cm="1">
        <f t="array" ref="Q66">(I66/$I$4)/SUMPRODUCT($F66:$L66/$F$4:$L$4)*100</f>
        <v>0.381865548739609</v>
      </c>
      <c r="R66" s="1" cm="1">
        <f t="array" ref="R66">(J66/$J$4)/SUMPRODUCT($F66:$L66/$F$4:$L$4)*100</f>
        <v>6.32528046759661</v>
      </c>
      <c r="S66" s="1" cm="1">
        <f t="array" ref="S66">(K66/$K$4)/SUMPRODUCT($F66:$L66/$F$4:$L$4)*100</f>
        <v>2.20313148468724</v>
      </c>
      <c r="T66" s="1" cm="1">
        <f t="array" ref="T66">(L66/$L$4)/SUMPRODUCT($F66:$L66/$F$4:$L$4)*100</f>
        <v>0</v>
      </c>
      <c r="U66" s="1">
        <f t="shared" si="20"/>
        <v>100</v>
      </c>
      <c r="V66" s="1">
        <f t="shared" si="1"/>
        <v>6</v>
      </c>
      <c r="W66" s="1">
        <f t="shared" si="2"/>
        <v>7</v>
      </c>
      <c r="X66" s="1">
        <f t="shared" si="3"/>
        <v>6</v>
      </c>
      <c r="Y66" s="1">
        <f t="shared" si="4"/>
        <v>0.0214285714285714</v>
      </c>
      <c r="Z66" s="1">
        <f t="shared" si="5"/>
        <v>0</v>
      </c>
      <c r="AA66" s="1">
        <f t="shared" si="6"/>
        <v>0</v>
      </c>
      <c r="AB66" s="1">
        <f t="shared" si="7"/>
        <v>0.1</v>
      </c>
      <c r="AC66" s="1">
        <f t="shared" si="8"/>
        <v>0</v>
      </c>
      <c r="AD66" s="1">
        <f t="shared" si="9"/>
        <v>1.18999437932613</v>
      </c>
      <c r="AE66" s="1">
        <f t="shared" si="10"/>
        <v>0.0142857142857143</v>
      </c>
      <c r="AF66" s="1">
        <f t="shared" si="11"/>
        <v>70</v>
      </c>
      <c r="AG66" s="1">
        <f t="shared" si="12"/>
        <v>0.7</v>
      </c>
      <c r="AH66" s="7">
        <f t="shared" si="21"/>
        <v>0.101758737024918</v>
      </c>
      <c r="AI66" s="7" cm="1">
        <f t="array" ref="AI66">SQRT(SUMPRODUCT(N66:T66/100,(1-($N$4:$T$4/(SUMPRODUCT(N66:T66,$N$4:$T$4)/100)))^2))</f>
        <v>0.0290537376869327</v>
      </c>
      <c r="AJ66" s="7" cm="1">
        <f t="array" ref="AJ66">SUMPRODUCT(N66:T66,$N$3:$T$3)/100</f>
        <v>1.8947687920439</v>
      </c>
      <c r="AK66" s="7" cm="1">
        <f t="array" ref="AK66">SUMPRODUCT(N66:T66/100,($N$3:$T$3-(SUMPRODUCT(N66:T66,$N$3:$T$3)/100))^2)</f>
        <v>0.00234106527333297</v>
      </c>
      <c r="AL66" s="7" cm="1">
        <f t="array" ref="AL66">SUMPRODUCT(N66:T66/100,($N$2:$T$2-(SUMPRODUCT(N66:T66,$N$2:$T$2)/100))^2)</f>
        <v>2.09350754742919</v>
      </c>
      <c r="AM66" s="7" cm="1">
        <f t="array" ref="AM66">SUMPRODUCT(N66:T66,$N$2:$T$2)/100</f>
        <v>10.6504823790299</v>
      </c>
      <c r="AN66" s="1" cm="1">
        <f t="array" ref="AN66">SUMPRODUCT(N66:T66,$N$1:$T$1)/100</f>
        <v>1109.7582017422</v>
      </c>
      <c r="AO66" s="1" cm="1">
        <f t="array" ref="AO66">-8.314*SUMPRODUCT((N66:T66/100)*LN(N66:T66/100+0.000000000001))</f>
        <v>3.62139437182299</v>
      </c>
      <c r="AP66" s="1" cm="1">
        <f t="array" ref="AP66">SUMPRODUCT((N66:T66/100)^2)</f>
        <v>0.811471129274498</v>
      </c>
      <c r="AQ66" s="1" cm="1">
        <f t="array" ref="AQ66">1/SUMPRODUCT((N66:T66/100)^2)</f>
        <v>1.23232973290628</v>
      </c>
      <c r="AR66" s="1" t="s">
        <v>55</v>
      </c>
      <c r="AS66" s="6">
        <f t="shared" si="13"/>
        <v>2</v>
      </c>
      <c r="AT66" s="1">
        <v>979.85</v>
      </c>
      <c r="AU66" s="1">
        <v>4</v>
      </c>
      <c r="AV66" s="1">
        <v>50</v>
      </c>
      <c r="AW66" s="1">
        <v>499.85</v>
      </c>
      <c r="AX66" s="1">
        <v>1.5</v>
      </c>
      <c r="AY66" s="5">
        <f t="shared" si="14"/>
        <v>249.925</v>
      </c>
      <c r="AZ66" s="1">
        <f t="shared" si="15"/>
        <v>0.75</v>
      </c>
      <c r="BA66" s="1">
        <f t="shared" si="16"/>
        <v>749.775</v>
      </c>
      <c r="BB66" s="1">
        <f t="shared" si="17"/>
        <v>480</v>
      </c>
      <c r="BC66" s="1" t="s">
        <v>56</v>
      </c>
      <c r="BD66" s="1">
        <v>148</v>
      </c>
      <c r="BE66" s="1" t="s">
        <v>52</v>
      </c>
      <c r="BF66" s="1" t="s">
        <v>52</v>
      </c>
      <c r="BG66" s="1">
        <v>55</v>
      </c>
      <c r="BH66" s="1">
        <f t="shared" si="18"/>
        <v>-0.820952288165237</v>
      </c>
      <c r="BI66" s="1">
        <f t="shared" si="19"/>
        <v>0.864231348838916</v>
      </c>
    </row>
    <row r="67" spans="1:61">
      <c r="A67" s="1">
        <v>1030</v>
      </c>
      <c r="B67" s="1" t="s">
        <v>99</v>
      </c>
      <c r="C67" s="1" t="str">
        <f>_xlfn.XLOOKUP(A67,All!$A:$A,All!$C:$C,"")</f>
        <v>Cu-Al-Cr-Mg-Ni-Si</v>
      </c>
      <c r="D67" s="1">
        <v>2</v>
      </c>
      <c r="E67" s="1" t="s">
        <v>1344</v>
      </c>
      <c r="F67" s="1">
        <f t="shared" si="0"/>
        <v>92.25</v>
      </c>
      <c r="G67" s="1">
        <v>0.5</v>
      </c>
      <c r="H67" s="1">
        <v>0.1</v>
      </c>
      <c r="I67" s="1">
        <v>0.15</v>
      </c>
      <c r="J67" s="1">
        <v>6</v>
      </c>
      <c r="K67" s="1">
        <v>1</v>
      </c>
      <c r="L67" s="1">
        <v>0</v>
      </c>
      <c r="M67" s="1" t="s">
        <v>1345</v>
      </c>
      <c r="N67" s="1" cm="1">
        <f t="array" ref="N67">(F67/$F$4)/SUMPRODUCT($F67:$L67/$F$4:$L$4)*100</f>
        <v>89.8241262975082</v>
      </c>
      <c r="O67" s="1" cm="1">
        <f t="array" ref="O67">(G67/$G$4)/SUMPRODUCT($F67:$L67/$F$4:$L$4)*100</f>
        <v>1.14659676353571</v>
      </c>
      <c r="P67" s="1" cm="1">
        <f t="array" ref="P67">(H67/$H$4)/SUMPRODUCT($F67:$L67/$F$4:$L$4)*100</f>
        <v>0.118999437932613</v>
      </c>
      <c r="Q67" s="1" cm="1">
        <f t="array" ref="Q67">(I67/$I$4)/SUMPRODUCT($F67:$L67/$F$4:$L$4)*100</f>
        <v>0.381865548739609</v>
      </c>
      <c r="R67" s="1" cm="1">
        <f t="array" ref="R67">(J67/$J$4)/SUMPRODUCT($F67:$L67/$F$4:$L$4)*100</f>
        <v>6.32528046759661</v>
      </c>
      <c r="S67" s="1" cm="1">
        <f t="array" ref="S67">(K67/$K$4)/SUMPRODUCT($F67:$L67/$F$4:$L$4)*100</f>
        <v>2.20313148468724</v>
      </c>
      <c r="T67" s="1" cm="1">
        <f t="array" ref="T67">(L67/$L$4)/SUMPRODUCT($F67:$L67/$F$4:$L$4)*100</f>
        <v>0</v>
      </c>
      <c r="U67" s="1">
        <f t="shared" si="20"/>
        <v>100</v>
      </c>
      <c r="V67" s="1">
        <f t="shared" si="1"/>
        <v>6</v>
      </c>
      <c r="W67" s="1">
        <f t="shared" si="2"/>
        <v>7</v>
      </c>
      <c r="X67" s="1">
        <f t="shared" si="3"/>
        <v>6</v>
      </c>
      <c r="Y67" s="1">
        <f t="shared" si="4"/>
        <v>0.0214285714285714</v>
      </c>
      <c r="Z67" s="1">
        <f t="shared" si="5"/>
        <v>0</v>
      </c>
      <c r="AA67" s="1">
        <f t="shared" si="6"/>
        <v>0</v>
      </c>
      <c r="AB67" s="1">
        <f t="shared" si="7"/>
        <v>0.1</v>
      </c>
      <c r="AC67" s="1">
        <f t="shared" si="8"/>
        <v>0</v>
      </c>
      <c r="AD67" s="1">
        <f t="shared" si="9"/>
        <v>1.18999437932613</v>
      </c>
      <c r="AE67" s="1">
        <f t="shared" si="10"/>
        <v>0.0142857142857143</v>
      </c>
      <c r="AF67" s="1">
        <f t="shared" si="11"/>
        <v>70</v>
      </c>
      <c r="AG67" s="1">
        <f t="shared" si="12"/>
        <v>0.7</v>
      </c>
      <c r="AH67" s="7">
        <f t="shared" si="21"/>
        <v>0.101758737024918</v>
      </c>
      <c r="AI67" s="7" cm="1">
        <f t="array" ref="AI67">SQRT(SUMPRODUCT(N67:T67/100,(1-($N$4:$T$4/(SUMPRODUCT(N67:T67,$N$4:$T$4)/100)))^2))</f>
        <v>0.0290537376869327</v>
      </c>
      <c r="AJ67" s="7" cm="1">
        <f t="array" ref="AJ67">SUMPRODUCT(N67:T67,$N$3:$T$3)/100</f>
        <v>1.8947687920439</v>
      </c>
      <c r="AK67" s="7" cm="1">
        <f t="array" ref="AK67">SUMPRODUCT(N67:T67/100,($N$3:$T$3-(SUMPRODUCT(N67:T67,$N$3:$T$3)/100))^2)</f>
        <v>0.00234106527333297</v>
      </c>
      <c r="AL67" s="7" cm="1">
        <f t="array" ref="AL67">SUMPRODUCT(N67:T67/100,($N$2:$T$2-(SUMPRODUCT(N67:T67,$N$2:$T$2)/100))^2)</f>
        <v>2.09350754742919</v>
      </c>
      <c r="AM67" s="7" cm="1">
        <f t="array" ref="AM67">SUMPRODUCT(N67:T67,$N$2:$T$2)/100</f>
        <v>10.6504823790299</v>
      </c>
      <c r="AN67" s="1" cm="1">
        <f t="array" ref="AN67">SUMPRODUCT(N67:T67,$N$1:$T$1)/100</f>
        <v>1109.7582017422</v>
      </c>
      <c r="AO67" s="1" cm="1">
        <f t="array" ref="AO67">-8.314*SUMPRODUCT((N67:T67/100)*LN(N67:T67/100+0.000000000001))</f>
        <v>3.62139437182299</v>
      </c>
      <c r="AP67" s="1" cm="1">
        <f t="array" ref="AP67">SUMPRODUCT((N67:T67/100)^2)</f>
        <v>0.811471129274498</v>
      </c>
      <c r="AQ67" s="1" cm="1">
        <f t="array" ref="AQ67">1/SUMPRODUCT((N67:T67/100)^2)</f>
        <v>1.23232973290628</v>
      </c>
      <c r="AR67" s="1" t="s">
        <v>55</v>
      </c>
      <c r="AS67" s="6">
        <f t="shared" si="13"/>
        <v>2</v>
      </c>
      <c r="AT67" s="1">
        <v>979.85</v>
      </c>
      <c r="AU67" s="1">
        <v>4</v>
      </c>
      <c r="AV67" s="1">
        <v>50</v>
      </c>
      <c r="AW67" s="1">
        <v>499.85</v>
      </c>
      <c r="AX67" s="1">
        <v>2</v>
      </c>
      <c r="AY67" s="5">
        <f t="shared" si="14"/>
        <v>249.925</v>
      </c>
      <c r="AZ67" s="1">
        <f t="shared" si="15"/>
        <v>1</v>
      </c>
      <c r="BA67" s="1">
        <f t="shared" si="16"/>
        <v>999.7</v>
      </c>
      <c r="BB67" s="1">
        <f t="shared" si="17"/>
        <v>480</v>
      </c>
      <c r="BC67" s="1" t="s">
        <v>56</v>
      </c>
      <c r="BD67" s="1">
        <v>149</v>
      </c>
      <c r="BE67" s="1" t="s">
        <v>52</v>
      </c>
      <c r="BF67" s="1" t="s">
        <v>52</v>
      </c>
      <c r="BG67" s="1">
        <v>55</v>
      </c>
      <c r="BH67" s="1">
        <f t="shared" si="18"/>
        <v>-0.808091363106672</v>
      </c>
      <c r="BI67" s="1">
        <f t="shared" si="19"/>
        <v>0.861641648130033</v>
      </c>
    </row>
    <row r="68" spans="1:61">
      <c r="A68" s="1">
        <v>935</v>
      </c>
      <c r="B68" s="1" t="s">
        <v>99</v>
      </c>
      <c r="C68" s="1" t="str">
        <f>_xlfn.XLOOKUP(A68,All!$A:$A,All!$C:$C,"")</f>
        <v>Cu-Al-Cr-Mg-Ni-Si</v>
      </c>
      <c r="D68" s="1">
        <v>2</v>
      </c>
      <c r="E68" s="1" t="s">
        <v>1344</v>
      </c>
      <c r="F68" s="1">
        <f t="shared" si="0"/>
        <v>92.25</v>
      </c>
      <c r="G68" s="1">
        <v>0.5</v>
      </c>
      <c r="H68" s="1">
        <v>0.1</v>
      </c>
      <c r="I68" s="1">
        <v>0.15</v>
      </c>
      <c r="J68" s="1">
        <v>6</v>
      </c>
      <c r="K68" s="1">
        <v>1</v>
      </c>
      <c r="L68" s="1">
        <v>0</v>
      </c>
      <c r="M68" s="1" t="s">
        <v>1345</v>
      </c>
      <c r="N68" s="1" cm="1">
        <f t="array" ref="N68">(F68/$F$4)/SUMPRODUCT($F68:$L68/$F$4:$L$4)*100</f>
        <v>89.8241262975082</v>
      </c>
      <c r="O68" s="1" cm="1">
        <f t="array" ref="O68">(G68/$G$4)/SUMPRODUCT($F68:$L68/$F$4:$L$4)*100</f>
        <v>1.14659676353571</v>
      </c>
      <c r="P68" s="1" cm="1">
        <f t="array" ref="P68">(H68/$H$4)/SUMPRODUCT($F68:$L68/$F$4:$L$4)*100</f>
        <v>0.118999437932613</v>
      </c>
      <c r="Q68" s="1" cm="1">
        <f t="array" ref="Q68">(I68/$I$4)/SUMPRODUCT($F68:$L68/$F$4:$L$4)*100</f>
        <v>0.381865548739609</v>
      </c>
      <c r="R68" s="1" cm="1">
        <f t="array" ref="R68">(J68/$J$4)/SUMPRODUCT($F68:$L68/$F$4:$L$4)*100</f>
        <v>6.32528046759661</v>
      </c>
      <c r="S68" s="1" cm="1">
        <f t="array" ref="S68">(K68/$K$4)/SUMPRODUCT($F68:$L68/$F$4:$L$4)*100</f>
        <v>2.20313148468724</v>
      </c>
      <c r="T68" s="1" cm="1">
        <f t="array" ref="T68">(L68/$L$4)/SUMPRODUCT($F68:$L68/$F$4:$L$4)*100</f>
        <v>0</v>
      </c>
      <c r="U68" s="1">
        <f t="shared" si="20"/>
        <v>100</v>
      </c>
      <c r="V68" s="1">
        <f t="shared" si="1"/>
        <v>6</v>
      </c>
      <c r="W68" s="1">
        <f t="shared" si="2"/>
        <v>7</v>
      </c>
      <c r="X68" s="1">
        <f t="shared" si="3"/>
        <v>6</v>
      </c>
      <c r="Y68" s="1">
        <f t="shared" si="4"/>
        <v>0.0214285714285714</v>
      </c>
      <c r="Z68" s="1">
        <f t="shared" si="5"/>
        <v>0</v>
      </c>
      <c r="AA68" s="1">
        <f t="shared" si="6"/>
        <v>0</v>
      </c>
      <c r="AB68" s="1">
        <f t="shared" si="7"/>
        <v>0.1</v>
      </c>
      <c r="AC68" s="1">
        <f t="shared" si="8"/>
        <v>0</v>
      </c>
      <c r="AD68" s="1">
        <f t="shared" si="9"/>
        <v>1.18999437932613</v>
      </c>
      <c r="AE68" s="1">
        <f t="shared" si="10"/>
        <v>0.0142857142857143</v>
      </c>
      <c r="AF68" s="1">
        <f t="shared" si="11"/>
        <v>70</v>
      </c>
      <c r="AG68" s="1">
        <f t="shared" si="12"/>
        <v>0.7</v>
      </c>
      <c r="AH68" s="7">
        <f t="shared" si="21"/>
        <v>0.101758737024918</v>
      </c>
      <c r="AI68" s="7" cm="1">
        <f t="array" ref="AI68">SQRT(SUMPRODUCT(N68:T68/100,(1-($N$4:$T$4/(SUMPRODUCT(N68:T68,$N$4:$T$4)/100)))^2))</f>
        <v>0.0290537376869327</v>
      </c>
      <c r="AJ68" s="7" cm="1">
        <f t="array" ref="AJ68">SUMPRODUCT(N68:T68,$N$3:$T$3)/100</f>
        <v>1.8947687920439</v>
      </c>
      <c r="AK68" s="7" cm="1">
        <f t="array" ref="AK68">SUMPRODUCT(N68:T68/100,($N$3:$T$3-(SUMPRODUCT(N68:T68,$N$3:$T$3)/100))^2)</f>
        <v>0.00234106527333297</v>
      </c>
      <c r="AL68" s="7" cm="1">
        <f t="array" ref="AL68">SUMPRODUCT(N68:T68/100,($N$2:$T$2-(SUMPRODUCT(N68:T68,$N$2:$T$2)/100))^2)</f>
        <v>2.09350754742919</v>
      </c>
      <c r="AM68" s="7" cm="1">
        <f t="array" ref="AM68">SUMPRODUCT(N68:T68,$N$2:$T$2)/100</f>
        <v>10.6504823790299</v>
      </c>
      <c r="AN68" s="1" cm="1">
        <f t="array" ref="AN68">SUMPRODUCT(N68:T68,$N$1:$T$1)/100</f>
        <v>1109.7582017422</v>
      </c>
      <c r="AO68" s="1" cm="1">
        <f t="array" ref="AO68">-8.314*SUMPRODUCT((N68:T68/100)*LN(N68:T68/100+0.000000000001))</f>
        <v>3.62139437182299</v>
      </c>
      <c r="AP68" s="1" cm="1">
        <f t="array" ref="AP68">SUMPRODUCT((N68:T68/100)^2)</f>
        <v>0.811471129274498</v>
      </c>
      <c r="AQ68" s="1" cm="1">
        <f t="array" ref="AQ68">1/SUMPRODUCT((N68:T68/100)^2)</f>
        <v>1.23232973290628</v>
      </c>
      <c r="AR68" s="1" t="s">
        <v>55</v>
      </c>
      <c r="AS68" s="6">
        <f t="shared" si="13"/>
        <v>2</v>
      </c>
      <c r="AT68" s="1">
        <v>979.85</v>
      </c>
      <c r="AU68" s="1">
        <v>4</v>
      </c>
      <c r="AV68" s="1">
        <v>50</v>
      </c>
      <c r="AW68" s="1">
        <v>499.85</v>
      </c>
      <c r="AX68" s="1">
        <v>0.75</v>
      </c>
      <c r="AY68" s="5">
        <f t="shared" si="14"/>
        <v>249.925</v>
      </c>
      <c r="AZ68" s="1">
        <f t="shared" si="15"/>
        <v>0.375</v>
      </c>
      <c r="BA68" s="1">
        <f t="shared" si="16"/>
        <v>374.8875</v>
      </c>
      <c r="BB68" s="1">
        <f t="shared" si="17"/>
        <v>480</v>
      </c>
      <c r="BC68" s="1" t="s">
        <v>56</v>
      </c>
      <c r="BD68" s="1">
        <v>166</v>
      </c>
      <c r="BE68" s="1" t="s">
        <v>52</v>
      </c>
      <c r="BF68" s="1" t="s">
        <v>52</v>
      </c>
      <c r="BG68" s="1">
        <v>55</v>
      </c>
      <c r="BH68" s="1">
        <f t="shared" si="18"/>
        <v>-0.589455637111065</v>
      </c>
      <c r="BI68" s="1">
        <f t="shared" si="19"/>
        <v>0.818122373675804</v>
      </c>
    </row>
    <row r="69" spans="1:61">
      <c r="A69" s="1">
        <v>908</v>
      </c>
      <c r="B69" s="1" t="s">
        <v>99</v>
      </c>
      <c r="C69" s="1" t="str">
        <f>_xlfn.XLOOKUP(A69,All!$A:$A,All!$C:$C,"")</f>
        <v>Cu-Al-Cr-Mg-Ni-Si</v>
      </c>
      <c r="D69" s="1">
        <v>2</v>
      </c>
      <c r="E69" s="1" t="s">
        <v>1344</v>
      </c>
      <c r="F69" s="1">
        <f t="shared" si="0"/>
        <v>92.25</v>
      </c>
      <c r="G69" s="1">
        <v>0.5</v>
      </c>
      <c r="H69" s="1">
        <v>0.1</v>
      </c>
      <c r="I69" s="1">
        <v>0.15</v>
      </c>
      <c r="J69" s="1">
        <v>6</v>
      </c>
      <c r="K69" s="1">
        <v>1</v>
      </c>
      <c r="L69" s="1">
        <v>0</v>
      </c>
      <c r="M69" s="1" t="s">
        <v>1345</v>
      </c>
      <c r="N69" s="1" cm="1">
        <f t="array" ref="N69">(F69/$F$4)/SUMPRODUCT($F69:$L69/$F$4:$L$4)*100</f>
        <v>89.8241262975082</v>
      </c>
      <c r="O69" s="1" cm="1">
        <f t="array" ref="O69">(G69/$G$4)/SUMPRODUCT($F69:$L69/$F$4:$L$4)*100</f>
        <v>1.14659676353571</v>
      </c>
      <c r="P69" s="1" cm="1">
        <f t="array" ref="P69">(H69/$H$4)/SUMPRODUCT($F69:$L69/$F$4:$L$4)*100</f>
        <v>0.118999437932613</v>
      </c>
      <c r="Q69" s="1" cm="1">
        <f t="array" ref="Q69">(I69/$I$4)/SUMPRODUCT($F69:$L69/$F$4:$L$4)*100</f>
        <v>0.381865548739609</v>
      </c>
      <c r="R69" s="1" cm="1">
        <f t="array" ref="R69">(J69/$J$4)/SUMPRODUCT($F69:$L69/$F$4:$L$4)*100</f>
        <v>6.32528046759661</v>
      </c>
      <c r="S69" s="1" cm="1">
        <f t="array" ref="S69">(K69/$K$4)/SUMPRODUCT($F69:$L69/$F$4:$L$4)*100</f>
        <v>2.20313148468724</v>
      </c>
      <c r="T69" s="1" cm="1">
        <f t="array" ref="T69">(L69/$L$4)/SUMPRODUCT($F69:$L69/$F$4:$L$4)*100</f>
        <v>0</v>
      </c>
      <c r="U69" s="1">
        <f t="shared" si="20"/>
        <v>100</v>
      </c>
      <c r="V69" s="1">
        <f t="shared" si="1"/>
        <v>6</v>
      </c>
      <c r="W69" s="1">
        <f t="shared" si="2"/>
        <v>7</v>
      </c>
      <c r="X69" s="1">
        <f t="shared" si="3"/>
        <v>6</v>
      </c>
      <c r="Y69" s="1">
        <f t="shared" si="4"/>
        <v>0.0214285714285714</v>
      </c>
      <c r="Z69" s="1">
        <f t="shared" si="5"/>
        <v>0</v>
      </c>
      <c r="AA69" s="1">
        <f t="shared" si="6"/>
        <v>0</v>
      </c>
      <c r="AB69" s="1">
        <f t="shared" si="7"/>
        <v>0.1</v>
      </c>
      <c r="AC69" s="1">
        <f t="shared" si="8"/>
        <v>0</v>
      </c>
      <c r="AD69" s="1">
        <f t="shared" si="9"/>
        <v>1.18999437932613</v>
      </c>
      <c r="AE69" s="1">
        <f t="shared" si="10"/>
        <v>0.0142857142857143</v>
      </c>
      <c r="AF69" s="1">
        <f t="shared" si="11"/>
        <v>70</v>
      </c>
      <c r="AG69" s="1">
        <f t="shared" si="12"/>
        <v>0.7</v>
      </c>
      <c r="AH69" s="7">
        <f t="shared" si="21"/>
        <v>0.101758737024918</v>
      </c>
      <c r="AI69" s="7" cm="1">
        <f t="array" ref="AI69">SQRT(SUMPRODUCT(N69:T69/100,(1-($N$4:$T$4/(SUMPRODUCT(N69:T69,$N$4:$T$4)/100)))^2))</f>
        <v>0.0290537376869327</v>
      </c>
      <c r="AJ69" s="7" cm="1">
        <f t="array" ref="AJ69">SUMPRODUCT(N69:T69,$N$3:$T$3)/100</f>
        <v>1.8947687920439</v>
      </c>
      <c r="AK69" s="7" cm="1">
        <f t="array" ref="AK69">SUMPRODUCT(N69:T69/100,($N$3:$T$3-(SUMPRODUCT(N69:T69,$N$3:$T$3)/100))^2)</f>
        <v>0.00234106527333297</v>
      </c>
      <c r="AL69" s="7" cm="1">
        <f t="array" ref="AL69">SUMPRODUCT(N69:T69/100,($N$2:$T$2-(SUMPRODUCT(N69:T69,$N$2:$T$2)/100))^2)</f>
        <v>2.09350754742919</v>
      </c>
      <c r="AM69" s="7" cm="1">
        <f t="array" ref="AM69">SUMPRODUCT(N69:T69,$N$2:$T$2)/100</f>
        <v>10.6504823790299</v>
      </c>
      <c r="AN69" s="1" cm="1">
        <f t="array" ref="AN69">SUMPRODUCT(N69:T69,$N$1:$T$1)/100</f>
        <v>1109.7582017422</v>
      </c>
      <c r="AO69" s="1" cm="1">
        <f t="array" ref="AO69">-8.314*SUMPRODUCT((N69:T69/100)*LN(N69:T69/100+0.000000000001))</f>
        <v>3.62139437182299</v>
      </c>
      <c r="AP69" s="1" cm="1">
        <f t="array" ref="AP69">SUMPRODUCT((N69:T69/100)^2)</f>
        <v>0.811471129274498</v>
      </c>
      <c r="AQ69" s="1" cm="1">
        <f t="array" ref="AQ69">1/SUMPRODUCT((N69:T69/100)^2)</f>
        <v>1.23232973290628</v>
      </c>
      <c r="AR69" s="1" t="s">
        <v>55</v>
      </c>
      <c r="AS69" s="6">
        <f t="shared" si="13"/>
        <v>2</v>
      </c>
      <c r="AT69" s="1">
        <v>979.85</v>
      </c>
      <c r="AU69" s="1">
        <v>4</v>
      </c>
      <c r="AV69" s="1">
        <v>50</v>
      </c>
      <c r="AW69" s="1">
        <v>499.85</v>
      </c>
      <c r="AX69" s="1">
        <v>0.5</v>
      </c>
      <c r="AY69" s="5">
        <f t="shared" si="14"/>
        <v>249.925</v>
      </c>
      <c r="AZ69" s="1">
        <f t="shared" si="15"/>
        <v>0.25</v>
      </c>
      <c r="BA69" s="1">
        <f t="shared" si="16"/>
        <v>249.925</v>
      </c>
      <c r="BB69" s="1">
        <f t="shared" si="17"/>
        <v>480</v>
      </c>
      <c r="BC69" s="1" t="s">
        <v>56</v>
      </c>
      <c r="BD69" s="1">
        <v>176</v>
      </c>
      <c r="BE69" s="1" t="s">
        <v>52</v>
      </c>
      <c r="BF69" s="1" t="s">
        <v>52</v>
      </c>
      <c r="BG69" s="1">
        <v>55</v>
      </c>
      <c r="BH69" s="1">
        <f t="shared" si="18"/>
        <v>-0.460846386525413</v>
      </c>
      <c r="BI69" s="1">
        <f t="shared" si="19"/>
        <v>0.793009162016314</v>
      </c>
    </row>
    <row r="70" spans="1:61">
      <c r="A70" s="1">
        <v>1167</v>
      </c>
      <c r="B70" s="1" t="s">
        <v>99</v>
      </c>
      <c r="C70" s="1" t="str">
        <f>_xlfn.XLOOKUP(A70,All!$A:$A,All!$C:$C,"")</f>
        <v>Cu-Al-Cr-Mg-Ni-Si</v>
      </c>
      <c r="D70" s="1">
        <v>2</v>
      </c>
      <c r="E70" s="1" t="s">
        <v>1344</v>
      </c>
      <c r="F70" s="1">
        <f t="shared" si="0"/>
        <v>92.25</v>
      </c>
      <c r="G70" s="1">
        <v>0.5</v>
      </c>
      <c r="H70" s="1">
        <v>0.1</v>
      </c>
      <c r="I70" s="1">
        <v>0.15</v>
      </c>
      <c r="J70" s="1">
        <v>6</v>
      </c>
      <c r="K70" s="1">
        <v>1</v>
      </c>
      <c r="L70" s="1">
        <v>0</v>
      </c>
      <c r="M70" s="1" t="s">
        <v>1345</v>
      </c>
      <c r="N70" s="1" cm="1">
        <f t="array" ref="N70">(F70/$F$4)/SUMPRODUCT($F70:$L70/$F$4:$L$4)*100</f>
        <v>89.8241262975082</v>
      </c>
      <c r="O70" s="1" cm="1">
        <f t="array" ref="O70">(G70/$G$4)/SUMPRODUCT($F70:$L70/$F$4:$L$4)*100</f>
        <v>1.14659676353571</v>
      </c>
      <c r="P70" s="1" cm="1">
        <f t="array" ref="P70">(H70/$H$4)/SUMPRODUCT($F70:$L70/$F$4:$L$4)*100</f>
        <v>0.118999437932613</v>
      </c>
      <c r="Q70" s="1" cm="1">
        <f t="array" ref="Q70">(I70/$I$4)/SUMPRODUCT($F70:$L70/$F$4:$L$4)*100</f>
        <v>0.381865548739609</v>
      </c>
      <c r="R70" s="1" cm="1">
        <f t="array" ref="R70">(J70/$J$4)/SUMPRODUCT($F70:$L70/$F$4:$L$4)*100</f>
        <v>6.32528046759661</v>
      </c>
      <c r="S70" s="1" cm="1">
        <f t="array" ref="S70">(K70/$K$4)/SUMPRODUCT($F70:$L70/$F$4:$L$4)*100</f>
        <v>2.20313148468724</v>
      </c>
      <c r="T70" s="1" cm="1">
        <f t="array" ref="T70">(L70/$L$4)/SUMPRODUCT($F70:$L70/$F$4:$L$4)*100</f>
        <v>0</v>
      </c>
      <c r="U70" s="1">
        <f t="shared" si="20"/>
        <v>100</v>
      </c>
      <c r="V70" s="1">
        <f t="shared" si="1"/>
        <v>6</v>
      </c>
      <c r="W70" s="1">
        <f t="shared" si="2"/>
        <v>7</v>
      </c>
      <c r="X70" s="1">
        <f t="shared" si="3"/>
        <v>6</v>
      </c>
      <c r="Y70" s="1">
        <f t="shared" si="4"/>
        <v>0.0214285714285714</v>
      </c>
      <c r="Z70" s="1">
        <f t="shared" si="5"/>
        <v>0</v>
      </c>
      <c r="AA70" s="1">
        <f t="shared" si="6"/>
        <v>0</v>
      </c>
      <c r="AB70" s="1">
        <f t="shared" si="7"/>
        <v>0.1</v>
      </c>
      <c r="AC70" s="1">
        <f t="shared" si="8"/>
        <v>0</v>
      </c>
      <c r="AD70" s="1">
        <f t="shared" si="9"/>
        <v>1.18999437932613</v>
      </c>
      <c r="AE70" s="1">
        <f t="shared" si="10"/>
        <v>0.0142857142857143</v>
      </c>
      <c r="AF70" s="1">
        <f t="shared" si="11"/>
        <v>70</v>
      </c>
      <c r="AG70" s="1">
        <f t="shared" si="12"/>
        <v>0.7</v>
      </c>
      <c r="AH70" s="7">
        <f t="shared" si="21"/>
        <v>0.101758737024918</v>
      </c>
      <c r="AI70" s="7" cm="1">
        <f t="array" ref="AI70">SQRT(SUMPRODUCT(N70:T70/100,(1-($N$4:$T$4/(SUMPRODUCT(N70:T70,$N$4:$T$4)/100)))^2))</f>
        <v>0.0290537376869327</v>
      </c>
      <c r="AJ70" s="7" cm="1">
        <f t="array" ref="AJ70">SUMPRODUCT(N70:T70,$N$3:$T$3)/100</f>
        <v>1.8947687920439</v>
      </c>
      <c r="AK70" s="7" cm="1">
        <f t="array" ref="AK70">SUMPRODUCT(N70:T70/100,($N$3:$T$3-(SUMPRODUCT(N70:T70,$N$3:$T$3)/100))^2)</f>
        <v>0.00234106527333297</v>
      </c>
      <c r="AL70" s="7" cm="1">
        <f t="array" ref="AL70">SUMPRODUCT(N70:T70/100,($N$2:$T$2-(SUMPRODUCT(N70:T70,$N$2:$T$2)/100))^2)</f>
        <v>2.09350754742919</v>
      </c>
      <c r="AM70" s="7" cm="1">
        <f t="array" ref="AM70">SUMPRODUCT(N70:T70,$N$2:$T$2)/100</f>
        <v>10.6504823790299</v>
      </c>
      <c r="AN70" s="1" cm="1">
        <f t="array" ref="AN70">SUMPRODUCT(N70:T70,$N$1:$T$1)/100</f>
        <v>1109.7582017422</v>
      </c>
      <c r="AO70" s="1" cm="1">
        <f t="array" ref="AO70">-8.314*SUMPRODUCT((N70:T70/100)*LN(N70:T70/100+0.000000000001))</f>
        <v>3.62139437182299</v>
      </c>
      <c r="AP70" s="1" cm="1">
        <f t="array" ref="AP70">SUMPRODUCT((N70:T70/100)^2)</f>
        <v>0.811471129274498</v>
      </c>
      <c r="AQ70" s="1" cm="1">
        <f t="array" ref="AQ70">1/SUMPRODUCT((N70:T70/100)^2)</f>
        <v>1.23232973290628</v>
      </c>
      <c r="AR70" s="1" t="s">
        <v>54</v>
      </c>
      <c r="AS70" s="6">
        <f t="shared" si="13"/>
        <v>0</v>
      </c>
      <c r="AT70" s="1">
        <v>979.85</v>
      </c>
      <c r="AU70" s="1">
        <v>4</v>
      </c>
      <c r="AV70" s="1">
        <v>0</v>
      </c>
      <c r="AW70" s="1">
        <v>449.85</v>
      </c>
      <c r="AX70" s="1">
        <v>8</v>
      </c>
      <c r="AY70" s="5">
        <f t="shared" si="14"/>
        <v>0</v>
      </c>
      <c r="AZ70" s="1">
        <f t="shared" si="15"/>
        <v>0</v>
      </c>
      <c r="BA70" s="1">
        <f t="shared" si="16"/>
        <v>3598.8</v>
      </c>
      <c r="BB70" s="1">
        <f t="shared" si="17"/>
        <v>530</v>
      </c>
      <c r="BC70" s="1" t="s">
        <v>51</v>
      </c>
      <c r="BD70" s="1">
        <v>181</v>
      </c>
      <c r="BE70" s="1" t="s">
        <v>52</v>
      </c>
      <c r="BF70" s="1" t="s">
        <v>52</v>
      </c>
      <c r="BG70" s="1">
        <v>55</v>
      </c>
      <c r="BH70" s="1">
        <f t="shared" si="18"/>
        <v>-0.396541761232588</v>
      </c>
      <c r="BI70" s="1">
        <f t="shared" si="19"/>
        <v>0.780601625075104</v>
      </c>
    </row>
    <row r="71" spans="1:61">
      <c r="A71" s="1">
        <v>930</v>
      </c>
      <c r="B71" s="1" t="s">
        <v>99</v>
      </c>
      <c r="C71" s="1" t="str">
        <f>_xlfn.XLOOKUP(A71,All!$A:$A,All!$C:$C,"")</f>
        <v>Cu-Al-Cr-Mg-Ni-Si</v>
      </c>
      <c r="D71" s="1">
        <v>2</v>
      </c>
      <c r="E71" s="1" t="s">
        <v>1344</v>
      </c>
      <c r="F71" s="1">
        <f t="shared" ref="F71:F134" si="22">100-SUM(G71:L71)</f>
        <v>92.25</v>
      </c>
      <c r="G71" s="1">
        <v>0.5</v>
      </c>
      <c r="H71" s="1">
        <v>0.1</v>
      </c>
      <c r="I71" s="1">
        <v>0.15</v>
      </c>
      <c r="J71" s="1">
        <v>6</v>
      </c>
      <c r="K71" s="1">
        <v>1</v>
      </c>
      <c r="L71" s="1">
        <v>0</v>
      </c>
      <c r="M71" s="1" t="s">
        <v>1345</v>
      </c>
      <c r="N71" s="1" cm="1">
        <f t="array" ref="N71">(F71/$F$4)/SUMPRODUCT($F71:$L71/$F$4:$L$4)*100</f>
        <v>89.8241262975082</v>
      </c>
      <c r="O71" s="1" cm="1">
        <f t="array" ref="O71">(G71/$G$4)/SUMPRODUCT($F71:$L71/$F$4:$L$4)*100</f>
        <v>1.14659676353571</v>
      </c>
      <c r="P71" s="1" cm="1">
        <f t="array" ref="P71">(H71/$H$4)/SUMPRODUCT($F71:$L71/$F$4:$L$4)*100</f>
        <v>0.118999437932613</v>
      </c>
      <c r="Q71" s="1" cm="1">
        <f t="array" ref="Q71">(I71/$I$4)/SUMPRODUCT($F71:$L71/$F$4:$L$4)*100</f>
        <v>0.381865548739609</v>
      </c>
      <c r="R71" s="1" cm="1">
        <f t="array" ref="R71">(J71/$J$4)/SUMPRODUCT($F71:$L71/$F$4:$L$4)*100</f>
        <v>6.32528046759661</v>
      </c>
      <c r="S71" s="1" cm="1">
        <f t="array" ref="S71">(K71/$K$4)/SUMPRODUCT($F71:$L71/$F$4:$L$4)*100</f>
        <v>2.20313148468724</v>
      </c>
      <c r="T71" s="1" cm="1">
        <f t="array" ref="T71">(L71/$L$4)/SUMPRODUCT($F71:$L71/$F$4:$L$4)*100</f>
        <v>0</v>
      </c>
      <c r="U71" s="1">
        <f t="shared" ref="U71:U134" si="23">SUM(N71:T71)</f>
        <v>100</v>
      </c>
      <c r="V71" s="1">
        <f t="shared" ref="V71:V134" si="24">IF(K71&lt;&gt;0,J71/(K71),0)</f>
        <v>6</v>
      </c>
      <c r="W71" s="1">
        <f t="shared" ref="W71:W134" si="25">J71+K71</f>
        <v>7</v>
      </c>
      <c r="X71" s="1">
        <f t="shared" ref="X71:X134" si="26">J71*K71</f>
        <v>6</v>
      </c>
      <c r="Y71" s="1">
        <f t="shared" ref="Y71:Y134" si="27">IF(J71+K71&lt;&gt;0,I71/(J71+K71),0)</f>
        <v>0.0214285714285714</v>
      </c>
      <c r="Z71" s="1">
        <f t="shared" ref="Z71:Z134" si="28">IF(J71+K71&lt;&gt;0,L71/(J71+K71),0)</f>
        <v>0</v>
      </c>
      <c r="AA71" s="1">
        <f t="shared" ref="AA71:AA134" si="29">IF(L71&lt;&gt;0,H71/(L71),0)</f>
        <v>0</v>
      </c>
      <c r="AB71" s="1">
        <f t="shared" ref="AB71:AB134" si="30">H71+L71</f>
        <v>0.1</v>
      </c>
      <c r="AC71" s="1">
        <f t="shared" ref="AC71:AC134" si="31">H71*L71</f>
        <v>0</v>
      </c>
      <c r="AD71" s="1">
        <f t="shared" ref="AD71:AD134" si="32">IF(H71&lt;&gt;0,P71/(H71),0)</f>
        <v>1.18999437932613</v>
      </c>
      <c r="AE71" s="1">
        <f t="shared" ref="AE71:AE134" si="33">IF(J71+K71&lt;&gt;0,H71/(J71+K71),0)</f>
        <v>0.0142857142857143</v>
      </c>
      <c r="AF71" s="1">
        <f t="shared" ref="AF71:AF134" si="34">IF(H71&lt;&gt;0,(J71+K71)/(H71),0)</f>
        <v>70</v>
      </c>
      <c r="AG71" s="1">
        <f t="shared" ref="AG71:AG134" si="35">(J71+K71)*H71</f>
        <v>0.7</v>
      </c>
      <c r="AH71" s="7">
        <f t="shared" ref="AH71:AH134" si="36">(100-N71)%</f>
        <v>0.101758737024918</v>
      </c>
      <c r="AI71" s="7" cm="1">
        <f t="array" ref="AI71">SQRT(SUMPRODUCT(N71:T71/100,(1-($N$4:$T$4/(SUMPRODUCT(N71:T71,$N$4:$T$4)/100)))^2))</f>
        <v>0.0290537376869327</v>
      </c>
      <c r="AJ71" s="7" cm="1">
        <f t="array" ref="AJ71">SUMPRODUCT(N71:T71,$N$3:$T$3)/100</f>
        <v>1.8947687920439</v>
      </c>
      <c r="AK71" s="7" cm="1">
        <f t="array" ref="AK71">SUMPRODUCT(N71:T71/100,($N$3:$T$3-(SUMPRODUCT(N71:T71,$N$3:$T$3)/100))^2)</f>
        <v>0.00234106527333297</v>
      </c>
      <c r="AL71" s="7" cm="1">
        <f t="array" ref="AL71">SUMPRODUCT(N71:T71/100,($N$2:$T$2-(SUMPRODUCT(N71:T71,$N$2:$T$2)/100))^2)</f>
        <v>2.09350754742919</v>
      </c>
      <c r="AM71" s="7" cm="1">
        <f t="array" ref="AM71">SUMPRODUCT(N71:T71,$N$2:$T$2)/100</f>
        <v>10.6504823790299</v>
      </c>
      <c r="AN71" s="1" cm="1">
        <f t="array" ref="AN71">SUMPRODUCT(N71:T71,$N$1:$T$1)/100</f>
        <v>1109.7582017422</v>
      </c>
      <c r="AO71" s="1" cm="1">
        <f t="array" ref="AO71">-8.314*SUMPRODUCT((N71:T71/100)*LN(N71:T71/100+0.000000000001))</f>
        <v>3.62139437182299</v>
      </c>
      <c r="AP71" s="1" cm="1">
        <f t="array" ref="AP71">SUMPRODUCT((N71:T71/100)^2)</f>
        <v>0.811471129274498</v>
      </c>
      <c r="AQ71" s="1" cm="1">
        <f t="array" ref="AQ71">1/SUMPRODUCT((N71:T71/100)^2)</f>
        <v>1.23232973290628</v>
      </c>
      <c r="AR71" s="1" t="s">
        <v>55</v>
      </c>
      <c r="AS71" s="6">
        <f t="shared" ref="AS71:AS134" si="37">IF(AR71="Solution ==&gt; Quenching ==&gt; Deformation ==&gt; Aging ==&gt; Secondary TMP ==&gt; Secondary Aging",2,IF(AR71="Solution ==&gt; Quenching ==&gt; Deformation ==&gt; Aging",1,IF(AR71="Solution ==&gt; Quenching ==&gt; Aging",0,"")))</f>
        <v>2</v>
      </c>
      <c r="AT71" s="1">
        <v>979.85</v>
      </c>
      <c r="AU71" s="1">
        <v>4</v>
      </c>
      <c r="AV71" s="1">
        <v>50</v>
      </c>
      <c r="AW71" s="1">
        <v>449.85</v>
      </c>
      <c r="AX71" s="1">
        <v>0.75</v>
      </c>
      <c r="AY71" s="5">
        <f t="shared" ref="AY71:AY134" si="38">AV71%*AW71</f>
        <v>224.925</v>
      </c>
      <c r="AZ71" s="1">
        <f t="shared" ref="AZ71:AZ134" si="39">AV71%*AX71</f>
        <v>0.375</v>
      </c>
      <c r="BA71" s="1">
        <f t="shared" ref="BA71:BA134" si="40">AW71*AX71</f>
        <v>337.3875</v>
      </c>
      <c r="BB71" s="1">
        <f t="shared" ref="BB71:BB134" si="41">AT71-AW71</f>
        <v>530</v>
      </c>
      <c r="BC71" s="1" t="s">
        <v>56</v>
      </c>
      <c r="BD71" s="1">
        <v>188</v>
      </c>
      <c r="BE71" s="1" t="s">
        <v>52</v>
      </c>
      <c r="BF71" s="1" t="s">
        <v>52</v>
      </c>
      <c r="BG71" s="1">
        <v>55</v>
      </c>
      <c r="BH71" s="1">
        <f t="shared" ref="BH71:BH134" si="42">IF(OR(BD71="",BG71=""),"",((BD71-AVERAGE($BD$6:$BD$1143))/_xlfn.STDEV.S($BD$6:$BD$1143))-$BJ$1*((AVERAGE($BG$6:$BG$1143)-BG71)/_xlfn.STDEV.S($BG$6:$BG$1143)))</f>
        <v>-0.306515285822632</v>
      </c>
      <c r="BI71" s="1">
        <f t="shared" ref="BI71:BI134" si="43">SQRT((1-(BD71-MIN($BD$6:$BD$1143))/(MAX($BD$6:$BD$1143)-MIN($BD$6:$BD$1143)))^2+(1-(BG71-MIN($BG$6:$BG$1143))/(MAX($BG$6:$BG$1143)-MIN($BG$6:$BG$1143)))^2)</f>
        <v>0.763409984431848</v>
      </c>
    </row>
    <row r="72" spans="1:61">
      <c r="A72" s="1">
        <v>872</v>
      </c>
      <c r="B72" s="1" t="s">
        <v>99</v>
      </c>
      <c r="C72" s="1" t="str">
        <f>_xlfn.XLOOKUP(A72,All!$A:$A,All!$C:$C,"")</f>
        <v>Cu-Al-Cr-Mg-Ni-Si</v>
      </c>
      <c r="D72" s="1">
        <v>2</v>
      </c>
      <c r="E72" s="1" t="s">
        <v>1344</v>
      </c>
      <c r="F72" s="1">
        <f t="shared" si="22"/>
        <v>92.25</v>
      </c>
      <c r="G72" s="1">
        <v>0.5</v>
      </c>
      <c r="H72" s="1">
        <v>0.1</v>
      </c>
      <c r="I72" s="1">
        <v>0.15</v>
      </c>
      <c r="J72" s="1">
        <v>6</v>
      </c>
      <c r="K72" s="1">
        <v>1</v>
      </c>
      <c r="L72" s="1">
        <v>0</v>
      </c>
      <c r="M72" s="1" t="s">
        <v>1345</v>
      </c>
      <c r="N72" s="1" cm="1">
        <f t="array" ref="N72">(F72/$F$4)/SUMPRODUCT($F72:$L72/$F$4:$L$4)*100</f>
        <v>89.8241262975082</v>
      </c>
      <c r="O72" s="1" cm="1">
        <f t="array" ref="O72">(G72/$G$4)/SUMPRODUCT($F72:$L72/$F$4:$L$4)*100</f>
        <v>1.14659676353571</v>
      </c>
      <c r="P72" s="1" cm="1">
        <f t="array" ref="P72">(H72/$H$4)/SUMPRODUCT($F72:$L72/$F$4:$L$4)*100</f>
        <v>0.118999437932613</v>
      </c>
      <c r="Q72" s="1" cm="1">
        <f t="array" ref="Q72">(I72/$I$4)/SUMPRODUCT($F72:$L72/$F$4:$L$4)*100</f>
        <v>0.381865548739609</v>
      </c>
      <c r="R72" s="1" cm="1">
        <f t="array" ref="R72">(J72/$J$4)/SUMPRODUCT($F72:$L72/$F$4:$L$4)*100</f>
        <v>6.32528046759661</v>
      </c>
      <c r="S72" s="1" cm="1">
        <f t="array" ref="S72">(K72/$K$4)/SUMPRODUCT($F72:$L72/$F$4:$L$4)*100</f>
        <v>2.20313148468724</v>
      </c>
      <c r="T72" s="1" cm="1">
        <f t="array" ref="T72">(L72/$L$4)/SUMPRODUCT($F72:$L72/$F$4:$L$4)*100</f>
        <v>0</v>
      </c>
      <c r="U72" s="1">
        <f t="shared" si="23"/>
        <v>100</v>
      </c>
      <c r="V72" s="1">
        <f t="shared" si="24"/>
        <v>6</v>
      </c>
      <c r="W72" s="1">
        <f t="shared" si="25"/>
        <v>7</v>
      </c>
      <c r="X72" s="1">
        <f t="shared" si="26"/>
        <v>6</v>
      </c>
      <c r="Y72" s="1">
        <f t="shared" si="27"/>
        <v>0.0214285714285714</v>
      </c>
      <c r="Z72" s="1">
        <f t="shared" si="28"/>
        <v>0</v>
      </c>
      <c r="AA72" s="1">
        <f t="shared" si="29"/>
        <v>0</v>
      </c>
      <c r="AB72" s="1">
        <f t="shared" si="30"/>
        <v>0.1</v>
      </c>
      <c r="AC72" s="1">
        <f t="shared" si="31"/>
        <v>0</v>
      </c>
      <c r="AD72" s="1">
        <f t="shared" si="32"/>
        <v>1.18999437932613</v>
      </c>
      <c r="AE72" s="1">
        <f t="shared" si="33"/>
        <v>0.0142857142857143</v>
      </c>
      <c r="AF72" s="1">
        <f t="shared" si="34"/>
        <v>70</v>
      </c>
      <c r="AG72" s="1">
        <f t="shared" si="35"/>
        <v>0.7</v>
      </c>
      <c r="AH72" s="7">
        <f t="shared" si="36"/>
        <v>0.101758737024918</v>
      </c>
      <c r="AI72" s="7" cm="1">
        <f t="array" ref="AI72">SQRT(SUMPRODUCT(N72:T72/100,(1-($N$4:$T$4/(SUMPRODUCT(N72:T72,$N$4:$T$4)/100)))^2))</f>
        <v>0.0290537376869327</v>
      </c>
      <c r="AJ72" s="7" cm="1">
        <f t="array" ref="AJ72">SUMPRODUCT(N72:T72,$N$3:$T$3)/100</f>
        <v>1.8947687920439</v>
      </c>
      <c r="AK72" s="7" cm="1">
        <f t="array" ref="AK72">SUMPRODUCT(N72:T72/100,($N$3:$T$3-(SUMPRODUCT(N72:T72,$N$3:$T$3)/100))^2)</f>
        <v>0.00234106527333297</v>
      </c>
      <c r="AL72" s="7" cm="1">
        <f t="array" ref="AL72">SUMPRODUCT(N72:T72/100,($N$2:$T$2-(SUMPRODUCT(N72:T72,$N$2:$T$2)/100))^2)</f>
        <v>2.09350754742919</v>
      </c>
      <c r="AM72" s="7" cm="1">
        <f t="array" ref="AM72">SUMPRODUCT(N72:T72,$N$2:$T$2)/100</f>
        <v>10.6504823790299</v>
      </c>
      <c r="AN72" s="1" cm="1">
        <f t="array" ref="AN72">SUMPRODUCT(N72:T72,$N$1:$T$1)/100</f>
        <v>1109.7582017422</v>
      </c>
      <c r="AO72" s="1" cm="1">
        <f t="array" ref="AO72">-8.314*SUMPRODUCT((N72:T72/100)*LN(N72:T72/100+0.000000000001))</f>
        <v>3.62139437182299</v>
      </c>
      <c r="AP72" s="1" cm="1">
        <f t="array" ref="AP72">SUMPRODUCT((N72:T72/100)^2)</f>
        <v>0.811471129274498</v>
      </c>
      <c r="AQ72" s="1" cm="1">
        <f t="array" ref="AQ72">1/SUMPRODUCT((N72:T72/100)^2)</f>
        <v>1.23232973290628</v>
      </c>
      <c r="AR72" s="1" t="s">
        <v>55</v>
      </c>
      <c r="AS72" s="6">
        <f t="shared" si="37"/>
        <v>2</v>
      </c>
      <c r="AT72" s="1">
        <v>979.85</v>
      </c>
      <c r="AU72" s="1">
        <v>4</v>
      </c>
      <c r="AV72" s="1">
        <v>50</v>
      </c>
      <c r="AW72" s="1">
        <v>499.85</v>
      </c>
      <c r="AX72" s="1">
        <v>0.25</v>
      </c>
      <c r="AY72" s="5">
        <f t="shared" si="38"/>
        <v>249.925</v>
      </c>
      <c r="AZ72" s="1">
        <f t="shared" si="39"/>
        <v>0.125</v>
      </c>
      <c r="BA72" s="1">
        <f t="shared" si="40"/>
        <v>124.9625</v>
      </c>
      <c r="BB72" s="1">
        <f t="shared" si="41"/>
        <v>480</v>
      </c>
      <c r="BC72" s="1" t="s">
        <v>56</v>
      </c>
      <c r="BD72" s="1">
        <v>191</v>
      </c>
      <c r="BE72" s="1" t="s">
        <v>52</v>
      </c>
      <c r="BF72" s="1" t="s">
        <v>52</v>
      </c>
      <c r="BG72" s="1">
        <v>55</v>
      </c>
      <c r="BH72" s="1">
        <f t="shared" si="42"/>
        <v>-0.267932510646936</v>
      </c>
      <c r="BI72" s="1">
        <f t="shared" si="43"/>
        <v>0.756109151147717</v>
      </c>
    </row>
    <row r="73" spans="1:61">
      <c r="A73" s="1">
        <v>971</v>
      </c>
      <c r="B73" s="1" t="s">
        <v>99</v>
      </c>
      <c r="C73" s="1" t="str">
        <f>_xlfn.XLOOKUP(A73,All!$A:$A,All!$C:$C,"")</f>
        <v>Cu-Al-Cr-Mg-Ni-Si</v>
      </c>
      <c r="D73" s="1">
        <v>2</v>
      </c>
      <c r="E73" s="1" t="s">
        <v>1344</v>
      </c>
      <c r="F73" s="1">
        <f t="shared" si="22"/>
        <v>92.25</v>
      </c>
      <c r="G73" s="1">
        <v>0.5</v>
      </c>
      <c r="H73" s="1">
        <v>0.1</v>
      </c>
      <c r="I73" s="1">
        <v>0.15</v>
      </c>
      <c r="J73" s="1">
        <v>6</v>
      </c>
      <c r="K73" s="1">
        <v>1</v>
      </c>
      <c r="L73" s="1">
        <v>0</v>
      </c>
      <c r="M73" s="1" t="s">
        <v>1345</v>
      </c>
      <c r="N73" s="1" cm="1">
        <f t="array" ref="N73">(F73/$F$4)/SUMPRODUCT($F73:$L73/$F$4:$L$4)*100</f>
        <v>89.8241262975082</v>
      </c>
      <c r="O73" s="1" cm="1">
        <f t="array" ref="O73">(G73/$G$4)/SUMPRODUCT($F73:$L73/$F$4:$L$4)*100</f>
        <v>1.14659676353571</v>
      </c>
      <c r="P73" s="1" cm="1">
        <f t="array" ref="P73">(H73/$H$4)/SUMPRODUCT($F73:$L73/$F$4:$L$4)*100</f>
        <v>0.118999437932613</v>
      </c>
      <c r="Q73" s="1" cm="1">
        <f t="array" ref="Q73">(I73/$I$4)/SUMPRODUCT($F73:$L73/$F$4:$L$4)*100</f>
        <v>0.381865548739609</v>
      </c>
      <c r="R73" s="1" cm="1">
        <f t="array" ref="R73">(J73/$J$4)/SUMPRODUCT($F73:$L73/$F$4:$L$4)*100</f>
        <v>6.32528046759661</v>
      </c>
      <c r="S73" s="1" cm="1">
        <f t="array" ref="S73">(K73/$K$4)/SUMPRODUCT($F73:$L73/$F$4:$L$4)*100</f>
        <v>2.20313148468724</v>
      </c>
      <c r="T73" s="1" cm="1">
        <f t="array" ref="T73">(L73/$L$4)/SUMPRODUCT($F73:$L73/$F$4:$L$4)*100</f>
        <v>0</v>
      </c>
      <c r="U73" s="1">
        <f t="shared" si="23"/>
        <v>100</v>
      </c>
      <c r="V73" s="1">
        <f t="shared" si="24"/>
        <v>6</v>
      </c>
      <c r="W73" s="1">
        <f t="shared" si="25"/>
        <v>7</v>
      </c>
      <c r="X73" s="1">
        <f t="shared" si="26"/>
        <v>6</v>
      </c>
      <c r="Y73" s="1">
        <f t="shared" si="27"/>
        <v>0.0214285714285714</v>
      </c>
      <c r="Z73" s="1">
        <f t="shared" si="28"/>
        <v>0</v>
      </c>
      <c r="AA73" s="1">
        <f t="shared" si="29"/>
        <v>0</v>
      </c>
      <c r="AB73" s="1">
        <f t="shared" si="30"/>
        <v>0.1</v>
      </c>
      <c r="AC73" s="1">
        <f t="shared" si="31"/>
        <v>0</v>
      </c>
      <c r="AD73" s="1">
        <f t="shared" si="32"/>
        <v>1.18999437932613</v>
      </c>
      <c r="AE73" s="1">
        <f t="shared" si="33"/>
        <v>0.0142857142857143</v>
      </c>
      <c r="AF73" s="1">
        <f t="shared" si="34"/>
        <v>70</v>
      </c>
      <c r="AG73" s="1">
        <f t="shared" si="35"/>
        <v>0.7</v>
      </c>
      <c r="AH73" s="7">
        <f t="shared" si="36"/>
        <v>0.101758737024918</v>
      </c>
      <c r="AI73" s="7" cm="1">
        <f t="array" ref="AI73">SQRT(SUMPRODUCT(N73:T73/100,(1-($N$4:$T$4/(SUMPRODUCT(N73:T73,$N$4:$T$4)/100)))^2))</f>
        <v>0.0290537376869327</v>
      </c>
      <c r="AJ73" s="7" cm="1">
        <f t="array" ref="AJ73">SUMPRODUCT(N73:T73,$N$3:$T$3)/100</f>
        <v>1.8947687920439</v>
      </c>
      <c r="AK73" s="7" cm="1">
        <f t="array" ref="AK73">SUMPRODUCT(N73:T73/100,($N$3:$T$3-(SUMPRODUCT(N73:T73,$N$3:$T$3)/100))^2)</f>
        <v>0.00234106527333297</v>
      </c>
      <c r="AL73" s="7" cm="1">
        <f t="array" ref="AL73">SUMPRODUCT(N73:T73/100,($N$2:$T$2-(SUMPRODUCT(N73:T73,$N$2:$T$2)/100))^2)</f>
        <v>2.09350754742919</v>
      </c>
      <c r="AM73" s="7" cm="1">
        <f t="array" ref="AM73">SUMPRODUCT(N73:T73,$N$2:$T$2)/100</f>
        <v>10.6504823790299</v>
      </c>
      <c r="AN73" s="1" cm="1">
        <f t="array" ref="AN73">SUMPRODUCT(N73:T73,$N$1:$T$1)/100</f>
        <v>1109.7582017422</v>
      </c>
      <c r="AO73" s="1" cm="1">
        <f t="array" ref="AO73">-8.314*SUMPRODUCT((N73:T73/100)*LN(N73:T73/100+0.000000000001))</f>
        <v>3.62139437182299</v>
      </c>
      <c r="AP73" s="1" cm="1">
        <f t="array" ref="AP73">SUMPRODUCT((N73:T73/100)^2)</f>
        <v>0.811471129274498</v>
      </c>
      <c r="AQ73" s="1" cm="1">
        <f t="array" ref="AQ73">1/SUMPRODUCT((N73:T73/100)^2)</f>
        <v>1.23232973290628</v>
      </c>
      <c r="AR73" s="1" t="s">
        <v>55</v>
      </c>
      <c r="AS73" s="6">
        <f t="shared" si="37"/>
        <v>2</v>
      </c>
      <c r="AT73" s="1">
        <v>979.85</v>
      </c>
      <c r="AU73" s="1">
        <v>4</v>
      </c>
      <c r="AV73" s="1">
        <v>50</v>
      </c>
      <c r="AW73" s="1">
        <v>449.85</v>
      </c>
      <c r="AX73" s="1">
        <v>1</v>
      </c>
      <c r="AY73" s="5">
        <f t="shared" si="38"/>
        <v>224.925</v>
      </c>
      <c r="AZ73" s="1">
        <f t="shared" si="39"/>
        <v>0.5</v>
      </c>
      <c r="BA73" s="1">
        <f t="shared" si="40"/>
        <v>449.85</v>
      </c>
      <c r="BB73" s="1">
        <f t="shared" si="41"/>
        <v>530</v>
      </c>
      <c r="BC73" s="1" t="s">
        <v>56</v>
      </c>
      <c r="BD73" s="1">
        <v>196</v>
      </c>
      <c r="BE73" s="1" t="s">
        <v>52</v>
      </c>
      <c r="BF73" s="1" t="s">
        <v>52</v>
      </c>
      <c r="BG73" s="1">
        <v>55</v>
      </c>
      <c r="BH73" s="1">
        <f t="shared" si="42"/>
        <v>-0.203627885354111</v>
      </c>
      <c r="BI73" s="1">
        <f t="shared" si="43"/>
        <v>0.744034833728012</v>
      </c>
    </row>
    <row r="74" spans="1:61">
      <c r="A74" s="1">
        <v>1086</v>
      </c>
      <c r="B74" s="1" t="s">
        <v>99</v>
      </c>
      <c r="C74" s="1" t="str">
        <f>_xlfn.XLOOKUP(A74,All!$A:$A,All!$C:$C,"")</f>
        <v>Cu-Al-Cr-Mg-Ni-Si</v>
      </c>
      <c r="D74" s="1">
        <v>2</v>
      </c>
      <c r="E74" s="1" t="s">
        <v>1344</v>
      </c>
      <c r="F74" s="1">
        <f t="shared" si="22"/>
        <v>92.25</v>
      </c>
      <c r="G74" s="1">
        <v>0.5</v>
      </c>
      <c r="H74" s="1">
        <v>0.1</v>
      </c>
      <c r="I74" s="1">
        <v>0.15</v>
      </c>
      <c r="J74" s="1">
        <v>6</v>
      </c>
      <c r="K74" s="1">
        <v>1</v>
      </c>
      <c r="L74" s="1">
        <v>0</v>
      </c>
      <c r="M74" s="1" t="s">
        <v>1345</v>
      </c>
      <c r="N74" s="1" cm="1">
        <f t="array" ref="N74">(F74/$F$4)/SUMPRODUCT($F74:$L74/$F$4:$L$4)*100</f>
        <v>89.8241262975082</v>
      </c>
      <c r="O74" s="1" cm="1">
        <f t="array" ref="O74">(G74/$G$4)/SUMPRODUCT($F74:$L74/$F$4:$L$4)*100</f>
        <v>1.14659676353571</v>
      </c>
      <c r="P74" s="1" cm="1">
        <f t="array" ref="P74">(H74/$H$4)/SUMPRODUCT($F74:$L74/$F$4:$L$4)*100</f>
        <v>0.118999437932613</v>
      </c>
      <c r="Q74" s="1" cm="1">
        <f t="array" ref="Q74">(I74/$I$4)/SUMPRODUCT($F74:$L74/$F$4:$L$4)*100</f>
        <v>0.381865548739609</v>
      </c>
      <c r="R74" s="1" cm="1">
        <f t="array" ref="R74">(J74/$J$4)/SUMPRODUCT($F74:$L74/$F$4:$L$4)*100</f>
        <v>6.32528046759661</v>
      </c>
      <c r="S74" s="1" cm="1">
        <f t="array" ref="S74">(K74/$K$4)/SUMPRODUCT($F74:$L74/$F$4:$L$4)*100</f>
        <v>2.20313148468724</v>
      </c>
      <c r="T74" s="1" cm="1">
        <f t="array" ref="T74">(L74/$L$4)/SUMPRODUCT($F74:$L74/$F$4:$L$4)*100</f>
        <v>0</v>
      </c>
      <c r="U74" s="1">
        <f t="shared" si="23"/>
        <v>100</v>
      </c>
      <c r="V74" s="1">
        <f t="shared" si="24"/>
        <v>6</v>
      </c>
      <c r="W74" s="1">
        <f t="shared" si="25"/>
        <v>7</v>
      </c>
      <c r="X74" s="1">
        <f t="shared" si="26"/>
        <v>6</v>
      </c>
      <c r="Y74" s="1">
        <f t="shared" si="27"/>
        <v>0.0214285714285714</v>
      </c>
      <c r="Z74" s="1">
        <f t="shared" si="28"/>
        <v>0</v>
      </c>
      <c r="AA74" s="1">
        <f t="shared" si="29"/>
        <v>0</v>
      </c>
      <c r="AB74" s="1">
        <f t="shared" si="30"/>
        <v>0.1</v>
      </c>
      <c r="AC74" s="1">
        <f t="shared" si="31"/>
        <v>0</v>
      </c>
      <c r="AD74" s="1">
        <f t="shared" si="32"/>
        <v>1.18999437932613</v>
      </c>
      <c r="AE74" s="1">
        <f t="shared" si="33"/>
        <v>0.0142857142857143</v>
      </c>
      <c r="AF74" s="1">
        <f t="shared" si="34"/>
        <v>70</v>
      </c>
      <c r="AG74" s="1">
        <f t="shared" si="35"/>
        <v>0.7</v>
      </c>
      <c r="AH74" s="7">
        <f t="shared" si="36"/>
        <v>0.101758737024918</v>
      </c>
      <c r="AI74" s="7" cm="1">
        <f t="array" ref="AI74">SQRT(SUMPRODUCT(N74:T74/100,(1-($N$4:$T$4/(SUMPRODUCT(N74:T74,$N$4:$T$4)/100)))^2))</f>
        <v>0.0290537376869327</v>
      </c>
      <c r="AJ74" s="7" cm="1">
        <f t="array" ref="AJ74">SUMPRODUCT(N74:T74,$N$3:$T$3)/100</f>
        <v>1.8947687920439</v>
      </c>
      <c r="AK74" s="7" cm="1">
        <f t="array" ref="AK74">SUMPRODUCT(N74:T74/100,($N$3:$T$3-(SUMPRODUCT(N74:T74,$N$3:$T$3)/100))^2)</f>
        <v>0.00234106527333297</v>
      </c>
      <c r="AL74" s="7" cm="1">
        <f t="array" ref="AL74">SUMPRODUCT(N74:T74/100,($N$2:$T$2-(SUMPRODUCT(N74:T74,$N$2:$T$2)/100))^2)</f>
        <v>2.09350754742919</v>
      </c>
      <c r="AM74" s="7" cm="1">
        <f t="array" ref="AM74">SUMPRODUCT(N74:T74,$N$2:$T$2)/100</f>
        <v>10.6504823790299</v>
      </c>
      <c r="AN74" s="1" cm="1">
        <f t="array" ref="AN74">SUMPRODUCT(N74:T74,$N$1:$T$1)/100</f>
        <v>1109.7582017422</v>
      </c>
      <c r="AO74" s="1" cm="1">
        <f t="array" ref="AO74">-8.314*SUMPRODUCT((N74:T74/100)*LN(N74:T74/100+0.000000000001))</f>
        <v>3.62139437182299</v>
      </c>
      <c r="AP74" s="1" cm="1">
        <f t="array" ref="AP74">SUMPRODUCT((N74:T74/100)^2)</f>
        <v>0.811471129274498</v>
      </c>
      <c r="AQ74" s="1" cm="1">
        <f t="array" ref="AQ74">1/SUMPRODUCT((N74:T74/100)^2)</f>
        <v>1.23232973290628</v>
      </c>
      <c r="AR74" s="1" t="s">
        <v>55</v>
      </c>
      <c r="AS74" s="6">
        <f t="shared" si="37"/>
        <v>2</v>
      </c>
      <c r="AT74" s="1">
        <v>979.85</v>
      </c>
      <c r="AU74" s="1">
        <v>4</v>
      </c>
      <c r="AV74" s="1">
        <v>50</v>
      </c>
      <c r="AW74" s="1">
        <v>399.85</v>
      </c>
      <c r="AX74" s="1">
        <v>4</v>
      </c>
      <c r="AY74" s="5">
        <f t="shared" si="38"/>
        <v>199.925</v>
      </c>
      <c r="AZ74" s="1">
        <f t="shared" si="39"/>
        <v>2</v>
      </c>
      <c r="BA74" s="1">
        <f t="shared" si="40"/>
        <v>1599.4</v>
      </c>
      <c r="BB74" s="1">
        <f t="shared" si="41"/>
        <v>580</v>
      </c>
      <c r="BC74" s="1" t="s">
        <v>56</v>
      </c>
      <c r="BD74" s="1">
        <v>211</v>
      </c>
      <c r="BE74" s="1" t="s">
        <v>52</v>
      </c>
      <c r="BF74" s="1" t="s">
        <v>52</v>
      </c>
      <c r="BG74" s="1">
        <v>55</v>
      </c>
      <c r="BH74" s="1">
        <f t="shared" si="42"/>
        <v>-0.0107140094756338</v>
      </c>
      <c r="BI74" s="1">
        <f t="shared" si="43"/>
        <v>0.708569706169591</v>
      </c>
    </row>
    <row r="75" spans="1:61">
      <c r="A75" s="1">
        <v>1036</v>
      </c>
      <c r="B75" s="1" t="s">
        <v>99</v>
      </c>
      <c r="C75" s="1" t="str">
        <f>_xlfn.XLOOKUP(A75,All!$A:$A,All!$C:$C,"")</f>
        <v>Cu-Al-Cr-Mg-Ni-Si</v>
      </c>
      <c r="D75" s="1">
        <v>2</v>
      </c>
      <c r="E75" s="1" t="s">
        <v>1344</v>
      </c>
      <c r="F75" s="1">
        <f t="shared" si="22"/>
        <v>92.25</v>
      </c>
      <c r="G75" s="1">
        <v>0.5</v>
      </c>
      <c r="H75" s="1">
        <v>0.1</v>
      </c>
      <c r="I75" s="1">
        <v>0.15</v>
      </c>
      <c r="J75" s="1">
        <v>6</v>
      </c>
      <c r="K75" s="1">
        <v>1</v>
      </c>
      <c r="L75" s="1">
        <v>0</v>
      </c>
      <c r="M75" s="1" t="s">
        <v>1345</v>
      </c>
      <c r="N75" s="1" cm="1">
        <f t="array" ref="N75">(F75/$F$4)/SUMPRODUCT($F75:$L75/$F$4:$L$4)*100</f>
        <v>89.8241262975082</v>
      </c>
      <c r="O75" s="1" cm="1">
        <f t="array" ref="O75">(G75/$G$4)/SUMPRODUCT($F75:$L75/$F$4:$L$4)*100</f>
        <v>1.14659676353571</v>
      </c>
      <c r="P75" s="1" cm="1">
        <f t="array" ref="P75">(H75/$H$4)/SUMPRODUCT($F75:$L75/$F$4:$L$4)*100</f>
        <v>0.118999437932613</v>
      </c>
      <c r="Q75" s="1" cm="1">
        <f t="array" ref="Q75">(I75/$I$4)/SUMPRODUCT($F75:$L75/$F$4:$L$4)*100</f>
        <v>0.381865548739609</v>
      </c>
      <c r="R75" s="1" cm="1">
        <f t="array" ref="R75">(J75/$J$4)/SUMPRODUCT($F75:$L75/$F$4:$L$4)*100</f>
        <v>6.32528046759661</v>
      </c>
      <c r="S75" s="1" cm="1">
        <f t="array" ref="S75">(K75/$K$4)/SUMPRODUCT($F75:$L75/$F$4:$L$4)*100</f>
        <v>2.20313148468724</v>
      </c>
      <c r="T75" s="1" cm="1">
        <f t="array" ref="T75">(L75/$L$4)/SUMPRODUCT($F75:$L75/$F$4:$L$4)*100</f>
        <v>0</v>
      </c>
      <c r="U75" s="1">
        <f t="shared" si="23"/>
        <v>100</v>
      </c>
      <c r="V75" s="1">
        <f t="shared" si="24"/>
        <v>6</v>
      </c>
      <c r="W75" s="1">
        <f t="shared" si="25"/>
        <v>7</v>
      </c>
      <c r="X75" s="1">
        <f t="shared" si="26"/>
        <v>6</v>
      </c>
      <c r="Y75" s="1">
        <f t="shared" si="27"/>
        <v>0.0214285714285714</v>
      </c>
      <c r="Z75" s="1">
        <f t="shared" si="28"/>
        <v>0</v>
      </c>
      <c r="AA75" s="1">
        <f t="shared" si="29"/>
        <v>0</v>
      </c>
      <c r="AB75" s="1">
        <f t="shared" si="30"/>
        <v>0.1</v>
      </c>
      <c r="AC75" s="1">
        <f t="shared" si="31"/>
        <v>0</v>
      </c>
      <c r="AD75" s="1">
        <f t="shared" si="32"/>
        <v>1.18999437932613</v>
      </c>
      <c r="AE75" s="1">
        <f t="shared" si="33"/>
        <v>0.0142857142857143</v>
      </c>
      <c r="AF75" s="1">
        <f t="shared" si="34"/>
        <v>70</v>
      </c>
      <c r="AG75" s="1">
        <f t="shared" si="35"/>
        <v>0.7</v>
      </c>
      <c r="AH75" s="7">
        <f t="shared" si="36"/>
        <v>0.101758737024918</v>
      </c>
      <c r="AI75" s="7" cm="1">
        <f t="array" ref="AI75">SQRT(SUMPRODUCT(N75:T75/100,(1-($N$4:$T$4/(SUMPRODUCT(N75:T75,$N$4:$T$4)/100)))^2))</f>
        <v>0.0290537376869327</v>
      </c>
      <c r="AJ75" s="7" cm="1">
        <f t="array" ref="AJ75">SUMPRODUCT(N75:T75,$N$3:$T$3)/100</f>
        <v>1.8947687920439</v>
      </c>
      <c r="AK75" s="7" cm="1">
        <f t="array" ref="AK75">SUMPRODUCT(N75:T75/100,($N$3:$T$3-(SUMPRODUCT(N75:T75,$N$3:$T$3)/100))^2)</f>
        <v>0.00234106527333297</v>
      </c>
      <c r="AL75" s="7" cm="1">
        <f t="array" ref="AL75">SUMPRODUCT(N75:T75/100,($N$2:$T$2-(SUMPRODUCT(N75:T75,$N$2:$T$2)/100))^2)</f>
        <v>2.09350754742919</v>
      </c>
      <c r="AM75" s="7" cm="1">
        <f t="array" ref="AM75">SUMPRODUCT(N75:T75,$N$2:$T$2)/100</f>
        <v>10.6504823790299</v>
      </c>
      <c r="AN75" s="1" cm="1">
        <f t="array" ref="AN75">SUMPRODUCT(N75:T75,$N$1:$T$1)/100</f>
        <v>1109.7582017422</v>
      </c>
      <c r="AO75" s="1" cm="1">
        <f t="array" ref="AO75">-8.314*SUMPRODUCT((N75:T75/100)*LN(N75:T75/100+0.000000000001))</f>
        <v>3.62139437182299</v>
      </c>
      <c r="AP75" s="1" cm="1">
        <f t="array" ref="AP75">SUMPRODUCT((N75:T75/100)^2)</f>
        <v>0.811471129274498</v>
      </c>
      <c r="AQ75" s="1" cm="1">
        <f t="array" ref="AQ75">1/SUMPRODUCT((N75:T75/100)^2)</f>
        <v>1.23232973290628</v>
      </c>
      <c r="AR75" s="1" t="s">
        <v>55</v>
      </c>
      <c r="AS75" s="6">
        <f t="shared" si="37"/>
        <v>2</v>
      </c>
      <c r="AT75" s="1">
        <v>979.85</v>
      </c>
      <c r="AU75" s="1">
        <v>4</v>
      </c>
      <c r="AV75" s="1">
        <v>50</v>
      </c>
      <c r="AW75" s="1">
        <v>399.85</v>
      </c>
      <c r="AX75" s="1">
        <v>2</v>
      </c>
      <c r="AY75" s="5">
        <f t="shared" si="38"/>
        <v>199.925</v>
      </c>
      <c r="AZ75" s="1">
        <f t="shared" si="39"/>
        <v>1</v>
      </c>
      <c r="BA75" s="1">
        <f t="shared" si="40"/>
        <v>799.7</v>
      </c>
      <c r="BB75" s="1">
        <f t="shared" si="41"/>
        <v>580</v>
      </c>
      <c r="BC75" s="1" t="s">
        <v>56</v>
      </c>
      <c r="BD75" s="1">
        <v>214</v>
      </c>
      <c r="BE75" s="1" t="s">
        <v>52</v>
      </c>
      <c r="BF75" s="1" t="s">
        <v>52</v>
      </c>
      <c r="BG75" s="1">
        <v>55</v>
      </c>
      <c r="BH75" s="1">
        <f t="shared" si="42"/>
        <v>0.0278687657000615</v>
      </c>
      <c r="BI75" s="1">
        <f t="shared" si="43"/>
        <v>0.701623672917154</v>
      </c>
    </row>
    <row r="76" spans="1:61">
      <c r="A76" s="1">
        <v>968</v>
      </c>
      <c r="B76" s="1" t="s">
        <v>99</v>
      </c>
      <c r="C76" s="1" t="str">
        <f>_xlfn.XLOOKUP(A76,All!$A:$A,All!$C:$C,"")</f>
        <v>Cu-Al-Cr-Mg-Ni-Si</v>
      </c>
      <c r="D76" s="1">
        <v>2</v>
      </c>
      <c r="E76" s="1" t="s">
        <v>1344</v>
      </c>
      <c r="F76" s="1">
        <f t="shared" si="22"/>
        <v>92.25</v>
      </c>
      <c r="G76" s="1">
        <v>0.5</v>
      </c>
      <c r="H76" s="1">
        <v>0.1</v>
      </c>
      <c r="I76" s="1">
        <v>0.15</v>
      </c>
      <c r="J76" s="1">
        <v>6</v>
      </c>
      <c r="K76" s="1">
        <v>1</v>
      </c>
      <c r="L76" s="1">
        <v>0</v>
      </c>
      <c r="M76" s="1" t="s">
        <v>1345</v>
      </c>
      <c r="N76" s="1" cm="1">
        <f t="array" ref="N76">(F76/$F$4)/SUMPRODUCT($F76:$L76/$F$4:$L$4)*100</f>
        <v>89.8241262975082</v>
      </c>
      <c r="O76" s="1" cm="1">
        <f t="array" ref="O76">(G76/$G$4)/SUMPRODUCT($F76:$L76/$F$4:$L$4)*100</f>
        <v>1.14659676353571</v>
      </c>
      <c r="P76" s="1" cm="1">
        <f t="array" ref="P76">(H76/$H$4)/SUMPRODUCT($F76:$L76/$F$4:$L$4)*100</f>
        <v>0.118999437932613</v>
      </c>
      <c r="Q76" s="1" cm="1">
        <f t="array" ref="Q76">(I76/$I$4)/SUMPRODUCT($F76:$L76/$F$4:$L$4)*100</f>
        <v>0.381865548739609</v>
      </c>
      <c r="R76" s="1" cm="1">
        <f t="array" ref="R76">(J76/$J$4)/SUMPRODUCT($F76:$L76/$F$4:$L$4)*100</f>
        <v>6.32528046759661</v>
      </c>
      <c r="S76" s="1" cm="1">
        <f t="array" ref="S76">(K76/$K$4)/SUMPRODUCT($F76:$L76/$F$4:$L$4)*100</f>
        <v>2.20313148468724</v>
      </c>
      <c r="T76" s="1" cm="1">
        <f t="array" ref="T76">(L76/$L$4)/SUMPRODUCT($F76:$L76/$F$4:$L$4)*100</f>
        <v>0</v>
      </c>
      <c r="U76" s="1">
        <f t="shared" si="23"/>
        <v>100</v>
      </c>
      <c r="V76" s="1">
        <f t="shared" si="24"/>
        <v>6</v>
      </c>
      <c r="W76" s="1">
        <f t="shared" si="25"/>
        <v>7</v>
      </c>
      <c r="X76" s="1">
        <f t="shared" si="26"/>
        <v>6</v>
      </c>
      <c r="Y76" s="1">
        <f t="shared" si="27"/>
        <v>0.0214285714285714</v>
      </c>
      <c r="Z76" s="1">
        <f t="shared" si="28"/>
        <v>0</v>
      </c>
      <c r="AA76" s="1">
        <f t="shared" si="29"/>
        <v>0</v>
      </c>
      <c r="AB76" s="1">
        <f t="shared" si="30"/>
        <v>0.1</v>
      </c>
      <c r="AC76" s="1">
        <f t="shared" si="31"/>
        <v>0</v>
      </c>
      <c r="AD76" s="1">
        <f t="shared" si="32"/>
        <v>1.18999437932613</v>
      </c>
      <c r="AE76" s="1">
        <f t="shared" si="33"/>
        <v>0.0142857142857143</v>
      </c>
      <c r="AF76" s="1">
        <f t="shared" si="34"/>
        <v>70</v>
      </c>
      <c r="AG76" s="1">
        <f t="shared" si="35"/>
        <v>0.7</v>
      </c>
      <c r="AH76" s="7">
        <f t="shared" si="36"/>
        <v>0.101758737024918</v>
      </c>
      <c r="AI76" s="7" cm="1">
        <f t="array" ref="AI76">SQRT(SUMPRODUCT(N76:T76/100,(1-($N$4:$T$4/(SUMPRODUCT(N76:T76,$N$4:$T$4)/100)))^2))</f>
        <v>0.0290537376869327</v>
      </c>
      <c r="AJ76" s="7" cm="1">
        <f t="array" ref="AJ76">SUMPRODUCT(N76:T76,$N$3:$T$3)/100</f>
        <v>1.8947687920439</v>
      </c>
      <c r="AK76" s="7" cm="1">
        <f t="array" ref="AK76">SUMPRODUCT(N76:T76/100,($N$3:$T$3-(SUMPRODUCT(N76:T76,$N$3:$T$3)/100))^2)</f>
        <v>0.00234106527333297</v>
      </c>
      <c r="AL76" s="7" cm="1">
        <f t="array" ref="AL76">SUMPRODUCT(N76:T76/100,($N$2:$T$2-(SUMPRODUCT(N76:T76,$N$2:$T$2)/100))^2)</f>
        <v>2.09350754742919</v>
      </c>
      <c r="AM76" s="7" cm="1">
        <f t="array" ref="AM76">SUMPRODUCT(N76:T76,$N$2:$T$2)/100</f>
        <v>10.6504823790299</v>
      </c>
      <c r="AN76" s="1" cm="1">
        <f t="array" ref="AN76">SUMPRODUCT(N76:T76,$N$1:$T$1)/100</f>
        <v>1109.7582017422</v>
      </c>
      <c r="AO76" s="1" cm="1">
        <f t="array" ref="AO76">-8.314*SUMPRODUCT((N76:T76/100)*LN(N76:T76/100+0.000000000001))</f>
        <v>3.62139437182299</v>
      </c>
      <c r="AP76" s="1" cm="1">
        <f t="array" ref="AP76">SUMPRODUCT((N76:T76/100)^2)</f>
        <v>0.811471129274498</v>
      </c>
      <c r="AQ76" s="1" cm="1">
        <f t="array" ref="AQ76">1/SUMPRODUCT((N76:T76/100)^2)</f>
        <v>1.23232973290628</v>
      </c>
      <c r="AR76" s="1" t="s">
        <v>55</v>
      </c>
      <c r="AS76" s="6">
        <f t="shared" si="37"/>
        <v>2</v>
      </c>
      <c r="AT76" s="1">
        <v>979.85</v>
      </c>
      <c r="AU76" s="1">
        <v>4</v>
      </c>
      <c r="AV76" s="1">
        <v>50</v>
      </c>
      <c r="AW76" s="1">
        <v>499.85</v>
      </c>
      <c r="AX76" s="1">
        <v>1</v>
      </c>
      <c r="AY76" s="5">
        <f t="shared" si="38"/>
        <v>249.925</v>
      </c>
      <c r="AZ76" s="1">
        <f t="shared" si="39"/>
        <v>0.5</v>
      </c>
      <c r="BA76" s="1">
        <f t="shared" si="40"/>
        <v>499.85</v>
      </c>
      <c r="BB76" s="1">
        <f t="shared" si="41"/>
        <v>480</v>
      </c>
      <c r="BC76" s="1" t="s">
        <v>56</v>
      </c>
      <c r="BD76" s="1">
        <v>150</v>
      </c>
      <c r="BE76" s="1" t="s">
        <v>52</v>
      </c>
      <c r="BF76" s="1" t="s">
        <v>52</v>
      </c>
      <c r="BG76" s="1">
        <v>54</v>
      </c>
      <c r="BH76" s="1">
        <f t="shared" si="42"/>
        <v>-0.795230438048107</v>
      </c>
      <c r="BI76" s="1">
        <f t="shared" si="43"/>
        <v>0.865848949986576</v>
      </c>
    </row>
    <row r="77" spans="1:61">
      <c r="A77" s="1">
        <v>964</v>
      </c>
      <c r="B77" s="1" t="s">
        <v>99</v>
      </c>
      <c r="C77" s="1" t="str">
        <f>_xlfn.XLOOKUP(A77,All!$A:$A,All!$C:$C,"")</f>
        <v>Cu-Al-Cr-Mg-Ni-Si</v>
      </c>
      <c r="D77" s="1">
        <v>2</v>
      </c>
      <c r="E77" s="1" t="s">
        <v>1344</v>
      </c>
      <c r="F77" s="1">
        <f t="shared" si="22"/>
        <v>92.25</v>
      </c>
      <c r="G77" s="1">
        <v>0.5</v>
      </c>
      <c r="H77" s="1">
        <v>0.1</v>
      </c>
      <c r="I77" s="1">
        <v>0.15</v>
      </c>
      <c r="J77" s="1">
        <v>6</v>
      </c>
      <c r="K77" s="1">
        <v>1</v>
      </c>
      <c r="L77" s="1">
        <v>0</v>
      </c>
      <c r="M77" s="1" t="s">
        <v>1345</v>
      </c>
      <c r="N77" s="1" cm="1">
        <f t="array" ref="N77">(F77/$F$4)/SUMPRODUCT($F77:$L77/$F$4:$L$4)*100</f>
        <v>89.8241262975082</v>
      </c>
      <c r="O77" s="1" cm="1">
        <f t="array" ref="O77">(G77/$G$4)/SUMPRODUCT($F77:$L77/$F$4:$L$4)*100</f>
        <v>1.14659676353571</v>
      </c>
      <c r="P77" s="1" cm="1">
        <f t="array" ref="P77">(H77/$H$4)/SUMPRODUCT($F77:$L77/$F$4:$L$4)*100</f>
        <v>0.118999437932613</v>
      </c>
      <c r="Q77" s="1" cm="1">
        <f t="array" ref="Q77">(I77/$I$4)/SUMPRODUCT($F77:$L77/$F$4:$L$4)*100</f>
        <v>0.381865548739609</v>
      </c>
      <c r="R77" s="1" cm="1">
        <f t="array" ref="R77">(J77/$J$4)/SUMPRODUCT($F77:$L77/$F$4:$L$4)*100</f>
        <v>6.32528046759661</v>
      </c>
      <c r="S77" s="1" cm="1">
        <f t="array" ref="S77">(K77/$K$4)/SUMPRODUCT($F77:$L77/$F$4:$L$4)*100</f>
        <v>2.20313148468724</v>
      </c>
      <c r="T77" s="1" cm="1">
        <f t="array" ref="T77">(L77/$L$4)/SUMPRODUCT($F77:$L77/$F$4:$L$4)*100</f>
        <v>0</v>
      </c>
      <c r="U77" s="1">
        <f t="shared" si="23"/>
        <v>100</v>
      </c>
      <c r="V77" s="1">
        <f t="shared" si="24"/>
        <v>6</v>
      </c>
      <c r="W77" s="1">
        <f t="shared" si="25"/>
        <v>7</v>
      </c>
      <c r="X77" s="1">
        <f t="shared" si="26"/>
        <v>6</v>
      </c>
      <c r="Y77" s="1">
        <f t="shared" si="27"/>
        <v>0.0214285714285714</v>
      </c>
      <c r="Z77" s="1">
        <f t="shared" si="28"/>
        <v>0</v>
      </c>
      <c r="AA77" s="1">
        <f t="shared" si="29"/>
        <v>0</v>
      </c>
      <c r="AB77" s="1">
        <f t="shared" si="30"/>
        <v>0.1</v>
      </c>
      <c r="AC77" s="1">
        <f t="shared" si="31"/>
        <v>0</v>
      </c>
      <c r="AD77" s="1">
        <f t="shared" si="32"/>
        <v>1.18999437932613</v>
      </c>
      <c r="AE77" s="1">
        <f t="shared" si="33"/>
        <v>0.0142857142857143</v>
      </c>
      <c r="AF77" s="1">
        <f t="shared" si="34"/>
        <v>70</v>
      </c>
      <c r="AG77" s="1">
        <f t="shared" si="35"/>
        <v>0.7</v>
      </c>
      <c r="AH77" s="7">
        <f t="shared" si="36"/>
        <v>0.101758737024918</v>
      </c>
      <c r="AI77" s="7" cm="1">
        <f t="array" ref="AI77">SQRT(SUMPRODUCT(N77:T77/100,(1-($N$4:$T$4/(SUMPRODUCT(N77:T77,$N$4:$T$4)/100)))^2))</f>
        <v>0.0290537376869327</v>
      </c>
      <c r="AJ77" s="7" cm="1">
        <f t="array" ref="AJ77">SUMPRODUCT(N77:T77,$N$3:$T$3)/100</f>
        <v>1.8947687920439</v>
      </c>
      <c r="AK77" s="7" cm="1">
        <f t="array" ref="AK77">SUMPRODUCT(N77:T77/100,($N$3:$T$3-(SUMPRODUCT(N77:T77,$N$3:$T$3)/100))^2)</f>
        <v>0.00234106527333297</v>
      </c>
      <c r="AL77" s="7" cm="1">
        <f t="array" ref="AL77">SUMPRODUCT(N77:T77/100,($N$2:$T$2-(SUMPRODUCT(N77:T77,$N$2:$T$2)/100))^2)</f>
        <v>2.09350754742919</v>
      </c>
      <c r="AM77" s="7" cm="1">
        <f t="array" ref="AM77">SUMPRODUCT(N77:T77,$N$2:$T$2)/100</f>
        <v>10.6504823790299</v>
      </c>
      <c r="AN77" s="1" cm="1">
        <f t="array" ref="AN77">SUMPRODUCT(N77:T77,$N$1:$T$1)/100</f>
        <v>1109.7582017422</v>
      </c>
      <c r="AO77" s="1" cm="1">
        <f t="array" ref="AO77">-8.314*SUMPRODUCT((N77:T77/100)*LN(N77:T77/100+0.000000000001))</f>
        <v>3.62139437182299</v>
      </c>
      <c r="AP77" s="1" cm="1">
        <f t="array" ref="AP77">SUMPRODUCT((N77:T77/100)^2)</f>
        <v>0.811471129274498</v>
      </c>
      <c r="AQ77" s="1" cm="1">
        <f t="array" ref="AQ77">1/SUMPRODUCT((N77:T77/100)^2)</f>
        <v>1.23232973290628</v>
      </c>
      <c r="AR77" s="1" t="s">
        <v>55</v>
      </c>
      <c r="AS77" s="6">
        <f t="shared" si="37"/>
        <v>2</v>
      </c>
      <c r="AT77" s="1">
        <v>979.85</v>
      </c>
      <c r="AU77" s="1">
        <v>4</v>
      </c>
      <c r="AV77" s="1">
        <v>50</v>
      </c>
      <c r="AW77" s="1">
        <v>499.85</v>
      </c>
      <c r="AX77" s="1">
        <v>1</v>
      </c>
      <c r="AY77" s="5">
        <f t="shared" si="38"/>
        <v>249.925</v>
      </c>
      <c r="AZ77" s="1">
        <f t="shared" si="39"/>
        <v>0.5</v>
      </c>
      <c r="BA77" s="1">
        <f t="shared" si="40"/>
        <v>499.85</v>
      </c>
      <c r="BB77" s="1">
        <f t="shared" si="41"/>
        <v>480</v>
      </c>
      <c r="BC77" s="1" t="s">
        <v>56</v>
      </c>
      <c r="BD77" s="1">
        <v>154</v>
      </c>
      <c r="BE77" s="1" t="s">
        <v>52</v>
      </c>
      <c r="BF77" s="1" t="s">
        <v>52</v>
      </c>
      <c r="BG77" s="1">
        <v>54</v>
      </c>
      <c r="BH77" s="1">
        <f t="shared" si="42"/>
        <v>-0.743786737813846</v>
      </c>
      <c r="BI77" s="1">
        <f t="shared" si="43"/>
        <v>0.855616672954909</v>
      </c>
    </row>
    <row r="78" spans="1:61">
      <c r="A78" s="1">
        <v>931</v>
      </c>
      <c r="B78" s="1" t="s">
        <v>99</v>
      </c>
      <c r="C78" s="1" t="str">
        <f>_xlfn.XLOOKUP(A78,All!$A:$A,All!$C:$C,"")</f>
        <v>Cu-Al-Cr-Mg-Ni-Si</v>
      </c>
      <c r="D78" s="1">
        <v>2</v>
      </c>
      <c r="E78" s="1" t="s">
        <v>1344</v>
      </c>
      <c r="F78" s="1">
        <f t="shared" si="22"/>
        <v>92.25</v>
      </c>
      <c r="G78" s="1">
        <v>0.5</v>
      </c>
      <c r="H78" s="1">
        <v>0.1</v>
      </c>
      <c r="I78" s="1">
        <v>0.15</v>
      </c>
      <c r="J78" s="1">
        <v>6</v>
      </c>
      <c r="K78" s="1">
        <v>1</v>
      </c>
      <c r="L78" s="1">
        <v>0</v>
      </c>
      <c r="M78" s="1" t="s">
        <v>1345</v>
      </c>
      <c r="N78" s="1" cm="1">
        <f t="array" ref="N78">(F78/$F$4)/SUMPRODUCT($F78:$L78/$F$4:$L$4)*100</f>
        <v>89.8241262975082</v>
      </c>
      <c r="O78" s="1" cm="1">
        <f t="array" ref="O78">(G78/$G$4)/SUMPRODUCT($F78:$L78/$F$4:$L$4)*100</f>
        <v>1.14659676353571</v>
      </c>
      <c r="P78" s="1" cm="1">
        <f t="array" ref="P78">(H78/$H$4)/SUMPRODUCT($F78:$L78/$F$4:$L$4)*100</f>
        <v>0.118999437932613</v>
      </c>
      <c r="Q78" s="1" cm="1">
        <f t="array" ref="Q78">(I78/$I$4)/SUMPRODUCT($F78:$L78/$F$4:$L$4)*100</f>
        <v>0.381865548739609</v>
      </c>
      <c r="R78" s="1" cm="1">
        <f t="array" ref="R78">(J78/$J$4)/SUMPRODUCT($F78:$L78/$F$4:$L$4)*100</f>
        <v>6.32528046759661</v>
      </c>
      <c r="S78" s="1" cm="1">
        <f t="array" ref="S78">(K78/$K$4)/SUMPRODUCT($F78:$L78/$F$4:$L$4)*100</f>
        <v>2.20313148468724</v>
      </c>
      <c r="T78" s="1" cm="1">
        <f t="array" ref="T78">(L78/$L$4)/SUMPRODUCT($F78:$L78/$F$4:$L$4)*100</f>
        <v>0</v>
      </c>
      <c r="U78" s="1">
        <f t="shared" si="23"/>
        <v>100</v>
      </c>
      <c r="V78" s="1">
        <f t="shared" si="24"/>
        <v>6</v>
      </c>
      <c r="W78" s="1">
        <f t="shared" si="25"/>
        <v>7</v>
      </c>
      <c r="X78" s="1">
        <f t="shared" si="26"/>
        <v>6</v>
      </c>
      <c r="Y78" s="1">
        <f t="shared" si="27"/>
        <v>0.0214285714285714</v>
      </c>
      <c r="Z78" s="1">
        <f t="shared" si="28"/>
        <v>0</v>
      </c>
      <c r="AA78" s="1">
        <f t="shared" si="29"/>
        <v>0</v>
      </c>
      <c r="AB78" s="1">
        <f t="shared" si="30"/>
        <v>0.1</v>
      </c>
      <c r="AC78" s="1">
        <f t="shared" si="31"/>
        <v>0</v>
      </c>
      <c r="AD78" s="1">
        <f t="shared" si="32"/>
        <v>1.18999437932613</v>
      </c>
      <c r="AE78" s="1">
        <f t="shared" si="33"/>
        <v>0.0142857142857143</v>
      </c>
      <c r="AF78" s="1">
        <f t="shared" si="34"/>
        <v>70</v>
      </c>
      <c r="AG78" s="1">
        <f t="shared" si="35"/>
        <v>0.7</v>
      </c>
      <c r="AH78" s="7">
        <f t="shared" si="36"/>
        <v>0.101758737024918</v>
      </c>
      <c r="AI78" s="7" cm="1">
        <f t="array" ref="AI78">SQRT(SUMPRODUCT(N78:T78/100,(1-($N$4:$T$4/(SUMPRODUCT(N78:T78,$N$4:$T$4)/100)))^2))</f>
        <v>0.0290537376869327</v>
      </c>
      <c r="AJ78" s="7" cm="1">
        <f t="array" ref="AJ78">SUMPRODUCT(N78:T78,$N$3:$T$3)/100</f>
        <v>1.8947687920439</v>
      </c>
      <c r="AK78" s="7" cm="1">
        <f t="array" ref="AK78">SUMPRODUCT(N78:T78/100,($N$3:$T$3-(SUMPRODUCT(N78:T78,$N$3:$T$3)/100))^2)</f>
        <v>0.00234106527333297</v>
      </c>
      <c r="AL78" s="7" cm="1">
        <f t="array" ref="AL78">SUMPRODUCT(N78:T78/100,($N$2:$T$2-(SUMPRODUCT(N78:T78,$N$2:$T$2)/100))^2)</f>
        <v>2.09350754742919</v>
      </c>
      <c r="AM78" s="7" cm="1">
        <f t="array" ref="AM78">SUMPRODUCT(N78:T78,$N$2:$T$2)/100</f>
        <v>10.6504823790299</v>
      </c>
      <c r="AN78" s="1" cm="1">
        <f t="array" ref="AN78">SUMPRODUCT(N78:T78,$N$1:$T$1)/100</f>
        <v>1109.7582017422</v>
      </c>
      <c r="AO78" s="1" cm="1">
        <f t="array" ref="AO78">-8.314*SUMPRODUCT((N78:T78/100)*LN(N78:T78/100+0.000000000001))</f>
        <v>3.62139437182299</v>
      </c>
      <c r="AP78" s="1" cm="1">
        <f t="array" ref="AP78">SUMPRODUCT((N78:T78/100)^2)</f>
        <v>0.811471129274498</v>
      </c>
      <c r="AQ78" s="1" cm="1">
        <f t="array" ref="AQ78">1/SUMPRODUCT((N78:T78/100)^2)</f>
        <v>1.23232973290628</v>
      </c>
      <c r="AR78" s="1" t="s">
        <v>55</v>
      </c>
      <c r="AS78" s="6">
        <f t="shared" si="37"/>
        <v>2</v>
      </c>
      <c r="AT78" s="1">
        <v>979.85</v>
      </c>
      <c r="AU78" s="1">
        <v>4</v>
      </c>
      <c r="AV78" s="1">
        <v>50</v>
      </c>
      <c r="AW78" s="1">
        <v>499.85</v>
      </c>
      <c r="AX78" s="1">
        <v>0.75</v>
      </c>
      <c r="AY78" s="5">
        <f t="shared" si="38"/>
        <v>249.925</v>
      </c>
      <c r="AZ78" s="1">
        <f t="shared" si="39"/>
        <v>0.375</v>
      </c>
      <c r="BA78" s="1">
        <f t="shared" si="40"/>
        <v>374.8875</v>
      </c>
      <c r="BB78" s="1">
        <f t="shared" si="41"/>
        <v>480</v>
      </c>
      <c r="BC78" s="1" t="s">
        <v>56</v>
      </c>
      <c r="BD78" s="1">
        <v>155</v>
      </c>
      <c r="BE78" s="1" t="s">
        <v>52</v>
      </c>
      <c r="BF78" s="1" t="s">
        <v>52</v>
      </c>
      <c r="BG78" s="1">
        <v>54</v>
      </c>
      <c r="BH78" s="1">
        <f t="shared" si="42"/>
        <v>-0.730925812755281</v>
      </c>
      <c r="BI78" s="1">
        <f t="shared" si="43"/>
        <v>0.853067002093386</v>
      </c>
    </row>
    <row r="79" spans="1:61">
      <c r="A79" s="1">
        <v>934</v>
      </c>
      <c r="B79" s="1" t="s">
        <v>99</v>
      </c>
      <c r="C79" s="1" t="str">
        <f>_xlfn.XLOOKUP(A79,All!$A:$A,All!$C:$C,"")</f>
        <v>Cu-Al-Cr-Mg-Ni-Si</v>
      </c>
      <c r="D79" s="1">
        <v>2</v>
      </c>
      <c r="E79" s="1" t="s">
        <v>1344</v>
      </c>
      <c r="F79" s="1">
        <f t="shared" si="22"/>
        <v>92.25</v>
      </c>
      <c r="G79" s="1">
        <v>0.5</v>
      </c>
      <c r="H79" s="1">
        <v>0.1</v>
      </c>
      <c r="I79" s="1">
        <v>0.15</v>
      </c>
      <c r="J79" s="1">
        <v>6</v>
      </c>
      <c r="K79" s="1">
        <v>1</v>
      </c>
      <c r="L79" s="1">
        <v>0</v>
      </c>
      <c r="M79" s="1" t="s">
        <v>1345</v>
      </c>
      <c r="N79" s="1" cm="1">
        <f t="array" ref="N79">(F79/$F$4)/SUMPRODUCT($F79:$L79/$F$4:$L$4)*100</f>
        <v>89.8241262975082</v>
      </c>
      <c r="O79" s="1" cm="1">
        <f t="array" ref="O79">(G79/$G$4)/SUMPRODUCT($F79:$L79/$F$4:$L$4)*100</f>
        <v>1.14659676353571</v>
      </c>
      <c r="P79" s="1" cm="1">
        <f t="array" ref="P79">(H79/$H$4)/SUMPRODUCT($F79:$L79/$F$4:$L$4)*100</f>
        <v>0.118999437932613</v>
      </c>
      <c r="Q79" s="1" cm="1">
        <f t="array" ref="Q79">(I79/$I$4)/SUMPRODUCT($F79:$L79/$F$4:$L$4)*100</f>
        <v>0.381865548739609</v>
      </c>
      <c r="R79" s="1" cm="1">
        <f t="array" ref="R79">(J79/$J$4)/SUMPRODUCT($F79:$L79/$F$4:$L$4)*100</f>
        <v>6.32528046759661</v>
      </c>
      <c r="S79" s="1" cm="1">
        <f t="array" ref="S79">(K79/$K$4)/SUMPRODUCT($F79:$L79/$F$4:$L$4)*100</f>
        <v>2.20313148468724</v>
      </c>
      <c r="T79" s="1" cm="1">
        <f t="array" ref="T79">(L79/$L$4)/SUMPRODUCT($F79:$L79/$F$4:$L$4)*100</f>
        <v>0</v>
      </c>
      <c r="U79" s="1">
        <f t="shared" si="23"/>
        <v>100</v>
      </c>
      <c r="V79" s="1">
        <f t="shared" si="24"/>
        <v>6</v>
      </c>
      <c r="W79" s="1">
        <f t="shared" si="25"/>
        <v>7</v>
      </c>
      <c r="X79" s="1">
        <f t="shared" si="26"/>
        <v>6</v>
      </c>
      <c r="Y79" s="1">
        <f t="shared" si="27"/>
        <v>0.0214285714285714</v>
      </c>
      <c r="Z79" s="1">
        <f t="shared" si="28"/>
        <v>0</v>
      </c>
      <c r="AA79" s="1">
        <f t="shared" si="29"/>
        <v>0</v>
      </c>
      <c r="AB79" s="1">
        <f t="shared" si="30"/>
        <v>0.1</v>
      </c>
      <c r="AC79" s="1">
        <f t="shared" si="31"/>
        <v>0</v>
      </c>
      <c r="AD79" s="1">
        <f t="shared" si="32"/>
        <v>1.18999437932613</v>
      </c>
      <c r="AE79" s="1">
        <f t="shared" si="33"/>
        <v>0.0142857142857143</v>
      </c>
      <c r="AF79" s="1">
        <f t="shared" si="34"/>
        <v>70</v>
      </c>
      <c r="AG79" s="1">
        <f t="shared" si="35"/>
        <v>0.7</v>
      </c>
      <c r="AH79" s="7">
        <f t="shared" si="36"/>
        <v>0.101758737024918</v>
      </c>
      <c r="AI79" s="7" cm="1">
        <f t="array" ref="AI79">SQRT(SUMPRODUCT(N79:T79/100,(1-($N$4:$T$4/(SUMPRODUCT(N79:T79,$N$4:$T$4)/100)))^2))</f>
        <v>0.0290537376869327</v>
      </c>
      <c r="AJ79" s="7" cm="1">
        <f t="array" ref="AJ79">SUMPRODUCT(N79:T79,$N$3:$T$3)/100</f>
        <v>1.8947687920439</v>
      </c>
      <c r="AK79" s="7" cm="1">
        <f t="array" ref="AK79">SUMPRODUCT(N79:T79/100,($N$3:$T$3-(SUMPRODUCT(N79:T79,$N$3:$T$3)/100))^2)</f>
        <v>0.00234106527333297</v>
      </c>
      <c r="AL79" s="7" cm="1">
        <f t="array" ref="AL79">SUMPRODUCT(N79:T79/100,($N$2:$T$2-(SUMPRODUCT(N79:T79,$N$2:$T$2)/100))^2)</f>
        <v>2.09350754742919</v>
      </c>
      <c r="AM79" s="7" cm="1">
        <f t="array" ref="AM79">SUMPRODUCT(N79:T79,$N$2:$T$2)/100</f>
        <v>10.6504823790299</v>
      </c>
      <c r="AN79" s="1" cm="1">
        <f t="array" ref="AN79">SUMPRODUCT(N79:T79,$N$1:$T$1)/100</f>
        <v>1109.7582017422</v>
      </c>
      <c r="AO79" s="1" cm="1">
        <f t="array" ref="AO79">-8.314*SUMPRODUCT((N79:T79/100)*LN(N79:T79/100+0.000000000001))</f>
        <v>3.62139437182299</v>
      </c>
      <c r="AP79" s="1" cm="1">
        <f t="array" ref="AP79">SUMPRODUCT((N79:T79/100)^2)</f>
        <v>0.811471129274498</v>
      </c>
      <c r="AQ79" s="1" cm="1">
        <f t="array" ref="AQ79">1/SUMPRODUCT((N79:T79/100)^2)</f>
        <v>1.23232973290628</v>
      </c>
      <c r="AR79" s="1" t="s">
        <v>55</v>
      </c>
      <c r="AS79" s="6">
        <f t="shared" si="37"/>
        <v>2</v>
      </c>
      <c r="AT79" s="1">
        <v>979.85</v>
      </c>
      <c r="AU79" s="1">
        <v>4</v>
      </c>
      <c r="AV79" s="1">
        <v>50</v>
      </c>
      <c r="AW79" s="1">
        <v>449.85</v>
      </c>
      <c r="AX79" s="1">
        <v>0.75</v>
      </c>
      <c r="AY79" s="5">
        <f t="shared" si="38"/>
        <v>224.925</v>
      </c>
      <c r="AZ79" s="1">
        <f t="shared" si="39"/>
        <v>0.375</v>
      </c>
      <c r="BA79" s="1">
        <f t="shared" si="40"/>
        <v>337.3875</v>
      </c>
      <c r="BB79" s="1">
        <f t="shared" si="41"/>
        <v>530</v>
      </c>
      <c r="BC79" s="1" t="s">
        <v>56</v>
      </c>
      <c r="BD79" s="1">
        <v>200</v>
      </c>
      <c r="BE79" s="1" t="s">
        <v>52</v>
      </c>
      <c r="BF79" s="1" t="s">
        <v>52</v>
      </c>
      <c r="BG79" s="1">
        <v>54</v>
      </c>
      <c r="BH79" s="1">
        <f t="shared" si="42"/>
        <v>-0.15218418511985</v>
      </c>
      <c r="BI79" s="1">
        <f t="shared" si="43"/>
        <v>0.742397974619634</v>
      </c>
    </row>
    <row r="80" spans="1:61">
      <c r="A80" s="1">
        <v>993</v>
      </c>
      <c r="B80" s="1" t="s">
        <v>99</v>
      </c>
      <c r="C80" s="1" t="str">
        <f>_xlfn.XLOOKUP(A80,All!$A:$A,All!$C:$C,"")</f>
        <v>Cu-Al-Cr-Mg-Ni-Si</v>
      </c>
      <c r="D80" s="1">
        <v>2</v>
      </c>
      <c r="E80" s="1" t="s">
        <v>1344</v>
      </c>
      <c r="F80" s="1">
        <f t="shared" si="22"/>
        <v>92.25</v>
      </c>
      <c r="G80" s="1">
        <v>0.5</v>
      </c>
      <c r="H80" s="1">
        <v>0.1</v>
      </c>
      <c r="I80" s="1">
        <v>0.15</v>
      </c>
      <c r="J80" s="1">
        <v>6</v>
      </c>
      <c r="K80" s="1">
        <v>1</v>
      </c>
      <c r="L80" s="1">
        <v>0</v>
      </c>
      <c r="M80" s="1" t="s">
        <v>1345</v>
      </c>
      <c r="N80" s="1" cm="1">
        <f t="array" ref="N80">(F80/$F$4)/SUMPRODUCT($F80:$L80/$F$4:$L$4)*100</f>
        <v>89.8241262975082</v>
      </c>
      <c r="O80" s="1" cm="1">
        <f t="array" ref="O80">(G80/$G$4)/SUMPRODUCT($F80:$L80/$F$4:$L$4)*100</f>
        <v>1.14659676353571</v>
      </c>
      <c r="P80" s="1" cm="1">
        <f t="array" ref="P80">(H80/$H$4)/SUMPRODUCT($F80:$L80/$F$4:$L$4)*100</f>
        <v>0.118999437932613</v>
      </c>
      <c r="Q80" s="1" cm="1">
        <f t="array" ref="Q80">(I80/$I$4)/SUMPRODUCT($F80:$L80/$F$4:$L$4)*100</f>
        <v>0.381865548739609</v>
      </c>
      <c r="R80" s="1" cm="1">
        <f t="array" ref="R80">(J80/$J$4)/SUMPRODUCT($F80:$L80/$F$4:$L$4)*100</f>
        <v>6.32528046759661</v>
      </c>
      <c r="S80" s="1" cm="1">
        <f t="array" ref="S80">(K80/$K$4)/SUMPRODUCT($F80:$L80/$F$4:$L$4)*100</f>
        <v>2.20313148468724</v>
      </c>
      <c r="T80" s="1" cm="1">
        <f t="array" ref="T80">(L80/$L$4)/SUMPRODUCT($F80:$L80/$F$4:$L$4)*100</f>
        <v>0</v>
      </c>
      <c r="U80" s="1">
        <f t="shared" si="23"/>
        <v>100</v>
      </c>
      <c r="V80" s="1">
        <f t="shared" si="24"/>
        <v>6</v>
      </c>
      <c r="W80" s="1">
        <f t="shared" si="25"/>
        <v>7</v>
      </c>
      <c r="X80" s="1">
        <f t="shared" si="26"/>
        <v>6</v>
      </c>
      <c r="Y80" s="1">
        <f t="shared" si="27"/>
        <v>0.0214285714285714</v>
      </c>
      <c r="Z80" s="1">
        <f t="shared" si="28"/>
        <v>0</v>
      </c>
      <c r="AA80" s="1">
        <f t="shared" si="29"/>
        <v>0</v>
      </c>
      <c r="AB80" s="1">
        <f t="shared" si="30"/>
        <v>0.1</v>
      </c>
      <c r="AC80" s="1">
        <f t="shared" si="31"/>
        <v>0</v>
      </c>
      <c r="AD80" s="1">
        <f t="shared" si="32"/>
        <v>1.18999437932613</v>
      </c>
      <c r="AE80" s="1">
        <f t="shared" si="33"/>
        <v>0.0142857142857143</v>
      </c>
      <c r="AF80" s="1">
        <f t="shared" si="34"/>
        <v>70</v>
      </c>
      <c r="AG80" s="1">
        <f t="shared" si="35"/>
        <v>0.7</v>
      </c>
      <c r="AH80" s="7">
        <f t="shared" si="36"/>
        <v>0.101758737024918</v>
      </c>
      <c r="AI80" s="7" cm="1">
        <f t="array" ref="AI80">SQRT(SUMPRODUCT(N80:T80/100,(1-($N$4:$T$4/(SUMPRODUCT(N80:T80,$N$4:$T$4)/100)))^2))</f>
        <v>0.0290537376869327</v>
      </c>
      <c r="AJ80" s="7" cm="1">
        <f t="array" ref="AJ80">SUMPRODUCT(N80:T80,$N$3:$T$3)/100</f>
        <v>1.8947687920439</v>
      </c>
      <c r="AK80" s="7" cm="1">
        <f t="array" ref="AK80">SUMPRODUCT(N80:T80/100,($N$3:$T$3-(SUMPRODUCT(N80:T80,$N$3:$T$3)/100))^2)</f>
        <v>0.00234106527333297</v>
      </c>
      <c r="AL80" s="7" cm="1">
        <f t="array" ref="AL80">SUMPRODUCT(N80:T80/100,($N$2:$T$2-(SUMPRODUCT(N80:T80,$N$2:$T$2)/100))^2)</f>
        <v>2.09350754742919</v>
      </c>
      <c r="AM80" s="7" cm="1">
        <f t="array" ref="AM80">SUMPRODUCT(N80:T80,$N$2:$T$2)/100</f>
        <v>10.6504823790299</v>
      </c>
      <c r="AN80" s="1" cm="1">
        <f t="array" ref="AN80">SUMPRODUCT(N80:T80,$N$1:$T$1)/100</f>
        <v>1109.7582017422</v>
      </c>
      <c r="AO80" s="1" cm="1">
        <f t="array" ref="AO80">-8.314*SUMPRODUCT((N80:T80/100)*LN(N80:T80/100+0.000000000001))</f>
        <v>3.62139437182299</v>
      </c>
      <c r="AP80" s="1" cm="1">
        <f t="array" ref="AP80">SUMPRODUCT((N80:T80/100)^2)</f>
        <v>0.811471129274498</v>
      </c>
      <c r="AQ80" s="1" cm="1">
        <f t="array" ref="AQ80">1/SUMPRODUCT((N80:T80/100)^2)</f>
        <v>1.23232973290628</v>
      </c>
      <c r="AR80" s="1" t="s">
        <v>55</v>
      </c>
      <c r="AS80" s="6">
        <f t="shared" si="37"/>
        <v>2</v>
      </c>
      <c r="AT80" s="1">
        <v>979.85</v>
      </c>
      <c r="AU80" s="1">
        <v>4</v>
      </c>
      <c r="AV80" s="1">
        <v>50</v>
      </c>
      <c r="AW80" s="1">
        <v>449.85</v>
      </c>
      <c r="AX80" s="1">
        <v>1.5</v>
      </c>
      <c r="AY80" s="5">
        <f t="shared" si="38"/>
        <v>224.925</v>
      </c>
      <c r="AZ80" s="1">
        <f t="shared" si="39"/>
        <v>0.75</v>
      </c>
      <c r="BA80" s="1">
        <f t="shared" si="40"/>
        <v>674.775</v>
      </c>
      <c r="BB80" s="1">
        <f t="shared" si="41"/>
        <v>530</v>
      </c>
      <c r="BC80" s="1" t="s">
        <v>56</v>
      </c>
      <c r="BD80" s="1">
        <v>203</v>
      </c>
      <c r="BE80" s="1" t="s">
        <v>52</v>
      </c>
      <c r="BF80" s="1" t="s">
        <v>52</v>
      </c>
      <c r="BG80" s="1">
        <v>54</v>
      </c>
      <c r="BH80" s="1">
        <f t="shared" si="42"/>
        <v>-0.113601409944155</v>
      </c>
      <c r="BI80" s="1">
        <f t="shared" si="43"/>
        <v>0.735349221875968</v>
      </c>
    </row>
    <row r="81" spans="1:61">
      <c r="A81" s="1">
        <v>996</v>
      </c>
      <c r="B81" s="1" t="s">
        <v>99</v>
      </c>
      <c r="C81" s="1" t="str">
        <f>_xlfn.XLOOKUP(A81,All!$A:$A,All!$C:$C,"")</f>
        <v>Cu-Al-Cr-Mg-Ni-Si</v>
      </c>
      <c r="D81" s="1">
        <v>2</v>
      </c>
      <c r="E81" s="1" t="s">
        <v>1344</v>
      </c>
      <c r="F81" s="1">
        <f t="shared" si="22"/>
        <v>92.25</v>
      </c>
      <c r="G81" s="1">
        <v>0.5</v>
      </c>
      <c r="H81" s="1">
        <v>0.1</v>
      </c>
      <c r="I81" s="1">
        <v>0.15</v>
      </c>
      <c r="J81" s="1">
        <v>6</v>
      </c>
      <c r="K81" s="1">
        <v>1</v>
      </c>
      <c r="L81" s="1">
        <v>0</v>
      </c>
      <c r="M81" s="1" t="s">
        <v>1345</v>
      </c>
      <c r="N81" s="1" cm="1">
        <f t="array" ref="N81">(F81/$F$4)/SUMPRODUCT($F81:$L81/$F$4:$L$4)*100</f>
        <v>89.8241262975082</v>
      </c>
      <c r="O81" s="1" cm="1">
        <f t="array" ref="O81">(G81/$G$4)/SUMPRODUCT($F81:$L81/$F$4:$L$4)*100</f>
        <v>1.14659676353571</v>
      </c>
      <c r="P81" s="1" cm="1">
        <f t="array" ref="P81">(H81/$H$4)/SUMPRODUCT($F81:$L81/$F$4:$L$4)*100</f>
        <v>0.118999437932613</v>
      </c>
      <c r="Q81" s="1" cm="1">
        <f t="array" ref="Q81">(I81/$I$4)/SUMPRODUCT($F81:$L81/$F$4:$L$4)*100</f>
        <v>0.381865548739609</v>
      </c>
      <c r="R81" s="1" cm="1">
        <f t="array" ref="R81">(J81/$J$4)/SUMPRODUCT($F81:$L81/$F$4:$L$4)*100</f>
        <v>6.32528046759661</v>
      </c>
      <c r="S81" s="1" cm="1">
        <f t="array" ref="S81">(K81/$K$4)/SUMPRODUCT($F81:$L81/$F$4:$L$4)*100</f>
        <v>2.20313148468724</v>
      </c>
      <c r="T81" s="1" cm="1">
        <f t="array" ref="T81">(L81/$L$4)/SUMPRODUCT($F81:$L81/$F$4:$L$4)*100</f>
        <v>0</v>
      </c>
      <c r="U81" s="1">
        <f t="shared" si="23"/>
        <v>100</v>
      </c>
      <c r="V81" s="1">
        <f t="shared" si="24"/>
        <v>6</v>
      </c>
      <c r="W81" s="1">
        <f t="shared" si="25"/>
        <v>7</v>
      </c>
      <c r="X81" s="1">
        <f t="shared" si="26"/>
        <v>6</v>
      </c>
      <c r="Y81" s="1">
        <f t="shared" si="27"/>
        <v>0.0214285714285714</v>
      </c>
      <c r="Z81" s="1">
        <f t="shared" si="28"/>
        <v>0</v>
      </c>
      <c r="AA81" s="1">
        <f t="shared" si="29"/>
        <v>0</v>
      </c>
      <c r="AB81" s="1">
        <f t="shared" si="30"/>
        <v>0.1</v>
      </c>
      <c r="AC81" s="1">
        <f t="shared" si="31"/>
        <v>0</v>
      </c>
      <c r="AD81" s="1">
        <f t="shared" si="32"/>
        <v>1.18999437932613</v>
      </c>
      <c r="AE81" s="1">
        <f t="shared" si="33"/>
        <v>0.0142857142857143</v>
      </c>
      <c r="AF81" s="1">
        <f t="shared" si="34"/>
        <v>70</v>
      </c>
      <c r="AG81" s="1">
        <f t="shared" si="35"/>
        <v>0.7</v>
      </c>
      <c r="AH81" s="7">
        <f t="shared" si="36"/>
        <v>0.101758737024918</v>
      </c>
      <c r="AI81" s="7" cm="1">
        <f t="array" ref="AI81">SQRT(SUMPRODUCT(N81:T81/100,(1-($N$4:$T$4/(SUMPRODUCT(N81:T81,$N$4:$T$4)/100)))^2))</f>
        <v>0.0290537376869327</v>
      </c>
      <c r="AJ81" s="7" cm="1">
        <f t="array" ref="AJ81">SUMPRODUCT(N81:T81,$N$3:$T$3)/100</f>
        <v>1.8947687920439</v>
      </c>
      <c r="AK81" s="7" cm="1">
        <f t="array" ref="AK81">SUMPRODUCT(N81:T81/100,($N$3:$T$3-(SUMPRODUCT(N81:T81,$N$3:$T$3)/100))^2)</f>
        <v>0.00234106527333297</v>
      </c>
      <c r="AL81" s="7" cm="1">
        <f t="array" ref="AL81">SUMPRODUCT(N81:T81/100,($N$2:$T$2-(SUMPRODUCT(N81:T81,$N$2:$T$2)/100))^2)</f>
        <v>2.09350754742919</v>
      </c>
      <c r="AM81" s="7" cm="1">
        <f t="array" ref="AM81">SUMPRODUCT(N81:T81,$N$2:$T$2)/100</f>
        <v>10.6504823790299</v>
      </c>
      <c r="AN81" s="1" cm="1">
        <f t="array" ref="AN81">SUMPRODUCT(N81:T81,$N$1:$T$1)/100</f>
        <v>1109.7582017422</v>
      </c>
      <c r="AO81" s="1" cm="1">
        <f t="array" ref="AO81">-8.314*SUMPRODUCT((N81:T81/100)*LN(N81:T81/100+0.000000000001))</f>
        <v>3.62139437182299</v>
      </c>
      <c r="AP81" s="1" cm="1">
        <f t="array" ref="AP81">SUMPRODUCT((N81:T81/100)^2)</f>
        <v>0.811471129274498</v>
      </c>
      <c r="AQ81" s="1" cm="1">
        <f t="array" ref="AQ81">1/SUMPRODUCT((N81:T81/100)^2)</f>
        <v>1.23232973290628</v>
      </c>
      <c r="AR81" s="1" t="s">
        <v>55</v>
      </c>
      <c r="AS81" s="6">
        <f t="shared" si="37"/>
        <v>2</v>
      </c>
      <c r="AT81" s="1">
        <v>979.85</v>
      </c>
      <c r="AU81" s="1">
        <v>4</v>
      </c>
      <c r="AV81" s="1">
        <v>50</v>
      </c>
      <c r="AW81" s="1">
        <v>399.85</v>
      </c>
      <c r="AX81" s="1">
        <v>1.5</v>
      </c>
      <c r="AY81" s="5">
        <f t="shared" si="38"/>
        <v>199.925</v>
      </c>
      <c r="AZ81" s="1">
        <f t="shared" si="39"/>
        <v>0.75</v>
      </c>
      <c r="BA81" s="1">
        <f t="shared" si="40"/>
        <v>599.775</v>
      </c>
      <c r="BB81" s="1">
        <f t="shared" si="41"/>
        <v>580</v>
      </c>
      <c r="BC81" s="1" t="s">
        <v>56</v>
      </c>
      <c r="BD81" s="1">
        <v>210</v>
      </c>
      <c r="BE81" s="1" t="s">
        <v>52</v>
      </c>
      <c r="BF81" s="1" t="s">
        <v>52</v>
      </c>
      <c r="BG81" s="1">
        <v>54</v>
      </c>
      <c r="BH81" s="1">
        <f t="shared" si="42"/>
        <v>-0.023574934534199</v>
      </c>
      <c r="BI81" s="1">
        <f t="shared" si="43"/>
        <v>0.719091440442532</v>
      </c>
    </row>
    <row r="82" spans="1:61">
      <c r="A82" s="1">
        <v>1000</v>
      </c>
      <c r="B82" s="1" t="s">
        <v>99</v>
      </c>
      <c r="C82" s="1" t="str">
        <f>_xlfn.XLOOKUP(A82,All!$A:$A,All!$C:$C,"")</f>
        <v>Cu-Al-Cr-Mg-Ni-Si</v>
      </c>
      <c r="D82" s="1">
        <v>2</v>
      </c>
      <c r="E82" s="1" t="s">
        <v>1344</v>
      </c>
      <c r="F82" s="1">
        <f t="shared" si="22"/>
        <v>92.25</v>
      </c>
      <c r="G82" s="1">
        <v>0.5</v>
      </c>
      <c r="H82" s="1">
        <v>0.1</v>
      </c>
      <c r="I82" s="1">
        <v>0.15</v>
      </c>
      <c r="J82" s="1">
        <v>6</v>
      </c>
      <c r="K82" s="1">
        <v>1</v>
      </c>
      <c r="L82" s="1">
        <v>0</v>
      </c>
      <c r="M82" s="1" t="s">
        <v>1345</v>
      </c>
      <c r="N82" s="1" cm="1">
        <f t="array" ref="N82">(F82/$F$4)/SUMPRODUCT($F82:$L82/$F$4:$L$4)*100</f>
        <v>89.8241262975082</v>
      </c>
      <c r="O82" s="1" cm="1">
        <f t="array" ref="O82">(G82/$G$4)/SUMPRODUCT($F82:$L82/$F$4:$L$4)*100</f>
        <v>1.14659676353571</v>
      </c>
      <c r="P82" s="1" cm="1">
        <f t="array" ref="P82">(H82/$H$4)/SUMPRODUCT($F82:$L82/$F$4:$L$4)*100</f>
        <v>0.118999437932613</v>
      </c>
      <c r="Q82" s="1" cm="1">
        <f t="array" ref="Q82">(I82/$I$4)/SUMPRODUCT($F82:$L82/$F$4:$L$4)*100</f>
        <v>0.381865548739609</v>
      </c>
      <c r="R82" s="1" cm="1">
        <f t="array" ref="R82">(J82/$J$4)/SUMPRODUCT($F82:$L82/$F$4:$L$4)*100</f>
        <v>6.32528046759661</v>
      </c>
      <c r="S82" s="1" cm="1">
        <f t="array" ref="S82">(K82/$K$4)/SUMPRODUCT($F82:$L82/$F$4:$L$4)*100</f>
        <v>2.20313148468724</v>
      </c>
      <c r="T82" s="1" cm="1">
        <f t="array" ref="T82">(L82/$L$4)/SUMPRODUCT($F82:$L82/$F$4:$L$4)*100</f>
        <v>0</v>
      </c>
      <c r="U82" s="1">
        <f t="shared" si="23"/>
        <v>100</v>
      </c>
      <c r="V82" s="1">
        <f t="shared" si="24"/>
        <v>6</v>
      </c>
      <c r="W82" s="1">
        <f t="shared" si="25"/>
        <v>7</v>
      </c>
      <c r="X82" s="1">
        <f t="shared" si="26"/>
        <v>6</v>
      </c>
      <c r="Y82" s="1">
        <f t="shared" si="27"/>
        <v>0.0214285714285714</v>
      </c>
      <c r="Z82" s="1">
        <f t="shared" si="28"/>
        <v>0</v>
      </c>
      <c r="AA82" s="1">
        <f t="shared" si="29"/>
        <v>0</v>
      </c>
      <c r="AB82" s="1">
        <f t="shared" si="30"/>
        <v>0.1</v>
      </c>
      <c r="AC82" s="1">
        <f t="shared" si="31"/>
        <v>0</v>
      </c>
      <c r="AD82" s="1">
        <f t="shared" si="32"/>
        <v>1.18999437932613</v>
      </c>
      <c r="AE82" s="1">
        <f t="shared" si="33"/>
        <v>0.0142857142857143</v>
      </c>
      <c r="AF82" s="1">
        <f t="shared" si="34"/>
        <v>70</v>
      </c>
      <c r="AG82" s="1">
        <f t="shared" si="35"/>
        <v>0.7</v>
      </c>
      <c r="AH82" s="7">
        <f t="shared" si="36"/>
        <v>0.101758737024918</v>
      </c>
      <c r="AI82" s="7" cm="1">
        <f t="array" ref="AI82">SQRT(SUMPRODUCT(N82:T82/100,(1-($N$4:$T$4/(SUMPRODUCT(N82:T82,$N$4:$T$4)/100)))^2))</f>
        <v>0.0290537376869327</v>
      </c>
      <c r="AJ82" s="7" cm="1">
        <f t="array" ref="AJ82">SUMPRODUCT(N82:T82,$N$3:$T$3)/100</f>
        <v>1.8947687920439</v>
      </c>
      <c r="AK82" s="7" cm="1">
        <f t="array" ref="AK82">SUMPRODUCT(N82:T82/100,($N$3:$T$3-(SUMPRODUCT(N82:T82,$N$3:$T$3)/100))^2)</f>
        <v>0.00234106527333297</v>
      </c>
      <c r="AL82" s="7" cm="1">
        <f t="array" ref="AL82">SUMPRODUCT(N82:T82/100,($N$2:$T$2-(SUMPRODUCT(N82:T82,$N$2:$T$2)/100))^2)</f>
        <v>2.09350754742919</v>
      </c>
      <c r="AM82" s="7" cm="1">
        <f t="array" ref="AM82">SUMPRODUCT(N82:T82,$N$2:$T$2)/100</f>
        <v>10.6504823790299</v>
      </c>
      <c r="AN82" s="1" cm="1">
        <f t="array" ref="AN82">SUMPRODUCT(N82:T82,$N$1:$T$1)/100</f>
        <v>1109.7582017422</v>
      </c>
      <c r="AO82" s="1" cm="1">
        <f t="array" ref="AO82">-8.314*SUMPRODUCT((N82:T82/100)*LN(N82:T82/100+0.000000000001))</f>
        <v>3.62139437182299</v>
      </c>
      <c r="AP82" s="1" cm="1">
        <f t="array" ref="AP82">SUMPRODUCT((N82:T82/100)^2)</f>
        <v>0.811471129274498</v>
      </c>
      <c r="AQ82" s="1" cm="1">
        <f t="array" ref="AQ82">1/SUMPRODUCT((N82:T82/100)^2)</f>
        <v>1.23232973290628</v>
      </c>
      <c r="AR82" s="1" t="s">
        <v>55</v>
      </c>
      <c r="AS82" s="6">
        <f t="shared" si="37"/>
        <v>2</v>
      </c>
      <c r="AT82" s="1">
        <v>979.85</v>
      </c>
      <c r="AU82" s="1">
        <v>4</v>
      </c>
      <c r="AV82" s="1">
        <v>50</v>
      </c>
      <c r="AW82" s="1">
        <v>399.85</v>
      </c>
      <c r="AX82" s="1">
        <v>1.5</v>
      </c>
      <c r="AY82" s="5">
        <f t="shared" si="38"/>
        <v>199.925</v>
      </c>
      <c r="AZ82" s="1">
        <f t="shared" si="39"/>
        <v>0.75</v>
      </c>
      <c r="BA82" s="1">
        <f t="shared" si="40"/>
        <v>599.775</v>
      </c>
      <c r="BB82" s="1">
        <f t="shared" si="41"/>
        <v>580</v>
      </c>
      <c r="BC82" s="1" t="s">
        <v>56</v>
      </c>
      <c r="BD82" s="1">
        <v>214</v>
      </c>
      <c r="BE82" s="1" t="s">
        <v>52</v>
      </c>
      <c r="BF82" s="1" t="s">
        <v>52</v>
      </c>
      <c r="BG82" s="1">
        <v>54</v>
      </c>
      <c r="BH82" s="1">
        <f t="shared" si="42"/>
        <v>0.0278687657000615</v>
      </c>
      <c r="BI82" s="1">
        <f t="shared" si="43"/>
        <v>0.709925720338231</v>
      </c>
    </row>
    <row r="83" spans="1:61">
      <c r="A83" s="1">
        <v>1027</v>
      </c>
      <c r="B83" s="1" t="s">
        <v>99</v>
      </c>
      <c r="C83" s="1" t="str">
        <f>_xlfn.XLOOKUP(A83,All!$A:$A,All!$C:$C,"")</f>
        <v>Cu-Al-Cr-Mg-Ni-Si</v>
      </c>
      <c r="D83" s="1">
        <v>2</v>
      </c>
      <c r="E83" s="1" t="s">
        <v>1344</v>
      </c>
      <c r="F83" s="1">
        <f t="shared" si="22"/>
        <v>92.25</v>
      </c>
      <c r="G83" s="1">
        <v>0.5</v>
      </c>
      <c r="H83" s="1">
        <v>0.1</v>
      </c>
      <c r="I83" s="1">
        <v>0.15</v>
      </c>
      <c r="J83" s="1">
        <v>6</v>
      </c>
      <c r="K83" s="1">
        <v>1</v>
      </c>
      <c r="L83" s="1">
        <v>0</v>
      </c>
      <c r="M83" s="1" t="s">
        <v>1345</v>
      </c>
      <c r="N83" s="1" cm="1">
        <f t="array" ref="N83">(F83/$F$4)/SUMPRODUCT($F83:$L83/$F$4:$L$4)*100</f>
        <v>89.8241262975082</v>
      </c>
      <c r="O83" s="1" cm="1">
        <f t="array" ref="O83">(G83/$G$4)/SUMPRODUCT($F83:$L83/$F$4:$L$4)*100</f>
        <v>1.14659676353571</v>
      </c>
      <c r="P83" s="1" cm="1">
        <f t="array" ref="P83">(H83/$H$4)/SUMPRODUCT($F83:$L83/$F$4:$L$4)*100</f>
        <v>0.118999437932613</v>
      </c>
      <c r="Q83" s="1" cm="1">
        <f t="array" ref="Q83">(I83/$I$4)/SUMPRODUCT($F83:$L83/$F$4:$L$4)*100</f>
        <v>0.381865548739609</v>
      </c>
      <c r="R83" s="1" cm="1">
        <f t="array" ref="R83">(J83/$J$4)/SUMPRODUCT($F83:$L83/$F$4:$L$4)*100</f>
        <v>6.32528046759661</v>
      </c>
      <c r="S83" s="1" cm="1">
        <f t="array" ref="S83">(K83/$K$4)/SUMPRODUCT($F83:$L83/$F$4:$L$4)*100</f>
        <v>2.20313148468724</v>
      </c>
      <c r="T83" s="1" cm="1">
        <f t="array" ref="T83">(L83/$L$4)/SUMPRODUCT($F83:$L83/$F$4:$L$4)*100</f>
        <v>0</v>
      </c>
      <c r="U83" s="1">
        <f t="shared" si="23"/>
        <v>100</v>
      </c>
      <c r="V83" s="1">
        <f t="shared" si="24"/>
        <v>6</v>
      </c>
      <c r="W83" s="1">
        <f t="shared" si="25"/>
        <v>7</v>
      </c>
      <c r="X83" s="1">
        <f t="shared" si="26"/>
        <v>6</v>
      </c>
      <c r="Y83" s="1">
        <f t="shared" si="27"/>
        <v>0.0214285714285714</v>
      </c>
      <c r="Z83" s="1">
        <f t="shared" si="28"/>
        <v>0</v>
      </c>
      <c r="AA83" s="1">
        <f t="shared" si="29"/>
        <v>0</v>
      </c>
      <c r="AB83" s="1">
        <f t="shared" si="30"/>
        <v>0.1</v>
      </c>
      <c r="AC83" s="1">
        <f t="shared" si="31"/>
        <v>0</v>
      </c>
      <c r="AD83" s="1">
        <f t="shared" si="32"/>
        <v>1.18999437932613</v>
      </c>
      <c r="AE83" s="1">
        <f t="shared" si="33"/>
        <v>0.0142857142857143</v>
      </c>
      <c r="AF83" s="1">
        <f t="shared" si="34"/>
        <v>70</v>
      </c>
      <c r="AG83" s="1">
        <f t="shared" si="35"/>
        <v>0.7</v>
      </c>
      <c r="AH83" s="7">
        <f t="shared" si="36"/>
        <v>0.101758737024918</v>
      </c>
      <c r="AI83" s="7" cm="1">
        <f t="array" ref="AI83">SQRT(SUMPRODUCT(N83:T83/100,(1-($N$4:$T$4/(SUMPRODUCT(N83:T83,$N$4:$T$4)/100)))^2))</f>
        <v>0.0290537376869327</v>
      </c>
      <c r="AJ83" s="7" cm="1">
        <f t="array" ref="AJ83">SUMPRODUCT(N83:T83,$N$3:$T$3)/100</f>
        <v>1.8947687920439</v>
      </c>
      <c r="AK83" s="7" cm="1">
        <f t="array" ref="AK83">SUMPRODUCT(N83:T83/100,($N$3:$T$3-(SUMPRODUCT(N83:T83,$N$3:$T$3)/100))^2)</f>
        <v>0.00234106527333297</v>
      </c>
      <c r="AL83" s="7" cm="1">
        <f t="array" ref="AL83">SUMPRODUCT(N83:T83/100,($N$2:$T$2-(SUMPRODUCT(N83:T83,$N$2:$T$2)/100))^2)</f>
        <v>2.09350754742919</v>
      </c>
      <c r="AM83" s="7" cm="1">
        <f t="array" ref="AM83">SUMPRODUCT(N83:T83,$N$2:$T$2)/100</f>
        <v>10.6504823790299</v>
      </c>
      <c r="AN83" s="1" cm="1">
        <f t="array" ref="AN83">SUMPRODUCT(N83:T83,$N$1:$T$1)/100</f>
        <v>1109.7582017422</v>
      </c>
      <c r="AO83" s="1" cm="1">
        <f t="array" ref="AO83">-8.314*SUMPRODUCT((N83:T83/100)*LN(N83:T83/100+0.000000000001))</f>
        <v>3.62139437182299</v>
      </c>
      <c r="AP83" s="1" cm="1">
        <f t="array" ref="AP83">SUMPRODUCT((N83:T83/100)^2)</f>
        <v>0.811471129274498</v>
      </c>
      <c r="AQ83" s="1" cm="1">
        <f t="array" ref="AQ83">1/SUMPRODUCT((N83:T83/100)^2)</f>
        <v>1.23232973290628</v>
      </c>
      <c r="AR83" s="1" t="s">
        <v>54</v>
      </c>
      <c r="AS83" s="6">
        <f t="shared" si="37"/>
        <v>0</v>
      </c>
      <c r="AT83" s="1">
        <v>979.85</v>
      </c>
      <c r="AU83" s="1">
        <v>4</v>
      </c>
      <c r="AV83" s="1">
        <v>0</v>
      </c>
      <c r="AW83" s="1">
        <v>499.85</v>
      </c>
      <c r="AX83" s="1">
        <v>2</v>
      </c>
      <c r="AY83" s="5">
        <f t="shared" si="38"/>
        <v>0</v>
      </c>
      <c r="AZ83" s="1">
        <f t="shared" si="39"/>
        <v>0</v>
      </c>
      <c r="BA83" s="1">
        <f t="shared" si="40"/>
        <v>999.7</v>
      </c>
      <c r="BB83" s="1">
        <f t="shared" si="41"/>
        <v>480</v>
      </c>
      <c r="BC83" s="1" t="s">
        <v>51</v>
      </c>
      <c r="BD83" s="1">
        <v>151</v>
      </c>
      <c r="BE83" s="1" t="s">
        <v>52</v>
      </c>
      <c r="BF83" s="1" t="s">
        <v>52</v>
      </c>
      <c r="BG83" s="1">
        <v>53</v>
      </c>
      <c r="BH83" s="1">
        <f t="shared" si="42"/>
        <v>-0.782369512989542</v>
      </c>
      <c r="BI83" s="1">
        <f t="shared" si="43"/>
        <v>0.870226290982859</v>
      </c>
    </row>
    <row r="84" spans="1:61">
      <c r="A84" s="1">
        <v>927</v>
      </c>
      <c r="B84" s="1" t="s">
        <v>99</v>
      </c>
      <c r="C84" s="1" t="str">
        <f>_xlfn.XLOOKUP(A84,All!$A:$A,All!$C:$C,"")</f>
        <v>Cu-Al-Cr-Mg-Ni-Si</v>
      </c>
      <c r="D84" s="1">
        <v>2</v>
      </c>
      <c r="E84" s="1" t="s">
        <v>1344</v>
      </c>
      <c r="F84" s="1">
        <f t="shared" si="22"/>
        <v>92.25</v>
      </c>
      <c r="G84" s="1">
        <v>0.5</v>
      </c>
      <c r="H84" s="1">
        <v>0.1</v>
      </c>
      <c r="I84" s="1">
        <v>0.15</v>
      </c>
      <c r="J84" s="1">
        <v>6</v>
      </c>
      <c r="K84" s="1">
        <v>1</v>
      </c>
      <c r="L84" s="1">
        <v>0</v>
      </c>
      <c r="M84" s="1" t="s">
        <v>1345</v>
      </c>
      <c r="N84" s="1" cm="1">
        <f t="array" ref="N84">(F84/$F$4)/SUMPRODUCT($F84:$L84/$F$4:$L$4)*100</f>
        <v>89.8241262975082</v>
      </c>
      <c r="O84" s="1" cm="1">
        <f t="array" ref="O84">(G84/$G$4)/SUMPRODUCT($F84:$L84/$F$4:$L$4)*100</f>
        <v>1.14659676353571</v>
      </c>
      <c r="P84" s="1" cm="1">
        <f t="array" ref="P84">(H84/$H$4)/SUMPRODUCT($F84:$L84/$F$4:$L$4)*100</f>
        <v>0.118999437932613</v>
      </c>
      <c r="Q84" s="1" cm="1">
        <f t="array" ref="Q84">(I84/$I$4)/SUMPRODUCT($F84:$L84/$F$4:$L$4)*100</f>
        <v>0.381865548739609</v>
      </c>
      <c r="R84" s="1" cm="1">
        <f t="array" ref="R84">(J84/$J$4)/SUMPRODUCT($F84:$L84/$F$4:$L$4)*100</f>
        <v>6.32528046759661</v>
      </c>
      <c r="S84" s="1" cm="1">
        <f t="array" ref="S84">(K84/$K$4)/SUMPRODUCT($F84:$L84/$F$4:$L$4)*100</f>
        <v>2.20313148468724</v>
      </c>
      <c r="T84" s="1" cm="1">
        <f t="array" ref="T84">(L84/$L$4)/SUMPRODUCT($F84:$L84/$F$4:$L$4)*100</f>
        <v>0</v>
      </c>
      <c r="U84" s="1">
        <f t="shared" si="23"/>
        <v>100</v>
      </c>
      <c r="V84" s="1">
        <f t="shared" si="24"/>
        <v>6</v>
      </c>
      <c r="W84" s="1">
        <f t="shared" si="25"/>
        <v>7</v>
      </c>
      <c r="X84" s="1">
        <f t="shared" si="26"/>
        <v>6</v>
      </c>
      <c r="Y84" s="1">
        <f t="shared" si="27"/>
        <v>0.0214285714285714</v>
      </c>
      <c r="Z84" s="1">
        <f t="shared" si="28"/>
        <v>0</v>
      </c>
      <c r="AA84" s="1">
        <f t="shared" si="29"/>
        <v>0</v>
      </c>
      <c r="AB84" s="1">
        <f t="shared" si="30"/>
        <v>0.1</v>
      </c>
      <c r="AC84" s="1">
        <f t="shared" si="31"/>
        <v>0</v>
      </c>
      <c r="AD84" s="1">
        <f t="shared" si="32"/>
        <v>1.18999437932613</v>
      </c>
      <c r="AE84" s="1">
        <f t="shared" si="33"/>
        <v>0.0142857142857143</v>
      </c>
      <c r="AF84" s="1">
        <f t="shared" si="34"/>
        <v>70</v>
      </c>
      <c r="AG84" s="1">
        <f t="shared" si="35"/>
        <v>0.7</v>
      </c>
      <c r="AH84" s="7">
        <f t="shared" si="36"/>
        <v>0.101758737024918</v>
      </c>
      <c r="AI84" s="7" cm="1">
        <f t="array" ref="AI84">SQRT(SUMPRODUCT(N84:T84/100,(1-($N$4:$T$4/(SUMPRODUCT(N84:T84,$N$4:$T$4)/100)))^2))</f>
        <v>0.0290537376869327</v>
      </c>
      <c r="AJ84" s="7" cm="1">
        <f t="array" ref="AJ84">SUMPRODUCT(N84:T84,$N$3:$T$3)/100</f>
        <v>1.8947687920439</v>
      </c>
      <c r="AK84" s="7" cm="1">
        <f t="array" ref="AK84">SUMPRODUCT(N84:T84/100,($N$3:$T$3-(SUMPRODUCT(N84:T84,$N$3:$T$3)/100))^2)</f>
        <v>0.00234106527333297</v>
      </c>
      <c r="AL84" s="7" cm="1">
        <f t="array" ref="AL84">SUMPRODUCT(N84:T84/100,($N$2:$T$2-(SUMPRODUCT(N84:T84,$N$2:$T$2)/100))^2)</f>
        <v>2.09350754742919</v>
      </c>
      <c r="AM84" s="7" cm="1">
        <f t="array" ref="AM84">SUMPRODUCT(N84:T84,$N$2:$T$2)/100</f>
        <v>10.6504823790299</v>
      </c>
      <c r="AN84" s="1" cm="1">
        <f t="array" ref="AN84">SUMPRODUCT(N84:T84,$N$1:$T$1)/100</f>
        <v>1109.7582017422</v>
      </c>
      <c r="AO84" s="1" cm="1">
        <f t="array" ref="AO84">-8.314*SUMPRODUCT((N84:T84/100)*LN(N84:T84/100+0.000000000001))</f>
        <v>3.62139437182299</v>
      </c>
      <c r="AP84" s="1" cm="1">
        <f t="array" ref="AP84">SUMPRODUCT((N84:T84/100)^2)</f>
        <v>0.811471129274498</v>
      </c>
      <c r="AQ84" s="1" cm="1">
        <f t="array" ref="AQ84">1/SUMPRODUCT((N84:T84/100)^2)</f>
        <v>1.23232973290628</v>
      </c>
      <c r="AR84" s="1" t="s">
        <v>55</v>
      </c>
      <c r="AS84" s="6">
        <f t="shared" si="37"/>
        <v>2</v>
      </c>
      <c r="AT84" s="1">
        <v>979.85</v>
      </c>
      <c r="AU84" s="1">
        <v>4</v>
      </c>
      <c r="AV84" s="1">
        <v>50</v>
      </c>
      <c r="AW84" s="1">
        <v>499.85</v>
      </c>
      <c r="AX84" s="1">
        <v>0.75</v>
      </c>
      <c r="AY84" s="5">
        <f t="shared" si="38"/>
        <v>249.925</v>
      </c>
      <c r="AZ84" s="1">
        <f t="shared" si="39"/>
        <v>0.375</v>
      </c>
      <c r="BA84" s="1">
        <f t="shared" si="40"/>
        <v>374.8875</v>
      </c>
      <c r="BB84" s="1">
        <f t="shared" si="41"/>
        <v>480</v>
      </c>
      <c r="BC84" s="1" t="s">
        <v>56</v>
      </c>
      <c r="BD84" s="1">
        <v>158</v>
      </c>
      <c r="BE84" s="1" t="s">
        <v>52</v>
      </c>
      <c r="BF84" s="1" t="s">
        <v>52</v>
      </c>
      <c r="BG84" s="1">
        <v>53</v>
      </c>
      <c r="BH84" s="1">
        <f t="shared" si="42"/>
        <v>-0.692343037579586</v>
      </c>
      <c r="BI84" s="1">
        <f t="shared" si="43"/>
        <v>0.852524328493307</v>
      </c>
    </row>
    <row r="85" spans="1:61">
      <c r="A85" s="1">
        <v>904</v>
      </c>
      <c r="B85" s="1" t="s">
        <v>99</v>
      </c>
      <c r="C85" s="1" t="str">
        <f>_xlfn.XLOOKUP(A85,All!$A:$A,All!$C:$C,"")</f>
        <v>Cu-Al-Cr-Mg-Ni-Si</v>
      </c>
      <c r="D85" s="1">
        <v>2</v>
      </c>
      <c r="E85" s="1" t="s">
        <v>1344</v>
      </c>
      <c r="F85" s="1">
        <f t="shared" si="22"/>
        <v>92.25</v>
      </c>
      <c r="G85" s="1">
        <v>0.5</v>
      </c>
      <c r="H85" s="1">
        <v>0.1</v>
      </c>
      <c r="I85" s="1">
        <v>0.15</v>
      </c>
      <c r="J85" s="1">
        <v>6</v>
      </c>
      <c r="K85" s="1">
        <v>1</v>
      </c>
      <c r="L85" s="1">
        <v>0</v>
      </c>
      <c r="M85" s="1" t="s">
        <v>1345</v>
      </c>
      <c r="N85" s="1" cm="1">
        <f t="array" ref="N85">(F85/$F$4)/SUMPRODUCT($F85:$L85/$F$4:$L$4)*100</f>
        <v>89.8241262975082</v>
      </c>
      <c r="O85" s="1" cm="1">
        <f t="array" ref="O85">(G85/$G$4)/SUMPRODUCT($F85:$L85/$F$4:$L$4)*100</f>
        <v>1.14659676353571</v>
      </c>
      <c r="P85" s="1" cm="1">
        <f t="array" ref="P85">(H85/$H$4)/SUMPRODUCT($F85:$L85/$F$4:$L$4)*100</f>
        <v>0.118999437932613</v>
      </c>
      <c r="Q85" s="1" cm="1">
        <f t="array" ref="Q85">(I85/$I$4)/SUMPRODUCT($F85:$L85/$F$4:$L$4)*100</f>
        <v>0.381865548739609</v>
      </c>
      <c r="R85" s="1" cm="1">
        <f t="array" ref="R85">(J85/$J$4)/SUMPRODUCT($F85:$L85/$F$4:$L$4)*100</f>
        <v>6.32528046759661</v>
      </c>
      <c r="S85" s="1" cm="1">
        <f t="array" ref="S85">(K85/$K$4)/SUMPRODUCT($F85:$L85/$F$4:$L$4)*100</f>
        <v>2.20313148468724</v>
      </c>
      <c r="T85" s="1" cm="1">
        <f t="array" ref="T85">(L85/$L$4)/SUMPRODUCT($F85:$L85/$F$4:$L$4)*100</f>
        <v>0</v>
      </c>
      <c r="U85" s="1">
        <f t="shared" si="23"/>
        <v>100</v>
      </c>
      <c r="V85" s="1">
        <f t="shared" si="24"/>
        <v>6</v>
      </c>
      <c r="W85" s="1">
        <f t="shared" si="25"/>
        <v>7</v>
      </c>
      <c r="X85" s="1">
        <f t="shared" si="26"/>
        <v>6</v>
      </c>
      <c r="Y85" s="1">
        <f t="shared" si="27"/>
        <v>0.0214285714285714</v>
      </c>
      <c r="Z85" s="1">
        <f t="shared" si="28"/>
        <v>0</v>
      </c>
      <c r="AA85" s="1">
        <f t="shared" si="29"/>
        <v>0</v>
      </c>
      <c r="AB85" s="1">
        <f t="shared" si="30"/>
        <v>0.1</v>
      </c>
      <c r="AC85" s="1">
        <f t="shared" si="31"/>
        <v>0</v>
      </c>
      <c r="AD85" s="1">
        <f t="shared" si="32"/>
        <v>1.18999437932613</v>
      </c>
      <c r="AE85" s="1">
        <f t="shared" si="33"/>
        <v>0.0142857142857143</v>
      </c>
      <c r="AF85" s="1">
        <f t="shared" si="34"/>
        <v>70</v>
      </c>
      <c r="AG85" s="1">
        <f t="shared" si="35"/>
        <v>0.7</v>
      </c>
      <c r="AH85" s="7">
        <f t="shared" si="36"/>
        <v>0.101758737024918</v>
      </c>
      <c r="AI85" s="7" cm="1">
        <f t="array" ref="AI85">SQRT(SUMPRODUCT(N85:T85/100,(1-($N$4:$T$4/(SUMPRODUCT(N85:T85,$N$4:$T$4)/100)))^2))</f>
        <v>0.0290537376869327</v>
      </c>
      <c r="AJ85" s="7" cm="1">
        <f t="array" ref="AJ85">SUMPRODUCT(N85:T85,$N$3:$T$3)/100</f>
        <v>1.8947687920439</v>
      </c>
      <c r="AK85" s="7" cm="1">
        <f t="array" ref="AK85">SUMPRODUCT(N85:T85/100,($N$3:$T$3-(SUMPRODUCT(N85:T85,$N$3:$T$3)/100))^2)</f>
        <v>0.00234106527333297</v>
      </c>
      <c r="AL85" s="7" cm="1">
        <f t="array" ref="AL85">SUMPRODUCT(N85:T85/100,($N$2:$T$2-(SUMPRODUCT(N85:T85,$N$2:$T$2)/100))^2)</f>
        <v>2.09350754742919</v>
      </c>
      <c r="AM85" s="7" cm="1">
        <f t="array" ref="AM85">SUMPRODUCT(N85:T85,$N$2:$T$2)/100</f>
        <v>10.6504823790299</v>
      </c>
      <c r="AN85" s="1" cm="1">
        <f t="array" ref="AN85">SUMPRODUCT(N85:T85,$N$1:$T$1)/100</f>
        <v>1109.7582017422</v>
      </c>
      <c r="AO85" s="1" cm="1">
        <f t="array" ref="AO85">-8.314*SUMPRODUCT((N85:T85/100)*LN(N85:T85/100+0.000000000001))</f>
        <v>3.62139437182299</v>
      </c>
      <c r="AP85" s="1" cm="1">
        <f t="array" ref="AP85">SUMPRODUCT((N85:T85/100)^2)</f>
        <v>0.811471129274498</v>
      </c>
      <c r="AQ85" s="1" cm="1">
        <f t="array" ref="AQ85">1/SUMPRODUCT((N85:T85/100)^2)</f>
        <v>1.23232973290628</v>
      </c>
      <c r="AR85" s="1" t="s">
        <v>55</v>
      </c>
      <c r="AS85" s="6">
        <f t="shared" si="37"/>
        <v>2</v>
      </c>
      <c r="AT85" s="1">
        <v>979.85</v>
      </c>
      <c r="AU85" s="1">
        <v>4</v>
      </c>
      <c r="AV85" s="1">
        <v>50</v>
      </c>
      <c r="AW85" s="1">
        <v>499.85</v>
      </c>
      <c r="AX85" s="1">
        <v>0.5</v>
      </c>
      <c r="AY85" s="5">
        <f t="shared" si="38"/>
        <v>249.925</v>
      </c>
      <c r="AZ85" s="1">
        <f t="shared" si="39"/>
        <v>0.25</v>
      </c>
      <c r="BA85" s="1">
        <f t="shared" si="40"/>
        <v>249.925</v>
      </c>
      <c r="BB85" s="1">
        <f t="shared" si="41"/>
        <v>480</v>
      </c>
      <c r="BC85" s="1" t="s">
        <v>56</v>
      </c>
      <c r="BD85" s="1">
        <v>161</v>
      </c>
      <c r="BE85" s="1" t="s">
        <v>52</v>
      </c>
      <c r="BF85" s="1" t="s">
        <v>52</v>
      </c>
      <c r="BG85" s="1">
        <v>53</v>
      </c>
      <c r="BH85" s="1">
        <f t="shared" si="42"/>
        <v>-0.65376026240389</v>
      </c>
      <c r="BI85" s="1">
        <f t="shared" si="43"/>
        <v>0.844991284927913</v>
      </c>
    </row>
    <row r="86" spans="1:61">
      <c r="A86" s="1">
        <v>1059</v>
      </c>
      <c r="B86" s="1" t="s">
        <v>99</v>
      </c>
      <c r="C86" s="1" t="str">
        <f>_xlfn.XLOOKUP(A86,All!$A:$A,All!$C:$C,"")</f>
        <v>Cu-Al-Cr-Mg-Ni-Si</v>
      </c>
      <c r="D86" s="1">
        <v>2</v>
      </c>
      <c r="E86" s="1" t="s">
        <v>1344</v>
      </c>
      <c r="F86" s="1">
        <f t="shared" si="22"/>
        <v>92.25</v>
      </c>
      <c r="G86" s="1">
        <v>0.5</v>
      </c>
      <c r="H86" s="1">
        <v>0.1</v>
      </c>
      <c r="I86" s="1">
        <v>0.15</v>
      </c>
      <c r="J86" s="1">
        <v>6</v>
      </c>
      <c r="K86" s="1">
        <v>1</v>
      </c>
      <c r="L86" s="1">
        <v>0</v>
      </c>
      <c r="M86" s="1" t="s">
        <v>1345</v>
      </c>
      <c r="N86" s="1" cm="1">
        <f t="array" ref="N86">(F86/$F$4)/SUMPRODUCT($F86:$L86/$F$4:$L$4)*100</f>
        <v>89.8241262975082</v>
      </c>
      <c r="O86" s="1" cm="1">
        <f t="array" ref="O86">(G86/$G$4)/SUMPRODUCT($F86:$L86/$F$4:$L$4)*100</f>
        <v>1.14659676353571</v>
      </c>
      <c r="P86" s="1" cm="1">
        <f t="array" ref="P86">(H86/$H$4)/SUMPRODUCT($F86:$L86/$F$4:$L$4)*100</f>
        <v>0.118999437932613</v>
      </c>
      <c r="Q86" s="1" cm="1">
        <f t="array" ref="Q86">(I86/$I$4)/SUMPRODUCT($F86:$L86/$F$4:$L$4)*100</f>
        <v>0.381865548739609</v>
      </c>
      <c r="R86" s="1" cm="1">
        <f t="array" ref="R86">(J86/$J$4)/SUMPRODUCT($F86:$L86/$F$4:$L$4)*100</f>
        <v>6.32528046759661</v>
      </c>
      <c r="S86" s="1" cm="1">
        <f t="array" ref="S86">(K86/$K$4)/SUMPRODUCT($F86:$L86/$F$4:$L$4)*100</f>
        <v>2.20313148468724</v>
      </c>
      <c r="T86" s="1" cm="1">
        <f t="array" ref="T86">(L86/$L$4)/SUMPRODUCT($F86:$L86/$F$4:$L$4)*100</f>
        <v>0</v>
      </c>
      <c r="U86" s="1">
        <f t="shared" si="23"/>
        <v>100</v>
      </c>
      <c r="V86" s="1">
        <f t="shared" si="24"/>
        <v>6</v>
      </c>
      <c r="W86" s="1">
        <f t="shared" si="25"/>
        <v>7</v>
      </c>
      <c r="X86" s="1">
        <f t="shared" si="26"/>
        <v>6</v>
      </c>
      <c r="Y86" s="1">
        <f t="shared" si="27"/>
        <v>0.0214285714285714</v>
      </c>
      <c r="Z86" s="1">
        <f t="shared" si="28"/>
        <v>0</v>
      </c>
      <c r="AA86" s="1">
        <f t="shared" si="29"/>
        <v>0</v>
      </c>
      <c r="AB86" s="1">
        <f t="shared" si="30"/>
        <v>0.1</v>
      </c>
      <c r="AC86" s="1">
        <f t="shared" si="31"/>
        <v>0</v>
      </c>
      <c r="AD86" s="1">
        <f t="shared" si="32"/>
        <v>1.18999437932613</v>
      </c>
      <c r="AE86" s="1">
        <f t="shared" si="33"/>
        <v>0.0142857142857143</v>
      </c>
      <c r="AF86" s="1">
        <f t="shared" si="34"/>
        <v>70</v>
      </c>
      <c r="AG86" s="1">
        <f t="shared" si="35"/>
        <v>0.7</v>
      </c>
      <c r="AH86" s="7">
        <f t="shared" si="36"/>
        <v>0.101758737024918</v>
      </c>
      <c r="AI86" s="7" cm="1">
        <f t="array" ref="AI86">SQRT(SUMPRODUCT(N86:T86/100,(1-($N$4:$T$4/(SUMPRODUCT(N86:T86,$N$4:$T$4)/100)))^2))</f>
        <v>0.0290537376869327</v>
      </c>
      <c r="AJ86" s="7" cm="1">
        <f t="array" ref="AJ86">SUMPRODUCT(N86:T86,$N$3:$T$3)/100</f>
        <v>1.8947687920439</v>
      </c>
      <c r="AK86" s="7" cm="1">
        <f t="array" ref="AK86">SUMPRODUCT(N86:T86/100,($N$3:$T$3-(SUMPRODUCT(N86:T86,$N$3:$T$3)/100))^2)</f>
        <v>0.00234106527333297</v>
      </c>
      <c r="AL86" s="7" cm="1">
        <f t="array" ref="AL86">SUMPRODUCT(N86:T86/100,($N$2:$T$2-(SUMPRODUCT(N86:T86,$N$2:$T$2)/100))^2)</f>
        <v>2.09350754742919</v>
      </c>
      <c r="AM86" s="7" cm="1">
        <f t="array" ref="AM86">SUMPRODUCT(N86:T86,$N$2:$T$2)/100</f>
        <v>10.6504823790299</v>
      </c>
      <c r="AN86" s="1" cm="1">
        <f t="array" ref="AN86">SUMPRODUCT(N86:T86,$N$1:$T$1)/100</f>
        <v>1109.7582017422</v>
      </c>
      <c r="AO86" s="1" cm="1">
        <f t="array" ref="AO86">-8.314*SUMPRODUCT((N86:T86/100)*LN(N86:T86/100+0.000000000001))</f>
        <v>3.62139437182299</v>
      </c>
      <c r="AP86" s="1" cm="1">
        <f t="array" ref="AP86">SUMPRODUCT((N86:T86/100)^2)</f>
        <v>0.811471129274498</v>
      </c>
      <c r="AQ86" s="1" cm="1">
        <f t="array" ref="AQ86">1/SUMPRODUCT((N86:T86/100)^2)</f>
        <v>1.23232973290628</v>
      </c>
      <c r="AR86" s="1" t="s">
        <v>55</v>
      </c>
      <c r="AS86" s="6">
        <f t="shared" si="37"/>
        <v>2</v>
      </c>
      <c r="AT86" s="1">
        <v>979.85</v>
      </c>
      <c r="AU86" s="1">
        <v>4</v>
      </c>
      <c r="AV86" s="1">
        <v>50</v>
      </c>
      <c r="AW86" s="1">
        <v>399.85</v>
      </c>
      <c r="AX86" s="1">
        <v>3</v>
      </c>
      <c r="AY86" s="5">
        <f t="shared" si="38"/>
        <v>199.925</v>
      </c>
      <c r="AZ86" s="1">
        <f t="shared" si="39"/>
        <v>1.5</v>
      </c>
      <c r="BA86" s="1">
        <f t="shared" si="40"/>
        <v>1199.55</v>
      </c>
      <c r="BB86" s="1">
        <f t="shared" si="41"/>
        <v>580</v>
      </c>
      <c r="BC86" s="1" t="s">
        <v>56</v>
      </c>
      <c r="BD86" s="1">
        <v>224</v>
      </c>
      <c r="BE86" s="1" t="s">
        <v>52</v>
      </c>
      <c r="BF86" s="1" t="s">
        <v>52</v>
      </c>
      <c r="BG86" s="1">
        <v>53</v>
      </c>
      <c r="BH86" s="1">
        <f t="shared" si="42"/>
        <v>0.156478016285713</v>
      </c>
      <c r="BI86" s="1">
        <f t="shared" si="43"/>
        <v>0.696130860398804</v>
      </c>
    </row>
    <row r="87" spans="1:61">
      <c r="A87" s="1">
        <v>900</v>
      </c>
      <c r="B87" s="1" t="s">
        <v>99</v>
      </c>
      <c r="C87" s="1" t="str">
        <f>_xlfn.XLOOKUP(A87,All!$A:$A,All!$C:$C,"")</f>
        <v>Cu-Al-Cr-Mg-Ni-Si</v>
      </c>
      <c r="D87" s="1">
        <v>2</v>
      </c>
      <c r="E87" s="1" t="s">
        <v>1344</v>
      </c>
      <c r="F87" s="1">
        <f t="shared" si="22"/>
        <v>92.25</v>
      </c>
      <c r="G87" s="1">
        <v>0.5</v>
      </c>
      <c r="H87" s="1">
        <v>0.1</v>
      </c>
      <c r="I87" s="1">
        <v>0.15</v>
      </c>
      <c r="J87" s="1">
        <v>6</v>
      </c>
      <c r="K87" s="1">
        <v>1</v>
      </c>
      <c r="L87" s="1">
        <v>0</v>
      </c>
      <c r="M87" s="1" t="s">
        <v>1345</v>
      </c>
      <c r="N87" s="1" cm="1">
        <f t="array" ref="N87">(F87/$F$4)/SUMPRODUCT($F87:$L87/$F$4:$L$4)*100</f>
        <v>89.8241262975082</v>
      </c>
      <c r="O87" s="1" cm="1">
        <f t="array" ref="O87">(G87/$G$4)/SUMPRODUCT($F87:$L87/$F$4:$L$4)*100</f>
        <v>1.14659676353571</v>
      </c>
      <c r="P87" s="1" cm="1">
        <f t="array" ref="P87">(H87/$H$4)/SUMPRODUCT($F87:$L87/$F$4:$L$4)*100</f>
        <v>0.118999437932613</v>
      </c>
      <c r="Q87" s="1" cm="1">
        <f t="array" ref="Q87">(I87/$I$4)/SUMPRODUCT($F87:$L87/$F$4:$L$4)*100</f>
        <v>0.381865548739609</v>
      </c>
      <c r="R87" s="1" cm="1">
        <f t="array" ref="R87">(J87/$J$4)/SUMPRODUCT($F87:$L87/$F$4:$L$4)*100</f>
        <v>6.32528046759661</v>
      </c>
      <c r="S87" s="1" cm="1">
        <f t="array" ref="S87">(K87/$K$4)/SUMPRODUCT($F87:$L87/$F$4:$L$4)*100</f>
        <v>2.20313148468724</v>
      </c>
      <c r="T87" s="1" cm="1">
        <f t="array" ref="T87">(L87/$L$4)/SUMPRODUCT($F87:$L87/$F$4:$L$4)*100</f>
        <v>0</v>
      </c>
      <c r="U87" s="1">
        <f t="shared" si="23"/>
        <v>100</v>
      </c>
      <c r="V87" s="1">
        <f t="shared" si="24"/>
        <v>6</v>
      </c>
      <c r="W87" s="1">
        <f t="shared" si="25"/>
        <v>7</v>
      </c>
      <c r="X87" s="1">
        <f t="shared" si="26"/>
        <v>6</v>
      </c>
      <c r="Y87" s="1">
        <f t="shared" si="27"/>
        <v>0.0214285714285714</v>
      </c>
      <c r="Z87" s="1">
        <f t="shared" si="28"/>
        <v>0</v>
      </c>
      <c r="AA87" s="1">
        <f t="shared" si="29"/>
        <v>0</v>
      </c>
      <c r="AB87" s="1">
        <f t="shared" si="30"/>
        <v>0.1</v>
      </c>
      <c r="AC87" s="1">
        <f t="shared" si="31"/>
        <v>0</v>
      </c>
      <c r="AD87" s="1">
        <f t="shared" si="32"/>
        <v>1.18999437932613</v>
      </c>
      <c r="AE87" s="1">
        <f t="shared" si="33"/>
        <v>0.0142857142857143</v>
      </c>
      <c r="AF87" s="1">
        <f t="shared" si="34"/>
        <v>70</v>
      </c>
      <c r="AG87" s="1">
        <f t="shared" si="35"/>
        <v>0.7</v>
      </c>
      <c r="AH87" s="7">
        <f t="shared" si="36"/>
        <v>0.101758737024918</v>
      </c>
      <c r="AI87" s="7" cm="1">
        <f t="array" ref="AI87">SQRT(SUMPRODUCT(N87:T87/100,(1-($N$4:$T$4/(SUMPRODUCT(N87:T87,$N$4:$T$4)/100)))^2))</f>
        <v>0.0290537376869327</v>
      </c>
      <c r="AJ87" s="7" cm="1">
        <f t="array" ref="AJ87">SUMPRODUCT(N87:T87,$N$3:$T$3)/100</f>
        <v>1.8947687920439</v>
      </c>
      <c r="AK87" s="7" cm="1">
        <f t="array" ref="AK87">SUMPRODUCT(N87:T87/100,($N$3:$T$3-(SUMPRODUCT(N87:T87,$N$3:$T$3)/100))^2)</f>
        <v>0.00234106527333297</v>
      </c>
      <c r="AL87" s="7" cm="1">
        <f t="array" ref="AL87">SUMPRODUCT(N87:T87/100,($N$2:$T$2-(SUMPRODUCT(N87:T87,$N$2:$T$2)/100))^2)</f>
        <v>2.09350754742919</v>
      </c>
      <c r="AM87" s="7" cm="1">
        <f t="array" ref="AM87">SUMPRODUCT(N87:T87,$N$2:$T$2)/100</f>
        <v>10.6504823790299</v>
      </c>
      <c r="AN87" s="1" cm="1">
        <f t="array" ref="AN87">SUMPRODUCT(N87:T87,$N$1:$T$1)/100</f>
        <v>1109.7582017422</v>
      </c>
      <c r="AO87" s="1" cm="1">
        <f t="array" ref="AO87">-8.314*SUMPRODUCT((N87:T87/100)*LN(N87:T87/100+0.000000000001))</f>
        <v>3.62139437182299</v>
      </c>
      <c r="AP87" s="1" cm="1">
        <f t="array" ref="AP87">SUMPRODUCT((N87:T87/100)^2)</f>
        <v>0.811471129274498</v>
      </c>
      <c r="AQ87" s="1" cm="1">
        <f t="array" ref="AQ87">1/SUMPRODUCT((N87:T87/100)^2)</f>
        <v>1.23232973290628</v>
      </c>
      <c r="AR87" s="1" t="s">
        <v>55</v>
      </c>
      <c r="AS87" s="6">
        <f t="shared" si="37"/>
        <v>2</v>
      </c>
      <c r="AT87" s="1">
        <v>979.85</v>
      </c>
      <c r="AU87" s="1">
        <v>4</v>
      </c>
      <c r="AV87" s="1">
        <v>50</v>
      </c>
      <c r="AW87" s="1">
        <v>499.85</v>
      </c>
      <c r="AX87" s="1">
        <v>0.5</v>
      </c>
      <c r="AY87" s="5">
        <f t="shared" si="38"/>
        <v>249.925</v>
      </c>
      <c r="AZ87" s="1">
        <f t="shared" si="39"/>
        <v>0.25</v>
      </c>
      <c r="BA87" s="1">
        <f t="shared" si="40"/>
        <v>249.925</v>
      </c>
      <c r="BB87" s="1">
        <f t="shared" si="41"/>
        <v>480</v>
      </c>
      <c r="BC87" s="1" t="s">
        <v>56</v>
      </c>
      <c r="BD87" s="1">
        <v>162</v>
      </c>
      <c r="BE87" s="1" t="s">
        <v>52</v>
      </c>
      <c r="BF87" s="1" t="s">
        <v>52</v>
      </c>
      <c r="BG87" s="1">
        <v>52</v>
      </c>
      <c r="BH87" s="1">
        <f t="shared" si="42"/>
        <v>-0.640899337345325</v>
      </c>
      <c r="BI87" s="1">
        <f t="shared" si="43"/>
        <v>0.849781838530611</v>
      </c>
    </row>
    <row r="88" spans="1:61">
      <c r="A88" s="1">
        <v>868</v>
      </c>
      <c r="B88" s="1" t="s">
        <v>99</v>
      </c>
      <c r="C88" s="1" t="str">
        <f>_xlfn.XLOOKUP(A88,All!$A:$A,All!$C:$C,"")</f>
        <v>Cu-Al-Cr-Mg-Ni-Si</v>
      </c>
      <c r="D88" s="1">
        <v>2</v>
      </c>
      <c r="E88" s="1" t="s">
        <v>1344</v>
      </c>
      <c r="F88" s="1">
        <f t="shared" si="22"/>
        <v>92.25</v>
      </c>
      <c r="G88" s="1">
        <v>0.5</v>
      </c>
      <c r="H88" s="1">
        <v>0.1</v>
      </c>
      <c r="I88" s="1">
        <v>0.15</v>
      </c>
      <c r="J88" s="1">
        <v>6</v>
      </c>
      <c r="K88" s="1">
        <v>1</v>
      </c>
      <c r="L88" s="1">
        <v>0</v>
      </c>
      <c r="M88" s="1" t="s">
        <v>1345</v>
      </c>
      <c r="N88" s="1" cm="1">
        <f t="array" ref="N88">(F88/$F$4)/SUMPRODUCT($F88:$L88/$F$4:$L$4)*100</f>
        <v>89.8241262975082</v>
      </c>
      <c r="O88" s="1" cm="1">
        <f t="array" ref="O88">(G88/$G$4)/SUMPRODUCT($F88:$L88/$F$4:$L$4)*100</f>
        <v>1.14659676353571</v>
      </c>
      <c r="P88" s="1" cm="1">
        <f t="array" ref="P88">(H88/$H$4)/SUMPRODUCT($F88:$L88/$F$4:$L$4)*100</f>
        <v>0.118999437932613</v>
      </c>
      <c r="Q88" s="1" cm="1">
        <f t="array" ref="Q88">(I88/$I$4)/SUMPRODUCT($F88:$L88/$F$4:$L$4)*100</f>
        <v>0.381865548739609</v>
      </c>
      <c r="R88" s="1" cm="1">
        <f t="array" ref="R88">(J88/$J$4)/SUMPRODUCT($F88:$L88/$F$4:$L$4)*100</f>
        <v>6.32528046759661</v>
      </c>
      <c r="S88" s="1" cm="1">
        <f t="array" ref="S88">(K88/$K$4)/SUMPRODUCT($F88:$L88/$F$4:$L$4)*100</f>
        <v>2.20313148468724</v>
      </c>
      <c r="T88" s="1" cm="1">
        <f t="array" ref="T88">(L88/$L$4)/SUMPRODUCT($F88:$L88/$F$4:$L$4)*100</f>
        <v>0</v>
      </c>
      <c r="U88" s="1">
        <f t="shared" si="23"/>
        <v>100</v>
      </c>
      <c r="V88" s="1">
        <f t="shared" si="24"/>
        <v>6</v>
      </c>
      <c r="W88" s="1">
        <f t="shared" si="25"/>
        <v>7</v>
      </c>
      <c r="X88" s="1">
        <f t="shared" si="26"/>
        <v>6</v>
      </c>
      <c r="Y88" s="1">
        <f t="shared" si="27"/>
        <v>0.0214285714285714</v>
      </c>
      <c r="Z88" s="1">
        <f t="shared" si="28"/>
        <v>0</v>
      </c>
      <c r="AA88" s="1">
        <f t="shared" si="29"/>
        <v>0</v>
      </c>
      <c r="AB88" s="1">
        <f t="shared" si="30"/>
        <v>0.1</v>
      </c>
      <c r="AC88" s="1">
        <f t="shared" si="31"/>
        <v>0</v>
      </c>
      <c r="AD88" s="1">
        <f t="shared" si="32"/>
        <v>1.18999437932613</v>
      </c>
      <c r="AE88" s="1">
        <f t="shared" si="33"/>
        <v>0.0142857142857143</v>
      </c>
      <c r="AF88" s="1">
        <f t="shared" si="34"/>
        <v>70</v>
      </c>
      <c r="AG88" s="1">
        <f t="shared" si="35"/>
        <v>0.7</v>
      </c>
      <c r="AH88" s="7">
        <f t="shared" si="36"/>
        <v>0.101758737024918</v>
      </c>
      <c r="AI88" s="7" cm="1">
        <f t="array" ref="AI88">SQRT(SUMPRODUCT(N88:T88/100,(1-($N$4:$T$4/(SUMPRODUCT(N88:T88,$N$4:$T$4)/100)))^2))</f>
        <v>0.0290537376869327</v>
      </c>
      <c r="AJ88" s="7" cm="1">
        <f t="array" ref="AJ88">SUMPRODUCT(N88:T88,$N$3:$T$3)/100</f>
        <v>1.8947687920439</v>
      </c>
      <c r="AK88" s="7" cm="1">
        <f t="array" ref="AK88">SUMPRODUCT(N88:T88/100,($N$3:$T$3-(SUMPRODUCT(N88:T88,$N$3:$T$3)/100))^2)</f>
        <v>0.00234106527333297</v>
      </c>
      <c r="AL88" s="7" cm="1">
        <f t="array" ref="AL88">SUMPRODUCT(N88:T88/100,($N$2:$T$2-(SUMPRODUCT(N88:T88,$N$2:$T$2)/100))^2)</f>
        <v>2.09350754742919</v>
      </c>
      <c r="AM88" s="7" cm="1">
        <f t="array" ref="AM88">SUMPRODUCT(N88:T88,$N$2:$T$2)/100</f>
        <v>10.6504823790299</v>
      </c>
      <c r="AN88" s="1" cm="1">
        <f t="array" ref="AN88">SUMPRODUCT(N88:T88,$N$1:$T$1)/100</f>
        <v>1109.7582017422</v>
      </c>
      <c r="AO88" s="1" cm="1">
        <f t="array" ref="AO88">-8.314*SUMPRODUCT((N88:T88/100)*LN(N88:T88/100+0.000000000001))</f>
        <v>3.62139437182299</v>
      </c>
      <c r="AP88" s="1" cm="1">
        <f t="array" ref="AP88">SUMPRODUCT((N88:T88/100)^2)</f>
        <v>0.811471129274498</v>
      </c>
      <c r="AQ88" s="1" cm="1">
        <f t="array" ref="AQ88">1/SUMPRODUCT((N88:T88/100)^2)</f>
        <v>1.23232973290628</v>
      </c>
      <c r="AR88" s="1" t="s">
        <v>55</v>
      </c>
      <c r="AS88" s="6">
        <f t="shared" si="37"/>
        <v>2</v>
      </c>
      <c r="AT88" s="1">
        <v>979.85</v>
      </c>
      <c r="AU88" s="1">
        <v>4</v>
      </c>
      <c r="AV88" s="1">
        <v>50</v>
      </c>
      <c r="AW88" s="1">
        <v>499.85</v>
      </c>
      <c r="AX88" s="1">
        <v>0.25</v>
      </c>
      <c r="AY88" s="5">
        <f t="shared" si="38"/>
        <v>249.925</v>
      </c>
      <c r="AZ88" s="1">
        <f t="shared" si="39"/>
        <v>0.125</v>
      </c>
      <c r="BA88" s="1">
        <f t="shared" si="40"/>
        <v>124.9625</v>
      </c>
      <c r="BB88" s="1">
        <f t="shared" si="41"/>
        <v>480</v>
      </c>
      <c r="BC88" s="1" t="s">
        <v>56</v>
      </c>
      <c r="BD88" s="1">
        <v>180</v>
      </c>
      <c r="BE88" s="1" t="s">
        <v>52</v>
      </c>
      <c r="BF88" s="1" t="s">
        <v>52</v>
      </c>
      <c r="BG88" s="1">
        <v>52</v>
      </c>
      <c r="BH88" s="1">
        <f t="shared" si="42"/>
        <v>-0.409402686291153</v>
      </c>
      <c r="BI88" s="1">
        <f t="shared" si="43"/>
        <v>0.805791496614141</v>
      </c>
    </row>
    <row r="89" spans="1:61">
      <c r="A89" s="1">
        <v>833</v>
      </c>
      <c r="B89" s="1" t="s">
        <v>99</v>
      </c>
      <c r="C89" s="1" t="str">
        <f>_xlfn.XLOOKUP(A89,All!$A:$A,All!$C:$C,"")</f>
        <v>Cu-Al-Cr-Mg-Ni-Si</v>
      </c>
      <c r="D89" s="1">
        <v>2</v>
      </c>
      <c r="E89" s="1" t="s">
        <v>1344</v>
      </c>
      <c r="F89" s="1">
        <f t="shared" si="22"/>
        <v>92.25</v>
      </c>
      <c r="G89" s="1">
        <v>0.5</v>
      </c>
      <c r="H89" s="1">
        <v>0.1</v>
      </c>
      <c r="I89" s="1">
        <v>0.15</v>
      </c>
      <c r="J89" s="1">
        <v>6</v>
      </c>
      <c r="K89" s="1">
        <v>1</v>
      </c>
      <c r="L89" s="1">
        <v>0</v>
      </c>
      <c r="M89" s="1" t="s">
        <v>1345</v>
      </c>
      <c r="N89" s="1" cm="1">
        <f t="array" ref="N89">(F89/$F$4)/SUMPRODUCT($F89:$L89/$F$4:$L$4)*100</f>
        <v>89.8241262975082</v>
      </c>
      <c r="O89" s="1" cm="1">
        <f t="array" ref="O89">(G89/$G$4)/SUMPRODUCT($F89:$L89/$F$4:$L$4)*100</f>
        <v>1.14659676353571</v>
      </c>
      <c r="P89" s="1" cm="1">
        <f t="array" ref="P89">(H89/$H$4)/SUMPRODUCT($F89:$L89/$F$4:$L$4)*100</f>
        <v>0.118999437932613</v>
      </c>
      <c r="Q89" s="1" cm="1">
        <f t="array" ref="Q89">(I89/$I$4)/SUMPRODUCT($F89:$L89/$F$4:$L$4)*100</f>
        <v>0.381865548739609</v>
      </c>
      <c r="R89" s="1" cm="1">
        <f t="array" ref="R89">(J89/$J$4)/SUMPRODUCT($F89:$L89/$F$4:$L$4)*100</f>
        <v>6.32528046759661</v>
      </c>
      <c r="S89" s="1" cm="1">
        <f t="array" ref="S89">(K89/$K$4)/SUMPRODUCT($F89:$L89/$F$4:$L$4)*100</f>
        <v>2.20313148468724</v>
      </c>
      <c r="T89" s="1" cm="1">
        <f t="array" ref="T89">(L89/$L$4)/SUMPRODUCT($F89:$L89/$F$4:$L$4)*100</f>
        <v>0</v>
      </c>
      <c r="U89" s="1">
        <f t="shared" si="23"/>
        <v>100</v>
      </c>
      <c r="V89" s="1">
        <f t="shared" si="24"/>
        <v>6</v>
      </c>
      <c r="W89" s="1">
        <f t="shared" si="25"/>
        <v>7</v>
      </c>
      <c r="X89" s="1">
        <f t="shared" si="26"/>
        <v>6</v>
      </c>
      <c r="Y89" s="1">
        <f t="shared" si="27"/>
        <v>0.0214285714285714</v>
      </c>
      <c r="Z89" s="1">
        <f t="shared" si="28"/>
        <v>0</v>
      </c>
      <c r="AA89" s="1">
        <f t="shared" si="29"/>
        <v>0</v>
      </c>
      <c r="AB89" s="1">
        <f t="shared" si="30"/>
        <v>0.1</v>
      </c>
      <c r="AC89" s="1">
        <f t="shared" si="31"/>
        <v>0</v>
      </c>
      <c r="AD89" s="1">
        <f t="shared" si="32"/>
        <v>1.18999437932613</v>
      </c>
      <c r="AE89" s="1">
        <f t="shared" si="33"/>
        <v>0.0142857142857143</v>
      </c>
      <c r="AF89" s="1">
        <f t="shared" si="34"/>
        <v>70</v>
      </c>
      <c r="AG89" s="1">
        <f t="shared" si="35"/>
        <v>0.7</v>
      </c>
      <c r="AH89" s="7">
        <f t="shared" si="36"/>
        <v>0.101758737024918</v>
      </c>
      <c r="AI89" s="7" cm="1">
        <f t="array" ref="AI89">SQRT(SUMPRODUCT(N89:T89/100,(1-($N$4:$T$4/(SUMPRODUCT(N89:T89,$N$4:$T$4)/100)))^2))</f>
        <v>0.0290537376869327</v>
      </c>
      <c r="AJ89" s="7" cm="1">
        <f t="array" ref="AJ89">SUMPRODUCT(N89:T89,$N$3:$T$3)/100</f>
        <v>1.8947687920439</v>
      </c>
      <c r="AK89" s="7" cm="1">
        <f t="array" ref="AK89">SUMPRODUCT(N89:T89/100,($N$3:$T$3-(SUMPRODUCT(N89:T89,$N$3:$T$3)/100))^2)</f>
        <v>0.00234106527333297</v>
      </c>
      <c r="AL89" s="7" cm="1">
        <f t="array" ref="AL89">SUMPRODUCT(N89:T89/100,($N$2:$T$2-(SUMPRODUCT(N89:T89,$N$2:$T$2)/100))^2)</f>
        <v>2.09350754742919</v>
      </c>
      <c r="AM89" s="7" cm="1">
        <f t="array" ref="AM89">SUMPRODUCT(N89:T89,$N$2:$T$2)/100</f>
        <v>10.6504823790299</v>
      </c>
      <c r="AN89" s="1" cm="1">
        <f t="array" ref="AN89">SUMPRODUCT(N89:T89,$N$1:$T$1)/100</f>
        <v>1109.7582017422</v>
      </c>
      <c r="AO89" s="1" cm="1">
        <f t="array" ref="AO89">-8.314*SUMPRODUCT((N89:T89/100)*LN(N89:T89/100+0.000000000001))</f>
        <v>3.62139437182299</v>
      </c>
      <c r="AP89" s="1" cm="1">
        <f t="array" ref="AP89">SUMPRODUCT((N89:T89/100)^2)</f>
        <v>0.811471129274498</v>
      </c>
      <c r="AQ89" s="1" cm="1">
        <f t="array" ref="AQ89">1/SUMPRODUCT((N89:T89/100)^2)</f>
        <v>1.23232973290628</v>
      </c>
      <c r="AR89" s="1" t="s">
        <v>55</v>
      </c>
      <c r="AS89" s="6">
        <f t="shared" si="37"/>
        <v>2</v>
      </c>
      <c r="AT89" s="1">
        <v>979.85</v>
      </c>
      <c r="AU89" s="1">
        <v>4</v>
      </c>
      <c r="AV89" s="1">
        <v>50</v>
      </c>
      <c r="AW89" s="1">
        <v>499.85</v>
      </c>
      <c r="AX89" s="1">
        <v>0.083</v>
      </c>
      <c r="AY89" s="5">
        <f t="shared" si="38"/>
        <v>249.925</v>
      </c>
      <c r="AZ89" s="1">
        <f t="shared" si="39"/>
        <v>0.0415</v>
      </c>
      <c r="BA89" s="1">
        <f t="shared" si="40"/>
        <v>41.48755</v>
      </c>
      <c r="BB89" s="1">
        <f t="shared" si="41"/>
        <v>480</v>
      </c>
      <c r="BC89" s="1" t="s">
        <v>56</v>
      </c>
      <c r="BD89" s="1">
        <v>196</v>
      </c>
      <c r="BE89" s="1" t="s">
        <v>52</v>
      </c>
      <c r="BF89" s="1" t="s">
        <v>52</v>
      </c>
      <c r="BG89" s="1">
        <v>52</v>
      </c>
      <c r="BH89" s="1">
        <f t="shared" si="42"/>
        <v>-0.203627885354111</v>
      </c>
      <c r="BI89" s="1">
        <f t="shared" si="43"/>
        <v>0.767907275522683</v>
      </c>
    </row>
    <row r="90" spans="1:61">
      <c r="A90" s="1">
        <v>903</v>
      </c>
      <c r="B90" s="1" t="s">
        <v>99</v>
      </c>
      <c r="C90" s="1" t="str">
        <f>_xlfn.XLOOKUP(A90,All!$A:$A,All!$C:$C,"")</f>
        <v>Cu-Al-Cr-Mg-Ni-Si</v>
      </c>
      <c r="D90" s="1">
        <v>2</v>
      </c>
      <c r="E90" s="1" t="s">
        <v>1344</v>
      </c>
      <c r="F90" s="1">
        <f t="shared" si="22"/>
        <v>92.25</v>
      </c>
      <c r="G90" s="1">
        <v>0.5</v>
      </c>
      <c r="H90" s="1">
        <v>0.1</v>
      </c>
      <c r="I90" s="1">
        <v>0.15</v>
      </c>
      <c r="J90" s="1">
        <v>6</v>
      </c>
      <c r="K90" s="1">
        <v>1</v>
      </c>
      <c r="L90" s="1">
        <v>0</v>
      </c>
      <c r="M90" s="1" t="s">
        <v>1345</v>
      </c>
      <c r="N90" s="1" cm="1">
        <f t="array" ref="N90">(F90/$F$4)/SUMPRODUCT($F90:$L90/$F$4:$L$4)*100</f>
        <v>89.8241262975082</v>
      </c>
      <c r="O90" s="1" cm="1">
        <f t="array" ref="O90">(G90/$G$4)/SUMPRODUCT($F90:$L90/$F$4:$L$4)*100</f>
        <v>1.14659676353571</v>
      </c>
      <c r="P90" s="1" cm="1">
        <f t="array" ref="P90">(H90/$H$4)/SUMPRODUCT($F90:$L90/$F$4:$L$4)*100</f>
        <v>0.118999437932613</v>
      </c>
      <c r="Q90" s="1" cm="1">
        <f t="array" ref="Q90">(I90/$I$4)/SUMPRODUCT($F90:$L90/$F$4:$L$4)*100</f>
        <v>0.381865548739609</v>
      </c>
      <c r="R90" s="1" cm="1">
        <f t="array" ref="R90">(J90/$J$4)/SUMPRODUCT($F90:$L90/$F$4:$L$4)*100</f>
        <v>6.32528046759661</v>
      </c>
      <c r="S90" s="1" cm="1">
        <f t="array" ref="S90">(K90/$K$4)/SUMPRODUCT($F90:$L90/$F$4:$L$4)*100</f>
        <v>2.20313148468724</v>
      </c>
      <c r="T90" s="1" cm="1">
        <f t="array" ref="T90">(L90/$L$4)/SUMPRODUCT($F90:$L90/$F$4:$L$4)*100</f>
        <v>0</v>
      </c>
      <c r="U90" s="1">
        <f t="shared" si="23"/>
        <v>100</v>
      </c>
      <c r="V90" s="1">
        <f t="shared" si="24"/>
        <v>6</v>
      </c>
      <c r="W90" s="1">
        <f t="shared" si="25"/>
        <v>7</v>
      </c>
      <c r="X90" s="1">
        <f t="shared" si="26"/>
        <v>6</v>
      </c>
      <c r="Y90" s="1">
        <f t="shared" si="27"/>
        <v>0.0214285714285714</v>
      </c>
      <c r="Z90" s="1">
        <f t="shared" si="28"/>
        <v>0</v>
      </c>
      <c r="AA90" s="1">
        <f t="shared" si="29"/>
        <v>0</v>
      </c>
      <c r="AB90" s="1">
        <f t="shared" si="30"/>
        <v>0.1</v>
      </c>
      <c r="AC90" s="1">
        <f t="shared" si="31"/>
        <v>0</v>
      </c>
      <c r="AD90" s="1">
        <f t="shared" si="32"/>
        <v>1.18999437932613</v>
      </c>
      <c r="AE90" s="1">
        <f t="shared" si="33"/>
        <v>0.0142857142857143</v>
      </c>
      <c r="AF90" s="1">
        <f t="shared" si="34"/>
        <v>70</v>
      </c>
      <c r="AG90" s="1">
        <f t="shared" si="35"/>
        <v>0.7</v>
      </c>
      <c r="AH90" s="7">
        <f t="shared" si="36"/>
        <v>0.101758737024918</v>
      </c>
      <c r="AI90" s="7" cm="1">
        <f t="array" ref="AI90">SQRT(SUMPRODUCT(N90:T90/100,(1-($N$4:$T$4/(SUMPRODUCT(N90:T90,$N$4:$T$4)/100)))^2))</f>
        <v>0.0290537376869327</v>
      </c>
      <c r="AJ90" s="7" cm="1">
        <f t="array" ref="AJ90">SUMPRODUCT(N90:T90,$N$3:$T$3)/100</f>
        <v>1.8947687920439</v>
      </c>
      <c r="AK90" s="7" cm="1">
        <f t="array" ref="AK90">SUMPRODUCT(N90:T90/100,($N$3:$T$3-(SUMPRODUCT(N90:T90,$N$3:$T$3)/100))^2)</f>
        <v>0.00234106527333297</v>
      </c>
      <c r="AL90" s="7" cm="1">
        <f t="array" ref="AL90">SUMPRODUCT(N90:T90/100,($N$2:$T$2-(SUMPRODUCT(N90:T90,$N$2:$T$2)/100))^2)</f>
        <v>2.09350754742919</v>
      </c>
      <c r="AM90" s="7" cm="1">
        <f t="array" ref="AM90">SUMPRODUCT(N90:T90,$N$2:$T$2)/100</f>
        <v>10.6504823790299</v>
      </c>
      <c r="AN90" s="1" cm="1">
        <f t="array" ref="AN90">SUMPRODUCT(N90:T90,$N$1:$T$1)/100</f>
        <v>1109.7582017422</v>
      </c>
      <c r="AO90" s="1" cm="1">
        <f t="array" ref="AO90">-8.314*SUMPRODUCT((N90:T90/100)*LN(N90:T90/100+0.000000000001))</f>
        <v>3.62139437182299</v>
      </c>
      <c r="AP90" s="1" cm="1">
        <f t="array" ref="AP90">SUMPRODUCT((N90:T90/100)^2)</f>
        <v>0.811471129274498</v>
      </c>
      <c r="AQ90" s="1" cm="1">
        <f t="array" ref="AQ90">1/SUMPRODUCT((N90:T90/100)^2)</f>
        <v>1.23232973290628</v>
      </c>
      <c r="AR90" s="1" t="s">
        <v>55</v>
      </c>
      <c r="AS90" s="6">
        <f t="shared" si="37"/>
        <v>2</v>
      </c>
      <c r="AT90" s="1">
        <v>979.85</v>
      </c>
      <c r="AU90" s="1">
        <v>4</v>
      </c>
      <c r="AV90" s="1">
        <v>50</v>
      </c>
      <c r="AW90" s="1">
        <v>449.85</v>
      </c>
      <c r="AX90" s="1">
        <v>0.5</v>
      </c>
      <c r="AY90" s="5">
        <f t="shared" si="38"/>
        <v>224.925</v>
      </c>
      <c r="AZ90" s="1">
        <f t="shared" si="39"/>
        <v>0.25</v>
      </c>
      <c r="BA90" s="1">
        <f t="shared" si="40"/>
        <v>224.925</v>
      </c>
      <c r="BB90" s="1">
        <f t="shared" si="41"/>
        <v>530</v>
      </c>
      <c r="BC90" s="1" t="s">
        <v>56</v>
      </c>
      <c r="BD90" s="1">
        <v>196</v>
      </c>
      <c r="BE90" s="1" t="s">
        <v>52</v>
      </c>
      <c r="BF90" s="1" t="s">
        <v>52</v>
      </c>
      <c r="BG90" s="1">
        <v>52</v>
      </c>
      <c r="BH90" s="1">
        <f t="shared" si="42"/>
        <v>-0.203627885354111</v>
      </c>
      <c r="BI90" s="1">
        <f t="shared" si="43"/>
        <v>0.767907275522683</v>
      </c>
    </row>
    <row r="91" spans="1:61">
      <c r="A91" s="1">
        <v>1139</v>
      </c>
      <c r="B91" s="1" t="s">
        <v>99</v>
      </c>
      <c r="C91" s="1" t="str">
        <f>_xlfn.XLOOKUP(A91,All!$A:$A,All!$C:$C,"")</f>
        <v>Cu-Al-Cr-Mg-Ni-Si</v>
      </c>
      <c r="D91" s="1">
        <v>2</v>
      </c>
      <c r="E91" s="1" t="s">
        <v>1344</v>
      </c>
      <c r="F91" s="1">
        <f t="shared" si="22"/>
        <v>92.25</v>
      </c>
      <c r="G91" s="1">
        <v>0.5</v>
      </c>
      <c r="H91" s="1">
        <v>0.1</v>
      </c>
      <c r="I91" s="1">
        <v>0.15</v>
      </c>
      <c r="J91" s="1">
        <v>6</v>
      </c>
      <c r="K91" s="1">
        <v>1</v>
      </c>
      <c r="L91" s="1">
        <v>0</v>
      </c>
      <c r="M91" s="1" t="s">
        <v>1345</v>
      </c>
      <c r="N91" s="1" cm="1">
        <f t="array" ref="N91">(F91/$F$4)/SUMPRODUCT($F91:$L91/$F$4:$L$4)*100</f>
        <v>89.8241262975082</v>
      </c>
      <c r="O91" s="1" cm="1">
        <f t="array" ref="O91">(G91/$G$4)/SUMPRODUCT($F91:$L91/$F$4:$L$4)*100</f>
        <v>1.14659676353571</v>
      </c>
      <c r="P91" s="1" cm="1">
        <f t="array" ref="P91">(H91/$H$4)/SUMPRODUCT($F91:$L91/$F$4:$L$4)*100</f>
        <v>0.118999437932613</v>
      </c>
      <c r="Q91" s="1" cm="1">
        <f t="array" ref="Q91">(I91/$I$4)/SUMPRODUCT($F91:$L91/$F$4:$L$4)*100</f>
        <v>0.381865548739609</v>
      </c>
      <c r="R91" s="1" cm="1">
        <f t="array" ref="R91">(J91/$J$4)/SUMPRODUCT($F91:$L91/$F$4:$L$4)*100</f>
        <v>6.32528046759661</v>
      </c>
      <c r="S91" s="1" cm="1">
        <f t="array" ref="S91">(K91/$K$4)/SUMPRODUCT($F91:$L91/$F$4:$L$4)*100</f>
        <v>2.20313148468724</v>
      </c>
      <c r="T91" s="1" cm="1">
        <f t="array" ref="T91">(L91/$L$4)/SUMPRODUCT($F91:$L91/$F$4:$L$4)*100</f>
        <v>0</v>
      </c>
      <c r="U91" s="1">
        <f t="shared" si="23"/>
        <v>100</v>
      </c>
      <c r="V91" s="1">
        <f t="shared" si="24"/>
        <v>6</v>
      </c>
      <c r="W91" s="1">
        <f t="shared" si="25"/>
        <v>7</v>
      </c>
      <c r="X91" s="1">
        <f t="shared" si="26"/>
        <v>6</v>
      </c>
      <c r="Y91" s="1">
        <f t="shared" si="27"/>
        <v>0.0214285714285714</v>
      </c>
      <c r="Z91" s="1">
        <f t="shared" si="28"/>
        <v>0</v>
      </c>
      <c r="AA91" s="1">
        <f t="shared" si="29"/>
        <v>0</v>
      </c>
      <c r="AB91" s="1">
        <f t="shared" si="30"/>
        <v>0.1</v>
      </c>
      <c r="AC91" s="1">
        <f t="shared" si="31"/>
        <v>0</v>
      </c>
      <c r="AD91" s="1">
        <f t="shared" si="32"/>
        <v>1.18999437932613</v>
      </c>
      <c r="AE91" s="1">
        <f t="shared" si="33"/>
        <v>0.0142857142857143</v>
      </c>
      <c r="AF91" s="1">
        <f t="shared" si="34"/>
        <v>70</v>
      </c>
      <c r="AG91" s="1">
        <f t="shared" si="35"/>
        <v>0.7</v>
      </c>
      <c r="AH91" s="7">
        <f t="shared" si="36"/>
        <v>0.101758737024918</v>
      </c>
      <c r="AI91" s="7" cm="1">
        <f t="array" ref="AI91">SQRT(SUMPRODUCT(N91:T91/100,(1-($N$4:$T$4/(SUMPRODUCT(N91:T91,$N$4:$T$4)/100)))^2))</f>
        <v>0.0290537376869327</v>
      </c>
      <c r="AJ91" s="7" cm="1">
        <f t="array" ref="AJ91">SUMPRODUCT(N91:T91,$N$3:$T$3)/100</f>
        <v>1.8947687920439</v>
      </c>
      <c r="AK91" s="7" cm="1">
        <f t="array" ref="AK91">SUMPRODUCT(N91:T91/100,($N$3:$T$3-(SUMPRODUCT(N91:T91,$N$3:$T$3)/100))^2)</f>
        <v>0.00234106527333297</v>
      </c>
      <c r="AL91" s="7" cm="1">
        <f t="array" ref="AL91">SUMPRODUCT(N91:T91/100,($N$2:$T$2-(SUMPRODUCT(N91:T91,$N$2:$T$2)/100))^2)</f>
        <v>2.09350754742919</v>
      </c>
      <c r="AM91" s="7" cm="1">
        <f t="array" ref="AM91">SUMPRODUCT(N91:T91,$N$2:$T$2)/100</f>
        <v>10.6504823790299</v>
      </c>
      <c r="AN91" s="1" cm="1">
        <f t="array" ref="AN91">SUMPRODUCT(N91:T91,$N$1:$T$1)/100</f>
        <v>1109.7582017422</v>
      </c>
      <c r="AO91" s="1" cm="1">
        <f t="array" ref="AO91">-8.314*SUMPRODUCT((N91:T91/100)*LN(N91:T91/100+0.000000000001))</f>
        <v>3.62139437182299</v>
      </c>
      <c r="AP91" s="1" cm="1">
        <f t="array" ref="AP91">SUMPRODUCT((N91:T91/100)^2)</f>
        <v>0.811471129274498</v>
      </c>
      <c r="AQ91" s="1" cm="1">
        <f t="array" ref="AQ91">1/SUMPRODUCT((N91:T91/100)^2)</f>
        <v>1.23232973290628</v>
      </c>
      <c r="AR91" s="1" t="s">
        <v>54</v>
      </c>
      <c r="AS91" s="6">
        <f t="shared" si="37"/>
        <v>0</v>
      </c>
      <c r="AT91" s="1">
        <v>979.85</v>
      </c>
      <c r="AU91" s="1">
        <v>4</v>
      </c>
      <c r="AV91" s="1">
        <v>0</v>
      </c>
      <c r="AW91" s="1">
        <v>449.85</v>
      </c>
      <c r="AX91" s="1">
        <v>6</v>
      </c>
      <c r="AY91" s="5">
        <f t="shared" si="38"/>
        <v>0</v>
      </c>
      <c r="AZ91" s="1">
        <f t="shared" si="39"/>
        <v>0</v>
      </c>
      <c r="BA91" s="1">
        <f t="shared" si="40"/>
        <v>2699.1</v>
      </c>
      <c r="BB91" s="1">
        <f t="shared" si="41"/>
        <v>530</v>
      </c>
      <c r="BC91" s="1" t="s">
        <v>51</v>
      </c>
      <c r="BD91" s="1">
        <v>197</v>
      </c>
      <c r="BE91" s="1" t="s">
        <v>52</v>
      </c>
      <c r="BF91" s="1" t="s">
        <v>52</v>
      </c>
      <c r="BG91" s="1">
        <v>52</v>
      </c>
      <c r="BH91" s="1">
        <f t="shared" si="42"/>
        <v>-0.190766960295546</v>
      </c>
      <c r="BI91" s="1">
        <f t="shared" si="43"/>
        <v>0.765581738055363</v>
      </c>
    </row>
    <row r="92" spans="1:61">
      <c r="A92" s="1">
        <v>907</v>
      </c>
      <c r="B92" s="1" t="s">
        <v>99</v>
      </c>
      <c r="C92" s="1" t="str">
        <f>_xlfn.XLOOKUP(A92,All!$A:$A,All!$C:$C,"")</f>
        <v>Cu-Al-Cr-Mg-Ni-Si</v>
      </c>
      <c r="D92" s="1">
        <v>2</v>
      </c>
      <c r="E92" s="1" t="s">
        <v>1344</v>
      </c>
      <c r="F92" s="1">
        <f t="shared" si="22"/>
        <v>92.25</v>
      </c>
      <c r="G92" s="1">
        <v>0.5</v>
      </c>
      <c r="H92" s="1">
        <v>0.1</v>
      </c>
      <c r="I92" s="1">
        <v>0.15</v>
      </c>
      <c r="J92" s="1">
        <v>6</v>
      </c>
      <c r="K92" s="1">
        <v>1</v>
      </c>
      <c r="L92" s="1">
        <v>0</v>
      </c>
      <c r="M92" s="1" t="s">
        <v>1345</v>
      </c>
      <c r="N92" s="1" cm="1">
        <f t="array" ref="N92">(F92/$F$4)/SUMPRODUCT($F92:$L92/$F$4:$L$4)*100</f>
        <v>89.8241262975082</v>
      </c>
      <c r="O92" s="1" cm="1">
        <f t="array" ref="O92">(G92/$G$4)/SUMPRODUCT($F92:$L92/$F$4:$L$4)*100</f>
        <v>1.14659676353571</v>
      </c>
      <c r="P92" s="1" cm="1">
        <f t="array" ref="P92">(H92/$H$4)/SUMPRODUCT($F92:$L92/$F$4:$L$4)*100</f>
        <v>0.118999437932613</v>
      </c>
      <c r="Q92" s="1" cm="1">
        <f t="array" ref="Q92">(I92/$I$4)/SUMPRODUCT($F92:$L92/$F$4:$L$4)*100</f>
        <v>0.381865548739609</v>
      </c>
      <c r="R92" s="1" cm="1">
        <f t="array" ref="R92">(J92/$J$4)/SUMPRODUCT($F92:$L92/$F$4:$L$4)*100</f>
        <v>6.32528046759661</v>
      </c>
      <c r="S92" s="1" cm="1">
        <f t="array" ref="S92">(K92/$K$4)/SUMPRODUCT($F92:$L92/$F$4:$L$4)*100</f>
        <v>2.20313148468724</v>
      </c>
      <c r="T92" s="1" cm="1">
        <f t="array" ref="T92">(L92/$L$4)/SUMPRODUCT($F92:$L92/$F$4:$L$4)*100</f>
        <v>0</v>
      </c>
      <c r="U92" s="1">
        <f t="shared" si="23"/>
        <v>100</v>
      </c>
      <c r="V92" s="1">
        <f t="shared" si="24"/>
        <v>6</v>
      </c>
      <c r="W92" s="1">
        <f t="shared" si="25"/>
        <v>7</v>
      </c>
      <c r="X92" s="1">
        <f t="shared" si="26"/>
        <v>6</v>
      </c>
      <c r="Y92" s="1">
        <f t="shared" si="27"/>
        <v>0.0214285714285714</v>
      </c>
      <c r="Z92" s="1">
        <f t="shared" si="28"/>
        <v>0</v>
      </c>
      <c r="AA92" s="1">
        <f t="shared" si="29"/>
        <v>0</v>
      </c>
      <c r="AB92" s="1">
        <f t="shared" si="30"/>
        <v>0.1</v>
      </c>
      <c r="AC92" s="1">
        <f t="shared" si="31"/>
        <v>0</v>
      </c>
      <c r="AD92" s="1">
        <f t="shared" si="32"/>
        <v>1.18999437932613</v>
      </c>
      <c r="AE92" s="1">
        <f t="shared" si="33"/>
        <v>0.0142857142857143</v>
      </c>
      <c r="AF92" s="1">
        <f t="shared" si="34"/>
        <v>70</v>
      </c>
      <c r="AG92" s="1">
        <f t="shared" si="35"/>
        <v>0.7</v>
      </c>
      <c r="AH92" s="7">
        <f t="shared" si="36"/>
        <v>0.101758737024918</v>
      </c>
      <c r="AI92" s="7" cm="1">
        <f t="array" ref="AI92">SQRT(SUMPRODUCT(N92:T92/100,(1-($N$4:$T$4/(SUMPRODUCT(N92:T92,$N$4:$T$4)/100)))^2))</f>
        <v>0.0290537376869327</v>
      </c>
      <c r="AJ92" s="7" cm="1">
        <f t="array" ref="AJ92">SUMPRODUCT(N92:T92,$N$3:$T$3)/100</f>
        <v>1.8947687920439</v>
      </c>
      <c r="AK92" s="7" cm="1">
        <f t="array" ref="AK92">SUMPRODUCT(N92:T92/100,($N$3:$T$3-(SUMPRODUCT(N92:T92,$N$3:$T$3)/100))^2)</f>
        <v>0.00234106527333297</v>
      </c>
      <c r="AL92" s="7" cm="1">
        <f t="array" ref="AL92">SUMPRODUCT(N92:T92/100,($N$2:$T$2-(SUMPRODUCT(N92:T92,$N$2:$T$2)/100))^2)</f>
        <v>2.09350754742919</v>
      </c>
      <c r="AM92" s="7" cm="1">
        <f t="array" ref="AM92">SUMPRODUCT(N92:T92,$N$2:$T$2)/100</f>
        <v>10.6504823790299</v>
      </c>
      <c r="AN92" s="1" cm="1">
        <f t="array" ref="AN92">SUMPRODUCT(N92:T92,$N$1:$T$1)/100</f>
        <v>1109.7582017422</v>
      </c>
      <c r="AO92" s="1" cm="1">
        <f t="array" ref="AO92">-8.314*SUMPRODUCT((N92:T92/100)*LN(N92:T92/100+0.000000000001))</f>
        <v>3.62139437182299</v>
      </c>
      <c r="AP92" s="1" cm="1">
        <f t="array" ref="AP92">SUMPRODUCT((N92:T92/100)^2)</f>
        <v>0.811471129274498</v>
      </c>
      <c r="AQ92" s="1" cm="1">
        <f t="array" ref="AQ92">1/SUMPRODUCT((N92:T92/100)^2)</f>
        <v>1.23232973290628</v>
      </c>
      <c r="AR92" s="1" t="s">
        <v>55</v>
      </c>
      <c r="AS92" s="6">
        <f t="shared" si="37"/>
        <v>2</v>
      </c>
      <c r="AT92" s="1">
        <v>979.85</v>
      </c>
      <c r="AU92" s="1">
        <v>4</v>
      </c>
      <c r="AV92" s="1">
        <v>50</v>
      </c>
      <c r="AW92" s="1">
        <v>449.85</v>
      </c>
      <c r="AX92" s="1">
        <v>0.5</v>
      </c>
      <c r="AY92" s="5">
        <f t="shared" si="38"/>
        <v>224.925</v>
      </c>
      <c r="AZ92" s="1">
        <f t="shared" si="39"/>
        <v>0.25</v>
      </c>
      <c r="BA92" s="1">
        <f t="shared" si="40"/>
        <v>224.925</v>
      </c>
      <c r="BB92" s="1">
        <f t="shared" si="41"/>
        <v>530</v>
      </c>
      <c r="BC92" s="1" t="s">
        <v>56</v>
      </c>
      <c r="BD92" s="1">
        <v>201</v>
      </c>
      <c r="BE92" s="1" t="s">
        <v>52</v>
      </c>
      <c r="BF92" s="1" t="s">
        <v>52</v>
      </c>
      <c r="BG92" s="1">
        <v>52</v>
      </c>
      <c r="BH92" s="1">
        <f t="shared" si="42"/>
        <v>-0.139323260061285</v>
      </c>
      <c r="BI92" s="1">
        <f t="shared" si="43"/>
        <v>0.756332494515326</v>
      </c>
    </row>
    <row r="93" spans="1:61">
      <c r="A93" s="1">
        <v>970</v>
      </c>
      <c r="B93" s="1" t="s">
        <v>99</v>
      </c>
      <c r="C93" s="1" t="str">
        <f>_xlfn.XLOOKUP(A93,All!$A:$A,All!$C:$C,"")</f>
        <v>Cu-Al-Cr-Mg-Ni-Si</v>
      </c>
      <c r="D93" s="1">
        <v>2</v>
      </c>
      <c r="E93" s="1" t="s">
        <v>1344</v>
      </c>
      <c r="F93" s="1">
        <f t="shared" si="22"/>
        <v>92.25</v>
      </c>
      <c r="G93" s="1">
        <v>0.5</v>
      </c>
      <c r="H93" s="1">
        <v>0.1</v>
      </c>
      <c r="I93" s="1">
        <v>0.15</v>
      </c>
      <c r="J93" s="1">
        <v>6</v>
      </c>
      <c r="K93" s="1">
        <v>1</v>
      </c>
      <c r="L93" s="1">
        <v>0</v>
      </c>
      <c r="M93" s="1" t="s">
        <v>1345</v>
      </c>
      <c r="N93" s="1" cm="1">
        <f t="array" ref="N93">(F93/$F$4)/SUMPRODUCT($F93:$L93/$F$4:$L$4)*100</f>
        <v>89.8241262975082</v>
      </c>
      <c r="O93" s="1" cm="1">
        <f t="array" ref="O93">(G93/$G$4)/SUMPRODUCT($F93:$L93/$F$4:$L$4)*100</f>
        <v>1.14659676353571</v>
      </c>
      <c r="P93" s="1" cm="1">
        <f t="array" ref="P93">(H93/$H$4)/SUMPRODUCT($F93:$L93/$F$4:$L$4)*100</f>
        <v>0.118999437932613</v>
      </c>
      <c r="Q93" s="1" cm="1">
        <f t="array" ref="Q93">(I93/$I$4)/SUMPRODUCT($F93:$L93/$F$4:$L$4)*100</f>
        <v>0.381865548739609</v>
      </c>
      <c r="R93" s="1" cm="1">
        <f t="array" ref="R93">(J93/$J$4)/SUMPRODUCT($F93:$L93/$F$4:$L$4)*100</f>
        <v>6.32528046759661</v>
      </c>
      <c r="S93" s="1" cm="1">
        <f t="array" ref="S93">(K93/$K$4)/SUMPRODUCT($F93:$L93/$F$4:$L$4)*100</f>
        <v>2.20313148468724</v>
      </c>
      <c r="T93" s="1" cm="1">
        <f t="array" ref="T93">(L93/$L$4)/SUMPRODUCT($F93:$L93/$F$4:$L$4)*100</f>
        <v>0</v>
      </c>
      <c r="U93" s="1">
        <f t="shared" si="23"/>
        <v>100</v>
      </c>
      <c r="V93" s="1">
        <f t="shared" si="24"/>
        <v>6</v>
      </c>
      <c r="W93" s="1">
        <f t="shared" si="25"/>
        <v>7</v>
      </c>
      <c r="X93" s="1">
        <f t="shared" si="26"/>
        <v>6</v>
      </c>
      <c r="Y93" s="1">
        <f t="shared" si="27"/>
        <v>0.0214285714285714</v>
      </c>
      <c r="Z93" s="1">
        <f t="shared" si="28"/>
        <v>0</v>
      </c>
      <c r="AA93" s="1">
        <f t="shared" si="29"/>
        <v>0</v>
      </c>
      <c r="AB93" s="1">
        <f t="shared" si="30"/>
        <v>0.1</v>
      </c>
      <c r="AC93" s="1">
        <f t="shared" si="31"/>
        <v>0</v>
      </c>
      <c r="AD93" s="1">
        <f t="shared" si="32"/>
        <v>1.18999437932613</v>
      </c>
      <c r="AE93" s="1">
        <f t="shared" si="33"/>
        <v>0.0142857142857143</v>
      </c>
      <c r="AF93" s="1">
        <f t="shared" si="34"/>
        <v>70</v>
      </c>
      <c r="AG93" s="1">
        <f t="shared" si="35"/>
        <v>0.7</v>
      </c>
      <c r="AH93" s="7">
        <f t="shared" si="36"/>
        <v>0.101758737024918</v>
      </c>
      <c r="AI93" s="7" cm="1">
        <f t="array" ref="AI93">SQRT(SUMPRODUCT(N93:T93/100,(1-($N$4:$T$4/(SUMPRODUCT(N93:T93,$N$4:$T$4)/100)))^2))</f>
        <v>0.0290537376869327</v>
      </c>
      <c r="AJ93" s="7" cm="1">
        <f t="array" ref="AJ93">SUMPRODUCT(N93:T93,$N$3:$T$3)/100</f>
        <v>1.8947687920439</v>
      </c>
      <c r="AK93" s="7" cm="1">
        <f t="array" ref="AK93">SUMPRODUCT(N93:T93/100,($N$3:$T$3-(SUMPRODUCT(N93:T93,$N$3:$T$3)/100))^2)</f>
        <v>0.00234106527333297</v>
      </c>
      <c r="AL93" s="7" cm="1">
        <f t="array" ref="AL93">SUMPRODUCT(N93:T93/100,($N$2:$T$2-(SUMPRODUCT(N93:T93,$N$2:$T$2)/100))^2)</f>
        <v>2.09350754742919</v>
      </c>
      <c r="AM93" s="7" cm="1">
        <f t="array" ref="AM93">SUMPRODUCT(N93:T93,$N$2:$T$2)/100</f>
        <v>10.6504823790299</v>
      </c>
      <c r="AN93" s="1" cm="1">
        <f t="array" ref="AN93">SUMPRODUCT(N93:T93,$N$1:$T$1)/100</f>
        <v>1109.7582017422</v>
      </c>
      <c r="AO93" s="1" cm="1">
        <f t="array" ref="AO93">-8.314*SUMPRODUCT((N93:T93/100)*LN(N93:T93/100+0.000000000001))</f>
        <v>3.62139437182299</v>
      </c>
      <c r="AP93" s="1" cm="1">
        <f t="array" ref="AP93">SUMPRODUCT((N93:T93/100)^2)</f>
        <v>0.811471129274498</v>
      </c>
      <c r="AQ93" s="1" cm="1">
        <f t="array" ref="AQ93">1/SUMPRODUCT((N93:T93/100)^2)</f>
        <v>1.23232973290628</v>
      </c>
      <c r="AR93" s="1" t="s">
        <v>55</v>
      </c>
      <c r="AS93" s="6">
        <f t="shared" si="37"/>
        <v>2</v>
      </c>
      <c r="AT93" s="1">
        <v>979.85</v>
      </c>
      <c r="AU93" s="1">
        <v>4</v>
      </c>
      <c r="AV93" s="1">
        <v>50</v>
      </c>
      <c r="AW93" s="1">
        <v>399.85</v>
      </c>
      <c r="AX93" s="1">
        <v>1</v>
      </c>
      <c r="AY93" s="5">
        <f t="shared" si="38"/>
        <v>199.925</v>
      </c>
      <c r="AZ93" s="1">
        <f t="shared" si="39"/>
        <v>0.5</v>
      </c>
      <c r="BA93" s="1">
        <f t="shared" si="40"/>
        <v>399.85</v>
      </c>
      <c r="BB93" s="1">
        <f t="shared" si="41"/>
        <v>580</v>
      </c>
      <c r="BC93" s="1" t="s">
        <v>56</v>
      </c>
      <c r="BD93" s="1">
        <v>218</v>
      </c>
      <c r="BE93" s="1" t="s">
        <v>52</v>
      </c>
      <c r="BF93" s="1" t="s">
        <v>52</v>
      </c>
      <c r="BG93" s="1">
        <v>52</v>
      </c>
      <c r="BH93" s="1">
        <f t="shared" si="42"/>
        <v>0.079312465934322</v>
      </c>
      <c r="BI93" s="1">
        <f t="shared" si="43"/>
        <v>0.718033884901515</v>
      </c>
    </row>
    <row r="94" spans="1:61">
      <c r="A94" s="1">
        <v>1176</v>
      </c>
      <c r="B94" s="1" t="s">
        <v>99</v>
      </c>
      <c r="C94" s="1" t="str">
        <f>_xlfn.XLOOKUP(A94,All!$A:$A,All!$C:$C,"")</f>
        <v>Cu-Al-Cr-Mg-Ni-Si</v>
      </c>
      <c r="D94" s="1">
        <v>2</v>
      </c>
      <c r="E94" s="1" t="s">
        <v>1344</v>
      </c>
      <c r="F94" s="1">
        <f t="shared" si="22"/>
        <v>92.25</v>
      </c>
      <c r="G94" s="1">
        <v>0.5</v>
      </c>
      <c r="H94" s="1">
        <v>0.1</v>
      </c>
      <c r="I94" s="1">
        <v>0.15</v>
      </c>
      <c r="J94" s="1">
        <v>6</v>
      </c>
      <c r="K94" s="1">
        <v>1</v>
      </c>
      <c r="L94" s="1">
        <v>0</v>
      </c>
      <c r="M94" s="1" t="s">
        <v>1345</v>
      </c>
      <c r="N94" s="1" cm="1">
        <f t="array" ref="N94">(F94/$F$4)/SUMPRODUCT($F94:$L94/$F$4:$L$4)*100</f>
        <v>89.8241262975082</v>
      </c>
      <c r="O94" s="1" cm="1">
        <f t="array" ref="O94">(G94/$G$4)/SUMPRODUCT($F94:$L94/$F$4:$L$4)*100</f>
        <v>1.14659676353571</v>
      </c>
      <c r="P94" s="1" cm="1">
        <f t="array" ref="P94">(H94/$H$4)/SUMPRODUCT($F94:$L94/$F$4:$L$4)*100</f>
        <v>0.118999437932613</v>
      </c>
      <c r="Q94" s="1" cm="1">
        <f t="array" ref="Q94">(I94/$I$4)/SUMPRODUCT($F94:$L94/$F$4:$L$4)*100</f>
        <v>0.381865548739609</v>
      </c>
      <c r="R94" s="1" cm="1">
        <f t="array" ref="R94">(J94/$J$4)/SUMPRODUCT($F94:$L94/$F$4:$L$4)*100</f>
        <v>6.32528046759661</v>
      </c>
      <c r="S94" s="1" cm="1">
        <f t="array" ref="S94">(K94/$K$4)/SUMPRODUCT($F94:$L94/$F$4:$L$4)*100</f>
        <v>2.20313148468724</v>
      </c>
      <c r="T94" s="1" cm="1">
        <f t="array" ref="T94">(L94/$L$4)/SUMPRODUCT($F94:$L94/$F$4:$L$4)*100</f>
        <v>0</v>
      </c>
      <c r="U94" s="1">
        <f t="shared" si="23"/>
        <v>100</v>
      </c>
      <c r="V94" s="1">
        <f t="shared" si="24"/>
        <v>6</v>
      </c>
      <c r="W94" s="1">
        <f t="shared" si="25"/>
        <v>7</v>
      </c>
      <c r="X94" s="1">
        <f t="shared" si="26"/>
        <v>6</v>
      </c>
      <c r="Y94" s="1">
        <f t="shared" si="27"/>
        <v>0.0214285714285714</v>
      </c>
      <c r="Z94" s="1">
        <f t="shared" si="28"/>
        <v>0</v>
      </c>
      <c r="AA94" s="1">
        <f t="shared" si="29"/>
        <v>0</v>
      </c>
      <c r="AB94" s="1">
        <f t="shared" si="30"/>
        <v>0.1</v>
      </c>
      <c r="AC94" s="1">
        <f t="shared" si="31"/>
        <v>0</v>
      </c>
      <c r="AD94" s="1">
        <f t="shared" si="32"/>
        <v>1.18999437932613</v>
      </c>
      <c r="AE94" s="1">
        <f t="shared" si="33"/>
        <v>0.0142857142857143</v>
      </c>
      <c r="AF94" s="1">
        <f t="shared" si="34"/>
        <v>70</v>
      </c>
      <c r="AG94" s="1">
        <f t="shared" si="35"/>
        <v>0.7</v>
      </c>
      <c r="AH94" s="7">
        <f t="shared" si="36"/>
        <v>0.101758737024918</v>
      </c>
      <c r="AI94" s="7" cm="1">
        <f t="array" ref="AI94">SQRT(SUMPRODUCT(N94:T94/100,(1-($N$4:$T$4/(SUMPRODUCT(N94:T94,$N$4:$T$4)/100)))^2))</f>
        <v>0.0290537376869327</v>
      </c>
      <c r="AJ94" s="7" cm="1">
        <f t="array" ref="AJ94">SUMPRODUCT(N94:T94,$N$3:$T$3)/100</f>
        <v>1.8947687920439</v>
      </c>
      <c r="AK94" s="7" cm="1">
        <f t="array" ref="AK94">SUMPRODUCT(N94:T94/100,($N$3:$T$3-(SUMPRODUCT(N94:T94,$N$3:$T$3)/100))^2)</f>
        <v>0.00234106527333297</v>
      </c>
      <c r="AL94" s="7" cm="1">
        <f t="array" ref="AL94">SUMPRODUCT(N94:T94/100,($N$2:$T$2-(SUMPRODUCT(N94:T94,$N$2:$T$2)/100))^2)</f>
        <v>2.09350754742919</v>
      </c>
      <c r="AM94" s="7" cm="1">
        <f t="array" ref="AM94">SUMPRODUCT(N94:T94,$N$2:$T$2)/100</f>
        <v>10.6504823790299</v>
      </c>
      <c r="AN94" s="1" cm="1">
        <f t="array" ref="AN94">SUMPRODUCT(N94:T94,$N$1:$T$1)/100</f>
        <v>1109.7582017422</v>
      </c>
      <c r="AO94" s="1" cm="1">
        <f t="array" ref="AO94">-8.314*SUMPRODUCT((N94:T94/100)*LN(N94:T94/100+0.000000000001))</f>
        <v>3.62139437182299</v>
      </c>
      <c r="AP94" s="1" cm="1">
        <f t="array" ref="AP94">SUMPRODUCT((N94:T94/100)^2)</f>
        <v>0.811471129274498</v>
      </c>
      <c r="AQ94" s="1" cm="1">
        <f t="array" ref="AQ94">1/SUMPRODUCT((N94:T94/100)^2)</f>
        <v>1.23232973290628</v>
      </c>
      <c r="AR94" s="1" t="s">
        <v>55</v>
      </c>
      <c r="AS94" s="6">
        <f t="shared" si="37"/>
        <v>2</v>
      </c>
      <c r="AT94" s="1">
        <v>979.85</v>
      </c>
      <c r="AU94" s="1">
        <v>4</v>
      </c>
      <c r="AV94" s="1">
        <v>50</v>
      </c>
      <c r="AW94" s="1">
        <v>549.85</v>
      </c>
      <c r="AX94" s="1">
        <v>8</v>
      </c>
      <c r="AY94" s="5">
        <f t="shared" si="38"/>
        <v>274.925</v>
      </c>
      <c r="AZ94" s="1">
        <f t="shared" si="39"/>
        <v>4</v>
      </c>
      <c r="BA94" s="1">
        <f t="shared" si="40"/>
        <v>4398.8</v>
      </c>
      <c r="BB94" s="1">
        <f t="shared" si="41"/>
        <v>430</v>
      </c>
      <c r="BC94" s="1" t="s">
        <v>56</v>
      </c>
      <c r="BD94" s="1">
        <v>127</v>
      </c>
      <c r="BE94" s="1" t="s">
        <v>52</v>
      </c>
      <c r="BF94" s="1" t="s">
        <v>52</v>
      </c>
      <c r="BG94" s="1">
        <v>51</v>
      </c>
      <c r="BH94" s="1">
        <f t="shared" si="42"/>
        <v>-1.0910317143951</v>
      </c>
      <c r="BI94" s="1">
        <f t="shared" si="43"/>
        <v>0.945437666284331</v>
      </c>
    </row>
    <row r="95" spans="1:61">
      <c r="A95" s="1">
        <v>1148</v>
      </c>
      <c r="B95" s="1" t="s">
        <v>99</v>
      </c>
      <c r="C95" s="1" t="str">
        <f>_xlfn.XLOOKUP(A95,All!$A:$A,All!$C:$C,"")</f>
        <v>Cu-Al-Cr-Mg-Ni-Si</v>
      </c>
      <c r="D95" s="1">
        <v>2</v>
      </c>
      <c r="E95" s="1" t="s">
        <v>1344</v>
      </c>
      <c r="F95" s="1">
        <f t="shared" si="22"/>
        <v>92.25</v>
      </c>
      <c r="G95" s="1">
        <v>0.5</v>
      </c>
      <c r="H95" s="1">
        <v>0.1</v>
      </c>
      <c r="I95" s="1">
        <v>0.15</v>
      </c>
      <c r="J95" s="1">
        <v>6</v>
      </c>
      <c r="K95" s="1">
        <v>1</v>
      </c>
      <c r="L95" s="1">
        <v>0</v>
      </c>
      <c r="M95" s="1" t="s">
        <v>1345</v>
      </c>
      <c r="N95" s="1" cm="1">
        <f t="array" ref="N95">(F95/$F$4)/SUMPRODUCT($F95:$L95/$F$4:$L$4)*100</f>
        <v>89.8241262975082</v>
      </c>
      <c r="O95" s="1" cm="1">
        <f t="array" ref="O95">(G95/$G$4)/SUMPRODUCT($F95:$L95/$F$4:$L$4)*100</f>
        <v>1.14659676353571</v>
      </c>
      <c r="P95" s="1" cm="1">
        <f t="array" ref="P95">(H95/$H$4)/SUMPRODUCT($F95:$L95/$F$4:$L$4)*100</f>
        <v>0.118999437932613</v>
      </c>
      <c r="Q95" s="1" cm="1">
        <f t="array" ref="Q95">(I95/$I$4)/SUMPRODUCT($F95:$L95/$F$4:$L$4)*100</f>
        <v>0.381865548739609</v>
      </c>
      <c r="R95" s="1" cm="1">
        <f t="array" ref="R95">(J95/$J$4)/SUMPRODUCT($F95:$L95/$F$4:$L$4)*100</f>
        <v>6.32528046759661</v>
      </c>
      <c r="S95" s="1" cm="1">
        <f t="array" ref="S95">(K95/$K$4)/SUMPRODUCT($F95:$L95/$F$4:$L$4)*100</f>
        <v>2.20313148468724</v>
      </c>
      <c r="T95" s="1" cm="1">
        <f t="array" ref="T95">(L95/$L$4)/SUMPRODUCT($F95:$L95/$F$4:$L$4)*100</f>
        <v>0</v>
      </c>
      <c r="U95" s="1">
        <f t="shared" si="23"/>
        <v>100</v>
      </c>
      <c r="V95" s="1">
        <f t="shared" si="24"/>
        <v>6</v>
      </c>
      <c r="W95" s="1">
        <f t="shared" si="25"/>
        <v>7</v>
      </c>
      <c r="X95" s="1">
        <f t="shared" si="26"/>
        <v>6</v>
      </c>
      <c r="Y95" s="1">
        <f t="shared" si="27"/>
        <v>0.0214285714285714</v>
      </c>
      <c r="Z95" s="1">
        <f t="shared" si="28"/>
        <v>0</v>
      </c>
      <c r="AA95" s="1">
        <f t="shared" si="29"/>
        <v>0</v>
      </c>
      <c r="AB95" s="1">
        <f t="shared" si="30"/>
        <v>0.1</v>
      </c>
      <c r="AC95" s="1">
        <f t="shared" si="31"/>
        <v>0</v>
      </c>
      <c r="AD95" s="1">
        <f t="shared" si="32"/>
        <v>1.18999437932613</v>
      </c>
      <c r="AE95" s="1">
        <f t="shared" si="33"/>
        <v>0.0142857142857143</v>
      </c>
      <c r="AF95" s="1">
        <f t="shared" si="34"/>
        <v>70</v>
      </c>
      <c r="AG95" s="1">
        <f t="shared" si="35"/>
        <v>0.7</v>
      </c>
      <c r="AH95" s="7">
        <f t="shared" si="36"/>
        <v>0.101758737024918</v>
      </c>
      <c r="AI95" s="7" cm="1">
        <f t="array" ref="AI95">SQRT(SUMPRODUCT(N95:T95/100,(1-($N$4:$T$4/(SUMPRODUCT(N95:T95,$N$4:$T$4)/100)))^2))</f>
        <v>0.0290537376869327</v>
      </c>
      <c r="AJ95" s="7" cm="1">
        <f t="array" ref="AJ95">SUMPRODUCT(N95:T95,$N$3:$T$3)/100</f>
        <v>1.8947687920439</v>
      </c>
      <c r="AK95" s="7" cm="1">
        <f t="array" ref="AK95">SUMPRODUCT(N95:T95/100,($N$3:$T$3-(SUMPRODUCT(N95:T95,$N$3:$T$3)/100))^2)</f>
        <v>0.00234106527333297</v>
      </c>
      <c r="AL95" s="7" cm="1">
        <f t="array" ref="AL95">SUMPRODUCT(N95:T95/100,($N$2:$T$2-(SUMPRODUCT(N95:T95,$N$2:$T$2)/100))^2)</f>
        <v>2.09350754742919</v>
      </c>
      <c r="AM95" s="7" cm="1">
        <f t="array" ref="AM95">SUMPRODUCT(N95:T95,$N$2:$T$2)/100</f>
        <v>10.6504823790299</v>
      </c>
      <c r="AN95" s="1" cm="1">
        <f t="array" ref="AN95">SUMPRODUCT(N95:T95,$N$1:$T$1)/100</f>
        <v>1109.7582017422</v>
      </c>
      <c r="AO95" s="1" cm="1">
        <f t="array" ref="AO95">-8.314*SUMPRODUCT((N95:T95/100)*LN(N95:T95/100+0.000000000001))</f>
        <v>3.62139437182299</v>
      </c>
      <c r="AP95" s="1" cm="1">
        <f t="array" ref="AP95">SUMPRODUCT((N95:T95/100)^2)</f>
        <v>0.811471129274498</v>
      </c>
      <c r="AQ95" s="1" cm="1">
        <f t="array" ref="AQ95">1/SUMPRODUCT((N95:T95/100)^2)</f>
        <v>1.23232973290628</v>
      </c>
      <c r="AR95" s="1" t="s">
        <v>55</v>
      </c>
      <c r="AS95" s="6">
        <f t="shared" si="37"/>
        <v>2</v>
      </c>
      <c r="AT95" s="1">
        <v>979.85</v>
      </c>
      <c r="AU95" s="1">
        <v>4</v>
      </c>
      <c r="AV95" s="1">
        <v>50</v>
      </c>
      <c r="AW95" s="1">
        <v>549.85</v>
      </c>
      <c r="AX95" s="1">
        <v>6</v>
      </c>
      <c r="AY95" s="5">
        <f t="shared" si="38"/>
        <v>274.925</v>
      </c>
      <c r="AZ95" s="1">
        <f t="shared" si="39"/>
        <v>3</v>
      </c>
      <c r="BA95" s="1">
        <f t="shared" si="40"/>
        <v>3299.1</v>
      </c>
      <c r="BB95" s="1">
        <f t="shared" si="41"/>
        <v>430</v>
      </c>
      <c r="BC95" s="1" t="s">
        <v>56</v>
      </c>
      <c r="BD95" s="1">
        <v>131</v>
      </c>
      <c r="BE95" s="1" t="s">
        <v>52</v>
      </c>
      <c r="BF95" s="1" t="s">
        <v>52</v>
      </c>
      <c r="BG95" s="1">
        <v>51</v>
      </c>
      <c r="BH95" s="1">
        <f t="shared" si="42"/>
        <v>-1.03958801416084</v>
      </c>
      <c r="BI95" s="1">
        <f t="shared" si="43"/>
        <v>0.935150536886007</v>
      </c>
    </row>
    <row r="96" spans="1:61">
      <c r="A96" s="1">
        <v>991</v>
      </c>
      <c r="B96" s="1" t="s">
        <v>99</v>
      </c>
      <c r="C96" s="1" t="str">
        <f>_xlfn.XLOOKUP(A96,All!$A:$A,All!$C:$C,"")</f>
        <v>Cu-Al-Cr-Mg-Ni-Si</v>
      </c>
      <c r="D96" s="1">
        <v>2</v>
      </c>
      <c r="E96" s="1" t="s">
        <v>1344</v>
      </c>
      <c r="F96" s="1">
        <f t="shared" si="22"/>
        <v>92.25</v>
      </c>
      <c r="G96" s="1">
        <v>0.5</v>
      </c>
      <c r="H96" s="1">
        <v>0.1</v>
      </c>
      <c r="I96" s="1">
        <v>0.15</v>
      </c>
      <c r="J96" s="1">
        <v>6</v>
      </c>
      <c r="K96" s="1">
        <v>1</v>
      </c>
      <c r="L96" s="1">
        <v>0</v>
      </c>
      <c r="M96" s="1" t="s">
        <v>1345</v>
      </c>
      <c r="N96" s="1" cm="1">
        <f t="array" ref="N96">(F96/$F$4)/SUMPRODUCT($F96:$L96/$F$4:$L$4)*100</f>
        <v>89.8241262975082</v>
      </c>
      <c r="O96" s="1" cm="1">
        <f t="array" ref="O96">(G96/$G$4)/SUMPRODUCT($F96:$L96/$F$4:$L$4)*100</f>
        <v>1.14659676353571</v>
      </c>
      <c r="P96" s="1" cm="1">
        <f t="array" ref="P96">(H96/$H$4)/SUMPRODUCT($F96:$L96/$F$4:$L$4)*100</f>
        <v>0.118999437932613</v>
      </c>
      <c r="Q96" s="1" cm="1">
        <f t="array" ref="Q96">(I96/$I$4)/SUMPRODUCT($F96:$L96/$F$4:$L$4)*100</f>
        <v>0.381865548739609</v>
      </c>
      <c r="R96" s="1" cm="1">
        <f t="array" ref="R96">(J96/$J$4)/SUMPRODUCT($F96:$L96/$F$4:$L$4)*100</f>
        <v>6.32528046759661</v>
      </c>
      <c r="S96" s="1" cm="1">
        <f t="array" ref="S96">(K96/$K$4)/SUMPRODUCT($F96:$L96/$F$4:$L$4)*100</f>
        <v>2.20313148468724</v>
      </c>
      <c r="T96" s="1" cm="1">
        <f t="array" ref="T96">(L96/$L$4)/SUMPRODUCT($F96:$L96/$F$4:$L$4)*100</f>
        <v>0</v>
      </c>
      <c r="U96" s="1">
        <f t="shared" si="23"/>
        <v>100</v>
      </c>
      <c r="V96" s="1">
        <f t="shared" si="24"/>
        <v>6</v>
      </c>
      <c r="W96" s="1">
        <f t="shared" si="25"/>
        <v>7</v>
      </c>
      <c r="X96" s="1">
        <f t="shared" si="26"/>
        <v>6</v>
      </c>
      <c r="Y96" s="1">
        <f t="shared" si="27"/>
        <v>0.0214285714285714</v>
      </c>
      <c r="Z96" s="1">
        <f t="shared" si="28"/>
        <v>0</v>
      </c>
      <c r="AA96" s="1">
        <f t="shared" si="29"/>
        <v>0</v>
      </c>
      <c r="AB96" s="1">
        <f t="shared" si="30"/>
        <v>0.1</v>
      </c>
      <c r="AC96" s="1">
        <f t="shared" si="31"/>
        <v>0</v>
      </c>
      <c r="AD96" s="1">
        <f t="shared" si="32"/>
        <v>1.18999437932613</v>
      </c>
      <c r="AE96" s="1">
        <f t="shared" si="33"/>
        <v>0.0142857142857143</v>
      </c>
      <c r="AF96" s="1">
        <f t="shared" si="34"/>
        <v>70</v>
      </c>
      <c r="AG96" s="1">
        <f t="shared" si="35"/>
        <v>0.7</v>
      </c>
      <c r="AH96" s="7">
        <f t="shared" si="36"/>
        <v>0.101758737024918</v>
      </c>
      <c r="AI96" s="7" cm="1">
        <f t="array" ref="AI96">SQRT(SUMPRODUCT(N96:T96/100,(1-($N$4:$T$4/(SUMPRODUCT(N96:T96,$N$4:$T$4)/100)))^2))</f>
        <v>0.0290537376869327</v>
      </c>
      <c r="AJ96" s="7" cm="1">
        <f t="array" ref="AJ96">SUMPRODUCT(N96:T96,$N$3:$T$3)/100</f>
        <v>1.8947687920439</v>
      </c>
      <c r="AK96" s="7" cm="1">
        <f t="array" ref="AK96">SUMPRODUCT(N96:T96/100,($N$3:$T$3-(SUMPRODUCT(N96:T96,$N$3:$T$3)/100))^2)</f>
        <v>0.00234106527333297</v>
      </c>
      <c r="AL96" s="7" cm="1">
        <f t="array" ref="AL96">SUMPRODUCT(N96:T96/100,($N$2:$T$2-(SUMPRODUCT(N96:T96,$N$2:$T$2)/100))^2)</f>
        <v>2.09350754742919</v>
      </c>
      <c r="AM96" s="7" cm="1">
        <f t="array" ref="AM96">SUMPRODUCT(N96:T96,$N$2:$T$2)/100</f>
        <v>10.6504823790299</v>
      </c>
      <c r="AN96" s="1" cm="1">
        <f t="array" ref="AN96">SUMPRODUCT(N96:T96,$N$1:$T$1)/100</f>
        <v>1109.7582017422</v>
      </c>
      <c r="AO96" s="1" cm="1">
        <f t="array" ref="AO96">-8.314*SUMPRODUCT((N96:T96/100)*LN(N96:T96/100+0.000000000001))</f>
        <v>3.62139437182299</v>
      </c>
      <c r="AP96" s="1" cm="1">
        <f t="array" ref="AP96">SUMPRODUCT((N96:T96/100)^2)</f>
        <v>0.811471129274498</v>
      </c>
      <c r="AQ96" s="1" cm="1">
        <f t="array" ref="AQ96">1/SUMPRODUCT((N96:T96/100)^2)</f>
        <v>1.23232973290628</v>
      </c>
      <c r="AR96" s="1" t="s">
        <v>54</v>
      </c>
      <c r="AS96" s="6">
        <f t="shared" si="37"/>
        <v>0</v>
      </c>
      <c r="AT96" s="1">
        <v>979.85</v>
      </c>
      <c r="AU96" s="1">
        <v>4</v>
      </c>
      <c r="AV96" s="1">
        <v>0</v>
      </c>
      <c r="AW96" s="1">
        <v>499.85</v>
      </c>
      <c r="AX96" s="1">
        <v>1.5</v>
      </c>
      <c r="AY96" s="5">
        <f t="shared" si="38"/>
        <v>0</v>
      </c>
      <c r="AZ96" s="1">
        <f t="shared" si="39"/>
        <v>0</v>
      </c>
      <c r="BA96" s="1">
        <f t="shared" si="40"/>
        <v>749.775</v>
      </c>
      <c r="BB96" s="1">
        <f t="shared" si="41"/>
        <v>480</v>
      </c>
      <c r="BC96" s="1" t="s">
        <v>51</v>
      </c>
      <c r="BD96" s="1">
        <v>161</v>
      </c>
      <c r="BE96" s="1" t="s">
        <v>52</v>
      </c>
      <c r="BF96" s="1" t="s">
        <v>52</v>
      </c>
      <c r="BG96" s="1">
        <v>51</v>
      </c>
      <c r="BH96" s="1">
        <f t="shared" si="42"/>
        <v>-0.65376026240389</v>
      </c>
      <c r="BI96" s="1">
        <f t="shared" si="43"/>
        <v>0.859657066279412</v>
      </c>
    </row>
    <row r="97" spans="1:61">
      <c r="A97" s="1">
        <v>871</v>
      </c>
      <c r="B97" s="1" t="s">
        <v>99</v>
      </c>
      <c r="C97" s="1" t="str">
        <f>_xlfn.XLOOKUP(A97,All!$A:$A,All!$C:$C,"")</f>
        <v>Cu-Al-Cr-Mg-Ni-Si</v>
      </c>
      <c r="D97" s="1">
        <v>2</v>
      </c>
      <c r="E97" s="1" t="s">
        <v>1344</v>
      </c>
      <c r="F97" s="1">
        <f t="shared" si="22"/>
        <v>92.25</v>
      </c>
      <c r="G97" s="1">
        <v>0.5</v>
      </c>
      <c r="H97" s="1">
        <v>0.1</v>
      </c>
      <c r="I97" s="1">
        <v>0.15</v>
      </c>
      <c r="J97" s="1">
        <v>6</v>
      </c>
      <c r="K97" s="1">
        <v>1</v>
      </c>
      <c r="L97" s="1">
        <v>0</v>
      </c>
      <c r="M97" s="1" t="s">
        <v>1345</v>
      </c>
      <c r="N97" s="1" cm="1">
        <f t="array" ref="N97">(F97/$F$4)/SUMPRODUCT($F97:$L97/$F$4:$L$4)*100</f>
        <v>89.8241262975082</v>
      </c>
      <c r="O97" s="1" cm="1">
        <f t="array" ref="O97">(G97/$G$4)/SUMPRODUCT($F97:$L97/$F$4:$L$4)*100</f>
        <v>1.14659676353571</v>
      </c>
      <c r="P97" s="1" cm="1">
        <f t="array" ref="P97">(H97/$H$4)/SUMPRODUCT($F97:$L97/$F$4:$L$4)*100</f>
        <v>0.118999437932613</v>
      </c>
      <c r="Q97" s="1" cm="1">
        <f t="array" ref="Q97">(I97/$I$4)/SUMPRODUCT($F97:$L97/$F$4:$L$4)*100</f>
        <v>0.381865548739609</v>
      </c>
      <c r="R97" s="1" cm="1">
        <f t="array" ref="R97">(J97/$J$4)/SUMPRODUCT($F97:$L97/$F$4:$L$4)*100</f>
        <v>6.32528046759661</v>
      </c>
      <c r="S97" s="1" cm="1">
        <f t="array" ref="S97">(K97/$K$4)/SUMPRODUCT($F97:$L97/$F$4:$L$4)*100</f>
        <v>2.20313148468724</v>
      </c>
      <c r="T97" s="1" cm="1">
        <f t="array" ref="T97">(L97/$L$4)/SUMPRODUCT($F97:$L97/$F$4:$L$4)*100</f>
        <v>0</v>
      </c>
      <c r="U97" s="1">
        <f t="shared" si="23"/>
        <v>100</v>
      </c>
      <c r="V97" s="1">
        <f t="shared" si="24"/>
        <v>6</v>
      </c>
      <c r="W97" s="1">
        <f t="shared" si="25"/>
        <v>7</v>
      </c>
      <c r="X97" s="1">
        <f t="shared" si="26"/>
        <v>6</v>
      </c>
      <c r="Y97" s="1">
        <f t="shared" si="27"/>
        <v>0.0214285714285714</v>
      </c>
      <c r="Z97" s="1">
        <f t="shared" si="28"/>
        <v>0</v>
      </c>
      <c r="AA97" s="1">
        <f t="shared" si="29"/>
        <v>0</v>
      </c>
      <c r="AB97" s="1">
        <f t="shared" si="30"/>
        <v>0.1</v>
      </c>
      <c r="AC97" s="1">
        <f t="shared" si="31"/>
        <v>0</v>
      </c>
      <c r="AD97" s="1">
        <f t="shared" si="32"/>
        <v>1.18999437932613</v>
      </c>
      <c r="AE97" s="1">
        <f t="shared" si="33"/>
        <v>0.0142857142857143</v>
      </c>
      <c r="AF97" s="1">
        <f t="shared" si="34"/>
        <v>70</v>
      </c>
      <c r="AG97" s="1">
        <f t="shared" si="35"/>
        <v>0.7</v>
      </c>
      <c r="AH97" s="7">
        <f t="shared" si="36"/>
        <v>0.101758737024918</v>
      </c>
      <c r="AI97" s="7" cm="1">
        <f t="array" ref="AI97">SQRT(SUMPRODUCT(N97:T97/100,(1-($N$4:$T$4/(SUMPRODUCT(N97:T97,$N$4:$T$4)/100)))^2))</f>
        <v>0.0290537376869327</v>
      </c>
      <c r="AJ97" s="7" cm="1">
        <f t="array" ref="AJ97">SUMPRODUCT(N97:T97,$N$3:$T$3)/100</f>
        <v>1.8947687920439</v>
      </c>
      <c r="AK97" s="7" cm="1">
        <f t="array" ref="AK97">SUMPRODUCT(N97:T97/100,($N$3:$T$3-(SUMPRODUCT(N97:T97,$N$3:$T$3)/100))^2)</f>
        <v>0.00234106527333297</v>
      </c>
      <c r="AL97" s="7" cm="1">
        <f t="array" ref="AL97">SUMPRODUCT(N97:T97/100,($N$2:$T$2-(SUMPRODUCT(N97:T97,$N$2:$T$2)/100))^2)</f>
        <v>2.09350754742919</v>
      </c>
      <c r="AM97" s="7" cm="1">
        <f t="array" ref="AM97">SUMPRODUCT(N97:T97,$N$2:$T$2)/100</f>
        <v>10.6504823790299</v>
      </c>
      <c r="AN97" s="1" cm="1">
        <f t="array" ref="AN97">SUMPRODUCT(N97:T97,$N$1:$T$1)/100</f>
        <v>1109.7582017422</v>
      </c>
      <c r="AO97" s="1" cm="1">
        <f t="array" ref="AO97">-8.314*SUMPRODUCT((N97:T97/100)*LN(N97:T97/100+0.000000000001))</f>
        <v>3.62139437182299</v>
      </c>
      <c r="AP97" s="1" cm="1">
        <f t="array" ref="AP97">SUMPRODUCT((N97:T97/100)^2)</f>
        <v>0.811471129274498</v>
      </c>
      <c r="AQ97" s="1" cm="1">
        <f t="array" ref="AQ97">1/SUMPRODUCT((N97:T97/100)^2)</f>
        <v>1.23232973290628</v>
      </c>
      <c r="AR97" s="1" t="s">
        <v>55</v>
      </c>
      <c r="AS97" s="6">
        <f t="shared" si="37"/>
        <v>2</v>
      </c>
      <c r="AT97" s="1">
        <v>979.85</v>
      </c>
      <c r="AU97" s="1">
        <v>4</v>
      </c>
      <c r="AV97" s="1">
        <v>50</v>
      </c>
      <c r="AW97" s="1">
        <v>449.85</v>
      </c>
      <c r="AX97" s="1">
        <v>0.25</v>
      </c>
      <c r="AY97" s="5">
        <f t="shared" si="38"/>
        <v>224.925</v>
      </c>
      <c r="AZ97" s="1">
        <f t="shared" si="39"/>
        <v>0.125</v>
      </c>
      <c r="BA97" s="1">
        <f t="shared" si="40"/>
        <v>112.4625</v>
      </c>
      <c r="BB97" s="1">
        <f t="shared" si="41"/>
        <v>530</v>
      </c>
      <c r="BC97" s="1" t="s">
        <v>56</v>
      </c>
      <c r="BD97" s="1">
        <v>210</v>
      </c>
      <c r="BE97" s="1" t="s">
        <v>52</v>
      </c>
      <c r="BF97" s="1" t="s">
        <v>52</v>
      </c>
      <c r="BG97" s="1">
        <v>51</v>
      </c>
      <c r="BH97" s="1">
        <f t="shared" si="42"/>
        <v>-0.023574934534199</v>
      </c>
      <c r="BI97" s="1">
        <f t="shared" si="43"/>
        <v>0.74439488829365</v>
      </c>
    </row>
    <row r="98" spans="1:61">
      <c r="A98" s="1">
        <v>966</v>
      </c>
      <c r="B98" s="1" t="s">
        <v>99</v>
      </c>
      <c r="C98" s="1" t="str">
        <f>_xlfn.XLOOKUP(A98,All!$A:$A,All!$C:$C,"")</f>
        <v>Cu-Al-Cr-Mg-Ni-Si</v>
      </c>
      <c r="D98" s="1">
        <v>2</v>
      </c>
      <c r="E98" s="1" t="s">
        <v>1344</v>
      </c>
      <c r="F98" s="1">
        <f t="shared" si="22"/>
        <v>92.25</v>
      </c>
      <c r="G98" s="1">
        <v>0.5</v>
      </c>
      <c r="H98" s="1">
        <v>0.1</v>
      </c>
      <c r="I98" s="1">
        <v>0.15</v>
      </c>
      <c r="J98" s="1">
        <v>6</v>
      </c>
      <c r="K98" s="1">
        <v>1</v>
      </c>
      <c r="L98" s="1">
        <v>0</v>
      </c>
      <c r="M98" s="1" t="s">
        <v>1345</v>
      </c>
      <c r="N98" s="1" cm="1">
        <f t="array" ref="N98">(F98/$F$4)/SUMPRODUCT($F98:$L98/$F$4:$L$4)*100</f>
        <v>89.8241262975082</v>
      </c>
      <c r="O98" s="1" cm="1">
        <f t="array" ref="O98">(G98/$G$4)/SUMPRODUCT($F98:$L98/$F$4:$L$4)*100</f>
        <v>1.14659676353571</v>
      </c>
      <c r="P98" s="1" cm="1">
        <f t="array" ref="P98">(H98/$H$4)/SUMPRODUCT($F98:$L98/$F$4:$L$4)*100</f>
        <v>0.118999437932613</v>
      </c>
      <c r="Q98" s="1" cm="1">
        <f t="array" ref="Q98">(I98/$I$4)/SUMPRODUCT($F98:$L98/$F$4:$L$4)*100</f>
        <v>0.381865548739609</v>
      </c>
      <c r="R98" s="1" cm="1">
        <f t="array" ref="R98">(J98/$J$4)/SUMPRODUCT($F98:$L98/$F$4:$L$4)*100</f>
        <v>6.32528046759661</v>
      </c>
      <c r="S98" s="1" cm="1">
        <f t="array" ref="S98">(K98/$K$4)/SUMPRODUCT($F98:$L98/$F$4:$L$4)*100</f>
        <v>2.20313148468724</v>
      </c>
      <c r="T98" s="1" cm="1">
        <f t="array" ref="T98">(L98/$L$4)/SUMPRODUCT($F98:$L98/$F$4:$L$4)*100</f>
        <v>0</v>
      </c>
      <c r="U98" s="1">
        <f t="shared" si="23"/>
        <v>100</v>
      </c>
      <c r="V98" s="1">
        <f t="shared" si="24"/>
        <v>6</v>
      </c>
      <c r="W98" s="1">
        <f t="shared" si="25"/>
        <v>7</v>
      </c>
      <c r="X98" s="1">
        <f t="shared" si="26"/>
        <v>6</v>
      </c>
      <c r="Y98" s="1">
        <f t="shared" si="27"/>
        <v>0.0214285714285714</v>
      </c>
      <c r="Z98" s="1">
        <f t="shared" si="28"/>
        <v>0</v>
      </c>
      <c r="AA98" s="1">
        <f t="shared" si="29"/>
        <v>0</v>
      </c>
      <c r="AB98" s="1">
        <f t="shared" si="30"/>
        <v>0.1</v>
      </c>
      <c r="AC98" s="1">
        <f t="shared" si="31"/>
        <v>0</v>
      </c>
      <c r="AD98" s="1">
        <f t="shared" si="32"/>
        <v>1.18999437932613</v>
      </c>
      <c r="AE98" s="1">
        <f t="shared" si="33"/>
        <v>0.0142857142857143</v>
      </c>
      <c r="AF98" s="1">
        <f t="shared" si="34"/>
        <v>70</v>
      </c>
      <c r="AG98" s="1">
        <f t="shared" si="35"/>
        <v>0.7</v>
      </c>
      <c r="AH98" s="7">
        <f t="shared" si="36"/>
        <v>0.101758737024918</v>
      </c>
      <c r="AI98" s="7" cm="1">
        <f t="array" ref="AI98">SQRT(SUMPRODUCT(N98:T98/100,(1-($N$4:$T$4/(SUMPRODUCT(N98:T98,$N$4:$T$4)/100)))^2))</f>
        <v>0.0290537376869327</v>
      </c>
      <c r="AJ98" s="7" cm="1">
        <f t="array" ref="AJ98">SUMPRODUCT(N98:T98,$N$3:$T$3)/100</f>
        <v>1.8947687920439</v>
      </c>
      <c r="AK98" s="7" cm="1">
        <f t="array" ref="AK98">SUMPRODUCT(N98:T98/100,($N$3:$T$3-(SUMPRODUCT(N98:T98,$N$3:$T$3)/100))^2)</f>
        <v>0.00234106527333297</v>
      </c>
      <c r="AL98" s="7" cm="1">
        <f t="array" ref="AL98">SUMPRODUCT(N98:T98/100,($N$2:$T$2-(SUMPRODUCT(N98:T98,$N$2:$T$2)/100))^2)</f>
        <v>2.09350754742919</v>
      </c>
      <c r="AM98" s="7" cm="1">
        <f t="array" ref="AM98">SUMPRODUCT(N98:T98,$N$2:$T$2)/100</f>
        <v>10.6504823790299</v>
      </c>
      <c r="AN98" s="1" cm="1">
        <f t="array" ref="AN98">SUMPRODUCT(N98:T98,$N$1:$T$1)/100</f>
        <v>1109.7582017422</v>
      </c>
      <c r="AO98" s="1" cm="1">
        <f t="array" ref="AO98">-8.314*SUMPRODUCT((N98:T98/100)*LN(N98:T98/100+0.000000000001))</f>
        <v>3.62139437182299</v>
      </c>
      <c r="AP98" s="1" cm="1">
        <f t="array" ref="AP98">SUMPRODUCT((N98:T98/100)^2)</f>
        <v>0.811471129274498</v>
      </c>
      <c r="AQ98" s="1" cm="1">
        <f t="array" ref="AQ98">1/SUMPRODUCT((N98:T98/100)^2)</f>
        <v>1.23232973290628</v>
      </c>
      <c r="AR98" s="1" t="s">
        <v>55</v>
      </c>
      <c r="AS98" s="6">
        <f t="shared" si="37"/>
        <v>2</v>
      </c>
      <c r="AT98" s="1">
        <v>979.85</v>
      </c>
      <c r="AU98" s="1">
        <v>4</v>
      </c>
      <c r="AV98" s="1">
        <v>50</v>
      </c>
      <c r="AW98" s="1">
        <v>399.85</v>
      </c>
      <c r="AX98" s="1">
        <v>1</v>
      </c>
      <c r="AY98" s="5">
        <f t="shared" si="38"/>
        <v>199.925</v>
      </c>
      <c r="AZ98" s="1">
        <f t="shared" si="39"/>
        <v>0.5</v>
      </c>
      <c r="BA98" s="1">
        <f t="shared" si="40"/>
        <v>399.85</v>
      </c>
      <c r="BB98" s="1">
        <f t="shared" si="41"/>
        <v>580</v>
      </c>
      <c r="BC98" s="1" t="s">
        <v>56</v>
      </c>
      <c r="BD98" s="1">
        <v>228</v>
      </c>
      <c r="BE98" s="1" t="s">
        <v>52</v>
      </c>
      <c r="BF98" s="1" t="s">
        <v>52</v>
      </c>
      <c r="BG98" s="1">
        <v>51</v>
      </c>
      <c r="BH98" s="1">
        <f t="shared" si="42"/>
        <v>0.207921716519973</v>
      </c>
      <c r="BI98" s="1">
        <f t="shared" si="43"/>
        <v>0.705375122357597</v>
      </c>
    </row>
    <row r="99" spans="1:61">
      <c r="A99" s="1">
        <v>1180</v>
      </c>
      <c r="B99" s="1" t="s">
        <v>99</v>
      </c>
      <c r="C99" s="1" t="str">
        <f>_xlfn.XLOOKUP(A99,All!$A:$A,All!$C:$C,"")</f>
        <v>Cu-Al-Cr-Mg-Ni-Si</v>
      </c>
      <c r="D99" s="1">
        <v>2</v>
      </c>
      <c r="E99" s="1" t="s">
        <v>1344</v>
      </c>
      <c r="F99" s="1">
        <f t="shared" si="22"/>
        <v>92.25</v>
      </c>
      <c r="G99" s="1">
        <v>0.5</v>
      </c>
      <c r="H99" s="1">
        <v>0.1</v>
      </c>
      <c r="I99" s="1">
        <v>0.15</v>
      </c>
      <c r="J99" s="1">
        <v>6</v>
      </c>
      <c r="K99" s="1">
        <v>1</v>
      </c>
      <c r="L99" s="1">
        <v>0</v>
      </c>
      <c r="M99" s="1" t="s">
        <v>1345</v>
      </c>
      <c r="N99" s="1" cm="1">
        <f t="array" ref="N99">(F99/$F$4)/SUMPRODUCT($F99:$L99/$F$4:$L$4)*100</f>
        <v>89.8241262975082</v>
      </c>
      <c r="O99" s="1" cm="1">
        <f t="array" ref="O99">(G99/$G$4)/SUMPRODUCT($F99:$L99/$F$4:$L$4)*100</f>
        <v>1.14659676353571</v>
      </c>
      <c r="P99" s="1" cm="1">
        <f t="array" ref="P99">(H99/$H$4)/SUMPRODUCT($F99:$L99/$F$4:$L$4)*100</f>
        <v>0.118999437932613</v>
      </c>
      <c r="Q99" s="1" cm="1">
        <f t="array" ref="Q99">(I99/$I$4)/SUMPRODUCT($F99:$L99/$F$4:$L$4)*100</f>
        <v>0.381865548739609</v>
      </c>
      <c r="R99" s="1" cm="1">
        <f t="array" ref="R99">(J99/$J$4)/SUMPRODUCT($F99:$L99/$F$4:$L$4)*100</f>
        <v>6.32528046759661</v>
      </c>
      <c r="S99" s="1" cm="1">
        <f t="array" ref="S99">(K99/$K$4)/SUMPRODUCT($F99:$L99/$F$4:$L$4)*100</f>
        <v>2.20313148468724</v>
      </c>
      <c r="T99" s="1" cm="1">
        <f t="array" ref="T99">(L99/$L$4)/SUMPRODUCT($F99:$L99/$F$4:$L$4)*100</f>
        <v>0</v>
      </c>
      <c r="U99" s="1">
        <f t="shared" si="23"/>
        <v>100</v>
      </c>
      <c r="V99" s="1">
        <f t="shared" si="24"/>
        <v>6</v>
      </c>
      <c r="W99" s="1">
        <f t="shared" si="25"/>
        <v>7</v>
      </c>
      <c r="X99" s="1">
        <f t="shared" si="26"/>
        <v>6</v>
      </c>
      <c r="Y99" s="1">
        <f t="shared" si="27"/>
        <v>0.0214285714285714</v>
      </c>
      <c r="Z99" s="1">
        <f t="shared" si="28"/>
        <v>0</v>
      </c>
      <c r="AA99" s="1">
        <f t="shared" si="29"/>
        <v>0</v>
      </c>
      <c r="AB99" s="1">
        <f t="shared" si="30"/>
        <v>0.1</v>
      </c>
      <c r="AC99" s="1">
        <f t="shared" si="31"/>
        <v>0</v>
      </c>
      <c r="AD99" s="1">
        <f t="shared" si="32"/>
        <v>1.18999437932613</v>
      </c>
      <c r="AE99" s="1">
        <f t="shared" si="33"/>
        <v>0.0142857142857143</v>
      </c>
      <c r="AF99" s="1">
        <f t="shared" si="34"/>
        <v>70</v>
      </c>
      <c r="AG99" s="1">
        <f t="shared" si="35"/>
        <v>0.7</v>
      </c>
      <c r="AH99" s="7">
        <f t="shared" si="36"/>
        <v>0.101758737024918</v>
      </c>
      <c r="AI99" s="7" cm="1">
        <f t="array" ref="AI99">SQRT(SUMPRODUCT(N99:T99/100,(1-($N$4:$T$4/(SUMPRODUCT(N99:T99,$N$4:$T$4)/100)))^2))</f>
        <v>0.0290537376869327</v>
      </c>
      <c r="AJ99" s="7" cm="1">
        <f t="array" ref="AJ99">SUMPRODUCT(N99:T99,$N$3:$T$3)/100</f>
        <v>1.8947687920439</v>
      </c>
      <c r="AK99" s="7" cm="1">
        <f t="array" ref="AK99">SUMPRODUCT(N99:T99/100,($N$3:$T$3-(SUMPRODUCT(N99:T99,$N$3:$T$3)/100))^2)</f>
        <v>0.00234106527333297</v>
      </c>
      <c r="AL99" s="7" cm="1">
        <f t="array" ref="AL99">SUMPRODUCT(N99:T99/100,($N$2:$T$2-(SUMPRODUCT(N99:T99,$N$2:$T$2)/100))^2)</f>
        <v>2.09350754742919</v>
      </c>
      <c r="AM99" s="7" cm="1">
        <f t="array" ref="AM99">SUMPRODUCT(N99:T99,$N$2:$T$2)/100</f>
        <v>10.6504823790299</v>
      </c>
      <c r="AN99" s="1" cm="1">
        <f t="array" ref="AN99">SUMPRODUCT(N99:T99,$N$1:$T$1)/100</f>
        <v>1109.7582017422</v>
      </c>
      <c r="AO99" s="1" cm="1">
        <f t="array" ref="AO99">-8.314*SUMPRODUCT((N99:T99/100)*LN(N99:T99/100+0.000000000001))</f>
        <v>3.62139437182299</v>
      </c>
      <c r="AP99" s="1" cm="1">
        <f t="array" ref="AP99">SUMPRODUCT((N99:T99/100)^2)</f>
        <v>0.811471129274498</v>
      </c>
      <c r="AQ99" s="1" cm="1">
        <f t="array" ref="AQ99">1/SUMPRODUCT((N99:T99/100)^2)</f>
        <v>1.23232973290628</v>
      </c>
      <c r="AR99" s="1" t="s">
        <v>55</v>
      </c>
      <c r="AS99" s="6">
        <f t="shared" si="37"/>
        <v>2</v>
      </c>
      <c r="AT99" s="1">
        <v>979.85</v>
      </c>
      <c r="AU99" s="1">
        <v>4</v>
      </c>
      <c r="AV99" s="1">
        <v>50</v>
      </c>
      <c r="AW99" s="1">
        <v>549.85</v>
      </c>
      <c r="AX99" s="1">
        <v>8</v>
      </c>
      <c r="AY99" s="5">
        <f t="shared" si="38"/>
        <v>274.925</v>
      </c>
      <c r="AZ99" s="1">
        <f t="shared" si="39"/>
        <v>4</v>
      </c>
      <c r="BA99" s="1">
        <f t="shared" si="40"/>
        <v>4398.8</v>
      </c>
      <c r="BB99" s="1">
        <f t="shared" si="41"/>
        <v>430</v>
      </c>
      <c r="BC99" s="1" t="s">
        <v>56</v>
      </c>
      <c r="BD99" s="1">
        <v>124</v>
      </c>
      <c r="BE99" s="1" t="s">
        <v>52</v>
      </c>
      <c r="BF99" s="1" t="s">
        <v>52</v>
      </c>
      <c r="BG99" s="1">
        <v>50</v>
      </c>
      <c r="BH99" s="1">
        <f t="shared" si="42"/>
        <v>-1.1296144895708</v>
      </c>
      <c r="BI99" s="1">
        <f t="shared" si="43"/>
        <v>0.959962561862519</v>
      </c>
    </row>
    <row r="100" spans="1:61">
      <c r="A100" s="1">
        <v>1152</v>
      </c>
      <c r="B100" s="1" t="s">
        <v>99</v>
      </c>
      <c r="C100" s="1" t="str">
        <f>_xlfn.XLOOKUP(A100,All!$A:$A,All!$C:$C,"")</f>
        <v>Cu-Al-Cr-Mg-Ni-Si</v>
      </c>
      <c r="D100" s="1">
        <v>2</v>
      </c>
      <c r="E100" s="1" t="s">
        <v>1344</v>
      </c>
      <c r="F100" s="1">
        <f t="shared" si="22"/>
        <v>92.25</v>
      </c>
      <c r="G100" s="1">
        <v>0.5</v>
      </c>
      <c r="H100" s="1">
        <v>0.1</v>
      </c>
      <c r="I100" s="1">
        <v>0.15</v>
      </c>
      <c r="J100" s="1">
        <v>6</v>
      </c>
      <c r="K100" s="1">
        <v>1</v>
      </c>
      <c r="L100" s="1">
        <v>0</v>
      </c>
      <c r="M100" s="1" t="s">
        <v>1345</v>
      </c>
      <c r="N100" s="1" cm="1">
        <f t="array" ref="N100">(F100/$F$4)/SUMPRODUCT($F100:$L100/$F$4:$L$4)*100</f>
        <v>89.8241262975082</v>
      </c>
      <c r="O100" s="1" cm="1">
        <f t="array" ref="O100">(G100/$G$4)/SUMPRODUCT($F100:$L100/$F$4:$L$4)*100</f>
        <v>1.14659676353571</v>
      </c>
      <c r="P100" s="1" cm="1">
        <f t="array" ref="P100">(H100/$H$4)/SUMPRODUCT($F100:$L100/$F$4:$L$4)*100</f>
        <v>0.118999437932613</v>
      </c>
      <c r="Q100" s="1" cm="1">
        <f t="array" ref="Q100">(I100/$I$4)/SUMPRODUCT($F100:$L100/$F$4:$L$4)*100</f>
        <v>0.381865548739609</v>
      </c>
      <c r="R100" s="1" cm="1">
        <f t="array" ref="R100">(J100/$J$4)/SUMPRODUCT($F100:$L100/$F$4:$L$4)*100</f>
        <v>6.32528046759661</v>
      </c>
      <c r="S100" s="1" cm="1">
        <f t="array" ref="S100">(K100/$K$4)/SUMPRODUCT($F100:$L100/$F$4:$L$4)*100</f>
        <v>2.20313148468724</v>
      </c>
      <c r="T100" s="1" cm="1">
        <f t="array" ref="T100">(L100/$L$4)/SUMPRODUCT($F100:$L100/$F$4:$L$4)*100</f>
        <v>0</v>
      </c>
      <c r="U100" s="1">
        <f t="shared" si="23"/>
        <v>100</v>
      </c>
      <c r="V100" s="1">
        <f t="shared" si="24"/>
        <v>6</v>
      </c>
      <c r="W100" s="1">
        <f t="shared" si="25"/>
        <v>7</v>
      </c>
      <c r="X100" s="1">
        <f t="shared" si="26"/>
        <v>6</v>
      </c>
      <c r="Y100" s="1">
        <f t="shared" si="27"/>
        <v>0.0214285714285714</v>
      </c>
      <c r="Z100" s="1">
        <f t="shared" si="28"/>
        <v>0</v>
      </c>
      <c r="AA100" s="1">
        <f t="shared" si="29"/>
        <v>0</v>
      </c>
      <c r="AB100" s="1">
        <f t="shared" si="30"/>
        <v>0.1</v>
      </c>
      <c r="AC100" s="1">
        <f t="shared" si="31"/>
        <v>0</v>
      </c>
      <c r="AD100" s="1">
        <f t="shared" si="32"/>
        <v>1.18999437932613</v>
      </c>
      <c r="AE100" s="1">
        <f t="shared" si="33"/>
        <v>0.0142857142857143</v>
      </c>
      <c r="AF100" s="1">
        <f t="shared" si="34"/>
        <v>70</v>
      </c>
      <c r="AG100" s="1">
        <f t="shared" si="35"/>
        <v>0.7</v>
      </c>
      <c r="AH100" s="7">
        <f t="shared" si="36"/>
        <v>0.101758737024918</v>
      </c>
      <c r="AI100" s="7" cm="1">
        <f t="array" ref="AI100">SQRT(SUMPRODUCT(N100:T100/100,(1-($N$4:$T$4/(SUMPRODUCT(N100:T100,$N$4:$T$4)/100)))^2))</f>
        <v>0.0290537376869327</v>
      </c>
      <c r="AJ100" s="7" cm="1">
        <f t="array" ref="AJ100">SUMPRODUCT(N100:T100,$N$3:$T$3)/100</f>
        <v>1.8947687920439</v>
      </c>
      <c r="AK100" s="7" cm="1">
        <f t="array" ref="AK100">SUMPRODUCT(N100:T100/100,($N$3:$T$3-(SUMPRODUCT(N100:T100,$N$3:$T$3)/100))^2)</f>
        <v>0.00234106527333297</v>
      </c>
      <c r="AL100" s="7" cm="1">
        <f t="array" ref="AL100">SUMPRODUCT(N100:T100/100,($N$2:$T$2-(SUMPRODUCT(N100:T100,$N$2:$T$2)/100))^2)</f>
        <v>2.09350754742919</v>
      </c>
      <c r="AM100" s="7" cm="1">
        <f t="array" ref="AM100">SUMPRODUCT(N100:T100,$N$2:$T$2)/100</f>
        <v>10.6504823790299</v>
      </c>
      <c r="AN100" s="1" cm="1">
        <f t="array" ref="AN100">SUMPRODUCT(N100:T100,$N$1:$T$1)/100</f>
        <v>1109.7582017422</v>
      </c>
      <c r="AO100" s="1" cm="1">
        <f t="array" ref="AO100">-8.314*SUMPRODUCT((N100:T100/100)*LN(N100:T100/100+0.000000000001))</f>
        <v>3.62139437182299</v>
      </c>
      <c r="AP100" s="1" cm="1">
        <f t="array" ref="AP100">SUMPRODUCT((N100:T100/100)^2)</f>
        <v>0.811471129274498</v>
      </c>
      <c r="AQ100" s="1" cm="1">
        <f t="array" ref="AQ100">1/SUMPRODUCT((N100:T100/100)^2)</f>
        <v>1.23232973290628</v>
      </c>
      <c r="AR100" s="1" t="s">
        <v>55</v>
      </c>
      <c r="AS100" s="6">
        <f t="shared" si="37"/>
        <v>2</v>
      </c>
      <c r="AT100" s="1">
        <v>979.85</v>
      </c>
      <c r="AU100" s="1">
        <v>4</v>
      </c>
      <c r="AV100" s="1">
        <v>50</v>
      </c>
      <c r="AW100" s="1">
        <v>549.85</v>
      </c>
      <c r="AX100" s="1">
        <v>6</v>
      </c>
      <c r="AY100" s="5">
        <f t="shared" si="38"/>
        <v>274.925</v>
      </c>
      <c r="AZ100" s="1">
        <f t="shared" si="39"/>
        <v>3</v>
      </c>
      <c r="BA100" s="1">
        <f t="shared" si="40"/>
        <v>3299.1</v>
      </c>
      <c r="BB100" s="1">
        <f t="shared" si="41"/>
        <v>430</v>
      </c>
      <c r="BC100" s="1" t="s">
        <v>56</v>
      </c>
      <c r="BD100" s="1">
        <v>125</v>
      </c>
      <c r="BE100" s="1" t="s">
        <v>52</v>
      </c>
      <c r="BF100" s="1" t="s">
        <v>52</v>
      </c>
      <c r="BG100" s="1">
        <v>50</v>
      </c>
      <c r="BH100" s="1">
        <f t="shared" si="42"/>
        <v>-1.11675356451223</v>
      </c>
      <c r="BI100" s="1">
        <f t="shared" si="43"/>
        <v>0.957395932449324</v>
      </c>
    </row>
    <row r="101" spans="1:61">
      <c r="A101" s="1">
        <v>1144</v>
      </c>
      <c r="B101" s="1" t="s">
        <v>99</v>
      </c>
      <c r="C101" s="1" t="str">
        <f>_xlfn.XLOOKUP(A101,All!$A:$A,All!$C:$C,"")</f>
        <v>Cu-Al-Cr-Mg-Ni-Si</v>
      </c>
      <c r="D101" s="1">
        <v>2</v>
      </c>
      <c r="E101" s="1" t="s">
        <v>1344</v>
      </c>
      <c r="F101" s="1">
        <f t="shared" si="22"/>
        <v>92.25</v>
      </c>
      <c r="G101" s="1">
        <v>0.5</v>
      </c>
      <c r="H101" s="1">
        <v>0.1</v>
      </c>
      <c r="I101" s="1">
        <v>0.15</v>
      </c>
      <c r="J101" s="1">
        <v>6</v>
      </c>
      <c r="K101" s="1">
        <v>1</v>
      </c>
      <c r="L101" s="1">
        <v>0</v>
      </c>
      <c r="M101" s="1" t="s">
        <v>1345</v>
      </c>
      <c r="N101" s="1" cm="1">
        <f t="array" ref="N101">(F101/$F$4)/SUMPRODUCT($F101:$L101/$F$4:$L$4)*100</f>
        <v>89.8241262975082</v>
      </c>
      <c r="O101" s="1" cm="1">
        <f t="array" ref="O101">(G101/$G$4)/SUMPRODUCT($F101:$L101/$F$4:$L$4)*100</f>
        <v>1.14659676353571</v>
      </c>
      <c r="P101" s="1" cm="1">
        <f t="array" ref="P101">(H101/$H$4)/SUMPRODUCT($F101:$L101/$F$4:$L$4)*100</f>
        <v>0.118999437932613</v>
      </c>
      <c r="Q101" s="1" cm="1">
        <f t="array" ref="Q101">(I101/$I$4)/SUMPRODUCT($F101:$L101/$F$4:$L$4)*100</f>
        <v>0.381865548739609</v>
      </c>
      <c r="R101" s="1" cm="1">
        <f t="array" ref="R101">(J101/$J$4)/SUMPRODUCT($F101:$L101/$F$4:$L$4)*100</f>
        <v>6.32528046759661</v>
      </c>
      <c r="S101" s="1" cm="1">
        <f t="array" ref="S101">(K101/$K$4)/SUMPRODUCT($F101:$L101/$F$4:$L$4)*100</f>
        <v>2.20313148468724</v>
      </c>
      <c r="T101" s="1" cm="1">
        <f t="array" ref="T101">(L101/$L$4)/SUMPRODUCT($F101:$L101/$F$4:$L$4)*100</f>
        <v>0</v>
      </c>
      <c r="U101" s="1">
        <f t="shared" si="23"/>
        <v>100</v>
      </c>
      <c r="V101" s="1">
        <f t="shared" si="24"/>
        <v>6</v>
      </c>
      <c r="W101" s="1">
        <f t="shared" si="25"/>
        <v>7</v>
      </c>
      <c r="X101" s="1">
        <f t="shared" si="26"/>
        <v>6</v>
      </c>
      <c r="Y101" s="1">
        <f t="shared" si="27"/>
        <v>0.0214285714285714</v>
      </c>
      <c r="Z101" s="1">
        <f t="shared" si="28"/>
        <v>0</v>
      </c>
      <c r="AA101" s="1">
        <f t="shared" si="29"/>
        <v>0</v>
      </c>
      <c r="AB101" s="1">
        <f t="shared" si="30"/>
        <v>0.1</v>
      </c>
      <c r="AC101" s="1">
        <f t="shared" si="31"/>
        <v>0</v>
      </c>
      <c r="AD101" s="1">
        <f t="shared" si="32"/>
        <v>1.18999437932613</v>
      </c>
      <c r="AE101" s="1">
        <f t="shared" si="33"/>
        <v>0.0142857142857143</v>
      </c>
      <c r="AF101" s="1">
        <f t="shared" si="34"/>
        <v>70</v>
      </c>
      <c r="AG101" s="1">
        <f t="shared" si="35"/>
        <v>0.7</v>
      </c>
      <c r="AH101" s="7">
        <f t="shared" si="36"/>
        <v>0.101758737024918</v>
      </c>
      <c r="AI101" s="7" cm="1">
        <f t="array" ref="AI101">SQRT(SUMPRODUCT(N101:T101/100,(1-($N$4:$T$4/(SUMPRODUCT(N101:T101,$N$4:$T$4)/100)))^2))</f>
        <v>0.0290537376869327</v>
      </c>
      <c r="AJ101" s="7" cm="1">
        <f t="array" ref="AJ101">SUMPRODUCT(N101:T101,$N$3:$T$3)/100</f>
        <v>1.8947687920439</v>
      </c>
      <c r="AK101" s="7" cm="1">
        <f t="array" ref="AK101">SUMPRODUCT(N101:T101/100,($N$3:$T$3-(SUMPRODUCT(N101:T101,$N$3:$T$3)/100))^2)</f>
        <v>0.00234106527333297</v>
      </c>
      <c r="AL101" s="7" cm="1">
        <f t="array" ref="AL101">SUMPRODUCT(N101:T101/100,($N$2:$T$2-(SUMPRODUCT(N101:T101,$N$2:$T$2)/100))^2)</f>
        <v>2.09350754742919</v>
      </c>
      <c r="AM101" s="7" cm="1">
        <f t="array" ref="AM101">SUMPRODUCT(N101:T101,$N$2:$T$2)/100</f>
        <v>10.6504823790299</v>
      </c>
      <c r="AN101" s="1" cm="1">
        <f t="array" ref="AN101">SUMPRODUCT(N101:T101,$N$1:$T$1)/100</f>
        <v>1109.7582017422</v>
      </c>
      <c r="AO101" s="1" cm="1">
        <f t="array" ref="AO101">-8.314*SUMPRODUCT((N101:T101/100)*LN(N101:T101/100+0.000000000001))</f>
        <v>3.62139437182299</v>
      </c>
      <c r="AP101" s="1" cm="1">
        <f t="array" ref="AP101">SUMPRODUCT((N101:T101/100)^2)</f>
        <v>0.811471129274498</v>
      </c>
      <c r="AQ101" s="1" cm="1">
        <f t="array" ref="AQ101">1/SUMPRODUCT((N101:T101/100)^2)</f>
        <v>1.23232973290628</v>
      </c>
      <c r="AR101" s="1" t="s">
        <v>55</v>
      </c>
      <c r="AS101" s="6">
        <f t="shared" si="37"/>
        <v>2</v>
      </c>
      <c r="AT101" s="1">
        <v>979.85</v>
      </c>
      <c r="AU101" s="1">
        <v>4</v>
      </c>
      <c r="AV101" s="1">
        <v>50</v>
      </c>
      <c r="AW101" s="1">
        <v>549.85</v>
      </c>
      <c r="AX101" s="1">
        <v>6</v>
      </c>
      <c r="AY101" s="5">
        <f t="shared" si="38"/>
        <v>274.925</v>
      </c>
      <c r="AZ101" s="1">
        <f t="shared" si="39"/>
        <v>3</v>
      </c>
      <c r="BA101" s="1">
        <f t="shared" si="40"/>
        <v>3299.1</v>
      </c>
      <c r="BB101" s="1">
        <f t="shared" si="41"/>
        <v>430</v>
      </c>
      <c r="BC101" s="1" t="s">
        <v>56</v>
      </c>
      <c r="BD101" s="1">
        <v>130</v>
      </c>
      <c r="BE101" s="1" t="s">
        <v>52</v>
      </c>
      <c r="BF101" s="1" t="s">
        <v>52</v>
      </c>
      <c r="BG101" s="1">
        <v>50</v>
      </c>
      <c r="BH101" s="1">
        <f t="shared" si="42"/>
        <v>-1.05244893921941</v>
      </c>
      <c r="BI101" s="1">
        <f t="shared" si="43"/>
        <v>0.944607596729703</v>
      </c>
    </row>
    <row r="102" spans="1:61">
      <c r="A102" s="1">
        <v>1172</v>
      </c>
      <c r="B102" s="1" t="s">
        <v>99</v>
      </c>
      <c r="C102" s="1" t="str">
        <f>_xlfn.XLOOKUP(A102,All!$A:$A,All!$C:$C,"")</f>
        <v>Cu-Al-Cr-Mg-Ni-Si</v>
      </c>
      <c r="D102" s="1">
        <v>2</v>
      </c>
      <c r="E102" s="1" t="s">
        <v>1344</v>
      </c>
      <c r="F102" s="1">
        <f t="shared" si="22"/>
        <v>92.25</v>
      </c>
      <c r="G102" s="1">
        <v>0.5</v>
      </c>
      <c r="H102" s="1">
        <v>0.1</v>
      </c>
      <c r="I102" s="1">
        <v>0.15</v>
      </c>
      <c r="J102" s="1">
        <v>6</v>
      </c>
      <c r="K102" s="1">
        <v>1</v>
      </c>
      <c r="L102" s="1">
        <v>0</v>
      </c>
      <c r="M102" s="1" t="s">
        <v>1345</v>
      </c>
      <c r="N102" s="1" cm="1">
        <f t="array" ref="N102">(F102/$F$4)/SUMPRODUCT($F102:$L102/$F$4:$L$4)*100</f>
        <v>89.8241262975082</v>
      </c>
      <c r="O102" s="1" cm="1">
        <f t="array" ref="O102">(G102/$G$4)/SUMPRODUCT($F102:$L102/$F$4:$L$4)*100</f>
        <v>1.14659676353571</v>
      </c>
      <c r="P102" s="1" cm="1">
        <f t="array" ref="P102">(H102/$H$4)/SUMPRODUCT($F102:$L102/$F$4:$L$4)*100</f>
        <v>0.118999437932613</v>
      </c>
      <c r="Q102" s="1" cm="1">
        <f t="array" ref="Q102">(I102/$I$4)/SUMPRODUCT($F102:$L102/$F$4:$L$4)*100</f>
        <v>0.381865548739609</v>
      </c>
      <c r="R102" s="1" cm="1">
        <f t="array" ref="R102">(J102/$J$4)/SUMPRODUCT($F102:$L102/$F$4:$L$4)*100</f>
        <v>6.32528046759661</v>
      </c>
      <c r="S102" s="1" cm="1">
        <f t="array" ref="S102">(K102/$K$4)/SUMPRODUCT($F102:$L102/$F$4:$L$4)*100</f>
        <v>2.20313148468724</v>
      </c>
      <c r="T102" s="1" cm="1">
        <f t="array" ref="T102">(L102/$L$4)/SUMPRODUCT($F102:$L102/$F$4:$L$4)*100</f>
        <v>0</v>
      </c>
      <c r="U102" s="1">
        <f t="shared" si="23"/>
        <v>100</v>
      </c>
      <c r="V102" s="1">
        <f t="shared" si="24"/>
        <v>6</v>
      </c>
      <c r="W102" s="1">
        <f t="shared" si="25"/>
        <v>7</v>
      </c>
      <c r="X102" s="1">
        <f t="shared" si="26"/>
        <v>6</v>
      </c>
      <c r="Y102" s="1">
        <f t="shared" si="27"/>
        <v>0.0214285714285714</v>
      </c>
      <c r="Z102" s="1">
        <f t="shared" si="28"/>
        <v>0</v>
      </c>
      <c r="AA102" s="1">
        <f t="shared" si="29"/>
        <v>0</v>
      </c>
      <c r="AB102" s="1">
        <f t="shared" si="30"/>
        <v>0.1</v>
      </c>
      <c r="AC102" s="1">
        <f t="shared" si="31"/>
        <v>0</v>
      </c>
      <c r="AD102" s="1">
        <f t="shared" si="32"/>
        <v>1.18999437932613</v>
      </c>
      <c r="AE102" s="1">
        <f t="shared" si="33"/>
        <v>0.0142857142857143</v>
      </c>
      <c r="AF102" s="1">
        <f t="shared" si="34"/>
        <v>70</v>
      </c>
      <c r="AG102" s="1">
        <f t="shared" si="35"/>
        <v>0.7</v>
      </c>
      <c r="AH102" s="7">
        <f t="shared" si="36"/>
        <v>0.101758737024918</v>
      </c>
      <c r="AI102" s="7" cm="1">
        <f t="array" ref="AI102">SQRT(SUMPRODUCT(N102:T102/100,(1-($N$4:$T$4/(SUMPRODUCT(N102:T102,$N$4:$T$4)/100)))^2))</f>
        <v>0.0290537376869327</v>
      </c>
      <c r="AJ102" s="7" cm="1">
        <f t="array" ref="AJ102">SUMPRODUCT(N102:T102,$N$3:$T$3)/100</f>
        <v>1.8947687920439</v>
      </c>
      <c r="AK102" s="7" cm="1">
        <f t="array" ref="AK102">SUMPRODUCT(N102:T102/100,($N$3:$T$3-(SUMPRODUCT(N102:T102,$N$3:$T$3)/100))^2)</f>
        <v>0.00234106527333297</v>
      </c>
      <c r="AL102" s="7" cm="1">
        <f t="array" ref="AL102">SUMPRODUCT(N102:T102/100,($N$2:$T$2-(SUMPRODUCT(N102:T102,$N$2:$T$2)/100))^2)</f>
        <v>2.09350754742919</v>
      </c>
      <c r="AM102" s="7" cm="1">
        <f t="array" ref="AM102">SUMPRODUCT(N102:T102,$N$2:$T$2)/100</f>
        <v>10.6504823790299</v>
      </c>
      <c r="AN102" s="1" cm="1">
        <f t="array" ref="AN102">SUMPRODUCT(N102:T102,$N$1:$T$1)/100</f>
        <v>1109.7582017422</v>
      </c>
      <c r="AO102" s="1" cm="1">
        <f t="array" ref="AO102">-8.314*SUMPRODUCT((N102:T102/100)*LN(N102:T102/100+0.000000000001))</f>
        <v>3.62139437182299</v>
      </c>
      <c r="AP102" s="1" cm="1">
        <f t="array" ref="AP102">SUMPRODUCT((N102:T102/100)^2)</f>
        <v>0.811471129274498</v>
      </c>
      <c r="AQ102" s="1" cm="1">
        <f t="array" ref="AQ102">1/SUMPRODUCT((N102:T102/100)^2)</f>
        <v>1.23232973290628</v>
      </c>
      <c r="AR102" s="1" t="s">
        <v>55</v>
      </c>
      <c r="AS102" s="6">
        <f t="shared" si="37"/>
        <v>2</v>
      </c>
      <c r="AT102" s="1">
        <v>979.85</v>
      </c>
      <c r="AU102" s="1">
        <v>4</v>
      </c>
      <c r="AV102" s="1">
        <v>50</v>
      </c>
      <c r="AW102" s="1">
        <v>549.85</v>
      </c>
      <c r="AX102" s="1">
        <v>8</v>
      </c>
      <c r="AY102" s="5">
        <f t="shared" si="38"/>
        <v>274.925</v>
      </c>
      <c r="AZ102" s="1">
        <f t="shared" si="39"/>
        <v>4</v>
      </c>
      <c r="BA102" s="1">
        <f t="shared" si="40"/>
        <v>4398.8</v>
      </c>
      <c r="BB102" s="1">
        <f t="shared" si="41"/>
        <v>430</v>
      </c>
      <c r="BC102" s="1" t="s">
        <v>56</v>
      </c>
      <c r="BD102" s="1">
        <v>130</v>
      </c>
      <c r="BE102" s="1" t="s">
        <v>52</v>
      </c>
      <c r="BF102" s="1" t="s">
        <v>52</v>
      </c>
      <c r="BG102" s="1">
        <v>50</v>
      </c>
      <c r="BH102" s="1">
        <f t="shared" si="42"/>
        <v>-1.05244893921941</v>
      </c>
      <c r="BI102" s="1">
        <f t="shared" si="43"/>
        <v>0.944607596729703</v>
      </c>
    </row>
    <row r="103" spans="1:61">
      <c r="A103" s="1">
        <v>1093</v>
      </c>
      <c r="B103" s="1" t="s">
        <v>99</v>
      </c>
      <c r="C103" s="1" t="str">
        <f>_xlfn.XLOOKUP(A103,All!$A:$A,All!$C:$C,"")</f>
        <v>Cu-Al-Cr-Mg-Ni-Si</v>
      </c>
      <c r="D103" s="1">
        <v>2</v>
      </c>
      <c r="E103" s="1" t="s">
        <v>1344</v>
      </c>
      <c r="F103" s="1">
        <f t="shared" si="22"/>
        <v>92.25</v>
      </c>
      <c r="G103" s="1">
        <v>0.5</v>
      </c>
      <c r="H103" s="1">
        <v>0.1</v>
      </c>
      <c r="I103" s="1">
        <v>0.15</v>
      </c>
      <c r="J103" s="1">
        <v>6</v>
      </c>
      <c r="K103" s="1">
        <v>1</v>
      </c>
      <c r="L103" s="1">
        <v>0</v>
      </c>
      <c r="M103" s="1" t="s">
        <v>1345</v>
      </c>
      <c r="N103" s="1" cm="1">
        <f t="array" ref="N103">(F103/$F$4)/SUMPRODUCT($F103:$L103/$F$4:$L$4)*100</f>
        <v>89.8241262975082</v>
      </c>
      <c r="O103" s="1" cm="1">
        <f t="array" ref="O103">(G103/$G$4)/SUMPRODUCT($F103:$L103/$F$4:$L$4)*100</f>
        <v>1.14659676353571</v>
      </c>
      <c r="P103" s="1" cm="1">
        <f t="array" ref="P103">(H103/$H$4)/SUMPRODUCT($F103:$L103/$F$4:$L$4)*100</f>
        <v>0.118999437932613</v>
      </c>
      <c r="Q103" s="1" cm="1">
        <f t="array" ref="Q103">(I103/$I$4)/SUMPRODUCT($F103:$L103/$F$4:$L$4)*100</f>
        <v>0.381865548739609</v>
      </c>
      <c r="R103" s="1" cm="1">
        <f t="array" ref="R103">(J103/$J$4)/SUMPRODUCT($F103:$L103/$F$4:$L$4)*100</f>
        <v>6.32528046759661</v>
      </c>
      <c r="S103" s="1" cm="1">
        <f t="array" ref="S103">(K103/$K$4)/SUMPRODUCT($F103:$L103/$F$4:$L$4)*100</f>
        <v>2.20313148468724</v>
      </c>
      <c r="T103" s="1" cm="1">
        <f t="array" ref="T103">(L103/$L$4)/SUMPRODUCT($F103:$L103/$F$4:$L$4)*100</f>
        <v>0</v>
      </c>
      <c r="U103" s="1">
        <f t="shared" si="23"/>
        <v>100</v>
      </c>
      <c r="V103" s="1">
        <f t="shared" si="24"/>
        <v>6</v>
      </c>
      <c r="W103" s="1">
        <f t="shared" si="25"/>
        <v>7</v>
      </c>
      <c r="X103" s="1">
        <f t="shared" si="26"/>
        <v>6</v>
      </c>
      <c r="Y103" s="1">
        <f t="shared" si="27"/>
        <v>0.0214285714285714</v>
      </c>
      <c r="Z103" s="1">
        <f t="shared" si="28"/>
        <v>0</v>
      </c>
      <c r="AA103" s="1">
        <f t="shared" si="29"/>
        <v>0</v>
      </c>
      <c r="AB103" s="1">
        <f t="shared" si="30"/>
        <v>0.1</v>
      </c>
      <c r="AC103" s="1">
        <f t="shared" si="31"/>
        <v>0</v>
      </c>
      <c r="AD103" s="1">
        <f t="shared" si="32"/>
        <v>1.18999437932613</v>
      </c>
      <c r="AE103" s="1">
        <f t="shared" si="33"/>
        <v>0.0142857142857143</v>
      </c>
      <c r="AF103" s="1">
        <f t="shared" si="34"/>
        <v>70</v>
      </c>
      <c r="AG103" s="1">
        <f t="shared" si="35"/>
        <v>0.7</v>
      </c>
      <c r="AH103" s="7">
        <f t="shared" si="36"/>
        <v>0.101758737024918</v>
      </c>
      <c r="AI103" s="7" cm="1">
        <f t="array" ref="AI103">SQRT(SUMPRODUCT(N103:T103/100,(1-($N$4:$T$4/(SUMPRODUCT(N103:T103,$N$4:$T$4)/100)))^2))</f>
        <v>0.0290537376869327</v>
      </c>
      <c r="AJ103" s="7" cm="1">
        <f t="array" ref="AJ103">SUMPRODUCT(N103:T103,$N$3:$T$3)/100</f>
        <v>1.8947687920439</v>
      </c>
      <c r="AK103" s="7" cm="1">
        <f t="array" ref="AK103">SUMPRODUCT(N103:T103/100,($N$3:$T$3-(SUMPRODUCT(N103:T103,$N$3:$T$3)/100))^2)</f>
        <v>0.00234106527333297</v>
      </c>
      <c r="AL103" s="7" cm="1">
        <f t="array" ref="AL103">SUMPRODUCT(N103:T103/100,($N$2:$T$2-(SUMPRODUCT(N103:T103,$N$2:$T$2)/100))^2)</f>
        <v>2.09350754742919</v>
      </c>
      <c r="AM103" s="7" cm="1">
        <f t="array" ref="AM103">SUMPRODUCT(N103:T103,$N$2:$T$2)/100</f>
        <v>10.6504823790299</v>
      </c>
      <c r="AN103" s="1" cm="1">
        <f t="array" ref="AN103">SUMPRODUCT(N103:T103,$N$1:$T$1)/100</f>
        <v>1109.7582017422</v>
      </c>
      <c r="AO103" s="1" cm="1">
        <f t="array" ref="AO103">-8.314*SUMPRODUCT((N103:T103/100)*LN(N103:T103/100+0.000000000001))</f>
        <v>3.62139437182299</v>
      </c>
      <c r="AP103" s="1" cm="1">
        <f t="array" ref="AP103">SUMPRODUCT((N103:T103/100)^2)</f>
        <v>0.811471129274498</v>
      </c>
      <c r="AQ103" s="1" cm="1">
        <f t="array" ref="AQ103">1/SUMPRODUCT((N103:T103/100)^2)</f>
        <v>1.23232973290628</v>
      </c>
      <c r="AR103" s="1" t="s">
        <v>55</v>
      </c>
      <c r="AS103" s="6">
        <f t="shared" si="37"/>
        <v>2</v>
      </c>
      <c r="AT103" s="1">
        <v>979.85</v>
      </c>
      <c r="AU103" s="1">
        <v>4</v>
      </c>
      <c r="AV103" s="1">
        <v>50</v>
      </c>
      <c r="AW103" s="1">
        <v>549.85</v>
      </c>
      <c r="AX103" s="1">
        <v>4</v>
      </c>
      <c r="AY103" s="5">
        <f t="shared" si="38"/>
        <v>274.925</v>
      </c>
      <c r="AZ103" s="1">
        <f t="shared" si="39"/>
        <v>2</v>
      </c>
      <c r="BA103" s="1">
        <f t="shared" si="40"/>
        <v>2199.4</v>
      </c>
      <c r="BB103" s="1">
        <f t="shared" si="41"/>
        <v>430</v>
      </c>
      <c r="BC103" s="1" t="s">
        <v>56</v>
      </c>
      <c r="BD103" s="1">
        <v>132</v>
      </c>
      <c r="BE103" s="1" t="s">
        <v>52</v>
      </c>
      <c r="BF103" s="1" t="s">
        <v>52</v>
      </c>
      <c r="BG103" s="1">
        <v>50</v>
      </c>
      <c r="BH103" s="1">
        <f t="shared" si="42"/>
        <v>-1.02672708910228</v>
      </c>
      <c r="BI103" s="1">
        <f t="shared" si="43"/>
        <v>0.93951362970487</v>
      </c>
    </row>
    <row r="104" spans="1:61">
      <c r="A104" s="1">
        <v>1120</v>
      </c>
      <c r="B104" s="1" t="s">
        <v>99</v>
      </c>
      <c r="C104" s="1" t="str">
        <f>_xlfn.XLOOKUP(A104,All!$A:$A,All!$C:$C,"")</f>
        <v>Cu-Al-Cr-Mg-Ni-Si</v>
      </c>
      <c r="D104" s="1">
        <v>2</v>
      </c>
      <c r="E104" s="1" t="s">
        <v>1344</v>
      </c>
      <c r="F104" s="1">
        <f t="shared" si="22"/>
        <v>92.25</v>
      </c>
      <c r="G104" s="1">
        <v>0.5</v>
      </c>
      <c r="H104" s="1">
        <v>0.1</v>
      </c>
      <c r="I104" s="1">
        <v>0.15</v>
      </c>
      <c r="J104" s="1">
        <v>6</v>
      </c>
      <c r="K104" s="1">
        <v>1</v>
      </c>
      <c r="L104" s="1">
        <v>0</v>
      </c>
      <c r="M104" s="1" t="s">
        <v>1345</v>
      </c>
      <c r="N104" s="1" cm="1">
        <f t="array" ref="N104">(F104/$F$4)/SUMPRODUCT($F104:$L104/$F$4:$L$4)*100</f>
        <v>89.8241262975082</v>
      </c>
      <c r="O104" s="1" cm="1">
        <f t="array" ref="O104">(G104/$G$4)/SUMPRODUCT($F104:$L104/$F$4:$L$4)*100</f>
        <v>1.14659676353571</v>
      </c>
      <c r="P104" s="1" cm="1">
        <f t="array" ref="P104">(H104/$H$4)/SUMPRODUCT($F104:$L104/$F$4:$L$4)*100</f>
        <v>0.118999437932613</v>
      </c>
      <c r="Q104" s="1" cm="1">
        <f t="array" ref="Q104">(I104/$I$4)/SUMPRODUCT($F104:$L104/$F$4:$L$4)*100</f>
        <v>0.381865548739609</v>
      </c>
      <c r="R104" s="1" cm="1">
        <f t="array" ref="R104">(J104/$J$4)/SUMPRODUCT($F104:$L104/$F$4:$L$4)*100</f>
        <v>6.32528046759661</v>
      </c>
      <c r="S104" s="1" cm="1">
        <f t="array" ref="S104">(K104/$K$4)/SUMPRODUCT($F104:$L104/$F$4:$L$4)*100</f>
        <v>2.20313148468724</v>
      </c>
      <c r="T104" s="1" cm="1">
        <f t="array" ref="T104">(L104/$L$4)/SUMPRODUCT($F104:$L104/$F$4:$L$4)*100</f>
        <v>0</v>
      </c>
      <c r="U104" s="1">
        <f t="shared" si="23"/>
        <v>100</v>
      </c>
      <c r="V104" s="1">
        <f t="shared" si="24"/>
        <v>6</v>
      </c>
      <c r="W104" s="1">
        <f t="shared" si="25"/>
        <v>7</v>
      </c>
      <c r="X104" s="1">
        <f t="shared" si="26"/>
        <v>6</v>
      </c>
      <c r="Y104" s="1">
        <f t="shared" si="27"/>
        <v>0.0214285714285714</v>
      </c>
      <c r="Z104" s="1">
        <f t="shared" si="28"/>
        <v>0</v>
      </c>
      <c r="AA104" s="1">
        <f t="shared" si="29"/>
        <v>0</v>
      </c>
      <c r="AB104" s="1">
        <f t="shared" si="30"/>
        <v>0.1</v>
      </c>
      <c r="AC104" s="1">
        <f t="shared" si="31"/>
        <v>0</v>
      </c>
      <c r="AD104" s="1">
        <f t="shared" si="32"/>
        <v>1.18999437932613</v>
      </c>
      <c r="AE104" s="1">
        <f t="shared" si="33"/>
        <v>0.0142857142857143</v>
      </c>
      <c r="AF104" s="1">
        <f t="shared" si="34"/>
        <v>70</v>
      </c>
      <c r="AG104" s="1">
        <f t="shared" si="35"/>
        <v>0.7</v>
      </c>
      <c r="AH104" s="7">
        <f t="shared" si="36"/>
        <v>0.101758737024918</v>
      </c>
      <c r="AI104" s="7" cm="1">
        <f t="array" ref="AI104">SQRT(SUMPRODUCT(N104:T104/100,(1-($N$4:$T$4/(SUMPRODUCT(N104:T104,$N$4:$T$4)/100)))^2))</f>
        <v>0.0290537376869327</v>
      </c>
      <c r="AJ104" s="7" cm="1">
        <f t="array" ref="AJ104">SUMPRODUCT(N104:T104,$N$3:$T$3)/100</f>
        <v>1.8947687920439</v>
      </c>
      <c r="AK104" s="7" cm="1">
        <f t="array" ref="AK104">SUMPRODUCT(N104:T104/100,($N$3:$T$3-(SUMPRODUCT(N104:T104,$N$3:$T$3)/100))^2)</f>
        <v>0.00234106527333297</v>
      </c>
      <c r="AL104" s="7" cm="1">
        <f t="array" ref="AL104">SUMPRODUCT(N104:T104/100,($N$2:$T$2-(SUMPRODUCT(N104:T104,$N$2:$T$2)/100))^2)</f>
        <v>2.09350754742919</v>
      </c>
      <c r="AM104" s="7" cm="1">
        <f t="array" ref="AM104">SUMPRODUCT(N104:T104,$N$2:$T$2)/100</f>
        <v>10.6504823790299</v>
      </c>
      <c r="AN104" s="1" cm="1">
        <f t="array" ref="AN104">SUMPRODUCT(N104:T104,$N$1:$T$1)/100</f>
        <v>1109.7582017422</v>
      </c>
      <c r="AO104" s="1" cm="1">
        <f t="array" ref="AO104">-8.314*SUMPRODUCT((N104:T104/100)*LN(N104:T104/100+0.000000000001))</f>
        <v>3.62139437182299</v>
      </c>
      <c r="AP104" s="1" cm="1">
        <f t="array" ref="AP104">SUMPRODUCT((N104:T104/100)^2)</f>
        <v>0.811471129274498</v>
      </c>
      <c r="AQ104" s="1" cm="1">
        <f t="array" ref="AQ104">1/SUMPRODUCT((N104:T104/100)^2)</f>
        <v>1.23232973290628</v>
      </c>
      <c r="AR104" s="1" t="s">
        <v>55</v>
      </c>
      <c r="AS104" s="6">
        <f t="shared" si="37"/>
        <v>2</v>
      </c>
      <c r="AT104" s="1">
        <v>979.85</v>
      </c>
      <c r="AU104" s="1">
        <v>4</v>
      </c>
      <c r="AV104" s="1">
        <v>50</v>
      </c>
      <c r="AW104" s="1">
        <v>549.85</v>
      </c>
      <c r="AX104" s="1">
        <v>5</v>
      </c>
      <c r="AY104" s="5">
        <f t="shared" si="38"/>
        <v>274.925</v>
      </c>
      <c r="AZ104" s="1">
        <f t="shared" si="39"/>
        <v>2.5</v>
      </c>
      <c r="BA104" s="1">
        <f t="shared" si="40"/>
        <v>2749.25</v>
      </c>
      <c r="BB104" s="1">
        <f t="shared" si="41"/>
        <v>430</v>
      </c>
      <c r="BC104" s="1" t="s">
        <v>56</v>
      </c>
      <c r="BD104" s="1">
        <v>132</v>
      </c>
      <c r="BE104" s="1" t="s">
        <v>52</v>
      </c>
      <c r="BF104" s="1" t="s">
        <v>52</v>
      </c>
      <c r="BG104" s="1">
        <v>50</v>
      </c>
      <c r="BH104" s="1">
        <f t="shared" si="42"/>
        <v>-1.02672708910228</v>
      </c>
      <c r="BI104" s="1">
        <f t="shared" si="43"/>
        <v>0.93951362970487</v>
      </c>
    </row>
    <row r="105" spans="1:61">
      <c r="A105" s="1">
        <v>1066</v>
      </c>
      <c r="B105" s="1" t="s">
        <v>99</v>
      </c>
      <c r="C105" s="1" t="str">
        <f>_xlfn.XLOOKUP(A105,All!$A:$A,All!$C:$C,"")</f>
        <v>Cu-Al-Cr-Mg-Ni-Si</v>
      </c>
      <c r="D105" s="1">
        <v>2</v>
      </c>
      <c r="E105" s="1" t="s">
        <v>1344</v>
      </c>
      <c r="F105" s="1">
        <f t="shared" si="22"/>
        <v>92.25</v>
      </c>
      <c r="G105" s="1">
        <v>0.5</v>
      </c>
      <c r="H105" s="1">
        <v>0.1</v>
      </c>
      <c r="I105" s="1">
        <v>0.15</v>
      </c>
      <c r="J105" s="1">
        <v>6</v>
      </c>
      <c r="K105" s="1">
        <v>1</v>
      </c>
      <c r="L105" s="1">
        <v>0</v>
      </c>
      <c r="M105" s="1" t="s">
        <v>1345</v>
      </c>
      <c r="N105" s="1" cm="1">
        <f t="array" ref="N105">(F105/$F$4)/SUMPRODUCT($F105:$L105/$F$4:$L$4)*100</f>
        <v>89.8241262975082</v>
      </c>
      <c r="O105" s="1" cm="1">
        <f t="array" ref="O105">(G105/$G$4)/SUMPRODUCT($F105:$L105/$F$4:$L$4)*100</f>
        <v>1.14659676353571</v>
      </c>
      <c r="P105" s="1" cm="1">
        <f t="array" ref="P105">(H105/$H$4)/SUMPRODUCT($F105:$L105/$F$4:$L$4)*100</f>
        <v>0.118999437932613</v>
      </c>
      <c r="Q105" s="1" cm="1">
        <f t="array" ref="Q105">(I105/$I$4)/SUMPRODUCT($F105:$L105/$F$4:$L$4)*100</f>
        <v>0.381865548739609</v>
      </c>
      <c r="R105" s="1" cm="1">
        <f t="array" ref="R105">(J105/$J$4)/SUMPRODUCT($F105:$L105/$F$4:$L$4)*100</f>
        <v>6.32528046759661</v>
      </c>
      <c r="S105" s="1" cm="1">
        <f t="array" ref="S105">(K105/$K$4)/SUMPRODUCT($F105:$L105/$F$4:$L$4)*100</f>
        <v>2.20313148468724</v>
      </c>
      <c r="T105" s="1" cm="1">
        <f t="array" ref="T105">(L105/$L$4)/SUMPRODUCT($F105:$L105/$F$4:$L$4)*100</f>
        <v>0</v>
      </c>
      <c r="U105" s="1">
        <f t="shared" si="23"/>
        <v>100</v>
      </c>
      <c r="V105" s="1">
        <f t="shared" si="24"/>
        <v>6</v>
      </c>
      <c r="W105" s="1">
        <f t="shared" si="25"/>
        <v>7</v>
      </c>
      <c r="X105" s="1">
        <f t="shared" si="26"/>
        <v>6</v>
      </c>
      <c r="Y105" s="1">
        <f t="shared" si="27"/>
        <v>0.0214285714285714</v>
      </c>
      <c r="Z105" s="1">
        <f t="shared" si="28"/>
        <v>0</v>
      </c>
      <c r="AA105" s="1">
        <f t="shared" si="29"/>
        <v>0</v>
      </c>
      <c r="AB105" s="1">
        <f t="shared" si="30"/>
        <v>0.1</v>
      </c>
      <c r="AC105" s="1">
        <f t="shared" si="31"/>
        <v>0</v>
      </c>
      <c r="AD105" s="1">
        <f t="shared" si="32"/>
        <v>1.18999437932613</v>
      </c>
      <c r="AE105" s="1">
        <f t="shared" si="33"/>
        <v>0.0142857142857143</v>
      </c>
      <c r="AF105" s="1">
        <f t="shared" si="34"/>
        <v>70</v>
      </c>
      <c r="AG105" s="1">
        <f t="shared" si="35"/>
        <v>0.7</v>
      </c>
      <c r="AH105" s="7">
        <f t="shared" si="36"/>
        <v>0.101758737024918</v>
      </c>
      <c r="AI105" s="7" cm="1">
        <f t="array" ref="AI105">SQRT(SUMPRODUCT(N105:T105/100,(1-($N$4:$T$4/(SUMPRODUCT(N105:T105,$N$4:$T$4)/100)))^2))</f>
        <v>0.0290537376869327</v>
      </c>
      <c r="AJ105" s="7" cm="1">
        <f t="array" ref="AJ105">SUMPRODUCT(N105:T105,$N$3:$T$3)/100</f>
        <v>1.8947687920439</v>
      </c>
      <c r="AK105" s="7" cm="1">
        <f t="array" ref="AK105">SUMPRODUCT(N105:T105/100,($N$3:$T$3-(SUMPRODUCT(N105:T105,$N$3:$T$3)/100))^2)</f>
        <v>0.00234106527333297</v>
      </c>
      <c r="AL105" s="7" cm="1">
        <f t="array" ref="AL105">SUMPRODUCT(N105:T105/100,($N$2:$T$2-(SUMPRODUCT(N105:T105,$N$2:$T$2)/100))^2)</f>
        <v>2.09350754742919</v>
      </c>
      <c r="AM105" s="7" cm="1">
        <f t="array" ref="AM105">SUMPRODUCT(N105:T105,$N$2:$T$2)/100</f>
        <v>10.6504823790299</v>
      </c>
      <c r="AN105" s="1" cm="1">
        <f t="array" ref="AN105">SUMPRODUCT(N105:T105,$N$1:$T$1)/100</f>
        <v>1109.7582017422</v>
      </c>
      <c r="AO105" s="1" cm="1">
        <f t="array" ref="AO105">-8.314*SUMPRODUCT((N105:T105/100)*LN(N105:T105/100+0.000000000001))</f>
        <v>3.62139437182299</v>
      </c>
      <c r="AP105" s="1" cm="1">
        <f t="array" ref="AP105">SUMPRODUCT((N105:T105/100)^2)</f>
        <v>0.811471129274498</v>
      </c>
      <c r="AQ105" s="1" cm="1">
        <f t="array" ref="AQ105">1/SUMPRODUCT((N105:T105/100)^2)</f>
        <v>1.23232973290628</v>
      </c>
      <c r="AR105" s="1" t="s">
        <v>55</v>
      </c>
      <c r="AS105" s="6">
        <f t="shared" si="37"/>
        <v>2</v>
      </c>
      <c r="AT105" s="1">
        <v>979.85</v>
      </c>
      <c r="AU105" s="1">
        <v>4</v>
      </c>
      <c r="AV105" s="1">
        <v>50</v>
      </c>
      <c r="AW105" s="1">
        <v>549.85</v>
      </c>
      <c r="AX105" s="1">
        <v>3</v>
      </c>
      <c r="AY105" s="5">
        <f t="shared" si="38"/>
        <v>274.925</v>
      </c>
      <c r="AZ105" s="1">
        <f t="shared" si="39"/>
        <v>1.5</v>
      </c>
      <c r="BA105" s="1">
        <f t="shared" si="40"/>
        <v>1649.55</v>
      </c>
      <c r="BB105" s="1">
        <f t="shared" si="41"/>
        <v>430</v>
      </c>
      <c r="BC105" s="1" t="s">
        <v>56</v>
      </c>
      <c r="BD105" s="1">
        <v>136</v>
      </c>
      <c r="BE105" s="1" t="s">
        <v>52</v>
      </c>
      <c r="BF105" s="1" t="s">
        <v>52</v>
      </c>
      <c r="BG105" s="1">
        <v>50</v>
      </c>
      <c r="BH105" s="1">
        <f t="shared" si="42"/>
        <v>-0.975283388868018</v>
      </c>
      <c r="BI105" s="1">
        <f t="shared" si="43"/>
        <v>0.929363429825195</v>
      </c>
    </row>
    <row r="106" spans="1:61">
      <c r="A106" s="1">
        <v>1111</v>
      </c>
      <c r="B106" s="1" t="s">
        <v>99</v>
      </c>
      <c r="C106" s="1" t="str">
        <f>_xlfn.XLOOKUP(A106,All!$A:$A,All!$C:$C,"")</f>
        <v>Cu-Al-Cr-Mg-Ni-Si</v>
      </c>
      <c r="D106" s="1">
        <v>2</v>
      </c>
      <c r="E106" s="1" t="s">
        <v>1344</v>
      </c>
      <c r="F106" s="1">
        <f t="shared" si="22"/>
        <v>92.25</v>
      </c>
      <c r="G106" s="1">
        <v>0.5</v>
      </c>
      <c r="H106" s="1">
        <v>0.1</v>
      </c>
      <c r="I106" s="1">
        <v>0.15</v>
      </c>
      <c r="J106" s="1">
        <v>6</v>
      </c>
      <c r="K106" s="1">
        <v>1</v>
      </c>
      <c r="L106" s="1">
        <v>0</v>
      </c>
      <c r="M106" s="1" t="s">
        <v>1345</v>
      </c>
      <c r="N106" s="1" cm="1">
        <f t="array" ref="N106">(F106/$F$4)/SUMPRODUCT($F106:$L106/$F$4:$L$4)*100</f>
        <v>89.8241262975082</v>
      </c>
      <c r="O106" s="1" cm="1">
        <f t="array" ref="O106">(G106/$G$4)/SUMPRODUCT($F106:$L106/$F$4:$L$4)*100</f>
        <v>1.14659676353571</v>
      </c>
      <c r="P106" s="1" cm="1">
        <f t="array" ref="P106">(H106/$H$4)/SUMPRODUCT($F106:$L106/$F$4:$L$4)*100</f>
        <v>0.118999437932613</v>
      </c>
      <c r="Q106" s="1" cm="1">
        <f t="array" ref="Q106">(I106/$I$4)/SUMPRODUCT($F106:$L106/$F$4:$L$4)*100</f>
        <v>0.381865548739609</v>
      </c>
      <c r="R106" s="1" cm="1">
        <f t="array" ref="R106">(J106/$J$4)/SUMPRODUCT($F106:$L106/$F$4:$L$4)*100</f>
        <v>6.32528046759661</v>
      </c>
      <c r="S106" s="1" cm="1">
        <f t="array" ref="S106">(K106/$K$4)/SUMPRODUCT($F106:$L106/$F$4:$L$4)*100</f>
        <v>2.20313148468724</v>
      </c>
      <c r="T106" s="1" cm="1">
        <f t="array" ref="T106">(L106/$L$4)/SUMPRODUCT($F106:$L106/$F$4:$L$4)*100</f>
        <v>0</v>
      </c>
      <c r="U106" s="1">
        <f t="shared" si="23"/>
        <v>100</v>
      </c>
      <c r="V106" s="1">
        <f t="shared" si="24"/>
        <v>6</v>
      </c>
      <c r="W106" s="1">
        <f t="shared" si="25"/>
        <v>7</v>
      </c>
      <c r="X106" s="1">
        <f t="shared" si="26"/>
        <v>6</v>
      </c>
      <c r="Y106" s="1">
        <f t="shared" si="27"/>
        <v>0.0214285714285714</v>
      </c>
      <c r="Z106" s="1">
        <f t="shared" si="28"/>
        <v>0</v>
      </c>
      <c r="AA106" s="1">
        <f t="shared" si="29"/>
        <v>0</v>
      </c>
      <c r="AB106" s="1">
        <f t="shared" si="30"/>
        <v>0.1</v>
      </c>
      <c r="AC106" s="1">
        <f t="shared" si="31"/>
        <v>0</v>
      </c>
      <c r="AD106" s="1">
        <f t="shared" si="32"/>
        <v>1.18999437932613</v>
      </c>
      <c r="AE106" s="1">
        <f t="shared" si="33"/>
        <v>0.0142857142857143</v>
      </c>
      <c r="AF106" s="1">
        <f t="shared" si="34"/>
        <v>70</v>
      </c>
      <c r="AG106" s="1">
        <f t="shared" si="35"/>
        <v>0.7</v>
      </c>
      <c r="AH106" s="7">
        <f t="shared" si="36"/>
        <v>0.101758737024918</v>
      </c>
      <c r="AI106" s="7" cm="1">
        <f t="array" ref="AI106">SQRT(SUMPRODUCT(N106:T106/100,(1-($N$4:$T$4/(SUMPRODUCT(N106:T106,$N$4:$T$4)/100)))^2))</f>
        <v>0.0290537376869327</v>
      </c>
      <c r="AJ106" s="7" cm="1">
        <f t="array" ref="AJ106">SUMPRODUCT(N106:T106,$N$3:$T$3)/100</f>
        <v>1.8947687920439</v>
      </c>
      <c r="AK106" s="7" cm="1">
        <f t="array" ref="AK106">SUMPRODUCT(N106:T106/100,($N$3:$T$3-(SUMPRODUCT(N106:T106,$N$3:$T$3)/100))^2)</f>
        <v>0.00234106527333297</v>
      </c>
      <c r="AL106" s="7" cm="1">
        <f t="array" ref="AL106">SUMPRODUCT(N106:T106/100,($N$2:$T$2-(SUMPRODUCT(N106:T106,$N$2:$T$2)/100))^2)</f>
        <v>2.09350754742919</v>
      </c>
      <c r="AM106" s="7" cm="1">
        <f t="array" ref="AM106">SUMPRODUCT(N106:T106,$N$2:$T$2)/100</f>
        <v>10.6504823790299</v>
      </c>
      <c r="AN106" s="1" cm="1">
        <f t="array" ref="AN106">SUMPRODUCT(N106:T106,$N$1:$T$1)/100</f>
        <v>1109.7582017422</v>
      </c>
      <c r="AO106" s="1" cm="1">
        <f t="array" ref="AO106">-8.314*SUMPRODUCT((N106:T106/100)*LN(N106:T106/100+0.000000000001))</f>
        <v>3.62139437182299</v>
      </c>
      <c r="AP106" s="1" cm="1">
        <f t="array" ref="AP106">SUMPRODUCT((N106:T106/100)^2)</f>
        <v>0.811471129274498</v>
      </c>
      <c r="AQ106" s="1" cm="1">
        <f t="array" ref="AQ106">1/SUMPRODUCT((N106:T106/100)^2)</f>
        <v>1.23232973290628</v>
      </c>
      <c r="AR106" s="1" t="s">
        <v>54</v>
      </c>
      <c r="AS106" s="6">
        <f t="shared" si="37"/>
        <v>0</v>
      </c>
      <c r="AT106" s="1">
        <v>979.85</v>
      </c>
      <c r="AU106" s="1">
        <v>4</v>
      </c>
      <c r="AV106" s="1">
        <v>0</v>
      </c>
      <c r="AW106" s="1">
        <v>449.85</v>
      </c>
      <c r="AX106" s="1">
        <v>5</v>
      </c>
      <c r="AY106" s="5">
        <f t="shared" si="38"/>
        <v>0</v>
      </c>
      <c r="AZ106" s="1">
        <f t="shared" si="39"/>
        <v>0</v>
      </c>
      <c r="BA106" s="1">
        <f t="shared" si="40"/>
        <v>2249.25</v>
      </c>
      <c r="BB106" s="1">
        <f t="shared" si="41"/>
        <v>530</v>
      </c>
      <c r="BC106" s="1" t="s">
        <v>51</v>
      </c>
      <c r="BD106" s="1">
        <v>204</v>
      </c>
      <c r="BE106" s="1" t="s">
        <v>52</v>
      </c>
      <c r="BF106" s="1" t="s">
        <v>52</v>
      </c>
      <c r="BG106" s="1">
        <v>50</v>
      </c>
      <c r="BH106" s="1">
        <f t="shared" si="42"/>
        <v>-0.10074048488559</v>
      </c>
      <c r="BI106" s="1">
        <f t="shared" si="43"/>
        <v>0.76635763480699</v>
      </c>
    </row>
    <row r="107" spans="1:61">
      <c r="A107" s="1">
        <v>963</v>
      </c>
      <c r="B107" s="1" t="s">
        <v>99</v>
      </c>
      <c r="C107" s="1" t="str">
        <f>_xlfn.XLOOKUP(A107,All!$A:$A,All!$C:$C,"")</f>
        <v>Cu-Al-Cr-Mg-Ni-Si</v>
      </c>
      <c r="D107" s="1">
        <v>2</v>
      </c>
      <c r="E107" s="1" t="s">
        <v>1344</v>
      </c>
      <c r="F107" s="1">
        <f t="shared" si="22"/>
        <v>92.25</v>
      </c>
      <c r="G107" s="1">
        <v>0.5</v>
      </c>
      <c r="H107" s="1">
        <v>0.1</v>
      </c>
      <c r="I107" s="1">
        <v>0.15</v>
      </c>
      <c r="J107" s="1">
        <v>6</v>
      </c>
      <c r="K107" s="1">
        <v>1</v>
      </c>
      <c r="L107" s="1">
        <v>0</v>
      </c>
      <c r="M107" s="1" t="s">
        <v>1345</v>
      </c>
      <c r="N107" s="1" cm="1">
        <f t="array" ref="N107">(F107/$F$4)/SUMPRODUCT($F107:$L107/$F$4:$L$4)*100</f>
        <v>89.8241262975082</v>
      </c>
      <c r="O107" s="1" cm="1">
        <f t="array" ref="O107">(G107/$G$4)/SUMPRODUCT($F107:$L107/$F$4:$L$4)*100</f>
        <v>1.14659676353571</v>
      </c>
      <c r="P107" s="1" cm="1">
        <f t="array" ref="P107">(H107/$H$4)/SUMPRODUCT($F107:$L107/$F$4:$L$4)*100</f>
        <v>0.118999437932613</v>
      </c>
      <c r="Q107" s="1" cm="1">
        <f t="array" ref="Q107">(I107/$I$4)/SUMPRODUCT($F107:$L107/$F$4:$L$4)*100</f>
        <v>0.381865548739609</v>
      </c>
      <c r="R107" s="1" cm="1">
        <f t="array" ref="R107">(J107/$J$4)/SUMPRODUCT($F107:$L107/$F$4:$L$4)*100</f>
        <v>6.32528046759661</v>
      </c>
      <c r="S107" s="1" cm="1">
        <f t="array" ref="S107">(K107/$K$4)/SUMPRODUCT($F107:$L107/$F$4:$L$4)*100</f>
        <v>2.20313148468724</v>
      </c>
      <c r="T107" s="1" cm="1">
        <f t="array" ref="T107">(L107/$L$4)/SUMPRODUCT($F107:$L107/$F$4:$L$4)*100</f>
        <v>0</v>
      </c>
      <c r="U107" s="1">
        <f t="shared" si="23"/>
        <v>100</v>
      </c>
      <c r="V107" s="1">
        <f t="shared" si="24"/>
        <v>6</v>
      </c>
      <c r="W107" s="1">
        <f t="shared" si="25"/>
        <v>7</v>
      </c>
      <c r="X107" s="1">
        <f t="shared" si="26"/>
        <v>6</v>
      </c>
      <c r="Y107" s="1">
        <f t="shared" si="27"/>
        <v>0.0214285714285714</v>
      </c>
      <c r="Z107" s="1">
        <f t="shared" si="28"/>
        <v>0</v>
      </c>
      <c r="AA107" s="1">
        <f t="shared" si="29"/>
        <v>0</v>
      </c>
      <c r="AB107" s="1">
        <f t="shared" si="30"/>
        <v>0.1</v>
      </c>
      <c r="AC107" s="1">
        <f t="shared" si="31"/>
        <v>0</v>
      </c>
      <c r="AD107" s="1">
        <f t="shared" si="32"/>
        <v>1.18999437932613</v>
      </c>
      <c r="AE107" s="1">
        <f t="shared" si="33"/>
        <v>0.0142857142857143</v>
      </c>
      <c r="AF107" s="1">
        <f t="shared" si="34"/>
        <v>70</v>
      </c>
      <c r="AG107" s="1">
        <f t="shared" si="35"/>
        <v>0.7</v>
      </c>
      <c r="AH107" s="7">
        <f t="shared" si="36"/>
        <v>0.101758737024918</v>
      </c>
      <c r="AI107" s="7" cm="1">
        <f t="array" ref="AI107">SQRT(SUMPRODUCT(N107:T107/100,(1-($N$4:$T$4/(SUMPRODUCT(N107:T107,$N$4:$T$4)/100)))^2))</f>
        <v>0.0290537376869327</v>
      </c>
      <c r="AJ107" s="7" cm="1">
        <f t="array" ref="AJ107">SUMPRODUCT(N107:T107,$N$3:$T$3)/100</f>
        <v>1.8947687920439</v>
      </c>
      <c r="AK107" s="7" cm="1">
        <f t="array" ref="AK107">SUMPRODUCT(N107:T107/100,($N$3:$T$3-(SUMPRODUCT(N107:T107,$N$3:$T$3)/100))^2)</f>
        <v>0.00234106527333297</v>
      </c>
      <c r="AL107" s="7" cm="1">
        <f t="array" ref="AL107">SUMPRODUCT(N107:T107/100,($N$2:$T$2-(SUMPRODUCT(N107:T107,$N$2:$T$2)/100))^2)</f>
        <v>2.09350754742919</v>
      </c>
      <c r="AM107" s="7" cm="1">
        <f t="array" ref="AM107">SUMPRODUCT(N107:T107,$N$2:$T$2)/100</f>
        <v>10.6504823790299</v>
      </c>
      <c r="AN107" s="1" cm="1">
        <f t="array" ref="AN107">SUMPRODUCT(N107:T107,$N$1:$T$1)/100</f>
        <v>1109.7582017422</v>
      </c>
      <c r="AO107" s="1" cm="1">
        <f t="array" ref="AO107">-8.314*SUMPRODUCT((N107:T107/100)*LN(N107:T107/100+0.000000000001))</f>
        <v>3.62139437182299</v>
      </c>
      <c r="AP107" s="1" cm="1">
        <f t="array" ref="AP107">SUMPRODUCT((N107:T107/100)^2)</f>
        <v>0.811471129274498</v>
      </c>
      <c r="AQ107" s="1" cm="1">
        <f t="array" ref="AQ107">1/SUMPRODUCT((N107:T107/100)^2)</f>
        <v>1.23232973290628</v>
      </c>
      <c r="AR107" s="1" t="s">
        <v>55</v>
      </c>
      <c r="AS107" s="6">
        <f t="shared" si="37"/>
        <v>2</v>
      </c>
      <c r="AT107" s="1">
        <v>979.85</v>
      </c>
      <c r="AU107" s="1">
        <v>4</v>
      </c>
      <c r="AV107" s="1">
        <v>50</v>
      </c>
      <c r="AW107" s="1">
        <v>449.85</v>
      </c>
      <c r="AX107" s="1">
        <v>1</v>
      </c>
      <c r="AY107" s="5">
        <f t="shared" si="38"/>
        <v>224.925</v>
      </c>
      <c r="AZ107" s="1">
        <f t="shared" si="39"/>
        <v>0.5</v>
      </c>
      <c r="BA107" s="1">
        <f t="shared" si="40"/>
        <v>449.85</v>
      </c>
      <c r="BB107" s="1">
        <f t="shared" si="41"/>
        <v>530</v>
      </c>
      <c r="BC107" s="1" t="s">
        <v>56</v>
      </c>
      <c r="BD107" s="1">
        <v>215</v>
      </c>
      <c r="BE107" s="1" t="s">
        <v>52</v>
      </c>
      <c r="BF107" s="1" t="s">
        <v>52</v>
      </c>
      <c r="BG107" s="1">
        <v>50</v>
      </c>
      <c r="BH107" s="1">
        <f t="shared" si="42"/>
        <v>0.0407296907586267</v>
      </c>
      <c r="BI107" s="1">
        <f t="shared" si="43"/>
        <v>0.742136835683651</v>
      </c>
    </row>
    <row r="108" spans="1:61">
      <c r="A108" s="1">
        <v>933</v>
      </c>
      <c r="B108" s="1" t="s">
        <v>99</v>
      </c>
      <c r="C108" s="1" t="str">
        <f>_xlfn.XLOOKUP(A108,All!$A:$A,All!$C:$C,"")</f>
        <v>Cu-Al-Cr-Mg-Ni-Si</v>
      </c>
      <c r="D108" s="1">
        <v>2</v>
      </c>
      <c r="E108" s="1" t="s">
        <v>1344</v>
      </c>
      <c r="F108" s="1">
        <f t="shared" si="22"/>
        <v>92.25</v>
      </c>
      <c r="G108" s="1">
        <v>0.5</v>
      </c>
      <c r="H108" s="1">
        <v>0.1</v>
      </c>
      <c r="I108" s="1">
        <v>0.15</v>
      </c>
      <c r="J108" s="1">
        <v>6</v>
      </c>
      <c r="K108" s="1">
        <v>1</v>
      </c>
      <c r="L108" s="1">
        <v>0</v>
      </c>
      <c r="M108" s="1" t="s">
        <v>1345</v>
      </c>
      <c r="N108" s="1" cm="1">
        <f t="array" ref="N108">(F108/$F$4)/SUMPRODUCT($F108:$L108/$F$4:$L$4)*100</f>
        <v>89.8241262975082</v>
      </c>
      <c r="O108" s="1" cm="1">
        <f t="array" ref="O108">(G108/$G$4)/SUMPRODUCT($F108:$L108/$F$4:$L$4)*100</f>
        <v>1.14659676353571</v>
      </c>
      <c r="P108" s="1" cm="1">
        <f t="array" ref="P108">(H108/$H$4)/SUMPRODUCT($F108:$L108/$F$4:$L$4)*100</f>
        <v>0.118999437932613</v>
      </c>
      <c r="Q108" s="1" cm="1">
        <f t="array" ref="Q108">(I108/$I$4)/SUMPRODUCT($F108:$L108/$F$4:$L$4)*100</f>
        <v>0.381865548739609</v>
      </c>
      <c r="R108" s="1" cm="1">
        <f t="array" ref="R108">(J108/$J$4)/SUMPRODUCT($F108:$L108/$F$4:$L$4)*100</f>
        <v>6.32528046759661</v>
      </c>
      <c r="S108" s="1" cm="1">
        <f t="array" ref="S108">(K108/$K$4)/SUMPRODUCT($F108:$L108/$F$4:$L$4)*100</f>
        <v>2.20313148468724</v>
      </c>
      <c r="T108" s="1" cm="1">
        <f t="array" ref="T108">(L108/$L$4)/SUMPRODUCT($F108:$L108/$F$4:$L$4)*100</f>
        <v>0</v>
      </c>
      <c r="U108" s="1">
        <f t="shared" si="23"/>
        <v>100</v>
      </c>
      <c r="V108" s="1">
        <f t="shared" si="24"/>
        <v>6</v>
      </c>
      <c r="W108" s="1">
        <f t="shared" si="25"/>
        <v>7</v>
      </c>
      <c r="X108" s="1">
        <f t="shared" si="26"/>
        <v>6</v>
      </c>
      <c r="Y108" s="1">
        <f t="shared" si="27"/>
        <v>0.0214285714285714</v>
      </c>
      <c r="Z108" s="1">
        <f t="shared" si="28"/>
        <v>0</v>
      </c>
      <c r="AA108" s="1">
        <f t="shared" si="29"/>
        <v>0</v>
      </c>
      <c r="AB108" s="1">
        <f t="shared" si="30"/>
        <v>0.1</v>
      </c>
      <c r="AC108" s="1">
        <f t="shared" si="31"/>
        <v>0</v>
      </c>
      <c r="AD108" s="1">
        <f t="shared" si="32"/>
        <v>1.18999437932613</v>
      </c>
      <c r="AE108" s="1">
        <f t="shared" si="33"/>
        <v>0.0142857142857143</v>
      </c>
      <c r="AF108" s="1">
        <f t="shared" si="34"/>
        <v>70</v>
      </c>
      <c r="AG108" s="1">
        <f t="shared" si="35"/>
        <v>0.7</v>
      </c>
      <c r="AH108" s="7">
        <f t="shared" si="36"/>
        <v>0.101758737024918</v>
      </c>
      <c r="AI108" s="7" cm="1">
        <f t="array" ref="AI108">SQRT(SUMPRODUCT(N108:T108/100,(1-($N$4:$T$4/(SUMPRODUCT(N108:T108,$N$4:$T$4)/100)))^2))</f>
        <v>0.0290537376869327</v>
      </c>
      <c r="AJ108" s="7" cm="1">
        <f t="array" ref="AJ108">SUMPRODUCT(N108:T108,$N$3:$T$3)/100</f>
        <v>1.8947687920439</v>
      </c>
      <c r="AK108" s="7" cm="1">
        <f t="array" ref="AK108">SUMPRODUCT(N108:T108/100,($N$3:$T$3-(SUMPRODUCT(N108:T108,$N$3:$T$3)/100))^2)</f>
        <v>0.00234106527333297</v>
      </c>
      <c r="AL108" s="7" cm="1">
        <f t="array" ref="AL108">SUMPRODUCT(N108:T108/100,($N$2:$T$2-(SUMPRODUCT(N108:T108,$N$2:$T$2)/100))^2)</f>
        <v>2.09350754742919</v>
      </c>
      <c r="AM108" s="7" cm="1">
        <f t="array" ref="AM108">SUMPRODUCT(N108:T108,$N$2:$T$2)/100</f>
        <v>10.6504823790299</v>
      </c>
      <c r="AN108" s="1" cm="1">
        <f t="array" ref="AN108">SUMPRODUCT(N108:T108,$N$1:$T$1)/100</f>
        <v>1109.7582017422</v>
      </c>
      <c r="AO108" s="1" cm="1">
        <f t="array" ref="AO108">-8.314*SUMPRODUCT((N108:T108/100)*LN(N108:T108/100+0.000000000001))</f>
        <v>3.62139437182299</v>
      </c>
      <c r="AP108" s="1" cm="1">
        <f t="array" ref="AP108">SUMPRODUCT((N108:T108/100)^2)</f>
        <v>0.811471129274498</v>
      </c>
      <c r="AQ108" s="1" cm="1">
        <f t="array" ref="AQ108">1/SUMPRODUCT((N108:T108/100)^2)</f>
        <v>1.23232973290628</v>
      </c>
      <c r="AR108" s="1" t="s">
        <v>55</v>
      </c>
      <c r="AS108" s="6">
        <f t="shared" si="37"/>
        <v>2</v>
      </c>
      <c r="AT108" s="1">
        <v>979.85</v>
      </c>
      <c r="AU108" s="1">
        <v>4</v>
      </c>
      <c r="AV108" s="1">
        <v>50</v>
      </c>
      <c r="AW108" s="1">
        <v>399.85</v>
      </c>
      <c r="AX108" s="1">
        <v>0.75</v>
      </c>
      <c r="AY108" s="5">
        <f t="shared" si="38"/>
        <v>199.925</v>
      </c>
      <c r="AZ108" s="1">
        <f t="shared" si="39"/>
        <v>0.375</v>
      </c>
      <c r="BA108" s="1">
        <f t="shared" si="40"/>
        <v>299.8875</v>
      </c>
      <c r="BB108" s="1">
        <f t="shared" si="41"/>
        <v>580</v>
      </c>
      <c r="BC108" s="1" t="s">
        <v>56</v>
      </c>
      <c r="BD108" s="1">
        <v>218</v>
      </c>
      <c r="BE108" s="1" t="s">
        <v>52</v>
      </c>
      <c r="BF108" s="1" t="s">
        <v>52</v>
      </c>
      <c r="BG108" s="1">
        <v>50</v>
      </c>
      <c r="BH108" s="1">
        <f t="shared" si="42"/>
        <v>0.079312465934322</v>
      </c>
      <c r="BI108" s="1">
        <f t="shared" si="43"/>
        <v>0.735661375815505</v>
      </c>
    </row>
    <row r="109" spans="1:61">
      <c r="A109" s="1">
        <v>906</v>
      </c>
      <c r="B109" s="1" t="s">
        <v>99</v>
      </c>
      <c r="C109" s="1" t="str">
        <f>_xlfn.XLOOKUP(A109,All!$A:$A,All!$C:$C,"")</f>
        <v>Cu-Al-Cr-Mg-Ni-Si</v>
      </c>
      <c r="D109" s="1">
        <v>2</v>
      </c>
      <c r="E109" s="1" t="s">
        <v>1344</v>
      </c>
      <c r="F109" s="1">
        <f t="shared" si="22"/>
        <v>92.25</v>
      </c>
      <c r="G109" s="1">
        <v>0.5</v>
      </c>
      <c r="H109" s="1">
        <v>0.1</v>
      </c>
      <c r="I109" s="1">
        <v>0.15</v>
      </c>
      <c r="J109" s="1">
        <v>6</v>
      </c>
      <c r="K109" s="1">
        <v>1</v>
      </c>
      <c r="L109" s="1">
        <v>0</v>
      </c>
      <c r="M109" s="1" t="s">
        <v>1345</v>
      </c>
      <c r="N109" s="1" cm="1">
        <f t="array" ref="N109">(F109/$F$4)/SUMPRODUCT($F109:$L109/$F$4:$L$4)*100</f>
        <v>89.8241262975082</v>
      </c>
      <c r="O109" s="1" cm="1">
        <f t="array" ref="O109">(G109/$G$4)/SUMPRODUCT($F109:$L109/$F$4:$L$4)*100</f>
        <v>1.14659676353571</v>
      </c>
      <c r="P109" s="1" cm="1">
        <f t="array" ref="P109">(H109/$H$4)/SUMPRODUCT($F109:$L109/$F$4:$L$4)*100</f>
        <v>0.118999437932613</v>
      </c>
      <c r="Q109" s="1" cm="1">
        <f t="array" ref="Q109">(I109/$I$4)/SUMPRODUCT($F109:$L109/$F$4:$L$4)*100</f>
        <v>0.381865548739609</v>
      </c>
      <c r="R109" s="1" cm="1">
        <f t="array" ref="R109">(J109/$J$4)/SUMPRODUCT($F109:$L109/$F$4:$L$4)*100</f>
        <v>6.32528046759661</v>
      </c>
      <c r="S109" s="1" cm="1">
        <f t="array" ref="S109">(K109/$K$4)/SUMPRODUCT($F109:$L109/$F$4:$L$4)*100</f>
        <v>2.20313148468724</v>
      </c>
      <c r="T109" s="1" cm="1">
        <f t="array" ref="T109">(L109/$L$4)/SUMPRODUCT($F109:$L109/$F$4:$L$4)*100</f>
        <v>0</v>
      </c>
      <c r="U109" s="1">
        <f t="shared" si="23"/>
        <v>100</v>
      </c>
      <c r="V109" s="1">
        <f t="shared" si="24"/>
        <v>6</v>
      </c>
      <c r="W109" s="1">
        <f t="shared" si="25"/>
        <v>7</v>
      </c>
      <c r="X109" s="1">
        <f t="shared" si="26"/>
        <v>6</v>
      </c>
      <c r="Y109" s="1">
        <f t="shared" si="27"/>
        <v>0.0214285714285714</v>
      </c>
      <c r="Z109" s="1">
        <f t="shared" si="28"/>
        <v>0</v>
      </c>
      <c r="AA109" s="1">
        <f t="shared" si="29"/>
        <v>0</v>
      </c>
      <c r="AB109" s="1">
        <f t="shared" si="30"/>
        <v>0.1</v>
      </c>
      <c r="AC109" s="1">
        <f t="shared" si="31"/>
        <v>0</v>
      </c>
      <c r="AD109" s="1">
        <f t="shared" si="32"/>
        <v>1.18999437932613</v>
      </c>
      <c r="AE109" s="1">
        <f t="shared" si="33"/>
        <v>0.0142857142857143</v>
      </c>
      <c r="AF109" s="1">
        <f t="shared" si="34"/>
        <v>70</v>
      </c>
      <c r="AG109" s="1">
        <f t="shared" si="35"/>
        <v>0.7</v>
      </c>
      <c r="AH109" s="7">
        <f t="shared" si="36"/>
        <v>0.101758737024918</v>
      </c>
      <c r="AI109" s="7" cm="1">
        <f t="array" ref="AI109">SQRT(SUMPRODUCT(N109:T109/100,(1-($N$4:$T$4/(SUMPRODUCT(N109:T109,$N$4:$T$4)/100)))^2))</f>
        <v>0.0290537376869327</v>
      </c>
      <c r="AJ109" s="7" cm="1">
        <f t="array" ref="AJ109">SUMPRODUCT(N109:T109,$N$3:$T$3)/100</f>
        <v>1.8947687920439</v>
      </c>
      <c r="AK109" s="7" cm="1">
        <f t="array" ref="AK109">SUMPRODUCT(N109:T109/100,($N$3:$T$3-(SUMPRODUCT(N109:T109,$N$3:$T$3)/100))^2)</f>
        <v>0.00234106527333297</v>
      </c>
      <c r="AL109" s="7" cm="1">
        <f t="array" ref="AL109">SUMPRODUCT(N109:T109/100,($N$2:$T$2-(SUMPRODUCT(N109:T109,$N$2:$T$2)/100))^2)</f>
        <v>2.09350754742919</v>
      </c>
      <c r="AM109" s="7" cm="1">
        <f t="array" ref="AM109">SUMPRODUCT(N109:T109,$N$2:$T$2)/100</f>
        <v>10.6504823790299</v>
      </c>
      <c r="AN109" s="1" cm="1">
        <f t="array" ref="AN109">SUMPRODUCT(N109:T109,$N$1:$T$1)/100</f>
        <v>1109.7582017422</v>
      </c>
      <c r="AO109" s="1" cm="1">
        <f t="array" ref="AO109">-8.314*SUMPRODUCT((N109:T109/100)*LN(N109:T109/100+0.000000000001))</f>
        <v>3.62139437182299</v>
      </c>
      <c r="AP109" s="1" cm="1">
        <f t="array" ref="AP109">SUMPRODUCT((N109:T109/100)^2)</f>
        <v>0.811471129274498</v>
      </c>
      <c r="AQ109" s="1" cm="1">
        <f t="array" ref="AQ109">1/SUMPRODUCT((N109:T109/100)^2)</f>
        <v>1.23232973290628</v>
      </c>
      <c r="AR109" s="1" t="s">
        <v>55</v>
      </c>
      <c r="AS109" s="6">
        <f t="shared" si="37"/>
        <v>2</v>
      </c>
      <c r="AT109" s="1">
        <v>979.85</v>
      </c>
      <c r="AU109" s="1">
        <v>4</v>
      </c>
      <c r="AV109" s="1">
        <v>50</v>
      </c>
      <c r="AW109" s="1">
        <v>399.85</v>
      </c>
      <c r="AX109" s="1">
        <v>0.5</v>
      </c>
      <c r="AY109" s="5">
        <f t="shared" si="38"/>
        <v>199.925</v>
      </c>
      <c r="AZ109" s="1">
        <f t="shared" si="39"/>
        <v>0.25</v>
      </c>
      <c r="BA109" s="1">
        <f t="shared" si="40"/>
        <v>199.925</v>
      </c>
      <c r="BB109" s="1">
        <f t="shared" si="41"/>
        <v>580</v>
      </c>
      <c r="BC109" s="1" t="s">
        <v>56</v>
      </c>
      <c r="BD109" s="1">
        <v>220</v>
      </c>
      <c r="BE109" s="1" t="s">
        <v>52</v>
      </c>
      <c r="BF109" s="1" t="s">
        <v>52</v>
      </c>
      <c r="BG109" s="1">
        <v>50</v>
      </c>
      <c r="BH109" s="1">
        <f t="shared" si="42"/>
        <v>0.105034316051452</v>
      </c>
      <c r="BI109" s="1">
        <f t="shared" si="43"/>
        <v>0.731376879007756</v>
      </c>
    </row>
    <row r="110" spans="1:61">
      <c r="A110" s="1">
        <v>929</v>
      </c>
      <c r="B110" s="1" t="s">
        <v>99</v>
      </c>
      <c r="C110" s="1" t="str">
        <f>_xlfn.XLOOKUP(A110,All!$A:$A,All!$C:$C,"")</f>
        <v>Cu-Al-Cr-Mg-Ni-Si</v>
      </c>
      <c r="D110" s="1">
        <v>2</v>
      </c>
      <c r="E110" s="1" t="s">
        <v>1344</v>
      </c>
      <c r="F110" s="1">
        <f t="shared" si="22"/>
        <v>92.25</v>
      </c>
      <c r="G110" s="1">
        <v>0.5</v>
      </c>
      <c r="H110" s="1">
        <v>0.1</v>
      </c>
      <c r="I110" s="1">
        <v>0.15</v>
      </c>
      <c r="J110" s="1">
        <v>6</v>
      </c>
      <c r="K110" s="1">
        <v>1</v>
      </c>
      <c r="L110" s="1">
        <v>0</v>
      </c>
      <c r="M110" s="1" t="s">
        <v>1345</v>
      </c>
      <c r="N110" s="1" cm="1">
        <f t="array" ref="N110">(F110/$F$4)/SUMPRODUCT($F110:$L110/$F$4:$L$4)*100</f>
        <v>89.8241262975082</v>
      </c>
      <c r="O110" s="1" cm="1">
        <f t="array" ref="O110">(G110/$G$4)/SUMPRODUCT($F110:$L110/$F$4:$L$4)*100</f>
        <v>1.14659676353571</v>
      </c>
      <c r="P110" s="1" cm="1">
        <f t="array" ref="P110">(H110/$H$4)/SUMPRODUCT($F110:$L110/$F$4:$L$4)*100</f>
        <v>0.118999437932613</v>
      </c>
      <c r="Q110" s="1" cm="1">
        <f t="array" ref="Q110">(I110/$I$4)/SUMPRODUCT($F110:$L110/$F$4:$L$4)*100</f>
        <v>0.381865548739609</v>
      </c>
      <c r="R110" s="1" cm="1">
        <f t="array" ref="R110">(J110/$J$4)/SUMPRODUCT($F110:$L110/$F$4:$L$4)*100</f>
        <v>6.32528046759661</v>
      </c>
      <c r="S110" s="1" cm="1">
        <f t="array" ref="S110">(K110/$K$4)/SUMPRODUCT($F110:$L110/$F$4:$L$4)*100</f>
        <v>2.20313148468724</v>
      </c>
      <c r="T110" s="1" cm="1">
        <f t="array" ref="T110">(L110/$L$4)/SUMPRODUCT($F110:$L110/$F$4:$L$4)*100</f>
        <v>0</v>
      </c>
      <c r="U110" s="1">
        <f t="shared" si="23"/>
        <v>100</v>
      </c>
      <c r="V110" s="1">
        <f t="shared" si="24"/>
        <v>6</v>
      </c>
      <c r="W110" s="1">
        <f t="shared" si="25"/>
        <v>7</v>
      </c>
      <c r="X110" s="1">
        <f t="shared" si="26"/>
        <v>6</v>
      </c>
      <c r="Y110" s="1">
        <f t="shared" si="27"/>
        <v>0.0214285714285714</v>
      </c>
      <c r="Z110" s="1">
        <f t="shared" si="28"/>
        <v>0</v>
      </c>
      <c r="AA110" s="1">
        <f t="shared" si="29"/>
        <v>0</v>
      </c>
      <c r="AB110" s="1">
        <f t="shared" si="30"/>
        <v>0.1</v>
      </c>
      <c r="AC110" s="1">
        <f t="shared" si="31"/>
        <v>0</v>
      </c>
      <c r="AD110" s="1">
        <f t="shared" si="32"/>
        <v>1.18999437932613</v>
      </c>
      <c r="AE110" s="1">
        <f t="shared" si="33"/>
        <v>0.0142857142857143</v>
      </c>
      <c r="AF110" s="1">
        <f t="shared" si="34"/>
        <v>70</v>
      </c>
      <c r="AG110" s="1">
        <f t="shared" si="35"/>
        <v>0.7</v>
      </c>
      <c r="AH110" s="7">
        <f t="shared" si="36"/>
        <v>0.101758737024918</v>
      </c>
      <c r="AI110" s="7" cm="1">
        <f t="array" ref="AI110">SQRT(SUMPRODUCT(N110:T110/100,(1-($N$4:$T$4/(SUMPRODUCT(N110:T110,$N$4:$T$4)/100)))^2))</f>
        <v>0.0290537376869327</v>
      </c>
      <c r="AJ110" s="7" cm="1">
        <f t="array" ref="AJ110">SUMPRODUCT(N110:T110,$N$3:$T$3)/100</f>
        <v>1.8947687920439</v>
      </c>
      <c r="AK110" s="7" cm="1">
        <f t="array" ref="AK110">SUMPRODUCT(N110:T110/100,($N$3:$T$3-(SUMPRODUCT(N110:T110,$N$3:$T$3)/100))^2)</f>
        <v>0.00234106527333297</v>
      </c>
      <c r="AL110" s="7" cm="1">
        <f t="array" ref="AL110">SUMPRODUCT(N110:T110/100,($N$2:$T$2-(SUMPRODUCT(N110:T110,$N$2:$T$2)/100))^2)</f>
        <v>2.09350754742919</v>
      </c>
      <c r="AM110" s="7" cm="1">
        <f t="array" ref="AM110">SUMPRODUCT(N110:T110,$N$2:$T$2)/100</f>
        <v>10.6504823790299</v>
      </c>
      <c r="AN110" s="1" cm="1">
        <f t="array" ref="AN110">SUMPRODUCT(N110:T110,$N$1:$T$1)/100</f>
        <v>1109.7582017422</v>
      </c>
      <c r="AO110" s="1" cm="1">
        <f t="array" ref="AO110">-8.314*SUMPRODUCT((N110:T110/100)*LN(N110:T110/100+0.000000000001))</f>
        <v>3.62139437182299</v>
      </c>
      <c r="AP110" s="1" cm="1">
        <f t="array" ref="AP110">SUMPRODUCT((N110:T110/100)^2)</f>
        <v>0.811471129274498</v>
      </c>
      <c r="AQ110" s="1" cm="1">
        <f t="array" ref="AQ110">1/SUMPRODUCT((N110:T110/100)^2)</f>
        <v>1.23232973290628</v>
      </c>
      <c r="AR110" s="1" t="s">
        <v>55</v>
      </c>
      <c r="AS110" s="6">
        <f t="shared" si="37"/>
        <v>2</v>
      </c>
      <c r="AT110" s="1">
        <v>979.85</v>
      </c>
      <c r="AU110" s="1">
        <v>4</v>
      </c>
      <c r="AV110" s="1">
        <v>50</v>
      </c>
      <c r="AW110" s="1">
        <v>399.85</v>
      </c>
      <c r="AX110" s="1">
        <v>0.75</v>
      </c>
      <c r="AY110" s="5">
        <f t="shared" si="38"/>
        <v>199.925</v>
      </c>
      <c r="AZ110" s="1">
        <f t="shared" si="39"/>
        <v>0.375</v>
      </c>
      <c r="BA110" s="1">
        <f t="shared" si="40"/>
        <v>299.8875</v>
      </c>
      <c r="BB110" s="1">
        <f t="shared" si="41"/>
        <v>580</v>
      </c>
      <c r="BC110" s="1" t="s">
        <v>56</v>
      </c>
      <c r="BD110" s="1">
        <v>234</v>
      </c>
      <c r="BE110" s="1" t="s">
        <v>52</v>
      </c>
      <c r="BF110" s="1" t="s">
        <v>52</v>
      </c>
      <c r="BG110" s="1">
        <v>50</v>
      </c>
      <c r="BH110" s="1">
        <f t="shared" si="42"/>
        <v>0.285087266871364</v>
      </c>
      <c r="BI110" s="1">
        <f t="shared" si="43"/>
        <v>0.702154693520188</v>
      </c>
    </row>
    <row r="111" spans="1:61">
      <c r="A111" s="1">
        <v>1070</v>
      </c>
      <c r="B111" s="1" t="s">
        <v>99</v>
      </c>
      <c r="C111" s="1" t="str">
        <f>_xlfn.XLOOKUP(A111,All!$A:$A,All!$C:$C,"")</f>
        <v>Cu-Al-Cr-Mg-Ni-Si</v>
      </c>
      <c r="D111" s="1">
        <v>2</v>
      </c>
      <c r="E111" s="1" t="s">
        <v>1344</v>
      </c>
      <c r="F111" s="1">
        <f t="shared" si="22"/>
        <v>92.25</v>
      </c>
      <c r="G111" s="1">
        <v>0.5</v>
      </c>
      <c r="H111" s="1">
        <v>0.1</v>
      </c>
      <c r="I111" s="1">
        <v>0.15</v>
      </c>
      <c r="J111" s="1">
        <v>6</v>
      </c>
      <c r="K111" s="1">
        <v>1</v>
      </c>
      <c r="L111" s="1">
        <v>0</v>
      </c>
      <c r="M111" s="1" t="s">
        <v>1345</v>
      </c>
      <c r="N111" s="1" cm="1">
        <f t="array" ref="N111">(F111/$F$4)/SUMPRODUCT($F111:$L111/$F$4:$L$4)*100</f>
        <v>89.8241262975082</v>
      </c>
      <c r="O111" s="1" cm="1">
        <f t="array" ref="O111">(G111/$G$4)/SUMPRODUCT($F111:$L111/$F$4:$L$4)*100</f>
        <v>1.14659676353571</v>
      </c>
      <c r="P111" s="1" cm="1">
        <f t="array" ref="P111">(H111/$H$4)/SUMPRODUCT($F111:$L111/$F$4:$L$4)*100</f>
        <v>0.118999437932613</v>
      </c>
      <c r="Q111" s="1" cm="1">
        <f t="array" ref="Q111">(I111/$I$4)/SUMPRODUCT($F111:$L111/$F$4:$L$4)*100</f>
        <v>0.381865548739609</v>
      </c>
      <c r="R111" s="1" cm="1">
        <f t="array" ref="R111">(J111/$J$4)/SUMPRODUCT($F111:$L111/$F$4:$L$4)*100</f>
        <v>6.32528046759661</v>
      </c>
      <c r="S111" s="1" cm="1">
        <f t="array" ref="S111">(K111/$K$4)/SUMPRODUCT($F111:$L111/$F$4:$L$4)*100</f>
        <v>2.20313148468724</v>
      </c>
      <c r="T111" s="1" cm="1">
        <f t="array" ref="T111">(L111/$L$4)/SUMPRODUCT($F111:$L111/$F$4:$L$4)*100</f>
        <v>0</v>
      </c>
      <c r="U111" s="1">
        <f t="shared" si="23"/>
        <v>100</v>
      </c>
      <c r="V111" s="1">
        <f t="shared" si="24"/>
        <v>6</v>
      </c>
      <c r="W111" s="1">
        <f t="shared" si="25"/>
        <v>7</v>
      </c>
      <c r="X111" s="1">
        <f t="shared" si="26"/>
        <v>6</v>
      </c>
      <c r="Y111" s="1">
        <f t="shared" si="27"/>
        <v>0.0214285714285714</v>
      </c>
      <c r="Z111" s="1">
        <f t="shared" si="28"/>
        <v>0</v>
      </c>
      <c r="AA111" s="1">
        <f t="shared" si="29"/>
        <v>0</v>
      </c>
      <c r="AB111" s="1">
        <f t="shared" si="30"/>
        <v>0.1</v>
      </c>
      <c r="AC111" s="1">
        <f t="shared" si="31"/>
        <v>0</v>
      </c>
      <c r="AD111" s="1">
        <f t="shared" si="32"/>
        <v>1.18999437932613</v>
      </c>
      <c r="AE111" s="1">
        <f t="shared" si="33"/>
        <v>0.0142857142857143</v>
      </c>
      <c r="AF111" s="1">
        <f t="shared" si="34"/>
        <v>70</v>
      </c>
      <c r="AG111" s="1">
        <f t="shared" si="35"/>
        <v>0.7</v>
      </c>
      <c r="AH111" s="7">
        <f t="shared" si="36"/>
        <v>0.101758737024918</v>
      </c>
      <c r="AI111" s="7" cm="1">
        <f t="array" ref="AI111">SQRT(SUMPRODUCT(N111:T111/100,(1-($N$4:$T$4/(SUMPRODUCT(N111:T111,$N$4:$T$4)/100)))^2))</f>
        <v>0.0290537376869327</v>
      </c>
      <c r="AJ111" s="7" cm="1">
        <f t="array" ref="AJ111">SUMPRODUCT(N111:T111,$N$3:$T$3)/100</f>
        <v>1.8947687920439</v>
      </c>
      <c r="AK111" s="7" cm="1">
        <f t="array" ref="AK111">SUMPRODUCT(N111:T111/100,($N$3:$T$3-(SUMPRODUCT(N111:T111,$N$3:$T$3)/100))^2)</f>
        <v>0.00234106527333297</v>
      </c>
      <c r="AL111" s="7" cm="1">
        <f t="array" ref="AL111">SUMPRODUCT(N111:T111/100,($N$2:$T$2-(SUMPRODUCT(N111:T111,$N$2:$T$2)/100))^2)</f>
        <v>2.09350754742919</v>
      </c>
      <c r="AM111" s="7" cm="1">
        <f t="array" ref="AM111">SUMPRODUCT(N111:T111,$N$2:$T$2)/100</f>
        <v>10.6504823790299</v>
      </c>
      <c r="AN111" s="1" cm="1">
        <f t="array" ref="AN111">SUMPRODUCT(N111:T111,$N$1:$T$1)/100</f>
        <v>1109.7582017422</v>
      </c>
      <c r="AO111" s="1" cm="1">
        <f t="array" ref="AO111">-8.314*SUMPRODUCT((N111:T111/100)*LN(N111:T111/100+0.000000000001))</f>
        <v>3.62139437182299</v>
      </c>
      <c r="AP111" s="1" cm="1">
        <f t="array" ref="AP111">SUMPRODUCT((N111:T111/100)^2)</f>
        <v>0.811471129274498</v>
      </c>
      <c r="AQ111" s="1" cm="1">
        <f t="array" ref="AQ111">1/SUMPRODUCT((N111:T111/100)^2)</f>
        <v>1.23232973290628</v>
      </c>
      <c r="AR111" s="1" t="s">
        <v>55</v>
      </c>
      <c r="AS111" s="6">
        <f t="shared" si="37"/>
        <v>2</v>
      </c>
      <c r="AT111" s="1">
        <v>979.85</v>
      </c>
      <c r="AU111" s="1">
        <v>4</v>
      </c>
      <c r="AV111" s="1">
        <v>50</v>
      </c>
      <c r="AW111" s="1">
        <v>549.85</v>
      </c>
      <c r="AX111" s="1">
        <v>3</v>
      </c>
      <c r="AY111" s="5">
        <f t="shared" si="38"/>
        <v>274.925</v>
      </c>
      <c r="AZ111" s="1">
        <f t="shared" si="39"/>
        <v>1.5</v>
      </c>
      <c r="BA111" s="1">
        <f t="shared" si="40"/>
        <v>1649.55</v>
      </c>
      <c r="BB111" s="1">
        <f t="shared" si="41"/>
        <v>430</v>
      </c>
      <c r="BC111" s="1" t="s">
        <v>56</v>
      </c>
      <c r="BD111" s="1">
        <v>127</v>
      </c>
      <c r="BE111" s="1" t="s">
        <v>52</v>
      </c>
      <c r="BF111" s="1" t="s">
        <v>52</v>
      </c>
      <c r="BG111" s="1">
        <v>49</v>
      </c>
      <c r="BH111" s="1">
        <f t="shared" si="42"/>
        <v>-1.0910317143951</v>
      </c>
      <c r="BI111" s="1">
        <f t="shared" si="43"/>
        <v>0.959219672874343</v>
      </c>
    </row>
    <row r="112" spans="1:61">
      <c r="A112" s="1">
        <v>1124</v>
      </c>
      <c r="B112" s="1" t="s">
        <v>99</v>
      </c>
      <c r="C112" s="1" t="str">
        <f>_xlfn.XLOOKUP(A112,All!$A:$A,All!$C:$C,"")</f>
        <v>Cu-Al-Cr-Mg-Ni-Si</v>
      </c>
      <c r="D112" s="1">
        <v>2</v>
      </c>
      <c r="E112" s="1" t="s">
        <v>1344</v>
      </c>
      <c r="F112" s="1">
        <f t="shared" si="22"/>
        <v>92.25</v>
      </c>
      <c r="G112" s="1">
        <v>0.5</v>
      </c>
      <c r="H112" s="1">
        <v>0.1</v>
      </c>
      <c r="I112" s="1">
        <v>0.15</v>
      </c>
      <c r="J112" s="1">
        <v>6</v>
      </c>
      <c r="K112" s="1">
        <v>1</v>
      </c>
      <c r="L112" s="1">
        <v>0</v>
      </c>
      <c r="M112" s="1" t="s">
        <v>1345</v>
      </c>
      <c r="N112" s="1" cm="1">
        <f t="array" ref="N112">(F112/$F$4)/SUMPRODUCT($F112:$L112/$F$4:$L$4)*100</f>
        <v>89.8241262975082</v>
      </c>
      <c r="O112" s="1" cm="1">
        <f t="array" ref="O112">(G112/$G$4)/SUMPRODUCT($F112:$L112/$F$4:$L$4)*100</f>
        <v>1.14659676353571</v>
      </c>
      <c r="P112" s="1" cm="1">
        <f t="array" ref="P112">(H112/$H$4)/SUMPRODUCT($F112:$L112/$F$4:$L$4)*100</f>
        <v>0.118999437932613</v>
      </c>
      <c r="Q112" s="1" cm="1">
        <f t="array" ref="Q112">(I112/$I$4)/SUMPRODUCT($F112:$L112/$F$4:$L$4)*100</f>
        <v>0.381865548739609</v>
      </c>
      <c r="R112" s="1" cm="1">
        <f t="array" ref="R112">(J112/$J$4)/SUMPRODUCT($F112:$L112/$F$4:$L$4)*100</f>
        <v>6.32528046759661</v>
      </c>
      <c r="S112" s="1" cm="1">
        <f t="array" ref="S112">(K112/$K$4)/SUMPRODUCT($F112:$L112/$F$4:$L$4)*100</f>
        <v>2.20313148468724</v>
      </c>
      <c r="T112" s="1" cm="1">
        <f t="array" ref="T112">(L112/$L$4)/SUMPRODUCT($F112:$L112/$F$4:$L$4)*100</f>
        <v>0</v>
      </c>
      <c r="U112" s="1">
        <f t="shared" si="23"/>
        <v>100</v>
      </c>
      <c r="V112" s="1">
        <f t="shared" si="24"/>
        <v>6</v>
      </c>
      <c r="W112" s="1">
        <f t="shared" si="25"/>
        <v>7</v>
      </c>
      <c r="X112" s="1">
        <f t="shared" si="26"/>
        <v>6</v>
      </c>
      <c r="Y112" s="1">
        <f t="shared" si="27"/>
        <v>0.0214285714285714</v>
      </c>
      <c r="Z112" s="1">
        <f t="shared" si="28"/>
        <v>0</v>
      </c>
      <c r="AA112" s="1">
        <f t="shared" si="29"/>
        <v>0</v>
      </c>
      <c r="AB112" s="1">
        <f t="shared" si="30"/>
        <v>0.1</v>
      </c>
      <c r="AC112" s="1">
        <f t="shared" si="31"/>
        <v>0</v>
      </c>
      <c r="AD112" s="1">
        <f t="shared" si="32"/>
        <v>1.18999437932613</v>
      </c>
      <c r="AE112" s="1">
        <f t="shared" si="33"/>
        <v>0.0142857142857143</v>
      </c>
      <c r="AF112" s="1">
        <f t="shared" si="34"/>
        <v>70</v>
      </c>
      <c r="AG112" s="1">
        <f t="shared" si="35"/>
        <v>0.7</v>
      </c>
      <c r="AH112" s="7">
        <f t="shared" si="36"/>
        <v>0.101758737024918</v>
      </c>
      <c r="AI112" s="7" cm="1">
        <f t="array" ref="AI112">SQRT(SUMPRODUCT(N112:T112/100,(1-($N$4:$T$4/(SUMPRODUCT(N112:T112,$N$4:$T$4)/100)))^2))</f>
        <v>0.0290537376869327</v>
      </c>
      <c r="AJ112" s="7" cm="1">
        <f t="array" ref="AJ112">SUMPRODUCT(N112:T112,$N$3:$T$3)/100</f>
        <v>1.8947687920439</v>
      </c>
      <c r="AK112" s="7" cm="1">
        <f t="array" ref="AK112">SUMPRODUCT(N112:T112/100,($N$3:$T$3-(SUMPRODUCT(N112:T112,$N$3:$T$3)/100))^2)</f>
        <v>0.00234106527333297</v>
      </c>
      <c r="AL112" s="7" cm="1">
        <f t="array" ref="AL112">SUMPRODUCT(N112:T112/100,($N$2:$T$2-(SUMPRODUCT(N112:T112,$N$2:$T$2)/100))^2)</f>
        <v>2.09350754742919</v>
      </c>
      <c r="AM112" s="7" cm="1">
        <f t="array" ref="AM112">SUMPRODUCT(N112:T112,$N$2:$T$2)/100</f>
        <v>10.6504823790299</v>
      </c>
      <c r="AN112" s="1" cm="1">
        <f t="array" ref="AN112">SUMPRODUCT(N112:T112,$N$1:$T$1)/100</f>
        <v>1109.7582017422</v>
      </c>
      <c r="AO112" s="1" cm="1">
        <f t="array" ref="AO112">-8.314*SUMPRODUCT((N112:T112/100)*LN(N112:T112/100+0.000000000001))</f>
        <v>3.62139437182299</v>
      </c>
      <c r="AP112" s="1" cm="1">
        <f t="array" ref="AP112">SUMPRODUCT((N112:T112/100)^2)</f>
        <v>0.811471129274498</v>
      </c>
      <c r="AQ112" s="1" cm="1">
        <f t="array" ref="AQ112">1/SUMPRODUCT((N112:T112/100)^2)</f>
        <v>1.23232973290628</v>
      </c>
      <c r="AR112" s="1" t="s">
        <v>55</v>
      </c>
      <c r="AS112" s="6">
        <f t="shared" si="37"/>
        <v>2</v>
      </c>
      <c r="AT112" s="1">
        <v>979.85</v>
      </c>
      <c r="AU112" s="1">
        <v>4</v>
      </c>
      <c r="AV112" s="1">
        <v>50</v>
      </c>
      <c r="AW112" s="1">
        <v>549.85</v>
      </c>
      <c r="AX112" s="1">
        <v>5</v>
      </c>
      <c r="AY112" s="5">
        <f t="shared" si="38"/>
        <v>274.925</v>
      </c>
      <c r="AZ112" s="1">
        <f t="shared" si="39"/>
        <v>2.5</v>
      </c>
      <c r="BA112" s="1">
        <f t="shared" si="40"/>
        <v>2749.25</v>
      </c>
      <c r="BB112" s="1">
        <f t="shared" si="41"/>
        <v>430</v>
      </c>
      <c r="BC112" s="1" t="s">
        <v>56</v>
      </c>
      <c r="BD112" s="1">
        <v>127</v>
      </c>
      <c r="BE112" s="1" t="s">
        <v>52</v>
      </c>
      <c r="BF112" s="1" t="s">
        <v>52</v>
      </c>
      <c r="BG112" s="1">
        <v>49</v>
      </c>
      <c r="BH112" s="1">
        <f t="shared" si="42"/>
        <v>-1.0910317143951</v>
      </c>
      <c r="BI112" s="1">
        <f t="shared" si="43"/>
        <v>0.959219672874343</v>
      </c>
    </row>
    <row r="113" spans="1:61">
      <c r="A113" s="1">
        <v>1097</v>
      </c>
      <c r="B113" s="1" t="s">
        <v>99</v>
      </c>
      <c r="C113" s="1" t="str">
        <f>_xlfn.XLOOKUP(A113,All!$A:$A,All!$C:$C,"")</f>
        <v>Cu-Al-Cr-Mg-Ni-Si</v>
      </c>
      <c r="D113" s="1">
        <v>2</v>
      </c>
      <c r="E113" s="1" t="s">
        <v>1344</v>
      </c>
      <c r="F113" s="1">
        <f t="shared" si="22"/>
        <v>92.25</v>
      </c>
      <c r="G113" s="1">
        <v>0.5</v>
      </c>
      <c r="H113" s="1">
        <v>0.1</v>
      </c>
      <c r="I113" s="1">
        <v>0.15</v>
      </c>
      <c r="J113" s="1">
        <v>6</v>
      </c>
      <c r="K113" s="1">
        <v>1</v>
      </c>
      <c r="L113" s="1">
        <v>0</v>
      </c>
      <c r="M113" s="1" t="s">
        <v>1345</v>
      </c>
      <c r="N113" s="1" cm="1">
        <f t="array" ref="N113">(F113/$F$4)/SUMPRODUCT($F113:$L113/$F$4:$L$4)*100</f>
        <v>89.8241262975082</v>
      </c>
      <c r="O113" s="1" cm="1">
        <f t="array" ref="O113">(G113/$G$4)/SUMPRODUCT($F113:$L113/$F$4:$L$4)*100</f>
        <v>1.14659676353571</v>
      </c>
      <c r="P113" s="1" cm="1">
        <f t="array" ref="P113">(H113/$H$4)/SUMPRODUCT($F113:$L113/$F$4:$L$4)*100</f>
        <v>0.118999437932613</v>
      </c>
      <c r="Q113" s="1" cm="1">
        <f t="array" ref="Q113">(I113/$I$4)/SUMPRODUCT($F113:$L113/$F$4:$L$4)*100</f>
        <v>0.381865548739609</v>
      </c>
      <c r="R113" s="1" cm="1">
        <f t="array" ref="R113">(J113/$J$4)/SUMPRODUCT($F113:$L113/$F$4:$L$4)*100</f>
        <v>6.32528046759661</v>
      </c>
      <c r="S113" s="1" cm="1">
        <f t="array" ref="S113">(K113/$K$4)/SUMPRODUCT($F113:$L113/$F$4:$L$4)*100</f>
        <v>2.20313148468724</v>
      </c>
      <c r="T113" s="1" cm="1">
        <f t="array" ref="T113">(L113/$L$4)/SUMPRODUCT($F113:$L113/$F$4:$L$4)*100</f>
        <v>0</v>
      </c>
      <c r="U113" s="1">
        <f t="shared" si="23"/>
        <v>100</v>
      </c>
      <c r="V113" s="1">
        <f t="shared" si="24"/>
        <v>6</v>
      </c>
      <c r="W113" s="1">
        <f t="shared" si="25"/>
        <v>7</v>
      </c>
      <c r="X113" s="1">
        <f t="shared" si="26"/>
        <v>6</v>
      </c>
      <c r="Y113" s="1">
        <f t="shared" si="27"/>
        <v>0.0214285714285714</v>
      </c>
      <c r="Z113" s="1">
        <f t="shared" si="28"/>
        <v>0</v>
      </c>
      <c r="AA113" s="1">
        <f t="shared" si="29"/>
        <v>0</v>
      </c>
      <c r="AB113" s="1">
        <f t="shared" si="30"/>
        <v>0.1</v>
      </c>
      <c r="AC113" s="1">
        <f t="shared" si="31"/>
        <v>0</v>
      </c>
      <c r="AD113" s="1">
        <f t="shared" si="32"/>
        <v>1.18999437932613</v>
      </c>
      <c r="AE113" s="1">
        <f t="shared" si="33"/>
        <v>0.0142857142857143</v>
      </c>
      <c r="AF113" s="1">
        <f t="shared" si="34"/>
        <v>70</v>
      </c>
      <c r="AG113" s="1">
        <f t="shared" si="35"/>
        <v>0.7</v>
      </c>
      <c r="AH113" s="7">
        <f t="shared" si="36"/>
        <v>0.101758737024918</v>
      </c>
      <c r="AI113" s="7" cm="1">
        <f t="array" ref="AI113">SQRT(SUMPRODUCT(N113:T113/100,(1-($N$4:$T$4/(SUMPRODUCT(N113:T113,$N$4:$T$4)/100)))^2))</f>
        <v>0.0290537376869327</v>
      </c>
      <c r="AJ113" s="7" cm="1">
        <f t="array" ref="AJ113">SUMPRODUCT(N113:T113,$N$3:$T$3)/100</f>
        <v>1.8947687920439</v>
      </c>
      <c r="AK113" s="7" cm="1">
        <f t="array" ref="AK113">SUMPRODUCT(N113:T113/100,($N$3:$T$3-(SUMPRODUCT(N113:T113,$N$3:$T$3)/100))^2)</f>
        <v>0.00234106527333297</v>
      </c>
      <c r="AL113" s="7" cm="1">
        <f t="array" ref="AL113">SUMPRODUCT(N113:T113/100,($N$2:$T$2-(SUMPRODUCT(N113:T113,$N$2:$T$2)/100))^2)</f>
        <v>2.09350754742919</v>
      </c>
      <c r="AM113" s="7" cm="1">
        <f t="array" ref="AM113">SUMPRODUCT(N113:T113,$N$2:$T$2)/100</f>
        <v>10.6504823790299</v>
      </c>
      <c r="AN113" s="1" cm="1">
        <f t="array" ref="AN113">SUMPRODUCT(N113:T113,$N$1:$T$1)/100</f>
        <v>1109.7582017422</v>
      </c>
      <c r="AO113" s="1" cm="1">
        <f t="array" ref="AO113">-8.314*SUMPRODUCT((N113:T113/100)*LN(N113:T113/100+0.000000000001))</f>
        <v>3.62139437182299</v>
      </c>
      <c r="AP113" s="1" cm="1">
        <f t="array" ref="AP113">SUMPRODUCT((N113:T113/100)^2)</f>
        <v>0.811471129274498</v>
      </c>
      <c r="AQ113" s="1" cm="1">
        <f t="array" ref="AQ113">1/SUMPRODUCT((N113:T113/100)^2)</f>
        <v>1.23232973290628</v>
      </c>
      <c r="AR113" s="1" t="s">
        <v>55</v>
      </c>
      <c r="AS113" s="6">
        <f t="shared" si="37"/>
        <v>2</v>
      </c>
      <c r="AT113" s="1">
        <v>979.85</v>
      </c>
      <c r="AU113" s="1">
        <v>4</v>
      </c>
      <c r="AV113" s="1">
        <v>50</v>
      </c>
      <c r="AW113" s="1">
        <v>549.85</v>
      </c>
      <c r="AX113" s="1">
        <v>4</v>
      </c>
      <c r="AY113" s="5">
        <f t="shared" si="38"/>
        <v>274.925</v>
      </c>
      <c r="AZ113" s="1">
        <f t="shared" si="39"/>
        <v>2</v>
      </c>
      <c r="BA113" s="1">
        <f t="shared" si="40"/>
        <v>2199.4</v>
      </c>
      <c r="BB113" s="1">
        <f t="shared" si="41"/>
        <v>430</v>
      </c>
      <c r="BC113" s="1" t="s">
        <v>56</v>
      </c>
      <c r="BD113" s="1">
        <v>128</v>
      </c>
      <c r="BE113" s="1" t="s">
        <v>52</v>
      </c>
      <c r="BF113" s="1" t="s">
        <v>52</v>
      </c>
      <c r="BG113" s="1">
        <v>49</v>
      </c>
      <c r="BH113" s="1">
        <f t="shared" si="42"/>
        <v>-1.07817078933654</v>
      </c>
      <c r="BI113" s="1">
        <f t="shared" si="43"/>
        <v>0.956680557393612</v>
      </c>
    </row>
    <row r="114" spans="1:61">
      <c r="A114" s="1">
        <v>1039</v>
      </c>
      <c r="B114" s="1" t="s">
        <v>99</v>
      </c>
      <c r="C114" s="1" t="str">
        <f>_xlfn.XLOOKUP(A114,All!$A:$A,All!$C:$C,"")</f>
        <v>Cu-Al-Cr-Mg-Ni-Si</v>
      </c>
      <c r="D114" s="1">
        <v>2</v>
      </c>
      <c r="E114" s="1" t="s">
        <v>1344</v>
      </c>
      <c r="F114" s="1">
        <f t="shared" si="22"/>
        <v>92.25</v>
      </c>
      <c r="G114" s="1">
        <v>0.5</v>
      </c>
      <c r="H114" s="1">
        <v>0.1</v>
      </c>
      <c r="I114" s="1">
        <v>0.15</v>
      </c>
      <c r="J114" s="1">
        <v>6</v>
      </c>
      <c r="K114" s="1">
        <v>1</v>
      </c>
      <c r="L114" s="1">
        <v>0</v>
      </c>
      <c r="M114" s="1" t="s">
        <v>1345</v>
      </c>
      <c r="N114" s="1" cm="1">
        <f t="array" ref="N114">(F114/$F$4)/SUMPRODUCT($F114:$L114/$F$4:$L$4)*100</f>
        <v>89.8241262975082</v>
      </c>
      <c r="O114" s="1" cm="1">
        <f t="array" ref="O114">(G114/$G$4)/SUMPRODUCT($F114:$L114/$F$4:$L$4)*100</f>
        <v>1.14659676353571</v>
      </c>
      <c r="P114" s="1" cm="1">
        <f t="array" ref="P114">(H114/$H$4)/SUMPRODUCT($F114:$L114/$F$4:$L$4)*100</f>
        <v>0.118999437932613</v>
      </c>
      <c r="Q114" s="1" cm="1">
        <f t="array" ref="Q114">(I114/$I$4)/SUMPRODUCT($F114:$L114/$F$4:$L$4)*100</f>
        <v>0.381865548739609</v>
      </c>
      <c r="R114" s="1" cm="1">
        <f t="array" ref="R114">(J114/$J$4)/SUMPRODUCT($F114:$L114/$F$4:$L$4)*100</f>
        <v>6.32528046759661</v>
      </c>
      <c r="S114" s="1" cm="1">
        <f t="array" ref="S114">(K114/$K$4)/SUMPRODUCT($F114:$L114/$F$4:$L$4)*100</f>
        <v>2.20313148468724</v>
      </c>
      <c r="T114" s="1" cm="1">
        <f t="array" ref="T114">(L114/$L$4)/SUMPRODUCT($F114:$L114/$F$4:$L$4)*100</f>
        <v>0</v>
      </c>
      <c r="U114" s="1">
        <f t="shared" si="23"/>
        <v>100</v>
      </c>
      <c r="V114" s="1">
        <f t="shared" si="24"/>
        <v>6</v>
      </c>
      <c r="W114" s="1">
        <f t="shared" si="25"/>
        <v>7</v>
      </c>
      <c r="X114" s="1">
        <f t="shared" si="26"/>
        <v>6</v>
      </c>
      <c r="Y114" s="1">
        <f t="shared" si="27"/>
        <v>0.0214285714285714</v>
      </c>
      <c r="Z114" s="1">
        <f t="shared" si="28"/>
        <v>0</v>
      </c>
      <c r="AA114" s="1">
        <f t="shared" si="29"/>
        <v>0</v>
      </c>
      <c r="AB114" s="1">
        <f t="shared" si="30"/>
        <v>0.1</v>
      </c>
      <c r="AC114" s="1">
        <f t="shared" si="31"/>
        <v>0</v>
      </c>
      <c r="AD114" s="1">
        <f t="shared" si="32"/>
        <v>1.18999437932613</v>
      </c>
      <c r="AE114" s="1">
        <f t="shared" si="33"/>
        <v>0.0142857142857143</v>
      </c>
      <c r="AF114" s="1">
        <f t="shared" si="34"/>
        <v>70</v>
      </c>
      <c r="AG114" s="1">
        <f t="shared" si="35"/>
        <v>0.7</v>
      </c>
      <c r="AH114" s="7">
        <f t="shared" si="36"/>
        <v>0.101758737024918</v>
      </c>
      <c r="AI114" s="7" cm="1">
        <f t="array" ref="AI114">SQRT(SUMPRODUCT(N114:T114/100,(1-($N$4:$T$4/(SUMPRODUCT(N114:T114,$N$4:$T$4)/100)))^2))</f>
        <v>0.0290537376869327</v>
      </c>
      <c r="AJ114" s="7" cm="1">
        <f t="array" ref="AJ114">SUMPRODUCT(N114:T114,$N$3:$T$3)/100</f>
        <v>1.8947687920439</v>
      </c>
      <c r="AK114" s="7" cm="1">
        <f t="array" ref="AK114">SUMPRODUCT(N114:T114/100,($N$3:$T$3-(SUMPRODUCT(N114:T114,$N$3:$T$3)/100))^2)</f>
        <v>0.00234106527333297</v>
      </c>
      <c r="AL114" s="7" cm="1">
        <f t="array" ref="AL114">SUMPRODUCT(N114:T114/100,($N$2:$T$2-(SUMPRODUCT(N114:T114,$N$2:$T$2)/100))^2)</f>
        <v>2.09350754742919</v>
      </c>
      <c r="AM114" s="7" cm="1">
        <f t="array" ref="AM114">SUMPRODUCT(N114:T114,$N$2:$T$2)/100</f>
        <v>10.6504823790299</v>
      </c>
      <c r="AN114" s="1" cm="1">
        <f t="array" ref="AN114">SUMPRODUCT(N114:T114,$N$1:$T$1)/100</f>
        <v>1109.7582017422</v>
      </c>
      <c r="AO114" s="1" cm="1">
        <f t="array" ref="AO114">-8.314*SUMPRODUCT((N114:T114/100)*LN(N114:T114/100+0.000000000001))</f>
        <v>3.62139437182299</v>
      </c>
      <c r="AP114" s="1" cm="1">
        <f t="array" ref="AP114">SUMPRODUCT((N114:T114/100)^2)</f>
        <v>0.811471129274498</v>
      </c>
      <c r="AQ114" s="1" cm="1">
        <f t="array" ref="AQ114">1/SUMPRODUCT((N114:T114/100)^2)</f>
        <v>1.23232973290628</v>
      </c>
      <c r="AR114" s="1" t="s">
        <v>55</v>
      </c>
      <c r="AS114" s="6">
        <f t="shared" si="37"/>
        <v>2</v>
      </c>
      <c r="AT114" s="1">
        <v>979.85</v>
      </c>
      <c r="AU114" s="1">
        <v>4</v>
      </c>
      <c r="AV114" s="1">
        <v>50</v>
      </c>
      <c r="AW114" s="1">
        <v>549.85</v>
      </c>
      <c r="AX114" s="1">
        <v>2</v>
      </c>
      <c r="AY114" s="5">
        <f t="shared" si="38"/>
        <v>274.925</v>
      </c>
      <c r="AZ114" s="1">
        <f t="shared" si="39"/>
        <v>1</v>
      </c>
      <c r="BA114" s="1">
        <f t="shared" si="40"/>
        <v>1099.7</v>
      </c>
      <c r="BB114" s="1">
        <f t="shared" si="41"/>
        <v>430</v>
      </c>
      <c r="BC114" s="1" t="s">
        <v>56</v>
      </c>
      <c r="BD114" s="1">
        <v>129</v>
      </c>
      <c r="BE114" s="1" t="s">
        <v>52</v>
      </c>
      <c r="BF114" s="1" t="s">
        <v>52</v>
      </c>
      <c r="BG114" s="1">
        <v>49</v>
      </c>
      <c r="BH114" s="1">
        <f t="shared" si="42"/>
        <v>-1.06530986427797</v>
      </c>
      <c r="BI114" s="1">
        <f t="shared" si="43"/>
        <v>0.954144546641154</v>
      </c>
    </row>
    <row r="115" spans="1:61">
      <c r="A115" s="1">
        <v>1003</v>
      </c>
      <c r="B115" s="1" t="s">
        <v>99</v>
      </c>
      <c r="C115" s="1" t="str">
        <f>_xlfn.XLOOKUP(A115,All!$A:$A,All!$C:$C,"")</f>
        <v>Cu-Al-Cr-Mg-Ni-Si</v>
      </c>
      <c r="D115" s="1">
        <v>2</v>
      </c>
      <c r="E115" s="1" t="s">
        <v>1344</v>
      </c>
      <c r="F115" s="1">
        <f t="shared" si="22"/>
        <v>92.25</v>
      </c>
      <c r="G115" s="1">
        <v>0.5</v>
      </c>
      <c r="H115" s="1">
        <v>0.1</v>
      </c>
      <c r="I115" s="1">
        <v>0.15</v>
      </c>
      <c r="J115" s="1">
        <v>6</v>
      </c>
      <c r="K115" s="1">
        <v>1</v>
      </c>
      <c r="L115" s="1">
        <v>0</v>
      </c>
      <c r="M115" s="1" t="s">
        <v>1345</v>
      </c>
      <c r="N115" s="1" cm="1">
        <f t="array" ref="N115">(F115/$F$4)/SUMPRODUCT($F115:$L115/$F$4:$L$4)*100</f>
        <v>89.8241262975082</v>
      </c>
      <c r="O115" s="1" cm="1">
        <f t="array" ref="O115">(G115/$G$4)/SUMPRODUCT($F115:$L115/$F$4:$L$4)*100</f>
        <v>1.14659676353571</v>
      </c>
      <c r="P115" s="1" cm="1">
        <f t="array" ref="P115">(H115/$H$4)/SUMPRODUCT($F115:$L115/$F$4:$L$4)*100</f>
        <v>0.118999437932613</v>
      </c>
      <c r="Q115" s="1" cm="1">
        <f t="array" ref="Q115">(I115/$I$4)/SUMPRODUCT($F115:$L115/$F$4:$L$4)*100</f>
        <v>0.381865548739609</v>
      </c>
      <c r="R115" s="1" cm="1">
        <f t="array" ref="R115">(J115/$J$4)/SUMPRODUCT($F115:$L115/$F$4:$L$4)*100</f>
        <v>6.32528046759661</v>
      </c>
      <c r="S115" s="1" cm="1">
        <f t="array" ref="S115">(K115/$K$4)/SUMPRODUCT($F115:$L115/$F$4:$L$4)*100</f>
        <v>2.20313148468724</v>
      </c>
      <c r="T115" s="1" cm="1">
        <f t="array" ref="T115">(L115/$L$4)/SUMPRODUCT($F115:$L115/$F$4:$L$4)*100</f>
        <v>0</v>
      </c>
      <c r="U115" s="1">
        <f t="shared" si="23"/>
        <v>100</v>
      </c>
      <c r="V115" s="1">
        <f t="shared" si="24"/>
        <v>6</v>
      </c>
      <c r="W115" s="1">
        <f t="shared" si="25"/>
        <v>7</v>
      </c>
      <c r="X115" s="1">
        <f t="shared" si="26"/>
        <v>6</v>
      </c>
      <c r="Y115" s="1">
        <f t="shared" si="27"/>
        <v>0.0214285714285714</v>
      </c>
      <c r="Z115" s="1">
        <f t="shared" si="28"/>
        <v>0</v>
      </c>
      <c r="AA115" s="1">
        <f t="shared" si="29"/>
        <v>0</v>
      </c>
      <c r="AB115" s="1">
        <f t="shared" si="30"/>
        <v>0.1</v>
      </c>
      <c r="AC115" s="1">
        <f t="shared" si="31"/>
        <v>0</v>
      </c>
      <c r="AD115" s="1">
        <f t="shared" si="32"/>
        <v>1.18999437932613</v>
      </c>
      <c r="AE115" s="1">
        <f t="shared" si="33"/>
        <v>0.0142857142857143</v>
      </c>
      <c r="AF115" s="1">
        <f t="shared" si="34"/>
        <v>70</v>
      </c>
      <c r="AG115" s="1">
        <f t="shared" si="35"/>
        <v>0.7</v>
      </c>
      <c r="AH115" s="7">
        <f t="shared" si="36"/>
        <v>0.101758737024918</v>
      </c>
      <c r="AI115" s="7" cm="1">
        <f t="array" ref="AI115">SQRT(SUMPRODUCT(N115:T115/100,(1-($N$4:$T$4/(SUMPRODUCT(N115:T115,$N$4:$T$4)/100)))^2))</f>
        <v>0.0290537376869327</v>
      </c>
      <c r="AJ115" s="7" cm="1">
        <f t="array" ref="AJ115">SUMPRODUCT(N115:T115,$N$3:$T$3)/100</f>
        <v>1.8947687920439</v>
      </c>
      <c r="AK115" s="7" cm="1">
        <f t="array" ref="AK115">SUMPRODUCT(N115:T115/100,($N$3:$T$3-(SUMPRODUCT(N115:T115,$N$3:$T$3)/100))^2)</f>
        <v>0.00234106527333297</v>
      </c>
      <c r="AL115" s="7" cm="1">
        <f t="array" ref="AL115">SUMPRODUCT(N115:T115/100,($N$2:$T$2-(SUMPRODUCT(N115:T115,$N$2:$T$2)/100))^2)</f>
        <v>2.09350754742919</v>
      </c>
      <c r="AM115" s="7" cm="1">
        <f t="array" ref="AM115">SUMPRODUCT(N115:T115,$N$2:$T$2)/100</f>
        <v>10.6504823790299</v>
      </c>
      <c r="AN115" s="1" cm="1">
        <f t="array" ref="AN115">SUMPRODUCT(N115:T115,$N$1:$T$1)/100</f>
        <v>1109.7582017422</v>
      </c>
      <c r="AO115" s="1" cm="1">
        <f t="array" ref="AO115">-8.314*SUMPRODUCT((N115:T115/100)*LN(N115:T115/100+0.000000000001))</f>
        <v>3.62139437182299</v>
      </c>
      <c r="AP115" s="1" cm="1">
        <f t="array" ref="AP115">SUMPRODUCT((N115:T115/100)^2)</f>
        <v>0.811471129274498</v>
      </c>
      <c r="AQ115" s="1" cm="1">
        <f t="array" ref="AQ115">1/SUMPRODUCT((N115:T115/100)^2)</f>
        <v>1.23232973290628</v>
      </c>
      <c r="AR115" s="1" t="s">
        <v>55</v>
      </c>
      <c r="AS115" s="6">
        <f t="shared" si="37"/>
        <v>2</v>
      </c>
      <c r="AT115" s="1">
        <v>979.85</v>
      </c>
      <c r="AU115" s="1">
        <v>4</v>
      </c>
      <c r="AV115" s="1">
        <v>50</v>
      </c>
      <c r="AW115" s="1">
        <v>549.85</v>
      </c>
      <c r="AX115" s="1">
        <v>1.5</v>
      </c>
      <c r="AY115" s="5">
        <f t="shared" si="38"/>
        <v>274.925</v>
      </c>
      <c r="AZ115" s="1">
        <f t="shared" si="39"/>
        <v>0.75</v>
      </c>
      <c r="BA115" s="1">
        <f t="shared" si="40"/>
        <v>824.775</v>
      </c>
      <c r="BB115" s="1">
        <f t="shared" si="41"/>
        <v>430</v>
      </c>
      <c r="BC115" s="1" t="s">
        <v>56</v>
      </c>
      <c r="BD115" s="1">
        <v>130</v>
      </c>
      <c r="BE115" s="1" t="s">
        <v>52</v>
      </c>
      <c r="BF115" s="1" t="s">
        <v>52</v>
      </c>
      <c r="BG115" s="1">
        <v>49</v>
      </c>
      <c r="BH115" s="1">
        <f t="shared" si="42"/>
        <v>-1.05244893921941</v>
      </c>
      <c r="BI115" s="1">
        <f t="shared" si="43"/>
        <v>0.951611665438936</v>
      </c>
    </row>
    <row r="116" spans="1:61">
      <c r="A116" s="1">
        <v>973</v>
      </c>
      <c r="B116" s="1" t="s">
        <v>99</v>
      </c>
      <c r="C116" s="1" t="str">
        <f>_xlfn.XLOOKUP(A116,All!$A:$A,All!$C:$C,"")</f>
        <v>Cu-Al-Cr-Mg-Ni-Si</v>
      </c>
      <c r="D116" s="1">
        <v>2</v>
      </c>
      <c r="E116" s="1" t="s">
        <v>1344</v>
      </c>
      <c r="F116" s="1">
        <f t="shared" si="22"/>
        <v>92.25</v>
      </c>
      <c r="G116" s="1">
        <v>0.5</v>
      </c>
      <c r="H116" s="1">
        <v>0.1</v>
      </c>
      <c r="I116" s="1">
        <v>0.15</v>
      </c>
      <c r="J116" s="1">
        <v>6</v>
      </c>
      <c r="K116" s="1">
        <v>1</v>
      </c>
      <c r="L116" s="1">
        <v>0</v>
      </c>
      <c r="M116" s="1" t="s">
        <v>1345</v>
      </c>
      <c r="N116" s="1" cm="1">
        <f t="array" ref="N116">(F116/$F$4)/SUMPRODUCT($F116:$L116/$F$4:$L$4)*100</f>
        <v>89.8241262975082</v>
      </c>
      <c r="O116" s="1" cm="1">
        <f t="array" ref="O116">(G116/$G$4)/SUMPRODUCT($F116:$L116/$F$4:$L$4)*100</f>
        <v>1.14659676353571</v>
      </c>
      <c r="P116" s="1" cm="1">
        <f t="array" ref="P116">(H116/$H$4)/SUMPRODUCT($F116:$L116/$F$4:$L$4)*100</f>
        <v>0.118999437932613</v>
      </c>
      <c r="Q116" s="1" cm="1">
        <f t="array" ref="Q116">(I116/$I$4)/SUMPRODUCT($F116:$L116/$F$4:$L$4)*100</f>
        <v>0.381865548739609</v>
      </c>
      <c r="R116" s="1" cm="1">
        <f t="array" ref="R116">(J116/$J$4)/SUMPRODUCT($F116:$L116/$F$4:$L$4)*100</f>
        <v>6.32528046759661</v>
      </c>
      <c r="S116" s="1" cm="1">
        <f t="array" ref="S116">(K116/$K$4)/SUMPRODUCT($F116:$L116/$F$4:$L$4)*100</f>
        <v>2.20313148468724</v>
      </c>
      <c r="T116" s="1" cm="1">
        <f t="array" ref="T116">(L116/$L$4)/SUMPRODUCT($F116:$L116/$F$4:$L$4)*100</f>
        <v>0</v>
      </c>
      <c r="U116" s="1">
        <f t="shared" si="23"/>
        <v>100</v>
      </c>
      <c r="V116" s="1">
        <f t="shared" si="24"/>
        <v>6</v>
      </c>
      <c r="W116" s="1">
        <f t="shared" si="25"/>
        <v>7</v>
      </c>
      <c r="X116" s="1">
        <f t="shared" si="26"/>
        <v>6</v>
      </c>
      <c r="Y116" s="1">
        <f t="shared" si="27"/>
        <v>0.0214285714285714</v>
      </c>
      <c r="Z116" s="1">
        <f t="shared" si="28"/>
        <v>0</v>
      </c>
      <c r="AA116" s="1">
        <f t="shared" si="29"/>
        <v>0</v>
      </c>
      <c r="AB116" s="1">
        <f t="shared" si="30"/>
        <v>0.1</v>
      </c>
      <c r="AC116" s="1">
        <f t="shared" si="31"/>
        <v>0</v>
      </c>
      <c r="AD116" s="1">
        <f t="shared" si="32"/>
        <v>1.18999437932613</v>
      </c>
      <c r="AE116" s="1">
        <f t="shared" si="33"/>
        <v>0.0142857142857143</v>
      </c>
      <c r="AF116" s="1">
        <f t="shared" si="34"/>
        <v>70</v>
      </c>
      <c r="AG116" s="1">
        <f t="shared" si="35"/>
        <v>0.7</v>
      </c>
      <c r="AH116" s="7">
        <f t="shared" si="36"/>
        <v>0.101758737024918</v>
      </c>
      <c r="AI116" s="7" cm="1">
        <f t="array" ref="AI116">SQRT(SUMPRODUCT(N116:T116/100,(1-($N$4:$T$4/(SUMPRODUCT(N116:T116,$N$4:$T$4)/100)))^2))</f>
        <v>0.0290537376869327</v>
      </c>
      <c r="AJ116" s="7" cm="1">
        <f t="array" ref="AJ116">SUMPRODUCT(N116:T116,$N$3:$T$3)/100</f>
        <v>1.8947687920439</v>
      </c>
      <c r="AK116" s="7" cm="1">
        <f t="array" ref="AK116">SUMPRODUCT(N116:T116/100,($N$3:$T$3-(SUMPRODUCT(N116:T116,$N$3:$T$3)/100))^2)</f>
        <v>0.00234106527333297</v>
      </c>
      <c r="AL116" s="7" cm="1">
        <f t="array" ref="AL116">SUMPRODUCT(N116:T116/100,($N$2:$T$2-(SUMPRODUCT(N116:T116,$N$2:$T$2)/100))^2)</f>
        <v>2.09350754742919</v>
      </c>
      <c r="AM116" s="7" cm="1">
        <f t="array" ref="AM116">SUMPRODUCT(N116:T116,$N$2:$T$2)/100</f>
        <v>10.6504823790299</v>
      </c>
      <c r="AN116" s="1" cm="1">
        <f t="array" ref="AN116">SUMPRODUCT(N116:T116,$N$1:$T$1)/100</f>
        <v>1109.7582017422</v>
      </c>
      <c r="AO116" s="1" cm="1">
        <f t="array" ref="AO116">-8.314*SUMPRODUCT((N116:T116/100)*LN(N116:T116/100+0.000000000001))</f>
        <v>3.62139437182299</v>
      </c>
      <c r="AP116" s="1" cm="1">
        <f t="array" ref="AP116">SUMPRODUCT((N116:T116/100)^2)</f>
        <v>0.811471129274498</v>
      </c>
      <c r="AQ116" s="1" cm="1">
        <f t="array" ref="AQ116">1/SUMPRODUCT((N116:T116/100)^2)</f>
        <v>1.23232973290628</v>
      </c>
      <c r="AR116" s="1" t="s">
        <v>55</v>
      </c>
      <c r="AS116" s="6">
        <f t="shared" si="37"/>
        <v>2</v>
      </c>
      <c r="AT116" s="1">
        <v>979.85</v>
      </c>
      <c r="AU116" s="1">
        <v>4</v>
      </c>
      <c r="AV116" s="1">
        <v>50</v>
      </c>
      <c r="AW116" s="1">
        <v>549.85</v>
      </c>
      <c r="AX116" s="1">
        <v>1</v>
      </c>
      <c r="AY116" s="5">
        <f t="shared" si="38"/>
        <v>274.925</v>
      </c>
      <c r="AZ116" s="1">
        <f t="shared" si="39"/>
        <v>0.5</v>
      </c>
      <c r="BA116" s="1">
        <f t="shared" si="40"/>
        <v>549.85</v>
      </c>
      <c r="BB116" s="1">
        <f t="shared" si="41"/>
        <v>430</v>
      </c>
      <c r="BC116" s="1" t="s">
        <v>56</v>
      </c>
      <c r="BD116" s="1">
        <v>131</v>
      </c>
      <c r="BE116" s="1" t="s">
        <v>52</v>
      </c>
      <c r="BF116" s="1" t="s">
        <v>52</v>
      </c>
      <c r="BG116" s="1">
        <v>49</v>
      </c>
      <c r="BH116" s="1">
        <f t="shared" si="42"/>
        <v>-1.03958801416084</v>
      </c>
      <c r="BI116" s="1">
        <f t="shared" si="43"/>
        <v>0.949081938843105</v>
      </c>
    </row>
    <row r="117" spans="1:61">
      <c r="A117" s="1">
        <v>1116</v>
      </c>
      <c r="B117" s="1" t="s">
        <v>99</v>
      </c>
      <c r="C117" s="1" t="str">
        <f>_xlfn.XLOOKUP(A117,All!$A:$A,All!$C:$C,"")</f>
        <v>Cu-Al-Cr-Mg-Ni-Si</v>
      </c>
      <c r="D117" s="1">
        <v>2</v>
      </c>
      <c r="E117" s="1" t="s">
        <v>1344</v>
      </c>
      <c r="F117" s="1">
        <f t="shared" si="22"/>
        <v>92.25</v>
      </c>
      <c r="G117" s="1">
        <v>0.5</v>
      </c>
      <c r="H117" s="1">
        <v>0.1</v>
      </c>
      <c r="I117" s="1">
        <v>0.15</v>
      </c>
      <c r="J117" s="1">
        <v>6</v>
      </c>
      <c r="K117" s="1">
        <v>1</v>
      </c>
      <c r="L117" s="1">
        <v>0</v>
      </c>
      <c r="M117" s="1" t="s">
        <v>1345</v>
      </c>
      <c r="N117" s="1" cm="1">
        <f t="array" ref="N117">(F117/$F$4)/SUMPRODUCT($F117:$L117/$F$4:$L$4)*100</f>
        <v>89.8241262975082</v>
      </c>
      <c r="O117" s="1" cm="1">
        <f t="array" ref="O117">(G117/$G$4)/SUMPRODUCT($F117:$L117/$F$4:$L$4)*100</f>
        <v>1.14659676353571</v>
      </c>
      <c r="P117" s="1" cm="1">
        <f t="array" ref="P117">(H117/$H$4)/SUMPRODUCT($F117:$L117/$F$4:$L$4)*100</f>
        <v>0.118999437932613</v>
      </c>
      <c r="Q117" s="1" cm="1">
        <f t="array" ref="Q117">(I117/$I$4)/SUMPRODUCT($F117:$L117/$F$4:$L$4)*100</f>
        <v>0.381865548739609</v>
      </c>
      <c r="R117" s="1" cm="1">
        <f t="array" ref="R117">(J117/$J$4)/SUMPRODUCT($F117:$L117/$F$4:$L$4)*100</f>
        <v>6.32528046759661</v>
      </c>
      <c r="S117" s="1" cm="1">
        <f t="array" ref="S117">(K117/$K$4)/SUMPRODUCT($F117:$L117/$F$4:$L$4)*100</f>
        <v>2.20313148468724</v>
      </c>
      <c r="T117" s="1" cm="1">
        <f t="array" ref="T117">(L117/$L$4)/SUMPRODUCT($F117:$L117/$F$4:$L$4)*100</f>
        <v>0</v>
      </c>
      <c r="U117" s="1">
        <f t="shared" si="23"/>
        <v>100</v>
      </c>
      <c r="V117" s="1">
        <f t="shared" si="24"/>
        <v>6</v>
      </c>
      <c r="W117" s="1">
        <f t="shared" si="25"/>
        <v>7</v>
      </c>
      <c r="X117" s="1">
        <f t="shared" si="26"/>
        <v>6</v>
      </c>
      <c r="Y117" s="1">
        <f t="shared" si="27"/>
        <v>0.0214285714285714</v>
      </c>
      <c r="Z117" s="1">
        <f t="shared" si="28"/>
        <v>0</v>
      </c>
      <c r="AA117" s="1">
        <f t="shared" si="29"/>
        <v>0</v>
      </c>
      <c r="AB117" s="1">
        <f t="shared" si="30"/>
        <v>0.1</v>
      </c>
      <c r="AC117" s="1">
        <f t="shared" si="31"/>
        <v>0</v>
      </c>
      <c r="AD117" s="1">
        <f t="shared" si="32"/>
        <v>1.18999437932613</v>
      </c>
      <c r="AE117" s="1">
        <f t="shared" si="33"/>
        <v>0.0142857142857143</v>
      </c>
      <c r="AF117" s="1">
        <f t="shared" si="34"/>
        <v>70</v>
      </c>
      <c r="AG117" s="1">
        <f t="shared" si="35"/>
        <v>0.7</v>
      </c>
      <c r="AH117" s="7">
        <f t="shared" si="36"/>
        <v>0.101758737024918</v>
      </c>
      <c r="AI117" s="7" cm="1">
        <f t="array" ref="AI117">SQRT(SUMPRODUCT(N117:T117/100,(1-($N$4:$T$4/(SUMPRODUCT(N117:T117,$N$4:$T$4)/100)))^2))</f>
        <v>0.0290537376869327</v>
      </c>
      <c r="AJ117" s="7" cm="1">
        <f t="array" ref="AJ117">SUMPRODUCT(N117:T117,$N$3:$T$3)/100</f>
        <v>1.8947687920439</v>
      </c>
      <c r="AK117" s="7" cm="1">
        <f t="array" ref="AK117">SUMPRODUCT(N117:T117/100,($N$3:$T$3-(SUMPRODUCT(N117:T117,$N$3:$T$3)/100))^2)</f>
        <v>0.00234106527333297</v>
      </c>
      <c r="AL117" s="7" cm="1">
        <f t="array" ref="AL117">SUMPRODUCT(N117:T117/100,($N$2:$T$2-(SUMPRODUCT(N117:T117,$N$2:$T$2)/100))^2)</f>
        <v>2.09350754742919</v>
      </c>
      <c r="AM117" s="7" cm="1">
        <f t="array" ref="AM117">SUMPRODUCT(N117:T117,$N$2:$T$2)/100</f>
        <v>10.6504823790299</v>
      </c>
      <c r="AN117" s="1" cm="1">
        <f t="array" ref="AN117">SUMPRODUCT(N117:T117,$N$1:$T$1)/100</f>
        <v>1109.7582017422</v>
      </c>
      <c r="AO117" s="1" cm="1">
        <f t="array" ref="AO117">-8.314*SUMPRODUCT((N117:T117/100)*LN(N117:T117/100+0.000000000001))</f>
        <v>3.62139437182299</v>
      </c>
      <c r="AP117" s="1" cm="1">
        <f t="array" ref="AP117">SUMPRODUCT((N117:T117/100)^2)</f>
        <v>0.811471129274498</v>
      </c>
      <c r="AQ117" s="1" cm="1">
        <f t="array" ref="AQ117">1/SUMPRODUCT((N117:T117/100)^2)</f>
        <v>1.23232973290628</v>
      </c>
      <c r="AR117" s="1" t="s">
        <v>55</v>
      </c>
      <c r="AS117" s="6">
        <f t="shared" si="37"/>
        <v>2</v>
      </c>
      <c r="AT117" s="1">
        <v>979.85</v>
      </c>
      <c r="AU117" s="1">
        <v>4</v>
      </c>
      <c r="AV117" s="1">
        <v>50</v>
      </c>
      <c r="AW117" s="1">
        <v>549.85</v>
      </c>
      <c r="AX117" s="1">
        <v>5</v>
      </c>
      <c r="AY117" s="5">
        <f t="shared" si="38"/>
        <v>274.925</v>
      </c>
      <c r="AZ117" s="1">
        <f t="shared" si="39"/>
        <v>2.5</v>
      </c>
      <c r="BA117" s="1">
        <f t="shared" si="40"/>
        <v>2749.25</v>
      </c>
      <c r="BB117" s="1">
        <f t="shared" si="41"/>
        <v>430</v>
      </c>
      <c r="BC117" s="1" t="s">
        <v>56</v>
      </c>
      <c r="BD117" s="1">
        <v>131</v>
      </c>
      <c r="BE117" s="1" t="s">
        <v>52</v>
      </c>
      <c r="BF117" s="1" t="s">
        <v>52</v>
      </c>
      <c r="BG117" s="1">
        <v>49</v>
      </c>
      <c r="BH117" s="1">
        <f t="shared" si="42"/>
        <v>-1.03958801416084</v>
      </c>
      <c r="BI117" s="1">
        <f t="shared" si="43"/>
        <v>0.949081938843105</v>
      </c>
    </row>
    <row r="118" spans="1:61">
      <c r="A118" s="1">
        <v>936</v>
      </c>
      <c r="B118" s="1" t="s">
        <v>99</v>
      </c>
      <c r="C118" s="1" t="str">
        <f>_xlfn.XLOOKUP(A118,All!$A:$A,All!$C:$C,"")</f>
        <v>Cu-Al-Cr-Mg-Ni-Si</v>
      </c>
      <c r="D118" s="1">
        <v>2</v>
      </c>
      <c r="E118" s="1" t="s">
        <v>1344</v>
      </c>
      <c r="F118" s="1">
        <f t="shared" si="22"/>
        <v>92.25</v>
      </c>
      <c r="G118" s="1">
        <v>0.5</v>
      </c>
      <c r="H118" s="1">
        <v>0.1</v>
      </c>
      <c r="I118" s="1">
        <v>0.15</v>
      </c>
      <c r="J118" s="1">
        <v>6</v>
      </c>
      <c r="K118" s="1">
        <v>1</v>
      </c>
      <c r="L118" s="1">
        <v>0</v>
      </c>
      <c r="M118" s="1" t="s">
        <v>1345</v>
      </c>
      <c r="N118" s="1" cm="1">
        <f t="array" ref="N118">(F118/$F$4)/SUMPRODUCT($F118:$L118/$F$4:$L$4)*100</f>
        <v>89.8241262975082</v>
      </c>
      <c r="O118" s="1" cm="1">
        <f t="array" ref="O118">(G118/$G$4)/SUMPRODUCT($F118:$L118/$F$4:$L$4)*100</f>
        <v>1.14659676353571</v>
      </c>
      <c r="P118" s="1" cm="1">
        <f t="array" ref="P118">(H118/$H$4)/SUMPRODUCT($F118:$L118/$F$4:$L$4)*100</f>
        <v>0.118999437932613</v>
      </c>
      <c r="Q118" s="1" cm="1">
        <f t="array" ref="Q118">(I118/$I$4)/SUMPRODUCT($F118:$L118/$F$4:$L$4)*100</f>
        <v>0.381865548739609</v>
      </c>
      <c r="R118" s="1" cm="1">
        <f t="array" ref="R118">(J118/$J$4)/SUMPRODUCT($F118:$L118/$F$4:$L$4)*100</f>
        <v>6.32528046759661</v>
      </c>
      <c r="S118" s="1" cm="1">
        <f t="array" ref="S118">(K118/$K$4)/SUMPRODUCT($F118:$L118/$F$4:$L$4)*100</f>
        <v>2.20313148468724</v>
      </c>
      <c r="T118" s="1" cm="1">
        <f t="array" ref="T118">(L118/$L$4)/SUMPRODUCT($F118:$L118/$F$4:$L$4)*100</f>
        <v>0</v>
      </c>
      <c r="U118" s="1">
        <f t="shared" si="23"/>
        <v>100</v>
      </c>
      <c r="V118" s="1">
        <f t="shared" si="24"/>
        <v>6</v>
      </c>
      <c r="W118" s="1">
        <f t="shared" si="25"/>
        <v>7</v>
      </c>
      <c r="X118" s="1">
        <f t="shared" si="26"/>
        <v>6</v>
      </c>
      <c r="Y118" s="1">
        <f t="shared" si="27"/>
        <v>0.0214285714285714</v>
      </c>
      <c r="Z118" s="1">
        <f t="shared" si="28"/>
        <v>0</v>
      </c>
      <c r="AA118" s="1">
        <f t="shared" si="29"/>
        <v>0</v>
      </c>
      <c r="AB118" s="1">
        <f t="shared" si="30"/>
        <v>0.1</v>
      </c>
      <c r="AC118" s="1">
        <f t="shared" si="31"/>
        <v>0</v>
      </c>
      <c r="AD118" s="1">
        <f t="shared" si="32"/>
        <v>1.18999437932613</v>
      </c>
      <c r="AE118" s="1">
        <f t="shared" si="33"/>
        <v>0.0142857142857143</v>
      </c>
      <c r="AF118" s="1">
        <f t="shared" si="34"/>
        <v>70</v>
      </c>
      <c r="AG118" s="1">
        <f t="shared" si="35"/>
        <v>0.7</v>
      </c>
      <c r="AH118" s="7">
        <f t="shared" si="36"/>
        <v>0.101758737024918</v>
      </c>
      <c r="AI118" s="7" cm="1">
        <f t="array" ref="AI118">SQRT(SUMPRODUCT(N118:T118/100,(1-($N$4:$T$4/(SUMPRODUCT(N118:T118,$N$4:$T$4)/100)))^2))</f>
        <v>0.0290537376869327</v>
      </c>
      <c r="AJ118" s="7" cm="1">
        <f t="array" ref="AJ118">SUMPRODUCT(N118:T118,$N$3:$T$3)/100</f>
        <v>1.8947687920439</v>
      </c>
      <c r="AK118" s="7" cm="1">
        <f t="array" ref="AK118">SUMPRODUCT(N118:T118/100,($N$3:$T$3-(SUMPRODUCT(N118:T118,$N$3:$T$3)/100))^2)</f>
        <v>0.00234106527333297</v>
      </c>
      <c r="AL118" s="7" cm="1">
        <f t="array" ref="AL118">SUMPRODUCT(N118:T118/100,($N$2:$T$2-(SUMPRODUCT(N118:T118,$N$2:$T$2)/100))^2)</f>
        <v>2.09350754742919</v>
      </c>
      <c r="AM118" s="7" cm="1">
        <f t="array" ref="AM118">SUMPRODUCT(N118:T118,$N$2:$T$2)/100</f>
        <v>10.6504823790299</v>
      </c>
      <c r="AN118" s="1" cm="1">
        <f t="array" ref="AN118">SUMPRODUCT(N118:T118,$N$1:$T$1)/100</f>
        <v>1109.7582017422</v>
      </c>
      <c r="AO118" s="1" cm="1">
        <f t="array" ref="AO118">-8.314*SUMPRODUCT((N118:T118/100)*LN(N118:T118/100+0.000000000001))</f>
        <v>3.62139437182299</v>
      </c>
      <c r="AP118" s="1" cm="1">
        <f t="array" ref="AP118">SUMPRODUCT((N118:T118/100)^2)</f>
        <v>0.811471129274498</v>
      </c>
      <c r="AQ118" s="1" cm="1">
        <f t="array" ref="AQ118">1/SUMPRODUCT((N118:T118/100)^2)</f>
        <v>1.23232973290628</v>
      </c>
      <c r="AR118" s="1" t="s">
        <v>55</v>
      </c>
      <c r="AS118" s="6">
        <f t="shared" si="37"/>
        <v>2</v>
      </c>
      <c r="AT118" s="1">
        <v>979.85</v>
      </c>
      <c r="AU118" s="1">
        <v>4</v>
      </c>
      <c r="AV118" s="1">
        <v>50</v>
      </c>
      <c r="AW118" s="1">
        <v>549.85</v>
      </c>
      <c r="AX118" s="1">
        <v>0.75</v>
      </c>
      <c r="AY118" s="5">
        <f t="shared" si="38"/>
        <v>274.925</v>
      </c>
      <c r="AZ118" s="1">
        <f t="shared" si="39"/>
        <v>0.375</v>
      </c>
      <c r="BA118" s="1">
        <f t="shared" si="40"/>
        <v>412.3875</v>
      </c>
      <c r="BB118" s="1">
        <f t="shared" si="41"/>
        <v>430</v>
      </c>
      <c r="BC118" s="1" t="s">
        <v>56</v>
      </c>
      <c r="BD118" s="1">
        <v>132</v>
      </c>
      <c r="BE118" s="1" t="s">
        <v>52</v>
      </c>
      <c r="BF118" s="1" t="s">
        <v>52</v>
      </c>
      <c r="BG118" s="1">
        <v>49</v>
      </c>
      <c r="BH118" s="1">
        <f t="shared" si="42"/>
        <v>-1.02672708910228</v>
      </c>
      <c r="BI118" s="1">
        <f t="shared" si="43"/>
        <v>0.946555392146291</v>
      </c>
    </row>
    <row r="119" spans="1:61">
      <c r="A119" s="1">
        <v>1089</v>
      </c>
      <c r="B119" s="1" t="s">
        <v>99</v>
      </c>
      <c r="C119" s="1" t="str">
        <f>_xlfn.XLOOKUP(A119,All!$A:$A,All!$C:$C,"")</f>
        <v>Cu-Al-Cr-Mg-Ni-Si</v>
      </c>
      <c r="D119" s="1">
        <v>2</v>
      </c>
      <c r="E119" s="1" t="s">
        <v>1344</v>
      </c>
      <c r="F119" s="1">
        <f t="shared" si="22"/>
        <v>92.25</v>
      </c>
      <c r="G119" s="1">
        <v>0.5</v>
      </c>
      <c r="H119" s="1">
        <v>0.1</v>
      </c>
      <c r="I119" s="1">
        <v>0.15</v>
      </c>
      <c r="J119" s="1">
        <v>6</v>
      </c>
      <c r="K119" s="1">
        <v>1</v>
      </c>
      <c r="L119" s="1">
        <v>0</v>
      </c>
      <c r="M119" s="1" t="s">
        <v>1345</v>
      </c>
      <c r="N119" s="1" cm="1">
        <f t="array" ref="N119">(F119/$F$4)/SUMPRODUCT($F119:$L119/$F$4:$L$4)*100</f>
        <v>89.8241262975082</v>
      </c>
      <c r="O119" s="1" cm="1">
        <f t="array" ref="O119">(G119/$G$4)/SUMPRODUCT($F119:$L119/$F$4:$L$4)*100</f>
        <v>1.14659676353571</v>
      </c>
      <c r="P119" s="1" cm="1">
        <f t="array" ref="P119">(H119/$H$4)/SUMPRODUCT($F119:$L119/$F$4:$L$4)*100</f>
        <v>0.118999437932613</v>
      </c>
      <c r="Q119" s="1" cm="1">
        <f t="array" ref="Q119">(I119/$I$4)/SUMPRODUCT($F119:$L119/$F$4:$L$4)*100</f>
        <v>0.381865548739609</v>
      </c>
      <c r="R119" s="1" cm="1">
        <f t="array" ref="R119">(J119/$J$4)/SUMPRODUCT($F119:$L119/$F$4:$L$4)*100</f>
        <v>6.32528046759661</v>
      </c>
      <c r="S119" s="1" cm="1">
        <f t="array" ref="S119">(K119/$K$4)/SUMPRODUCT($F119:$L119/$F$4:$L$4)*100</f>
        <v>2.20313148468724</v>
      </c>
      <c r="T119" s="1" cm="1">
        <f t="array" ref="T119">(L119/$L$4)/SUMPRODUCT($F119:$L119/$F$4:$L$4)*100</f>
        <v>0</v>
      </c>
      <c r="U119" s="1">
        <f t="shared" si="23"/>
        <v>100</v>
      </c>
      <c r="V119" s="1">
        <f t="shared" si="24"/>
        <v>6</v>
      </c>
      <c r="W119" s="1">
        <f t="shared" si="25"/>
        <v>7</v>
      </c>
      <c r="X119" s="1">
        <f t="shared" si="26"/>
        <v>6</v>
      </c>
      <c r="Y119" s="1">
        <f t="shared" si="27"/>
        <v>0.0214285714285714</v>
      </c>
      <c r="Z119" s="1">
        <f t="shared" si="28"/>
        <v>0</v>
      </c>
      <c r="AA119" s="1">
        <f t="shared" si="29"/>
        <v>0</v>
      </c>
      <c r="AB119" s="1">
        <f t="shared" si="30"/>
        <v>0.1</v>
      </c>
      <c r="AC119" s="1">
        <f t="shared" si="31"/>
        <v>0</v>
      </c>
      <c r="AD119" s="1">
        <f t="shared" si="32"/>
        <v>1.18999437932613</v>
      </c>
      <c r="AE119" s="1">
        <f t="shared" si="33"/>
        <v>0.0142857142857143</v>
      </c>
      <c r="AF119" s="1">
        <f t="shared" si="34"/>
        <v>70</v>
      </c>
      <c r="AG119" s="1">
        <f t="shared" si="35"/>
        <v>0.7</v>
      </c>
      <c r="AH119" s="7">
        <f t="shared" si="36"/>
        <v>0.101758737024918</v>
      </c>
      <c r="AI119" s="7" cm="1">
        <f t="array" ref="AI119">SQRT(SUMPRODUCT(N119:T119/100,(1-($N$4:$T$4/(SUMPRODUCT(N119:T119,$N$4:$T$4)/100)))^2))</f>
        <v>0.0290537376869327</v>
      </c>
      <c r="AJ119" s="7" cm="1">
        <f t="array" ref="AJ119">SUMPRODUCT(N119:T119,$N$3:$T$3)/100</f>
        <v>1.8947687920439</v>
      </c>
      <c r="AK119" s="7" cm="1">
        <f t="array" ref="AK119">SUMPRODUCT(N119:T119/100,($N$3:$T$3-(SUMPRODUCT(N119:T119,$N$3:$T$3)/100))^2)</f>
        <v>0.00234106527333297</v>
      </c>
      <c r="AL119" s="7" cm="1">
        <f t="array" ref="AL119">SUMPRODUCT(N119:T119/100,($N$2:$T$2-(SUMPRODUCT(N119:T119,$N$2:$T$2)/100))^2)</f>
        <v>2.09350754742919</v>
      </c>
      <c r="AM119" s="7" cm="1">
        <f t="array" ref="AM119">SUMPRODUCT(N119:T119,$N$2:$T$2)/100</f>
        <v>10.6504823790299</v>
      </c>
      <c r="AN119" s="1" cm="1">
        <f t="array" ref="AN119">SUMPRODUCT(N119:T119,$N$1:$T$1)/100</f>
        <v>1109.7582017422</v>
      </c>
      <c r="AO119" s="1" cm="1">
        <f t="array" ref="AO119">-8.314*SUMPRODUCT((N119:T119/100)*LN(N119:T119/100+0.000000000001))</f>
        <v>3.62139437182299</v>
      </c>
      <c r="AP119" s="1" cm="1">
        <f t="array" ref="AP119">SUMPRODUCT((N119:T119/100)^2)</f>
        <v>0.811471129274498</v>
      </c>
      <c r="AQ119" s="1" cm="1">
        <f t="array" ref="AQ119">1/SUMPRODUCT((N119:T119/100)^2)</f>
        <v>1.23232973290628</v>
      </c>
      <c r="AR119" s="1" t="s">
        <v>55</v>
      </c>
      <c r="AS119" s="6">
        <f t="shared" si="37"/>
        <v>2</v>
      </c>
      <c r="AT119" s="1">
        <v>979.85</v>
      </c>
      <c r="AU119" s="1">
        <v>4</v>
      </c>
      <c r="AV119" s="1">
        <v>50</v>
      </c>
      <c r="AW119" s="1">
        <v>549.85</v>
      </c>
      <c r="AX119" s="1">
        <v>4</v>
      </c>
      <c r="AY119" s="5">
        <f t="shared" si="38"/>
        <v>274.925</v>
      </c>
      <c r="AZ119" s="1">
        <f t="shared" si="39"/>
        <v>2</v>
      </c>
      <c r="BA119" s="1">
        <f t="shared" si="40"/>
        <v>2199.4</v>
      </c>
      <c r="BB119" s="1">
        <f t="shared" si="41"/>
        <v>430</v>
      </c>
      <c r="BC119" s="1" t="s">
        <v>56</v>
      </c>
      <c r="BD119" s="1">
        <v>133</v>
      </c>
      <c r="BE119" s="1" t="s">
        <v>52</v>
      </c>
      <c r="BF119" s="1" t="s">
        <v>52</v>
      </c>
      <c r="BG119" s="1">
        <v>49</v>
      </c>
      <c r="BH119" s="1">
        <f t="shared" si="42"/>
        <v>-1.01386616404371</v>
      </c>
      <c r="BI119" s="1">
        <f t="shared" si="43"/>
        <v>0.944032050879927</v>
      </c>
    </row>
    <row r="120" spans="1:61">
      <c r="A120" s="1">
        <v>909</v>
      </c>
      <c r="B120" s="1" t="s">
        <v>99</v>
      </c>
      <c r="C120" s="1" t="str">
        <f>_xlfn.XLOOKUP(A120,All!$A:$A,All!$C:$C,"")</f>
        <v>Cu-Al-Cr-Mg-Ni-Si</v>
      </c>
      <c r="D120" s="1">
        <v>2</v>
      </c>
      <c r="E120" s="1" t="s">
        <v>1344</v>
      </c>
      <c r="F120" s="1">
        <f t="shared" si="22"/>
        <v>92.25</v>
      </c>
      <c r="G120" s="1">
        <v>0.5</v>
      </c>
      <c r="H120" s="1">
        <v>0.1</v>
      </c>
      <c r="I120" s="1">
        <v>0.15</v>
      </c>
      <c r="J120" s="1">
        <v>6</v>
      </c>
      <c r="K120" s="1">
        <v>1</v>
      </c>
      <c r="L120" s="1">
        <v>0</v>
      </c>
      <c r="M120" s="1" t="s">
        <v>1345</v>
      </c>
      <c r="N120" s="1" cm="1">
        <f t="array" ref="N120">(F120/$F$4)/SUMPRODUCT($F120:$L120/$F$4:$L$4)*100</f>
        <v>89.8241262975082</v>
      </c>
      <c r="O120" s="1" cm="1">
        <f t="array" ref="O120">(G120/$G$4)/SUMPRODUCT($F120:$L120/$F$4:$L$4)*100</f>
        <v>1.14659676353571</v>
      </c>
      <c r="P120" s="1" cm="1">
        <f t="array" ref="P120">(H120/$H$4)/SUMPRODUCT($F120:$L120/$F$4:$L$4)*100</f>
        <v>0.118999437932613</v>
      </c>
      <c r="Q120" s="1" cm="1">
        <f t="array" ref="Q120">(I120/$I$4)/SUMPRODUCT($F120:$L120/$F$4:$L$4)*100</f>
        <v>0.381865548739609</v>
      </c>
      <c r="R120" s="1" cm="1">
        <f t="array" ref="R120">(J120/$J$4)/SUMPRODUCT($F120:$L120/$F$4:$L$4)*100</f>
        <v>6.32528046759661</v>
      </c>
      <c r="S120" s="1" cm="1">
        <f t="array" ref="S120">(K120/$K$4)/SUMPRODUCT($F120:$L120/$F$4:$L$4)*100</f>
        <v>2.20313148468724</v>
      </c>
      <c r="T120" s="1" cm="1">
        <f t="array" ref="T120">(L120/$L$4)/SUMPRODUCT($F120:$L120/$F$4:$L$4)*100</f>
        <v>0</v>
      </c>
      <c r="U120" s="1">
        <f t="shared" si="23"/>
        <v>100</v>
      </c>
      <c r="V120" s="1">
        <f t="shared" si="24"/>
        <v>6</v>
      </c>
      <c r="W120" s="1">
        <f t="shared" si="25"/>
        <v>7</v>
      </c>
      <c r="X120" s="1">
        <f t="shared" si="26"/>
        <v>6</v>
      </c>
      <c r="Y120" s="1">
        <f t="shared" si="27"/>
        <v>0.0214285714285714</v>
      </c>
      <c r="Z120" s="1">
        <f t="shared" si="28"/>
        <v>0</v>
      </c>
      <c r="AA120" s="1">
        <f t="shared" si="29"/>
        <v>0</v>
      </c>
      <c r="AB120" s="1">
        <f t="shared" si="30"/>
        <v>0.1</v>
      </c>
      <c r="AC120" s="1">
        <f t="shared" si="31"/>
        <v>0</v>
      </c>
      <c r="AD120" s="1">
        <f t="shared" si="32"/>
        <v>1.18999437932613</v>
      </c>
      <c r="AE120" s="1">
        <f t="shared" si="33"/>
        <v>0.0142857142857143</v>
      </c>
      <c r="AF120" s="1">
        <f t="shared" si="34"/>
        <v>70</v>
      </c>
      <c r="AG120" s="1">
        <f t="shared" si="35"/>
        <v>0.7</v>
      </c>
      <c r="AH120" s="7">
        <f t="shared" si="36"/>
        <v>0.101758737024918</v>
      </c>
      <c r="AI120" s="7" cm="1">
        <f t="array" ref="AI120">SQRT(SUMPRODUCT(N120:T120/100,(1-($N$4:$T$4/(SUMPRODUCT(N120:T120,$N$4:$T$4)/100)))^2))</f>
        <v>0.0290537376869327</v>
      </c>
      <c r="AJ120" s="7" cm="1">
        <f t="array" ref="AJ120">SUMPRODUCT(N120:T120,$N$3:$T$3)/100</f>
        <v>1.8947687920439</v>
      </c>
      <c r="AK120" s="7" cm="1">
        <f t="array" ref="AK120">SUMPRODUCT(N120:T120/100,($N$3:$T$3-(SUMPRODUCT(N120:T120,$N$3:$T$3)/100))^2)</f>
        <v>0.00234106527333297</v>
      </c>
      <c r="AL120" s="7" cm="1">
        <f t="array" ref="AL120">SUMPRODUCT(N120:T120/100,($N$2:$T$2-(SUMPRODUCT(N120:T120,$N$2:$T$2)/100))^2)</f>
        <v>2.09350754742919</v>
      </c>
      <c r="AM120" s="7" cm="1">
        <f t="array" ref="AM120">SUMPRODUCT(N120:T120,$N$2:$T$2)/100</f>
        <v>10.6504823790299</v>
      </c>
      <c r="AN120" s="1" cm="1">
        <f t="array" ref="AN120">SUMPRODUCT(N120:T120,$N$1:$T$1)/100</f>
        <v>1109.7582017422</v>
      </c>
      <c r="AO120" s="1" cm="1">
        <f t="array" ref="AO120">-8.314*SUMPRODUCT((N120:T120/100)*LN(N120:T120/100+0.000000000001))</f>
        <v>3.62139437182299</v>
      </c>
      <c r="AP120" s="1" cm="1">
        <f t="array" ref="AP120">SUMPRODUCT((N120:T120/100)^2)</f>
        <v>0.811471129274498</v>
      </c>
      <c r="AQ120" s="1" cm="1">
        <f t="array" ref="AQ120">1/SUMPRODUCT((N120:T120/100)^2)</f>
        <v>1.23232973290628</v>
      </c>
      <c r="AR120" s="1" t="s">
        <v>55</v>
      </c>
      <c r="AS120" s="6">
        <f t="shared" si="37"/>
        <v>2</v>
      </c>
      <c r="AT120" s="1">
        <v>979.85</v>
      </c>
      <c r="AU120" s="1">
        <v>4</v>
      </c>
      <c r="AV120" s="1">
        <v>50</v>
      </c>
      <c r="AW120" s="1">
        <v>549.85</v>
      </c>
      <c r="AX120" s="1">
        <v>0.5</v>
      </c>
      <c r="AY120" s="5">
        <f t="shared" si="38"/>
        <v>274.925</v>
      </c>
      <c r="AZ120" s="1">
        <f t="shared" si="39"/>
        <v>0.25</v>
      </c>
      <c r="BA120" s="1">
        <f t="shared" si="40"/>
        <v>274.925</v>
      </c>
      <c r="BB120" s="1">
        <f t="shared" si="41"/>
        <v>430</v>
      </c>
      <c r="BC120" s="1" t="s">
        <v>56</v>
      </c>
      <c r="BD120" s="1">
        <v>135</v>
      </c>
      <c r="BE120" s="1" t="s">
        <v>52</v>
      </c>
      <c r="BF120" s="1" t="s">
        <v>52</v>
      </c>
      <c r="BG120" s="1">
        <v>49</v>
      </c>
      <c r="BH120" s="1">
        <f t="shared" si="42"/>
        <v>-0.988144313926584</v>
      </c>
      <c r="BI120" s="1">
        <f t="shared" si="43"/>
        <v>0.938995087972337</v>
      </c>
    </row>
    <row r="121" spans="1:61">
      <c r="A121" s="1">
        <v>1062</v>
      </c>
      <c r="B121" s="1" t="s">
        <v>99</v>
      </c>
      <c r="C121" s="1" t="str">
        <f>_xlfn.XLOOKUP(A121,All!$A:$A,All!$C:$C,"")</f>
        <v>Cu-Al-Cr-Mg-Ni-Si</v>
      </c>
      <c r="D121" s="1">
        <v>2</v>
      </c>
      <c r="E121" s="1" t="s">
        <v>1344</v>
      </c>
      <c r="F121" s="1">
        <f t="shared" si="22"/>
        <v>92.25</v>
      </c>
      <c r="G121" s="1">
        <v>0.5</v>
      </c>
      <c r="H121" s="1">
        <v>0.1</v>
      </c>
      <c r="I121" s="1">
        <v>0.15</v>
      </c>
      <c r="J121" s="1">
        <v>6</v>
      </c>
      <c r="K121" s="1">
        <v>1</v>
      </c>
      <c r="L121" s="1">
        <v>0</v>
      </c>
      <c r="M121" s="1" t="s">
        <v>1345</v>
      </c>
      <c r="N121" s="1" cm="1">
        <f t="array" ref="N121">(F121/$F$4)/SUMPRODUCT($F121:$L121/$F$4:$L$4)*100</f>
        <v>89.8241262975082</v>
      </c>
      <c r="O121" s="1" cm="1">
        <f t="array" ref="O121">(G121/$G$4)/SUMPRODUCT($F121:$L121/$F$4:$L$4)*100</f>
        <v>1.14659676353571</v>
      </c>
      <c r="P121" s="1" cm="1">
        <f t="array" ref="P121">(H121/$H$4)/SUMPRODUCT($F121:$L121/$F$4:$L$4)*100</f>
        <v>0.118999437932613</v>
      </c>
      <c r="Q121" s="1" cm="1">
        <f t="array" ref="Q121">(I121/$I$4)/SUMPRODUCT($F121:$L121/$F$4:$L$4)*100</f>
        <v>0.381865548739609</v>
      </c>
      <c r="R121" s="1" cm="1">
        <f t="array" ref="R121">(J121/$J$4)/SUMPRODUCT($F121:$L121/$F$4:$L$4)*100</f>
        <v>6.32528046759661</v>
      </c>
      <c r="S121" s="1" cm="1">
        <f t="array" ref="S121">(K121/$K$4)/SUMPRODUCT($F121:$L121/$F$4:$L$4)*100</f>
        <v>2.20313148468724</v>
      </c>
      <c r="T121" s="1" cm="1">
        <f t="array" ref="T121">(L121/$L$4)/SUMPRODUCT($F121:$L121/$F$4:$L$4)*100</f>
        <v>0</v>
      </c>
      <c r="U121" s="1">
        <f t="shared" si="23"/>
        <v>100</v>
      </c>
      <c r="V121" s="1">
        <f t="shared" si="24"/>
        <v>6</v>
      </c>
      <c r="W121" s="1">
        <f t="shared" si="25"/>
        <v>7</v>
      </c>
      <c r="X121" s="1">
        <f t="shared" si="26"/>
        <v>6</v>
      </c>
      <c r="Y121" s="1">
        <f t="shared" si="27"/>
        <v>0.0214285714285714</v>
      </c>
      <c r="Z121" s="1">
        <f t="shared" si="28"/>
        <v>0</v>
      </c>
      <c r="AA121" s="1">
        <f t="shared" si="29"/>
        <v>0</v>
      </c>
      <c r="AB121" s="1">
        <f t="shared" si="30"/>
        <v>0.1</v>
      </c>
      <c r="AC121" s="1">
        <f t="shared" si="31"/>
        <v>0</v>
      </c>
      <c r="AD121" s="1">
        <f t="shared" si="32"/>
        <v>1.18999437932613</v>
      </c>
      <c r="AE121" s="1">
        <f t="shared" si="33"/>
        <v>0.0142857142857143</v>
      </c>
      <c r="AF121" s="1">
        <f t="shared" si="34"/>
        <v>70</v>
      </c>
      <c r="AG121" s="1">
        <f t="shared" si="35"/>
        <v>0.7</v>
      </c>
      <c r="AH121" s="7">
        <f t="shared" si="36"/>
        <v>0.101758737024918</v>
      </c>
      <c r="AI121" s="7" cm="1">
        <f t="array" ref="AI121">SQRT(SUMPRODUCT(N121:T121/100,(1-($N$4:$T$4/(SUMPRODUCT(N121:T121,$N$4:$T$4)/100)))^2))</f>
        <v>0.0290537376869327</v>
      </c>
      <c r="AJ121" s="7" cm="1">
        <f t="array" ref="AJ121">SUMPRODUCT(N121:T121,$N$3:$T$3)/100</f>
        <v>1.8947687920439</v>
      </c>
      <c r="AK121" s="7" cm="1">
        <f t="array" ref="AK121">SUMPRODUCT(N121:T121/100,($N$3:$T$3-(SUMPRODUCT(N121:T121,$N$3:$T$3)/100))^2)</f>
        <v>0.00234106527333297</v>
      </c>
      <c r="AL121" s="7" cm="1">
        <f t="array" ref="AL121">SUMPRODUCT(N121:T121/100,($N$2:$T$2-(SUMPRODUCT(N121:T121,$N$2:$T$2)/100))^2)</f>
        <v>2.09350754742919</v>
      </c>
      <c r="AM121" s="7" cm="1">
        <f t="array" ref="AM121">SUMPRODUCT(N121:T121,$N$2:$T$2)/100</f>
        <v>10.6504823790299</v>
      </c>
      <c r="AN121" s="1" cm="1">
        <f t="array" ref="AN121">SUMPRODUCT(N121:T121,$N$1:$T$1)/100</f>
        <v>1109.7582017422</v>
      </c>
      <c r="AO121" s="1" cm="1">
        <f t="array" ref="AO121">-8.314*SUMPRODUCT((N121:T121/100)*LN(N121:T121/100+0.000000000001))</f>
        <v>3.62139437182299</v>
      </c>
      <c r="AP121" s="1" cm="1">
        <f t="array" ref="AP121">SUMPRODUCT((N121:T121/100)^2)</f>
        <v>0.811471129274498</v>
      </c>
      <c r="AQ121" s="1" cm="1">
        <f t="array" ref="AQ121">1/SUMPRODUCT((N121:T121/100)^2)</f>
        <v>1.23232973290628</v>
      </c>
      <c r="AR121" s="1" t="s">
        <v>55</v>
      </c>
      <c r="AS121" s="6">
        <f t="shared" si="37"/>
        <v>2</v>
      </c>
      <c r="AT121" s="1">
        <v>979.85</v>
      </c>
      <c r="AU121" s="1">
        <v>4</v>
      </c>
      <c r="AV121" s="1">
        <v>50</v>
      </c>
      <c r="AW121" s="1">
        <v>549.85</v>
      </c>
      <c r="AX121" s="1">
        <v>3</v>
      </c>
      <c r="AY121" s="5">
        <f t="shared" si="38"/>
        <v>274.925</v>
      </c>
      <c r="AZ121" s="1">
        <f t="shared" si="39"/>
        <v>1.5</v>
      </c>
      <c r="BA121" s="1">
        <f t="shared" si="40"/>
        <v>1649.55</v>
      </c>
      <c r="BB121" s="1">
        <f t="shared" si="41"/>
        <v>430</v>
      </c>
      <c r="BC121" s="1" t="s">
        <v>56</v>
      </c>
      <c r="BD121" s="1">
        <v>135</v>
      </c>
      <c r="BE121" s="1" t="s">
        <v>52</v>
      </c>
      <c r="BF121" s="1" t="s">
        <v>52</v>
      </c>
      <c r="BG121" s="1">
        <v>49</v>
      </c>
      <c r="BH121" s="1">
        <f t="shared" si="42"/>
        <v>-0.988144313926584</v>
      </c>
      <c r="BI121" s="1">
        <f t="shared" si="43"/>
        <v>0.938995087972337</v>
      </c>
    </row>
    <row r="122" spans="1:61">
      <c r="A122" s="1">
        <v>1031</v>
      </c>
      <c r="B122" s="1" t="s">
        <v>99</v>
      </c>
      <c r="C122" s="1" t="str">
        <f>_xlfn.XLOOKUP(A122,All!$A:$A,All!$C:$C,"")</f>
        <v>Cu-Al-Cr-Mg-Ni-Si</v>
      </c>
      <c r="D122" s="1">
        <v>2</v>
      </c>
      <c r="E122" s="1" t="s">
        <v>1344</v>
      </c>
      <c r="F122" s="1">
        <f t="shared" si="22"/>
        <v>92.25</v>
      </c>
      <c r="G122" s="1">
        <v>0.5</v>
      </c>
      <c r="H122" s="1">
        <v>0.1</v>
      </c>
      <c r="I122" s="1">
        <v>0.15</v>
      </c>
      <c r="J122" s="1">
        <v>6</v>
      </c>
      <c r="K122" s="1">
        <v>1</v>
      </c>
      <c r="L122" s="1">
        <v>0</v>
      </c>
      <c r="M122" s="1" t="s">
        <v>1345</v>
      </c>
      <c r="N122" s="1" cm="1">
        <f t="array" ref="N122">(F122/$F$4)/SUMPRODUCT($F122:$L122/$F$4:$L$4)*100</f>
        <v>89.8241262975082</v>
      </c>
      <c r="O122" s="1" cm="1">
        <f t="array" ref="O122">(G122/$G$4)/SUMPRODUCT($F122:$L122/$F$4:$L$4)*100</f>
        <v>1.14659676353571</v>
      </c>
      <c r="P122" s="1" cm="1">
        <f t="array" ref="P122">(H122/$H$4)/SUMPRODUCT($F122:$L122/$F$4:$L$4)*100</f>
        <v>0.118999437932613</v>
      </c>
      <c r="Q122" s="1" cm="1">
        <f t="array" ref="Q122">(I122/$I$4)/SUMPRODUCT($F122:$L122/$F$4:$L$4)*100</f>
        <v>0.381865548739609</v>
      </c>
      <c r="R122" s="1" cm="1">
        <f t="array" ref="R122">(J122/$J$4)/SUMPRODUCT($F122:$L122/$F$4:$L$4)*100</f>
        <v>6.32528046759661</v>
      </c>
      <c r="S122" s="1" cm="1">
        <f t="array" ref="S122">(K122/$K$4)/SUMPRODUCT($F122:$L122/$F$4:$L$4)*100</f>
        <v>2.20313148468724</v>
      </c>
      <c r="T122" s="1" cm="1">
        <f t="array" ref="T122">(L122/$L$4)/SUMPRODUCT($F122:$L122/$F$4:$L$4)*100</f>
        <v>0</v>
      </c>
      <c r="U122" s="1">
        <f t="shared" si="23"/>
        <v>100</v>
      </c>
      <c r="V122" s="1">
        <f t="shared" si="24"/>
        <v>6</v>
      </c>
      <c r="W122" s="1">
        <f t="shared" si="25"/>
        <v>7</v>
      </c>
      <c r="X122" s="1">
        <f t="shared" si="26"/>
        <v>6</v>
      </c>
      <c r="Y122" s="1">
        <f t="shared" si="27"/>
        <v>0.0214285714285714</v>
      </c>
      <c r="Z122" s="1">
        <f t="shared" si="28"/>
        <v>0</v>
      </c>
      <c r="AA122" s="1">
        <f t="shared" si="29"/>
        <v>0</v>
      </c>
      <c r="AB122" s="1">
        <f t="shared" si="30"/>
        <v>0.1</v>
      </c>
      <c r="AC122" s="1">
        <f t="shared" si="31"/>
        <v>0</v>
      </c>
      <c r="AD122" s="1">
        <f t="shared" si="32"/>
        <v>1.18999437932613</v>
      </c>
      <c r="AE122" s="1">
        <f t="shared" si="33"/>
        <v>0.0142857142857143</v>
      </c>
      <c r="AF122" s="1">
        <f t="shared" si="34"/>
        <v>70</v>
      </c>
      <c r="AG122" s="1">
        <f t="shared" si="35"/>
        <v>0.7</v>
      </c>
      <c r="AH122" s="7">
        <f t="shared" si="36"/>
        <v>0.101758737024918</v>
      </c>
      <c r="AI122" s="7" cm="1">
        <f t="array" ref="AI122">SQRT(SUMPRODUCT(N122:T122/100,(1-($N$4:$T$4/(SUMPRODUCT(N122:T122,$N$4:$T$4)/100)))^2))</f>
        <v>0.0290537376869327</v>
      </c>
      <c r="AJ122" s="7" cm="1">
        <f t="array" ref="AJ122">SUMPRODUCT(N122:T122,$N$3:$T$3)/100</f>
        <v>1.8947687920439</v>
      </c>
      <c r="AK122" s="7" cm="1">
        <f t="array" ref="AK122">SUMPRODUCT(N122:T122/100,($N$3:$T$3-(SUMPRODUCT(N122:T122,$N$3:$T$3)/100))^2)</f>
        <v>0.00234106527333297</v>
      </c>
      <c r="AL122" s="7" cm="1">
        <f t="array" ref="AL122">SUMPRODUCT(N122:T122/100,($N$2:$T$2-(SUMPRODUCT(N122:T122,$N$2:$T$2)/100))^2)</f>
        <v>2.09350754742919</v>
      </c>
      <c r="AM122" s="7" cm="1">
        <f t="array" ref="AM122">SUMPRODUCT(N122:T122,$N$2:$T$2)/100</f>
        <v>10.6504823790299</v>
      </c>
      <c r="AN122" s="1" cm="1">
        <f t="array" ref="AN122">SUMPRODUCT(N122:T122,$N$1:$T$1)/100</f>
        <v>1109.7582017422</v>
      </c>
      <c r="AO122" s="1" cm="1">
        <f t="array" ref="AO122">-8.314*SUMPRODUCT((N122:T122/100)*LN(N122:T122/100+0.000000000001))</f>
        <v>3.62139437182299</v>
      </c>
      <c r="AP122" s="1" cm="1">
        <f t="array" ref="AP122">SUMPRODUCT((N122:T122/100)^2)</f>
        <v>0.811471129274498</v>
      </c>
      <c r="AQ122" s="1" cm="1">
        <f t="array" ref="AQ122">1/SUMPRODUCT((N122:T122/100)^2)</f>
        <v>1.23232973290628</v>
      </c>
      <c r="AR122" s="1" t="s">
        <v>55</v>
      </c>
      <c r="AS122" s="6">
        <f t="shared" si="37"/>
        <v>2</v>
      </c>
      <c r="AT122" s="1">
        <v>979.85</v>
      </c>
      <c r="AU122" s="1">
        <v>4</v>
      </c>
      <c r="AV122" s="1">
        <v>50</v>
      </c>
      <c r="AW122" s="1">
        <v>549.85</v>
      </c>
      <c r="AX122" s="1">
        <v>2</v>
      </c>
      <c r="AY122" s="5">
        <f t="shared" si="38"/>
        <v>274.925</v>
      </c>
      <c r="AZ122" s="1">
        <f t="shared" si="39"/>
        <v>1</v>
      </c>
      <c r="BA122" s="1">
        <f t="shared" si="40"/>
        <v>1099.7</v>
      </c>
      <c r="BB122" s="1">
        <f t="shared" si="41"/>
        <v>430</v>
      </c>
      <c r="BC122" s="1" t="s">
        <v>56</v>
      </c>
      <c r="BD122" s="1">
        <v>136</v>
      </c>
      <c r="BE122" s="1" t="s">
        <v>52</v>
      </c>
      <c r="BF122" s="1" t="s">
        <v>52</v>
      </c>
      <c r="BG122" s="1">
        <v>49</v>
      </c>
      <c r="BH122" s="1">
        <f t="shared" si="42"/>
        <v>-0.975283388868018</v>
      </c>
      <c r="BI122" s="1">
        <f t="shared" si="43"/>
        <v>0.936481518609124</v>
      </c>
    </row>
    <row r="123" spans="1:61">
      <c r="A123" s="1">
        <v>1035</v>
      </c>
      <c r="B123" s="1" t="s">
        <v>99</v>
      </c>
      <c r="C123" s="1" t="str">
        <f>_xlfn.XLOOKUP(A123,All!$A:$A,All!$C:$C,"")</f>
        <v>Cu-Al-Cr-Mg-Ni-Si</v>
      </c>
      <c r="D123" s="1">
        <v>2</v>
      </c>
      <c r="E123" s="1" t="s">
        <v>1344</v>
      </c>
      <c r="F123" s="1">
        <f t="shared" si="22"/>
        <v>92.25</v>
      </c>
      <c r="G123" s="1">
        <v>0.5</v>
      </c>
      <c r="H123" s="1">
        <v>0.1</v>
      </c>
      <c r="I123" s="1">
        <v>0.15</v>
      </c>
      <c r="J123" s="1">
        <v>6</v>
      </c>
      <c r="K123" s="1">
        <v>1</v>
      </c>
      <c r="L123" s="1">
        <v>0</v>
      </c>
      <c r="M123" s="1" t="s">
        <v>1345</v>
      </c>
      <c r="N123" s="1" cm="1">
        <f t="array" ref="N123">(F123/$F$4)/SUMPRODUCT($F123:$L123/$F$4:$L$4)*100</f>
        <v>89.8241262975082</v>
      </c>
      <c r="O123" s="1" cm="1">
        <f t="array" ref="O123">(G123/$G$4)/SUMPRODUCT($F123:$L123/$F$4:$L$4)*100</f>
        <v>1.14659676353571</v>
      </c>
      <c r="P123" s="1" cm="1">
        <f t="array" ref="P123">(H123/$H$4)/SUMPRODUCT($F123:$L123/$F$4:$L$4)*100</f>
        <v>0.118999437932613</v>
      </c>
      <c r="Q123" s="1" cm="1">
        <f t="array" ref="Q123">(I123/$I$4)/SUMPRODUCT($F123:$L123/$F$4:$L$4)*100</f>
        <v>0.381865548739609</v>
      </c>
      <c r="R123" s="1" cm="1">
        <f t="array" ref="R123">(J123/$J$4)/SUMPRODUCT($F123:$L123/$F$4:$L$4)*100</f>
        <v>6.32528046759661</v>
      </c>
      <c r="S123" s="1" cm="1">
        <f t="array" ref="S123">(K123/$K$4)/SUMPRODUCT($F123:$L123/$F$4:$L$4)*100</f>
        <v>2.20313148468724</v>
      </c>
      <c r="T123" s="1" cm="1">
        <f t="array" ref="T123">(L123/$L$4)/SUMPRODUCT($F123:$L123/$F$4:$L$4)*100</f>
        <v>0</v>
      </c>
      <c r="U123" s="1">
        <f t="shared" si="23"/>
        <v>100</v>
      </c>
      <c r="V123" s="1">
        <f t="shared" si="24"/>
        <v>6</v>
      </c>
      <c r="W123" s="1">
        <f t="shared" si="25"/>
        <v>7</v>
      </c>
      <c r="X123" s="1">
        <f t="shared" si="26"/>
        <v>6</v>
      </c>
      <c r="Y123" s="1">
        <f t="shared" si="27"/>
        <v>0.0214285714285714</v>
      </c>
      <c r="Z123" s="1">
        <f t="shared" si="28"/>
        <v>0</v>
      </c>
      <c r="AA123" s="1">
        <f t="shared" si="29"/>
        <v>0</v>
      </c>
      <c r="AB123" s="1">
        <f t="shared" si="30"/>
        <v>0.1</v>
      </c>
      <c r="AC123" s="1">
        <f t="shared" si="31"/>
        <v>0</v>
      </c>
      <c r="AD123" s="1">
        <f t="shared" si="32"/>
        <v>1.18999437932613</v>
      </c>
      <c r="AE123" s="1">
        <f t="shared" si="33"/>
        <v>0.0142857142857143</v>
      </c>
      <c r="AF123" s="1">
        <f t="shared" si="34"/>
        <v>70</v>
      </c>
      <c r="AG123" s="1">
        <f t="shared" si="35"/>
        <v>0.7</v>
      </c>
      <c r="AH123" s="7">
        <f t="shared" si="36"/>
        <v>0.101758737024918</v>
      </c>
      <c r="AI123" s="7" cm="1">
        <f t="array" ref="AI123">SQRT(SUMPRODUCT(N123:T123/100,(1-($N$4:$T$4/(SUMPRODUCT(N123:T123,$N$4:$T$4)/100)))^2))</f>
        <v>0.0290537376869327</v>
      </c>
      <c r="AJ123" s="7" cm="1">
        <f t="array" ref="AJ123">SUMPRODUCT(N123:T123,$N$3:$T$3)/100</f>
        <v>1.8947687920439</v>
      </c>
      <c r="AK123" s="7" cm="1">
        <f t="array" ref="AK123">SUMPRODUCT(N123:T123/100,($N$3:$T$3-(SUMPRODUCT(N123:T123,$N$3:$T$3)/100))^2)</f>
        <v>0.00234106527333297</v>
      </c>
      <c r="AL123" s="7" cm="1">
        <f t="array" ref="AL123">SUMPRODUCT(N123:T123/100,($N$2:$T$2-(SUMPRODUCT(N123:T123,$N$2:$T$2)/100))^2)</f>
        <v>2.09350754742919</v>
      </c>
      <c r="AM123" s="7" cm="1">
        <f t="array" ref="AM123">SUMPRODUCT(N123:T123,$N$2:$T$2)/100</f>
        <v>10.6504823790299</v>
      </c>
      <c r="AN123" s="1" cm="1">
        <f t="array" ref="AN123">SUMPRODUCT(N123:T123,$N$1:$T$1)/100</f>
        <v>1109.7582017422</v>
      </c>
      <c r="AO123" s="1" cm="1">
        <f t="array" ref="AO123">-8.314*SUMPRODUCT((N123:T123/100)*LN(N123:T123/100+0.000000000001))</f>
        <v>3.62139437182299</v>
      </c>
      <c r="AP123" s="1" cm="1">
        <f t="array" ref="AP123">SUMPRODUCT((N123:T123/100)^2)</f>
        <v>0.811471129274498</v>
      </c>
      <c r="AQ123" s="1" cm="1">
        <f t="array" ref="AQ123">1/SUMPRODUCT((N123:T123/100)^2)</f>
        <v>1.23232973290628</v>
      </c>
      <c r="AR123" s="1" t="s">
        <v>55</v>
      </c>
      <c r="AS123" s="6">
        <f t="shared" si="37"/>
        <v>2</v>
      </c>
      <c r="AT123" s="1">
        <v>979.85</v>
      </c>
      <c r="AU123" s="1">
        <v>4</v>
      </c>
      <c r="AV123" s="1">
        <v>50</v>
      </c>
      <c r="AW123" s="1">
        <v>549.85</v>
      </c>
      <c r="AX123" s="1">
        <v>2</v>
      </c>
      <c r="AY123" s="5">
        <f t="shared" si="38"/>
        <v>274.925</v>
      </c>
      <c r="AZ123" s="1">
        <f t="shared" si="39"/>
        <v>1</v>
      </c>
      <c r="BA123" s="1">
        <f t="shared" si="40"/>
        <v>1099.7</v>
      </c>
      <c r="BB123" s="1">
        <f t="shared" si="41"/>
        <v>430</v>
      </c>
      <c r="BC123" s="1" t="s">
        <v>56</v>
      </c>
      <c r="BD123" s="1">
        <v>137</v>
      </c>
      <c r="BE123" s="1" t="s">
        <v>52</v>
      </c>
      <c r="BF123" s="1" t="s">
        <v>52</v>
      </c>
      <c r="BG123" s="1">
        <v>49</v>
      </c>
      <c r="BH123" s="1">
        <f t="shared" si="42"/>
        <v>-0.962422463809453</v>
      </c>
      <c r="BI123" s="1">
        <f t="shared" si="43"/>
        <v>0.933971259237154</v>
      </c>
    </row>
    <row r="124" spans="1:61">
      <c r="A124" s="1">
        <v>999</v>
      </c>
      <c r="B124" s="1" t="s">
        <v>99</v>
      </c>
      <c r="C124" s="1" t="str">
        <f>_xlfn.XLOOKUP(A124,All!$A:$A,All!$C:$C,"")</f>
        <v>Cu-Al-Cr-Mg-Ni-Si</v>
      </c>
      <c r="D124" s="1">
        <v>2</v>
      </c>
      <c r="E124" s="1" t="s">
        <v>1344</v>
      </c>
      <c r="F124" s="1">
        <f t="shared" si="22"/>
        <v>92.25</v>
      </c>
      <c r="G124" s="1">
        <v>0.5</v>
      </c>
      <c r="H124" s="1">
        <v>0.1</v>
      </c>
      <c r="I124" s="1">
        <v>0.15</v>
      </c>
      <c r="J124" s="1">
        <v>6</v>
      </c>
      <c r="K124" s="1">
        <v>1</v>
      </c>
      <c r="L124" s="1">
        <v>0</v>
      </c>
      <c r="M124" s="1" t="s">
        <v>1345</v>
      </c>
      <c r="N124" s="1" cm="1">
        <f t="array" ref="N124">(F124/$F$4)/SUMPRODUCT($F124:$L124/$F$4:$L$4)*100</f>
        <v>89.8241262975082</v>
      </c>
      <c r="O124" s="1" cm="1">
        <f t="array" ref="O124">(G124/$G$4)/SUMPRODUCT($F124:$L124/$F$4:$L$4)*100</f>
        <v>1.14659676353571</v>
      </c>
      <c r="P124" s="1" cm="1">
        <f t="array" ref="P124">(H124/$H$4)/SUMPRODUCT($F124:$L124/$F$4:$L$4)*100</f>
        <v>0.118999437932613</v>
      </c>
      <c r="Q124" s="1" cm="1">
        <f t="array" ref="Q124">(I124/$I$4)/SUMPRODUCT($F124:$L124/$F$4:$L$4)*100</f>
        <v>0.381865548739609</v>
      </c>
      <c r="R124" s="1" cm="1">
        <f t="array" ref="R124">(J124/$J$4)/SUMPRODUCT($F124:$L124/$F$4:$L$4)*100</f>
        <v>6.32528046759661</v>
      </c>
      <c r="S124" s="1" cm="1">
        <f t="array" ref="S124">(K124/$K$4)/SUMPRODUCT($F124:$L124/$F$4:$L$4)*100</f>
        <v>2.20313148468724</v>
      </c>
      <c r="T124" s="1" cm="1">
        <f t="array" ref="T124">(L124/$L$4)/SUMPRODUCT($F124:$L124/$F$4:$L$4)*100</f>
        <v>0</v>
      </c>
      <c r="U124" s="1">
        <f t="shared" si="23"/>
        <v>100</v>
      </c>
      <c r="V124" s="1">
        <f t="shared" si="24"/>
        <v>6</v>
      </c>
      <c r="W124" s="1">
        <f t="shared" si="25"/>
        <v>7</v>
      </c>
      <c r="X124" s="1">
        <f t="shared" si="26"/>
        <v>6</v>
      </c>
      <c r="Y124" s="1">
        <f t="shared" si="27"/>
        <v>0.0214285714285714</v>
      </c>
      <c r="Z124" s="1">
        <f t="shared" si="28"/>
        <v>0</v>
      </c>
      <c r="AA124" s="1">
        <f t="shared" si="29"/>
        <v>0</v>
      </c>
      <c r="AB124" s="1">
        <f t="shared" si="30"/>
        <v>0.1</v>
      </c>
      <c r="AC124" s="1">
        <f t="shared" si="31"/>
        <v>0</v>
      </c>
      <c r="AD124" s="1">
        <f t="shared" si="32"/>
        <v>1.18999437932613</v>
      </c>
      <c r="AE124" s="1">
        <f t="shared" si="33"/>
        <v>0.0142857142857143</v>
      </c>
      <c r="AF124" s="1">
        <f t="shared" si="34"/>
        <v>70</v>
      </c>
      <c r="AG124" s="1">
        <f t="shared" si="35"/>
        <v>0.7</v>
      </c>
      <c r="AH124" s="7">
        <f t="shared" si="36"/>
        <v>0.101758737024918</v>
      </c>
      <c r="AI124" s="7" cm="1">
        <f t="array" ref="AI124">SQRT(SUMPRODUCT(N124:T124/100,(1-($N$4:$T$4/(SUMPRODUCT(N124:T124,$N$4:$T$4)/100)))^2))</f>
        <v>0.0290537376869327</v>
      </c>
      <c r="AJ124" s="7" cm="1">
        <f t="array" ref="AJ124">SUMPRODUCT(N124:T124,$N$3:$T$3)/100</f>
        <v>1.8947687920439</v>
      </c>
      <c r="AK124" s="7" cm="1">
        <f t="array" ref="AK124">SUMPRODUCT(N124:T124/100,($N$3:$T$3-(SUMPRODUCT(N124:T124,$N$3:$T$3)/100))^2)</f>
        <v>0.00234106527333297</v>
      </c>
      <c r="AL124" s="7" cm="1">
        <f t="array" ref="AL124">SUMPRODUCT(N124:T124/100,($N$2:$T$2-(SUMPRODUCT(N124:T124,$N$2:$T$2)/100))^2)</f>
        <v>2.09350754742919</v>
      </c>
      <c r="AM124" s="7" cm="1">
        <f t="array" ref="AM124">SUMPRODUCT(N124:T124,$N$2:$T$2)/100</f>
        <v>10.6504823790299</v>
      </c>
      <c r="AN124" s="1" cm="1">
        <f t="array" ref="AN124">SUMPRODUCT(N124:T124,$N$1:$T$1)/100</f>
        <v>1109.7582017422</v>
      </c>
      <c r="AO124" s="1" cm="1">
        <f t="array" ref="AO124">-8.314*SUMPRODUCT((N124:T124/100)*LN(N124:T124/100+0.000000000001))</f>
        <v>3.62139437182299</v>
      </c>
      <c r="AP124" s="1" cm="1">
        <f t="array" ref="AP124">SUMPRODUCT((N124:T124/100)^2)</f>
        <v>0.811471129274498</v>
      </c>
      <c r="AQ124" s="1" cm="1">
        <f t="array" ref="AQ124">1/SUMPRODUCT((N124:T124/100)^2)</f>
        <v>1.23232973290628</v>
      </c>
      <c r="AR124" s="1" t="s">
        <v>55</v>
      </c>
      <c r="AS124" s="6">
        <f t="shared" si="37"/>
        <v>2</v>
      </c>
      <c r="AT124" s="1">
        <v>979.85</v>
      </c>
      <c r="AU124" s="1">
        <v>4</v>
      </c>
      <c r="AV124" s="1">
        <v>50</v>
      </c>
      <c r="AW124" s="1">
        <v>549.85</v>
      </c>
      <c r="AX124" s="1">
        <v>1.5</v>
      </c>
      <c r="AY124" s="5">
        <f t="shared" si="38"/>
        <v>274.925</v>
      </c>
      <c r="AZ124" s="1">
        <f t="shared" si="39"/>
        <v>0.75</v>
      </c>
      <c r="BA124" s="1">
        <f t="shared" si="40"/>
        <v>824.775</v>
      </c>
      <c r="BB124" s="1">
        <f t="shared" si="41"/>
        <v>430</v>
      </c>
      <c r="BC124" s="1" t="s">
        <v>56</v>
      </c>
      <c r="BD124" s="1">
        <v>139</v>
      </c>
      <c r="BE124" s="1" t="s">
        <v>52</v>
      </c>
      <c r="BF124" s="1" t="s">
        <v>52</v>
      </c>
      <c r="BG124" s="1">
        <v>49</v>
      </c>
      <c r="BH124" s="1">
        <f t="shared" si="42"/>
        <v>-0.936700613692323</v>
      </c>
      <c r="BI124" s="1">
        <f t="shared" si="43"/>
        <v>0.928960777763589</v>
      </c>
    </row>
    <row r="125" spans="1:61">
      <c r="A125" s="1">
        <v>969</v>
      </c>
      <c r="B125" s="1" t="s">
        <v>99</v>
      </c>
      <c r="C125" s="1" t="str">
        <f>_xlfn.XLOOKUP(A125,All!$A:$A,All!$C:$C,"")</f>
        <v>Cu-Al-Cr-Mg-Ni-Si</v>
      </c>
      <c r="D125" s="1">
        <v>2</v>
      </c>
      <c r="E125" s="1" t="s">
        <v>1344</v>
      </c>
      <c r="F125" s="1">
        <f t="shared" si="22"/>
        <v>92.25</v>
      </c>
      <c r="G125" s="1">
        <v>0.5</v>
      </c>
      <c r="H125" s="1">
        <v>0.1</v>
      </c>
      <c r="I125" s="1">
        <v>0.15</v>
      </c>
      <c r="J125" s="1">
        <v>6</v>
      </c>
      <c r="K125" s="1">
        <v>1</v>
      </c>
      <c r="L125" s="1">
        <v>0</v>
      </c>
      <c r="M125" s="1" t="s">
        <v>1345</v>
      </c>
      <c r="N125" s="1" cm="1">
        <f t="array" ref="N125">(F125/$F$4)/SUMPRODUCT($F125:$L125/$F$4:$L$4)*100</f>
        <v>89.8241262975082</v>
      </c>
      <c r="O125" s="1" cm="1">
        <f t="array" ref="O125">(G125/$G$4)/SUMPRODUCT($F125:$L125/$F$4:$L$4)*100</f>
        <v>1.14659676353571</v>
      </c>
      <c r="P125" s="1" cm="1">
        <f t="array" ref="P125">(H125/$H$4)/SUMPRODUCT($F125:$L125/$F$4:$L$4)*100</f>
        <v>0.118999437932613</v>
      </c>
      <c r="Q125" s="1" cm="1">
        <f t="array" ref="Q125">(I125/$I$4)/SUMPRODUCT($F125:$L125/$F$4:$L$4)*100</f>
        <v>0.381865548739609</v>
      </c>
      <c r="R125" s="1" cm="1">
        <f t="array" ref="R125">(J125/$J$4)/SUMPRODUCT($F125:$L125/$F$4:$L$4)*100</f>
        <v>6.32528046759661</v>
      </c>
      <c r="S125" s="1" cm="1">
        <f t="array" ref="S125">(K125/$K$4)/SUMPRODUCT($F125:$L125/$F$4:$L$4)*100</f>
        <v>2.20313148468724</v>
      </c>
      <c r="T125" s="1" cm="1">
        <f t="array" ref="T125">(L125/$L$4)/SUMPRODUCT($F125:$L125/$F$4:$L$4)*100</f>
        <v>0</v>
      </c>
      <c r="U125" s="1">
        <f t="shared" si="23"/>
        <v>100</v>
      </c>
      <c r="V125" s="1">
        <f t="shared" si="24"/>
        <v>6</v>
      </c>
      <c r="W125" s="1">
        <f t="shared" si="25"/>
        <v>7</v>
      </c>
      <c r="X125" s="1">
        <f t="shared" si="26"/>
        <v>6</v>
      </c>
      <c r="Y125" s="1">
        <f t="shared" si="27"/>
        <v>0.0214285714285714</v>
      </c>
      <c r="Z125" s="1">
        <f t="shared" si="28"/>
        <v>0</v>
      </c>
      <c r="AA125" s="1">
        <f t="shared" si="29"/>
        <v>0</v>
      </c>
      <c r="AB125" s="1">
        <f t="shared" si="30"/>
        <v>0.1</v>
      </c>
      <c r="AC125" s="1">
        <f t="shared" si="31"/>
        <v>0</v>
      </c>
      <c r="AD125" s="1">
        <f t="shared" si="32"/>
        <v>1.18999437932613</v>
      </c>
      <c r="AE125" s="1">
        <f t="shared" si="33"/>
        <v>0.0142857142857143</v>
      </c>
      <c r="AF125" s="1">
        <f t="shared" si="34"/>
        <v>70</v>
      </c>
      <c r="AG125" s="1">
        <f t="shared" si="35"/>
        <v>0.7</v>
      </c>
      <c r="AH125" s="7">
        <f t="shared" si="36"/>
        <v>0.101758737024918</v>
      </c>
      <c r="AI125" s="7" cm="1">
        <f t="array" ref="AI125">SQRT(SUMPRODUCT(N125:T125/100,(1-($N$4:$T$4/(SUMPRODUCT(N125:T125,$N$4:$T$4)/100)))^2))</f>
        <v>0.0290537376869327</v>
      </c>
      <c r="AJ125" s="7" cm="1">
        <f t="array" ref="AJ125">SUMPRODUCT(N125:T125,$N$3:$T$3)/100</f>
        <v>1.8947687920439</v>
      </c>
      <c r="AK125" s="7" cm="1">
        <f t="array" ref="AK125">SUMPRODUCT(N125:T125/100,($N$3:$T$3-(SUMPRODUCT(N125:T125,$N$3:$T$3)/100))^2)</f>
        <v>0.00234106527333297</v>
      </c>
      <c r="AL125" s="7" cm="1">
        <f t="array" ref="AL125">SUMPRODUCT(N125:T125/100,($N$2:$T$2-(SUMPRODUCT(N125:T125,$N$2:$T$2)/100))^2)</f>
        <v>2.09350754742919</v>
      </c>
      <c r="AM125" s="7" cm="1">
        <f t="array" ref="AM125">SUMPRODUCT(N125:T125,$N$2:$T$2)/100</f>
        <v>10.6504823790299</v>
      </c>
      <c r="AN125" s="1" cm="1">
        <f t="array" ref="AN125">SUMPRODUCT(N125:T125,$N$1:$T$1)/100</f>
        <v>1109.7582017422</v>
      </c>
      <c r="AO125" s="1" cm="1">
        <f t="array" ref="AO125">-8.314*SUMPRODUCT((N125:T125/100)*LN(N125:T125/100+0.000000000001))</f>
        <v>3.62139437182299</v>
      </c>
      <c r="AP125" s="1" cm="1">
        <f t="array" ref="AP125">SUMPRODUCT((N125:T125/100)^2)</f>
        <v>0.811471129274498</v>
      </c>
      <c r="AQ125" s="1" cm="1">
        <f t="array" ref="AQ125">1/SUMPRODUCT((N125:T125/100)^2)</f>
        <v>1.23232973290628</v>
      </c>
      <c r="AR125" s="1" t="s">
        <v>55</v>
      </c>
      <c r="AS125" s="6">
        <f t="shared" si="37"/>
        <v>2</v>
      </c>
      <c r="AT125" s="1">
        <v>979.85</v>
      </c>
      <c r="AU125" s="1">
        <v>4</v>
      </c>
      <c r="AV125" s="1">
        <v>50</v>
      </c>
      <c r="AW125" s="1">
        <v>549.85</v>
      </c>
      <c r="AX125" s="1">
        <v>1</v>
      </c>
      <c r="AY125" s="5">
        <f t="shared" si="38"/>
        <v>274.925</v>
      </c>
      <c r="AZ125" s="1">
        <f t="shared" si="39"/>
        <v>0.5</v>
      </c>
      <c r="BA125" s="1">
        <f t="shared" si="40"/>
        <v>549.85</v>
      </c>
      <c r="BB125" s="1">
        <f t="shared" si="41"/>
        <v>430</v>
      </c>
      <c r="BC125" s="1" t="s">
        <v>56</v>
      </c>
      <c r="BD125" s="1">
        <v>140</v>
      </c>
      <c r="BE125" s="1" t="s">
        <v>52</v>
      </c>
      <c r="BF125" s="1" t="s">
        <v>52</v>
      </c>
      <c r="BG125" s="1">
        <v>49</v>
      </c>
      <c r="BH125" s="1">
        <f t="shared" si="42"/>
        <v>-0.923839688633758</v>
      </c>
      <c r="BI125" s="1">
        <f t="shared" si="43"/>
        <v>0.926460609945532</v>
      </c>
    </row>
    <row r="126" spans="1:61">
      <c r="A126" s="1">
        <v>873</v>
      </c>
      <c r="B126" s="1" t="s">
        <v>99</v>
      </c>
      <c r="C126" s="1" t="str">
        <f>_xlfn.XLOOKUP(A126,All!$A:$A,All!$C:$C,"")</f>
        <v>Cu-Al-Cr-Mg-Ni-Si</v>
      </c>
      <c r="D126" s="1">
        <v>2</v>
      </c>
      <c r="E126" s="1" t="s">
        <v>1344</v>
      </c>
      <c r="F126" s="1">
        <f t="shared" si="22"/>
        <v>92.25</v>
      </c>
      <c r="G126" s="1">
        <v>0.5</v>
      </c>
      <c r="H126" s="1">
        <v>0.1</v>
      </c>
      <c r="I126" s="1">
        <v>0.15</v>
      </c>
      <c r="J126" s="1">
        <v>6</v>
      </c>
      <c r="K126" s="1">
        <v>1</v>
      </c>
      <c r="L126" s="1">
        <v>0</v>
      </c>
      <c r="M126" s="1" t="s">
        <v>1345</v>
      </c>
      <c r="N126" s="1" cm="1">
        <f t="array" ref="N126">(F126/$F$4)/SUMPRODUCT($F126:$L126/$F$4:$L$4)*100</f>
        <v>89.8241262975082</v>
      </c>
      <c r="O126" s="1" cm="1">
        <f t="array" ref="O126">(G126/$G$4)/SUMPRODUCT($F126:$L126/$F$4:$L$4)*100</f>
        <v>1.14659676353571</v>
      </c>
      <c r="P126" s="1" cm="1">
        <f t="array" ref="P126">(H126/$H$4)/SUMPRODUCT($F126:$L126/$F$4:$L$4)*100</f>
        <v>0.118999437932613</v>
      </c>
      <c r="Q126" s="1" cm="1">
        <f t="array" ref="Q126">(I126/$I$4)/SUMPRODUCT($F126:$L126/$F$4:$L$4)*100</f>
        <v>0.381865548739609</v>
      </c>
      <c r="R126" s="1" cm="1">
        <f t="array" ref="R126">(J126/$J$4)/SUMPRODUCT($F126:$L126/$F$4:$L$4)*100</f>
        <v>6.32528046759661</v>
      </c>
      <c r="S126" s="1" cm="1">
        <f t="array" ref="S126">(K126/$K$4)/SUMPRODUCT($F126:$L126/$F$4:$L$4)*100</f>
        <v>2.20313148468724</v>
      </c>
      <c r="T126" s="1" cm="1">
        <f t="array" ref="T126">(L126/$L$4)/SUMPRODUCT($F126:$L126/$F$4:$L$4)*100</f>
        <v>0</v>
      </c>
      <c r="U126" s="1">
        <f t="shared" si="23"/>
        <v>100</v>
      </c>
      <c r="V126" s="1">
        <f t="shared" si="24"/>
        <v>6</v>
      </c>
      <c r="W126" s="1">
        <f t="shared" si="25"/>
        <v>7</v>
      </c>
      <c r="X126" s="1">
        <f t="shared" si="26"/>
        <v>6</v>
      </c>
      <c r="Y126" s="1">
        <f t="shared" si="27"/>
        <v>0.0214285714285714</v>
      </c>
      <c r="Z126" s="1">
        <f t="shared" si="28"/>
        <v>0</v>
      </c>
      <c r="AA126" s="1">
        <f t="shared" si="29"/>
        <v>0</v>
      </c>
      <c r="AB126" s="1">
        <f t="shared" si="30"/>
        <v>0.1</v>
      </c>
      <c r="AC126" s="1">
        <f t="shared" si="31"/>
        <v>0</v>
      </c>
      <c r="AD126" s="1">
        <f t="shared" si="32"/>
        <v>1.18999437932613</v>
      </c>
      <c r="AE126" s="1">
        <f t="shared" si="33"/>
        <v>0.0142857142857143</v>
      </c>
      <c r="AF126" s="1">
        <f t="shared" si="34"/>
        <v>70</v>
      </c>
      <c r="AG126" s="1">
        <f t="shared" si="35"/>
        <v>0.7</v>
      </c>
      <c r="AH126" s="7">
        <f t="shared" si="36"/>
        <v>0.101758737024918</v>
      </c>
      <c r="AI126" s="7" cm="1">
        <f t="array" ref="AI126">SQRT(SUMPRODUCT(N126:T126/100,(1-($N$4:$T$4/(SUMPRODUCT(N126:T126,$N$4:$T$4)/100)))^2))</f>
        <v>0.0290537376869327</v>
      </c>
      <c r="AJ126" s="7" cm="1">
        <f t="array" ref="AJ126">SUMPRODUCT(N126:T126,$N$3:$T$3)/100</f>
        <v>1.8947687920439</v>
      </c>
      <c r="AK126" s="7" cm="1">
        <f t="array" ref="AK126">SUMPRODUCT(N126:T126/100,($N$3:$T$3-(SUMPRODUCT(N126:T126,$N$3:$T$3)/100))^2)</f>
        <v>0.00234106527333297</v>
      </c>
      <c r="AL126" s="7" cm="1">
        <f t="array" ref="AL126">SUMPRODUCT(N126:T126/100,($N$2:$T$2-(SUMPRODUCT(N126:T126,$N$2:$T$2)/100))^2)</f>
        <v>2.09350754742919</v>
      </c>
      <c r="AM126" s="7" cm="1">
        <f t="array" ref="AM126">SUMPRODUCT(N126:T126,$N$2:$T$2)/100</f>
        <v>10.6504823790299</v>
      </c>
      <c r="AN126" s="1" cm="1">
        <f t="array" ref="AN126">SUMPRODUCT(N126:T126,$N$1:$T$1)/100</f>
        <v>1109.7582017422</v>
      </c>
      <c r="AO126" s="1" cm="1">
        <f t="array" ref="AO126">-8.314*SUMPRODUCT((N126:T126/100)*LN(N126:T126/100+0.000000000001))</f>
        <v>3.62139437182299</v>
      </c>
      <c r="AP126" s="1" cm="1">
        <f t="array" ref="AP126">SUMPRODUCT((N126:T126/100)^2)</f>
        <v>0.811471129274498</v>
      </c>
      <c r="AQ126" s="1" cm="1">
        <f t="array" ref="AQ126">1/SUMPRODUCT((N126:T126/100)^2)</f>
        <v>1.23232973290628</v>
      </c>
      <c r="AR126" s="1" t="s">
        <v>55</v>
      </c>
      <c r="AS126" s="6">
        <f t="shared" si="37"/>
        <v>2</v>
      </c>
      <c r="AT126" s="1">
        <v>979.85</v>
      </c>
      <c r="AU126" s="1">
        <v>4</v>
      </c>
      <c r="AV126" s="1">
        <v>50</v>
      </c>
      <c r="AW126" s="1">
        <v>549.85</v>
      </c>
      <c r="AX126" s="1">
        <v>0.25</v>
      </c>
      <c r="AY126" s="5">
        <f t="shared" si="38"/>
        <v>274.925</v>
      </c>
      <c r="AZ126" s="1">
        <f t="shared" si="39"/>
        <v>0.125</v>
      </c>
      <c r="BA126" s="1">
        <f t="shared" si="40"/>
        <v>137.4625</v>
      </c>
      <c r="BB126" s="1">
        <f t="shared" si="41"/>
        <v>430</v>
      </c>
      <c r="BC126" s="1" t="s">
        <v>56</v>
      </c>
      <c r="BD126" s="1">
        <v>141</v>
      </c>
      <c r="BE126" s="1" t="s">
        <v>52</v>
      </c>
      <c r="BF126" s="1" t="s">
        <v>52</v>
      </c>
      <c r="BG126" s="1">
        <v>49</v>
      </c>
      <c r="BH126" s="1">
        <f t="shared" si="42"/>
        <v>-0.910978763575193</v>
      </c>
      <c r="BI126" s="1">
        <f t="shared" si="43"/>
        <v>0.923963860690704</v>
      </c>
    </row>
    <row r="127" spans="1:61">
      <c r="A127" s="1">
        <v>864</v>
      </c>
      <c r="B127" s="1" t="s">
        <v>99</v>
      </c>
      <c r="C127" s="1" t="str">
        <f>_xlfn.XLOOKUP(A127,All!$A:$A,All!$C:$C,"")</f>
        <v>Cu-Al-Cr-Mg-Ni-Si</v>
      </c>
      <c r="D127" s="1">
        <v>2</v>
      </c>
      <c r="E127" s="1" t="s">
        <v>1344</v>
      </c>
      <c r="F127" s="1">
        <f t="shared" si="22"/>
        <v>92.25</v>
      </c>
      <c r="G127" s="1">
        <v>0.5</v>
      </c>
      <c r="H127" s="1">
        <v>0.1</v>
      </c>
      <c r="I127" s="1">
        <v>0.15</v>
      </c>
      <c r="J127" s="1">
        <v>6</v>
      </c>
      <c r="K127" s="1">
        <v>1</v>
      </c>
      <c r="L127" s="1">
        <v>0</v>
      </c>
      <c r="M127" s="1" t="s">
        <v>1345</v>
      </c>
      <c r="N127" s="1" cm="1">
        <f t="array" ref="N127">(F127/$F$4)/SUMPRODUCT($F127:$L127/$F$4:$L$4)*100</f>
        <v>89.8241262975082</v>
      </c>
      <c r="O127" s="1" cm="1">
        <f t="array" ref="O127">(G127/$G$4)/SUMPRODUCT($F127:$L127/$F$4:$L$4)*100</f>
        <v>1.14659676353571</v>
      </c>
      <c r="P127" s="1" cm="1">
        <f t="array" ref="P127">(H127/$H$4)/SUMPRODUCT($F127:$L127/$F$4:$L$4)*100</f>
        <v>0.118999437932613</v>
      </c>
      <c r="Q127" s="1" cm="1">
        <f t="array" ref="Q127">(I127/$I$4)/SUMPRODUCT($F127:$L127/$F$4:$L$4)*100</f>
        <v>0.381865548739609</v>
      </c>
      <c r="R127" s="1" cm="1">
        <f t="array" ref="R127">(J127/$J$4)/SUMPRODUCT($F127:$L127/$F$4:$L$4)*100</f>
        <v>6.32528046759661</v>
      </c>
      <c r="S127" s="1" cm="1">
        <f t="array" ref="S127">(K127/$K$4)/SUMPRODUCT($F127:$L127/$F$4:$L$4)*100</f>
        <v>2.20313148468724</v>
      </c>
      <c r="T127" s="1" cm="1">
        <f t="array" ref="T127">(L127/$L$4)/SUMPRODUCT($F127:$L127/$F$4:$L$4)*100</f>
        <v>0</v>
      </c>
      <c r="U127" s="1">
        <f t="shared" si="23"/>
        <v>100</v>
      </c>
      <c r="V127" s="1">
        <f t="shared" si="24"/>
        <v>6</v>
      </c>
      <c r="W127" s="1">
        <f t="shared" si="25"/>
        <v>7</v>
      </c>
      <c r="X127" s="1">
        <f t="shared" si="26"/>
        <v>6</v>
      </c>
      <c r="Y127" s="1">
        <f t="shared" si="27"/>
        <v>0.0214285714285714</v>
      </c>
      <c r="Z127" s="1">
        <f t="shared" si="28"/>
        <v>0</v>
      </c>
      <c r="AA127" s="1">
        <f t="shared" si="29"/>
        <v>0</v>
      </c>
      <c r="AB127" s="1">
        <f t="shared" si="30"/>
        <v>0.1</v>
      </c>
      <c r="AC127" s="1">
        <f t="shared" si="31"/>
        <v>0</v>
      </c>
      <c r="AD127" s="1">
        <f t="shared" si="32"/>
        <v>1.18999437932613</v>
      </c>
      <c r="AE127" s="1">
        <f t="shared" si="33"/>
        <v>0.0142857142857143</v>
      </c>
      <c r="AF127" s="1">
        <f t="shared" si="34"/>
        <v>70</v>
      </c>
      <c r="AG127" s="1">
        <f t="shared" si="35"/>
        <v>0.7</v>
      </c>
      <c r="AH127" s="7">
        <f t="shared" si="36"/>
        <v>0.101758737024918</v>
      </c>
      <c r="AI127" s="7" cm="1">
        <f t="array" ref="AI127">SQRT(SUMPRODUCT(N127:T127/100,(1-($N$4:$T$4/(SUMPRODUCT(N127:T127,$N$4:$T$4)/100)))^2))</f>
        <v>0.0290537376869327</v>
      </c>
      <c r="AJ127" s="7" cm="1">
        <f t="array" ref="AJ127">SUMPRODUCT(N127:T127,$N$3:$T$3)/100</f>
        <v>1.8947687920439</v>
      </c>
      <c r="AK127" s="7" cm="1">
        <f t="array" ref="AK127">SUMPRODUCT(N127:T127/100,($N$3:$T$3-(SUMPRODUCT(N127:T127,$N$3:$T$3)/100))^2)</f>
        <v>0.00234106527333297</v>
      </c>
      <c r="AL127" s="7" cm="1">
        <f t="array" ref="AL127">SUMPRODUCT(N127:T127/100,($N$2:$T$2-(SUMPRODUCT(N127:T127,$N$2:$T$2)/100))^2)</f>
        <v>2.09350754742919</v>
      </c>
      <c r="AM127" s="7" cm="1">
        <f t="array" ref="AM127">SUMPRODUCT(N127:T127,$N$2:$T$2)/100</f>
        <v>10.6504823790299</v>
      </c>
      <c r="AN127" s="1" cm="1">
        <f t="array" ref="AN127">SUMPRODUCT(N127:T127,$N$1:$T$1)/100</f>
        <v>1109.7582017422</v>
      </c>
      <c r="AO127" s="1" cm="1">
        <f t="array" ref="AO127">-8.314*SUMPRODUCT((N127:T127/100)*LN(N127:T127/100+0.000000000001))</f>
        <v>3.62139437182299</v>
      </c>
      <c r="AP127" s="1" cm="1">
        <f t="array" ref="AP127">SUMPRODUCT((N127:T127/100)^2)</f>
        <v>0.811471129274498</v>
      </c>
      <c r="AQ127" s="1" cm="1">
        <f t="array" ref="AQ127">1/SUMPRODUCT((N127:T127/100)^2)</f>
        <v>1.23232973290628</v>
      </c>
      <c r="AR127" s="1" t="s">
        <v>55</v>
      </c>
      <c r="AS127" s="6">
        <f t="shared" si="37"/>
        <v>2</v>
      </c>
      <c r="AT127" s="1">
        <v>979.85</v>
      </c>
      <c r="AU127" s="1">
        <v>4</v>
      </c>
      <c r="AV127" s="1">
        <v>50</v>
      </c>
      <c r="AW127" s="1">
        <v>499.85</v>
      </c>
      <c r="AX127" s="1">
        <v>0.25</v>
      </c>
      <c r="AY127" s="5">
        <f t="shared" si="38"/>
        <v>249.925</v>
      </c>
      <c r="AZ127" s="1">
        <f t="shared" si="39"/>
        <v>0.125</v>
      </c>
      <c r="BA127" s="1">
        <f t="shared" si="40"/>
        <v>124.9625</v>
      </c>
      <c r="BB127" s="1">
        <f t="shared" si="41"/>
        <v>480</v>
      </c>
      <c r="BC127" s="1" t="s">
        <v>56</v>
      </c>
      <c r="BD127" s="1">
        <v>180</v>
      </c>
      <c r="BE127" s="1" t="s">
        <v>52</v>
      </c>
      <c r="BF127" s="1" t="s">
        <v>52</v>
      </c>
      <c r="BG127" s="1">
        <v>49</v>
      </c>
      <c r="BH127" s="1">
        <f t="shared" si="42"/>
        <v>-0.409402686291153</v>
      </c>
      <c r="BI127" s="1">
        <f t="shared" si="43"/>
        <v>0.829581934480047</v>
      </c>
    </row>
    <row r="128" spans="1:61">
      <c r="A128" s="1">
        <v>1084</v>
      </c>
      <c r="B128" s="1" t="s">
        <v>99</v>
      </c>
      <c r="C128" s="1" t="str">
        <f>_xlfn.XLOOKUP(A128,All!$A:$A,All!$C:$C,"")</f>
        <v>Cu-Al-Cr-Mg-Ni-Si</v>
      </c>
      <c r="D128" s="1">
        <v>2</v>
      </c>
      <c r="E128" s="1" t="s">
        <v>1344</v>
      </c>
      <c r="F128" s="1">
        <f t="shared" si="22"/>
        <v>92.25</v>
      </c>
      <c r="G128" s="1">
        <v>0.5</v>
      </c>
      <c r="H128" s="1">
        <v>0.1</v>
      </c>
      <c r="I128" s="1">
        <v>0.15</v>
      </c>
      <c r="J128" s="1">
        <v>6</v>
      </c>
      <c r="K128" s="1">
        <v>1</v>
      </c>
      <c r="L128" s="1">
        <v>0</v>
      </c>
      <c r="M128" s="1" t="s">
        <v>1345</v>
      </c>
      <c r="N128" s="1" cm="1">
        <f t="array" ref="N128">(F128/$F$4)/SUMPRODUCT($F128:$L128/$F$4:$L$4)*100</f>
        <v>89.8241262975082</v>
      </c>
      <c r="O128" s="1" cm="1">
        <f t="array" ref="O128">(G128/$G$4)/SUMPRODUCT($F128:$L128/$F$4:$L$4)*100</f>
        <v>1.14659676353571</v>
      </c>
      <c r="P128" s="1" cm="1">
        <f t="array" ref="P128">(H128/$H$4)/SUMPRODUCT($F128:$L128/$F$4:$L$4)*100</f>
        <v>0.118999437932613</v>
      </c>
      <c r="Q128" s="1" cm="1">
        <f t="array" ref="Q128">(I128/$I$4)/SUMPRODUCT($F128:$L128/$F$4:$L$4)*100</f>
        <v>0.381865548739609</v>
      </c>
      <c r="R128" s="1" cm="1">
        <f t="array" ref="R128">(J128/$J$4)/SUMPRODUCT($F128:$L128/$F$4:$L$4)*100</f>
        <v>6.32528046759661</v>
      </c>
      <c r="S128" s="1" cm="1">
        <f t="array" ref="S128">(K128/$K$4)/SUMPRODUCT($F128:$L128/$F$4:$L$4)*100</f>
        <v>2.20313148468724</v>
      </c>
      <c r="T128" s="1" cm="1">
        <f t="array" ref="T128">(L128/$L$4)/SUMPRODUCT($F128:$L128/$F$4:$L$4)*100</f>
        <v>0</v>
      </c>
      <c r="U128" s="1">
        <f t="shared" si="23"/>
        <v>100</v>
      </c>
      <c r="V128" s="1">
        <f t="shared" si="24"/>
        <v>6</v>
      </c>
      <c r="W128" s="1">
        <f t="shared" si="25"/>
        <v>7</v>
      </c>
      <c r="X128" s="1">
        <f t="shared" si="26"/>
        <v>6</v>
      </c>
      <c r="Y128" s="1">
        <f t="shared" si="27"/>
        <v>0.0214285714285714</v>
      </c>
      <c r="Z128" s="1">
        <f t="shared" si="28"/>
        <v>0</v>
      </c>
      <c r="AA128" s="1">
        <f t="shared" si="29"/>
        <v>0</v>
      </c>
      <c r="AB128" s="1">
        <f t="shared" si="30"/>
        <v>0.1</v>
      </c>
      <c r="AC128" s="1">
        <f t="shared" si="31"/>
        <v>0</v>
      </c>
      <c r="AD128" s="1">
        <f t="shared" si="32"/>
        <v>1.18999437932613</v>
      </c>
      <c r="AE128" s="1">
        <f t="shared" si="33"/>
        <v>0.0142857142857143</v>
      </c>
      <c r="AF128" s="1">
        <f t="shared" si="34"/>
        <v>70</v>
      </c>
      <c r="AG128" s="1">
        <f t="shared" si="35"/>
        <v>0.7</v>
      </c>
      <c r="AH128" s="7">
        <f t="shared" si="36"/>
        <v>0.101758737024918</v>
      </c>
      <c r="AI128" s="7" cm="1">
        <f t="array" ref="AI128">SQRT(SUMPRODUCT(N128:T128/100,(1-($N$4:$T$4/(SUMPRODUCT(N128:T128,$N$4:$T$4)/100)))^2))</f>
        <v>0.0290537376869327</v>
      </c>
      <c r="AJ128" s="7" cm="1">
        <f t="array" ref="AJ128">SUMPRODUCT(N128:T128,$N$3:$T$3)/100</f>
        <v>1.8947687920439</v>
      </c>
      <c r="AK128" s="7" cm="1">
        <f t="array" ref="AK128">SUMPRODUCT(N128:T128/100,($N$3:$T$3-(SUMPRODUCT(N128:T128,$N$3:$T$3)/100))^2)</f>
        <v>0.00234106527333297</v>
      </c>
      <c r="AL128" s="7" cm="1">
        <f t="array" ref="AL128">SUMPRODUCT(N128:T128/100,($N$2:$T$2-(SUMPRODUCT(N128:T128,$N$2:$T$2)/100))^2)</f>
        <v>2.09350754742919</v>
      </c>
      <c r="AM128" s="7" cm="1">
        <f t="array" ref="AM128">SUMPRODUCT(N128:T128,$N$2:$T$2)/100</f>
        <v>10.6504823790299</v>
      </c>
      <c r="AN128" s="1" cm="1">
        <f t="array" ref="AN128">SUMPRODUCT(N128:T128,$N$1:$T$1)/100</f>
        <v>1109.7582017422</v>
      </c>
      <c r="AO128" s="1" cm="1">
        <f t="array" ref="AO128">-8.314*SUMPRODUCT((N128:T128/100)*LN(N128:T128/100+0.000000000001))</f>
        <v>3.62139437182299</v>
      </c>
      <c r="AP128" s="1" cm="1">
        <f t="array" ref="AP128">SUMPRODUCT((N128:T128/100)^2)</f>
        <v>0.811471129274498</v>
      </c>
      <c r="AQ128" s="1" cm="1">
        <f t="array" ref="AQ128">1/SUMPRODUCT((N128:T128/100)^2)</f>
        <v>1.23232973290628</v>
      </c>
      <c r="AR128" s="1" t="s">
        <v>54</v>
      </c>
      <c r="AS128" s="6">
        <f t="shared" si="37"/>
        <v>0</v>
      </c>
      <c r="AT128" s="1">
        <v>979.85</v>
      </c>
      <c r="AU128" s="1">
        <v>4</v>
      </c>
      <c r="AV128" s="1">
        <v>0</v>
      </c>
      <c r="AW128" s="1">
        <v>449.85</v>
      </c>
      <c r="AX128" s="1">
        <v>4</v>
      </c>
      <c r="AY128" s="5">
        <f t="shared" si="38"/>
        <v>0</v>
      </c>
      <c r="AZ128" s="1">
        <f t="shared" si="39"/>
        <v>0</v>
      </c>
      <c r="BA128" s="1">
        <f t="shared" si="40"/>
        <v>1799.4</v>
      </c>
      <c r="BB128" s="1">
        <f t="shared" si="41"/>
        <v>530</v>
      </c>
      <c r="BC128" s="1" t="s">
        <v>51</v>
      </c>
      <c r="BD128" s="1">
        <v>209</v>
      </c>
      <c r="BE128" s="1" t="s">
        <v>52</v>
      </c>
      <c r="BF128" s="1" t="s">
        <v>52</v>
      </c>
      <c r="BG128" s="1">
        <v>49</v>
      </c>
      <c r="BH128" s="1">
        <f t="shared" si="42"/>
        <v>-0.0364358595927641</v>
      </c>
      <c r="BI128" s="1">
        <f t="shared" si="43"/>
        <v>0.763999535247556</v>
      </c>
    </row>
    <row r="129" spans="1:61">
      <c r="A129" s="1">
        <v>926</v>
      </c>
      <c r="B129" s="1" t="s">
        <v>99</v>
      </c>
      <c r="C129" s="1" t="str">
        <f>_xlfn.XLOOKUP(A129,All!$A:$A,All!$C:$C,"")</f>
        <v>Cu-Al-Cr-Mg-Ni-Si</v>
      </c>
      <c r="D129" s="1">
        <v>2</v>
      </c>
      <c r="E129" s="1" t="s">
        <v>1344</v>
      </c>
      <c r="F129" s="1">
        <f t="shared" si="22"/>
        <v>92.25</v>
      </c>
      <c r="G129" s="1">
        <v>0.5</v>
      </c>
      <c r="H129" s="1">
        <v>0.1</v>
      </c>
      <c r="I129" s="1">
        <v>0.15</v>
      </c>
      <c r="J129" s="1">
        <v>6</v>
      </c>
      <c r="K129" s="1">
        <v>1</v>
      </c>
      <c r="L129" s="1">
        <v>0</v>
      </c>
      <c r="M129" s="1" t="s">
        <v>1345</v>
      </c>
      <c r="N129" s="1" cm="1">
        <f t="array" ref="N129">(F129/$F$4)/SUMPRODUCT($F129:$L129/$F$4:$L$4)*100</f>
        <v>89.8241262975082</v>
      </c>
      <c r="O129" s="1" cm="1">
        <f t="array" ref="O129">(G129/$G$4)/SUMPRODUCT($F129:$L129/$F$4:$L$4)*100</f>
        <v>1.14659676353571</v>
      </c>
      <c r="P129" s="1" cm="1">
        <f t="array" ref="P129">(H129/$H$4)/SUMPRODUCT($F129:$L129/$F$4:$L$4)*100</f>
        <v>0.118999437932613</v>
      </c>
      <c r="Q129" s="1" cm="1">
        <f t="array" ref="Q129">(I129/$I$4)/SUMPRODUCT($F129:$L129/$F$4:$L$4)*100</f>
        <v>0.381865548739609</v>
      </c>
      <c r="R129" s="1" cm="1">
        <f t="array" ref="R129">(J129/$J$4)/SUMPRODUCT($F129:$L129/$F$4:$L$4)*100</f>
        <v>6.32528046759661</v>
      </c>
      <c r="S129" s="1" cm="1">
        <f t="array" ref="S129">(K129/$K$4)/SUMPRODUCT($F129:$L129/$F$4:$L$4)*100</f>
        <v>2.20313148468724</v>
      </c>
      <c r="T129" s="1" cm="1">
        <f t="array" ref="T129">(L129/$L$4)/SUMPRODUCT($F129:$L129/$F$4:$L$4)*100</f>
        <v>0</v>
      </c>
      <c r="U129" s="1">
        <f t="shared" si="23"/>
        <v>100</v>
      </c>
      <c r="V129" s="1">
        <f t="shared" si="24"/>
        <v>6</v>
      </c>
      <c r="W129" s="1">
        <f t="shared" si="25"/>
        <v>7</v>
      </c>
      <c r="X129" s="1">
        <f t="shared" si="26"/>
        <v>6</v>
      </c>
      <c r="Y129" s="1">
        <f t="shared" si="27"/>
        <v>0.0214285714285714</v>
      </c>
      <c r="Z129" s="1">
        <f t="shared" si="28"/>
        <v>0</v>
      </c>
      <c r="AA129" s="1">
        <f t="shared" si="29"/>
        <v>0</v>
      </c>
      <c r="AB129" s="1">
        <f t="shared" si="30"/>
        <v>0.1</v>
      </c>
      <c r="AC129" s="1">
        <f t="shared" si="31"/>
        <v>0</v>
      </c>
      <c r="AD129" s="1">
        <f t="shared" si="32"/>
        <v>1.18999437932613</v>
      </c>
      <c r="AE129" s="1">
        <f t="shared" si="33"/>
        <v>0.0142857142857143</v>
      </c>
      <c r="AF129" s="1">
        <f t="shared" si="34"/>
        <v>70</v>
      </c>
      <c r="AG129" s="1">
        <f t="shared" si="35"/>
        <v>0.7</v>
      </c>
      <c r="AH129" s="7">
        <f t="shared" si="36"/>
        <v>0.101758737024918</v>
      </c>
      <c r="AI129" s="7" cm="1">
        <f t="array" ref="AI129">SQRT(SUMPRODUCT(N129:T129/100,(1-($N$4:$T$4/(SUMPRODUCT(N129:T129,$N$4:$T$4)/100)))^2))</f>
        <v>0.0290537376869327</v>
      </c>
      <c r="AJ129" s="7" cm="1">
        <f t="array" ref="AJ129">SUMPRODUCT(N129:T129,$N$3:$T$3)/100</f>
        <v>1.8947687920439</v>
      </c>
      <c r="AK129" s="7" cm="1">
        <f t="array" ref="AK129">SUMPRODUCT(N129:T129/100,($N$3:$T$3-(SUMPRODUCT(N129:T129,$N$3:$T$3)/100))^2)</f>
        <v>0.00234106527333297</v>
      </c>
      <c r="AL129" s="7" cm="1">
        <f t="array" ref="AL129">SUMPRODUCT(N129:T129/100,($N$2:$T$2-(SUMPRODUCT(N129:T129,$N$2:$T$2)/100))^2)</f>
        <v>2.09350754742919</v>
      </c>
      <c r="AM129" s="7" cm="1">
        <f t="array" ref="AM129">SUMPRODUCT(N129:T129,$N$2:$T$2)/100</f>
        <v>10.6504823790299</v>
      </c>
      <c r="AN129" s="1" cm="1">
        <f t="array" ref="AN129">SUMPRODUCT(N129:T129,$N$1:$T$1)/100</f>
        <v>1109.7582017422</v>
      </c>
      <c r="AO129" s="1" cm="1">
        <f t="array" ref="AO129">-8.314*SUMPRODUCT((N129:T129/100)*LN(N129:T129/100+0.000000000001))</f>
        <v>3.62139437182299</v>
      </c>
      <c r="AP129" s="1" cm="1">
        <f t="array" ref="AP129">SUMPRODUCT((N129:T129/100)^2)</f>
        <v>0.811471129274498</v>
      </c>
      <c r="AQ129" s="1" cm="1">
        <f t="array" ref="AQ129">1/SUMPRODUCT((N129:T129/100)^2)</f>
        <v>1.23232973290628</v>
      </c>
      <c r="AR129" s="1" t="s">
        <v>55</v>
      </c>
      <c r="AS129" s="6">
        <f t="shared" si="37"/>
        <v>2</v>
      </c>
      <c r="AT129" s="1">
        <v>979.85</v>
      </c>
      <c r="AU129" s="1">
        <v>4</v>
      </c>
      <c r="AV129" s="1">
        <v>50</v>
      </c>
      <c r="AW129" s="1">
        <v>449.85</v>
      </c>
      <c r="AX129" s="1">
        <v>0.75</v>
      </c>
      <c r="AY129" s="5">
        <f t="shared" si="38"/>
        <v>224.925</v>
      </c>
      <c r="AZ129" s="1">
        <f t="shared" si="39"/>
        <v>0.375</v>
      </c>
      <c r="BA129" s="1">
        <f t="shared" si="40"/>
        <v>337.3875</v>
      </c>
      <c r="BB129" s="1">
        <f t="shared" si="41"/>
        <v>530</v>
      </c>
      <c r="BC129" s="1" t="s">
        <v>56</v>
      </c>
      <c r="BD129" s="1">
        <v>216</v>
      </c>
      <c r="BE129" s="1" t="s">
        <v>52</v>
      </c>
      <c r="BF129" s="1" t="s">
        <v>52</v>
      </c>
      <c r="BG129" s="1">
        <v>49</v>
      </c>
      <c r="BH129" s="1">
        <f t="shared" si="42"/>
        <v>0.0535906158171918</v>
      </c>
      <c r="BI129" s="1">
        <f t="shared" si="43"/>
        <v>0.748892319551776</v>
      </c>
    </row>
    <row r="130" spans="1:61">
      <c r="A130" s="1">
        <v>832</v>
      </c>
      <c r="B130" s="1" t="s">
        <v>99</v>
      </c>
      <c r="C130" s="1" t="str">
        <f>_xlfn.XLOOKUP(A130,All!$A:$A,All!$C:$C,"")</f>
        <v>Cu-Al-Cr-Mg-Ni-Si</v>
      </c>
      <c r="D130" s="1">
        <v>2</v>
      </c>
      <c r="E130" s="1" t="s">
        <v>1344</v>
      </c>
      <c r="F130" s="1">
        <f t="shared" si="22"/>
        <v>92.25</v>
      </c>
      <c r="G130" s="1">
        <v>0.5</v>
      </c>
      <c r="H130" s="1">
        <v>0.1</v>
      </c>
      <c r="I130" s="1">
        <v>0.15</v>
      </c>
      <c r="J130" s="1">
        <v>6</v>
      </c>
      <c r="K130" s="1">
        <v>1</v>
      </c>
      <c r="L130" s="1">
        <v>0</v>
      </c>
      <c r="M130" s="1" t="s">
        <v>1345</v>
      </c>
      <c r="N130" s="1" cm="1">
        <f t="array" ref="N130">(F130/$F$4)/SUMPRODUCT($F130:$L130/$F$4:$L$4)*100</f>
        <v>89.8241262975082</v>
      </c>
      <c r="O130" s="1" cm="1">
        <f t="array" ref="O130">(G130/$G$4)/SUMPRODUCT($F130:$L130/$F$4:$L$4)*100</f>
        <v>1.14659676353571</v>
      </c>
      <c r="P130" s="1" cm="1">
        <f t="array" ref="P130">(H130/$H$4)/SUMPRODUCT($F130:$L130/$F$4:$L$4)*100</f>
        <v>0.118999437932613</v>
      </c>
      <c r="Q130" s="1" cm="1">
        <f t="array" ref="Q130">(I130/$I$4)/SUMPRODUCT($F130:$L130/$F$4:$L$4)*100</f>
        <v>0.381865548739609</v>
      </c>
      <c r="R130" s="1" cm="1">
        <f t="array" ref="R130">(J130/$J$4)/SUMPRODUCT($F130:$L130/$F$4:$L$4)*100</f>
        <v>6.32528046759661</v>
      </c>
      <c r="S130" s="1" cm="1">
        <f t="array" ref="S130">(K130/$K$4)/SUMPRODUCT($F130:$L130/$F$4:$L$4)*100</f>
        <v>2.20313148468724</v>
      </c>
      <c r="T130" s="1" cm="1">
        <f t="array" ref="T130">(L130/$L$4)/SUMPRODUCT($F130:$L130/$F$4:$L$4)*100</f>
        <v>0</v>
      </c>
      <c r="U130" s="1">
        <f t="shared" si="23"/>
        <v>100</v>
      </c>
      <c r="V130" s="1">
        <f t="shared" si="24"/>
        <v>6</v>
      </c>
      <c r="W130" s="1">
        <f t="shared" si="25"/>
        <v>7</v>
      </c>
      <c r="X130" s="1">
        <f t="shared" si="26"/>
        <v>6</v>
      </c>
      <c r="Y130" s="1">
        <f t="shared" si="27"/>
        <v>0.0214285714285714</v>
      </c>
      <c r="Z130" s="1">
        <f t="shared" si="28"/>
        <v>0</v>
      </c>
      <c r="AA130" s="1">
        <f t="shared" si="29"/>
        <v>0</v>
      </c>
      <c r="AB130" s="1">
        <f t="shared" si="30"/>
        <v>0.1</v>
      </c>
      <c r="AC130" s="1">
        <f t="shared" si="31"/>
        <v>0</v>
      </c>
      <c r="AD130" s="1">
        <f t="shared" si="32"/>
        <v>1.18999437932613</v>
      </c>
      <c r="AE130" s="1">
        <f t="shared" si="33"/>
        <v>0.0142857142857143</v>
      </c>
      <c r="AF130" s="1">
        <f t="shared" si="34"/>
        <v>70</v>
      </c>
      <c r="AG130" s="1">
        <f t="shared" si="35"/>
        <v>0.7</v>
      </c>
      <c r="AH130" s="7">
        <f t="shared" si="36"/>
        <v>0.101758737024918</v>
      </c>
      <c r="AI130" s="7" cm="1">
        <f t="array" ref="AI130">SQRT(SUMPRODUCT(N130:T130/100,(1-($N$4:$T$4/(SUMPRODUCT(N130:T130,$N$4:$T$4)/100)))^2))</f>
        <v>0.0290537376869327</v>
      </c>
      <c r="AJ130" s="7" cm="1">
        <f t="array" ref="AJ130">SUMPRODUCT(N130:T130,$N$3:$T$3)/100</f>
        <v>1.8947687920439</v>
      </c>
      <c r="AK130" s="7" cm="1">
        <f t="array" ref="AK130">SUMPRODUCT(N130:T130/100,($N$3:$T$3-(SUMPRODUCT(N130:T130,$N$3:$T$3)/100))^2)</f>
        <v>0.00234106527333297</v>
      </c>
      <c r="AL130" s="7" cm="1">
        <f t="array" ref="AL130">SUMPRODUCT(N130:T130/100,($N$2:$T$2-(SUMPRODUCT(N130:T130,$N$2:$T$2)/100))^2)</f>
        <v>2.09350754742919</v>
      </c>
      <c r="AM130" s="7" cm="1">
        <f t="array" ref="AM130">SUMPRODUCT(N130:T130,$N$2:$T$2)/100</f>
        <v>10.6504823790299</v>
      </c>
      <c r="AN130" s="1" cm="1">
        <f t="array" ref="AN130">SUMPRODUCT(N130:T130,$N$1:$T$1)/100</f>
        <v>1109.7582017422</v>
      </c>
      <c r="AO130" s="1" cm="1">
        <f t="array" ref="AO130">-8.314*SUMPRODUCT((N130:T130/100)*LN(N130:T130/100+0.000000000001))</f>
        <v>3.62139437182299</v>
      </c>
      <c r="AP130" s="1" cm="1">
        <f t="array" ref="AP130">SUMPRODUCT((N130:T130/100)^2)</f>
        <v>0.811471129274498</v>
      </c>
      <c r="AQ130" s="1" cm="1">
        <f t="array" ref="AQ130">1/SUMPRODUCT((N130:T130/100)^2)</f>
        <v>1.23232973290628</v>
      </c>
      <c r="AR130" s="1" t="s">
        <v>55</v>
      </c>
      <c r="AS130" s="6">
        <f t="shared" si="37"/>
        <v>2</v>
      </c>
      <c r="AT130" s="1">
        <v>979.85</v>
      </c>
      <c r="AU130" s="1">
        <v>4</v>
      </c>
      <c r="AV130" s="1">
        <v>50</v>
      </c>
      <c r="AW130" s="1">
        <v>449.85</v>
      </c>
      <c r="AX130" s="1">
        <v>0.083</v>
      </c>
      <c r="AY130" s="5">
        <f t="shared" si="38"/>
        <v>224.925</v>
      </c>
      <c r="AZ130" s="1">
        <f t="shared" si="39"/>
        <v>0.0415</v>
      </c>
      <c r="BA130" s="1">
        <f t="shared" si="40"/>
        <v>37.33755</v>
      </c>
      <c r="BB130" s="1">
        <f t="shared" si="41"/>
        <v>530</v>
      </c>
      <c r="BC130" s="1" t="s">
        <v>56</v>
      </c>
      <c r="BD130" s="1">
        <v>220</v>
      </c>
      <c r="BE130" s="1" t="s">
        <v>52</v>
      </c>
      <c r="BF130" s="1" t="s">
        <v>52</v>
      </c>
      <c r="BG130" s="1">
        <v>49</v>
      </c>
      <c r="BH130" s="1">
        <f t="shared" si="42"/>
        <v>0.105034316051452</v>
      </c>
      <c r="BI130" s="1">
        <f t="shared" si="43"/>
        <v>0.740400830055671</v>
      </c>
    </row>
    <row r="131" spans="1:61">
      <c r="A131" s="1">
        <v>1028</v>
      </c>
      <c r="B131" s="1" t="s">
        <v>99</v>
      </c>
      <c r="C131" s="1" t="str">
        <f>_xlfn.XLOOKUP(A131,All!$A:$A,All!$C:$C,"")</f>
        <v>Cu-Al-Cr-Mg-Ni-Si</v>
      </c>
      <c r="D131" s="1">
        <v>2</v>
      </c>
      <c r="E131" s="1" t="s">
        <v>1344</v>
      </c>
      <c r="F131" s="1">
        <f t="shared" si="22"/>
        <v>92.25</v>
      </c>
      <c r="G131" s="1">
        <v>0.5</v>
      </c>
      <c r="H131" s="1">
        <v>0.1</v>
      </c>
      <c r="I131" s="1">
        <v>0.15</v>
      </c>
      <c r="J131" s="1">
        <v>6</v>
      </c>
      <c r="K131" s="1">
        <v>1</v>
      </c>
      <c r="L131" s="1">
        <v>0</v>
      </c>
      <c r="M131" s="1" t="s">
        <v>1345</v>
      </c>
      <c r="N131" s="1" cm="1">
        <f t="array" ref="N131">(F131/$F$4)/SUMPRODUCT($F131:$L131/$F$4:$L$4)*100</f>
        <v>89.8241262975082</v>
      </c>
      <c r="O131" s="1" cm="1">
        <f t="array" ref="O131">(G131/$G$4)/SUMPRODUCT($F131:$L131/$F$4:$L$4)*100</f>
        <v>1.14659676353571</v>
      </c>
      <c r="P131" s="1" cm="1">
        <f t="array" ref="P131">(H131/$H$4)/SUMPRODUCT($F131:$L131/$F$4:$L$4)*100</f>
        <v>0.118999437932613</v>
      </c>
      <c r="Q131" s="1" cm="1">
        <f t="array" ref="Q131">(I131/$I$4)/SUMPRODUCT($F131:$L131/$F$4:$L$4)*100</f>
        <v>0.381865548739609</v>
      </c>
      <c r="R131" s="1" cm="1">
        <f t="array" ref="R131">(J131/$J$4)/SUMPRODUCT($F131:$L131/$F$4:$L$4)*100</f>
        <v>6.32528046759661</v>
      </c>
      <c r="S131" s="1" cm="1">
        <f t="array" ref="S131">(K131/$K$4)/SUMPRODUCT($F131:$L131/$F$4:$L$4)*100</f>
        <v>2.20313148468724</v>
      </c>
      <c r="T131" s="1" cm="1">
        <f t="array" ref="T131">(L131/$L$4)/SUMPRODUCT($F131:$L131/$F$4:$L$4)*100</f>
        <v>0</v>
      </c>
      <c r="U131" s="1">
        <f t="shared" si="23"/>
        <v>100</v>
      </c>
      <c r="V131" s="1">
        <f t="shared" si="24"/>
        <v>6</v>
      </c>
      <c r="W131" s="1">
        <f t="shared" si="25"/>
        <v>7</v>
      </c>
      <c r="X131" s="1">
        <f t="shared" si="26"/>
        <v>6</v>
      </c>
      <c r="Y131" s="1">
        <f t="shared" si="27"/>
        <v>0.0214285714285714</v>
      </c>
      <c r="Z131" s="1">
        <f t="shared" si="28"/>
        <v>0</v>
      </c>
      <c r="AA131" s="1">
        <f t="shared" si="29"/>
        <v>0</v>
      </c>
      <c r="AB131" s="1">
        <f t="shared" si="30"/>
        <v>0.1</v>
      </c>
      <c r="AC131" s="1">
        <f t="shared" si="31"/>
        <v>0</v>
      </c>
      <c r="AD131" s="1">
        <f t="shared" si="32"/>
        <v>1.18999437932613</v>
      </c>
      <c r="AE131" s="1">
        <f t="shared" si="33"/>
        <v>0.0142857142857143</v>
      </c>
      <c r="AF131" s="1">
        <f t="shared" si="34"/>
        <v>70</v>
      </c>
      <c r="AG131" s="1">
        <f t="shared" si="35"/>
        <v>0.7</v>
      </c>
      <c r="AH131" s="7">
        <f t="shared" si="36"/>
        <v>0.101758737024918</v>
      </c>
      <c r="AI131" s="7" cm="1">
        <f t="array" ref="AI131">SQRT(SUMPRODUCT(N131:T131/100,(1-($N$4:$T$4/(SUMPRODUCT(N131:T131,$N$4:$T$4)/100)))^2))</f>
        <v>0.0290537376869327</v>
      </c>
      <c r="AJ131" s="7" cm="1">
        <f t="array" ref="AJ131">SUMPRODUCT(N131:T131,$N$3:$T$3)/100</f>
        <v>1.8947687920439</v>
      </c>
      <c r="AK131" s="7" cm="1">
        <f t="array" ref="AK131">SUMPRODUCT(N131:T131/100,($N$3:$T$3-(SUMPRODUCT(N131:T131,$N$3:$T$3)/100))^2)</f>
        <v>0.00234106527333297</v>
      </c>
      <c r="AL131" s="7" cm="1">
        <f t="array" ref="AL131">SUMPRODUCT(N131:T131/100,($N$2:$T$2-(SUMPRODUCT(N131:T131,$N$2:$T$2)/100))^2)</f>
        <v>2.09350754742919</v>
      </c>
      <c r="AM131" s="7" cm="1">
        <f t="array" ref="AM131">SUMPRODUCT(N131:T131,$N$2:$T$2)/100</f>
        <v>10.6504823790299</v>
      </c>
      <c r="AN131" s="1" cm="1">
        <f t="array" ref="AN131">SUMPRODUCT(N131:T131,$N$1:$T$1)/100</f>
        <v>1109.7582017422</v>
      </c>
      <c r="AO131" s="1" cm="1">
        <f t="array" ref="AO131">-8.314*SUMPRODUCT((N131:T131/100)*LN(N131:T131/100+0.000000000001))</f>
        <v>3.62139437182299</v>
      </c>
      <c r="AP131" s="1" cm="1">
        <f t="array" ref="AP131">SUMPRODUCT((N131:T131/100)^2)</f>
        <v>0.811471129274498</v>
      </c>
      <c r="AQ131" s="1" cm="1">
        <f t="array" ref="AQ131">1/SUMPRODUCT((N131:T131/100)^2)</f>
        <v>1.23232973290628</v>
      </c>
      <c r="AR131" s="1" t="s">
        <v>55</v>
      </c>
      <c r="AS131" s="6">
        <f t="shared" si="37"/>
        <v>2</v>
      </c>
      <c r="AT131" s="1">
        <v>979.85</v>
      </c>
      <c r="AU131" s="1">
        <v>4</v>
      </c>
      <c r="AV131" s="1">
        <v>50</v>
      </c>
      <c r="AW131" s="1">
        <v>399.85</v>
      </c>
      <c r="AX131" s="1">
        <v>2</v>
      </c>
      <c r="AY131" s="5">
        <f t="shared" si="38"/>
        <v>199.925</v>
      </c>
      <c r="AZ131" s="1">
        <f t="shared" si="39"/>
        <v>1</v>
      </c>
      <c r="BA131" s="1">
        <f t="shared" si="40"/>
        <v>799.7</v>
      </c>
      <c r="BB131" s="1">
        <f t="shared" si="41"/>
        <v>580</v>
      </c>
      <c r="BC131" s="1" t="s">
        <v>56</v>
      </c>
      <c r="BD131" s="1">
        <v>234</v>
      </c>
      <c r="BE131" s="1" t="s">
        <v>52</v>
      </c>
      <c r="BF131" s="1" t="s">
        <v>52</v>
      </c>
      <c r="BG131" s="1">
        <v>49</v>
      </c>
      <c r="BH131" s="1">
        <f t="shared" si="42"/>
        <v>0.285087266871364</v>
      </c>
      <c r="BI131" s="1">
        <f t="shared" si="43"/>
        <v>0.711549340265613</v>
      </c>
    </row>
    <row r="132" spans="1:61">
      <c r="A132" s="1">
        <v>995</v>
      </c>
      <c r="B132" s="1" t="s">
        <v>99</v>
      </c>
      <c r="C132" s="1" t="str">
        <f>_xlfn.XLOOKUP(A132,All!$A:$A,All!$C:$C,"")</f>
        <v>Cu-Al-Cr-Mg-Ni-Si</v>
      </c>
      <c r="D132" s="1">
        <v>2</v>
      </c>
      <c r="E132" s="1" t="s">
        <v>1344</v>
      </c>
      <c r="F132" s="1">
        <f t="shared" si="22"/>
        <v>92.25</v>
      </c>
      <c r="G132" s="1">
        <v>0.5</v>
      </c>
      <c r="H132" s="1">
        <v>0.1</v>
      </c>
      <c r="I132" s="1">
        <v>0.15</v>
      </c>
      <c r="J132" s="1">
        <v>6</v>
      </c>
      <c r="K132" s="1">
        <v>1</v>
      </c>
      <c r="L132" s="1">
        <v>0</v>
      </c>
      <c r="M132" s="1" t="s">
        <v>1345</v>
      </c>
      <c r="N132" s="1" cm="1">
        <f t="array" ref="N132">(F132/$F$4)/SUMPRODUCT($F132:$L132/$F$4:$L$4)*100</f>
        <v>89.8241262975082</v>
      </c>
      <c r="O132" s="1" cm="1">
        <f t="array" ref="O132">(G132/$G$4)/SUMPRODUCT($F132:$L132/$F$4:$L$4)*100</f>
        <v>1.14659676353571</v>
      </c>
      <c r="P132" s="1" cm="1">
        <f t="array" ref="P132">(H132/$H$4)/SUMPRODUCT($F132:$L132/$F$4:$L$4)*100</f>
        <v>0.118999437932613</v>
      </c>
      <c r="Q132" s="1" cm="1">
        <f t="array" ref="Q132">(I132/$I$4)/SUMPRODUCT($F132:$L132/$F$4:$L$4)*100</f>
        <v>0.381865548739609</v>
      </c>
      <c r="R132" s="1" cm="1">
        <f t="array" ref="R132">(J132/$J$4)/SUMPRODUCT($F132:$L132/$F$4:$L$4)*100</f>
        <v>6.32528046759661</v>
      </c>
      <c r="S132" s="1" cm="1">
        <f t="array" ref="S132">(K132/$K$4)/SUMPRODUCT($F132:$L132/$F$4:$L$4)*100</f>
        <v>2.20313148468724</v>
      </c>
      <c r="T132" s="1" cm="1">
        <f t="array" ref="T132">(L132/$L$4)/SUMPRODUCT($F132:$L132/$F$4:$L$4)*100</f>
        <v>0</v>
      </c>
      <c r="U132" s="1">
        <f t="shared" si="23"/>
        <v>100</v>
      </c>
      <c r="V132" s="1">
        <f t="shared" si="24"/>
        <v>6</v>
      </c>
      <c r="W132" s="1">
        <f t="shared" si="25"/>
        <v>7</v>
      </c>
      <c r="X132" s="1">
        <f t="shared" si="26"/>
        <v>6</v>
      </c>
      <c r="Y132" s="1">
        <f t="shared" si="27"/>
        <v>0.0214285714285714</v>
      </c>
      <c r="Z132" s="1">
        <f t="shared" si="28"/>
        <v>0</v>
      </c>
      <c r="AA132" s="1">
        <f t="shared" si="29"/>
        <v>0</v>
      </c>
      <c r="AB132" s="1">
        <f t="shared" si="30"/>
        <v>0.1</v>
      </c>
      <c r="AC132" s="1">
        <f t="shared" si="31"/>
        <v>0</v>
      </c>
      <c r="AD132" s="1">
        <f t="shared" si="32"/>
        <v>1.18999437932613</v>
      </c>
      <c r="AE132" s="1">
        <f t="shared" si="33"/>
        <v>0.0142857142857143</v>
      </c>
      <c r="AF132" s="1">
        <f t="shared" si="34"/>
        <v>70</v>
      </c>
      <c r="AG132" s="1">
        <f t="shared" si="35"/>
        <v>0.7</v>
      </c>
      <c r="AH132" s="7">
        <f t="shared" si="36"/>
        <v>0.101758737024918</v>
      </c>
      <c r="AI132" s="7" cm="1">
        <f t="array" ref="AI132">SQRT(SUMPRODUCT(N132:T132/100,(1-($N$4:$T$4/(SUMPRODUCT(N132:T132,$N$4:$T$4)/100)))^2))</f>
        <v>0.0290537376869327</v>
      </c>
      <c r="AJ132" s="7" cm="1">
        <f t="array" ref="AJ132">SUMPRODUCT(N132:T132,$N$3:$T$3)/100</f>
        <v>1.8947687920439</v>
      </c>
      <c r="AK132" s="7" cm="1">
        <f t="array" ref="AK132">SUMPRODUCT(N132:T132/100,($N$3:$T$3-(SUMPRODUCT(N132:T132,$N$3:$T$3)/100))^2)</f>
        <v>0.00234106527333297</v>
      </c>
      <c r="AL132" s="7" cm="1">
        <f t="array" ref="AL132">SUMPRODUCT(N132:T132/100,($N$2:$T$2-(SUMPRODUCT(N132:T132,$N$2:$T$2)/100))^2)</f>
        <v>2.09350754742919</v>
      </c>
      <c r="AM132" s="7" cm="1">
        <f t="array" ref="AM132">SUMPRODUCT(N132:T132,$N$2:$T$2)/100</f>
        <v>10.6504823790299</v>
      </c>
      <c r="AN132" s="1" cm="1">
        <f t="array" ref="AN132">SUMPRODUCT(N132:T132,$N$1:$T$1)/100</f>
        <v>1109.7582017422</v>
      </c>
      <c r="AO132" s="1" cm="1">
        <f t="array" ref="AO132">-8.314*SUMPRODUCT((N132:T132/100)*LN(N132:T132/100+0.000000000001))</f>
        <v>3.62139437182299</v>
      </c>
      <c r="AP132" s="1" cm="1">
        <f t="array" ref="AP132">SUMPRODUCT((N132:T132/100)^2)</f>
        <v>0.811471129274498</v>
      </c>
      <c r="AQ132" s="1" cm="1">
        <f t="array" ref="AQ132">1/SUMPRODUCT((N132:T132/100)^2)</f>
        <v>1.23232973290628</v>
      </c>
      <c r="AR132" s="1" t="s">
        <v>55</v>
      </c>
      <c r="AS132" s="6">
        <f t="shared" si="37"/>
        <v>2</v>
      </c>
      <c r="AT132" s="1">
        <v>979.85</v>
      </c>
      <c r="AU132" s="1">
        <v>4</v>
      </c>
      <c r="AV132" s="1">
        <v>50</v>
      </c>
      <c r="AW132" s="1">
        <v>549.85</v>
      </c>
      <c r="AX132" s="1">
        <v>1.5</v>
      </c>
      <c r="AY132" s="5">
        <f t="shared" si="38"/>
        <v>274.925</v>
      </c>
      <c r="AZ132" s="1">
        <f t="shared" si="39"/>
        <v>0.75</v>
      </c>
      <c r="BA132" s="1">
        <f t="shared" si="40"/>
        <v>824.775</v>
      </c>
      <c r="BB132" s="1">
        <f t="shared" si="41"/>
        <v>430</v>
      </c>
      <c r="BC132" s="1" t="s">
        <v>56</v>
      </c>
      <c r="BD132" s="1">
        <v>137</v>
      </c>
      <c r="BE132" s="1" t="s">
        <v>52</v>
      </c>
      <c r="BF132" s="1" t="s">
        <v>52</v>
      </c>
      <c r="BG132" s="1">
        <v>48</v>
      </c>
      <c r="BH132" s="1">
        <f t="shared" si="42"/>
        <v>-0.962422463809453</v>
      </c>
      <c r="BI132" s="1">
        <f t="shared" si="43"/>
        <v>0.94122051777521</v>
      </c>
    </row>
    <row r="133" spans="1:61">
      <c r="A133" s="1">
        <v>965</v>
      </c>
      <c r="B133" s="1" t="s">
        <v>99</v>
      </c>
      <c r="C133" s="1" t="str">
        <f>_xlfn.XLOOKUP(A133,All!$A:$A,All!$C:$C,"")</f>
        <v>Cu-Al-Cr-Mg-Ni-Si</v>
      </c>
      <c r="D133" s="1">
        <v>2</v>
      </c>
      <c r="E133" s="1" t="s">
        <v>1344</v>
      </c>
      <c r="F133" s="1">
        <f t="shared" si="22"/>
        <v>92.25</v>
      </c>
      <c r="G133" s="1">
        <v>0.5</v>
      </c>
      <c r="H133" s="1">
        <v>0.1</v>
      </c>
      <c r="I133" s="1">
        <v>0.15</v>
      </c>
      <c r="J133" s="1">
        <v>6</v>
      </c>
      <c r="K133" s="1">
        <v>1</v>
      </c>
      <c r="L133" s="1">
        <v>0</v>
      </c>
      <c r="M133" s="1" t="s">
        <v>1345</v>
      </c>
      <c r="N133" s="1" cm="1">
        <f t="array" ref="N133">(F133/$F$4)/SUMPRODUCT($F133:$L133/$F$4:$L$4)*100</f>
        <v>89.8241262975082</v>
      </c>
      <c r="O133" s="1" cm="1">
        <f t="array" ref="O133">(G133/$G$4)/SUMPRODUCT($F133:$L133/$F$4:$L$4)*100</f>
        <v>1.14659676353571</v>
      </c>
      <c r="P133" s="1" cm="1">
        <f t="array" ref="P133">(H133/$H$4)/SUMPRODUCT($F133:$L133/$F$4:$L$4)*100</f>
        <v>0.118999437932613</v>
      </c>
      <c r="Q133" s="1" cm="1">
        <f t="array" ref="Q133">(I133/$I$4)/SUMPRODUCT($F133:$L133/$F$4:$L$4)*100</f>
        <v>0.381865548739609</v>
      </c>
      <c r="R133" s="1" cm="1">
        <f t="array" ref="R133">(J133/$J$4)/SUMPRODUCT($F133:$L133/$F$4:$L$4)*100</f>
        <v>6.32528046759661</v>
      </c>
      <c r="S133" s="1" cm="1">
        <f t="array" ref="S133">(K133/$K$4)/SUMPRODUCT($F133:$L133/$F$4:$L$4)*100</f>
        <v>2.20313148468724</v>
      </c>
      <c r="T133" s="1" cm="1">
        <f t="array" ref="T133">(L133/$L$4)/SUMPRODUCT($F133:$L133/$F$4:$L$4)*100</f>
        <v>0</v>
      </c>
      <c r="U133" s="1">
        <f t="shared" si="23"/>
        <v>100</v>
      </c>
      <c r="V133" s="1">
        <f t="shared" si="24"/>
        <v>6</v>
      </c>
      <c r="W133" s="1">
        <f t="shared" si="25"/>
        <v>7</v>
      </c>
      <c r="X133" s="1">
        <f t="shared" si="26"/>
        <v>6</v>
      </c>
      <c r="Y133" s="1">
        <f t="shared" si="27"/>
        <v>0.0214285714285714</v>
      </c>
      <c r="Z133" s="1">
        <f t="shared" si="28"/>
        <v>0</v>
      </c>
      <c r="AA133" s="1">
        <f t="shared" si="29"/>
        <v>0</v>
      </c>
      <c r="AB133" s="1">
        <f t="shared" si="30"/>
        <v>0.1</v>
      </c>
      <c r="AC133" s="1">
        <f t="shared" si="31"/>
        <v>0</v>
      </c>
      <c r="AD133" s="1">
        <f t="shared" si="32"/>
        <v>1.18999437932613</v>
      </c>
      <c r="AE133" s="1">
        <f t="shared" si="33"/>
        <v>0.0142857142857143</v>
      </c>
      <c r="AF133" s="1">
        <f t="shared" si="34"/>
        <v>70</v>
      </c>
      <c r="AG133" s="1">
        <f t="shared" si="35"/>
        <v>0.7</v>
      </c>
      <c r="AH133" s="7">
        <f t="shared" si="36"/>
        <v>0.101758737024918</v>
      </c>
      <c r="AI133" s="7" cm="1">
        <f t="array" ref="AI133">SQRT(SUMPRODUCT(N133:T133/100,(1-($N$4:$T$4/(SUMPRODUCT(N133:T133,$N$4:$T$4)/100)))^2))</f>
        <v>0.0290537376869327</v>
      </c>
      <c r="AJ133" s="7" cm="1">
        <f t="array" ref="AJ133">SUMPRODUCT(N133:T133,$N$3:$T$3)/100</f>
        <v>1.8947687920439</v>
      </c>
      <c r="AK133" s="7" cm="1">
        <f t="array" ref="AK133">SUMPRODUCT(N133:T133/100,($N$3:$T$3-(SUMPRODUCT(N133:T133,$N$3:$T$3)/100))^2)</f>
        <v>0.00234106527333297</v>
      </c>
      <c r="AL133" s="7" cm="1">
        <f t="array" ref="AL133">SUMPRODUCT(N133:T133/100,($N$2:$T$2-(SUMPRODUCT(N133:T133,$N$2:$T$2)/100))^2)</f>
        <v>2.09350754742919</v>
      </c>
      <c r="AM133" s="7" cm="1">
        <f t="array" ref="AM133">SUMPRODUCT(N133:T133,$N$2:$T$2)/100</f>
        <v>10.6504823790299</v>
      </c>
      <c r="AN133" s="1" cm="1">
        <f t="array" ref="AN133">SUMPRODUCT(N133:T133,$N$1:$T$1)/100</f>
        <v>1109.7582017422</v>
      </c>
      <c r="AO133" s="1" cm="1">
        <f t="array" ref="AO133">-8.314*SUMPRODUCT((N133:T133/100)*LN(N133:T133/100+0.000000000001))</f>
        <v>3.62139437182299</v>
      </c>
      <c r="AP133" s="1" cm="1">
        <f t="array" ref="AP133">SUMPRODUCT((N133:T133/100)^2)</f>
        <v>0.811471129274498</v>
      </c>
      <c r="AQ133" s="1" cm="1">
        <f t="array" ref="AQ133">1/SUMPRODUCT((N133:T133/100)^2)</f>
        <v>1.23232973290628</v>
      </c>
      <c r="AR133" s="1" t="s">
        <v>55</v>
      </c>
      <c r="AS133" s="6">
        <f t="shared" si="37"/>
        <v>2</v>
      </c>
      <c r="AT133" s="1">
        <v>979.85</v>
      </c>
      <c r="AU133" s="1">
        <v>4</v>
      </c>
      <c r="AV133" s="1">
        <v>50</v>
      </c>
      <c r="AW133" s="1">
        <v>549.85</v>
      </c>
      <c r="AX133" s="1">
        <v>1</v>
      </c>
      <c r="AY133" s="5">
        <f t="shared" si="38"/>
        <v>274.925</v>
      </c>
      <c r="AZ133" s="1">
        <f t="shared" si="39"/>
        <v>0.5</v>
      </c>
      <c r="BA133" s="1">
        <f t="shared" si="40"/>
        <v>549.85</v>
      </c>
      <c r="BB133" s="1">
        <f t="shared" si="41"/>
        <v>430</v>
      </c>
      <c r="BC133" s="1" t="s">
        <v>56</v>
      </c>
      <c r="BD133" s="1">
        <v>140</v>
      </c>
      <c r="BE133" s="1" t="s">
        <v>52</v>
      </c>
      <c r="BF133" s="1" t="s">
        <v>52</v>
      </c>
      <c r="BG133" s="1">
        <v>48</v>
      </c>
      <c r="BH133" s="1">
        <f t="shared" si="42"/>
        <v>-0.923839688633758</v>
      </c>
      <c r="BI133" s="1">
        <f t="shared" si="43"/>
        <v>0.933768178822049</v>
      </c>
    </row>
    <row r="134" spans="1:61">
      <c r="A134" s="1">
        <v>928</v>
      </c>
      <c r="B134" s="1" t="s">
        <v>99</v>
      </c>
      <c r="C134" s="1" t="str">
        <f>_xlfn.XLOOKUP(A134,All!$A:$A,All!$C:$C,"")</f>
        <v>Cu-Al-Cr-Mg-Ni-Si</v>
      </c>
      <c r="D134" s="1">
        <v>2</v>
      </c>
      <c r="E134" s="1" t="s">
        <v>1344</v>
      </c>
      <c r="F134" s="1">
        <f t="shared" si="22"/>
        <v>92.25</v>
      </c>
      <c r="G134" s="1">
        <v>0.5</v>
      </c>
      <c r="H134" s="1">
        <v>0.1</v>
      </c>
      <c r="I134" s="1">
        <v>0.15</v>
      </c>
      <c r="J134" s="1">
        <v>6</v>
      </c>
      <c r="K134" s="1">
        <v>1</v>
      </c>
      <c r="L134" s="1">
        <v>0</v>
      </c>
      <c r="M134" s="1" t="s">
        <v>1345</v>
      </c>
      <c r="N134" s="1" cm="1">
        <f t="array" ref="N134">(F134/$F$4)/SUMPRODUCT($F134:$L134/$F$4:$L$4)*100</f>
        <v>89.8241262975082</v>
      </c>
      <c r="O134" s="1" cm="1">
        <f t="array" ref="O134">(G134/$G$4)/SUMPRODUCT($F134:$L134/$F$4:$L$4)*100</f>
        <v>1.14659676353571</v>
      </c>
      <c r="P134" s="1" cm="1">
        <f t="array" ref="P134">(H134/$H$4)/SUMPRODUCT($F134:$L134/$F$4:$L$4)*100</f>
        <v>0.118999437932613</v>
      </c>
      <c r="Q134" s="1" cm="1">
        <f t="array" ref="Q134">(I134/$I$4)/SUMPRODUCT($F134:$L134/$F$4:$L$4)*100</f>
        <v>0.381865548739609</v>
      </c>
      <c r="R134" s="1" cm="1">
        <f t="array" ref="R134">(J134/$J$4)/SUMPRODUCT($F134:$L134/$F$4:$L$4)*100</f>
        <v>6.32528046759661</v>
      </c>
      <c r="S134" s="1" cm="1">
        <f t="array" ref="S134">(K134/$K$4)/SUMPRODUCT($F134:$L134/$F$4:$L$4)*100</f>
        <v>2.20313148468724</v>
      </c>
      <c r="T134" s="1" cm="1">
        <f t="array" ref="T134">(L134/$L$4)/SUMPRODUCT($F134:$L134/$F$4:$L$4)*100</f>
        <v>0</v>
      </c>
      <c r="U134" s="1">
        <f t="shared" si="23"/>
        <v>100</v>
      </c>
      <c r="V134" s="1">
        <f t="shared" si="24"/>
        <v>6</v>
      </c>
      <c r="W134" s="1">
        <f t="shared" si="25"/>
        <v>7</v>
      </c>
      <c r="X134" s="1">
        <f t="shared" si="26"/>
        <v>6</v>
      </c>
      <c r="Y134" s="1">
        <f t="shared" si="27"/>
        <v>0.0214285714285714</v>
      </c>
      <c r="Z134" s="1">
        <f t="shared" si="28"/>
        <v>0</v>
      </c>
      <c r="AA134" s="1">
        <f t="shared" si="29"/>
        <v>0</v>
      </c>
      <c r="AB134" s="1">
        <f t="shared" si="30"/>
        <v>0.1</v>
      </c>
      <c r="AC134" s="1">
        <f t="shared" si="31"/>
        <v>0</v>
      </c>
      <c r="AD134" s="1">
        <f t="shared" si="32"/>
        <v>1.18999437932613</v>
      </c>
      <c r="AE134" s="1">
        <f t="shared" si="33"/>
        <v>0.0142857142857143</v>
      </c>
      <c r="AF134" s="1">
        <f t="shared" si="34"/>
        <v>70</v>
      </c>
      <c r="AG134" s="1">
        <f t="shared" si="35"/>
        <v>0.7</v>
      </c>
      <c r="AH134" s="7">
        <f t="shared" si="36"/>
        <v>0.101758737024918</v>
      </c>
      <c r="AI134" s="7" cm="1">
        <f t="array" ref="AI134">SQRT(SUMPRODUCT(N134:T134/100,(1-($N$4:$T$4/(SUMPRODUCT(N134:T134,$N$4:$T$4)/100)))^2))</f>
        <v>0.0290537376869327</v>
      </c>
      <c r="AJ134" s="7" cm="1">
        <f t="array" ref="AJ134">SUMPRODUCT(N134:T134,$N$3:$T$3)/100</f>
        <v>1.8947687920439</v>
      </c>
      <c r="AK134" s="7" cm="1">
        <f t="array" ref="AK134">SUMPRODUCT(N134:T134/100,($N$3:$T$3-(SUMPRODUCT(N134:T134,$N$3:$T$3)/100))^2)</f>
        <v>0.00234106527333297</v>
      </c>
      <c r="AL134" s="7" cm="1">
        <f t="array" ref="AL134">SUMPRODUCT(N134:T134/100,($N$2:$T$2-(SUMPRODUCT(N134:T134,$N$2:$T$2)/100))^2)</f>
        <v>2.09350754742919</v>
      </c>
      <c r="AM134" s="7" cm="1">
        <f t="array" ref="AM134">SUMPRODUCT(N134:T134,$N$2:$T$2)/100</f>
        <v>10.6504823790299</v>
      </c>
      <c r="AN134" s="1" cm="1">
        <f t="array" ref="AN134">SUMPRODUCT(N134:T134,$N$1:$T$1)/100</f>
        <v>1109.7582017422</v>
      </c>
      <c r="AO134" s="1" cm="1">
        <f t="array" ref="AO134">-8.314*SUMPRODUCT((N134:T134/100)*LN(N134:T134/100+0.000000000001))</f>
        <v>3.62139437182299</v>
      </c>
      <c r="AP134" s="1" cm="1">
        <f t="array" ref="AP134">SUMPRODUCT((N134:T134/100)^2)</f>
        <v>0.811471129274498</v>
      </c>
      <c r="AQ134" s="1" cm="1">
        <f t="array" ref="AQ134">1/SUMPRODUCT((N134:T134/100)^2)</f>
        <v>1.23232973290628</v>
      </c>
      <c r="AR134" s="1" t="s">
        <v>55</v>
      </c>
      <c r="AS134" s="6">
        <f t="shared" si="37"/>
        <v>2</v>
      </c>
      <c r="AT134" s="1">
        <v>979.85</v>
      </c>
      <c r="AU134" s="1">
        <v>4</v>
      </c>
      <c r="AV134" s="1">
        <v>50</v>
      </c>
      <c r="AW134" s="1">
        <v>549.85</v>
      </c>
      <c r="AX134" s="1">
        <v>0.75</v>
      </c>
      <c r="AY134" s="5">
        <f t="shared" si="38"/>
        <v>274.925</v>
      </c>
      <c r="AZ134" s="1">
        <f t="shared" si="39"/>
        <v>0.375</v>
      </c>
      <c r="BA134" s="1">
        <f t="shared" si="40"/>
        <v>412.3875</v>
      </c>
      <c r="BB134" s="1">
        <f t="shared" si="41"/>
        <v>430</v>
      </c>
      <c r="BC134" s="1" t="s">
        <v>56</v>
      </c>
      <c r="BD134" s="1">
        <v>141</v>
      </c>
      <c r="BE134" s="1" t="s">
        <v>52</v>
      </c>
      <c r="BF134" s="1" t="s">
        <v>52</v>
      </c>
      <c r="BG134" s="1">
        <v>48</v>
      </c>
      <c r="BH134" s="1">
        <f t="shared" si="42"/>
        <v>-0.910978763575193</v>
      </c>
      <c r="BI134" s="1">
        <f t="shared" si="43"/>
        <v>0.931291021036105</v>
      </c>
    </row>
    <row r="135" spans="1:61">
      <c r="A135" s="1">
        <v>932</v>
      </c>
      <c r="B135" s="1" t="s">
        <v>99</v>
      </c>
      <c r="C135" s="1" t="str">
        <f>_xlfn.XLOOKUP(A135,All!$A:$A,All!$C:$C,"")</f>
        <v>Cu-Al-Cr-Mg-Ni-Si</v>
      </c>
      <c r="D135" s="1">
        <v>2</v>
      </c>
      <c r="E135" s="1" t="s">
        <v>1344</v>
      </c>
      <c r="F135" s="1">
        <f t="shared" ref="F135:F198" si="44">100-SUM(G135:L135)</f>
        <v>92.25</v>
      </c>
      <c r="G135" s="1">
        <v>0.5</v>
      </c>
      <c r="H135" s="1">
        <v>0.1</v>
      </c>
      <c r="I135" s="1">
        <v>0.15</v>
      </c>
      <c r="J135" s="1">
        <v>6</v>
      </c>
      <c r="K135" s="1">
        <v>1</v>
      </c>
      <c r="L135" s="1">
        <v>0</v>
      </c>
      <c r="M135" s="1" t="s">
        <v>1345</v>
      </c>
      <c r="N135" s="1" cm="1">
        <f t="array" ref="N135">(F135/$F$4)/SUMPRODUCT($F135:$L135/$F$4:$L$4)*100</f>
        <v>89.8241262975082</v>
      </c>
      <c r="O135" s="1" cm="1">
        <f t="array" ref="O135">(G135/$G$4)/SUMPRODUCT($F135:$L135/$F$4:$L$4)*100</f>
        <v>1.14659676353571</v>
      </c>
      <c r="P135" s="1" cm="1">
        <f t="array" ref="P135">(H135/$H$4)/SUMPRODUCT($F135:$L135/$F$4:$L$4)*100</f>
        <v>0.118999437932613</v>
      </c>
      <c r="Q135" s="1" cm="1">
        <f t="array" ref="Q135">(I135/$I$4)/SUMPRODUCT($F135:$L135/$F$4:$L$4)*100</f>
        <v>0.381865548739609</v>
      </c>
      <c r="R135" s="1" cm="1">
        <f t="array" ref="R135">(J135/$J$4)/SUMPRODUCT($F135:$L135/$F$4:$L$4)*100</f>
        <v>6.32528046759661</v>
      </c>
      <c r="S135" s="1" cm="1">
        <f t="array" ref="S135">(K135/$K$4)/SUMPRODUCT($F135:$L135/$F$4:$L$4)*100</f>
        <v>2.20313148468724</v>
      </c>
      <c r="T135" s="1" cm="1">
        <f t="array" ref="T135">(L135/$L$4)/SUMPRODUCT($F135:$L135/$F$4:$L$4)*100</f>
        <v>0</v>
      </c>
      <c r="U135" s="1">
        <f t="shared" ref="U135:U198" si="45">SUM(N135:T135)</f>
        <v>100</v>
      </c>
      <c r="V135" s="1">
        <f t="shared" ref="V135:V198" si="46">IF(K135&lt;&gt;0,J135/(K135),0)</f>
        <v>6</v>
      </c>
      <c r="W135" s="1">
        <f t="shared" ref="W135:W198" si="47">J135+K135</f>
        <v>7</v>
      </c>
      <c r="X135" s="1">
        <f t="shared" ref="X135:X198" si="48">J135*K135</f>
        <v>6</v>
      </c>
      <c r="Y135" s="1">
        <f t="shared" ref="Y135:Y198" si="49">IF(J135+K135&lt;&gt;0,I135/(J135+K135),0)</f>
        <v>0.0214285714285714</v>
      </c>
      <c r="Z135" s="1">
        <f t="shared" ref="Z135:Z198" si="50">IF(J135+K135&lt;&gt;0,L135/(J135+K135),0)</f>
        <v>0</v>
      </c>
      <c r="AA135" s="1">
        <f t="shared" ref="AA135:AA198" si="51">IF(L135&lt;&gt;0,H135/(L135),0)</f>
        <v>0</v>
      </c>
      <c r="AB135" s="1">
        <f t="shared" ref="AB135:AB198" si="52">H135+L135</f>
        <v>0.1</v>
      </c>
      <c r="AC135" s="1">
        <f t="shared" ref="AC135:AC198" si="53">H135*L135</f>
        <v>0</v>
      </c>
      <c r="AD135" s="1">
        <f t="shared" ref="AD135:AD198" si="54">IF(H135&lt;&gt;0,P135/(H135),0)</f>
        <v>1.18999437932613</v>
      </c>
      <c r="AE135" s="1">
        <f t="shared" ref="AE135:AE198" si="55">IF(J135+K135&lt;&gt;0,H135/(J135+K135),0)</f>
        <v>0.0142857142857143</v>
      </c>
      <c r="AF135" s="1">
        <f t="shared" ref="AF135:AF198" si="56">IF(H135&lt;&gt;0,(J135+K135)/(H135),0)</f>
        <v>70</v>
      </c>
      <c r="AG135" s="1">
        <f t="shared" ref="AG135:AG198" si="57">(J135+K135)*H135</f>
        <v>0.7</v>
      </c>
      <c r="AH135" s="7">
        <f t="shared" ref="AH135:AH198" si="58">(100-N135)%</f>
        <v>0.101758737024918</v>
      </c>
      <c r="AI135" s="7" cm="1">
        <f t="array" ref="AI135">SQRT(SUMPRODUCT(N135:T135/100,(1-($N$4:$T$4/(SUMPRODUCT(N135:T135,$N$4:$T$4)/100)))^2))</f>
        <v>0.0290537376869327</v>
      </c>
      <c r="AJ135" s="7" cm="1">
        <f t="array" ref="AJ135">SUMPRODUCT(N135:T135,$N$3:$T$3)/100</f>
        <v>1.8947687920439</v>
      </c>
      <c r="AK135" s="7" cm="1">
        <f t="array" ref="AK135">SUMPRODUCT(N135:T135/100,($N$3:$T$3-(SUMPRODUCT(N135:T135,$N$3:$T$3)/100))^2)</f>
        <v>0.00234106527333297</v>
      </c>
      <c r="AL135" s="7" cm="1">
        <f t="array" ref="AL135">SUMPRODUCT(N135:T135/100,($N$2:$T$2-(SUMPRODUCT(N135:T135,$N$2:$T$2)/100))^2)</f>
        <v>2.09350754742919</v>
      </c>
      <c r="AM135" s="7" cm="1">
        <f t="array" ref="AM135">SUMPRODUCT(N135:T135,$N$2:$T$2)/100</f>
        <v>10.6504823790299</v>
      </c>
      <c r="AN135" s="1" cm="1">
        <f t="array" ref="AN135">SUMPRODUCT(N135:T135,$N$1:$T$1)/100</f>
        <v>1109.7582017422</v>
      </c>
      <c r="AO135" s="1" cm="1">
        <f t="array" ref="AO135">-8.314*SUMPRODUCT((N135:T135/100)*LN(N135:T135/100+0.000000000001))</f>
        <v>3.62139437182299</v>
      </c>
      <c r="AP135" s="1" cm="1">
        <f t="array" ref="AP135">SUMPRODUCT((N135:T135/100)^2)</f>
        <v>0.811471129274498</v>
      </c>
      <c r="AQ135" s="1" cm="1">
        <f t="array" ref="AQ135">1/SUMPRODUCT((N135:T135/100)^2)</f>
        <v>1.23232973290628</v>
      </c>
      <c r="AR135" s="1" t="s">
        <v>55</v>
      </c>
      <c r="AS135" s="6">
        <f t="shared" ref="AS135:AS198" si="59">IF(AR135="Solution ==&gt; Quenching ==&gt; Deformation ==&gt; Aging ==&gt; Secondary TMP ==&gt; Secondary Aging",2,IF(AR135="Solution ==&gt; Quenching ==&gt; Deformation ==&gt; Aging",1,IF(AR135="Solution ==&gt; Quenching ==&gt; Aging",0,"")))</f>
        <v>2</v>
      </c>
      <c r="AT135" s="1">
        <v>979.85</v>
      </c>
      <c r="AU135" s="1">
        <v>4</v>
      </c>
      <c r="AV135" s="1">
        <v>50</v>
      </c>
      <c r="AW135" s="1">
        <v>549.85</v>
      </c>
      <c r="AX135" s="1">
        <v>0.75</v>
      </c>
      <c r="AY135" s="5">
        <f t="shared" ref="AY135:AY198" si="60">AV135%*AW135</f>
        <v>274.925</v>
      </c>
      <c r="AZ135" s="1">
        <f t="shared" ref="AZ135:AZ198" si="61">AV135%*AX135</f>
        <v>0.375</v>
      </c>
      <c r="BA135" s="1">
        <f t="shared" ref="BA135:BA198" si="62">AW135*AX135</f>
        <v>412.3875</v>
      </c>
      <c r="BB135" s="1">
        <f t="shared" ref="BB135:BB198" si="63">AT135-AW135</f>
        <v>430</v>
      </c>
      <c r="BC135" s="1" t="s">
        <v>56</v>
      </c>
      <c r="BD135" s="1">
        <v>143</v>
      </c>
      <c r="BE135" s="1" t="s">
        <v>52</v>
      </c>
      <c r="BF135" s="1" t="s">
        <v>52</v>
      </c>
      <c r="BG135" s="1">
        <v>48</v>
      </c>
      <c r="BH135" s="1">
        <f t="shared" ref="BH135:BH198" si="64">IF(OR(BD135="",BG135=""),"",((BD135-AVERAGE($BD$6:$BD$1143))/_xlfn.STDEV.S($BD$6:$BD$1143))-$BJ$1*((AVERAGE($BG$6:$BG$1143)-BG135)/_xlfn.STDEV.S($BG$6:$BG$1143)))</f>
        <v>-0.885256913458063</v>
      </c>
      <c r="BI135" s="1">
        <f t="shared" ref="BI135:BI198" si="65">SQRT((1-(BD135-MIN($BD$6:$BD$1143))/(MAX($BD$6:$BD$1143)-MIN($BD$6:$BD$1143)))^2+(1-(BG135-MIN($BG$6:$BG$1143))/(MAX($BG$6:$BG$1143)-MIN($BG$6:$BG$1143)))^2)</f>
        <v>0.926347305711552</v>
      </c>
    </row>
    <row r="136" spans="1:61">
      <c r="A136" s="1">
        <v>905</v>
      </c>
      <c r="B136" s="1" t="s">
        <v>99</v>
      </c>
      <c r="C136" s="1" t="str">
        <f>_xlfn.XLOOKUP(A136,All!$A:$A,All!$C:$C,"")</f>
        <v>Cu-Al-Cr-Mg-Ni-Si</v>
      </c>
      <c r="D136" s="1">
        <v>2</v>
      </c>
      <c r="E136" s="1" t="s">
        <v>1344</v>
      </c>
      <c r="F136" s="1">
        <f t="shared" si="44"/>
        <v>92.25</v>
      </c>
      <c r="G136" s="1">
        <v>0.5</v>
      </c>
      <c r="H136" s="1">
        <v>0.1</v>
      </c>
      <c r="I136" s="1">
        <v>0.15</v>
      </c>
      <c r="J136" s="1">
        <v>6</v>
      </c>
      <c r="K136" s="1">
        <v>1</v>
      </c>
      <c r="L136" s="1">
        <v>0</v>
      </c>
      <c r="M136" s="1" t="s">
        <v>1345</v>
      </c>
      <c r="N136" s="1" cm="1">
        <f t="array" ref="N136">(F136/$F$4)/SUMPRODUCT($F136:$L136/$F$4:$L$4)*100</f>
        <v>89.8241262975082</v>
      </c>
      <c r="O136" s="1" cm="1">
        <f t="array" ref="O136">(G136/$G$4)/SUMPRODUCT($F136:$L136/$F$4:$L$4)*100</f>
        <v>1.14659676353571</v>
      </c>
      <c r="P136" s="1" cm="1">
        <f t="array" ref="P136">(H136/$H$4)/SUMPRODUCT($F136:$L136/$F$4:$L$4)*100</f>
        <v>0.118999437932613</v>
      </c>
      <c r="Q136" s="1" cm="1">
        <f t="array" ref="Q136">(I136/$I$4)/SUMPRODUCT($F136:$L136/$F$4:$L$4)*100</f>
        <v>0.381865548739609</v>
      </c>
      <c r="R136" s="1" cm="1">
        <f t="array" ref="R136">(J136/$J$4)/SUMPRODUCT($F136:$L136/$F$4:$L$4)*100</f>
        <v>6.32528046759661</v>
      </c>
      <c r="S136" s="1" cm="1">
        <f t="array" ref="S136">(K136/$K$4)/SUMPRODUCT($F136:$L136/$F$4:$L$4)*100</f>
        <v>2.20313148468724</v>
      </c>
      <c r="T136" s="1" cm="1">
        <f t="array" ref="T136">(L136/$L$4)/SUMPRODUCT($F136:$L136/$F$4:$L$4)*100</f>
        <v>0</v>
      </c>
      <c r="U136" s="1">
        <f t="shared" si="45"/>
        <v>100</v>
      </c>
      <c r="V136" s="1">
        <f t="shared" si="46"/>
        <v>6</v>
      </c>
      <c r="W136" s="1">
        <f t="shared" si="47"/>
        <v>7</v>
      </c>
      <c r="X136" s="1">
        <f t="shared" si="48"/>
        <v>6</v>
      </c>
      <c r="Y136" s="1">
        <f t="shared" si="49"/>
        <v>0.0214285714285714</v>
      </c>
      <c r="Z136" s="1">
        <f t="shared" si="50"/>
        <v>0</v>
      </c>
      <c r="AA136" s="1">
        <f t="shared" si="51"/>
        <v>0</v>
      </c>
      <c r="AB136" s="1">
        <f t="shared" si="52"/>
        <v>0.1</v>
      </c>
      <c r="AC136" s="1">
        <f t="shared" si="53"/>
        <v>0</v>
      </c>
      <c r="AD136" s="1">
        <f t="shared" si="54"/>
        <v>1.18999437932613</v>
      </c>
      <c r="AE136" s="1">
        <f t="shared" si="55"/>
        <v>0.0142857142857143</v>
      </c>
      <c r="AF136" s="1">
        <f t="shared" si="56"/>
        <v>70</v>
      </c>
      <c r="AG136" s="1">
        <f t="shared" si="57"/>
        <v>0.7</v>
      </c>
      <c r="AH136" s="7">
        <f t="shared" si="58"/>
        <v>0.101758737024918</v>
      </c>
      <c r="AI136" s="7" cm="1">
        <f t="array" ref="AI136">SQRT(SUMPRODUCT(N136:T136/100,(1-($N$4:$T$4/(SUMPRODUCT(N136:T136,$N$4:$T$4)/100)))^2))</f>
        <v>0.0290537376869327</v>
      </c>
      <c r="AJ136" s="7" cm="1">
        <f t="array" ref="AJ136">SUMPRODUCT(N136:T136,$N$3:$T$3)/100</f>
        <v>1.8947687920439</v>
      </c>
      <c r="AK136" s="7" cm="1">
        <f t="array" ref="AK136">SUMPRODUCT(N136:T136/100,($N$3:$T$3-(SUMPRODUCT(N136:T136,$N$3:$T$3)/100))^2)</f>
        <v>0.00234106527333297</v>
      </c>
      <c r="AL136" s="7" cm="1">
        <f t="array" ref="AL136">SUMPRODUCT(N136:T136/100,($N$2:$T$2-(SUMPRODUCT(N136:T136,$N$2:$T$2)/100))^2)</f>
        <v>2.09350754742919</v>
      </c>
      <c r="AM136" s="7" cm="1">
        <f t="array" ref="AM136">SUMPRODUCT(N136:T136,$N$2:$T$2)/100</f>
        <v>10.6504823790299</v>
      </c>
      <c r="AN136" s="1" cm="1">
        <f t="array" ref="AN136">SUMPRODUCT(N136:T136,$N$1:$T$1)/100</f>
        <v>1109.7582017422</v>
      </c>
      <c r="AO136" s="1" cm="1">
        <f t="array" ref="AO136">-8.314*SUMPRODUCT((N136:T136/100)*LN(N136:T136/100+0.000000000001))</f>
        <v>3.62139437182299</v>
      </c>
      <c r="AP136" s="1" cm="1">
        <f t="array" ref="AP136">SUMPRODUCT((N136:T136/100)^2)</f>
        <v>0.811471129274498</v>
      </c>
      <c r="AQ136" s="1" cm="1">
        <f t="array" ref="AQ136">1/SUMPRODUCT((N136:T136/100)^2)</f>
        <v>1.23232973290628</v>
      </c>
      <c r="AR136" s="1" t="s">
        <v>55</v>
      </c>
      <c r="AS136" s="6">
        <f t="shared" si="59"/>
        <v>2</v>
      </c>
      <c r="AT136" s="1">
        <v>979.85</v>
      </c>
      <c r="AU136" s="1">
        <v>4</v>
      </c>
      <c r="AV136" s="1">
        <v>50</v>
      </c>
      <c r="AW136" s="1">
        <v>549.85</v>
      </c>
      <c r="AX136" s="1">
        <v>0.5</v>
      </c>
      <c r="AY136" s="5">
        <f t="shared" si="60"/>
        <v>274.925</v>
      </c>
      <c r="AZ136" s="1">
        <f t="shared" si="61"/>
        <v>0.25</v>
      </c>
      <c r="BA136" s="1">
        <f t="shared" si="62"/>
        <v>274.925</v>
      </c>
      <c r="BB136" s="1">
        <f t="shared" si="63"/>
        <v>430</v>
      </c>
      <c r="BC136" s="1" t="s">
        <v>56</v>
      </c>
      <c r="BD136" s="1">
        <v>144</v>
      </c>
      <c r="BE136" s="1" t="s">
        <v>52</v>
      </c>
      <c r="BF136" s="1" t="s">
        <v>52</v>
      </c>
      <c r="BG136" s="1">
        <v>48</v>
      </c>
      <c r="BH136" s="1">
        <f t="shared" si="64"/>
        <v>-0.872395988399498</v>
      </c>
      <c r="BI136" s="1">
        <f t="shared" si="65"/>
        <v>0.923880804895202</v>
      </c>
    </row>
    <row r="137" spans="1:61">
      <c r="A137" s="1">
        <v>901</v>
      </c>
      <c r="B137" s="1" t="s">
        <v>99</v>
      </c>
      <c r="C137" s="1" t="str">
        <f>_xlfn.XLOOKUP(A137,All!$A:$A,All!$C:$C,"")</f>
        <v>Cu-Al-Cr-Mg-Ni-Si</v>
      </c>
      <c r="D137" s="1">
        <v>2</v>
      </c>
      <c r="E137" s="1" t="s">
        <v>1344</v>
      </c>
      <c r="F137" s="1">
        <f t="shared" si="44"/>
        <v>92.25</v>
      </c>
      <c r="G137" s="1">
        <v>0.5</v>
      </c>
      <c r="H137" s="1">
        <v>0.1</v>
      </c>
      <c r="I137" s="1">
        <v>0.15</v>
      </c>
      <c r="J137" s="1">
        <v>6</v>
      </c>
      <c r="K137" s="1">
        <v>1</v>
      </c>
      <c r="L137" s="1">
        <v>0</v>
      </c>
      <c r="M137" s="1" t="s">
        <v>1345</v>
      </c>
      <c r="N137" s="1" cm="1">
        <f t="array" ref="N137">(F137/$F$4)/SUMPRODUCT($F137:$L137/$F$4:$L$4)*100</f>
        <v>89.8241262975082</v>
      </c>
      <c r="O137" s="1" cm="1">
        <f t="array" ref="O137">(G137/$G$4)/SUMPRODUCT($F137:$L137/$F$4:$L$4)*100</f>
        <v>1.14659676353571</v>
      </c>
      <c r="P137" s="1" cm="1">
        <f t="array" ref="P137">(H137/$H$4)/SUMPRODUCT($F137:$L137/$F$4:$L$4)*100</f>
        <v>0.118999437932613</v>
      </c>
      <c r="Q137" s="1" cm="1">
        <f t="array" ref="Q137">(I137/$I$4)/SUMPRODUCT($F137:$L137/$F$4:$L$4)*100</f>
        <v>0.381865548739609</v>
      </c>
      <c r="R137" s="1" cm="1">
        <f t="array" ref="R137">(J137/$J$4)/SUMPRODUCT($F137:$L137/$F$4:$L$4)*100</f>
        <v>6.32528046759661</v>
      </c>
      <c r="S137" s="1" cm="1">
        <f t="array" ref="S137">(K137/$K$4)/SUMPRODUCT($F137:$L137/$F$4:$L$4)*100</f>
        <v>2.20313148468724</v>
      </c>
      <c r="T137" s="1" cm="1">
        <f t="array" ref="T137">(L137/$L$4)/SUMPRODUCT($F137:$L137/$F$4:$L$4)*100</f>
        <v>0</v>
      </c>
      <c r="U137" s="1">
        <f t="shared" si="45"/>
        <v>100</v>
      </c>
      <c r="V137" s="1">
        <f t="shared" si="46"/>
        <v>6</v>
      </c>
      <c r="W137" s="1">
        <f t="shared" si="47"/>
        <v>7</v>
      </c>
      <c r="X137" s="1">
        <f t="shared" si="48"/>
        <v>6</v>
      </c>
      <c r="Y137" s="1">
        <f t="shared" si="49"/>
        <v>0.0214285714285714</v>
      </c>
      <c r="Z137" s="1">
        <f t="shared" si="50"/>
        <v>0</v>
      </c>
      <c r="AA137" s="1">
        <f t="shared" si="51"/>
        <v>0</v>
      </c>
      <c r="AB137" s="1">
        <f t="shared" si="52"/>
        <v>0.1</v>
      </c>
      <c r="AC137" s="1">
        <f t="shared" si="53"/>
        <v>0</v>
      </c>
      <c r="AD137" s="1">
        <f t="shared" si="54"/>
        <v>1.18999437932613</v>
      </c>
      <c r="AE137" s="1">
        <f t="shared" si="55"/>
        <v>0.0142857142857143</v>
      </c>
      <c r="AF137" s="1">
        <f t="shared" si="56"/>
        <v>70</v>
      </c>
      <c r="AG137" s="1">
        <f t="shared" si="57"/>
        <v>0.7</v>
      </c>
      <c r="AH137" s="7">
        <f t="shared" si="58"/>
        <v>0.101758737024918</v>
      </c>
      <c r="AI137" s="7" cm="1">
        <f t="array" ref="AI137">SQRT(SUMPRODUCT(N137:T137/100,(1-($N$4:$T$4/(SUMPRODUCT(N137:T137,$N$4:$T$4)/100)))^2))</f>
        <v>0.0290537376869327</v>
      </c>
      <c r="AJ137" s="7" cm="1">
        <f t="array" ref="AJ137">SUMPRODUCT(N137:T137,$N$3:$T$3)/100</f>
        <v>1.8947687920439</v>
      </c>
      <c r="AK137" s="7" cm="1">
        <f t="array" ref="AK137">SUMPRODUCT(N137:T137/100,($N$3:$T$3-(SUMPRODUCT(N137:T137,$N$3:$T$3)/100))^2)</f>
        <v>0.00234106527333297</v>
      </c>
      <c r="AL137" s="7" cm="1">
        <f t="array" ref="AL137">SUMPRODUCT(N137:T137/100,($N$2:$T$2-(SUMPRODUCT(N137:T137,$N$2:$T$2)/100))^2)</f>
        <v>2.09350754742919</v>
      </c>
      <c r="AM137" s="7" cm="1">
        <f t="array" ref="AM137">SUMPRODUCT(N137:T137,$N$2:$T$2)/100</f>
        <v>10.6504823790299</v>
      </c>
      <c r="AN137" s="1" cm="1">
        <f t="array" ref="AN137">SUMPRODUCT(N137:T137,$N$1:$T$1)/100</f>
        <v>1109.7582017422</v>
      </c>
      <c r="AO137" s="1" cm="1">
        <f t="array" ref="AO137">-8.314*SUMPRODUCT((N137:T137/100)*LN(N137:T137/100+0.000000000001))</f>
        <v>3.62139437182299</v>
      </c>
      <c r="AP137" s="1" cm="1">
        <f t="array" ref="AP137">SUMPRODUCT((N137:T137/100)^2)</f>
        <v>0.811471129274498</v>
      </c>
      <c r="AQ137" s="1" cm="1">
        <f t="array" ref="AQ137">1/SUMPRODUCT((N137:T137/100)^2)</f>
        <v>1.23232973290628</v>
      </c>
      <c r="AR137" s="1" t="s">
        <v>55</v>
      </c>
      <c r="AS137" s="6">
        <f t="shared" si="59"/>
        <v>2</v>
      </c>
      <c r="AT137" s="1">
        <v>979.85</v>
      </c>
      <c r="AU137" s="1">
        <v>4</v>
      </c>
      <c r="AV137" s="1">
        <v>50</v>
      </c>
      <c r="AW137" s="1">
        <v>549.85</v>
      </c>
      <c r="AX137" s="1">
        <v>0.5</v>
      </c>
      <c r="AY137" s="5">
        <f t="shared" si="60"/>
        <v>274.925</v>
      </c>
      <c r="AZ137" s="1">
        <f t="shared" si="61"/>
        <v>0.25</v>
      </c>
      <c r="BA137" s="1">
        <f t="shared" si="62"/>
        <v>274.925</v>
      </c>
      <c r="BB137" s="1">
        <f t="shared" si="63"/>
        <v>430</v>
      </c>
      <c r="BC137" s="1" t="s">
        <v>56</v>
      </c>
      <c r="BD137" s="1">
        <v>145</v>
      </c>
      <c r="BE137" s="1" t="s">
        <v>52</v>
      </c>
      <c r="BF137" s="1" t="s">
        <v>52</v>
      </c>
      <c r="BG137" s="1">
        <v>48</v>
      </c>
      <c r="BH137" s="1">
        <f t="shared" si="64"/>
        <v>-0.859535063340932</v>
      </c>
      <c r="BI137" s="1">
        <f t="shared" si="65"/>
        <v>0.921417913561959</v>
      </c>
    </row>
    <row r="138" spans="1:61">
      <c r="A138" s="1">
        <v>834</v>
      </c>
      <c r="B138" s="1" t="s">
        <v>99</v>
      </c>
      <c r="C138" s="1" t="str">
        <f>_xlfn.XLOOKUP(A138,All!$A:$A,All!$C:$C,"")</f>
        <v>Cu-Al-Cr-Mg-Ni-Si</v>
      </c>
      <c r="D138" s="1">
        <v>2</v>
      </c>
      <c r="E138" s="1" t="s">
        <v>1344</v>
      </c>
      <c r="F138" s="1">
        <f t="shared" si="44"/>
        <v>92.25</v>
      </c>
      <c r="G138" s="1">
        <v>0.5</v>
      </c>
      <c r="H138" s="1">
        <v>0.1</v>
      </c>
      <c r="I138" s="1">
        <v>0.15</v>
      </c>
      <c r="J138" s="1">
        <v>6</v>
      </c>
      <c r="K138" s="1">
        <v>1</v>
      </c>
      <c r="L138" s="1">
        <v>0</v>
      </c>
      <c r="M138" s="1" t="s">
        <v>1345</v>
      </c>
      <c r="N138" s="1" cm="1">
        <f t="array" ref="N138">(F138/$F$4)/SUMPRODUCT($F138:$L138/$F$4:$L$4)*100</f>
        <v>89.8241262975082</v>
      </c>
      <c r="O138" s="1" cm="1">
        <f t="array" ref="O138">(G138/$G$4)/SUMPRODUCT($F138:$L138/$F$4:$L$4)*100</f>
        <v>1.14659676353571</v>
      </c>
      <c r="P138" s="1" cm="1">
        <f t="array" ref="P138">(H138/$H$4)/SUMPRODUCT($F138:$L138/$F$4:$L$4)*100</f>
        <v>0.118999437932613</v>
      </c>
      <c r="Q138" s="1" cm="1">
        <f t="array" ref="Q138">(I138/$I$4)/SUMPRODUCT($F138:$L138/$F$4:$L$4)*100</f>
        <v>0.381865548739609</v>
      </c>
      <c r="R138" s="1" cm="1">
        <f t="array" ref="R138">(J138/$J$4)/SUMPRODUCT($F138:$L138/$F$4:$L$4)*100</f>
        <v>6.32528046759661</v>
      </c>
      <c r="S138" s="1" cm="1">
        <f t="array" ref="S138">(K138/$K$4)/SUMPRODUCT($F138:$L138/$F$4:$L$4)*100</f>
        <v>2.20313148468724</v>
      </c>
      <c r="T138" s="1" cm="1">
        <f t="array" ref="T138">(L138/$L$4)/SUMPRODUCT($F138:$L138/$F$4:$L$4)*100</f>
        <v>0</v>
      </c>
      <c r="U138" s="1">
        <f t="shared" si="45"/>
        <v>100</v>
      </c>
      <c r="V138" s="1">
        <f t="shared" si="46"/>
        <v>6</v>
      </c>
      <c r="W138" s="1">
        <f t="shared" si="47"/>
        <v>7</v>
      </c>
      <c r="X138" s="1">
        <f t="shared" si="48"/>
        <v>6</v>
      </c>
      <c r="Y138" s="1">
        <f t="shared" si="49"/>
        <v>0.0214285714285714</v>
      </c>
      <c r="Z138" s="1">
        <f t="shared" si="50"/>
        <v>0</v>
      </c>
      <c r="AA138" s="1">
        <f t="shared" si="51"/>
        <v>0</v>
      </c>
      <c r="AB138" s="1">
        <f t="shared" si="52"/>
        <v>0.1</v>
      </c>
      <c r="AC138" s="1">
        <f t="shared" si="53"/>
        <v>0</v>
      </c>
      <c r="AD138" s="1">
        <f t="shared" si="54"/>
        <v>1.18999437932613</v>
      </c>
      <c r="AE138" s="1">
        <f t="shared" si="55"/>
        <v>0.0142857142857143</v>
      </c>
      <c r="AF138" s="1">
        <f t="shared" si="56"/>
        <v>70</v>
      </c>
      <c r="AG138" s="1">
        <f t="shared" si="57"/>
        <v>0.7</v>
      </c>
      <c r="AH138" s="7">
        <f t="shared" si="58"/>
        <v>0.101758737024918</v>
      </c>
      <c r="AI138" s="7" cm="1">
        <f t="array" ref="AI138">SQRT(SUMPRODUCT(N138:T138/100,(1-($N$4:$T$4/(SUMPRODUCT(N138:T138,$N$4:$T$4)/100)))^2))</f>
        <v>0.0290537376869327</v>
      </c>
      <c r="AJ138" s="7" cm="1">
        <f t="array" ref="AJ138">SUMPRODUCT(N138:T138,$N$3:$T$3)/100</f>
        <v>1.8947687920439</v>
      </c>
      <c r="AK138" s="7" cm="1">
        <f t="array" ref="AK138">SUMPRODUCT(N138:T138/100,($N$3:$T$3-(SUMPRODUCT(N138:T138,$N$3:$T$3)/100))^2)</f>
        <v>0.00234106527333297</v>
      </c>
      <c r="AL138" s="7" cm="1">
        <f t="array" ref="AL138">SUMPRODUCT(N138:T138/100,($N$2:$T$2-(SUMPRODUCT(N138:T138,$N$2:$T$2)/100))^2)</f>
        <v>2.09350754742919</v>
      </c>
      <c r="AM138" s="7" cm="1">
        <f t="array" ref="AM138">SUMPRODUCT(N138:T138,$N$2:$T$2)/100</f>
        <v>10.6504823790299</v>
      </c>
      <c r="AN138" s="1" cm="1">
        <f t="array" ref="AN138">SUMPRODUCT(N138:T138,$N$1:$T$1)/100</f>
        <v>1109.7582017422</v>
      </c>
      <c r="AO138" s="1" cm="1">
        <f t="array" ref="AO138">-8.314*SUMPRODUCT((N138:T138/100)*LN(N138:T138/100+0.000000000001))</f>
        <v>3.62139437182299</v>
      </c>
      <c r="AP138" s="1" cm="1">
        <f t="array" ref="AP138">SUMPRODUCT((N138:T138/100)^2)</f>
        <v>0.811471129274498</v>
      </c>
      <c r="AQ138" s="1" cm="1">
        <f t="array" ref="AQ138">1/SUMPRODUCT((N138:T138/100)^2)</f>
        <v>1.23232973290628</v>
      </c>
      <c r="AR138" s="1" t="s">
        <v>55</v>
      </c>
      <c r="AS138" s="6">
        <f t="shared" si="59"/>
        <v>2</v>
      </c>
      <c r="AT138" s="1">
        <v>979.85</v>
      </c>
      <c r="AU138" s="1">
        <v>4</v>
      </c>
      <c r="AV138" s="1">
        <v>50</v>
      </c>
      <c r="AW138" s="1">
        <v>549.85</v>
      </c>
      <c r="AX138" s="1">
        <v>0.083</v>
      </c>
      <c r="AY138" s="5">
        <f t="shared" si="60"/>
        <v>274.925</v>
      </c>
      <c r="AZ138" s="1">
        <f t="shared" si="61"/>
        <v>0.0415</v>
      </c>
      <c r="BA138" s="1">
        <f t="shared" si="62"/>
        <v>45.63755</v>
      </c>
      <c r="BB138" s="1">
        <f t="shared" si="63"/>
        <v>430</v>
      </c>
      <c r="BC138" s="1" t="s">
        <v>56</v>
      </c>
      <c r="BD138" s="1">
        <v>155</v>
      </c>
      <c r="BE138" s="1" t="s">
        <v>52</v>
      </c>
      <c r="BF138" s="1" t="s">
        <v>52</v>
      </c>
      <c r="BG138" s="1">
        <v>48</v>
      </c>
      <c r="BH138" s="1">
        <f t="shared" si="64"/>
        <v>-0.730925812755281</v>
      </c>
      <c r="BI138" s="1">
        <f t="shared" si="65"/>
        <v>0.896994041262592</v>
      </c>
    </row>
    <row r="139" spans="1:61">
      <c r="A139" s="1">
        <v>867</v>
      </c>
      <c r="B139" s="1" t="s">
        <v>99</v>
      </c>
      <c r="C139" s="1" t="str">
        <f>_xlfn.XLOOKUP(A139,All!$A:$A,All!$C:$C,"")</f>
        <v>Cu-Al-Cr-Mg-Ni-Si</v>
      </c>
      <c r="D139" s="1">
        <v>2</v>
      </c>
      <c r="E139" s="1" t="s">
        <v>1344</v>
      </c>
      <c r="F139" s="1">
        <f t="shared" si="44"/>
        <v>92.25</v>
      </c>
      <c r="G139" s="1">
        <v>0.5</v>
      </c>
      <c r="H139" s="1">
        <v>0.1</v>
      </c>
      <c r="I139" s="1">
        <v>0.15</v>
      </c>
      <c r="J139" s="1">
        <v>6</v>
      </c>
      <c r="K139" s="1">
        <v>1</v>
      </c>
      <c r="L139" s="1">
        <v>0</v>
      </c>
      <c r="M139" s="1" t="s">
        <v>1345</v>
      </c>
      <c r="N139" s="1" cm="1">
        <f t="array" ref="N139">(F139/$F$4)/SUMPRODUCT($F139:$L139/$F$4:$L$4)*100</f>
        <v>89.8241262975082</v>
      </c>
      <c r="O139" s="1" cm="1">
        <f t="array" ref="O139">(G139/$G$4)/SUMPRODUCT($F139:$L139/$F$4:$L$4)*100</f>
        <v>1.14659676353571</v>
      </c>
      <c r="P139" s="1" cm="1">
        <f t="array" ref="P139">(H139/$H$4)/SUMPRODUCT($F139:$L139/$F$4:$L$4)*100</f>
        <v>0.118999437932613</v>
      </c>
      <c r="Q139" s="1" cm="1">
        <f t="array" ref="Q139">(I139/$I$4)/SUMPRODUCT($F139:$L139/$F$4:$L$4)*100</f>
        <v>0.381865548739609</v>
      </c>
      <c r="R139" s="1" cm="1">
        <f t="array" ref="R139">(J139/$J$4)/SUMPRODUCT($F139:$L139/$F$4:$L$4)*100</f>
        <v>6.32528046759661</v>
      </c>
      <c r="S139" s="1" cm="1">
        <f t="array" ref="S139">(K139/$K$4)/SUMPRODUCT($F139:$L139/$F$4:$L$4)*100</f>
        <v>2.20313148468724</v>
      </c>
      <c r="T139" s="1" cm="1">
        <f t="array" ref="T139">(L139/$L$4)/SUMPRODUCT($F139:$L139/$F$4:$L$4)*100</f>
        <v>0</v>
      </c>
      <c r="U139" s="1">
        <f t="shared" si="45"/>
        <v>100</v>
      </c>
      <c r="V139" s="1">
        <f t="shared" si="46"/>
        <v>6</v>
      </c>
      <c r="W139" s="1">
        <f t="shared" si="47"/>
        <v>7</v>
      </c>
      <c r="X139" s="1">
        <f t="shared" si="48"/>
        <v>6</v>
      </c>
      <c r="Y139" s="1">
        <f t="shared" si="49"/>
        <v>0.0214285714285714</v>
      </c>
      <c r="Z139" s="1">
        <f t="shared" si="50"/>
        <v>0</v>
      </c>
      <c r="AA139" s="1">
        <f t="shared" si="51"/>
        <v>0</v>
      </c>
      <c r="AB139" s="1">
        <f t="shared" si="52"/>
        <v>0.1</v>
      </c>
      <c r="AC139" s="1">
        <f t="shared" si="53"/>
        <v>0</v>
      </c>
      <c r="AD139" s="1">
        <f t="shared" si="54"/>
        <v>1.18999437932613</v>
      </c>
      <c r="AE139" s="1">
        <f t="shared" si="55"/>
        <v>0.0142857142857143</v>
      </c>
      <c r="AF139" s="1">
        <f t="shared" si="56"/>
        <v>70</v>
      </c>
      <c r="AG139" s="1">
        <f t="shared" si="57"/>
        <v>0.7</v>
      </c>
      <c r="AH139" s="7">
        <f t="shared" si="58"/>
        <v>0.101758737024918</v>
      </c>
      <c r="AI139" s="7" cm="1">
        <f t="array" ref="AI139">SQRT(SUMPRODUCT(N139:T139/100,(1-($N$4:$T$4/(SUMPRODUCT(N139:T139,$N$4:$T$4)/100)))^2))</f>
        <v>0.0290537376869327</v>
      </c>
      <c r="AJ139" s="7" cm="1">
        <f t="array" ref="AJ139">SUMPRODUCT(N139:T139,$N$3:$T$3)/100</f>
        <v>1.8947687920439</v>
      </c>
      <c r="AK139" s="7" cm="1">
        <f t="array" ref="AK139">SUMPRODUCT(N139:T139/100,($N$3:$T$3-(SUMPRODUCT(N139:T139,$N$3:$T$3)/100))^2)</f>
        <v>0.00234106527333297</v>
      </c>
      <c r="AL139" s="7" cm="1">
        <f t="array" ref="AL139">SUMPRODUCT(N139:T139/100,($N$2:$T$2-(SUMPRODUCT(N139:T139,$N$2:$T$2)/100))^2)</f>
        <v>2.09350754742919</v>
      </c>
      <c r="AM139" s="7" cm="1">
        <f t="array" ref="AM139">SUMPRODUCT(N139:T139,$N$2:$T$2)/100</f>
        <v>10.6504823790299</v>
      </c>
      <c r="AN139" s="1" cm="1">
        <f t="array" ref="AN139">SUMPRODUCT(N139:T139,$N$1:$T$1)/100</f>
        <v>1109.7582017422</v>
      </c>
      <c r="AO139" s="1" cm="1">
        <f t="array" ref="AO139">-8.314*SUMPRODUCT((N139:T139/100)*LN(N139:T139/100+0.000000000001))</f>
        <v>3.62139437182299</v>
      </c>
      <c r="AP139" s="1" cm="1">
        <f t="array" ref="AP139">SUMPRODUCT((N139:T139/100)^2)</f>
        <v>0.811471129274498</v>
      </c>
      <c r="AQ139" s="1" cm="1">
        <f t="array" ref="AQ139">1/SUMPRODUCT((N139:T139/100)^2)</f>
        <v>1.23232973290628</v>
      </c>
      <c r="AR139" s="1" t="s">
        <v>55</v>
      </c>
      <c r="AS139" s="6">
        <f t="shared" si="59"/>
        <v>2</v>
      </c>
      <c r="AT139" s="1">
        <v>979.85</v>
      </c>
      <c r="AU139" s="1">
        <v>4</v>
      </c>
      <c r="AV139" s="1">
        <v>50</v>
      </c>
      <c r="AW139" s="1">
        <v>449.85</v>
      </c>
      <c r="AX139" s="1">
        <v>0.25</v>
      </c>
      <c r="AY139" s="5">
        <f t="shared" si="60"/>
        <v>224.925</v>
      </c>
      <c r="AZ139" s="1">
        <f t="shared" si="61"/>
        <v>0.125</v>
      </c>
      <c r="BA139" s="1">
        <f t="shared" si="62"/>
        <v>112.4625</v>
      </c>
      <c r="BB139" s="1">
        <f t="shared" si="63"/>
        <v>530</v>
      </c>
      <c r="BC139" s="1" t="s">
        <v>56</v>
      </c>
      <c r="BD139" s="1">
        <v>218</v>
      </c>
      <c r="BE139" s="1" t="s">
        <v>52</v>
      </c>
      <c r="BF139" s="1" t="s">
        <v>52</v>
      </c>
      <c r="BG139" s="1">
        <v>48</v>
      </c>
      <c r="BH139" s="1">
        <f t="shared" si="64"/>
        <v>0.079312465934322</v>
      </c>
      <c r="BI139" s="1">
        <f t="shared" si="65"/>
        <v>0.753705950531613</v>
      </c>
    </row>
    <row r="140" spans="1:61">
      <c r="A140" s="1">
        <v>870</v>
      </c>
      <c r="B140" s="1" t="s">
        <v>99</v>
      </c>
      <c r="C140" s="1" t="str">
        <f>_xlfn.XLOOKUP(A140,All!$A:$A,All!$C:$C,"")</f>
        <v>Cu-Al-Cr-Mg-Ni-Si</v>
      </c>
      <c r="D140" s="1">
        <v>2</v>
      </c>
      <c r="E140" s="1" t="s">
        <v>1344</v>
      </c>
      <c r="F140" s="1">
        <f t="shared" si="44"/>
        <v>92.25</v>
      </c>
      <c r="G140" s="1">
        <v>0.5</v>
      </c>
      <c r="H140" s="1">
        <v>0.1</v>
      </c>
      <c r="I140" s="1">
        <v>0.15</v>
      </c>
      <c r="J140" s="1">
        <v>6</v>
      </c>
      <c r="K140" s="1">
        <v>1</v>
      </c>
      <c r="L140" s="1">
        <v>0</v>
      </c>
      <c r="M140" s="1" t="s">
        <v>1345</v>
      </c>
      <c r="N140" s="1" cm="1">
        <f t="array" ref="N140">(F140/$F$4)/SUMPRODUCT($F140:$L140/$F$4:$L$4)*100</f>
        <v>89.8241262975082</v>
      </c>
      <c r="O140" s="1" cm="1">
        <f t="array" ref="O140">(G140/$G$4)/SUMPRODUCT($F140:$L140/$F$4:$L$4)*100</f>
        <v>1.14659676353571</v>
      </c>
      <c r="P140" s="1" cm="1">
        <f t="array" ref="P140">(H140/$H$4)/SUMPRODUCT($F140:$L140/$F$4:$L$4)*100</f>
        <v>0.118999437932613</v>
      </c>
      <c r="Q140" s="1" cm="1">
        <f t="array" ref="Q140">(I140/$I$4)/SUMPRODUCT($F140:$L140/$F$4:$L$4)*100</f>
        <v>0.381865548739609</v>
      </c>
      <c r="R140" s="1" cm="1">
        <f t="array" ref="R140">(J140/$J$4)/SUMPRODUCT($F140:$L140/$F$4:$L$4)*100</f>
        <v>6.32528046759661</v>
      </c>
      <c r="S140" s="1" cm="1">
        <f t="array" ref="S140">(K140/$K$4)/SUMPRODUCT($F140:$L140/$F$4:$L$4)*100</f>
        <v>2.20313148468724</v>
      </c>
      <c r="T140" s="1" cm="1">
        <f t="array" ref="T140">(L140/$L$4)/SUMPRODUCT($F140:$L140/$F$4:$L$4)*100</f>
        <v>0</v>
      </c>
      <c r="U140" s="1">
        <f t="shared" si="45"/>
        <v>100</v>
      </c>
      <c r="V140" s="1">
        <f t="shared" si="46"/>
        <v>6</v>
      </c>
      <c r="W140" s="1">
        <f t="shared" si="47"/>
        <v>7</v>
      </c>
      <c r="X140" s="1">
        <f t="shared" si="48"/>
        <v>6</v>
      </c>
      <c r="Y140" s="1">
        <f t="shared" si="49"/>
        <v>0.0214285714285714</v>
      </c>
      <c r="Z140" s="1">
        <f t="shared" si="50"/>
        <v>0</v>
      </c>
      <c r="AA140" s="1">
        <f t="shared" si="51"/>
        <v>0</v>
      </c>
      <c r="AB140" s="1">
        <f t="shared" si="52"/>
        <v>0.1</v>
      </c>
      <c r="AC140" s="1">
        <f t="shared" si="53"/>
        <v>0</v>
      </c>
      <c r="AD140" s="1">
        <f t="shared" si="54"/>
        <v>1.18999437932613</v>
      </c>
      <c r="AE140" s="1">
        <f t="shared" si="55"/>
        <v>0.0142857142857143</v>
      </c>
      <c r="AF140" s="1">
        <f t="shared" si="56"/>
        <v>70</v>
      </c>
      <c r="AG140" s="1">
        <f t="shared" si="57"/>
        <v>0.7</v>
      </c>
      <c r="AH140" s="7">
        <f t="shared" si="58"/>
        <v>0.101758737024918</v>
      </c>
      <c r="AI140" s="7" cm="1">
        <f t="array" ref="AI140">SQRT(SUMPRODUCT(N140:T140/100,(1-($N$4:$T$4/(SUMPRODUCT(N140:T140,$N$4:$T$4)/100)))^2))</f>
        <v>0.0290537376869327</v>
      </c>
      <c r="AJ140" s="7" cm="1">
        <f t="array" ref="AJ140">SUMPRODUCT(N140:T140,$N$3:$T$3)/100</f>
        <v>1.8947687920439</v>
      </c>
      <c r="AK140" s="7" cm="1">
        <f t="array" ref="AK140">SUMPRODUCT(N140:T140/100,($N$3:$T$3-(SUMPRODUCT(N140:T140,$N$3:$T$3)/100))^2)</f>
        <v>0.00234106527333297</v>
      </c>
      <c r="AL140" s="7" cm="1">
        <f t="array" ref="AL140">SUMPRODUCT(N140:T140/100,($N$2:$T$2-(SUMPRODUCT(N140:T140,$N$2:$T$2)/100))^2)</f>
        <v>2.09350754742919</v>
      </c>
      <c r="AM140" s="7" cm="1">
        <f t="array" ref="AM140">SUMPRODUCT(N140:T140,$N$2:$T$2)/100</f>
        <v>10.6504823790299</v>
      </c>
      <c r="AN140" s="1" cm="1">
        <f t="array" ref="AN140">SUMPRODUCT(N140:T140,$N$1:$T$1)/100</f>
        <v>1109.7582017422</v>
      </c>
      <c r="AO140" s="1" cm="1">
        <f t="array" ref="AO140">-8.314*SUMPRODUCT((N140:T140/100)*LN(N140:T140/100+0.000000000001))</f>
        <v>3.62139437182299</v>
      </c>
      <c r="AP140" s="1" cm="1">
        <f t="array" ref="AP140">SUMPRODUCT((N140:T140/100)^2)</f>
        <v>0.811471129274498</v>
      </c>
      <c r="AQ140" s="1" cm="1">
        <f t="array" ref="AQ140">1/SUMPRODUCT((N140:T140/100)^2)</f>
        <v>1.23232973290628</v>
      </c>
      <c r="AR140" s="1" t="s">
        <v>55</v>
      </c>
      <c r="AS140" s="6">
        <f t="shared" si="59"/>
        <v>2</v>
      </c>
      <c r="AT140" s="1">
        <v>979.85</v>
      </c>
      <c r="AU140" s="1">
        <v>4</v>
      </c>
      <c r="AV140" s="1">
        <v>50</v>
      </c>
      <c r="AW140" s="1">
        <v>399.85</v>
      </c>
      <c r="AX140" s="1">
        <v>0.25</v>
      </c>
      <c r="AY140" s="5">
        <f t="shared" si="60"/>
        <v>199.925</v>
      </c>
      <c r="AZ140" s="1">
        <f t="shared" si="61"/>
        <v>0.125</v>
      </c>
      <c r="BA140" s="1">
        <f t="shared" si="62"/>
        <v>99.9625</v>
      </c>
      <c r="BB140" s="1">
        <f t="shared" si="63"/>
        <v>580</v>
      </c>
      <c r="BC140" s="1" t="s">
        <v>56</v>
      </c>
      <c r="BD140" s="1">
        <v>225</v>
      </c>
      <c r="BE140" s="1" t="s">
        <v>52</v>
      </c>
      <c r="BF140" s="1" t="s">
        <v>52</v>
      </c>
      <c r="BG140" s="1">
        <v>48</v>
      </c>
      <c r="BH140" s="1">
        <f t="shared" si="64"/>
        <v>0.169338941344278</v>
      </c>
      <c r="BI140" s="1">
        <f t="shared" si="65"/>
        <v>0.73919054953609</v>
      </c>
    </row>
    <row r="141" spans="1:61">
      <c r="A141" s="1">
        <v>869</v>
      </c>
      <c r="B141" s="1" t="s">
        <v>99</v>
      </c>
      <c r="C141" s="1" t="str">
        <f>_xlfn.XLOOKUP(A141,All!$A:$A,All!$C:$C,"")</f>
        <v>Cu-Al-Cr-Mg-Ni-Si</v>
      </c>
      <c r="D141" s="1">
        <v>2</v>
      </c>
      <c r="E141" s="1" t="s">
        <v>1344</v>
      </c>
      <c r="F141" s="1">
        <f t="shared" si="44"/>
        <v>92.25</v>
      </c>
      <c r="G141" s="1">
        <v>0.5</v>
      </c>
      <c r="H141" s="1">
        <v>0.1</v>
      </c>
      <c r="I141" s="1">
        <v>0.15</v>
      </c>
      <c r="J141" s="1">
        <v>6</v>
      </c>
      <c r="K141" s="1">
        <v>1</v>
      </c>
      <c r="L141" s="1">
        <v>0</v>
      </c>
      <c r="M141" s="1" t="s">
        <v>1345</v>
      </c>
      <c r="N141" s="1" cm="1">
        <f t="array" ref="N141">(F141/$F$4)/SUMPRODUCT($F141:$L141/$F$4:$L$4)*100</f>
        <v>89.8241262975082</v>
      </c>
      <c r="O141" s="1" cm="1">
        <f t="array" ref="O141">(G141/$G$4)/SUMPRODUCT($F141:$L141/$F$4:$L$4)*100</f>
        <v>1.14659676353571</v>
      </c>
      <c r="P141" s="1" cm="1">
        <f t="array" ref="P141">(H141/$H$4)/SUMPRODUCT($F141:$L141/$F$4:$L$4)*100</f>
        <v>0.118999437932613</v>
      </c>
      <c r="Q141" s="1" cm="1">
        <f t="array" ref="Q141">(I141/$I$4)/SUMPRODUCT($F141:$L141/$F$4:$L$4)*100</f>
        <v>0.381865548739609</v>
      </c>
      <c r="R141" s="1" cm="1">
        <f t="array" ref="R141">(J141/$J$4)/SUMPRODUCT($F141:$L141/$F$4:$L$4)*100</f>
        <v>6.32528046759661</v>
      </c>
      <c r="S141" s="1" cm="1">
        <f t="array" ref="S141">(K141/$K$4)/SUMPRODUCT($F141:$L141/$F$4:$L$4)*100</f>
        <v>2.20313148468724</v>
      </c>
      <c r="T141" s="1" cm="1">
        <f t="array" ref="T141">(L141/$L$4)/SUMPRODUCT($F141:$L141/$F$4:$L$4)*100</f>
        <v>0</v>
      </c>
      <c r="U141" s="1">
        <f t="shared" si="45"/>
        <v>100</v>
      </c>
      <c r="V141" s="1">
        <f t="shared" si="46"/>
        <v>6</v>
      </c>
      <c r="W141" s="1">
        <f t="shared" si="47"/>
        <v>7</v>
      </c>
      <c r="X141" s="1">
        <f t="shared" si="48"/>
        <v>6</v>
      </c>
      <c r="Y141" s="1">
        <f t="shared" si="49"/>
        <v>0.0214285714285714</v>
      </c>
      <c r="Z141" s="1">
        <f t="shared" si="50"/>
        <v>0</v>
      </c>
      <c r="AA141" s="1">
        <f t="shared" si="51"/>
        <v>0</v>
      </c>
      <c r="AB141" s="1">
        <f t="shared" si="52"/>
        <v>0.1</v>
      </c>
      <c r="AC141" s="1">
        <f t="shared" si="53"/>
        <v>0</v>
      </c>
      <c r="AD141" s="1">
        <f t="shared" si="54"/>
        <v>1.18999437932613</v>
      </c>
      <c r="AE141" s="1">
        <f t="shared" si="55"/>
        <v>0.0142857142857143</v>
      </c>
      <c r="AF141" s="1">
        <f t="shared" si="56"/>
        <v>70</v>
      </c>
      <c r="AG141" s="1">
        <f t="shared" si="57"/>
        <v>0.7</v>
      </c>
      <c r="AH141" s="7">
        <f t="shared" si="58"/>
        <v>0.101758737024918</v>
      </c>
      <c r="AI141" s="7" cm="1">
        <f t="array" ref="AI141">SQRT(SUMPRODUCT(N141:T141/100,(1-($N$4:$T$4/(SUMPRODUCT(N141:T141,$N$4:$T$4)/100)))^2))</f>
        <v>0.0290537376869327</v>
      </c>
      <c r="AJ141" s="7" cm="1">
        <f t="array" ref="AJ141">SUMPRODUCT(N141:T141,$N$3:$T$3)/100</f>
        <v>1.8947687920439</v>
      </c>
      <c r="AK141" s="7" cm="1">
        <f t="array" ref="AK141">SUMPRODUCT(N141:T141/100,($N$3:$T$3-(SUMPRODUCT(N141:T141,$N$3:$T$3)/100))^2)</f>
        <v>0.00234106527333297</v>
      </c>
      <c r="AL141" s="7" cm="1">
        <f t="array" ref="AL141">SUMPRODUCT(N141:T141/100,($N$2:$T$2-(SUMPRODUCT(N141:T141,$N$2:$T$2)/100))^2)</f>
        <v>2.09350754742919</v>
      </c>
      <c r="AM141" s="7" cm="1">
        <f t="array" ref="AM141">SUMPRODUCT(N141:T141,$N$2:$T$2)/100</f>
        <v>10.6504823790299</v>
      </c>
      <c r="AN141" s="1" cm="1">
        <f t="array" ref="AN141">SUMPRODUCT(N141:T141,$N$1:$T$1)/100</f>
        <v>1109.7582017422</v>
      </c>
      <c r="AO141" s="1" cm="1">
        <f t="array" ref="AO141">-8.314*SUMPRODUCT((N141:T141/100)*LN(N141:T141/100+0.000000000001))</f>
        <v>3.62139437182299</v>
      </c>
      <c r="AP141" s="1" cm="1">
        <f t="array" ref="AP141">SUMPRODUCT((N141:T141/100)^2)</f>
        <v>0.811471129274498</v>
      </c>
      <c r="AQ141" s="1" cm="1">
        <f t="array" ref="AQ141">1/SUMPRODUCT((N141:T141/100)^2)</f>
        <v>1.23232973290628</v>
      </c>
      <c r="AR141" s="1" t="s">
        <v>55</v>
      </c>
      <c r="AS141" s="6">
        <f t="shared" si="59"/>
        <v>2</v>
      </c>
      <c r="AT141" s="1">
        <v>979.85</v>
      </c>
      <c r="AU141" s="1">
        <v>4</v>
      </c>
      <c r="AV141" s="1">
        <v>50</v>
      </c>
      <c r="AW141" s="1">
        <v>549.85</v>
      </c>
      <c r="AX141" s="1">
        <v>0.25</v>
      </c>
      <c r="AY141" s="5">
        <f t="shared" si="60"/>
        <v>274.925</v>
      </c>
      <c r="AZ141" s="1">
        <f t="shared" si="61"/>
        <v>0.125</v>
      </c>
      <c r="BA141" s="1">
        <f t="shared" si="62"/>
        <v>137.4625</v>
      </c>
      <c r="BB141" s="1">
        <f t="shared" si="63"/>
        <v>430</v>
      </c>
      <c r="BC141" s="1" t="s">
        <v>56</v>
      </c>
      <c r="BD141" s="1">
        <v>151</v>
      </c>
      <c r="BE141" s="1" t="s">
        <v>52</v>
      </c>
      <c r="BF141" s="1" t="s">
        <v>52</v>
      </c>
      <c r="BG141" s="1">
        <v>47</v>
      </c>
      <c r="BH141" s="1">
        <f t="shared" si="64"/>
        <v>-0.782369512989542</v>
      </c>
      <c r="BI141" s="1">
        <f t="shared" si="65"/>
        <v>0.91435430633742</v>
      </c>
    </row>
    <row r="142" spans="1:61">
      <c r="A142" s="1">
        <v>961</v>
      </c>
      <c r="B142" s="1" t="s">
        <v>99</v>
      </c>
      <c r="C142" s="1" t="str">
        <f>_xlfn.XLOOKUP(A142,All!$A:$A,All!$C:$C,"")</f>
        <v>Cu-Al-Cr-Mg-Ni-Si</v>
      </c>
      <c r="D142" s="1">
        <v>2</v>
      </c>
      <c r="E142" s="1" t="s">
        <v>1344</v>
      </c>
      <c r="F142" s="1">
        <f t="shared" si="44"/>
        <v>92.25</v>
      </c>
      <c r="G142" s="1">
        <v>0.5</v>
      </c>
      <c r="H142" s="1">
        <v>0.1</v>
      </c>
      <c r="I142" s="1">
        <v>0.15</v>
      </c>
      <c r="J142" s="1">
        <v>6</v>
      </c>
      <c r="K142" s="1">
        <v>1</v>
      </c>
      <c r="L142" s="1">
        <v>0</v>
      </c>
      <c r="M142" s="1" t="s">
        <v>1345</v>
      </c>
      <c r="N142" s="1" cm="1">
        <f t="array" ref="N142">(F142/$F$4)/SUMPRODUCT($F142:$L142/$F$4:$L$4)*100</f>
        <v>89.8241262975082</v>
      </c>
      <c r="O142" s="1" cm="1">
        <f t="array" ref="O142">(G142/$G$4)/SUMPRODUCT($F142:$L142/$F$4:$L$4)*100</f>
        <v>1.14659676353571</v>
      </c>
      <c r="P142" s="1" cm="1">
        <f t="array" ref="P142">(H142/$H$4)/SUMPRODUCT($F142:$L142/$F$4:$L$4)*100</f>
        <v>0.118999437932613</v>
      </c>
      <c r="Q142" s="1" cm="1">
        <f t="array" ref="Q142">(I142/$I$4)/SUMPRODUCT($F142:$L142/$F$4:$L$4)*100</f>
        <v>0.381865548739609</v>
      </c>
      <c r="R142" s="1" cm="1">
        <f t="array" ref="R142">(J142/$J$4)/SUMPRODUCT($F142:$L142/$F$4:$L$4)*100</f>
        <v>6.32528046759661</v>
      </c>
      <c r="S142" s="1" cm="1">
        <f t="array" ref="S142">(K142/$K$4)/SUMPRODUCT($F142:$L142/$F$4:$L$4)*100</f>
        <v>2.20313148468724</v>
      </c>
      <c r="T142" s="1" cm="1">
        <f t="array" ref="T142">(L142/$L$4)/SUMPRODUCT($F142:$L142/$F$4:$L$4)*100</f>
        <v>0</v>
      </c>
      <c r="U142" s="1">
        <f t="shared" si="45"/>
        <v>100</v>
      </c>
      <c r="V142" s="1">
        <f t="shared" si="46"/>
        <v>6</v>
      </c>
      <c r="W142" s="1">
        <f t="shared" si="47"/>
        <v>7</v>
      </c>
      <c r="X142" s="1">
        <f t="shared" si="48"/>
        <v>6</v>
      </c>
      <c r="Y142" s="1">
        <f t="shared" si="49"/>
        <v>0.0214285714285714</v>
      </c>
      <c r="Z142" s="1">
        <f t="shared" si="50"/>
        <v>0</v>
      </c>
      <c r="AA142" s="1">
        <f t="shared" si="51"/>
        <v>0</v>
      </c>
      <c r="AB142" s="1">
        <f t="shared" si="52"/>
        <v>0.1</v>
      </c>
      <c r="AC142" s="1">
        <f t="shared" si="53"/>
        <v>0</v>
      </c>
      <c r="AD142" s="1">
        <f t="shared" si="54"/>
        <v>1.18999437932613</v>
      </c>
      <c r="AE142" s="1">
        <f t="shared" si="55"/>
        <v>0.0142857142857143</v>
      </c>
      <c r="AF142" s="1">
        <f t="shared" si="56"/>
        <v>70</v>
      </c>
      <c r="AG142" s="1">
        <f t="shared" si="57"/>
        <v>0.7</v>
      </c>
      <c r="AH142" s="7">
        <f t="shared" si="58"/>
        <v>0.101758737024918</v>
      </c>
      <c r="AI142" s="7" cm="1">
        <f t="array" ref="AI142">SQRT(SUMPRODUCT(N142:T142/100,(1-($N$4:$T$4/(SUMPRODUCT(N142:T142,$N$4:$T$4)/100)))^2))</f>
        <v>0.0290537376869327</v>
      </c>
      <c r="AJ142" s="7" cm="1">
        <f t="array" ref="AJ142">SUMPRODUCT(N142:T142,$N$3:$T$3)/100</f>
        <v>1.8947687920439</v>
      </c>
      <c r="AK142" s="7" cm="1">
        <f t="array" ref="AK142">SUMPRODUCT(N142:T142/100,($N$3:$T$3-(SUMPRODUCT(N142:T142,$N$3:$T$3)/100))^2)</f>
        <v>0.00234106527333297</v>
      </c>
      <c r="AL142" s="7" cm="1">
        <f t="array" ref="AL142">SUMPRODUCT(N142:T142/100,($N$2:$T$2-(SUMPRODUCT(N142:T142,$N$2:$T$2)/100))^2)</f>
        <v>2.09350754742919</v>
      </c>
      <c r="AM142" s="7" cm="1">
        <f t="array" ref="AM142">SUMPRODUCT(N142:T142,$N$2:$T$2)/100</f>
        <v>10.6504823790299</v>
      </c>
      <c r="AN142" s="1" cm="1">
        <f t="array" ref="AN142">SUMPRODUCT(N142:T142,$N$1:$T$1)/100</f>
        <v>1109.7582017422</v>
      </c>
      <c r="AO142" s="1" cm="1">
        <f t="array" ref="AO142">-8.314*SUMPRODUCT((N142:T142/100)*LN(N142:T142/100+0.000000000001))</f>
        <v>3.62139437182299</v>
      </c>
      <c r="AP142" s="1" cm="1">
        <f t="array" ref="AP142">SUMPRODUCT((N142:T142/100)^2)</f>
        <v>0.811471129274498</v>
      </c>
      <c r="AQ142" s="1" cm="1">
        <f t="array" ref="AQ142">1/SUMPRODUCT((N142:T142/100)^2)</f>
        <v>1.23232973290628</v>
      </c>
      <c r="AR142" s="1" t="s">
        <v>54</v>
      </c>
      <c r="AS142" s="6">
        <f t="shared" si="59"/>
        <v>0</v>
      </c>
      <c r="AT142" s="1">
        <v>979.85</v>
      </c>
      <c r="AU142" s="1">
        <v>4</v>
      </c>
      <c r="AV142" s="1">
        <v>0</v>
      </c>
      <c r="AW142" s="1">
        <v>499.85</v>
      </c>
      <c r="AX142" s="1">
        <v>1</v>
      </c>
      <c r="AY142" s="5">
        <f t="shared" si="60"/>
        <v>0</v>
      </c>
      <c r="AZ142" s="1">
        <f t="shared" si="61"/>
        <v>0</v>
      </c>
      <c r="BA142" s="1">
        <f t="shared" si="62"/>
        <v>499.85</v>
      </c>
      <c r="BB142" s="1">
        <f t="shared" si="63"/>
        <v>480</v>
      </c>
      <c r="BC142" s="1" t="s">
        <v>51</v>
      </c>
      <c r="BD142" s="1">
        <v>197</v>
      </c>
      <c r="BE142" s="1" t="s">
        <v>52</v>
      </c>
      <c r="BF142" s="1" t="s">
        <v>52</v>
      </c>
      <c r="BG142" s="1">
        <v>47</v>
      </c>
      <c r="BH142" s="1">
        <f t="shared" si="64"/>
        <v>-0.190766960295546</v>
      </c>
      <c r="BI142" s="1">
        <f t="shared" si="65"/>
        <v>0.807788120514204</v>
      </c>
    </row>
    <row r="143" spans="1:61">
      <c r="A143" s="1">
        <v>831</v>
      </c>
      <c r="B143" s="1" t="s">
        <v>99</v>
      </c>
      <c r="C143" s="1" t="str">
        <f>_xlfn.XLOOKUP(A143,All!$A:$A,All!$C:$C,"")</f>
        <v>Cu-Al-Cr-Mg-Ni-Si</v>
      </c>
      <c r="D143" s="1">
        <v>2</v>
      </c>
      <c r="E143" s="1" t="s">
        <v>1344</v>
      </c>
      <c r="F143" s="1">
        <f t="shared" si="44"/>
        <v>92.25</v>
      </c>
      <c r="G143" s="1">
        <v>0.5</v>
      </c>
      <c r="H143" s="1">
        <v>0.1</v>
      </c>
      <c r="I143" s="1">
        <v>0.15</v>
      </c>
      <c r="J143" s="1">
        <v>6</v>
      </c>
      <c r="K143" s="1">
        <v>1</v>
      </c>
      <c r="L143" s="1">
        <v>0</v>
      </c>
      <c r="M143" s="1" t="s">
        <v>1345</v>
      </c>
      <c r="N143" s="1" cm="1">
        <f t="array" ref="N143">(F143/$F$4)/SUMPRODUCT($F143:$L143/$F$4:$L$4)*100</f>
        <v>89.8241262975082</v>
      </c>
      <c r="O143" s="1" cm="1">
        <f t="array" ref="O143">(G143/$G$4)/SUMPRODUCT($F143:$L143/$F$4:$L$4)*100</f>
        <v>1.14659676353571</v>
      </c>
      <c r="P143" s="1" cm="1">
        <f t="array" ref="P143">(H143/$H$4)/SUMPRODUCT($F143:$L143/$F$4:$L$4)*100</f>
        <v>0.118999437932613</v>
      </c>
      <c r="Q143" s="1" cm="1">
        <f t="array" ref="Q143">(I143/$I$4)/SUMPRODUCT($F143:$L143/$F$4:$L$4)*100</f>
        <v>0.381865548739609</v>
      </c>
      <c r="R143" s="1" cm="1">
        <f t="array" ref="R143">(J143/$J$4)/SUMPRODUCT($F143:$L143/$F$4:$L$4)*100</f>
        <v>6.32528046759661</v>
      </c>
      <c r="S143" s="1" cm="1">
        <f t="array" ref="S143">(K143/$K$4)/SUMPRODUCT($F143:$L143/$F$4:$L$4)*100</f>
        <v>2.20313148468724</v>
      </c>
      <c r="T143" s="1" cm="1">
        <f t="array" ref="T143">(L143/$L$4)/SUMPRODUCT($F143:$L143/$F$4:$L$4)*100</f>
        <v>0</v>
      </c>
      <c r="U143" s="1">
        <f t="shared" si="45"/>
        <v>100</v>
      </c>
      <c r="V143" s="1">
        <f t="shared" si="46"/>
        <v>6</v>
      </c>
      <c r="W143" s="1">
        <f t="shared" si="47"/>
        <v>7</v>
      </c>
      <c r="X143" s="1">
        <f t="shared" si="48"/>
        <v>6</v>
      </c>
      <c r="Y143" s="1">
        <f t="shared" si="49"/>
        <v>0.0214285714285714</v>
      </c>
      <c r="Z143" s="1">
        <f t="shared" si="50"/>
        <v>0</v>
      </c>
      <c r="AA143" s="1">
        <f t="shared" si="51"/>
        <v>0</v>
      </c>
      <c r="AB143" s="1">
        <f t="shared" si="52"/>
        <v>0.1</v>
      </c>
      <c r="AC143" s="1">
        <f t="shared" si="53"/>
        <v>0</v>
      </c>
      <c r="AD143" s="1">
        <f t="shared" si="54"/>
        <v>1.18999437932613</v>
      </c>
      <c r="AE143" s="1">
        <f t="shared" si="55"/>
        <v>0.0142857142857143</v>
      </c>
      <c r="AF143" s="1">
        <f t="shared" si="56"/>
        <v>70</v>
      </c>
      <c r="AG143" s="1">
        <f t="shared" si="57"/>
        <v>0.7</v>
      </c>
      <c r="AH143" s="7">
        <f t="shared" si="58"/>
        <v>0.101758737024918</v>
      </c>
      <c r="AI143" s="7" cm="1">
        <f t="array" ref="AI143">SQRT(SUMPRODUCT(N143:T143/100,(1-($N$4:$T$4/(SUMPRODUCT(N143:T143,$N$4:$T$4)/100)))^2))</f>
        <v>0.0290537376869327</v>
      </c>
      <c r="AJ143" s="7" cm="1">
        <f t="array" ref="AJ143">SUMPRODUCT(N143:T143,$N$3:$T$3)/100</f>
        <v>1.8947687920439</v>
      </c>
      <c r="AK143" s="7" cm="1">
        <f t="array" ref="AK143">SUMPRODUCT(N143:T143/100,($N$3:$T$3-(SUMPRODUCT(N143:T143,$N$3:$T$3)/100))^2)</f>
        <v>0.00234106527333297</v>
      </c>
      <c r="AL143" s="7" cm="1">
        <f t="array" ref="AL143">SUMPRODUCT(N143:T143/100,($N$2:$T$2-(SUMPRODUCT(N143:T143,$N$2:$T$2)/100))^2)</f>
        <v>2.09350754742919</v>
      </c>
      <c r="AM143" s="7" cm="1">
        <f t="array" ref="AM143">SUMPRODUCT(N143:T143,$N$2:$T$2)/100</f>
        <v>10.6504823790299</v>
      </c>
      <c r="AN143" s="1" cm="1">
        <f t="array" ref="AN143">SUMPRODUCT(N143:T143,$N$1:$T$1)/100</f>
        <v>1109.7582017422</v>
      </c>
      <c r="AO143" s="1" cm="1">
        <f t="array" ref="AO143">-8.314*SUMPRODUCT((N143:T143/100)*LN(N143:T143/100+0.000000000001))</f>
        <v>3.62139437182299</v>
      </c>
      <c r="AP143" s="1" cm="1">
        <f t="array" ref="AP143">SUMPRODUCT((N143:T143/100)^2)</f>
        <v>0.811471129274498</v>
      </c>
      <c r="AQ143" s="1" cm="1">
        <f t="array" ref="AQ143">1/SUMPRODUCT((N143:T143/100)^2)</f>
        <v>1.23232973290628</v>
      </c>
      <c r="AR143" s="1" t="s">
        <v>55</v>
      </c>
      <c r="AS143" s="6">
        <f t="shared" si="59"/>
        <v>2</v>
      </c>
      <c r="AT143" s="1">
        <v>979.85</v>
      </c>
      <c r="AU143" s="1">
        <v>4</v>
      </c>
      <c r="AV143" s="1">
        <v>50</v>
      </c>
      <c r="AW143" s="1">
        <v>399.85</v>
      </c>
      <c r="AX143" s="1">
        <v>0.083</v>
      </c>
      <c r="AY143" s="5">
        <f t="shared" si="60"/>
        <v>199.925</v>
      </c>
      <c r="AZ143" s="1">
        <f t="shared" si="61"/>
        <v>0.0415</v>
      </c>
      <c r="BA143" s="1">
        <f t="shared" si="62"/>
        <v>33.18755</v>
      </c>
      <c r="BB143" s="1">
        <f t="shared" si="63"/>
        <v>580</v>
      </c>
      <c r="BC143" s="1" t="s">
        <v>56</v>
      </c>
      <c r="BD143" s="1">
        <v>226</v>
      </c>
      <c r="BE143" s="1" t="s">
        <v>52</v>
      </c>
      <c r="BF143" s="1" t="s">
        <v>52</v>
      </c>
      <c r="BG143" s="1">
        <v>47</v>
      </c>
      <c r="BH143" s="1">
        <f t="shared" si="64"/>
        <v>0.182199866402843</v>
      </c>
      <c r="BI143" s="1">
        <f t="shared" si="65"/>
        <v>0.74651756923174</v>
      </c>
    </row>
    <row r="144" spans="1:61">
      <c r="A144" s="1">
        <v>992</v>
      </c>
      <c r="B144" s="1" t="s">
        <v>99</v>
      </c>
      <c r="C144" s="1" t="str">
        <f>_xlfn.XLOOKUP(A144,All!$A:$A,All!$C:$C,"")</f>
        <v>Cu-Al-Cr-Mg-Ni-Si</v>
      </c>
      <c r="D144" s="1">
        <v>2</v>
      </c>
      <c r="E144" s="1" t="s">
        <v>1344</v>
      </c>
      <c r="F144" s="1">
        <f t="shared" si="44"/>
        <v>92.25</v>
      </c>
      <c r="G144" s="1">
        <v>0.5</v>
      </c>
      <c r="H144" s="1">
        <v>0.1</v>
      </c>
      <c r="I144" s="1">
        <v>0.15</v>
      </c>
      <c r="J144" s="1">
        <v>6</v>
      </c>
      <c r="K144" s="1">
        <v>1</v>
      </c>
      <c r="L144" s="1">
        <v>0</v>
      </c>
      <c r="M144" s="1" t="s">
        <v>1345</v>
      </c>
      <c r="N144" s="1" cm="1">
        <f t="array" ref="N144">(F144/$F$4)/SUMPRODUCT($F144:$L144/$F$4:$L$4)*100</f>
        <v>89.8241262975082</v>
      </c>
      <c r="O144" s="1" cm="1">
        <f t="array" ref="O144">(G144/$G$4)/SUMPRODUCT($F144:$L144/$F$4:$L$4)*100</f>
        <v>1.14659676353571</v>
      </c>
      <c r="P144" s="1" cm="1">
        <f t="array" ref="P144">(H144/$H$4)/SUMPRODUCT($F144:$L144/$F$4:$L$4)*100</f>
        <v>0.118999437932613</v>
      </c>
      <c r="Q144" s="1" cm="1">
        <f t="array" ref="Q144">(I144/$I$4)/SUMPRODUCT($F144:$L144/$F$4:$L$4)*100</f>
        <v>0.381865548739609</v>
      </c>
      <c r="R144" s="1" cm="1">
        <f t="array" ref="R144">(J144/$J$4)/SUMPRODUCT($F144:$L144/$F$4:$L$4)*100</f>
        <v>6.32528046759661</v>
      </c>
      <c r="S144" s="1" cm="1">
        <f t="array" ref="S144">(K144/$K$4)/SUMPRODUCT($F144:$L144/$F$4:$L$4)*100</f>
        <v>2.20313148468724</v>
      </c>
      <c r="T144" s="1" cm="1">
        <f t="array" ref="T144">(L144/$L$4)/SUMPRODUCT($F144:$L144/$F$4:$L$4)*100</f>
        <v>0</v>
      </c>
      <c r="U144" s="1">
        <f t="shared" si="45"/>
        <v>100</v>
      </c>
      <c r="V144" s="1">
        <f t="shared" si="46"/>
        <v>6</v>
      </c>
      <c r="W144" s="1">
        <f t="shared" si="47"/>
        <v>7</v>
      </c>
      <c r="X144" s="1">
        <f t="shared" si="48"/>
        <v>6</v>
      </c>
      <c r="Y144" s="1">
        <f t="shared" si="49"/>
        <v>0.0214285714285714</v>
      </c>
      <c r="Z144" s="1">
        <f t="shared" si="50"/>
        <v>0</v>
      </c>
      <c r="AA144" s="1">
        <f t="shared" si="51"/>
        <v>0</v>
      </c>
      <c r="AB144" s="1">
        <f t="shared" si="52"/>
        <v>0.1</v>
      </c>
      <c r="AC144" s="1">
        <f t="shared" si="53"/>
        <v>0</v>
      </c>
      <c r="AD144" s="1">
        <f t="shared" si="54"/>
        <v>1.18999437932613</v>
      </c>
      <c r="AE144" s="1">
        <f t="shared" si="55"/>
        <v>0.0142857142857143</v>
      </c>
      <c r="AF144" s="1">
        <f t="shared" si="56"/>
        <v>70</v>
      </c>
      <c r="AG144" s="1">
        <f t="shared" si="57"/>
        <v>0.7</v>
      </c>
      <c r="AH144" s="7">
        <f t="shared" si="58"/>
        <v>0.101758737024918</v>
      </c>
      <c r="AI144" s="7" cm="1">
        <f t="array" ref="AI144">SQRT(SUMPRODUCT(N144:T144/100,(1-($N$4:$T$4/(SUMPRODUCT(N144:T144,$N$4:$T$4)/100)))^2))</f>
        <v>0.0290537376869327</v>
      </c>
      <c r="AJ144" s="7" cm="1">
        <f t="array" ref="AJ144">SUMPRODUCT(N144:T144,$N$3:$T$3)/100</f>
        <v>1.8947687920439</v>
      </c>
      <c r="AK144" s="7" cm="1">
        <f t="array" ref="AK144">SUMPRODUCT(N144:T144/100,($N$3:$T$3-(SUMPRODUCT(N144:T144,$N$3:$T$3)/100))^2)</f>
        <v>0.00234106527333297</v>
      </c>
      <c r="AL144" s="7" cm="1">
        <f t="array" ref="AL144">SUMPRODUCT(N144:T144/100,($N$2:$T$2-(SUMPRODUCT(N144:T144,$N$2:$T$2)/100))^2)</f>
        <v>2.09350754742919</v>
      </c>
      <c r="AM144" s="7" cm="1">
        <f t="array" ref="AM144">SUMPRODUCT(N144:T144,$N$2:$T$2)/100</f>
        <v>10.6504823790299</v>
      </c>
      <c r="AN144" s="1" cm="1">
        <f t="array" ref="AN144">SUMPRODUCT(N144:T144,$N$1:$T$1)/100</f>
        <v>1109.7582017422</v>
      </c>
      <c r="AO144" s="1" cm="1">
        <f t="array" ref="AO144">-8.314*SUMPRODUCT((N144:T144/100)*LN(N144:T144/100+0.000000000001))</f>
        <v>3.62139437182299</v>
      </c>
      <c r="AP144" s="1" cm="1">
        <f t="array" ref="AP144">SUMPRODUCT((N144:T144/100)^2)</f>
        <v>0.811471129274498</v>
      </c>
      <c r="AQ144" s="1" cm="1">
        <f t="array" ref="AQ144">1/SUMPRODUCT((N144:T144/100)^2)</f>
        <v>1.23232973290628</v>
      </c>
      <c r="AR144" s="1" t="s">
        <v>55</v>
      </c>
      <c r="AS144" s="6">
        <f t="shared" si="59"/>
        <v>2</v>
      </c>
      <c r="AT144" s="1">
        <v>979.85</v>
      </c>
      <c r="AU144" s="1">
        <v>4</v>
      </c>
      <c r="AV144" s="1">
        <v>50</v>
      </c>
      <c r="AW144" s="1">
        <v>399.85</v>
      </c>
      <c r="AX144" s="1">
        <v>1.5</v>
      </c>
      <c r="AY144" s="5">
        <f t="shared" si="60"/>
        <v>199.925</v>
      </c>
      <c r="AZ144" s="1">
        <f t="shared" si="61"/>
        <v>0.75</v>
      </c>
      <c r="BA144" s="1">
        <f t="shared" si="62"/>
        <v>599.775</v>
      </c>
      <c r="BB144" s="1">
        <f t="shared" si="63"/>
        <v>580</v>
      </c>
      <c r="BC144" s="1" t="s">
        <v>56</v>
      </c>
      <c r="BD144" s="1">
        <v>239</v>
      </c>
      <c r="BE144" s="1" t="s">
        <v>52</v>
      </c>
      <c r="BF144" s="1" t="s">
        <v>52</v>
      </c>
      <c r="BG144" s="1">
        <v>47</v>
      </c>
      <c r="BH144" s="1">
        <f t="shared" si="64"/>
        <v>0.34939189216419</v>
      </c>
      <c r="BI144" s="1">
        <f t="shared" si="65"/>
        <v>0.720926707585792</v>
      </c>
    </row>
    <row r="145" spans="1:61">
      <c r="A145" s="1">
        <v>902</v>
      </c>
      <c r="B145" s="1" t="s">
        <v>99</v>
      </c>
      <c r="C145" s="1" t="str">
        <f>_xlfn.XLOOKUP(A145,All!$A:$A,All!$C:$C,"")</f>
        <v>Cu-Al-Cr-Mg-Ni-Si</v>
      </c>
      <c r="D145" s="1">
        <v>2</v>
      </c>
      <c r="E145" s="1" t="s">
        <v>1344</v>
      </c>
      <c r="F145" s="1">
        <f t="shared" si="44"/>
        <v>92.25</v>
      </c>
      <c r="G145" s="1">
        <v>0.5</v>
      </c>
      <c r="H145" s="1">
        <v>0.1</v>
      </c>
      <c r="I145" s="1">
        <v>0.15</v>
      </c>
      <c r="J145" s="1">
        <v>6</v>
      </c>
      <c r="K145" s="1">
        <v>1</v>
      </c>
      <c r="L145" s="1">
        <v>0</v>
      </c>
      <c r="M145" s="1" t="s">
        <v>1345</v>
      </c>
      <c r="N145" s="1" cm="1">
        <f t="array" ref="N145">(F145/$F$4)/SUMPRODUCT($F145:$L145/$F$4:$L$4)*100</f>
        <v>89.8241262975082</v>
      </c>
      <c r="O145" s="1" cm="1">
        <f t="array" ref="O145">(G145/$G$4)/SUMPRODUCT($F145:$L145/$F$4:$L$4)*100</f>
        <v>1.14659676353571</v>
      </c>
      <c r="P145" s="1" cm="1">
        <f t="array" ref="P145">(H145/$H$4)/SUMPRODUCT($F145:$L145/$F$4:$L$4)*100</f>
        <v>0.118999437932613</v>
      </c>
      <c r="Q145" s="1" cm="1">
        <f t="array" ref="Q145">(I145/$I$4)/SUMPRODUCT($F145:$L145/$F$4:$L$4)*100</f>
        <v>0.381865548739609</v>
      </c>
      <c r="R145" s="1" cm="1">
        <f t="array" ref="R145">(J145/$J$4)/SUMPRODUCT($F145:$L145/$F$4:$L$4)*100</f>
        <v>6.32528046759661</v>
      </c>
      <c r="S145" s="1" cm="1">
        <f t="array" ref="S145">(K145/$K$4)/SUMPRODUCT($F145:$L145/$F$4:$L$4)*100</f>
        <v>2.20313148468724</v>
      </c>
      <c r="T145" s="1" cm="1">
        <f t="array" ref="T145">(L145/$L$4)/SUMPRODUCT($F145:$L145/$F$4:$L$4)*100</f>
        <v>0</v>
      </c>
      <c r="U145" s="1">
        <f t="shared" si="45"/>
        <v>100</v>
      </c>
      <c r="V145" s="1">
        <f t="shared" si="46"/>
        <v>6</v>
      </c>
      <c r="W145" s="1">
        <f t="shared" si="47"/>
        <v>7</v>
      </c>
      <c r="X145" s="1">
        <f t="shared" si="48"/>
        <v>6</v>
      </c>
      <c r="Y145" s="1">
        <f t="shared" si="49"/>
        <v>0.0214285714285714</v>
      </c>
      <c r="Z145" s="1">
        <f t="shared" si="50"/>
        <v>0</v>
      </c>
      <c r="AA145" s="1">
        <f t="shared" si="51"/>
        <v>0</v>
      </c>
      <c r="AB145" s="1">
        <f t="shared" si="52"/>
        <v>0.1</v>
      </c>
      <c r="AC145" s="1">
        <f t="shared" si="53"/>
        <v>0</v>
      </c>
      <c r="AD145" s="1">
        <f t="shared" si="54"/>
        <v>1.18999437932613</v>
      </c>
      <c r="AE145" s="1">
        <f t="shared" si="55"/>
        <v>0.0142857142857143</v>
      </c>
      <c r="AF145" s="1">
        <f t="shared" si="56"/>
        <v>70</v>
      </c>
      <c r="AG145" s="1">
        <f t="shared" si="57"/>
        <v>0.7</v>
      </c>
      <c r="AH145" s="7">
        <f t="shared" si="58"/>
        <v>0.101758737024918</v>
      </c>
      <c r="AI145" s="7" cm="1">
        <f t="array" ref="AI145">SQRT(SUMPRODUCT(N145:T145/100,(1-($N$4:$T$4/(SUMPRODUCT(N145:T145,$N$4:$T$4)/100)))^2))</f>
        <v>0.0290537376869327</v>
      </c>
      <c r="AJ145" s="7" cm="1">
        <f t="array" ref="AJ145">SUMPRODUCT(N145:T145,$N$3:$T$3)/100</f>
        <v>1.8947687920439</v>
      </c>
      <c r="AK145" s="7" cm="1">
        <f t="array" ref="AK145">SUMPRODUCT(N145:T145/100,($N$3:$T$3-(SUMPRODUCT(N145:T145,$N$3:$T$3)/100))^2)</f>
        <v>0.00234106527333297</v>
      </c>
      <c r="AL145" s="7" cm="1">
        <f t="array" ref="AL145">SUMPRODUCT(N145:T145/100,($N$2:$T$2-(SUMPRODUCT(N145:T145,$N$2:$T$2)/100))^2)</f>
        <v>2.09350754742919</v>
      </c>
      <c r="AM145" s="7" cm="1">
        <f t="array" ref="AM145">SUMPRODUCT(N145:T145,$N$2:$T$2)/100</f>
        <v>10.6504823790299</v>
      </c>
      <c r="AN145" s="1" cm="1">
        <f t="array" ref="AN145">SUMPRODUCT(N145:T145,$N$1:$T$1)/100</f>
        <v>1109.7582017422</v>
      </c>
      <c r="AO145" s="1" cm="1">
        <f t="array" ref="AO145">-8.314*SUMPRODUCT((N145:T145/100)*LN(N145:T145/100+0.000000000001))</f>
        <v>3.62139437182299</v>
      </c>
      <c r="AP145" s="1" cm="1">
        <f t="array" ref="AP145">SUMPRODUCT((N145:T145/100)^2)</f>
        <v>0.811471129274498</v>
      </c>
      <c r="AQ145" s="1" cm="1">
        <f t="array" ref="AQ145">1/SUMPRODUCT((N145:T145/100)^2)</f>
        <v>1.23232973290628</v>
      </c>
      <c r="AR145" s="1" t="s">
        <v>55</v>
      </c>
      <c r="AS145" s="6">
        <f t="shared" si="59"/>
        <v>2</v>
      </c>
      <c r="AT145" s="1">
        <v>979.85</v>
      </c>
      <c r="AU145" s="1">
        <v>4</v>
      </c>
      <c r="AV145" s="1">
        <v>50</v>
      </c>
      <c r="AW145" s="1">
        <v>399.85</v>
      </c>
      <c r="AX145" s="1">
        <v>0.5</v>
      </c>
      <c r="AY145" s="5">
        <f t="shared" si="60"/>
        <v>199.925</v>
      </c>
      <c r="AZ145" s="1">
        <f t="shared" si="61"/>
        <v>0.25</v>
      </c>
      <c r="BA145" s="1">
        <f t="shared" si="62"/>
        <v>199.925</v>
      </c>
      <c r="BB145" s="1">
        <f t="shared" si="63"/>
        <v>580</v>
      </c>
      <c r="BC145" s="1" t="s">
        <v>56</v>
      </c>
      <c r="BD145" s="1">
        <v>245</v>
      </c>
      <c r="BE145" s="1" t="s">
        <v>52</v>
      </c>
      <c r="BF145" s="1" t="s">
        <v>52</v>
      </c>
      <c r="BG145" s="1">
        <v>47</v>
      </c>
      <c r="BH145" s="1">
        <f t="shared" si="64"/>
        <v>0.426557442515581</v>
      </c>
      <c r="BI145" s="1">
        <f t="shared" si="65"/>
        <v>0.709560263195736</v>
      </c>
    </row>
    <row r="146" spans="1:61">
      <c r="A146" s="1">
        <v>865</v>
      </c>
      <c r="B146" s="1" t="s">
        <v>99</v>
      </c>
      <c r="C146" s="1" t="str">
        <f>_xlfn.XLOOKUP(A146,All!$A:$A,All!$C:$C,"")</f>
        <v>Cu-Al-Cr-Mg-Ni-Si</v>
      </c>
      <c r="D146" s="1">
        <v>2</v>
      </c>
      <c r="E146" s="1" t="s">
        <v>1344</v>
      </c>
      <c r="F146" s="1">
        <f t="shared" si="44"/>
        <v>92.25</v>
      </c>
      <c r="G146" s="1">
        <v>0.5</v>
      </c>
      <c r="H146" s="1">
        <v>0.1</v>
      </c>
      <c r="I146" s="1">
        <v>0.15</v>
      </c>
      <c r="J146" s="1">
        <v>6</v>
      </c>
      <c r="K146" s="1">
        <v>1</v>
      </c>
      <c r="L146" s="1">
        <v>0</v>
      </c>
      <c r="M146" s="1" t="s">
        <v>1345</v>
      </c>
      <c r="N146" s="1" cm="1">
        <f t="array" ref="N146">(F146/$F$4)/SUMPRODUCT($F146:$L146/$F$4:$L$4)*100</f>
        <v>89.8241262975082</v>
      </c>
      <c r="O146" s="1" cm="1">
        <f t="array" ref="O146">(G146/$G$4)/SUMPRODUCT($F146:$L146/$F$4:$L$4)*100</f>
        <v>1.14659676353571</v>
      </c>
      <c r="P146" s="1" cm="1">
        <f t="array" ref="P146">(H146/$H$4)/SUMPRODUCT($F146:$L146/$F$4:$L$4)*100</f>
        <v>0.118999437932613</v>
      </c>
      <c r="Q146" s="1" cm="1">
        <f t="array" ref="Q146">(I146/$I$4)/SUMPRODUCT($F146:$L146/$F$4:$L$4)*100</f>
        <v>0.381865548739609</v>
      </c>
      <c r="R146" s="1" cm="1">
        <f t="array" ref="R146">(J146/$J$4)/SUMPRODUCT($F146:$L146/$F$4:$L$4)*100</f>
        <v>6.32528046759661</v>
      </c>
      <c r="S146" s="1" cm="1">
        <f t="array" ref="S146">(K146/$K$4)/SUMPRODUCT($F146:$L146/$F$4:$L$4)*100</f>
        <v>2.20313148468724</v>
      </c>
      <c r="T146" s="1" cm="1">
        <f t="array" ref="T146">(L146/$L$4)/SUMPRODUCT($F146:$L146/$F$4:$L$4)*100</f>
        <v>0</v>
      </c>
      <c r="U146" s="1">
        <f t="shared" si="45"/>
        <v>100</v>
      </c>
      <c r="V146" s="1">
        <f t="shared" si="46"/>
        <v>6</v>
      </c>
      <c r="W146" s="1">
        <f t="shared" si="47"/>
        <v>7</v>
      </c>
      <c r="X146" s="1">
        <f t="shared" si="48"/>
        <v>6</v>
      </c>
      <c r="Y146" s="1">
        <f t="shared" si="49"/>
        <v>0.0214285714285714</v>
      </c>
      <c r="Z146" s="1">
        <f t="shared" si="50"/>
        <v>0</v>
      </c>
      <c r="AA146" s="1">
        <f t="shared" si="51"/>
        <v>0</v>
      </c>
      <c r="AB146" s="1">
        <f t="shared" si="52"/>
        <v>0.1</v>
      </c>
      <c r="AC146" s="1">
        <f t="shared" si="53"/>
        <v>0</v>
      </c>
      <c r="AD146" s="1">
        <f t="shared" si="54"/>
        <v>1.18999437932613</v>
      </c>
      <c r="AE146" s="1">
        <f t="shared" si="55"/>
        <v>0.0142857142857143</v>
      </c>
      <c r="AF146" s="1">
        <f t="shared" si="56"/>
        <v>70</v>
      </c>
      <c r="AG146" s="1">
        <f t="shared" si="57"/>
        <v>0.7</v>
      </c>
      <c r="AH146" s="7">
        <f t="shared" si="58"/>
        <v>0.101758737024918</v>
      </c>
      <c r="AI146" s="7" cm="1">
        <f t="array" ref="AI146">SQRT(SUMPRODUCT(N146:T146/100,(1-($N$4:$T$4/(SUMPRODUCT(N146:T146,$N$4:$T$4)/100)))^2))</f>
        <v>0.0290537376869327</v>
      </c>
      <c r="AJ146" s="7" cm="1">
        <f t="array" ref="AJ146">SUMPRODUCT(N146:T146,$N$3:$T$3)/100</f>
        <v>1.8947687920439</v>
      </c>
      <c r="AK146" s="7" cm="1">
        <f t="array" ref="AK146">SUMPRODUCT(N146:T146/100,($N$3:$T$3-(SUMPRODUCT(N146:T146,$N$3:$T$3)/100))^2)</f>
        <v>0.00234106527333297</v>
      </c>
      <c r="AL146" s="7" cm="1">
        <f t="array" ref="AL146">SUMPRODUCT(N146:T146/100,($N$2:$T$2-(SUMPRODUCT(N146:T146,$N$2:$T$2)/100))^2)</f>
        <v>2.09350754742919</v>
      </c>
      <c r="AM146" s="7" cm="1">
        <f t="array" ref="AM146">SUMPRODUCT(N146:T146,$N$2:$T$2)/100</f>
        <v>10.6504823790299</v>
      </c>
      <c r="AN146" s="1" cm="1">
        <f t="array" ref="AN146">SUMPRODUCT(N146:T146,$N$1:$T$1)/100</f>
        <v>1109.7582017422</v>
      </c>
      <c r="AO146" s="1" cm="1">
        <f t="array" ref="AO146">-8.314*SUMPRODUCT((N146:T146/100)*LN(N146:T146/100+0.000000000001))</f>
        <v>3.62139437182299</v>
      </c>
      <c r="AP146" s="1" cm="1">
        <f t="array" ref="AP146">SUMPRODUCT((N146:T146/100)^2)</f>
        <v>0.811471129274498</v>
      </c>
      <c r="AQ146" s="1" cm="1">
        <f t="array" ref="AQ146">1/SUMPRODUCT((N146:T146/100)^2)</f>
        <v>1.23232973290628</v>
      </c>
      <c r="AR146" s="1" t="s">
        <v>55</v>
      </c>
      <c r="AS146" s="6">
        <f t="shared" si="59"/>
        <v>2</v>
      </c>
      <c r="AT146" s="1">
        <v>979.85</v>
      </c>
      <c r="AU146" s="1">
        <v>4</v>
      </c>
      <c r="AV146" s="1">
        <v>50</v>
      </c>
      <c r="AW146" s="1">
        <v>549.85</v>
      </c>
      <c r="AX146" s="1">
        <v>0.25</v>
      </c>
      <c r="AY146" s="5">
        <f t="shared" si="60"/>
        <v>274.925</v>
      </c>
      <c r="AZ146" s="1">
        <f t="shared" si="61"/>
        <v>0.125</v>
      </c>
      <c r="BA146" s="1">
        <f t="shared" si="62"/>
        <v>137.4625</v>
      </c>
      <c r="BB146" s="1">
        <f t="shared" si="63"/>
        <v>430</v>
      </c>
      <c r="BC146" s="1" t="s">
        <v>56</v>
      </c>
      <c r="BD146" s="1">
        <v>158</v>
      </c>
      <c r="BE146" s="1" t="s">
        <v>52</v>
      </c>
      <c r="BF146" s="1" t="s">
        <v>52</v>
      </c>
      <c r="BG146" s="1">
        <v>46</v>
      </c>
      <c r="BH146" s="1">
        <f t="shared" si="64"/>
        <v>-0.692343037579586</v>
      </c>
      <c r="BI146" s="1">
        <f t="shared" si="65"/>
        <v>0.905409565154336</v>
      </c>
    </row>
    <row r="147" spans="1:61">
      <c r="A147" s="1">
        <v>829</v>
      </c>
      <c r="B147" s="1" t="s">
        <v>99</v>
      </c>
      <c r="C147" s="1" t="str">
        <f>_xlfn.XLOOKUP(A147,All!$A:$A,All!$C:$C,"")</f>
        <v>Cu-Al-Cr-Mg-Ni-Si</v>
      </c>
      <c r="D147" s="1">
        <v>2</v>
      </c>
      <c r="E147" s="1" t="s">
        <v>1344</v>
      </c>
      <c r="F147" s="1">
        <f t="shared" si="44"/>
        <v>92.25</v>
      </c>
      <c r="G147" s="1">
        <v>0.5</v>
      </c>
      <c r="H147" s="1">
        <v>0.1</v>
      </c>
      <c r="I147" s="1">
        <v>0.15</v>
      </c>
      <c r="J147" s="1">
        <v>6</v>
      </c>
      <c r="K147" s="1">
        <v>1</v>
      </c>
      <c r="L147" s="1">
        <v>0</v>
      </c>
      <c r="M147" s="1" t="s">
        <v>1345</v>
      </c>
      <c r="N147" s="1" cm="1">
        <f t="array" ref="N147">(F147/$F$4)/SUMPRODUCT($F147:$L147/$F$4:$L$4)*100</f>
        <v>89.8241262975082</v>
      </c>
      <c r="O147" s="1" cm="1">
        <f t="array" ref="O147">(G147/$G$4)/SUMPRODUCT($F147:$L147/$F$4:$L$4)*100</f>
        <v>1.14659676353571</v>
      </c>
      <c r="P147" s="1" cm="1">
        <f t="array" ref="P147">(H147/$H$4)/SUMPRODUCT($F147:$L147/$F$4:$L$4)*100</f>
        <v>0.118999437932613</v>
      </c>
      <c r="Q147" s="1" cm="1">
        <f t="array" ref="Q147">(I147/$I$4)/SUMPRODUCT($F147:$L147/$F$4:$L$4)*100</f>
        <v>0.381865548739609</v>
      </c>
      <c r="R147" s="1" cm="1">
        <f t="array" ref="R147">(J147/$J$4)/SUMPRODUCT($F147:$L147/$F$4:$L$4)*100</f>
        <v>6.32528046759661</v>
      </c>
      <c r="S147" s="1" cm="1">
        <f t="array" ref="S147">(K147/$K$4)/SUMPRODUCT($F147:$L147/$F$4:$L$4)*100</f>
        <v>2.20313148468724</v>
      </c>
      <c r="T147" s="1" cm="1">
        <f t="array" ref="T147">(L147/$L$4)/SUMPRODUCT($F147:$L147/$F$4:$L$4)*100</f>
        <v>0</v>
      </c>
      <c r="U147" s="1">
        <f t="shared" si="45"/>
        <v>100</v>
      </c>
      <c r="V147" s="1">
        <f t="shared" si="46"/>
        <v>6</v>
      </c>
      <c r="W147" s="1">
        <f t="shared" si="47"/>
        <v>7</v>
      </c>
      <c r="X147" s="1">
        <f t="shared" si="48"/>
        <v>6</v>
      </c>
      <c r="Y147" s="1">
        <f t="shared" si="49"/>
        <v>0.0214285714285714</v>
      </c>
      <c r="Z147" s="1">
        <f t="shared" si="50"/>
        <v>0</v>
      </c>
      <c r="AA147" s="1">
        <f t="shared" si="51"/>
        <v>0</v>
      </c>
      <c r="AB147" s="1">
        <f t="shared" si="52"/>
        <v>0.1</v>
      </c>
      <c r="AC147" s="1">
        <f t="shared" si="53"/>
        <v>0</v>
      </c>
      <c r="AD147" s="1">
        <f t="shared" si="54"/>
        <v>1.18999437932613</v>
      </c>
      <c r="AE147" s="1">
        <f t="shared" si="55"/>
        <v>0.0142857142857143</v>
      </c>
      <c r="AF147" s="1">
        <f t="shared" si="56"/>
        <v>70</v>
      </c>
      <c r="AG147" s="1">
        <f t="shared" si="57"/>
        <v>0.7</v>
      </c>
      <c r="AH147" s="7">
        <f t="shared" si="58"/>
        <v>0.101758737024918</v>
      </c>
      <c r="AI147" s="7" cm="1">
        <f t="array" ref="AI147">SQRT(SUMPRODUCT(N147:T147/100,(1-($N$4:$T$4/(SUMPRODUCT(N147:T147,$N$4:$T$4)/100)))^2))</f>
        <v>0.0290537376869327</v>
      </c>
      <c r="AJ147" s="7" cm="1">
        <f t="array" ref="AJ147">SUMPRODUCT(N147:T147,$N$3:$T$3)/100</f>
        <v>1.8947687920439</v>
      </c>
      <c r="AK147" s="7" cm="1">
        <f t="array" ref="AK147">SUMPRODUCT(N147:T147/100,($N$3:$T$3-(SUMPRODUCT(N147:T147,$N$3:$T$3)/100))^2)</f>
        <v>0.00234106527333297</v>
      </c>
      <c r="AL147" s="7" cm="1">
        <f t="array" ref="AL147">SUMPRODUCT(N147:T147/100,($N$2:$T$2-(SUMPRODUCT(N147:T147,$N$2:$T$2)/100))^2)</f>
        <v>2.09350754742919</v>
      </c>
      <c r="AM147" s="7" cm="1">
        <f t="array" ref="AM147">SUMPRODUCT(N147:T147,$N$2:$T$2)/100</f>
        <v>10.6504823790299</v>
      </c>
      <c r="AN147" s="1" cm="1">
        <f t="array" ref="AN147">SUMPRODUCT(N147:T147,$N$1:$T$1)/100</f>
        <v>1109.7582017422</v>
      </c>
      <c r="AO147" s="1" cm="1">
        <f t="array" ref="AO147">-8.314*SUMPRODUCT((N147:T147/100)*LN(N147:T147/100+0.000000000001))</f>
        <v>3.62139437182299</v>
      </c>
      <c r="AP147" s="1" cm="1">
        <f t="array" ref="AP147">SUMPRODUCT((N147:T147/100)^2)</f>
        <v>0.811471129274498</v>
      </c>
      <c r="AQ147" s="1" cm="1">
        <f t="array" ref="AQ147">1/SUMPRODUCT((N147:T147/100)^2)</f>
        <v>1.23232973290628</v>
      </c>
      <c r="AR147" s="1" t="s">
        <v>55</v>
      </c>
      <c r="AS147" s="6">
        <f t="shared" si="59"/>
        <v>2</v>
      </c>
      <c r="AT147" s="1">
        <v>979.85</v>
      </c>
      <c r="AU147" s="1">
        <v>4</v>
      </c>
      <c r="AV147" s="1">
        <v>50</v>
      </c>
      <c r="AW147" s="1">
        <v>499.85</v>
      </c>
      <c r="AX147" s="1">
        <v>0.083</v>
      </c>
      <c r="AY147" s="5">
        <f t="shared" si="60"/>
        <v>249.925</v>
      </c>
      <c r="AZ147" s="1">
        <f t="shared" si="61"/>
        <v>0.0415</v>
      </c>
      <c r="BA147" s="1">
        <f t="shared" si="62"/>
        <v>41.48755</v>
      </c>
      <c r="BB147" s="1">
        <f t="shared" si="63"/>
        <v>480</v>
      </c>
      <c r="BC147" s="1" t="s">
        <v>56</v>
      </c>
      <c r="BD147" s="1">
        <v>205</v>
      </c>
      <c r="BE147" s="1" t="s">
        <v>52</v>
      </c>
      <c r="BF147" s="1" t="s">
        <v>52</v>
      </c>
      <c r="BG147" s="1">
        <v>46</v>
      </c>
      <c r="BH147" s="1">
        <f t="shared" si="64"/>
        <v>-0.0878795598270246</v>
      </c>
      <c r="BI147" s="1">
        <f t="shared" si="65"/>
        <v>0.799304941599041</v>
      </c>
    </row>
    <row r="148" spans="1:61">
      <c r="A148" s="1">
        <v>1057</v>
      </c>
      <c r="B148" s="1" t="s">
        <v>99</v>
      </c>
      <c r="C148" s="1" t="str">
        <f>_xlfn.XLOOKUP(A148,All!$A:$A,All!$C:$C,"")</f>
        <v>Cu-Al-Cr-Mg-Ni-Si</v>
      </c>
      <c r="D148" s="1">
        <v>2</v>
      </c>
      <c r="E148" s="1" t="s">
        <v>1344</v>
      </c>
      <c r="F148" s="1">
        <f t="shared" si="44"/>
        <v>92.25</v>
      </c>
      <c r="G148" s="1">
        <v>0.5</v>
      </c>
      <c r="H148" s="1">
        <v>0.1</v>
      </c>
      <c r="I148" s="1">
        <v>0.15</v>
      </c>
      <c r="J148" s="1">
        <v>6</v>
      </c>
      <c r="K148" s="1">
        <v>1</v>
      </c>
      <c r="L148" s="1">
        <v>0</v>
      </c>
      <c r="M148" s="1" t="s">
        <v>1345</v>
      </c>
      <c r="N148" s="1" cm="1">
        <f t="array" ref="N148">(F148/$F$4)/SUMPRODUCT($F148:$L148/$F$4:$L$4)*100</f>
        <v>89.8241262975082</v>
      </c>
      <c r="O148" s="1" cm="1">
        <f t="array" ref="O148">(G148/$G$4)/SUMPRODUCT($F148:$L148/$F$4:$L$4)*100</f>
        <v>1.14659676353571</v>
      </c>
      <c r="P148" s="1" cm="1">
        <f t="array" ref="P148">(H148/$H$4)/SUMPRODUCT($F148:$L148/$F$4:$L$4)*100</f>
        <v>0.118999437932613</v>
      </c>
      <c r="Q148" s="1" cm="1">
        <f t="array" ref="Q148">(I148/$I$4)/SUMPRODUCT($F148:$L148/$F$4:$L$4)*100</f>
        <v>0.381865548739609</v>
      </c>
      <c r="R148" s="1" cm="1">
        <f t="array" ref="R148">(J148/$J$4)/SUMPRODUCT($F148:$L148/$F$4:$L$4)*100</f>
        <v>6.32528046759661</v>
      </c>
      <c r="S148" s="1" cm="1">
        <f t="array" ref="S148">(K148/$K$4)/SUMPRODUCT($F148:$L148/$F$4:$L$4)*100</f>
        <v>2.20313148468724</v>
      </c>
      <c r="T148" s="1" cm="1">
        <f t="array" ref="T148">(L148/$L$4)/SUMPRODUCT($F148:$L148/$F$4:$L$4)*100</f>
        <v>0</v>
      </c>
      <c r="U148" s="1">
        <f t="shared" si="45"/>
        <v>100</v>
      </c>
      <c r="V148" s="1">
        <f t="shared" si="46"/>
        <v>6</v>
      </c>
      <c r="W148" s="1">
        <f t="shared" si="47"/>
        <v>7</v>
      </c>
      <c r="X148" s="1">
        <f t="shared" si="48"/>
        <v>6</v>
      </c>
      <c r="Y148" s="1">
        <f t="shared" si="49"/>
        <v>0.0214285714285714</v>
      </c>
      <c r="Z148" s="1">
        <f t="shared" si="50"/>
        <v>0</v>
      </c>
      <c r="AA148" s="1">
        <f t="shared" si="51"/>
        <v>0</v>
      </c>
      <c r="AB148" s="1">
        <f t="shared" si="52"/>
        <v>0.1</v>
      </c>
      <c r="AC148" s="1">
        <f t="shared" si="53"/>
        <v>0</v>
      </c>
      <c r="AD148" s="1">
        <f t="shared" si="54"/>
        <v>1.18999437932613</v>
      </c>
      <c r="AE148" s="1">
        <f t="shared" si="55"/>
        <v>0.0142857142857143</v>
      </c>
      <c r="AF148" s="1">
        <f t="shared" si="56"/>
        <v>70</v>
      </c>
      <c r="AG148" s="1">
        <f t="shared" si="57"/>
        <v>0.7</v>
      </c>
      <c r="AH148" s="7">
        <f t="shared" si="58"/>
        <v>0.101758737024918</v>
      </c>
      <c r="AI148" s="7" cm="1">
        <f t="array" ref="AI148">SQRT(SUMPRODUCT(N148:T148/100,(1-($N$4:$T$4/(SUMPRODUCT(N148:T148,$N$4:$T$4)/100)))^2))</f>
        <v>0.0290537376869327</v>
      </c>
      <c r="AJ148" s="7" cm="1">
        <f t="array" ref="AJ148">SUMPRODUCT(N148:T148,$N$3:$T$3)/100</f>
        <v>1.8947687920439</v>
      </c>
      <c r="AK148" s="7" cm="1">
        <f t="array" ref="AK148">SUMPRODUCT(N148:T148/100,($N$3:$T$3-(SUMPRODUCT(N148:T148,$N$3:$T$3)/100))^2)</f>
        <v>0.00234106527333297</v>
      </c>
      <c r="AL148" s="7" cm="1">
        <f t="array" ref="AL148">SUMPRODUCT(N148:T148/100,($N$2:$T$2-(SUMPRODUCT(N148:T148,$N$2:$T$2)/100))^2)</f>
        <v>2.09350754742919</v>
      </c>
      <c r="AM148" s="7" cm="1">
        <f t="array" ref="AM148">SUMPRODUCT(N148:T148,$N$2:$T$2)/100</f>
        <v>10.6504823790299</v>
      </c>
      <c r="AN148" s="1" cm="1">
        <f t="array" ref="AN148">SUMPRODUCT(N148:T148,$N$1:$T$1)/100</f>
        <v>1109.7582017422</v>
      </c>
      <c r="AO148" s="1" cm="1">
        <f t="array" ref="AO148">-8.314*SUMPRODUCT((N148:T148/100)*LN(N148:T148/100+0.000000000001))</f>
        <v>3.62139437182299</v>
      </c>
      <c r="AP148" s="1" cm="1">
        <f t="array" ref="AP148">SUMPRODUCT((N148:T148/100)^2)</f>
        <v>0.811471129274498</v>
      </c>
      <c r="AQ148" s="1" cm="1">
        <f t="array" ref="AQ148">1/SUMPRODUCT((N148:T148/100)^2)</f>
        <v>1.23232973290628</v>
      </c>
      <c r="AR148" s="1" t="s">
        <v>54</v>
      </c>
      <c r="AS148" s="6">
        <f t="shared" si="59"/>
        <v>0</v>
      </c>
      <c r="AT148" s="1">
        <v>979.85</v>
      </c>
      <c r="AU148" s="1">
        <v>4</v>
      </c>
      <c r="AV148" s="1">
        <v>0</v>
      </c>
      <c r="AW148" s="1">
        <v>449.85</v>
      </c>
      <c r="AX148" s="1">
        <v>3</v>
      </c>
      <c r="AY148" s="5">
        <f t="shared" si="60"/>
        <v>0</v>
      </c>
      <c r="AZ148" s="1">
        <f t="shared" si="61"/>
        <v>0</v>
      </c>
      <c r="BA148" s="1">
        <f t="shared" si="62"/>
        <v>1349.55</v>
      </c>
      <c r="BB148" s="1">
        <f t="shared" si="63"/>
        <v>530</v>
      </c>
      <c r="BC148" s="1" t="s">
        <v>51</v>
      </c>
      <c r="BD148" s="1">
        <v>217</v>
      </c>
      <c r="BE148" s="1" t="s">
        <v>52</v>
      </c>
      <c r="BF148" s="1" t="s">
        <v>52</v>
      </c>
      <c r="BG148" s="1">
        <v>46</v>
      </c>
      <c r="BH148" s="1">
        <f t="shared" si="64"/>
        <v>0.0664515408757569</v>
      </c>
      <c r="BI148" s="1">
        <f t="shared" si="65"/>
        <v>0.774189026409601</v>
      </c>
    </row>
    <row r="149" spans="1:61">
      <c r="A149" s="1">
        <v>1166</v>
      </c>
      <c r="B149" s="1" t="s">
        <v>99</v>
      </c>
      <c r="C149" s="1" t="str">
        <f>_xlfn.XLOOKUP(A149,All!$A:$A,All!$C:$C,"")</f>
        <v>Cu-Al-Cr-Mg-Ni-Si</v>
      </c>
      <c r="D149" s="1">
        <v>2</v>
      </c>
      <c r="E149" s="1" t="s">
        <v>1344</v>
      </c>
      <c r="F149" s="1">
        <f t="shared" si="44"/>
        <v>92.25</v>
      </c>
      <c r="G149" s="1">
        <v>0.5</v>
      </c>
      <c r="H149" s="1">
        <v>0.1</v>
      </c>
      <c r="I149" s="1">
        <v>0.15</v>
      </c>
      <c r="J149" s="1">
        <v>6</v>
      </c>
      <c r="K149" s="1">
        <v>1</v>
      </c>
      <c r="L149" s="1">
        <v>0</v>
      </c>
      <c r="M149" s="1" t="s">
        <v>1345</v>
      </c>
      <c r="N149" s="1" cm="1">
        <f t="array" ref="N149">(F149/$F$4)/SUMPRODUCT($F149:$L149/$F$4:$L$4)*100</f>
        <v>89.8241262975082</v>
      </c>
      <c r="O149" s="1" cm="1">
        <f t="array" ref="O149">(G149/$G$4)/SUMPRODUCT($F149:$L149/$F$4:$L$4)*100</f>
        <v>1.14659676353571</v>
      </c>
      <c r="P149" s="1" cm="1">
        <f t="array" ref="P149">(H149/$H$4)/SUMPRODUCT($F149:$L149/$F$4:$L$4)*100</f>
        <v>0.118999437932613</v>
      </c>
      <c r="Q149" s="1" cm="1">
        <f t="array" ref="Q149">(I149/$I$4)/SUMPRODUCT($F149:$L149/$F$4:$L$4)*100</f>
        <v>0.381865548739609</v>
      </c>
      <c r="R149" s="1" cm="1">
        <f t="array" ref="R149">(J149/$J$4)/SUMPRODUCT($F149:$L149/$F$4:$L$4)*100</f>
        <v>6.32528046759661</v>
      </c>
      <c r="S149" s="1" cm="1">
        <f t="array" ref="S149">(K149/$K$4)/SUMPRODUCT($F149:$L149/$F$4:$L$4)*100</f>
        <v>2.20313148468724</v>
      </c>
      <c r="T149" s="1" cm="1">
        <f t="array" ref="T149">(L149/$L$4)/SUMPRODUCT($F149:$L149/$F$4:$L$4)*100</f>
        <v>0</v>
      </c>
      <c r="U149" s="1">
        <f t="shared" si="45"/>
        <v>100</v>
      </c>
      <c r="V149" s="1">
        <f t="shared" si="46"/>
        <v>6</v>
      </c>
      <c r="W149" s="1">
        <f t="shared" si="47"/>
        <v>7</v>
      </c>
      <c r="X149" s="1">
        <f t="shared" si="48"/>
        <v>6</v>
      </c>
      <c r="Y149" s="1">
        <f t="shared" si="49"/>
        <v>0.0214285714285714</v>
      </c>
      <c r="Z149" s="1">
        <f t="shared" si="50"/>
        <v>0</v>
      </c>
      <c r="AA149" s="1">
        <f t="shared" si="51"/>
        <v>0</v>
      </c>
      <c r="AB149" s="1">
        <f t="shared" si="52"/>
        <v>0.1</v>
      </c>
      <c r="AC149" s="1">
        <f t="shared" si="53"/>
        <v>0</v>
      </c>
      <c r="AD149" s="1">
        <f t="shared" si="54"/>
        <v>1.18999437932613</v>
      </c>
      <c r="AE149" s="1">
        <f t="shared" si="55"/>
        <v>0.0142857142857143</v>
      </c>
      <c r="AF149" s="1">
        <f t="shared" si="56"/>
        <v>70</v>
      </c>
      <c r="AG149" s="1">
        <f t="shared" si="57"/>
        <v>0.7</v>
      </c>
      <c r="AH149" s="7">
        <f t="shared" si="58"/>
        <v>0.101758737024918</v>
      </c>
      <c r="AI149" s="7" cm="1">
        <f t="array" ref="AI149">SQRT(SUMPRODUCT(N149:T149/100,(1-($N$4:$T$4/(SUMPRODUCT(N149:T149,$N$4:$T$4)/100)))^2))</f>
        <v>0.0290537376869327</v>
      </c>
      <c r="AJ149" s="7" cm="1">
        <f t="array" ref="AJ149">SUMPRODUCT(N149:T149,$N$3:$T$3)/100</f>
        <v>1.8947687920439</v>
      </c>
      <c r="AK149" s="7" cm="1">
        <f t="array" ref="AK149">SUMPRODUCT(N149:T149/100,($N$3:$T$3-(SUMPRODUCT(N149:T149,$N$3:$T$3)/100))^2)</f>
        <v>0.00234106527333297</v>
      </c>
      <c r="AL149" s="7" cm="1">
        <f t="array" ref="AL149">SUMPRODUCT(N149:T149/100,($N$2:$T$2-(SUMPRODUCT(N149:T149,$N$2:$T$2)/100))^2)</f>
        <v>2.09350754742919</v>
      </c>
      <c r="AM149" s="7" cm="1">
        <f t="array" ref="AM149">SUMPRODUCT(N149:T149,$N$2:$T$2)/100</f>
        <v>10.6504823790299</v>
      </c>
      <c r="AN149" s="1" cm="1">
        <f t="array" ref="AN149">SUMPRODUCT(N149:T149,$N$1:$T$1)/100</f>
        <v>1109.7582017422</v>
      </c>
      <c r="AO149" s="1" cm="1">
        <f t="array" ref="AO149">-8.314*SUMPRODUCT((N149:T149/100)*LN(N149:T149/100+0.000000000001))</f>
        <v>3.62139437182299</v>
      </c>
      <c r="AP149" s="1" cm="1">
        <f t="array" ref="AP149">SUMPRODUCT((N149:T149/100)^2)</f>
        <v>0.811471129274498</v>
      </c>
      <c r="AQ149" s="1" cm="1">
        <f t="array" ref="AQ149">1/SUMPRODUCT((N149:T149/100)^2)</f>
        <v>1.23232973290628</v>
      </c>
      <c r="AR149" s="1" t="s">
        <v>54</v>
      </c>
      <c r="AS149" s="6">
        <f t="shared" si="59"/>
        <v>0</v>
      </c>
      <c r="AT149" s="1">
        <v>979.85</v>
      </c>
      <c r="AU149" s="1">
        <v>4</v>
      </c>
      <c r="AV149" s="1">
        <v>0</v>
      </c>
      <c r="AW149" s="1">
        <v>399.85</v>
      </c>
      <c r="AX149" s="1">
        <v>8</v>
      </c>
      <c r="AY149" s="5">
        <f t="shared" si="60"/>
        <v>0</v>
      </c>
      <c r="AZ149" s="1">
        <f t="shared" si="61"/>
        <v>0</v>
      </c>
      <c r="BA149" s="1">
        <f t="shared" si="62"/>
        <v>3198.8</v>
      </c>
      <c r="BB149" s="1">
        <f t="shared" si="63"/>
        <v>580</v>
      </c>
      <c r="BC149" s="1" t="s">
        <v>51</v>
      </c>
      <c r="BD149" s="1">
        <v>217</v>
      </c>
      <c r="BE149" s="1" t="s">
        <v>52</v>
      </c>
      <c r="BF149" s="1" t="s">
        <v>52</v>
      </c>
      <c r="BG149" s="1">
        <v>46</v>
      </c>
      <c r="BH149" s="1">
        <f t="shared" si="64"/>
        <v>0.0664515408757569</v>
      </c>
      <c r="BI149" s="1">
        <f t="shared" si="65"/>
        <v>0.774189026409601</v>
      </c>
    </row>
    <row r="150" spans="1:61">
      <c r="A150" s="1">
        <v>899</v>
      </c>
      <c r="B150" s="1" t="s">
        <v>99</v>
      </c>
      <c r="C150" s="1" t="str">
        <f>_xlfn.XLOOKUP(A150,All!$A:$A,All!$C:$C,"")</f>
        <v>Cu-Al-Cr-Mg-Ni-Si</v>
      </c>
      <c r="D150" s="1">
        <v>2</v>
      </c>
      <c r="E150" s="1" t="s">
        <v>1344</v>
      </c>
      <c r="F150" s="1">
        <f t="shared" si="44"/>
        <v>92.25</v>
      </c>
      <c r="G150" s="1">
        <v>0.5</v>
      </c>
      <c r="H150" s="1">
        <v>0.1</v>
      </c>
      <c r="I150" s="1">
        <v>0.15</v>
      </c>
      <c r="J150" s="1">
        <v>6</v>
      </c>
      <c r="K150" s="1">
        <v>1</v>
      </c>
      <c r="L150" s="1">
        <v>0</v>
      </c>
      <c r="M150" s="1" t="s">
        <v>1345</v>
      </c>
      <c r="N150" s="1" cm="1">
        <f t="array" ref="N150">(F150/$F$4)/SUMPRODUCT($F150:$L150/$F$4:$L$4)*100</f>
        <v>89.8241262975082</v>
      </c>
      <c r="O150" s="1" cm="1">
        <f t="array" ref="O150">(G150/$G$4)/SUMPRODUCT($F150:$L150/$F$4:$L$4)*100</f>
        <v>1.14659676353571</v>
      </c>
      <c r="P150" s="1" cm="1">
        <f t="array" ref="P150">(H150/$H$4)/SUMPRODUCT($F150:$L150/$F$4:$L$4)*100</f>
        <v>0.118999437932613</v>
      </c>
      <c r="Q150" s="1" cm="1">
        <f t="array" ref="Q150">(I150/$I$4)/SUMPRODUCT($F150:$L150/$F$4:$L$4)*100</f>
        <v>0.381865548739609</v>
      </c>
      <c r="R150" s="1" cm="1">
        <f t="array" ref="R150">(J150/$J$4)/SUMPRODUCT($F150:$L150/$F$4:$L$4)*100</f>
        <v>6.32528046759661</v>
      </c>
      <c r="S150" s="1" cm="1">
        <f t="array" ref="S150">(K150/$K$4)/SUMPRODUCT($F150:$L150/$F$4:$L$4)*100</f>
        <v>2.20313148468724</v>
      </c>
      <c r="T150" s="1" cm="1">
        <f t="array" ref="T150">(L150/$L$4)/SUMPRODUCT($F150:$L150/$F$4:$L$4)*100</f>
        <v>0</v>
      </c>
      <c r="U150" s="1">
        <f t="shared" si="45"/>
        <v>100</v>
      </c>
      <c r="V150" s="1">
        <f t="shared" si="46"/>
        <v>6</v>
      </c>
      <c r="W150" s="1">
        <f t="shared" si="47"/>
        <v>7</v>
      </c>
      <c r="X150" s="1">
        <f t="shared" si="48"/>
        <v>6</v>
      </c>
      <c r="Y150" s="1">
        <f t="shared" si="49"/>
        <v>0.0214285714285714</v>
      </c>
      <c r="Z150" s="1">
        <f t="shared" si="50"/>
        <v>0</v>
      </c>
      <c r="AA150" s="1">
        <f t="shared" si="51"/>
        <v>0</v>
      </c>
      <c r="AB150" s="1">
        <f t="shared" si="52"/>
        <v>0.1</v>
      </c>
      <c r="AC150" s="1">
        <f t="shared" si="53"/>
        <v>0</v>
      </c>
      <c r="AD150" s="1">
        <f t="shared" si="54"/>
        <v>1.18999437932613</v>
      </c>
      <c r="AE150" s="1">
        <f t="shared" si="55"/>
        <v>0.0142857142857143</v>
      </c>
      <c r="AF150" s="1">
        <f t="shared" si="56"/>
        <v>70</v>
      </c>
      <c r="AG150" s="1">
        <f t="shared" si="57"/>
        <v>0.7</v>
      </c>
      <c r="AH150" s="7">
        <f t="shared" si="58"/>
        <v>0.101758737024918</v>
      </c>
      <c r="AI150" s="7" cm="1">
        <f t="array" ref="AI150">SQRT(SUMPRODUCT(N150:T150/100,(1-($N$4:$T$4/(SUMPRODUCT(N150:T150,$N$4:$T$4)/100)))^2))</f>
        <v>0.0290537376869327</v>
      </c>
      <c r="AJ150" s="7" cm="1">
        <f t="array" ref="AJ150">SUMPRODUCT(N150:T150,$N$3:$T$3)/100</f>
        <v>1.8947687920439</v>
      </c>
      <c r="AK150" s="7" cm="1">
        <f t="array" ref="AK150">SUMPRODUCT(N150:T150/100,($N$3:$T$3-(SUMPRODUCT(N150:T150,$N$3:$T$3)/100))^2)</f>
        <v>0.00234106527333297</v>
      </c>
      <c r="AL150" s="7" cm="1">
        <f t="array" ref="AL150">SUMPRODUCT(N150:T150/100,($N$2:$T$2-(SUMPRODUCT(N150:T150,$N$2:$T$2)/100))^2)</f>
        <v>2.09350754742919</v>
      </c>
      <c r="AM150" s="7" cm="1">
        <f t="array" ref="AM150">SUMPRODUCT(N150:T150,$N$2:$T$2)/100</f>
        <v>10.6504823790299</v>
      </c>
      <c r="AN150" s="1" cm="1">
        <f t="array" ref="AN150">SUMPRODUCT(N150:T150,$N$1:$T$1)/100</f>
        <v>1109.7582017422</v>
      </c>
      <c r="AO150" s="1" cm="1">
        <f t="array" ref="AO150">-8.314*SUMPRODUCT((N150:T150/100)*LN(N150:T150/100+0.000000000001))</f>
        <v>3.62139437182299</v>
      </c>
      <c r="AP150" s="1" cm="1">
        <f t="array" ref="AP150">SUMPRODUCT((N150:T150/100)^2)</f>
        <v>0.811471129274498</v>
      </c>
      <c r="AQ150" s="1" cm="1">
        <f t="array" ref="AQ150">1/SUMPRODUCT((N150:T150/100)^2)</f>
        <v>1.23232973290628</v>
      </c>
      <c r="AR150" s="1" t="s">
        <v>55</v>
      </c>
      <c r="AS150" s="6">
        <f t="shared" si="59"/>
        <v>2</v>
      </c>
      <c r="AT150" s="1">
        <v>979.85</v>
      </c>
      <c r="AU150" s="1">
        <v>4</v>
      </c>
      <c r="AV150" s="1">
        <v>50</v>
      </c>
      <c r="AW150" s="1">
        <v>449.85</v>
      </c>
      <c r="AX150" s="1">
        <v>0.5</v>
      </c>
      <c r="AY150" s="5">
        <f t="shared" si="60"/>
        <v>224.925</v>
      </c>
      <c r="AZ150" s="1">
        <f t="shared" si="61"/>
        <v>0.25</v>
      </c>
      <c r="BA150" s="1">
        <f t="shared" si="62"/>
        <v>224.925</v>
      </c>
      <c r="BB150" s="1">
        <f t="shared" si="63"/>
        <v>530</v>
      </c>
      <c r="BC150" s="1" t="s">
        <v>56</v>
      </c>
      <c r="BD150" s="1">
        <v>229</v>
      </c>
      <c r="BE150" s="1" t="s">
        <v>52</v>
      </c>
      <c r="BF150" s="1" t="s">
        <v>52</v>
      </c>
      <c r="BG150" s="1">
        <v>46</v>
      </c>
      <c r="BH150" s="1">
        <f t="shared" si="64"/>
        <v>0.220782641578538</v>
      </c>
      <c r="BI150" s="1">
        <f t="shared" si="65"/>
        <v>0.750039220749238</v>
      </c>
    </row>
    <row r="151" spans="1:61">
      <c r="A151" s="1">
        <v>924</v>
      </c>
      <c r="B151" s="1" t="s">
        <v>99</v>
      </c>
      <c r="C151" s="1" t="str">
        <f>_xlfn.XLOOKUP(A151,All!$A:$A,All!$C:$C,"")</f>
        <v>Cu-Al-Cr-Mg-Ni-Si</v>
      </c>
      <c r="D151" s="1">
        <v>2</v>
      </c>
      <c r="E151" s="1" t="s">
        <v>1344</v>
      </c>
      <c r="F151" s="1">
        <f t="shared" si="44"/>
        <v>92.25</v>
      </c>
      <c r="G151" s="1">
        <v>0.5</v>
      </c>
      <c r="H151" s="1">
        <v>0.1</v>
      </c>
      <c r="I151" s="1">
        <v>0.15</v>
      </c>
      <c r="J151" s="1">
        <v>6</v>
      </c>
      <c r="K151" s="1">
        <v>1</v>
      </c>
      <c r="L151" s="1">
        <v>0</v>
      </c>
      <c r="M151" s="1" t="s">
        <v>1345</v>
      </c>
      <c r="N151" s="1" cm="1">
        <f t="array" ref="N151">(F151/$F$4)/SUMPRODUCT($F151:$L151/$F$4:$L$4)*100</f>
        <v>89.8241262975082</v>
      </c>
      <c r="O151" s="1" cm="1">
        <f t="array" ref="O151">(G151/$G$4)/SUMPRODUCT($F151:$L151/$F$4:$L$4)*100</f>
        <v>1.14659676353571</v>
      </c>
      <c r="P151" s="1" cm="1">
        <f t="array" ref="P151">(H151/$H$4)/SUMPRODUCT($F151:$L151/$F$4:$L$4)*100</f>
        <v>0.118999437932613</v>
      </c>
      <c r="Q151" s="1" cm="1">
        <f t="array" ref="Q151">(I151/$I$4)/SUMPRODUCT($F151:$L151/$F$4:$L$4)*100</f>
        <v>0.381865548739609</v>
      </c>
      <c r="R151" s="1" cm="1">
        <f t="array" ref="R151">(J151/$J$4)/SUMPRODUCT($F151:$L151/$F$4:$L$4)*100</f>
        <v>6.32528046759661</v>
      </c>
      <c r="S151" s="1" cm="1">
        <f t="array" ref="S151">(K151/$K$4)/SUMPRODUCT($F151:$L151/$F$4:$L$4)*100</f>
        <v>2.20313148468724</v>
      </c>
      <c r="T151" s="1" cm="1">
        <f t="array" ref="T151">(L151/$L$4)/SUMPRODUCT($F151:$L151/$F$4:$L$4)*100</f>
        <v>0</v>
      </c>
      <c r="U151" s="1">
        <f t="shared" si="45"/>
        <v>100</v>
      </c>
      <c r="V151" s="1">
        <f t="shared" si="46"/>
        <v>6</v>
      </c>
      <c r="W151" s="1">
        <f t="shared" si="47"/>
        <v>7</v>
      </c>
      <c r="X151" s="1">
        <f t="shared" si="48"/>
        <v>6</v>
      </c>
      <c r="Y151" s="1">
        <f t="shared" si="49"/>
        <v>0.0214285714285714</v>
      </c>
      <c r="Z151" s="1">
        <f t="shared" si="50"/>
        <v>0</v>
      </c>
      <c r="AA151" s="1">
        <f t="shared" si="51"/>
        <v>0</v>
      </c>
      <c r="AB151" s="1">
        <f t="shared" si="52"/>
        <v>0.1</v>
      </c>
      <c r="AC151" s="1">
        <f t="shared" si="53"/>
        <v>0</v>
      </c>
      <c r="AD151" s="1">
        <f t="shared" si="54"/>
        <v>1.18999437932613</v>
      </c>
      <c r="AE151" s="1">
        <f t="shared" si="55"/>
        <v>0.0142857142857143</v>
      </c>
      <c r="AF151" s="1">
        <f t="shared" si="56"/>
        <v>70</v>
      </c>
      <c r="AG151" s="1">
        <f t="shared" si="57"/>
        <v>0.7</v>
      </c>
      <c r="AH151" s="7">
        <f t="shared" si="58"/>
        <v>0.101758737024918</v>
      </c>
      <c r="AI151" s="7" cm="1">
        <f t="array" ref="AI151">SQRT(SUMPRODUCT(N151:T151/100,(1-($N$4:$T$4/(SUMPRODUCT(N151:T151,$N$4:$T$4)/100)))^2))</f>
        <v>0.0290537376869327</v>
      </c>
      <c r="AJ151" s="7" cm="1">
        <f t="array" ref="AJ151">SUMPRODUCT(N151:T151,$N$3:$T$3)/100</f>
        <v>1.8947687920439</v>
      </c>
      <c r="AK151" s="7" cm="1">
        <f t="array" ref="AK151">SUMPRODUCT(N151:T151/100,($N$3:$T$3-(SUMPRODUCT(N151:T151,$N$3:$T$3)/100))^2)</f>
        <v>0.00234106527333297</v>
      </c>
      <c r="AL151" s="7" cm="1">
        <f t="array" ref="AL151">SUMPRODUCT(N151:T151/100,($N$2:$T$2-(SUMPRODUCT(N151:T151,$N$2:$T$2)/100))^2)</f>
        <v>2.09350754742919</v>
      </c>
      <c r="AM151" s="7" cm="1">
        <f t="array" ref="AM151">SUMPRODUCT(N151:T151,$N$2:$T$2)/100</f>
        <v>10.6504823790299</v>
      </c>
      <c r="AN151" s="1" cm="1">
        <f t="array" ref="AN151">SUMPRODUCT(N151:T151,$N$1:$T$1)/100</f>
        <v>1109.7582017422</v>
      </c>
      <c r="AO151" s="1" cm="1">
        <f t="array" ref="AO151">-8.314*SUMPRODUCT((N151:T151/100)*LN(N151:T151/100+0.000000000001))</f>
        <v>3.62139437182299</v>
      </c>
      <c r="AP151" s="1" cm="1">
        <f t="array" ref="AP151">SUMPRODUCT((N151:T151/100)^2)</f>
        <v>0.811471129274498</v>
      </c>
      <c r="AQ151" s="1" cm="1">
        <f t="array" ref="AQ151">1/SUMPRODUCT((N151:T151/100)^2)</f>
        <v>1.23232973290628</v>
      </c>
      <c r="AR151" s="1" t="s">
        <v>54</v>
      </c>
      <c r="AS151" s="6">
        <f t="shared" si="59"/>
        <v>0</v>
      </c>
      <c r="AT151" s="1">
        <v>979.85</v>
      </c>
      <c r="AU151" s="1">
        <v>4</v>
      </c>
      <c r="AV151" s="1">
        <v>0</v>
      </c>
      <c r="AW151" s="1">
        <v>499.85</v>
      </c>
      <c r="AX151" s="1">
        <v>0.75</v>
      </c>
      <c r="AY151" s="5">
        <f t="shared" si="60"/>
        <v>0</v>
      </c>
      <c r="AZ151" s="1">
        <f t="shared" si="61"/>
        <v>0</v>
      </c>
      <c r="BA151" s="1">
        <f t="shared" si="62"/>
        <v>374.8875</v>
      </c>
      <c r="BB151" s="1">
        <f t="shared" si="63"/>
        <v>480</v>
      </c>
      <c r="BC151" s="1" t="s">
        <v>51</v>
      </c>
      <c r="BD151" s="1">
        <v>211</v>
      </c>
      <c r="BE151" s="1" t="s">
        <v>52</v>
      </c>
      <c r="BF151" s="1" t="s">
        <v>52</v>
      </c>
      <c r="BG151" s="1">
        <v>45</v>
      </c>
      <c r="BH151" s="1">
        <f t="shared" si="64"/>
        <v>-0.0107140094756338</v>
      </c>
      <c r="BI151" s="1">
        <f t="shared" si="65"/>
        <v>0.795814694826164</v>
      </c>
    </row>
    <row r="152" spans="1:61">
      <c r="A152" s="1">
        <v>830</v>
      </c>
      <c r="B152" s="1" t="s">
        <v>99</v>
      </c>
      <c r="C152" s="1" t="str">
        <f>_xlfn.XLOOKUP(A152,All!$A:$A,All!$C:$C,"")</f>
        <v>Cu-Al-Cr-Mg-Ni-Si</v>
      </c>
      <c r="D152" s="1">
        <v>2</v>
      </c>
      <c r="E152" s="1" t="s">
        <v>1344</v>
      </c>
      <c r="F152" s="1">
        <f t="shared" si="44"/>
        <v>92.25</v>
      </c>
      <c r="G152" s="1">
        <v>0.5</v>
      </c>
      <c r="H152" s="1">
        <v>0.1</v>
      </c>
      <c r="I152" s="1">
        <v>0.15</v>
      </c>
      <c r="J152" s="1">
        <v>6</v>
      </c>
      <c r="K152" s="1">
        <v>1</v>
      </c>
      <c r="L152" s="1">
        <v>0</v>
      </c>
      <c r="M152" s="1" t="s">
        <v>1345</v>
      </c>
      <c r="N152" s="1" cm="1">
        <f t="array" ref="N152">(F152/$F$4)/SUMPRODUCT($F152:$L152/$F$4:$L$4)*100</f>
        <v>89.8241262975082</v>
      </c>
      <c r="O152" s="1" cm="1">
        <f t="array" ref="O152">(G152/$G$4)/SUMPRODUCT($F152:$L152/$F$4:$L$4)*100</f>
        <v>1.14659676353571</v>
      </c>
      <c r="P152" s="1" cm="1">
        <f t="array" ref="P152">(H152/$H$4)/SUMPRODUCT($F152:$L152/$F$4:$L$4)*100</f>
        <v>0.118999437932613</v>
      </c>
      <c r="Q152" s="1" cm="1">
        <f t="array" ref="Q152">(I152/$I$4)/SUMPRODUCT($F152:$L152/$F$4:$L$4)*100</f>
        <v>0.381865548739609</v>
      </c>
      <c r="R152" s="1" cm="1">
        <f t="array" ref="R152">(J152/$J$4)/SUMPRODUCT($F152:$L152/$F$4:$L$4)*100</f>
        <v>6.32528046759661</v>
      </c>
      <c r="S152" s="1" cm="1">
        <f t="array" ref="S152">(K152/$K$4)/SUMPRODUCT($F152:$L152/$F$4:$L$4)*100</f>
        <v>2.20313148468724</v>
      </c>
      <c r="T152" s="1" cm="1">
        <f t="array" ref="T152">(L152/$L$4)/SUMPRODUCT($F152:$L152/$F$4:$L$4)*100</f>
        <v>0</v>
      </c>
      <c r="U152" s="1">
        <f t="shared" si="45"/>
        <v>100</v>
      </c>
      <c r="V152" s="1">
        <f t="shared" si="46"/>
        <v>6</v>
      </c>
      <c r="W152" s="1">
        <f t="shared" si="47"/>
        <v>7</v>
      </c>
      <c r="X152" s="1">
        <f t="shared" si="48"/>
        <v>6</v>
      </c>
      <c r="Y152" s="1">
        <f t="shared" si="49"/>
        <v>0.0214285714285714</v>
      </c>
      <c r="Z152" s="1">
        <f t="shared" si="50"/>
        <v>0</v>
      </c>
      <c r="AA152" s="1">
        <f t="shared" si="51"/>
        <v>0</v>
      </c>
      <c r="AB152" s="1">
        <f t="shared" si="52"/>
        <v>0.1</v>
      </c>
      <c r="AC152" s="1">
        <f t="shared" si="53"/>
        <v>0</v>
      </c>
      <c r="AD152" s="1">
        <f t="shared" si="54"/>
        <v>1.18999437932613</v>
      </c>
      <c r="AE152" s="1">
        <f t="shared" si="55"/>
        <v>0.0142857142857143</v>
      </c>
      <c r="AF152" s="1">
        <f t="shared" si="56"/>
        <v>70</v>
      </c>
      <c r="AG152" s="1">
        <f t="shared" si="57"/>
        <v>0.7</v>
      </c>
      <c r="AH152" s="7">
        <f t="shared" si="58"/>
        <v>0.101758737024918</v>
      </c>
      <c r="AI152" s="7" cm="1">
        <f t="array" ref="AI152">SQRT(SUMPRODUCT(N152:T152/100,(1-($N$4:$T$4/(SUMPRODUCT(N152:T152,$N$4:$T$4)/100)))^2))</f>
        <v>0.0290537376869327</v>
      </c>
      <c r="AJ152" s="7" cm="1">
        <f t="array" ref="AJ152">SUMPRODUCT(N152:T152,$N$3:$T$3)/100</f>
        <v>1.8947687920439</v>
      </c>
      <c r="AK152" s="7" cm="1">
        <f t="array" ref="AK152">SUMPRODUCT(N152:T152/100,($N$3:$T$3-(SUMPRODUCT(N152:T152,$N$3:$T$3)/100))^2)</f>
        <v>0.00234106527333297</v>
      </c>
      <c r="AL152" s="7" cm="1">
        <f t="array" ref="AL152">SUMPRODUCT(N152:T152/100,($N$2:$T$2-(SUMPRODUCT(N152:T152,$N$2:$T$2)/100))^2)</f>
        <v>2.09350754742919</v>
      </c>
      <c r="AM152" s="7" cm="1">
        <f t="array" ref="AM152">SUMPRODUCT(N152:T152,$N$2:$T$2)/100</f>
        <v>10.6504823790299</v>
      </c>
      <c r="AN152" s="1" cm="1">
        <f t="array" ref="AN152">SUMPRODUCT(N152:T152,$N$1:$T$1)/100</f>
        <v>1109.7582017422</v>
      </c>
      <c r="AO152" s="1" cm="1">
        <f t="array" ref="AO152">-8.314*SUMPRODUCT((N152:T152/100)*LN(N152:T152/100+0.000000000001))</f>
        <v>3.62139437182299</v>
      </c>
      <c r="AP152" s="1" cm="1">
        <f t="array" ref="AP152">SUMPRODUCT((N152:T152/100)^2)</f>
        <v>0.811471129274498</v>
      </c>
      <c r="AQ152" s="1" cm="1">
        <f t="array" ref="AQ152">1/SUMPRODUCT((N152:T152/100)^2)</f>
        <v>1.23232973290628</v>
      </c>
      <c r="AR152" s="1" t="s">
        <v>55</v>
      </c>
      <c r="AS152" s="6">
        <f t="shared" si="59"/>
        <v>2</v>
      </c>
      <c r="AT152" s="1">
        <v>979.85</v>
      </c>
      <c r="AU152" s="1">
        <v>4</v>
      </c>
      <c r="AV152" s="1">
        <v>50</v>
      </c>
      <c r="AW152" s="1">
        <v>549.85</v>
      </c>
      <c r="AX152" s="1">
        <v>0.083</v>
      </c>
      <c r="AY152" s="5">
        <f t="shared" si="60"/>
        <v>274.925</v>
      </c>
      <c r="AZ152" s="1">
        <f t="shared" si="61"/>
        <v>0.0415</v>
      </c>
      <c r="BA152" s="1">
        <f t="shared" si="62"/>
        <v>45.63755</v>
      </c>
      <c r="BB152" s="1">
        <f t="shared" si="63"/>
        <v>430</v>
      </c>
      <c r="BC152" s="1" t="s">
        <v>56</v>
      </c>
      <c r="BD152" s="1">
        <v>169</v>
      </c>
      <c r="BE152" s="1" t="s">
        <v>52</v>
      </c>
      <c r="BF152" s="1" t="s">
        <v>52</v>
      </c>
      <c r="BG152" s="1">
        <v>44</v>
      </c>
      <c r="BH152" s="1">
        <f t="shared" si="64"/>
        <v>-0.550872861935369</v>
      </c>
      <c r="BI152" s="1">
        <f t="shared" si="65"/>
        <v>0.896148516387512</v>
      </c>
    </row>
    <row r="153" spans="1:61">
      <c r="A153" s="1">
        <v>866</v>
      </c>
      <c r="B153" s="1" t="s">
        <v>99</v>
      </c>
      <c r="C153" s="1" t="str">
        <f>_xlfn.XLOOKUP(A153,All!$A:$A,All!$C:$C,"")</f>
        <v>Cu-Al-Cr-Mg-Ni-Si</v>
      </c>
      <c r="D153" s="1">
        <v>2</v>
      </c>
      <c r="E153" s="1" t="s">
        <v>1344</v>
      </c>
      <c r="F153" s="1">
        <f t="shared" si="44"/>
        <v>92.25</v>
      </c>
      <c r="G153" s="1">
        <v>0.5</v>
      </c>
      <c r="H153" s="1">
        <v>0.1</v>
      </c>
      <c r="I153" s="1">
        <v>0.15</v>
      </c>
      <c r="J153" s="1">
        <v>6</v>
      </c>
      <c r="K153" s="1">
        <v>1</v>
      </c>
      <c r="L153" s="1">
        <v>0</v>
      </c>
      <c r="M153" s="1" t="s">
        <v>1345</v>
      </c>
      <c r="N153" s="1" cm="1">
        <f t="array" ref="N153">(F153/$F$4)/SUMPRODUCT($F153:$L153/$F$4:$L$4)*100</f>
        <v>89.8241262975082</v>
      </c>
      <c r="O153" s="1" cm="1">
        <f t="array" ref="O153">(G153/$G$4)/SUMPRODUCT($F153:$L153/$F$4:$L$4)*100</f>
        <v>1.14659676353571</v>
      </c>
      <c r="P153" s="1" cm="1">
        <f t="array" ref="P153">(H153/$H$4)/SUMPRODUCT($F153:$L153/$F$4:$L$4)*100</f>
        <v>0.118999437932613</v>
      </c>
      <c r="Q153" s="1" cm="1">
        <f t="array" ref="Q153">(I153/$I$4)/SUMPRODUCT($F153:$L153/$F$4:$L$4)*100</f>
        <v>0.381865548739609</v>
      </c>
      <c r="R153" s="1" cm="1">
        <f t="array" ref="R153">(J153/$J$4)/SUMPRODUCT($F153:$L153/$F$4:$L$4)*100</f>
        <v>6.32528046759661</v>
      </c>
      <c r="S153" s="1" cm="1">
        <f t="array" ref="S153">(K153/$K$4)/SUMPRODUCT($F153:$L153/$F$4:$L$4)*100</f>
        <v>2.20313148468724</v>
      </c>
      <c r="T153" s="1" cm="1">
        <f t="array" ref="T153">(L153/$L$4)/SUMPRODUCT($F153:$L153/$F$4:$L$4)*100</f>
        <v>0</v>
      </c>
      <c r="U153" s="1">
        <f t="shared" si="45"/>
        <v>100</v>
      </c>
      <c r="V153" s="1">
        <f t="shared" si="46"/>
        <v>6</v>
      </c>
      <c r="W153" s="1">
        <f t="shared" si="47"/>
        <v>7</v>
      </c>
      <c r="X153" s="1">
        <f t="shared" si="48"/>
        <v>6</v>
      </c>
      <c r="Y153" s="1">
        <f t="shared" si="49"/>
        <v>0.0214285714285714</v>
      </c>
      <c r="Z153" s="1">
        <f t="shared" si="50"/>
        <v>0</v>
      </c>
      <c r="AA153" s="1">
        <f t="shared" si="51"/>
        <v>0</v>
      </c>
      <c r="AB153" s="1">
        <f t="shared" si="52"/>
        <v>0.1</v>
      </c>
      <c r="AC153" s="1">
        <f t="shared" si="53"/>
        <v>0</v>
      </c>
      <c r="AD153" s="1">
        <f t="shared" si="54"/>
        <v>1.18999437932613</v>
      </c>
      <c r="AE153" s="1">
        <f t="shared" si="55"/>
        <v>0.0142857142857143</v>
      </c>
      <c r="AF153" s="1">
        <f t="shared" si="56"/>
        <v>70</v>
      </c>
      <c r="AG153" s="1">
        <f t="shared" si="57"/>
        <v>0.7</v>
      </c>
      <c r="AH153" s="7">
        <f t="shared" si="58"/>
        <v>0.101758737024918</v>
      </c>
      <c r="AI153" s="7" cm="1">
        <f t="array" ref="AI153">SQRT(SUMPRODUCT(N153:T153/100,(1-($N$4:$T$4/(SUMPRODUCT(N153:T153,$N$4:$T$4)/100)))^2))</f>
        <v>0.0290537376869327</v>
      </c>
      <c r="AJ153" s="7" cm="1">
        <f t="array" ref="AJ153">SUMPRODUCT(N153:T153,$N$3:$T$3)/100</f>
        <v>1.8947687920439</v>
      </c>
      <c r="AK153" s="7" cm="1">
        <f t="array" ref="AK153">SUMPRODUCT(N153:T153/100,($N$3:$T$3-(SUMPRODUCT(N153:T153,$N$3:$T$3)/100))^2)</f>
        <v>0.00234106527333297</v>
      </c>
      <c r="AL153" s="7" cm="1">
        <f t="array" ref="AL153">SUMPRODUCT(N153:T153/100,($N$2:$T$2-(SUMPRODUCT(N153:T153,$N$2:$T$2)/100))^2)</f>
        <v>2.09350754742919</v>
      </c>
      <c r="AM153" s="7" cm="1">
        <f t="array" ref="AM153">SUMPRODUCT(N153:T153,$N$2:$T$2)/100</f>
        <v>10.6504823790299</v>
      </c>
      <c r="AN153" s="1" cm="1">
        <f t="array" ref="AN153">SUMPRODUCT(N153:T153,$N$1:$T$1)/100</f>
        <v>1109.7582017422</v>
      </c>
      <c r="AO153" s="1" cm="1">
        <f t="array" ref="AO153">-8.314*SUMPRODUCT((N153:T153/100)*LN(N153:T153/100+0.000000000001))</f>
        <v>3.62139437182299</v>
      </c>
      <c r="AP153" s="1" cm="1">
        <f t="array" ref="AP153">SUMPRODUCT((N153:T153/100)^2)</f>
        <v>0.811471129274498</v>
      </c>
      <c r="AQ153" s="1" cm="1">
        <f t="array" ref="AQ153">1/SUMPRODUCT((N153:T153/100)^2)</f>
        <v>1.23232973290628</v>
      </c>
      <c r="AR153" s="1" t="s">
        <v>55</v>
      </c>
      <c r="AS153" s="6">
        <f t="shared" si="59"/>
        <v>2</v>
      </c>
      <c r="AT153" s="1">
        <v>979.85</v>
      </c>
      <c r="AU153" s="1">
        <v>4</v>
      </c>
      <c r="AV153" s="1">
        <v>50</v>
      </c>
      <c r="AW153" s="1">
        <v>399.85</v>
      </c>
      <c r="AX153" s="1">
        <v>0.25</v>
      </c>
      <c r="AY153" s="5">
        <f t="shared" si="60"/>
        <v>199.925</v>
      </c>
      <c r="AZ153" s="1">
        <f t="shared" si="61"/>
        <v>0.125</v>
      </c>
      <c r="BA153" s="1">
        <f t="shared" si="62"/>
        <v>99.9625</v>
      </c>
      <c r="BB153" s="1">
        <f t="shared" si="63"/>
        <v>580</v>
      </c>
      <c r="BC153" s="1" t="s">
        <v>56</v>
      </c>
      <c r="BD153" s="1">
        <v>251</v>
      </c>
      <c r="BE153" s="1" t="s">
        <v>52</v>
      </c>
      <c r="BF153" s="1" t="s">
        <v>52</v>
      </c>
      <c r="BG153" s="1">
        <v>44</v>
      </c>
      <c r="BH153" s="1">
        <f t="shared" si="64"/>
        <v>0.503722992866971</v>
      </c>
      <c r="BI153" s="1">
        <f t="shared" si="65"/>
        <v>0.729031856490157</v>
      </c>
    </row>
    <row r="154" spans="1:61">
      <c r="A154" s="1">
        <v>1187</v>
      </c>
      <c r="B154" s="1" t="s">
        <v>99</v>
      </c>
      <c r="C154" s="1" t="str">
        <f>_xlfn.XLOOKUP(A154,All!$A:$A,All!$C:$C,"")</f>
        <v>Cu-Al-Cr-Mg-Ni-Si</v>
      </c>
      <c r="D154" s="1">
        <v>2</v>
      </c>
      <c r="E154" s="1" t="s">
        <v>1344</v>
      </c>
      <c r="F154" s="1">
        <f t="shared" si="44"/>
        <v>92.25</v>
      </c>
      <c r="G154" s="1">
        <v>0.5</v>
      </c>
      <c r="H154" s="1">
        <v>0.1</v>
      </c>
      <c r="I154" s="1">
        <v>0.15</v>
      </c>
      <c r="J154" s="1">
        <v>6</v>
      </c>
      <c r="K154" s="1">
        <v>1</v>
      </c>
      <c r="L154" s="1">
        <v>0</v>
      </c>
      <c r="M154" s="1" t="s">
        <v>1345</v>
      </c>
      <c r="N154" s="1" cm="1">
        <f t="array" ref="N154">(F154/$F$4)/SUMPRODUCT($F154:$L154/$F$4:$L$4)*100</f>
        <v>89.8241262975082</v>
      </c>
      <c r="O154" s="1" cm="1">
        <f t="array" ref="O154">(G154/$G$4)/SUMPRODUCT($F154:$L154/$F$4:$L$4)*100</f>
        <v>1.14659676353571</v>
      </c>
      <c r="P154" s="1" cm="1">
        <f t="array" ref="P154">(H154/$H$4)/SUMPRODUCT($F154:$L154/$F$4:$L$4)*100</f>
        <v>0.118999437932613</v>
      </c>
      <c r="Q154" s="1" cm="1">
        <f t="array" ref="Q154">(I154/$I$4)/SUMPRODUCT($F154:$L154/$F$4:$L$4)*100</f>
        <v>0.381865548739609</v>
      </c>
      <c r="R154" s="1" cm="1">
        <f t="array" ref="R154">(J154/$J$4)/SUMPRODUCT($F154:$L154/$F$4:$L$4)*100</f>
        <v>6.32528046759661</v>
      </c>
      <c r="S154" s="1" cm="1">
        <f t="array" ref="S154">(K154/$K$4)/SUMPRODUCT($F154:$L154/$F$4:$L$4)*100</f>
        <v>2.20313148468724</v>
      </c>
      <c r="T154" s="1" cm="1">
        <f t="array" ref="T154">(L154/$L$4)/SUMPRODUCT($F154:$L154/$F$4:$L$4)*100</f>
        <v>0</v>
      </c>
      <c r="U154" s="1">
        <f t="shared" si="45"/>
        <v>100</v>
      </c>
      <c r="V154" s="1">
        <f t="shared" si="46"/>
        <v>6</v>
      </c>
      <c r="W154" s="1">
        <f t="shared" si="47"/>
        <v>7</v>
      </c>
      <c r="X154" s="1">
        <f t="shared" si="48"/>
        <v>6</v>
      </c>
      <c r="Y154" s="1">
        <f t="shared" si="49"/>
        <v>0.0214285714285714</v>
      </c>
      <c r="Z154" s="1">
        <f t="shared" si="50"/>
        <v>0</v>
      </c>
      <c r="AA154" s="1">
        <f t="shared" si="51"/>
        <v>0</v>
      </c>
      <c r="AB154" s="1">
        <f t="shared" si="52"/>
        <v>0.1</v>
      </c>
      <c r="AC154" s="1">
        <f t="shared" si="53"/>
        <v>0</v>
      </c>
      <c r="AD154" s="1">
        <f t="shared" si="54"/>
        <v>1.18999437932613</v>
      </c>
      <c r="AE154" s="1">
        <f t="shared" si="55"/>
        <v>0.0142857142857143</v>
      </c>
      <c r="AF154" s="1">
        <f t="shared" si="56"/>
        <v>70</v>
      </c>
      <c r="AG154" s="1">
        <f t="shared" si="57"/>
        <v>0.7</v>
      </c>
      <c r="AH154" s="7">
        <f t="shared" si="58"/>
        <v>0.101758737024918</v>
      </c>
      <c r="AI154" s="7" cm="1">
        <f t="array" ref="AI154">SQRT(SUMPRODUCT(N154:T154/100,(1-($N$4:$T$4/(SUMPRODUCT(N154:T154,$N$4:$T$4)/100)))^2))</f>
        <v>0.0290537376869327</v>
      </c>
      <c r="AJ154" s="7" cm="1">
        <f t="array" ref="AJ154">SUMPRODUCT(N154:T154,$N$3:$T$3)/100</f>
        <v>1.8947687920439</v>
      </c>
      <c r="AK154" s="7" cm="1">
        <f t="array" ref="AK154">SUMPRODUCT(N154:T154/100,($N$3:$T$3-(SUMPRODUCT(N154:T154,$N$3:$T$3)/100))^2)</f>
        <v>0.00234106527333297</v>
      </c>
      <c r="AL154" s="7" cm="1">
        <f t="array" ref="AL154">SUMPRODUCT(N154:T154/100,($N$2:$T$2-(SUMPRODUCT(N154:T154,$N$2:$T$2)/100))^2)</f>
        <v>2.09350754742919</v>
      </c>
      <c r="AM154" s="7" cm="1">
        <f t="array" ref="AM154">SUMPRODUCT(N154:T154,$N$2:$T$2)/100</f>
        <v>10.6504823790299</v>
      </c>
      <c r="AN154" s="1" cm="1">
        <f t="array" ref="AN154">SUMPRODUCT(N154:T154,$N$1:$T$1)/100</f>
        <v>1109.7582017422</v>
      </c>
      <c r="AO154" s="1" cm="1">
        <f t="array" ref="AO154">-8.314*SUMPRODUCT((N154:T154/100)*LN(N154:T154/100+0.000000000001))</f>
        <v>3.62139437182299</v>
      </c>
      <c r="AP154" s="1" cm="1">
        <f t="array" ref="AP154">SUMPRODUCT((N154:T154/100)^2)</f>
        <v>0.811471129274498</v>
      </c>
      <c r="AQ154" s="1" cm="1">
        <f t="array" ref="AQ154">1/SUMPRODUCT((N154:T154/100)^2)</f>
        <v>1.23232973290628</v>
      </c>
      <c r="AR154" s="1" t="s">
        <v>55</v>
      </c>
      <c r="AS154" s="6">
        <f t="shared" si="59"/>
        <v>2</v>
      </c>
      <c r="AT154" s="1">
        <v>979.85</v>
      </c>
      <c r="AU154" s="1">
        <v>4</v>
      </c>
      <c r="AV154" s="1">
        <v>50</v>
      </c>
      <c r="AW154" s="1">
        <v>499.85</v>
      </c>
      <c r="AX154" s="1">
        <v>8</v>
      </c>
      <c r="AY154" s="5">
        <f t="shared" si="60"/>
        <v>249.925</v>
      </c>
      <c r="AZ154" s="1">
        <f t="shared" si="61"/>
        <v>4</v>
      </c>
      <c r="BA154" s="1">
        <f t="shared" si="62"/>
        <v>3998.8</v>
      </c>
      <c r="BB154" s="1">
        <f t="shared" si="63"/>
        <v>480</v>
      </c>
      <c r="BC154" s="1" t="s">
        <v>56</v>
      </c>
      <c r="BD154" s="1">
        <v>171</v>
      </c>
      <c r="BE154" s="1" t="s">
        <v>52</v>
      </c>
      <c r="BF154" s="1" t="s">
        <v>52</v>
      </c>
      <c r="BG154" s="1">
        <v>43</v>
      </c>
      <c r="BH154" s="1">
        <f t="shared" si="64"/>
        <v>-0.525151011818239</v>
      </c>
      <c r="BI154" s="1">
        <f t="shared" si="65"/>
        <v>0.900060352488373</v>
      </c>
    </row>
    <row r="155" spans="1:61">
      <c r="A155" s="1">
        <v>825</v>
      </c>
      <c r="B155" s="1" t="s">
        <v>99</v>
      </c>
      <c r="C155" s="1" t="str">
        <f>_xlfn.XLOOKUP(A155,All!$A:$A,All!$C:$C,"")</f>
        <v>Cu-Al-Cr-Mg-Ni-Si</v>
      </c>
      <c r="D155" s="1">
        <v>2</v>
      </c>
      <c r="E155" s="1" t="s">
        <v>1344</v>
      </c>
      <c r="F155" s="1">
        <f t="shared" si="44"/>
        <v>92.25</v>
      </c>
      <c r="G155" s="1">
        <v>0.5</v>
      </c>
      <c r="H155" s="1">
        <v>0.1</v>
      </c>
      <c r="I155" s="1">
        <v>0.15</v>
      </c>
      <c r="J155" s="1">
        <v>6</v>
      </c>
      <c r="K155" s="1">
        <v>1</v>
      </c>
      <c r="L155" s="1">
        <v>0</v>
      </c>
      <c r="M155" s="1" t="s">
        <v>1345</v>
      </c>
      <c r="N155" s="1" cm="1">
        <f t="array" ref="N155">(F155/$F$4)/SUMPRODUCT($F155:$L155/$F$4:$L$4)*100</f>
        <v>89.8241262975082</v>
      </c>
      <c r="O155" s="1" cm="1">
        <f t="array" ref="O155">(G155/$G$4)/SUMPRODUCT($F155:$L155/$F$4:$L$4)*100</f>
        <v>1.14659676353571</v>
      </c>
      <c r="P155" s="1" cm="1">
        <f t="array" ref="P155">(H155/$H$4)/SUMPRODUCT($F155:$L155/$F$4:$L$4)*100</f>
        <v>0.118999437932613</v>
      </c>
      <c r="Q155" s="1" cm="1">
        <f t="array" ref="Q155">(I155/$I$4)/SUMPRODUCT($F155:$L155/$F$4:$L$4)*100</f>
        <v>0.381865548739609</v>
      </c>
      <c r="R155" s="1" cm="1">
        <f t="array" ref="R155">(J155/$J$4)/SUMPRODUCT($F155:$L155/$F$4:$L$4)*100</f>
        <v>6.32528046759661</v>
      </c>
      <c r="S155" s="1" cm="1">
        <f t="array" ref="S155">(K155/$K$4)/SUMPRODUCT($F155:$L155/$F$4:$L$4)*100</f>
        <v>2.20313148468724</v>
      </c>
      <c r="T155" s="1" cm="1">
        <f t="array" ref="T155">(L155/$L$4)/SUMPRODUCT($F155:$L155/$F$4:$L$4)*100</f>
        <v>0</v>
      </c>
      <c r="U155" s="1">
        <f t="shared" si="45"/>
        <v>100</v>
      </c>
      <c r="V155" s="1">
        <f t="shared" si="46"/>
        <v>6</v>
      </c>
      <c r="W155" s="1">
        <f t="shared" si="47"/>
        <v>7</v>
      </c>
      <c r="X155" s="1">
        <f t="shared" si="48"/>
        <v>6</v>
      </c>
      <c r="Y155" s="1">
        <f t="shared" si="49"/>
        <v>0.0214285714285714</v>
      </c>
      <c r="Z155" s="1">
        <f t="shared" si="50"/>
        <v>0</v>
      </c>
      <c r="AA155" s="1">
        <f t="shared" si="51"/>
        <v>0</v>
      </c>
      <c r="AB155" s="1">
        <f t="shared" si="52"/>
        <v>0.1</v>
      </c>
      <c r="AC155" s="1">
        <f t="shared" si="53"/>
        <v>0</v>
      </c>
      <c r="AD155" s="1">
        <f t="shared" si="54"/>
        <v>1.18999437932613</v>
      </c>
      <c r="AE155" s="1">
        <f t="shared" si="55"/>
        <v>0.0142857142857143</v>
      </c>
      <c r="AF155" s="1">
        <f t="shared" si="56"/>
        <v>70</v>
      </c>
      <c r="AG155" s="1">
        <f t="shared" si="57"/>
        <v>0.7</v>
      </c>
      <c r="AH155" s="7">
        <f t="shared" si="58"/>
        <v>0.101758737024918</v>
      </c>
      <c r="AI155" s="7" cm="1">
        <f t="array" ref="AI155">SQRT(SUMPRODUCT(N155:T155/100,(1-($N$4:$T$4/(SUMPRODUCT(N155:T155,$N$4:$T$4)/100)))^2))</f>
        <v>0.0290537376869327</v>
      </c>
      <c r="AJ155" s="7" cm="1">
        <f t="array" ref="AJ155">SUMPRODUCT(N155:T155,$N$3:$T$3)/100</f>
        <v>1.8947687920439</v>
      </c>
      <c r="AK155" s="7" cm="1">
        <f t="array" ref="AK155">SUMPRODUCT(N155:T155/100,($N$3:$T$3-(SUMPRODUCT(N155:T155,$N$3:$T$3)/100))^2)</f>
        <v>0.00234106527333297</v>
      </c>
      <c r="AL155" s="7" cm="1">
        <f t="array" ref="AL155">SUMPRODUCT(N155:T155/100,($N$2:$T$2-(SUMPRODUCT(N155:T155,$N$2:$T$2)/100))^2)</f>
        <v>2.09350754742919</v>
      </c>
      <c r="AM155" s="7" cm="1">
        <f t="array" ref="AM155">SUMPRODUCT(N155:T155,$N$2:$T$2)/100</f>
        <v>10.6504823790299</v>
      </c>
      <c r="AN155" s="1" cm="1">
        <f t="array" ref="AN155">SUMPRODUCT(N155:T155,$N$1:$T$1)/100</f>
        <v>1109.7582017422</v>
      </c>
      <c r="AO155" s="1" cm="1">
        <f t="array" ref="AO155">-8.314*SUMPRODUCT((N155:T155/100)*LN(N155:T155/100+0.000000000001))</f>
        <v>3.62139437182299</v>
      </c>
      <c r="AP155" s="1" cm="1">
        <f t="array" ref="AP155">SUMPRODUCT((N155:T155/100)^2)</f>
        <v>0.811471129274498</v>
      </c>
      <c r="AQ155" s="1" cm="1">
        <f t="array" ref="AQ155">1/SUMPRODUCT((N155:T155/100)^2)</f>
        <v>1.23232973290628</v>
      </c>
      <c r="AR155" s="1" t="s">
        <v>55</v>
      </c>
      <c r="AS155" s="6">
        <f t="shared" si="59"/>
        <v>2</v>
      </c>
      <c r="AT155" s="1">
        <v>979.85</v>
      </c>
      <c r="AU155" s="1">
        <v>4</v>
      </c>
      <c r="AV155" s="1">
        <v>50</v>
      </c>
      <c r="AW155" s="1">
        <v>499.85</v>
      </c>
      <c r="AX155" s="1">
        <v>0.083</v>
      </c>
      <c r="AY155" s="5">
        <f t="shared" si="60"/>
        <v>249.925</v>
      </c>
      <c r="AZ155" s="1">
        <f t="shared" si="61"/>
        <v>0.0415</v>
      </c>
      <c r="BA155" s="1">
        <f t="shared" si="62"/>
        <v>41.48755</v>
      </c>
      <c r="BB155" s="1">
        <f t="shared" si="63"/>
        <v>480</v>
      </c>
      <c r="BC155" s="1" t="s">
        <v>56</v>
      </c>
      <c r="BD155" s="1">
        <v>216</v>
      </c>
      <c r="BE155" s="1" t="s">
        <v>52</v>
      </c>
      <c r="BF155" s="1" t="s">
        <v>52</v>
      </c>
      <c r="BG155" s="1">
        <v>43</v>
      </c>
      <c r="BH155" s="1">
        <f t="shared" si="64"/>
        <v>0.0535906158171918</v>
      </c>
      <c r="BI155" s="1">
        <f t="shared" si="65"/>
        <v>0.804418862461367</v>
      </c>
    </row>
    <row r="156" spans="1:61">
      <c r="A156" s="1">
        <v>1026</v>
      </c>
      <c r="B156" s="1" t="s">
        <v>99</v>
      </c>
      <c r="C156" s="1" t="str">
        <f>_xlfn.XLOOKUP(A156,All!$A:$A,All!$C:$C,"")</f>
        <v>Cu-Al-Cr-Mg-Ni-Si</v>
      </c>
      <c r="D156" s="1">
        <v>2</v>
      </c>
      <c r="E156" s="1" t="s">
        <v>1344</v>
      </c>
      <c r="F156" s="1">
        <f t="shared" si="44"/>
        <v>92.25</v>
      </c>
      <c r="G156" s="1">
        <v>0.5</v>
      </c>
      <c r="H156" s="1">
        <v>0.1</v>
      </c>
      <c r="I156" s="1">
        <v>0.15</v>
      </c>
      <c r="J156" s="1">
        <v>6</v>
      </c>
      <c r="K156" s="1">
        <v>1</v>
      </c>
      <c r="L156" s="1">
        <v>0</v>
      </c>
      <c r="M156" s="1" t="s">
        <v>1345</v>
      </c>
      <c r="N156" s="1" cm="1">
        <f t="array" ref="N156">(F156/$F$4)/SUMPRODUCT($F156:$L156/$F$4:$L$4)*100</f>
        <v>89.8241262975082</v>
      </c>
      <c r="O156" s="1" cm="1">
        <f t="array" ref="O156">(G156/$G$4)/SUMPRODUCT($F156:$L156/$F$4:$L$4)*100</f>
        <v>1.14659676353571</v>
      </c>
      <c r="P156" s="1" cm="1">
        <f t="array" ref="P156">(H156/$H$4)/SUMPRODUCT($F156:$L156/$F$4:$L$4)*100</f>
        <v>0.118999437932613</v>
      </c>
      <c r="Q156" s="1" cm="1">
        <f t="array" ref="Q156">(I156/$I$4)/SUMPRODUCT($F156:$L156/$F$4:$L$4)*100</f>
        <v>0.381865548739609</v>
      </c>
      <c r="R156" s="1" cm="1">
        <f t="array" ref="R156">(J156/$J$4)/SUMPRODUCT($F156:$L156/$F$4:$L$4)*100</f>
        <v>6.32528046759661</v>
      </c>
      <c r="S156" s="1" cm="1">
        <f t="array" ref="S156">(K156/$K$4)/SUMPRODUCT($F156:$L156/$F$4:$L$4)*100</f>
        <v>2.20313148468724</v>
      </c>
      <c r="T156" s="1" cm="1">
        <f t="array" ref="T156">(L156/$L$4)/SUMPRODUCT($F156:$L156/$F$4:$L$4)*100</f>
        <v>0</v>
      </c>
      <c r="U156" s="1">
        <f t="shared" si="45"/>
        <v>100</v>
      </c>
      <c r="V156" s="1">
        <f t="shared" si="46"/>
        <v>6</v>
      </c>
      <c r="W156" s="1">
        <f t="shared" si="47"/>
        <v>7</v>
      </c>
      <c r="X156" s="1">
        <f t="shared" si="48"/>
        <v>6</v>
      </c>
      <c r="Y156" s="1">
        <f t="shared" si="49"/>
        <v>0.0214285714285714</v>
      </c>
      <c r="Z156" s="1">
        <f t="shared" si="50"/>
        <v>0</v>
      </c>
      <c r="AA156" s="1">
        <f t="shared" si="51"/>
        <v>0</v>
      </c>
      <c r="AB156" s="1">
        <f t="shared" si="52"/>
        <v>0.1</v>
      </c>
      <c r="AC156" s="1">
        <f t="shared" si="53"/>
        <v>0</v>
      </c>
      <c r="AD156" s="1">
        <f t="shared" si="54"/>
        <v>1.18999437932613</v>
      </c>
      <c r="AE156" s="1">
        <f t="shared" si="55"/>
        <v>0.0142857142857143</v>
      </c>
      <c r="AF156" s="1">
        <f t="shared" si="56"/>
        <v>70</v>
      </c>
      <c r="AG156" s="1">
        <f t="shared" si="57"/>
        <v>0.7</v>
      </c>
      <c r="AH156" s="7">
        <f t="shared" si="58"/>
        <v>0.101758737024918</v>
      </c>
      <c r="AI156" s="7" cm="1">
        <f t="array" ref="AI156">SQRT(SUMPRODUCT(N156:T156/100,(1-($N$4:$T$4/(SUMPRODUCT(N156:T156,$N$4:$T$4)/100)))^2))</f>
        <v>0.0290537376869327</v>
      </c>
      <c r="AJ156" s="7" cm="1">
        <f t="array" ref="AJ156">SUMPRODUCT(N156:T156,$N$3:$T$3)/100</f>
        <v>1.8947687920439</v>
      </c>
      <c r="AK156" s="7" cm="1">
        <f t="array" ref="AK156">SUMPRODUCT(N156:T156/100,($N$3:$T$3-(SUMPRODUCT(N156:T156,$N$3:$T$3)/100))^2)</f>
        <v>0.00234106527333297</v>
      </c>
      <c r="AL156" s="7" cm="1">
        <f t="array" ref="AL156">SUMPRODUCT(N156:T156/100,($N$2:$T$2-(SUMPRODUCT(N156:T156,$N$2:$T$2)/100))^2)</f>
        <v>2.09350754742919</v>
      </c>
      <c r="AM156" s="7" cm="1">
        <f t="array" ref="AM156">SUMPRODUCT(N156:T156,$N$2:$T$2)/100</f>
        <v>10.6504823790299</v>
      </c>
      <c r="AN156" s="1" cm="1">
        <f t="array" ref="AN156">SUMPRODUCT(N156:T156,$N$1:$T$1)/100</f>
        <v>1109.7582017422</v>
      </c>
      <c r="AO156" s="1" cm="1">
        <f t="array" ref="AO156">-8.314*SUMPRODUCT((N156:T156/100)*LN(N156:T156/100+0.000000000001))</f>
        <v>3.62139437182299</v>
      </c>
      <c r="AP156" s="1" cm="1">
        <f t="array" ref="AP156">SUMPRODUCT((N156:T156/100)^2)</f>
        <v>0.811471129274498</v>
      </c>
      <c r="AQ156" s="1" cm="1">
        <f t="array" ref="AQ156">1/SUMPRODUCT((N156:T156/100)^2)</f>
        <v>1.23232973290628</v>
      </c>
      <c r="AR156" s="1" t="s">
        <v>54</v>
      </c>
      <c r="AS156" s="6">
        <f t="shared" si="59"/>
        <v>0</v>
      </c>
      <c r="AT156" s="1">
        <v>979.85</v>
      </c>
      <c r="AU156" s="1">
        <v>4</v>
      </c>
      <c r="AV156" s="1">
        <v>0</v>
      </c>
      <c r="AW156" s="1">
        <v>449.85</v>
      </c>
      <c r="AX156" s="1">
        <v>2</v>
      </c>
      <c r="AY156" s="5">
        <f t="shared" si="60"/>
        <v>0</v>
      </c>
      <c r="AZ156" s="1">
        <f t="shared" si="61"/>
        <v>0</v>
      </c>
      <c r="BA156" s="1">
        <f t="shared" si="62"/>
        <v>899.7</v>
      </c>
      <c r="BB156" s="1">
        <f t="shared" si="63"/>
        <v>530</v>
      </c>
      <c r="BC156" s="1" t="s">
        <v>51</v>
      </c>
      <c r="BD156" s="1">
        <v>236</v>
      </c>
      <c r="BE156" s="1" t="s">
        <v>52</v>
      </c>
      <c r="BF156" s="1" t="s">
        <v>52</v>
      </c>
      <c r="BG156" s="1">
        <v>43</v>
      </c>
      <c r="BH156" s="1">
        <f t="shared" si="64"/>
        <v>0.310809116988494</v>
      </c>
      <c r="BI156" s="1">
        <f t="shared" si="65"/>
        <v>0.766073853156941</v>
      </c>
    </row>
    <row r="157" spans="1:61">
      <c r="A157" s="1">
        <v>828</v>
      </c>
      <c r="B157" s="1" t="s">
        <v>99</v>
      </c>
      <c r="C157" s="1" t="str">
        <f>_xlfn.XLOOKUP(A157,All!$A:$A,All!$C:$C,"")</f>
        <v>Cu-Al-Cr-Mg-Ni-Si</v>
      </c>
      <c r="D157" s="1">
        <v>2</v>
      </c>
      <c r="E157" s="1" t="s">
        <v>1344</v>
      </c>
      <c r="F157" s="1">
        <f t="shared" si="44"/>
        <v>92.25</v>
      </c>
      <c r="G157" s="1">
        <v>0.5</v>
      </c>
      <c r="H157" s="1">
        <v>0.1</v>
      </c>
      <c r="I157" s="1">
        <v>0.15</v>
      </c>
      <c r="J157" s="1">
        <v>6</v>
      </c>
      <c r="K157" s="1">
        <v>1</v>
      </c>
      <c r="L157" s="1">
        <v>0</v>
      </c>
      <c r="M157" s="1" t="s">
        <v>1345</v>
      </c>
      <c r="N157" s="1" cm="1">
        <f t="array" ref="N157">(F157/$F$4)/SUMPRODUCT($F157:$L157/$F$4:$L$4)*100</f>
        <v>89.8241262975082</v>
      </c>
      <c r="O157" s="1" cm="1">
        <f t="array" ref="O157">(G157/$G$4)/SUMPRODUCT($F157:$L157/$F$4:$L$4)*100</f>
        <v>1.14659676353571</v>
      </c>
      <c r="P157" s="1" cm="1">
        <f t="array" ref="P157">(H157/$H$4)/SUMPRODUCT($F157:$L157/$F$4:$L$4)*100</f>
        <v>0.118999437932613</v>
      </c>
      <c r="Q157" s="1" cm="1">
        <f t="array" ref="Q157">(I157/$I$4)/SUMPRODUCT($F157:$L157/$F$4:$L$4)*100</f>
        <v>0.381865548739609</v>
      </c>
      <c r="R157" s="1" cm="1">
        <f t="array" ref="R157">(J157/$J$4)/SUMPRODUCT($F157:$L157/$F$4:$L$4)*100</f>
        <v>6.32528046759661</v>
      </c>
      <c r="S157" s="1" cm="1">
        <f t="array" ref="S157">(K157/$K$4)/SUMPRODUCT($F157:$L157/$F$4:$L$4)*100</f>
        <v>2.20313148468724</v>
      </c>
      <c r="T157" s="1" cm="1">
        <f t="array" ref="T157">(L157/$L$4)/SUMPRODUCT($F157:$L157/$F$4:$L$4)*100</f>
        <v>0</v>
      </c>
      <c r="U157" s="1">
        <f t="shared" si="45"/>
        <v>100</v>
      </c>
      <c r="V157" s="1">
        <f t="shared" si="46"/>
        <v>6</v>
      </c>
      <c r="W157" s="1">
        <f t="shared" si="47"/>
        <v>7</v>
      </c>
      <c r="X157" s="1">
        <f t="shared" si="48"/>
        <v>6</v>
      </c>
      <c r="Y157" s="1">
        <f t="shared" si="49"/>
        <v>0.0214285714285714</v>
      </c>
      <c r="Z157" s="1">
        <f t="shared" si="50"/>
        <v>0</v>
      </c>
      <c r="AA157" s="1">
        <f t="shared" si="51"/>
        <v>0</v>
      </c>
      <c r="AB157" s="1">
        <f t="shared" si="52"/>
        <v>0.1</v>
      </c>
      <c r="AC157" s="1">
        <f t="shared" si="53"/>
        <v>0</v>
      </c>
      <c r="AD157" s="1">
        <f t="shared" si="54"/>
        <v>1.18999437932613</v>
      </c>
      <c r="AE157" s="1">
        <f t="shared" si="55"/>
        <v>0.0142857142857143</v>
      </c>
      <c r="AF157" s="1">
        <f t="shared" si="56"/>
        <v>70</v>
      </c>
      <c r="AG157" s="1">
        <f t="shared" si="57"/>
        <v>0.7</v>
      </c>
      <c r="AH157" s="7">
        <f t="shared" si="58"/>
        <v>0.101758737024918</v>
      </c>
      <c r="AI157" s="7" cm="1">
        <f t="array" ref="AI157">SQRT(SUMPRODUCT(N157:T157/100,(1-($N$4:$T$4/(SUMPRODUCT(N157:T157,$N$4:$T$4)/100)))^2))</f>
        <v>0.0290537376869327</v>
      </c>
      <c r="AJ157" s="7" cm="1">
        <f t="array" ref="AJ157">SUMPRODUCT(N157:T157,$N$3:$T$3)/100</f>
        <v>1.8947687920439</v>
      </c>
      <c r="AK157" s="7" cm="1">
        <f t="array" ref="AK157">SUMPRODUCT(N157:T157/100,($N$3:$T$3-(SUMPRODUCT(N157:T157,$N$3:$T$3)/100))^2)</f>
        <v>0.00234106527333297</v>
      </c>
      <c r="AL157" s="7" cm="1">
        <f t="array" ref="AL157">SUMPRODUCT(N157:T157/100,($N$2:$T$2-(SUMPRODUCT(N157:T157,$N$2:$T$2)/100))^2)</f>
        <v>2.09350754742919</v>
      </c>
      <c r="AM157" s="7" cm="1">
        <f t="array" ref="AM157">SUMPRODUCT(N157:T157,$N$2:$T$2)/100</f>
        <v>10.6504823790299</v>
      </c>
      <c r="AN157" s="1" cm="1">
        <f t="array" ref="AN157">SUMPRODUCT(N157:T157,$N$1:$T$1)/100</f>
        <v>1109.7582017422</v>
      </c>
      <c r="AO157" s="1" cm="1">
        <f t="array" ref="AO157">-8.314*SUMPRODUCT((N157:T157/100)*LN(N157:T157/100+0.000000000001))</f>
        <v>3.62139437182299</v>
      </c>
      <c r="AP157" s="1" cm="1">
        <f t="array" ref="AP157">SUMPRODUCT((N157:T157/100)^2)</f>
        <v>0.811471129274498</v>
      </c>
      <c r="AQ157" s="1" cm="1">
        <f t="array" ref="AQ157">1/SUMPRODUCT((N157:T157/100)^2)</f>
        <v>1.23232973290628</v>
      </c>
      <c r="AR157" s="1" t="s">
        <v>55</v>
      </c>
      <c r="AS157" s="6">
        <f t="shared" si="59"/>
        <v>2</v>
      </c>
      <c r="AT157" s="1">
        <v>979.85</v>
      </c>
      <c r="AU157" s="1">
        <v>4</v>
      </c>
      <c r="AV157" s="1">
        <v>50</v>
      </c>
      <c r="AW157" s="1">
        <v>449.85</v>
      </c>
      <c r="AX157" s="1">
        <v>0.083</v>
      </c>
      <c r="AY157" s="5">
        <f t="shared" si="60"/>
        <v>224.925</v>
      </c>
      <c r="AZ157" s="1">
        <f t="shared" si="61"/>
        <v>0.0415</v>
      </c>
      <c r="BA157" s="1">
        <f t="shared" si="62"/>
        <v>37.33755</v>
      </c>
      <c r="BB157" s="1">
        <f t="shared" si="63"/>
        <v>530</v>
      </c>
      <c r="BC157" s="1" t="s">
        <v>56</v>
      </c>
      <c r="BD157" s="1">
        <v>240</v>
      </c>
      <c r="BE157" s="1" t="s">
        <v>52</v>
      </c>
      <c r="BF157" s="1" t="s">
        <v>52</v>
      </c>
      <c r="BG157" s="1">
        <v>43</v>
      </c>
      <c r="BH157" s="1">
        <f t="shared" si="64"/>
        <v>0.362252817222755</v>
      </c>
      <c r="BI157" s="1">
        <f t="shared" si="65"/>
        <v>0.758767649085695</v>
      </c>
    </row>
    <row r="158" spans="1:61">
      <c r="A158" s="1">
        <v>807</v>
      </c>
      <c r="B158" s="1" t="s">
        <v>97</v>
      </c>
      <c r="C158" s="1" t="str">
        <f>_xlfn.XLOOKUP(A158,All!$A:$A,All!$C:$C,"")</f>
        <v>Cu-Al-Cr-Mg-Ni-Si</v>
      </c>
      <c r="D158" s="1">
        <v>2</v>
      </c>
      <c r="E158" s="1" t="s">
        <v>1344</v>
      </c>
      <c r="F158" s="1">
        <f t="shared" si="44"/>
        <v>92.27</v>
      </c>
      <c r="G158" s="1">
        <v>0.49</v>
      </c>
      <c r="H158" s="1">
        <v>0.11</v>
      </c>
      <c r="I158" s="1">
        <v>0.12</v>
      </c>
      <c r="J158" s="1">
        <v>5.98</v>
      </c>
      <c r="K158" s="1">
        <v>1.03</v>
      </c>
      <c r="L158" s="1">
        <v>0</v>
      </c>
      <c r="M158" s="1" t="s">
        <v>1345</v>
      </c>
      <c r="N158" s="1" cm="1">
        <f t="array" ref="N158">(F158/$F$4)/SUMPRODUCT($F158:$L158/$F$4:$L$4)*100</f>
        <v>89.8641984588999</v>
      </c>
      <c r="O158" s="1" cm="1">
        <f t="array" ref="O158">(G158/$G$4)/SUMPRODUCT($F158:$L158/$F$4:$L$4)*100</f>
        <v>1.12392244657047</v>
      </c>
      <c r="P158" s="1" cm="1">
        <f t="array" ref="P158">(H158/$H$4)/SUMPRODUCT($F158:$L158/$F$4:$L$4)*100</f>
        <v>0.130929392522741</v>
      </c>
      <c r="Q158" s="1" cm="1">
        <f t="array" ref="Q158">(I158/$I$4)/SUMPRODUCT($F158:$L158/$F$4:$L$4)*100</f>
        <v>0.305562478066051</v>
      </c>
      <c r="R158" s="1" cm="1">
        <f t="array" ref="R158">(J158/$J$4)/SUMPRODUCT($F158:$L158/$F$4:$L$4)*100</f>
        <v>6.30564153814258</v>
      </c>
      <c r="S158" s="1" cm="1">
        <f t="array" ref="S158">(K158/$K$4)/SUMPRODUCT($F158:$L158/$F$4:$L$4)*100</f>
        <v>2.26974568579824</v>
      </c>
      <c r="T158" s="1" cm="1">
        <f t="array" ref="T158">(L158/$L$4)/SUMPRODUCT($F158:$L158/$F$4:$L$4)*100</f>
        <v>0</v>
      </c>
      <c r="U158" s="1">
        <f t="shared" si="45"/>
        <v>100</v>
      </c>
      <c r="V158" s="1">
        <f t="shared" si="46"/>
        <v>5.80582524271845</v>
      </c>
      <c r="W158" s="1">
        <f t="shared" si="47"/>
        <v>7.01</v>
      </c>
      <c r="X158" s="1">
        <f t="shared" si="48"/>
        <v>6.1594</v>
      </c>
      <c r="Y158" s="1">
        <f t="shared" si="49"/>
        <v>0.0171184022824536</v>
      </c>
      <c r="Z158" s="1">
        <f t="shared" si="50"/>
        <v>0</v>
      </c>
      <c r="AA158" s="1">
        <f t="shared" si="51"/>
        <v>0</v>
      </c>
      <c r="AB158" s="1">
        <f t="shared" si="52"/>
        <v>0.11</v>
      </c>
      <c r="AC158" s="1">
        <f t="shared" si="53"/>
        <v>0</v>
      </c>
      <c r="AD158" s="1">
        <f t="shared" si="54"/>
        <v>1.19026720475219</v>
      </c>
      <c r="AE158" s="1">
        <f t="shared" si="55"/>
        <v>0.0156918687589158</v>
      </c>
      <c r="AF158" s="1">
        <f t="shared" si="56"/>
        <v>63.7272727272727</v>
      </c>
      <c r="AG158" s="1">
        <f t="shared" si="57"/>
        <v>0.7711</v>
      </c>
      <c r="AH158" s="7">
        <f t="shared" si="58"/>
        <v>0.101358015411001</v>
      </c>
      <c r="AI158" s="7" cm="1">
        <f t="array" ref="AI158">SQRT(SUMPRODUCT(N158:T158/100,(1-($N$4:$T$4/(SUMPRODUCT(N158:T158,$N$4:$T$4)/100)))^2))</f>
        <v>0.0283459528596504</v>
      </c>
      <c r="AJ158" s="7" cm="1">
        <f t="array" ref="AJ158">SUMPRODUCT(N158:T158,$N$3:$T$3)/100</f>
        <v>1.89525413989612</v>
      </c>
      <c r="AK158" s="7" cm="1">
        <f t="array" ref="AK158">SUMPRODUCT(N158:T158/100,($N$3:$T$3-(SUMPRODUCT(N158:T158,$N$3:$T$3)/100))^2)</f>
        <v>0.00206807954721929</v>
      </c>
      <c r="AL158" s="7" cm="1">
        <f t="array" ref="AL158">SUMPRODUCT(N158:T158/100,($N$2:$T$2-(SUMPRODUCT(N158:T158,$N$2:$T$2)/100))^2)</f>
        <v>2.05513365727056</v>
      </c>
      <c r="AM158" s="7" cm="1">
        <f t="array" ref="AM158">SUMPRODUCT(N158:T158,$N$2:$T$2)/100</f>
        <v>10.654100498235</v>
      </c>
      <c r="AN158" s="1" cm="1">
        <f t="array" ref="AN158">SUMPRODUCT(N158:T158,$N$1:$T$1)/100</f>
        <v>1110.43082202411</v>
      </c>
      <c r="AO158" s="1" cm="1">
        <f t="array" ref="AO158">-8.314*SUMPRODUCT((N158:T158/100)*LN(N158:T158/100+0.000000000001))</f>
        <v>3.60047464611669</v>
      </c>
      <c r="AP158" s="1" cm="1">
        <f t="array" ref="AP158">SUMPRODUCT((N158:T158/100)^2)</f>
        <v>0.812186073794603</v>
      </c>
      <c r="AQ158" s="1" cm="1">
        <f t="array" ref="AQ158">1/SUMPRODUCT((N158:T158/100)^2)</f>
        <v>1.23124494775922</v>
      </c>
      <c r="AR158" s="1" t="s">
        <v>50</v>
      </c>
      <c r="AS158" s="6">
        <f t="shared" si="59"/>
        <v>1</v>
      </c>
      <c r="AT158" s="1">
        <v>969.85</v>
      </c>
      <c r="AU158" s="1">
        <v>6</v>
      </c>
      <c r="AV158" s="1">
        <v>50</v>
      </c>
      <c r="AW158" s="1">
        <v>699.85</v>
      </c>
      <c r="AX158" s="1">
        <v>20</v>
      </c>
      <c r="AY158" s="5">
        <f t="shared" si="60"/>
        <v>349.925</v>
      </c>
      <c r="AZ158" s="1">
        <f t="shared" si="61"/>
        <v>10</v>
      </c>
      <c r="BA158" s="1">
        <f t="shared" si="62"/>
        <v>13997</v>
      </c>
      <c r="BB158" s="1">
        <f t="shared" si="63"/>
        <v>270</v>
      </c>
      <c r="BC158" s="1" t="s">
        <v>51</v>
      </c>
      <c r="BD158" s="1">
        <v>100</v>
      </c>
      <c r="BE158" s="1" t="s">
        <v>52</v>
      </c>
      <c r="BF158" s="1" t="s">
        <v>52</v>
      </c>
      <c r="BG158" s="1">
        <v>42</v>
      </c>
      <c r="BH158" s="1">
        <f t="shared" si="64"/>
        <v>-1.43827669097636</v>
      </c>
      <c r="BI158" s="1">
        <f t="shared" si="65"/>
        <v>1.07716357459863</v>
      </c>
    </row>
    <row r="159" spans="1:61">
      <c r="A159" s="1">
        <v>1191</v>
      </c>
      <c r="B159" s="1" t="s">
        <v>99</v>
      </c>
      <c r="C159" s="1" t="str">
        <f>_xlfn.XLOOKUP(A159,All!$A:$A,All!$C:$C,"")</f>
        <v>Cu-Al-Cr-Mg-Ni-Si</v>
      </c>
      <c r="D159" s="1">
        <v>2</v>
      </c>
      <c r="E159" s="1" t="s">
        <v>1344</v>
      </c>
      <c r="F159" s="1">
        <f t="shared" si="44"/>
        <v>92.25</v>
      </c>
      <c r="G159" s="1">
        <v>0.5</v>
      </c>
      <c r="H159" s="1">
        <v>0.1</v>
      </c>
      <c r="I159" s="1">
        <v>0.15</v>
      </c>
      <c r="J159" s="1">
        <v>6</v>
      </c>
      <c r="K159" s="1">
        <v>1</v>
      </c>
      <c r="L159" s="1">
        <v>0</v>
      </c>
      <c r="M159" s="1" t="s">
        <v>1345</v>
      </c>
      <c r="N159" s="1" cm="1">
        <f t="array" ref="N159">(F159/$F$4)/SUMPRODUCT($F159:$L159/$F$4:$L$4)*100</f>
        <v>89.8241262975082</v>
      </c>
      <c r="O159" s="1" cm="1">
        <f t="array" ref="O159">(G159/$G$4)/SUMPRODUCT($F159:$L159/$F$4:$L$4)*100</f>
        <v>1.14659676353571</v>
      </c>
      <c r="P159" s="1" cm="1">
        <f t="array" ref="P159">(H159/$H$4)/SUMPRODUCT($F159:$L159/$F$4:$L$4)*100</f>
        <v>0.118999437932613</v>
      </c>
      <c r="Q159" s="1" cm="1">
        <f t="array" ref="Q159">(I159/$I$4)/SUMPRODUCT($F159:$L159/$F$4:$L$4)*100</f>
        <v>0.381865548739609</v>
      </c>
      <c r="R159" s="1" cm="1">
        <f t="array" ref="R159">(J159/$J$4)/SUMPRODUCT($F159:$L159/$F$4:$L$4)*100</f>
        <v>6.32528046759661</v>
      </c>
      <c r="S159" s="1" cm="1">
        <f t="array" ref="S159">(K159/$K$4)/SUMPRODUCT($F159:$L159/$F$4:$L$4)*100</f>
        <v>2.20313148468724</v>
      </c>
      <c r="T159" s="1" cm="1">
        <f t="array" ref="T159">(L159/$L$4)/SUMPRODUCT($F159:$L159/$F$4:$L$4)*100</f>
        <v>0</v>
      </c>
      <c r="U159" s="1">
        <f t="shared" si="45"/>
        <v>100</v>
      </c>
      <c r="V159" s="1">
        <f t="shared" si="46"/>
        <v>6</v>
      </c>
      <c r="W159" s="1">
        <f t="shared" si="47"/>
        <v>7</v>
      </c>
      <c r="X159" s="1">
        <f t="shared" si="48"/>
        <v>6</v>
      </c>
      <c r="Y159" s="1">
        <f t="shared" si="49"/>
        <v>0.0214285714285714</v>
      </c>
      <c r="Z159" s="1">
        <f t="shared" si="50"/>
        <v>0</v>
      </c>
      <c r="AA159" s="1">
        <f t="shared" si="51"/>
        <v>0</v>
      </c>
      <c r="AB159" s="1">
        <f t="shared" si="52"/>
        <v>0.1</v>
      </c>
      <c r="AC159" s="1">
        <f t="shared" si="53"/>
        <v>0</v>
      </c>
      <c r="AD159" s="1">
        <f t="shared" si="54"/>
        <v>1.18999437932613</v>
      </c>
      <c r="AE159" s="1">
        <f t="shared" si="55"/>
        <v>0.0142857142857143</v>
      </c>
      <c r="AF159" s="1">
        <f t="shared" si="56"/>
        <v>70</v>
      </c>
      <c r="AG159" s="1">
        <f t="shared" si="57"/>
        <v>0.7</v>
      </c>
      <c r="AH159" s="7">
        <f t="shared" si="58"/>
        <v>0.101758737024918</v>
      </c>
      <c r="AI159" s="7" cm="1">
        <f t="array" ref="AI159">SQRT(SUMPRODUCT(N159:T159/100,(1-($N$4:$T$4/(SUMPRODUCT(N159:T159,$N$4:$T$4)/100)))^2))</f>
        <v>0.0290537376869327</v>
      </c>
      <c r="AJ159" s="7" cm="1">
        <f t="array" ref="AJ159">SUMPRODUCT(N159:T159,$N$3:$T$3)/100</f>
        <v>1.8947687920439</v>
      </c>
      <c r="AK159" s="7" cm="1">
        <f t="array" ref="AK159">SUMPRODUCT(N159:T159/100,($N$3:$T$3-(SUMPRODUCT(N159:T159,$N$3:$T$3)/100))^2)</f>
        <v>0.00234106527333297</v>
      </c>
      <c r="AL159" s="7" cm="1">
        <f t="array" ref="AL159">SUMPRODUCT(N159:T159/100,($N$2:$T$2-(SUMPRODUCT(N159:T159,$N$2:$T$2)/100))^2)</f>
        <v>2.09350754742919</v>
      </c>
      <c r="AM159" s="7" cm="1">
        <f t="array" ref="AM159">SUMPRODUCT(N159:T159,$N$2:$T$2)/100</f>
        <v>10.6504823790299</v>
      </c>
      <c r="AN159" s="1" cm="1">
        <f t="array" ref="AN159">SUMPRODUCT(N159:T159,$N$1:$T$1)/100</f>
        <v>1109.7582017422</v>
      </c>
      <c r="AO159" s="1" cm="1">
        <f t="array" ref="AO159">-8.314*SUMPRODUCT((N159:T159/100)*LN(N159:T159/100+0.000000000001))</f>
        <v>3.62139437182299</v>
      </c>
      <c r="AP159" s="1" cm="1">
        <f t="array" ref="AP159">SUMPRODUCT((N159:T159/100)^2)</f>
        <v>0.811471129274498</v>
      </c>
      <c r="AQ159" s="1" cm="1">
        <f t="array" ref="AQ159">1/SUMPRODUCT((N159:T159/100)^2)</f>
        <v>1.23232973290628</v>
      </c>
      <c r="AR159" s="1" t="s">
        <v>55</v>
      </c>
      <c r="AS159" s="6">
        <f t="shared" si="59"/>
        <v>2</v>
      </c>
      <c r="AT159" s="1">
        <v>979.85</v>
      </c>
      <c r="AU159" s="1">
        <v>4</v>
      </c>
      <c r="AV159" s="1">
        <v>50</v>
      </c>
      <c r="AW159" s="1">
        <v>499.85</v>
      </c>
      <c r="AX159" s="1">
        <v>8</v>
      </c>
      <c r="AY159" s="5">
        <f t="shared" si="60"/>
        <v>249.925</v>
      </c>
      <c r="AZ159" s="1">
        <f t="shared" si="61"/>
        <v>4</v>
      </c>
      <c r="BA159" s="1">
        <f t="shared" si="62"/>
        <v>3998.8</v>
      </c>
      <c r="BB159" s="1">
        <f t="shared" si="63"/>
        <v>480</v>
      </c>
      <c r="BC159" s="1" t="s">
        <v>56</v>
      </c>
      <c r="BD159" s="1">
        <v>164</v>
      </c>
      <c r="BE159" s="1" t="s">
        <v>52</v>
      </c>
      <c r="BF159" s="1" t="s">
        <v>52</v>
      </c>
      <c r="BG159" s="1">
        <v>42</v>
      </c>
      <c r="BH159" s="1">
        <f t="shared" si="64"/>
        <v>-0.615177487228195</v>
      </c>
      <c r="BI159" s="1">
        <f t="shared" si="65"/>
        <v>0.924316467912413</v>
      </c>
    </row>
    <row r="160" spans="1:61">
      <c r="A160" s="1">
        <v>1163</v>
      </c>
      <c r="B160" s="1" t="s">
        <v>99</v>
      </c>
      <c r="C160" s="1" t="str">
        <f>_xlfn.XLOOKUP(A160,All!$A:$A,All!$C:$C,"")</f>
        <v>Cu-Al-Cr-Mg-Ni-Si</v>
      </c>
      <c r="D160" s="1">
        <v>2</v>
      </c>
      <c r="E160" s="1" t="s">
        <v>1344</v>
      </c>
      <c r="F160" s="1">
        <f t="shared" si="44"/>
        <v>92.25</v>
      </c>
      <c r="G160" s="1">
        <v>0.5</v>
      </c>
      <c r="H160" s="1">
        <v>0.1</v>
      </c>
      <c r="I160" s="1">
        <v>0.15</v>
      </c>
      <c r="J160" s="1">
        <v>6</v>
      </c>
      <c r="K160" s="1">
        <v>1</v>
      </c>
      <c r="L160" s="1">
        <v>0</v>
      </c>
      <c r="M160" s="1" t="s">
        <v>1345</v>
      </c>
      <c r="N160" s="1" cm="1">
        <f t="array" ref="N160">(F160/$F$4)/SUMPRODUCT($F160:$L160/$F$4:$L$4)*100</f>
        <v>89.8241262975082</v>
      </c>
      <c r="O160" s="1" cm="1">
        <f t="array" ref="O160">(G160/$G$4)/SUMPRODUCT($F160:$L160/$F$4:$L$4)*100</f>
        <v>1.14659676353571</v>
      </c>
      <c r="P160" s="1" cm="1">
        <f t="array" ref="P160">(H160/$H$4)/SUMPRODUCT($F160:$L160/$F$4:$L$4)*100</f>
        <v>0.118999437932613</v>
      </c>
      <c r="Q160" s="1" cm="1">
        <f t="array" ref="Q160">(I160/$I$4)/SUMPRODUCT($F160:$L160/$F$4:$L$4)*100</f>
        <v>0.381865548739609</v>
      </c>
      <c r="R160" s="1" cm="1">
        <f t="array" ref="R160">(J160/$J$4)/SUMPRODUCT($F160:$L160/$F$4:$L$4)*100</f>
        <v>6.32528046759661</v>
      </c>
      <c r="S160" s="1" cm="1">
        <f t="array" ref="S160">(K160/$K$4)/SUMPRODUCT($F160:$L160/$F$4:$L$4)*100</f>
        <v>2.20313148468724</v>
      </c>
      <c r="T160" s="1" cm="1">
        <f t="array" ref="T160">(L160/$L$4)/SUMPRODUCT($F160:$L160/$F$4:$L$4)*100</f>
        <v>0</v>
      </c>
      <c r="U160" s="1">
        <f t="shared" si="45"/>
        <v>100</v>
      </c>
      <c r="V160" s="1">
        <f t="shared" si="46"/>
        <v>6</v>
      </c>
      <c r="W160" s="1">
        <f t="shared" si="47"/>
        <v>7</v>
      </c>
      <c r="X160" s="1">
        <f t="shared" si="48"/>
        <v>6</v>
      </c>
      <c r="Y160" s="1">
        <f t="shared" si="49"/>
        <v>0.0214285714285714</v>
      </c>
      <c r="Z160" s="1">
        <f t="shared" si="50"/>
        <v>0</v>
      </c>
      <c r="AA160" s="1">
        <f t="shared" si="51"/>
        <v>0</v>
      </c>
      <c r="AB160" s="1">
        <f t="shared" si="52"/>
        <v>0.1</v>
      </c>
      <c r="AC160" s="1">
        <f t="shared" si="53"/>
        <v>0</v>
      </c>
      <c r="AD160" s="1">
        <f t="shared" si="54"/>
        <v>1.18999437932613</v>
      </c>
      <c r="AE160" s="1">
        <f t="shared" si="55"/>
        <v>0.0142857142857143</v>
      </c>
      <c r="AF160" s="1">
        <f t="shared" si="56"/>
        <v>70</v>
      </c>
      <c r="AG160" s="1">
        <f t="shared" si="57"/>
        <v>0.7</v>
      </c>
      <c r="AH160" s="7">
        <f t="shared" si="58"/>
        <v>0.101758737024918</v>
      </c>
      <c r="AI160" s="7" cm="1">
        <f t="array" ref="AI160">SQRT(SUMPRODUCT(N160:T160/100,(1-($N$4:$T$4/(SUMPRODUCT(N160:T160,$N$4:$T$4)/100)))^2))</f>
        <v>0.0290537376869327</v>
      </c>
      <c r="AJ160" s="7" cm="1">
        <f t="array" ref="AJ160">SUMPRODUCT(N160:T160,$N$3:$T$3)/100</f>
        <v>1.8947687920439</v>
      </c>
      <c r="AK160" s="7" cm="1">
        <f t="array" ref="AK160">SUMPRODUCT(N160:T160/100,($N$3:$T$3-(SUMPRODUCT(N160:T160,$N$3:$T$3)/100))^2)</f>
        <v>0.00234106527333297</v>
      </c>
      <c r="AL160" s="7" cm="1">
        <f t="array" ref="AL160">SUMPRODUCT(N160:T160/100,($N$2:$T$2-(SUMPRODUCT(N160:T160,$N$2:$T$2)/100))^2)</f>
        <v>2.09350754742919</v>
      </c>
      <c r="AM160" s="7" cm="1">
        <f t="array" ref="AM160">SUMPRODUCT(N160:T160,$N$2:$T$2)/100</f>
        <v>10.6504823790299</v>
      </c>
      <c r="AN160" s="1" cm="1">
        <f t="array" ref="AN160">SUMPRODUCT(N160:T160,$N$1:$T$1)/100</f>
        <v>1109.7582017422</v>
      </c>
      <c r="AO160" s="1" cm="1">
        <f t="array" ref="AO160">-8.314*SUMPRODUCT((N160:T160/100)*LN(N160:T160/100+0.000000000001))</f>
        <v>3.62139437182299</v>
      </c>
      <c r="AP160" s="1" cm="1">
        <f t="array" ref="AP160">SUMPRODUCT((N160:T160/100)^2)</f>
        <v>0.811471129274498</v>
      </c>
      <c r="AQ160" s="1" cm="1">
        <f t="array" ref="AQ160">1/SUMPRODUCT((N160:T160/100)^2)</f>
        <v>1.23232973290628</v>
      </c>
      <c r="AR160" s="1" t="s">
        <v>55</v>
      </c>
      <c r="AS160" s="6">
        <f t="shared" si="59"/>
        <v>2</v>
      </c>
      <c r="AT160" s="1">
        <v>979.85</v>
      </c>
      <c r="AU160" s="1">
        <v>4</v>
      </c>
      <c r="AV160" s="1">
        <v>50</v>
      </c>
      <c r="AW160" s="1">
        <v>499.85</v>
      </c>
      <c r="AX160" s="1">
        <v>6</v>
      </c>
      <c r="AY160" s="5">
        <f t="shared" si="60"/>
        <v>249.925</v>
      </c>
      <c r="AZ160" s="1">
        <f t="shared" si="61"/>
        <v>3</v>
      </c>
      <c r="BA160" s="1">
        <f t="shared" si="62"/>
        <v>2999.1</v>
      </c>
      <c r="BB160" s="1">
        <f t="shared" si="63"/>
        <v>480</v>
      </c>
      <c r="BC160" s="1" t="s">
        <v>56</v>
      </c>
      <c r="BD160" s="1">
        <v>184</v>
      </c>
      <c r="BE160" s="1" t="s">
        <v>52</v>
      </c>
      <c r="BF160" s="1" t="s">
        <v>52</v>
      </c>
      <c r="BG160" s="1">
        <v>42</v>
      </c>
      <c r="BH160" s="1">
        <f t="shared" si="64"/>
        <v>-0.357958986056892</v>
      </c>
      <c r="BI160" s="1">
        <f t="shared" si="65"/>
        <v>0.880095843518457</v>
      </c>
    </row>
    <row r="161" spans="1:61">
      <c r="A161" s="1">
        <v>826</v>
      </c>
      <c r="B161" s="1" t="s">
        <v>99</v>
      </c>
      <c r="C161" s="1" t="str">
        <f>_xlfn.XLOOKUP(A161,All!$A:$A,All!$C:$C,"")</f>
        <v>Cu-Al-Cr-Mg-Ni-Si</v>
      </c>
      <c r="D161" s="1">
        <v>2</v>
      </c>
      <c r="E161" s="1" t="s">
        <v>1344</v>
      </c>
      <c r="F161" s="1">
        <f t="shared" si="44"/>
        <v>92.25</v>
      </c>
      <c r="G161" s="1">
        <v>0.5</v>
      </c>
      <c r="H161" s="1">
        <v>0.1</v>
      </c>
      <c r="I161" s="1">
        <v>0.15</v>
      </c>
      <c r="J161" s="1">
        <v>6</v>
      </c>
      <c r="K161" s="1">
        <v>1</v>
      </c>
      <c r="L161" s="1">
        <v>0</v>
      </c>
      <c r="M161" s="1" t="s">
        <v>1345</v>
      </c>
      <c r="N161" s="1" cm="1">
        <f t="array" ref="N161">(F161/$F$4)/SUMPRODUCT($F161:$L161/$F$4:$L$4)*100</f>
        <v>89.8241262975082</v>
      </c>
      <c r="O161" s="1" cm="1">
        <f t="array" ref="O161">(G161/$G$4)/SUMPRODUCT($F161:$L161/$F$4:$L$4)*100</f>
        <v>1.14659676353571</v>
      </c>
      <c r="P161" s="1" cm="1">
        <f t="array" ref="P161">(H161/$H$4)/SUMPRODUCT($F161:$L161/$F$4:$L$4)*100</f>
        <v>0.118999437932613</v>
      </c>
      <c r="Q161" s="1" cm="1">
        <f t="array" ref="Q161">(I161/$I$4)/SUMPRODUCT($F161:$L161/$F$4:$L$4)*100</f>
        <v>0.381865548739609</v>
      </c>
      <c r="R161" s="1" cm="1">
        <f t="array" ref="R161">(J161/$J$4)/SUMPRODUCT($F161:$L161/$F$4:$L$4)*100</f>
        <v>6.32528046759661</v>
      </c>
      <c r="S161" s="1" cm="1">
        <f t="array" ref="S161">(K161/$K$4)/SUMPRODUCT($F161:$L161/$F$4:$L$4)*100</f>
        <v>2.20313148468724</v>
      </c>
      <c r="T161" s="1" cm="1">
        <f t="array" ref="T161">(L161/$L$4)/SUMPRODUCT($F161:$L161/$F$4:$L$4)*100</f>
        <v>0</v>
      </c>
      <c r="U161" s="1">
        <f t="shared" si="45"/>
        <v>100</v>
      </c>
      <c r="V161" s="1">
        <f t="shared" si="46"/>
        <v>6</v>
      </c>
      <c r="W161" s="1">
        <f t="shared" si="47"/>
        <v>7</v>
      </c>
      <c r="X161" s="1">
        <f t="shared" si="48"/>
        <v>6</v>
      </c>
      <c r="Y161" s="1">
        <f t="shared" si="49"/>
        <v>0.0214285714285714</v>
      </c>
      <c r="Z161" s="1">
        <f t="shared" si="50"/>
        <v>0</v>
      </c>
      <c r="AA161" s="1">
        <f t="shared" si="51"/>
        <v>0</v>
      </c>
      <c r="AB161" s="1">
        <f t="shared" si="52"/>
        <v>0.1</v>
      </c>
      <c r="AC161" s="1">
        <f t="shared" si="53"/>
        <v>0</v>
      </c>
      <c r="AD161" s="1">
        <f t="shared" si="54"/>
        <v>1.18999437932613</v>
      </c>
      <c r="AE161" s="1">
        <f t="shared" si="55"/>
        <v>0.0142857142857143</v>
      </c>
      <c r="AF161" s="1">
        <f t="shared" si="56"/>
        <v>70</v>
      </c>
      <c r="AG161" s="1">
        <f t="shared" si="57"/>
        <v>0.7</v>
      </c>
      <c r="AH161" s="7">
        <f t="shared" si="58"/>
        <v>0.101758737024918</v>
      </c>
      <c r="AI161" s="7" cm="1">
        <f t="array" ref="AI161">SQRT(SUMPRODUCT(N161:T161/100,(1-($N$4:$T$4/(SUMPRODUCT(N161:T161,$N$4:$T$4)/100)))^2))</f>
        <v>0.0290537376869327</v>
      </c>
      <c r="AJ161" s="7" cm="1">
        <f t="array" ref="AJ161">SUMPRODUCT(N161:T161,$N$3:$T$3)/100</f>
        <v>1.8947687920439</v>
      </c>
      <c r="AK161" s="7" cm="1">
        <f t="array" ref="AK161">SUMPRODUCT(N161:T161/100,($N$3:$T$3-(SUMPRODUCT(N161:T161,$N$3:$T$3)/100))^2)</f>
        <v>0.00234106527333297</v>
      </c>
      <c r="AL161" s="7" cm="1">
        <f t="array" ref="AL161">SUMPRODUCT(N161:T161/100,($N$2:$T$2-(SUMPRODUCT(N161:T161,$N$2:$T$2)/100))^2)</f>
        <v>2.09350754742919</v>
      </c>
      <c r="AM161" s="7" cm="1">
        <f t="array" ref="AM161">SUMPRODUCT(N161:T161,$N$2:$T$2)/100</f>
        <v>10.6504823790299</v>
      </c>
      <c r="AN161" s="1" cm="1">
        <f t="array" ref="AN161">SUMPRODUCT(N161:T161,$N$1:$T$1)/100</f>
        <v>1109.7582017422</v>
      </c>
      <c r="AO161" s="1" cm="1">
        <f t="array" ref="AO161">-8.314*SUMPRODUCT((N161:T161/100)*LN(N161:T161/100+0.000000000001))</f>
        <v>3.62139437182299</v>
      </c>
      <c r="AP161" s="1" cm="1">
        <f t="array" ref="AP161">SUMPRODUCT((N161:T161/100)^2)</f>
        <v>0.811471129274498</v>
      </c>
      <c r="AQ161" s="1" cm="1">
        <f t="array" ref="AQ161">1/SUMPRODUCT((N161:T161/100)^2)</f>
        <v>1.23232973290628</v>
      </c>
      <c r="AR161" s="1" t="s">
        <v>55</v>
      </c>
      <c r="AS161" s="6">
        <f t="shared" si="59"/>
        <v>2</v>
      </c>
      <c r="AT161" s="1">
        <v>979.85</v>
      </c>
      <c r="AU161" s="1">
        <v>4</v>
      </c>
      <c r="AV161" s="1">
        <v>50</v>
      </c>
      <c r="AW161" s="1">
        <v>549.85</v>
      </c>
      <c r="AX161" s="1">
        <v>0.083</v>
      </c>
      <c r="AY161" s="5">
        <f t="shared" si="60"/>
        <v>274.925</v>
      </c>
      <c r="AZ161" s="1">
        <f t="shared" si="61"/>
        <v>0.0415</v>
      </c>
      <c r="BA161" s="1">
        <f t="shared" si="62"/>
        <v>45.63755</v>
      </c>
      <c r="BB161" s="1">
        <f t="shared" si="63"/>
        <v>430</v>
      </c>
      <c r="BC161" s="1" t="s">
        <v>56</v>
      </c>
      <c r="BD161" s="1">
        <v>191</v>
      </c>
      <c r="BE161" s="1" t="s">
        <v>52</v>
      </c>
      <c r="BF161" s="1" t="s">
        <v>52</v>
      </c>
      <c r="BG161" s="1">
        <v>42</v>
      </c>
      <c r="BH161" s="1">
        <f t="shared" si="64"/>
        <v>-0.267932510646936</v>
      </c>
      <c r="BI161" s="1">
        <f t="shared" si="65"/>
        <v>0.86511259293188</v>
      </c>
    </row>
    <row r="162" spans="1:61">
      <c r="A162" s="1">
        <v>1159</v>
      </c>
      <c r="B162" s="1" t="s">
        <v>99</v>
      </c>
      <c r="C162" s="1" t="str">
        <f>_xlfn.XLOOKUP(A162,All!$A:$A,All!$C:$C,"")</f>
        <v>Cu-Al-Cr-Mg-Ni-Si</v>
      </c>
      <c r="D162" s="1">
        <v>2</v>
      </c>
      <c r="E162" s="1" t="s">
        <v>1344</v>
      </c>
      <c r="F162" s="1">
        <f t="shared" si="44"/>
        <v>92.25</v>
      </c>
      <c r="G162" s="1">
        <v>0.5</v>
      </c>
      <c r="H162" s="1">
        <v>0.1</v>
      </c>
      <c r="I162" s="1">
        <v>0.15</v>
      </c>
      <c r="J162" s="1">
        <v>6</v>
      </c>
      <c r="K162" s="1">
        <v>1</v>
      </c>
      <c r="L162" s="1">
        <v>0</v>
      </c>
      <c r="M162" s="1" t="s">
        <v>1345</v>
      </c>
      <c r="N162" s="1" cm="1">
        <f t="array" ref="N162">(F162/$F$4)/SUMPRODUCT($F162:$L162/$F$4:$L$4)*100</f>
        <v>89.8241262975082</v>
      </c>
      <c r="O162" s="1" cm="1">
        <f t="array" ref="O162">(G162/$G$4)/SUMPRODUCT($F162:$L162/$F$4:$L$4)*100</f>
        <v>1.14659676353571</v>
      </c>
      <c r="P162" s="1" cm="1">
        <f t="array" ref="P162">(H162/$H$4)/SUMPRODUCT($F162:$L162/$F$4:$L$4)*100</f>
        <v>0.118999437932613</v>
      </c>
      <c r="Q162" s="1" cm="1">
        <f t="array" ref="Q162">(I162/$I$4)/SUMPRODUCT($F162:$L162/$F$4:$L$4)*100</f>
        <v>0.381865548739609</v>
      </c>
      <c r="R162" s="1" cm="1">
        <f t="array" ref="R162">(J162/$J$4)/SUMPRODUCT($F162:$L162/$F$4:$L$4)*100</f>
        <v>6.32528046759661</v>
      </c>
      <c r="S162" s="1" cm="1">
        <f t="array" ref="S162">(K162/$K$4)/SUMPRODUCT($F162:$L162/$F$4:$L$4)*100</f>
        <v>2.20313148468724</v>
      </c>
      <c r="T162" s="1" cm="1">
        <f t="array" ref="T162">(L162/$L$4)/SUMPRODUCT($F162:$L162/$F$4:$L$4)*100</f>
        <v>0</v>
      </c>
      <c r="U162" s="1">
        <f t="shared" si="45"/>
        <v>100</v>
      </c>
      <c r="V162" s="1">
        <f t="shared" si="46"/>
        <v>6</v>
      </c>
      <c r="W162" s="1">
        <f t="shared" si="47"/>
        <v>7</v>
      </c>
      <c r="X162" s="1">
        <f t="shared" si="48"/>
        <v>6</v>
      </c>
      <c r="Y162" s="1">
        <f t="shared" si="49"/>
        <v>0.0214285714285714</v>
      </c>
      <c r="Z162" s="1">
        <f t="shared" si="50"/>
        <v>0</v>
      </c>
      <c r="AA162" s="1">
        <f t="shared" si="51"/>
        <v>0</v>
      </c>
      <c r="AB162" s="1">
        <f t="shared" si="52"/>
        <v>0.1</v>
      </c>
      <c r="AC162" s="1">
        <f t="shared" si="53"/>
        <v>0</v>
      </c>
      <c r="AD162" s="1">
        <f t="shared" si="54"/>
        <v>1.18999437932613</v>
      </c>
      <c r="AE162" s="1">
        <f t="shared" si="55"/>
        <v>0.0142857142857143</v>
      </c>
      <c r="AF162" s="1">
        <f t="shared" si="56"/>
        <v>70</v>
      </c>
      <c r="AG162" s="1">
        <f t="shared" si="57"/>
        <v>0.7</v>
      </c>
      <c r="AH162" s="7">
        <f t="shared" si="58"/>
        <v>0.101758737024918</v>
      </c>
      <c r="AI162" s="7" cm="1">
        <f t="array" ref="AI162">SQRT(SUMPRODUCT(N162:T162/100,(1-($N$4:$T$4/(SUMPRODUCT(N162:T162,$N$4:$T$4)/100)))^2))</f>
        <v>0.0290537376869327</v>
      </c>
      <c r="AJ162" s="7" cm="1">
        <f t="array" ref="AJ162">SUMPRODUCT(N162:T162,$N$3:$T$3)/100</f>
        <v>1.8947687920439</v>
      </c>
      <c r="AK162" s="7" cm="1">
        <f t="array" ref="AK162">SUMPRODUCT(N162:T162/100,($N$3:$T$3-(SUMPRODUCT(N162:T162,$N$3:$T$3)/100))^2)</f>
        <v>0.00234106527333297</v>
      </c>
      <c r="AL162" s="7" cm="1">
        <f t="array" ref="AL162">SUMPRODUCT(N162:T162/100,($N$2:$T$2-(SUMPRODUCT(N162:T162,$N$2:$T$2)/100))^2)</f>
        <v>2.09350754742919</v>
      </c>
      <c r="AM162" s="7" cm="1">
        <f t="array" ref="AM162">SUMPRODUCT(N162:T162,$N$2:$T$2)/100</f>
        <v>10.6504823790299</v>
      </c>
      <c r="AN162" s="1" cm="1">
        <f t="array" ref="AN162">SUMPRODUCT(N162:T162,$N$1:$T$1)/100</f>
        <v>1109.7582017422</v>
      </c>
      <c r="AO162" s="1" cm="1">
        <f t="array" ref="AO162">-8.314*SUMPRODUCT((N162:T162/100)*LN(N162:T162/100+0.000000000001))</f>
        <v>3.62139437182299</v>
      </c>
      <c r="AP162" s="1" cm="1">
        <f t="array" ref="AP162">SUMPRODUCT((N162:T162/100)^2)</f>
        <v>0.811471129274498</v>
      </c>
      <c r="AQ162" s="1" cm="1">
        <f t="array" ref="AQ162">1/SUMPRODUCT((N162:T162/100)^2)</f>
        <v>1.23232973290628</v>
      </c>
      <c r="AR162" s="1" t="s">
        <v>55</v>
      </c>
      <c r="AS162" s="6">
        <f t="shared" si="59"/>
        <v>2</v>
      </c>
      <c r="AT162" s="1">
        <v>979.85</v>
      </c>
      <c r="AU162" s="1">
        <v>4</v>
      </c>
      <c r="AV162" s="1">
        <v>50</v>
      </c>
      <c r="AW162" s="1">
        <v>499.85</v>
      </c>
      <c r="AX162" s="1">
        <v>6</v>
      </c>
      <c r="AY162" s="5">
        <f t="shared" si="60"/>
        <v>249.925</v>
      </c>
      <c r="AZ162" s="1">
        <f t="shared" si="61"/>
        <v>3</v>
      </c>
      <c r="BA162" s="1">
        <f t="shared" si="62"/>
        <v>2999.1</v>
      </c>
      <c r="BB162" s="1">
        <f t="shared" si="63"/>
        <v>480</v>
      </c>
      <c r="BC162" s="1" t="s">
        <v>56</v>
      </c>
      <c r="BD162" s="1">
        <v>196</v>
      </c>
      <c r="BE162" s="1" t="s">
        <v>52</v>
      </c>
      <c r="BF162" s="1" t="s">
        <v>52</v>
      </c>
      <c r="BG162" s="1">
        <v>42</v>
      </c>
      <c r="BH162" s="1">
        <f t="shared" si="64"/>
        <v>-0.203627885354111</v>
      </c>
      <c r="BI162" s="1">
        <f t="shared" si="65"/>
        <v>0.854579770296881</v>
      </c>
    </row>
    <row r="163" spans="1:61">
      <c r="A163" s="1">
        <v>1138</v>
      </c>
      <c r="B163" s="1" t="s">
        <v>99</v>
      </c>
      <c r="C163" s="1" t="str">
        <f>_xlfn.XLOOKUP(A163,All!$A:$A,All!$C:$C,"")</f>
        <v>Cu-Al-Cr-Mg-Ni-Si</v>
      </c>
      <c r="D163" s="1">
        <v>2</v>
      </c>
      <c r="E163" s="1" t="s">
        <v>1344</v>
      </c>
      <c r="F163" s="1">
        <f t="shared" si="44"/>
        <v>92.25</v>
      </c>
      <c r="G163" s="1">
        <v>0.5</v>
      </c>
      <c r="H163" s="1">
        <v>0.1</v>
      </c>
      <c r="I163" s="1">
        <v>0.15</v>
      </c>
      <c r="J163" s="1">
        <v>6</v>
      </c>
      <c r="K163" s="1">
        <v>1</v>
      </c>
      <c r="L163" s="1">
        <v>0</v>
      </c>
      <c r="M163" s="1" t="s">
        <v>1345</v>
      </c>
      <c r="N163" s="1" cm="1">
        <f t="array" ref="N163">(F163/$F$4)/SUMPRODUCT($F163:$L163/$F$4:$L$4)*100</f>
        <v>89.8241262975082</v>
      </c>
      <c r="O163" s="1" cm="1">
        <f t="array" ref="O163">(G163/$G$4)/SUMPRODUCT($F163:$L163/$F$4:$L$4)*100</f>
        <v>1.14659676353571</v>
      </c>
      <c r="P163" s="1" cm="1">
        <f t="array" ref="P163">(H163/$H$4)/SUMPRODUCT($F163:$L163/$F$4:$L$4)*100</f>
        <v>0.118999437932613</v>
      </c>
      <c r="Q163" s="1" cm="1">
        <f t="array" ref="Q163">(I163/$I$4)/SUMPRODUCT($F163:$L163/$F$4:$L$4)*100</f>
        <v>0.381865548739609</v>
      </c>
      <c r="R163" s="1" cm="1">
        <f t="array" ref="R163">(J163/$J$4)/SUMPRODUCT($F163:$L163/$F$4:$L$4)*100</f>
        <v>6.32528046759661</v>
      </c>
      <c r="S163" s="1" cm="1">
        <f t="array" ref="S163">(K163/$K$4)/SUMPRODUCT($F163:$L163/$F$4:$L$4)*100</f>
        <v>2.20313148468724</v>
      </c>
      <c r="T163" s="1" cm="1">
        <f t="array" ref="T163">(L163/$L$4)/SUMPRODUCT($F163:$L163/$F$4:$L$4)*100</f>
        <v>0</v>
      </c>
      <c r="U163" s="1">
        <f t="shared" si="45"/>
        <v>100</v>
      </c>
      <c r="V163" s="1">
        <f t="shared" si="46"/>
        <v>6</v>
      </c>
      <c r="W163" s="1">
        <f t="shared" si="47"/>
        <v>7</v>
      </c>
      <c r="X163" s="1">
        <f t="shared" si="48"/>
        <v>6</v>
      </c>
      <c r="Y163" s="1">
        <f t="shared" si="49"/>
        <v>0.0214285714285714</v>
      </c>
      <c r="Z163" s="1">
        <f t="shared" si="50"/>
        <v>0</v>
      </c>
      <c r="AA163" s="1">
        <f t="shared" si="51"/>
        <v>0</v>
      </c>
      <c r="AB163" s="1">
        <f t="shared" si="52"/>
        <v>0.1</v>
      </c>
      <c r="AC163" s="1">
        <f t="shared" si="53"/>
        <v>0</v>
      </c>
      <c r="AD163" s="1">
        <f t="shared" si="54"/>
        <v>1.18999437932613</v>
      </c>
      <c r="AE163" s="1">
        <f t="shared" si="55"/>
        <v>0.0142857142857143</v>
      </c>
      <c r="AF163" s="1">
        <f t="shared" si="56"/>
        <v>70</v>
      </c>
      <c r="AG163" s="1">
        <f t="shared" si="57"/>
        <v>0.7</v>
      </c>
      <c r="AH163" s="7">
        <f t="shared" si="58"/>
        <v>0.101758737024918</v>
      </c>
      <c r="AI163" s="7" cm="1">
        <f t="array" ref="AI163">SQRT(SUMPRODUCT(N163:T163/100,(1-($N$4:$T$4/(SUMPRODUCT(N163:T163,$N$4:$T$4)/100)))^2))</f>
        <v>0.0290537376869327</v>
      </c>
      <c r="AJ163" s="7" cm="1">
        <f t="array" ref="AJ163">SUMPRODUCT(N163:T163,$N$3:$T$3)/100</f>
        <v>1.8947687920439</v>
      </c>
      <c r="AK163" s="7" cm="1">
        <f t="array" ref="AK163">SUMPRODUCT(N163:T163/100,($N$3:$T$3-(SUMPRODUCT(N163:T163,$N$3:$T$3)/100))^2)</f>
        <v>0.00234106527333297</v>
      </c>
      <c r="AL163" s="7" cm="1">
        <f t="array" ref="AL163">SUMPRODUCT(N163:T163/100,($N$2:$T$2-(SUMPRODUCT(N163:T163,$N$2:$T$2)/100))^2)</f>
        <v>2.09350754742919</v>
      </c>
      <c r="AM163" s="7" cm="1">
        <f t="array" ref="AM163">SUMPRODUCT(N163:T163,$N$2:$T$2)/100</f>
        <v>10.6504823790299</v>
      </c>
      <c r="AN163" s="1" cm="1">
        <f t="array" ref="AN163">SUMPRODUCT(N163:T163,$N$1:$T$1)/100</f>
        <v>1109.7582017422</v>
      </c>
      <c r="AO163" s="1" cm="1">
        <f t="array" ref="AO163">-8.314*SUMPRODUCT((N163:T163/100)*LN(N163:T163/100+0.000000000001))</f>
        <v>3.62139437182299</v>
      </c>
      <c r="AP163" s="1" cm="1">
        <f t="array" ref="AP163">SUMPRODUCT((N163:T163/100)^2)</f>
        <v>0.811471129274498</v>
      </c>
      <c r="AQ163" s="1" cm="1">
        <f t="array" ref="AQ163">1/SUMPRODUCT((N163:T163/100)^2)</f>
        <v>1.23232973290628</v>
      </c>
      <c r="AR163" s="1" t="s">
        <v>54</v>
      </c>
      <c r="AS163" s="6">
        <f t="shared" si="59"/>
        <v>0</v>
      </c>
      <c r="AT163" s="1">
        <v>979.85</v>
      </c>
      <c r="AU163" s="1">
        <v>4</v>
      </c>
      <c r="AV163" s="1">
        <v>0</v>
      </c>
      <c r="AW163" s="1">
        <v>399.85</v>
      </c>
      <c r="AX163" s="1">
        <v>6</v>
      </c>
      <c r="AY163" s="5">
        <f t="shared" si="60"/>
        <v>0</v>
      </c>
      <c r="AZ163" s="1">
        <f t="shared" si="61"/>
        <v>0</v>
      </c>
      <c r="BA163" s="1">
        <f t="shared" si="62"/>
        <v>2399.1</v>
      </c>
      <c r="BB163" s="1">
        <f t="shared" si="63"/>
        <v>580</v>
      </c>
      <c r="BC163" s="1" t="s">
        <v>51</v>
      </c>
      <c r="BD163" s="1">
        <v>231</v>
      </c>
      <c r="BE163" s="1" t="s">
        <v>52</v>
      </c>
      <c r="BF163" s="1" t="s">
        <v>52</v>
      </c>
      <c r="BG163" s="1">
        <v>42</v>
      </c>
      <c r="BH163" s="1">
        <f t="shared" si="64"/>
        <v>0.246504491695669</v>
      </c>
      <c r="BI163" s="1">
        <f t="shared" si="65"/>
        <v>0.785294421397043</v>
      </c>
    </row>
    <row r="164" spans="1:61">
      <c r="A164" s="1">
        <v>962</v>
      </c>
      <c r="B164" s="1" t="s">
        <v>99</v>
      </c>
      <c r="C164" s="1" t="str">
        <f>_xlfn.XLOOKUP(A164,All!$A:$A,All!$C:$C,"")</f>
        <v>Cu-Al-Cr-Mg-Ni-Si</v>
      </c>
      <c r="D164" s="1">
        <v>2</v>
      </c>
      <c r="E164" s="1" t="s">
        <v>1344</v>
      </c>
      <c r="F164" s="1">
        <f t="shared" si="44"/>
        <v>92.25</v>
      </c>
      <c r="G164" s="1">
        <v>0.5</v>
      </c>
      <c r="H164" s="1">
        <v>0.1</v>
      </c>
      <c r="I164" s="1">
        <v>0.15</v>
      </c>
      <c r="J164" s="1">
        <v>6</v>
      </c>
      <c r="K164" s="1">
        <v>1</v>
      </c>
      <c r="L164" s="1">
        <v>0</v>
      </c>
      <c r="M164" s="1" t="s">
        <v>1345</v>
      </c>
      <c r="N164" s="1" cm="1">
        <f t="array" ref="N164">(F164/$F$4)/SUMPRODUCT($F164:$L164/$F$4:$L$4)*100</f>
        <v>89.8241262975082</v>
      </c>
      <c r="O164" s="1" cm="1">
        <f t="array" ref="O164">(G164/$G$4)/SUMPRODUCT($F164:$L164/$F$4:$L$4)*100</f>
        <v>1.14659676353571</v>
      </c>
      <c r="P164" s="1" cm="1">
        <f t="array" ref="P164">(H164/$H$4)/SUMPRODUCT($F164:$L164/$F$4:$L$4)*100</f>
        <v>0.118999437932613</v>
      </c>
      <c r="Q164" s="1" cm="1">
        <f t="array" ref="Q164">(I164/$I$4)/SUMPRODUCT($F164:$L164/$F$4:$L$4)*100</f>
        <v>0.381865548739609</v>
      </c>
      <c r="R164" s="1" cm="1">
        <f t="array" ref="R164">(J164/$J$4)/SUMPRODUCT($F164:$L164/$F$4:$L$4)*100</f>
        <v>6.32528046759661</v>
      </c>
      <c r="S164" s="1" cm="1">
        <f t="array" ref="S164">(K164/$K$4)/SUMPRODUCT($F164:$L164/$F$4:$L$4)*100</f>
        <v>2.20313148468724</v>
      </c>
      <c r="T164" s="1" cm="1">
        <f t="array" ref="T164">(L164/$L$4)/SUMPRODUCT($F164:$L164/$F$4:$L$4)*100</f>
        <v>0</v>
      </c>
      <c r="U164" s="1">
        <f t="shared" si="45"/>
        <v>100</v>
      </c>
      <c r="V164" s="1">
        <f t="shared" si="46"/>
        <v>6</v>
      </c>
      <c r="W164" s="1">
        <f t="shared" si="47"/>
        <v>7</v>
      </c>
      <c r="X164" s="1">
        <f t="shared" si="48"/>
        <v>6</v>
      </c>
      <c r="Y164" s="1">
        <f t="shared" si="49"/>
        <v>0.0214285714285714</v>
      </c>
      <c r="Z164" s="1">
        <f t="shared" si="50"/>
        <v>0</v>
      </c>
      <c r="AA164" s="1">
        <f t="shared" si="51"/>
        <v>0</v>
      </c>
      <c r="AB164" s="1">
        <f t="shared" si="52"/>
        <v>0.1</v>
      </c>
      <c r="AC164" s="1">
        <f t="shared" si="53"/>
        <v>0</v>
      </c>
      <c r="AD164" s="1">
        <f t="shared" si="54"/>
        <v>1.18999437932613</v>
      </c>
      <c r="AE164" s="1">
        <f t="shared" si="55"/>
        <v>0.0142857142857143</v>
      </c>
      <c r="AF164" s="1">
        <f t="shared" si="56"/>
        <v>70</v>
      </c>
      <c r="AG164" s="1">
        <f t="shared" si="57"/>
        <v>0.7</v>
      </c>
      <c r="AH164" s="7">
        <f t="shared" si="58"/>
        <v>0.101758737024918</v>
      </c>
      <c r="AI164" s="7" cm="1">
        <f t="array" ref="AI164">SQRT(SUMPRODUCT(N164:T164/100,(1-($N$4:$T$4/(SUMPRODUCT(N164:T164,$N$4:$T$4)/100)))^2))</f>
        <v>0.0290537376869327</v>
      </c>
      <c r="AJ164" s="7" cm="1">
        <f t="array" ref="AJ164">SUMPRODUCT(N164:T164,$N$3:$T$3)/100</f>
        <v>1.8947687920439</v>
      </c>
      <c r="AK164" s="7" cm="1">
        <f t="array" ref="AK164">SUMPRODUCT(N164:T164/100,($N$3:$T$3-(SUMPRODUCT(N164:T164,$N$3:$T$3)/100))^2)</f>
        <v>0.00234106527333297</v>
      </c>
      <c r="AL164" s="7" cm="1">
        <f t="array" ref="AL164">SUMPRODUCT(N164:T164/100,($N$2:$T$2-(SUMPRODUCT(N164:T164,$N$2:$T$2)/100))^2)</f>
        <v>2.09350754742919</v>
      </c>
      <c r="AM164" s="7" cm="1">
        <f t="array" ref="AM164">SUMPRODUCT(N164:T164,$N$2:$T$2)/100</f>
        <v>10.6504823790299</v>
      </c>
      <c r="AN164" s="1" cm="1">
        <f t="array" ref="AN164">SUMPRODUCT(N164:T164,$N$1:$T$1)/100</f>
        <v>1109.7582017422</v>
      </c>
      <c r="AO164" s="1" cm="1">
        <f t="array" ref="AO164">-8.314*SUMPRODUCT((N164:T164/100)*LN(N164:T164/100+0.000000000001))</f>
        <v>3.62139437182299</v>
      </c>
      <c r="AP164" s="1" cm="1">
        <f t="array" ref="AP164">SUMPRODUCT((N164:T164/100)^2)</f>
        <v>0.811471129274498</v>
      </c>
      <c r="AQ164" s="1" cm="1">
        <f t="array" ref="AQ164">1/SUMPRODUCT((N164:T164/100)^2)</f>
        <v>1.23232973290628</v>
      </c>
      <c r="AR164" s="1" t="s">
        <v>55</v>
      </c>
      <c r="AS164" s="6">
        <f t="shared" si="59"/>
        <v>2</v>
      </c>
      <c r="AT164" s="1">
        <v>979.85</v>
      </c>
      <c r="AU164" s="1">
        <v>4</v>
      </c>
      <c r="AV164" s="1">
        <v>50</v>
      </c>
      <c r="AW164" s="1">
        <v>399.85</v>
      </c>
      <c r="AX164" s="1">
        <v>1</v>
      </c>
      <c r="AY164" s="5">
        <f t="shared" si="60"/>
        <v>199.925</v>
      </c>
      <c r="AZ164" s="1">
        <f t="shared" si="61"/>
        <v>0.5</v>
      </c>
      <c r="BA164" s="1">
        <f t="shared" si="62"/>
        <v>399.85</v>
      </c>
      <c r="BB164" s="1">
        <f t="shared" si="63"/>
        <v>580</v>
      </c>
      <c r="BC164" s="1" t="s">
        <v>56</v>
      </c>
      <c r="BD164" s="1">
        <v>243</v>
      </c>
      <c r="BE164" s="1" t="s">
        <v>52</v>
      </c>
      <c r="BF164" s="1" t="s">
        <v>52</v>
      </c>
      <c r="BG164" s="1">
        <v>42</v>
      </c>
      <c r="BH164" s="1">
        <f t="shared" si="64"/>
        <v>0.40083559239845</v>
      </c>
      <c r="BI164" s="1">
        <f t="shared" si="65"/>
        <v>0.763569965105048</v>
      </c>
    </row>
    <row r="165" spans="1:61">
      <c r="A165" s="1">
        <v>990</v>
      </c>
      <c r="B165" s="1" t="s">
        <v>99</v>
      </c>
      <c r="C165" s="1" t="str">
        <f>_xlfn.XLOOKUP(A165,All!$A:$A,All!$C:$C,"")</f>
        <v>Cu-Al-Cr-Mg-Ni-Si</v>
      </c>
      <c r="D165" s="1">
        <v>2</v>
      </c>
      <c r="E165" s="1" t="s">
        <v>1344</v>
      </c>
      <c r="F165" s="1">
        <f t="shared" si="44"/>
        <v>92.25</v>
      </c>
      <c r="G165" s="1">
        <v>0.5</v>
      </c>
      <c r="H165" s="1">
        <v>0.1</v>
      </c>
      <c r="I165" s="1">
        <v>0.15</v>
      </c>
      <c r="J165" s="1">
        <v>6</v>
      </c>
      <c r="K165" s="1">
        <v>1</v>
      </c>
      <c r="L165" s="1">
        <v>0</v>
      </c>
      <c r="M165" s="1" t="s">
        <v>1345</v>
      </c>
      <c r="N165" s="1" cm="1">
        <f t="array" ref="N165">(F165/$F$4)/SUMPRODUCT($F165:$L165/$F$4:$L$4)*100</f>
        <v>89.8241262975082</v>
      </c>
      <c r="O165" s="1" cm="1">
        <f t="array" ref="O165">(G165/$G$4)/SUMPRODUCT($F165:$L165/$F$4:$L$4)*100</f>
        <v>1.14659676353571</v>
      </c>
      <c r="P165" s="1" cm="1">
        <f t="array" ref="P165">(H165/$H$4)/SUMPRODUCT($F165:$L165/$F$4:$L$4)*100</f>
        <v>0.118999437932613</v>
      </c>
      <c r="Q165" s="1" cm="1">
        <f t="array" ref="Q165">(I165/$I$4)/SUMPRODUCT($F165:$L165/$F$4:$L$4)*100</f>
        <v>0.381865548739609</v>
      </c>
      <c r="R165" s="1" cm="1">
        <f t="array" ref="R165">(J165/$J$4)/SUMPRODUCT($F165:$L165/$F$4:$L$4)*100</f>
        <v>6.32528046759661</v>
      </c>
      <c r="S165" s="1" cm="1">
        <f t="array" ref="S165">(K165/$K$4)/SUMPRODUCT($F165:$L165/$F$4:$L$4)*100</f>
        <v>2.20313148468724</v>
      </c>
      <c r="T165" s="1" cm="1">
        <f t="array" ref="T165">(L165/$L$4)/SUMPRODUCT($F165:$L165/$F$4:$L$4)*100</f>
        <v>0</v>
      </c>
      <c r="U165" s="1">
        <f t="shared" si="45"/>
        <v>100</v>
      </c>
      <c r="V165" s="1">
        <f t="shared" si="46"/>
        <v>6</v>
      </c>
      <c r="W165" s="1">
        <f t="shared" si="47"/>
        <v>7</v>
      </c>
      <c r="X165" s="1">
        <f t="shared" si="48"/>
        <v>6</v>
      </c>
      <c r="Y165" s="1">
        <f t="shared" si="49"/>
        <v>0.0214285714285714</v>
      </c>
      <c r="Z165" s="1">
        <f t="shared" si="50"/>
        <v>0</v>
      </c>
      <c r="AA165" s="1">
        <f t="shared" si="51"/>
        <v>0</v>
      </c>
      <c r="AB165" s="1">
        <f t="shared" si="52"/>
        <v>0.1</v>
      </c>
      <c r="AC165" s="1">
        <f t="shared" si="53"/>
        <v>0</v>
      </c>
      <c r="AD165" s="1">
        <f t="shared" si="54"/>
        <v>1.18999437932613</v>
      </c>
      <c r="AE165" s="1">
        <f t="shared" si="55"/>
        <v>0.0142857142857143</v>
      </c>
      <c r="AF165" s="1">
        <f t="shared" si="56"/>
        <v>70</v>
      </c>
      <c r="AG165" s="1">
        <f t="shared" si="57"/>
        <v>0.7</v>
      </c>
      <c r="AH165" s="7">
        <f t="shared" si="58"/>
        <v>0.101758737024918</v>
      </c>
      <c r="AI165" s="7" cm="1">
        <f t="array" ref="AI165">SQRT(SUMPRODUCT(N165:T165/100,(1-($N$4:$T$4/(SUMPRODUCT(N165:T165,$N$4:$T$4)/100)))^2))</f>
        <v>0.0290537376869327</v>
      </c>
      <c r="AJ165" s="7" cm="1">
        <f t="array" ref="AJ165">SUMPRODUCT(N165:T165,$N$3:$T$3)/100</f>
        <v>1.8947687920439</v>
      </c>
      <c r="AK165" s="7" cm="1">
        <f t="array" ref="AK165">SUMPRODUCT(N165:T165/100,($N$3:$T$3-(SUMPRODUCT(N165:T165,$N$3:$T$3)/100))^2)</f>
        <v>0.00234106527333297</v>
      </c>
      <c r="AL165" s="7" cm="1">
        <f t="array" ref="AL165">SUMPRODUCT(N165:T165/100,($N$2:$T$2-(SUMPRODUCT(N165:T165,$N$2:$T$2)/100))^2)</f>
        <v>2.09350754742919</v>
      </c>
      <c r="AM165" s="7" cm="1">
        <f t="array" ref="AM165">SUMPRODUCT(N165:T165,$N$2:$T$2)/100</f>
        <v>10.6504823790299</v>
      </c>
      <c r="AN165" s="1" cm="1">
        <f t="array" ref="AN165">SUMPRODUCT(N165:T165,$N$1:$T$1)/100</f>
        <v>1109.7582017422</v>
      </c>
      <c r="AO165" s="1" cm="1">
        <f t="array" ref="AO165">-8.314*SUMPRODUCT((N165:T165/100)*LN(N165:T165/100+0.000000000001))</f>
        <v>3.62139437182299</v>
      </c>
      <c r="AP165" s="1" cm="1">
        <f t="array" ref="AP165">SUMPRODUCT((N165:T165/100)^2)</f>
        <v>0.811471129274498</v>
      </c>
      <c r="AQ165" s="1" cm="1">
        <f t="array" ref="AQ165">1/SUMPRODUCT((N165:T165/100)^2)</f>
        <v>1.23232973290628</v>
      </c>
      <c r="AR165" s="1" t="s">
        <v>54</v>
      </c>
      <c r="AS165" s="6">
        <f t="shared" si="59"/>
        <v>0</v>
      </c>
      <c r="AT165" s="1">
        <v>979.85</v>
      </c>
      <c r="AU165" s="1">
        <v>4</v>
      </c>
      <c r="AV165" s="1">
        <v>0</v>
      </c>
      <c r="AW165" s="1">
        <v>449.85</v>
      </c>
      <c r="AX165" s="1">
        <v>1.5</v>
      </c>
      <c r="AY165" s="5">
        <f t="shared" si="60"/>
        <v>0</v>
      </c>
      <c r="AZ165" s="1">
        <f t="shared" si="61"/>
        <v>0</v>
      </c>
      <c r="BA165" s="1">
        <f t="shared" si="62"/>
        <v>674.775</v>
      </c>
      <c r="BB165" s="1">
        <f t="shared" si="63"/>
        <v>530</v>
      </c>
      <c r="BC165" s="1" t="s">
        <v>51</v>
      </c>
      <c r="BD165" s="1">
        <v>244</v>
      </c>
      <c r="BE165" s="1" t="s">
        <v>52</v>
      </c>
      <c r="BF165" s="1" t="s">
        <v>52</v>
      </c>
      <c r="BG165" s="1">
        <v>42</v>
      </c>
      <c r="BH165" s="1">
        <f t="shared" si="64"/>
        <v>0.413696517457015</v>
      </c>
      <c r="BI165" s="1">
        <f t="shared" si="65"/>
        <v>0.761811915695933</v>
      </c>
    </row>
    <row r="166" spans="1:61">
      <c r="A166" s="1">
        <v>808</v>
      </c>
      <c r="B166" s="1" t="s">
        <v>97</v>
      </c>
      <c r="C166" s="1" t="str">
        <f>_xlfn.XLOOKUP(A166,All!$A:$A,All!$C:$C,"")</f>
        <v>Cu-Al-Cr-Mg-Ni-Si</v>
      </c>
      <c r="D166" s="1">
        <v>2</v>
      </c>
      <c r="E166" s="1" t="s">
        <v>1344</v>
      </c>
      <c r="F166" s="1">
        <f t="shared" si="44"/>
        <v>92.27</v>
      </c>
      <c r="G166" s="1">
        <v>0.49</v>
      </c>
      <c r="H166" s="1">
        <v>0.11</v>
      </c>
      <c r="I166" s="1">
        <v>0.12</v>
      </c>
      <c r="J166" s="1">
        <v>5.98</v>
      </c>
      <c r="K166" s="1">
        <v>1.03</v>
      </c>
      <c r="L166" s="1">
        <v>0</v>
      </c>
      <c r="M166" s="1" t="s">
        <v>1345</v>
      </c>
      <c r="N166" s="1" cm="1">
        <f t="array" ref="N166">(F166/$F$4)/SUMPRODUCT($F166:$L166/$F$4:$L$4)*100</f>
        <v>89.8641984588999</v>
      </c>
      <c r="O166" s="1" cm="1">
        <f t="array" ref="O166">(G166/$G$4)/SUMPRODUCT($F166:$L166/$F$4:$L$4)*100</f>
        <v>1.12392244657047</v>
      </c>
      <c r="P166" s="1" cm="1">
        <f t="array" ref="P166">(H166/$H$4)/SUMPRODUCT($F166:$L166/$F$4:$L$4)*100</f>
        <v>0.130929392522741</v>
      </c>
      <c r="Q166" s="1" cm="1">
        <f t="array" ref="Q166">(I166/$I$4)/SUMPRODUCT($F166:$L166/$F$4:$L$4)*100</f>
        <v>0.305562478066051</v>
      </c>
      <c r="R166" s="1" cm="1">
        <f t="array" ref="R166">(J166/$J$4)/SUMPRODUCT($F166:$L166/$F$4:$L$4)*100</f>
        <v>6.30564153814258</v>
      </c>
      <c r="S166" s="1" cm="1">
        <f t="array" ref="S166">(K166/$K$4)/SUMPRODUCT($F166:$L166/$F$4:$L$4)*100</f>
        <v>2.26974568579824</v>
      </c>
      <c r="T166" s="1" cm="1">
        <f t="array" ref="T166">(L166/$L$4)/SUMPRODUCT($F166:$L166/$F$4:$L$4)*100</f>
        <v>0</v>
      </c>
      <c r="U166" s="1">
        <f t="shared" si="45"/>
        <v>100</v>
      </c>
      <c r="V166" s="1">
        <f t="shared" si="46"/>
        <v>5.80582524271845</v>
      </c>
      <c r="W166" s="1">
        <f t="shared" si="47"/>
        <v>7.01</v>
      </c>
      <c r="X166" s="1">
        <f t="shared" si="48"/>
        <v>6.1594</v>
      </c>
      <c r="Y166" s="1">
        <f t="shared" si="49"/>
        <v>0.0171184022824536</v>
      </c>
      <c r="Z166" s="1">
        <f t="shared" si="50"/>
        <v>0</v>
      </c>
      <c r="AA166" s="1">
        <f t="shared" si="51"/>
        <v>0</v>
      </c>
      <c r="AB166" s="1">
        <f t="shared" si="52"/>
        <v>0.11</v>
      </c>
      <c r="AC166" s="1">
        <f t="shared" si="53"/>
        <v>0</v>
      </c>
      <c r="AD166" s="1">
        <f t="shared" si="54"/>
        <v>1.19026720475219</v>
      </c>
      <c r="AE166" s="1">
        <f t="shared" si="55"/>
        <v>0.0156918687589158</v>
      </c>
      <c r="AF166" s="1">
        <f t="shared" si="56"/>
        <v>63.7272727272727</v>
      </c>
      <c r="AG166" s="1">
        <f t="shared" si="57"/>
        <v>0.7711</v>
      </c>
      <c r="AH166" s="7">
        <f t="shared" si="58"/>
        <v>0.101358015411001</v>
      </c>
      <c r="AI166" s="7" cm="1">
        <f t="array" ref="AI166">SQRT(SUMPRODUCT(N166:T166/100,(1-($N$4:$T$4/(SUMPRODUCT(N166:T166,$N$4:$T$4)/100)))^2))</f>
        <v>0.0283459528596504</v>
      </c>
      <c r="AJ166" s="7" cm="1">
        <f t="array" ref="AJ166">SUMPRODUCT(N166:T166,$N$3:$T$3)/100</f>
        <v>1.89525413989612</v>
      </c>
      <c r="AK166" s="7" cm="1">
        <f t="array" ref="AK166">SUMPRODUCT(N166:T166/100,($N$3:$T$3-(SUMPRODUCT(N166:T166,$N$3:$T$3)/100))^2)</f>
        <v>0.00206807954721929</v>
      </c>
      <c r="AL166" s="7" cm="1">
        <f t="array" ref="AL166">SUMPRODUCT(N166:T166/100,($N$2:$T$2-(SUMPRODUCT(N166:T166,$N$2:$T$2)/100))^2)</f>
        <v>2.05513365727056</v>
      </c>
      <c r="AM166" s="7" cm="1">
        <f t="array" ref="AM166">SUMPRODUCT(N166:T166,$N$2:$T$2)/100</f>
        <v>10.654100498235</v>
      </c>
      <c r="AN166" s="1" cm="1">
        <f t="array" ref="AN166">SUMPRODUCT(N166:T166,$N$1:$T$1)/100</f>
        <v>1110.43082202411</v>
      </c>
      <c r="AO166" s="1" cm="1">
        <f t="array" ref="AO166">-8.314*SUMPRODUCT((N166:T166/100)*LN(N166:T166/100+0.000000000001))</f>
        <v>3.60047464611669</v>
      </c>
      <c r="AP166" s="1" cm="1">
        <f t="array" ref="AP166">SUMPRODUCT((N166:T166/100)^2)</f>
        <v>0.812186073794603</v>
      </c>
      <c r="AQ166" s="1" cm="1">
        <f t="array" ref="AQ166">1/SUMPRODUCT((N166:T166/100)^2)</f>
        <v>1.23124494775922</v>
      </c>
      <c r="AR166" s="1" t="s">
        <v>50</v>
      </c>
      <c r="AS166" s="6">
        <f t="shared" si="59"/>
        <v>1</v>
      </c>
      <c r="AT166" s="1">
        <v>969.85</v>
      </c>
      <c r="AU166" s="1">
        <v>6</v>
      </c>
      <c r="AV166" s="1">
        <v>50</v>
      </c>
      <c r="AW166" s="1">
        <v>749.85</v>
      </c>
      <c r="AX166" s="1">
        <v>20</v>
      </c>
      <c r="AY166" s="5">
        <f t="shared" si="60"/>
        <v>374.925</v>
      </c>
      <c r="AZ166" s="1">
        <f t="shared" si="61"/>
        <v>10</v>
      </c>
      <c r="BA166" s="1">
        <f t="shared" si="62"/>
        <v>14997</v>
      </c>
      <c r="BB166" s="1">
        <f t="shared" si="63"/>
        <v>220</v>
      </c>
      <c r="BC166" s="1" t="s">
        <v>51</v>
      </c>
      <c r="BD166" s="1">
        <v>91</v>
      </c>
      <c r="BE166" s="1" t="s">
        <v>52</v>
      </c>
      <c r="BF166" s="1" t="s">
        <v>52</v>
      </c>
      <c r="BG166" s="1">
        <v>42</v>
      </c>
      <c r="BH166" s="1">
        <f t="shared" si="64"/>
        <v>-1.55402501650345</v>
      </c>
      <c r="BI166" s="1">
        <f t="shared" si="65"/>
        <v>1.099765176777</v>
      </c>
    </row>
    <row r="167" spans="1:61">
      <c r="A167" s="1">
        <v>749</v>
      </c>
      <c r="B167" s="1" t="s">
        <v>97</v>
      </c>
      <c r="C167" s="1" t="str">
        <f>_xlfn.XLOOKUP(A167,All!$A:$A,All!$C:$C,"")</f>
        <v>Cu-Al-Cr-Mg-Ni-Si</v>
      </c>
      <c r="D167" s="1">
        <v>2</v>
      </c>
      <c r="E167" s="1" t="s">
        <v>1344</v>
      </c>
      <c r="F167" s="1">
        <f t="shared" si="44"/>
        <v>92.27</v>
      </c>
      <c r="G167" s="1">
        <v>0.49</v>
      </c>
      <c r="H167" s="1">
        <v>0.11</v>
      </c>
      <c r="I167" s="1">
        <v>0.12</v>
      </c>
      <c r="J167" s="1">
        <v>5.98</v>
      </c>
      <c r="K167" s="1">
        <v>1.03</v>
      </c>
      <c r="L167" s="1">
        <v>0</v>
      </c>
      <c r="M167" s="1" t="s">
        <v>1345</v>
      </c>
      <c r="N167" s="1" cm="1">
        <f t="array" ref="N167">(F167/$F$4)/SUMPRODUCT($F167:$L167/$F$4:$L$4)*100</f>
        <v>89.8641984588999</v>
      </c>
      <c r="O167" s="1" cm="1">
        <f t="array" ref="O167">(G167/$G$4)/SUMPRODUCT($F167:$L167/$F$4:$L$4)*100</f>
        <v>1.12392244657047</v>
      </c>
      <c r="P167" s="1" cm="1">
        <f t="array" ref="P167">(H167/$H$4)/SUMPRODUCT($F167:$L167/$F$4:$L$4)*100</f>
        <v>0.130929392522741</v>
      </c>
      <c r="Q167" s="1" cm="1">
        <f t="array" ref="Q167">(I167/$I$4)/SUMPRODUCT($F167:$L167/$F$4:$L$4)*100</f>
        <v>0.305562478066051</v>
      </c>
      <c r="R167" s="1" cm="1">
        <f t="array" ref="R167">(J167/$J$4)/SUMPRODUCT($F167:$L167/$F$4:$L$4)*100</f>
        <v>6.30564153814258</v>
      </c>
      <c r="S167" s="1" cm="1">
        <f t="array" ref="S167">(K167/$K$4)/SUMPRODUCT($F167:$L167/$F$4:$L$4)*100</f>
        <v>2.26974568579824</v>
      </c>
      <c r="T167" s="1" cm="1">
        <f t="array" ref="T167">(L167/$L$4)/SUMPRODUCT($F167:$L167/$F$4:$L$4)*100</f>
        <v>0</v>
      </c>
      <c r="U167" s="1">
        <f t="shared" si="45"/>
        <v>100</v>
      </c>
      <c r="V167" s="1">
        <f t="shared" si="46"/>
        <v>5.80582524271845</v>
      </c>
      <c r="W167" s="1">
        <f t="shared" si="47"/>
        <v>7.01</v>
      </c>
      <c r="X167" s="1">
        <f t="shared" si="48"/>
        <v>6.1594</v>
      </c>
      <c r="Y167" s="1">
        <f t="shared" si="49"/>
        <v>0.0171184022824536</v>
      </c>
      <c r="Z167" s="1">
        <f t="shared" si="50"/>
        <v>0</v>
      </c>
      <c r="AA167" s="1">
        <f t="shared" si="51"/>
        <v>0</v>
      </c>
      <c r="AB167" s="1">
        <f t="shared" si="52"/>
        <v>0.11</v>
      </c>
      <c r="AC167" s="1">
        <f t="shared" si="53"/>
        <v>0</v>
      </c>
      <c r="AD167" s="1">
        <f t="shared" si="54"/>
        <v>1.19026720475219</v>
      </c>
      <c r="AE167" s="1">
        <f t="shared" si="55"/>
        <v>0.0156918687589158</v>
      </c>
      <c r="AF167" s="1">
        <f t="shared" si="56"/>
        <v>63.7272727272727</v>
      </c>
      <c r="AG167" s="1">
        <f t="shared" si="57"/>
        <v>0.7711</v>
      </c>
      <c r="AH167" s="7">
        <f t="shared" si="58"/>
        <v>0.101358015411001</v>
      </c>
      <c r="AI167" s="7" cm="1">
        <f t="array" ref="AI167">SQRT(SUMPRODUCT(N167:T167/100,(1-($N$4:$T$4/(SUMPRODUCT(N167:T167,$N$4:$T$4)/100)))^2))</f>
        <v>0.0283459528596504</v>
      </c>
      <c r="AJ167" s="7" cm="1">
        <f t="array" ref="AJ167">SUMPRODUCT(N167:T167,$N$3:$T$3)/100</f>
        <v>1.89525413989612</v>
      </c>
      <c r="AK167" s="7" cm="1">
        <f t="array" ref="AK167">SUMPRODUCT(N167:T167/100,($N$3:$T$3-(SUMPRODUCT(N167:T167,$N$3:$T$3)/100))^2)</f>
        <v>0.00206807954721929</v>
      </c>
      <c r="AL167" s="7" cm="1">
        <f t="array" ref="AL167">SUMPRODUCT(N167:T167/100,($N$2:$T$2-(SUMPRODUCT(N167:T167,$N$2:$T$2)/100))^2)</f>
        <v>2.05513365727056</v>
      </c>
      <c r="AM167" s="7" cm="1">
        <f t="array" ref="AM167">SUMPRODUCT(N167:T167,$N$2:$T$2)/100</f>
        <v>10.654100498235</v>
      </c>
      <c r="AN167" s="1" cm="1">
        <f t="array" ref="AN167">SUMPRODUCT(N167:T167,$N$1:$T$1)/100</f>
        <v>1110.43082202411</v>
      </c>
      <c r="AO167" s="1" cm="1">
        <f t="array" ref="AO167">-8.314*SUMPRODUCT((N167:T167/100)*LN(N167:T167/100+0.000000000001))</f>
        <v>3.60047464611669</v>
      </c>
      <c r="AP167" s="1" cm="1">
        <f t="array" ref="AP167">SUMPRODUCT((N167:T167/100)^2)</f>
        <v>0.812186073794603</v>
      </c>
      <c r="AQ167" s="1" cm="1">
        <f t="array" ref="AQ167">1/SUMPRODUCT((N167:T167/100)^2)</f>
        <v>1.23124494775922</v>
      </c>
      <c r="AR167" s="1" t="s">
        <v>50</v>
      </c>
      <c r="AS167" s="6">
        <f t="shared" si="59"/>
        <v>1</v>
      </c>
      <c r="AT167" s="1">
        <v>969.85</v>
      </c>
      <c r="AU167" s="1">
        <v>6</v>
      </c>
      <c r="AV167" s="1">
        <v>50</v>
      </c>
      <c r="AW167" s="1">
        <v>749.85</v>
      </c>
      <c r="AX167" s="1">
        <v>12</v>
      </c>
      <c r="AY167" s="5">
        <f t="shared" si="60"/>
        <v>374.925</v>
      </c>
      <c r="AZ167" s="1">
        <f t="shared" si="61"/>
        <v>6</v>
      </c>
      <c r="BA167" s="1">
        <f t="shared" si="62"/>
        <v>8998.2</v>
      </c>
      <c r="BB167" s="1">
        <f t="shared" si="63"/>
        <v>220</v>
      </c>
      <c r="BC167" s="1" t="s">
        <v>51</v>
      </c>
      <c r="BD167" s="1">
        <v>104</v>
      </c>
      <c r="BE167" s="1" t="s">
        <v>52</v>
      </c>
      <c r="BF167" s="1" t="s">
        <v>52</v>
      </c>
      <c r="BG167" s="1">
        <v>41</v>
      </c>
      <c r="BH167" s="1">
        <f t="shared" si="64"/>
        <v>-1.3868329907421</v>
      </c>
      <c r="BI167" s="1">
        <f t="shared" si="65"/>
        <v>1.0745623846132</v>
      </c>
    </row>
    <row r="168" spans="1:61">
      <c r="A168" s="1">
        <v>778</v>
      </c>
      <c r="B168" s="1" t="s">
        <v>97</v>
      </c>
      <c r="C168" s="1" t="str">
        <f>_xlfn.XLOOKUP(A168,All!$A:$A,All!$C:$C,"")</f>
        <v>Cu-Al-Cr-Mg-Ni-Si</v>
      </c>
      <c r="D168" s="1">
        <v>2</v>
      </c>
      <c r="E168" s="1" t="s">
        <v>1344</v>
      </c>
      <c r="F168" s="1">
        <f t="shared" si="44"/>
        <v>92.27</v>
      </c>
      <c r="G168" s="1">
        <v>0.49</v>
      </c>
      <c r="H168" s="1">
        <v>0.11</v>
      </c>
      <c r="I168" s="1">
        <v>0.12</v>
      </c>
      <c r="J168" s="1">
        <v>5.98</v>
      </c>
      <c r="K168" s="1">
        <v>1.03</v>
      </c>
      <c r="L168" s="1">
        <v>0</v>
      </c>
      <c r="M168" s="1" t="s">
        <v>1345</v>
      </c>
      <c r="N168" s="1" cm="1">
        <f t="array" ref="N168">(F168/$F$4)/SUMPRODUCT($F168:$L168/$F$4:$L$4)*100</f>
        <v>89.8641984588999</v>
      </c>
      <c r="O168" s="1" cm="1">
        <f t="array" ref="O168">(G168/$G$4)/SUMPRODUCT($F168:$L168/$F$4:$L$4)*100</f>
        <v>1.12392244657047</v>
      </c>
      <c r="P168" s="1" cm="1">
        <f t="array" ref="P168">(H168/$H$4)/SUMPRODUCT($F168:$L168/$F$4:$L$4)*100</f>
        <v>0.130929392522741</v>
      </c>
      <c r="Q168" s="1" cm="1">
        <f t="array" ref="Q168">(I168/$I$4)/SUMPRODUCT($F168:$L168/$F$4:$L$4)*100</f>
        <v>0.305562478066051</v>
      </c>
      <c r="R168" s="1" cm="1">
        <f t="array" ref="R168">(J168/$J$4)/SUMPRODUCT($F168:$L168/$F$4:$L$4)*100</f>
        <v>6.30564153814258</v>
      </c>
      <c r="S168" s="1" cm="1">
        <f t="array" ref="S168">(K168/$K$4)/SUMPRODUCT($F168:$L168/$F$4:$L$4)*100</f>
        <v>2.26974568579824</v>
      </c>
      <c r="T168" s="1" cm="1">
        <f t="array" ref="T168">(L168/$L$4)/SUMPRODUCT($F168:$L168/$F$4:$L$4)*100</f>
        <v>0</v>
      </c>
      <c r="U168" s="1">
        <f t="shared" si="45"/>
        <v>100</v>
      </c>
      <c r="V168" s="1">
        <f t="shared" si="46"/>
        <v>5.80582524271845</v>
      </c>
      <c r="W168" s="1">
        <f t="shared" si="47"/>
        <v>7.01</v>
      </c>
      <c r="X168" s="1">
        <f t="shared" si="48"/>
        <v>6.1594</v>
      </c>
      <c r="Y168" s="1">
        <f t="shared" si="49"/>
        <v>0.0171184022824536</v>
      </c>
      <c r="Z168" s="1">
        <f t="shared" si="50"/>
        <v>0</v>
      </c>
      <c r="AA168" s="1">
        <f t="shared" si="51"/>
        <v>0</v>
      </c>
      <c r="AB168" s="1">
        <f t="shared" si="52"/>
        <v>0.11</v>
      </c>
      <c r="AC168" s="1">
        <f t="shared" si="53"/>
        <v>0</v>
      </c>
      <c r="AD168" s="1">
        <f t="shared" si="54"/>
        <v>1.19026720475219</v>
      </c>
      <c r="AE168" s="1">
        <f t="shared" si="55"/>
        <v>0.0156918687589158</v>
      </c>
      <c r="AF168" s="1">
        <f t="shared" si="56"/>
        <v>63.7272727272727</v>
      </c>
      <c r="AG168" s="1">
        <f t="shared" si="57"/>
        <v>0.7711</v>
      </c>
      <c r="AH168" s="7">
        <f t="shared" si="58"/>
        <v>0.101358015411001</v>
      </c>
      <c r="AI168" s="7" cm="1">
        <f t="array" ref="AI168">SQRT(SUMPRODUCT(N168:T168/100,(1-($N$4:$T$4/(SUMPRODUCT(N168:T168,$N$4:$T$4)/100)))^2))</f>
        <v>0.0283459528596504</v>
      </c>
      <c r="AJ168" s="7" cm="1">
        <f t="array" ref="AJ168">SUMPRODUCT(N168:T168,$N$3:$T$3)/100</f>
        <v>1.89525413989612</v>
      </c>
      <c r="AK168" s="7" cm="1">
        <f t="array" ref="AK168">SUMPRODUCT(N168:T168/100,($N$3:$T$3-(SUMPRODUCT(N168:T168,$N$3:$T$3)/100))^2)</f>
        <v>0.00206807954721929</v>
      </c>
      <c r="AL168" s="7" cm="1">
        <f t="array" ref="AL168">SUMPRODUCT(N168:T168/100,($N$2:$T$2-(SUMPRODUCT(N168:T168,$N$2:$T$2)/100))^2)</f>
        <v>2.05513365727056</v>
      </c>
      <c r="AM168" s="7" cm="1">
        <f t="array" ref="AM168">SUMPRODUCT(N168:T168,$N$2:$T$2)/100</f>
        <v>10.654100498235</v>
      </c>
      <c r="AN168" s="1" cm="1">
        <f t="array" ref="AN168">SUMPRODUCT(N168:T168,$N$1:$T$1)/100</f>
        <v>1110.43082202411</v>
      </c>
      <c r="AO168" s="1" cm="1">
        <f t="array" ref="AO168">-8.314*SUMPRODUCT((N168:T168/100)*LN(N168:T168/100+0.000000000001))</f>
        <v>3.60047464611669</v>
      </c>
      <c r="AP168" s="1" cm="1">
        <f t="array" ref="AP168">SUMPRODUCT((N168:T168/100)^2)</f>
        <v>0.812186073794603</v>
      </c>
      <c r="AQ168" s="1" cm="1">
        <f t="array" ref="AQ168">1/SUMPRODUCT((N168:T168/100)^2)</f>
        <v>1.23124494775922</v>
      </c>
      <c r="AR168" s="1" t="s">
        <v>50</v>
      </c>
      <c r="AS168" s="6">
        <f t="shared" si="59"/>
        <v>1</v>
      </c>
      <c r="AT168" s="1">
        <v>969.85</v>
      </c>
      <c r="AU168" s="1">
        <v>6</v>
      </c>
      <c r="AV168" s="1">
        <v>50</v>
      </c>
      <c r="AW168" s="1">
        <v>699.85</v>
      </c>
      <c r="AX168" s="1">
        <v>16</v>
      </c>
      <c r="AY168" s="5">
        <f t="shared" si="60"/>
        <v>349.925</v>
      </c>
      <c r="AZ168" s="1">
        <f t="shared" si="61"/>
        <v>8</v>
      </c>
      <c r="BA168" s="1">
        <f t="shared" si="62"/>
        <v>11197.6</v>
      </c>
      <c r="BB168" s="1">
        <f t="shared" si="63"/>
        <v>270</v>
      </c>
      <c r="BC168" s="1" t="s">
        <v>51</v>
      </c>
      <c r="BD168" s="1">
        <v>106</v>
      </c>
      <c r="BE168" s="1" t="s">
        <v>52</v>
      </c>
      <c r="BF168" s="1" t="s">
        <v>52</v>
      </c>
      <c r="BG168" s="1">
        <v>41</v>
      </c>
      <c r="BH168" s="1">
        <f t="shared" si="64"/>
        <v>-1.36111114062497</v>
      </c>
      <c r="BI168" s="1">
        <f t="shared" si="65"/>
        <v>1.0696298812969</v>
      </c>
    </row>
    <row r="169" spans="1:61">
      <c r="A169" s="1">
        <v>806</v>
      </c>
      <c r="B169" s="1" t="s">
        <v>97</v>
      </c>
      <c r="C169" s="1" t="str">
        <f>_xlfn.XLOOKUP(A169,All!$A:$A,All!$C:$C,"")</f>
        <v>Cu-Al-Cr-Mg-Ni-Si</v>
      </c>
      <c r="D169" s="1">
        <v>2</v>
      </c>
      <c r="E169" s="1" t="s">
        <v>1344</v>
      </c>
      <c r="F169" s="1">
        <f t="shared" si="44"/>
        <v>92.27</v>
      </c>
      <c r="G169" s="1">
        <v>0.49</v>
      </c>
      <c r="H169" s="1">
        <v>0.11</v>
      </c>
      <c r="I169" s="1">
        <v>0.12</v>
      </c>
      <c r="J169" s="1">
        <v>5.98</v>
      </c>
      <c r="K169" s="1">
        <v>1.03</v>
      </c>
      <c r="L169" s="1">
        <v>0</v>
      </c>
      <c r="M169" s="1" t="s">
        <v>1345</v>
      </c>
      <c r="N169" s="1" cm="1">
        <f t="array" ref="N169">(F169/$F$4)/SUMPRODUCT($F169:$L169/$F$4:$L$4)*100</f>
        <v>89.8641984588999</v>
      </c>
      <c r="O169" s="1" cm="1">
        <f t="array" ref="O169">(G169/$G$4)/SUMPRODUCT($F169:$L169/$F$4:$L$4)*100</f>
        <v>1.12392244657047</v>
      </c>
      <c r="P169" s="1" cm="1">
        <f t="array" ref="P169">(H169/$H$4)/SUMPRODUCT($F169:$L169/$F$4:$L$4)*100</f>
        <v>0.130929392522741</v>
      </c>
      <c r="Q169" s="1" cm="1">
        <f t="array" ref="Q169">(I169/$I$4)/SUMPRODUCT($F169:$L169/$F$4:$L$4)*100</f>
        <v>0.305562478066051</v>
      </c>
      <c r="R169" s="1" cm="1">
        <f t="array" ref="R169">(J169/$J$4)/SUMPRODUCT($F169:$L169/$F$4:$L$4)*100</f>
        <v>6.30564153814258</v>
      </c>
      <c r="S169" s="1" cm="1">
        <f t="array" ref="S169">(K169/$K$4)/SUMPRODUCT($F169:$L169/$F$4:$L$4)*100</f>
        <v>2.26974568579824</v>
      </c>
      <c r="T169" s="1" cm="1">
        <f t="array" ref="T169">(L169/$L$4)/SUMPRODUCT($F169:$L169/$F$4:$L$4)*100</f>
        <v>0</v>
      </c>
      <c r="U169" s="1">
        <f t="shared" si="45"/>
        <v>100</v>
      </c>
      <c r="V169" s="1">
        <f t="shared" si="46"/>
        <v>5.80582524271845</v>
      </c>
      <c r="W169" s="1">
        <f t="shared" si="47"/>
        <v>7.01</v>
      </c>
      <c r="X169" s="1">
        <f t="shared" si="48"/>
        <v>6.1594</v>
      </c>
      <c r="Y169" s="1">
        <f t="shared" si="49"/>
        <v>0.0171184022824536</v>
      </c>
      <c r="Z169" s="1">
        <f t="shared" si="50"/>
        <v>0</v>
      </c>
      <c r="AA169" s="1">
        <f t="shared" si="51"/>
        <v>0</v>
      </c>
      <c r="AB169" s="1">
        <f t="shared" si="52"/>
        <v>0.11</v>
      </c>
      <c r="AC169" s="1">
        <f t="shared" si="53"/>
        <v>0</v>
      </c>
      <c r="AD169" s="1">
        <f t="shared" si="54"/>
        <v>1.19026720475219</v>
      </c>
      <c r="AE169" s="1">
        <f t="shared" si="55"/>
        <v>0.0156918687589158</v>
      </c>
      <c r="AF169" s="1">
        <f t="shared" si="56"/>
        <v>63.7272727272727</v>
      </c>
      <c r="AG169" s="1">
        <f t="shared" si="57"/>
        <v>0.7711</v>
      </c>
      <c r="AH169" s="7">
        <f t="shared" si="58"/>
        <v>0.101358015411001</v>
      </c>
      <c r="AI169" s="7" cm="1">
        <f t="array" ref="AI169">SQRT(SUMPRODUCT(N169:T169/100,(1-($N$4:$T$4/(SUMPRODUCT(N169:T169,$N$4:$T$4)/100)))^2))</f>
        <v>0.0283459528596504</v>
      </c>
      <c r="AJ169" s="7" cm="1">
        <f t="array" ref="AJ169">SUMPRODUCT(N169:T169,$N$3:$T$3)/100</f>
        <v>1.89525413989612</v>
      </c>
      <c r="AK169" s="7" cm="1">
        <f t="array" ref="AK169">SUMPRODUCT(N169:T169/100,($N$3:$T$3-(SUMPRODUCT(N169:T169,$N$3:$T$3)/100))^2)</f>
        <v>0.00206807954721929</v>
      </c>
      <c r="AL169" s="7" cm="1">
        <f t="array" ref="AL169">SUMPRODUCT(N169:T169/100,($N$2:$T$2-(SUMPRODUCT(N169:T169,$N$2:$T$2)/100))^2)</f>
        <v>2.05513365727056</v>
      </c>
      <c r="AM169" s="7" cm="1">
        <f t="array" ref="AM169">SUMPRODUCT(N169:T169,$N$2:$T$2)/100</f>
        <v>10.654100498235</v>
      </c>
      <c r="AN169" s="1" cm="1">
        <f t="array" ref="AN169">SUMPRODUCT(N169:T169,$N$1:$T$1)/100</f>
        <v>1110.43082202411</v>
      </c>
      <c r="AO169" s="1" cm="1">
        <f t="array" ref="AO169">-8.314*SUMPRODUCT((N169:T169/100)*LN(N169:T169/100+0.000000000001))</f>
        <v>3.60047464611669</v>
      </c>
      <c r="AP169" s="1" cm="1">
        <f t="array" ref="AP169">SUMPRODUCT((N169:T169/100)^2)</f>
        <v>0.812186073794603</v>
      </c>
      <c r="AQ169" s="1" cm="1">
        <f t="array" ref="AQ169">1/SUMPRODUCT((N169:T169/100)^2)</f>
        <v>1.23124494775922</v>
      </c>
      <c r="AR169" s="1" t="s">
        <v>50</v>
      </c>
      <c r="AS169" s="6">
        <f t="shared" si="59"/>
        <v>1</v>
      </c>
      <c r="AT169" s="1">
        <v>969.85</v>
      </c>
      <c r="AU169" s="1">
        <v>6</v>
      </c>
      <c r="AV169" s="1">
        <v>50</v>
      </c>
      <c r="AW169" s="1">
        <v>649.85</v>
      </c>
      <c r="AX169" s="1">
        <v>20</v>
      </c>
      <c r="AY169" s="5">
        <f t="shared" si="60"/>
        <v>324.925</v>
      </c>
      <c r="AZ169" s="1">
        <f t="shared" si="61"/>
        <v>10</v>
      </c>
      <c r="BA169" s="1">
        <f t="shared" si="62"/>
        <v>12997</v>
      </c>
      <c r="BB169" s="1">
        <f t="shared" si="63"/>
        <v>320</v>
      </c>
      <c r="BC169" s="1" t="s">
        <v>51</v>
      </c>
      <c r="BD169" s="1">
        <v>122</v>
      </c>
      <c r="BE169" s="1" t="s">
        <v>52</v>
      </c>
      <c r="BF169" s="1" t="s">
        <v>52</v>
      </c>
      <c r="BG169" s="1">
        <v>41</v>
      </c>
      <c r="BH169" s="1">
        <f t="shared" si="64"/>
        <v>-1.15533633968793</v>
      </c>
      <c r="BI169" s="1">
        <f t="shared" si="65"/>
        <v>1.03063481620061</v>
      </c>
    </row>
    <row r="170" spans="1:61">
      <c r="A170" s="1">
        <v>777</v>
      </c>
      <c r="B170" s="1" t="s">
        <v>97</v>
      </c>
      <c r="C170" s="1" t="str">
        <f>_xlfn.XLOOKUP(A170,All!$A:$A,All!$C:$C,"")</f>
        <v>Cu-Al-Cr-Mg-Ni-Si</v>
      </c>
      <c r="D170" s="1">
        <v>2</v>
      </c>
      <c r="E170" s="1" t="s">
        <v>1344</v>
      </c>
      <c r="F170" s="1">
        <f t="shared" si="44"/>
        <v>92.27</v>
      </c>
      <c r="G170" s="1">
        <v>0.49</v>
      </c>
      <c r="H170" s="1">
        <v>0.11</v>
      </c>
      <c r="I170" s="1">
        <v>0.12</v>
      </c>
      <c r="J170" s="1">
        <v>5.98</v>
      </c>
      <c r="K170" s="1">
        <v>1.03</v>
      </c>
      <c r="L170" s="1">
        <v>0</v>
      </c>
      <c r="M170" s="1" t="s">
        <v>1345</v>
      </c>
      <c r="N170" s="1" cm="1">
        <f t="array" ref="N170">(F170/$F$4)/SUMPRODUCT($F170:$L170/$F$4:$L$4)*100</f>
        <v>89.8641984588999</v>
      </c>
      <c r="O170" s="1" cm="1">
        <f t="array" ref="O170">(G170/$G$4)/SUMPRODUCT($F170:$L170/$F$4:$L$4)*100</f>
        <v>1.12392244657047</v>
      </c>
      <c r="P170" s="1" cm="1">
        <f t="array" ref="P170">(H170/$H$4)/SUMPRODUCT($F170:$L170/$F$4:$L$4)*100</f>
        <v>0.130929392522741</v>
      </c>
      <c r="Q170" s="1" cm="1">
        <f t="array" ref="Q170">(I170/$I$4)/SUMPRODUCT($F170:$L170/$F$4:$L$4)*100</f>
        <v>0.305562478066051</v>
      </c>
      <c r="R170" s="1" cm="1">
        <f t="array" ref="R170">(J170/$J$4)/SUMPRODUCT($F170:$L170/$F$4:$L$4)*100</f>
        <v>6.30564153814258</v>
      </c>
      <c r="S170" s="1" cm="1">
        <f t="array" ref="S170">(K170/$K$4)/SUMPRODUCT($F170:$L170/$F$4:$L$4)*100</f>
        <v>2.26974568579824</v>
      </c>
      <c r="T170" s="1" cm="1">
        <f t="array" ref="T170">(L170/$L$4)/SUMPRODUCT($F170:$L170/$F$4:$L$4)*100</f>
        <v>0</v>
      </c>
      <c r="U170" s="1">
        <f t="shared" si="45"/>
        <v>100</v>
      </c>
      <c r="V170" s="1">
        <f t="shared" si="46"/>
        <v>5.80582524271845</v>
      </c>
      <c r="W170" s="1">
        <f t="shared" si="47"/>
        <v>7.01</v>
      </c>
      <c r="X170" s="1">
        <f t="shared" si="48"/>
        <v>6.1594</v>
      </c>
      <c r="Y170" s="1">
        <f t="shared" si="49"/>
        <v>0.0171184022824536</v>
      </c>
      <c r="Z170" s="1">
        <f t="shared" si="50"/>
        <v>0</v>
      </c>
      <c r="AA170" s="1">
        <f t="shared" si="51"/>
        <v>0</v>
      </c>
      <c r="AB170" s="1">
        <f t="shared" si="52"/>
        <v>0.11</v>
      </c>
      <c r="AC170" s="1">
        <f t="shared" si="53"/>
        <v>0</v>
      </c>
      <c r="AD170" s="1">
        <f t="shared" si="54"/>
        <v>1.19026720475219</v>
      </c>
      <c r="AE170" s="1">
        <f t="shared" si="55"/>
        <v>0.0156918687589158</v>
      </c>
      <c r="AF170" s="1">
        <f t="shared" si="56"/>
        <v>63.7272727272727</v>
      </c>
      <c r="AG170" s="1">
        <f t="shared" si="57"/>
        <v>0.7711</v>
      </c>
      <c r="AH170" s="7">
        <f t="shared" si="58"/>
        <v>0.101358015411001</v>
      </c>
      <c r="AI170" s="7" cm="1">
        <f t="array" ref="AI170">SQRT(SUMPRODUCT(N170:T170/100,(1-($N$4:$T$4/(SUMPRODUCT(N170:T170,$N$4:$T$4)/100)))^2))</f>
        <v>0.0283459528596504</v>
      </c>
      <c r="AJ170" s="7" cm="1">
        <f t="array" ref="AJ170">SUMPRODUCT(N170:T170,$N$3:$T$3)/100</f>
        <v>1.89525413989612</v>
      </c>
      <c r="AK170" s="7" cm="1">
        <f t="array" ref="AK170">SUMPRODUCT(N170:T170/100,($N$3:$T$3-(SUMPRODUCT(N170:T170,$N$3:$T$3)/100))^2)</f>
        <v>0.00206807954721929</v>
      </c>
      <c r="AL170" s="7" cm="1">
        <f t="array" ref="AL170">SUMPRODUCT(N170:T170/100,($N$2:$T$2-(SUMPRODUCT(N170:T170,$N$2:$T$2)/100))^2)</f>
        <v>2.05513365727056</v>
      </c>
      <c r="AM170" s="7" cm="1">
        <f t="array" ref="AM170">SUMPRODUCT(N170:T170,$N$2:$T$2)/100</f>
        <v>10.654100498235</v>
      </c>
      <c r="AN170" s="1" cm="1">
        <f t="array" ref="AN170">SUMPRODUCT(N170:T170,$N$1:$T$1)/100</f>
        <v>1110.43082202411</v>
      </c>
      <c r="AO170" s="1" cm="1">
        <f t="array" ref="AO170">-8.314*SUMPRODUCT((N170:T170/100)*LN(N170:T170/100+0.000000000001))</f>
        <v>3.60047464611669</v>
      </c>
      <c r="AP170" s="1" cm="1">
        <f t="array" ref="AP170">SUMPRODUCT((N170:T170/100)^2)</f>
        <v>0.812186073794603</v>
      </c>
      <c r="AQ170" s="1" cm="1">
        <f t="array" ref="AQ170">1/SUMPRODUCT((N170:T170/100)^2)</f>
        <v>1.23124494775922</v>
      </c>
      <c r="AR170" s="1" t="s">
        <v>50</v>
      </c>
      <c r="AS170" s="6">
        <f t="shared" si="59"/>
        <v>1</v>
      </c>
      <c r="AT170" s="1">
        <v>969.85</v>
      </c>
      <c r="AU170" s="1">
        <v>6</v>
      </c>
      <c r="AV170" s="1">
        <v>50</v>
      </c>
      <c r="AW170" s="1">
        <v>649.85</v>
      </c>
      <c r="AX170" s="1">
        <v>16</v>
      </c>
      <c r="AY170" s="5">
        <f t="shared" si="60"/>
        <v>324.925</v>
      </c>
      <c r="AZ170" s="1">
        <f t="shared" si="61"/>
        <v>8</v>
      </c>
      <c r="BA170" s="1">
        <f t="shared" si="62"/>
        <v>10397.6</v>
      </c>
      <c r="BB170" s="1">
        <f t="shared" si="63"/>
        <v>320</v>
      </c>
      <c r="BC170" s="1" t="s">
        <v>51</v>
      </c>
      <c r="BD170" s="1">
        <v>124</v>
      </c>
      <c r="BE170" s="1" t="s">
        <v>52</v>
      </c>
      <c r="BF170" s="1" t="s">
        <v>52</v>
      </c>
      <c r="BG170" s="1">
        <v>41</v>
      </c>
      <c r="BH170" s="1">
        <f t="shared" si="64"/>
        <v>-1.1296144895708</v>
      </c>
      <c r="BI170" s="1">
        <f t="shared" si="65"/>
        <v>1.02582131493631</v>
      </c>
    </row>
    <row r="171" spans="1:61">
      <c r="A171" s="1">
        <v>805</v>
      </c>
      <c r="B171" s="1" t="s">
        <v>97</v>
      </c>
      <c r="C171" s="1" t="str">
        <f>_xlfn.XLOOKUP(A171,All!$A:$A,All!$C:$C,"")</f>
        <v>Cu-Al-Cr-Mg-Ni-Si</v>
      </c>
      <c r="D171" s="1">
        <v>2</v>
      </c>
      <c r="E171" s="1" t="s">
        <v>1344</v>
      </c>
      <c r="F171" s="1">
        <f t="shared" si="44"/>
        <v>92.27</v>
      </c>
      <c r="G171" s="1">
        <v>0.49</v>
      </c>
      <c r="H171" s="1">
        <v>0.11</v>
      </c>
      <c r="I171" s="1">
        <v>0.12</v>
      </c>
      <c r="J171" s="1">
        <v>5.98</v>
      </c>
      <c r="K171" s="1">
        <v>1.03</v>
      </c>
      <c r="L171" s="1">
        <v>0</v>
      </c>
      <c r="M171" s="1" t="s">
        <v>1345</v>
      </c>
      <c r="N171" s="1" cm="1">
        <f t="array" ref="N171">(F171/$F$4)/SUMPRODUCT($F171:$L171/$F$4:$L$4)*100</f>
        <v>89.8641984588999</v>
      </c>
      <c r="O171" s="1" cm="1">
        <f t="array" ref="O171">(G171/$G$4)/SUMPRODUCT($F171:$L171/$F$4:$L$4)*100</f>
        <v>1.12392244657047</v>
      </c>
      <c r="P171" s="1" cm="1">
        <f t="array" ref="P171">(H171/$H$4)/SUMPRODUCT($F171:$L171/$F$4:$L$4)*100</f>
        <v>0.130929392522741</v>
      </c>
      <c r="Q171" s="1" cm="1">
        <f t="array" ref="Q171">(I171/$I$4)/SUMPRODUCT($F171:$L171/$F$4:$L$4)*100</f>
        <v>0.305562478066051</v>
      </c>
      <c r="R171" s="1" cm="1">
        <f t="array" ref="R171">(J171/$J$4)/SUMPRODUCT($F171:$L171/$F$4:$L$4)*100</f>
        <v>6.30564153814258</v>
      </c>
      <c r="S171" s="1" cm="1">
        <f t="array" ref="S171">(K171/$K$4)/SUMPRODUCT($F171:$L171/$F$4:$L$4)*100</f>
        <v>2.26974568579824</v>
      </c>
      <c r="T171" s="1" cm="1">
        <f t="array" ref="T171">(L171/$L$4)/SUMPRODUCT($F171:$L171/$F$4:$L$4)*100</f>
        <v>0</v>
      </c>
      <c r="U171" s="1">
        <f t="shared" si="45"/>
        <v>100</v>
      </c>
      <c r="V171" s="1">
        <f t="shared" si="46"/>
        <v>5.80582524271845</v>
      </c>
      <c r="W171" s="1">
        <f t="shared" si="47"/>
        <v>7.01</v>
      </c>
      <c r="X171" s="1">
        <f t="shared" si="48"/>
        <v>6.1594</v>
      </c>
      <c r="Y171" s="1">
        <f t="shared" si="49"/>
        <v>0.0171184022824536</v>
      </c>
      <c r="Z171" s="1">
        <f t="shared" si="50"/>
        <v>0</v>
      </c>
      <c r="AA171" s="1">
        <f t="shared" si="51"/>
        <v>0</v>
      </c>
      <c r="AB171" s="1">
        <f t="shared" si="52"/>
        <v>0.11</v>
      </c>
      <c r="AC171" s="1">
        <f t="shared" si="53"/>
        <v>0</v>
      </c>
      <c r="AD171" s="1">
        <f t="shared" si="54"/>
        <v>1.19026720475219</v>
      </c>
      <c r="AE171" s="1">
        <f t="shared" si="55"/>
        <v>0.0156918687589158</v>
      </c>
      <c r="AF171" s="1">
        <f t="shared" si="56"/>
        <v>63.7272727272727</v>
      </c>
      <c r="AG171" s="1">
        <f t="shared" si="57"/>
        <v>0.7711</v>
      </c>
      <c r="AH171" s="7">
        <f t="shared" si="58"/>
        <v>0.101358015411001</v>
      </c>
      <c r="AI171" s="7" cm="1">
        <f t="array" ref="AI171">SQRT(SUMPRODUCT(N171:T171/100,(1-($N$4:$T$4/(SUMPRODUCT(N171:T171,$N$4:$T$4)/100)))^2))</f>
        <v>0.0283459528596504</v>
      </c>
      <c r="AJ171" s="7" cm="1">
        <f t="array" ref="AJ171">SUMPRODUCT(N171:T171,$N$3:$T$3)/100</f>
        <v>1.89525413989612</v>
      </c>
      <c r="AK171" s="7" cm="1">
        <f t="array" ref="AK171">SUMPRODUCT(N171:T171/100,($N$3:$T$3-(SUMPRODUCT(N171:T171,$N$3:$T$3)/100))^2)</f>
        <v>0.00206807954721929</v>
      </c>
      <c r="AL171" s="7" cm="1">
        <f t="array" ref="AL171">SUMPRODUCT(N171:T171/100,($N$2:$T$2-(SUMPRODUCT(N171:T171,$N$2:$T$2)/100))^2)</f>
        <v>2.05513365727056</v>
      </c>
      <c r="AM171" s="7" cm="1">
        <f t="array" ref="AM171">SUMPRODUCT(N171:T171,$N$2:$T$2)/100</f>
        <v>10.654100498235</v>
      </c>
      <c r="AN171" s="1" cm="1">
        <f t="array" ref="AN171">SUMPRODUCT(N171:T171,$N$1:$T$1)/100</f>
        <v>1110.43082202411</v>
      </c>
      <c r="AO171" s="1" cm="1">
        <f t="array" ref="AO171">-8.314*SUMPRODUCT((N171:T171/100)*LN(N171:T171/100+0.000000000001))</f>
        <v>3.60047464611669</v>
      </c>
      <c r="AP171" s="1" cm="1">
        <f t="array" ref="AP171">SUMPRODUCT((N171:T171/100)^2)</f>
        <v>0.812186073794603</v>
      </c>
      <c r="AQ171" s="1" cm="1">
        <f t="array" ref="AQ171">1/SUMPRODUCT((N171:T171/100)^2)</f>
        <v>1.23124494775922</v>
      </c>
      <c r="AR171" s="1" t="s">
        <v>50</v>
      </c>
      <c r="AS171" s="6">
        <f t="shared" si="59"/>
        <v>1</v>
      </c>
      <c r="AT171" s="1">
        <v>969.85</v>
      </c>
      <c r="AU171" s="1">
        <v>6</v>
      </c>
      <c r="AV171" s="1">
        <v>50</v>
      </c>
      <c r="AW171" s="1">
        <v>599.85</v>
      </c>
      <c r="AX171" s="1">
        <v>20</v>
      </c>
      <c r="AY171" s="5">
        <f t="shared" si="60"/>
        <v>299.925</v>
      </c>
      <c r="AZ171" s="1">
        <f t="shared" si="61"/>
        <v>10</v>
      </c>
      <c r="BA171" s="1">
        <f t="shared" si="62"/>
        <v>11997</v>
      </c>
      <c r="BB171" s="1">
        <f t="shared" si="63"/>
        <v>370</v>
      </c>
      <c r="BC171" s="1" t="s">
        <v>51</v>
      </c>
      <c r="BD171" s="1">
        <v>153</v>
      </c>
      <c r="BE171" s="1" t="s">
        <v>52</v>
      </c>
      <c r="BF171" s="1" t="s">
        <v>52</v>
      </c>
      <c r="BG171" s="1">
        <v>41</v>
      </c>
      <c r="BH171" s="1">
        <f t="shared" si="64"/>
        <v>-0.756647662872411</v>
      </c>
      <c r="BI171" s="1">
        <f t="shared" si="65"/>
        <v>0.957724668649905</v>
      </c>
    </row>
    <row r="172" spans="1:61">
      <c r="A172" s="1">
        <v>776</v>
      </c>
      <c r="B172" s="1" t="s">
        <v>97</v>
      </c>
      <c r="C172" s="1" t="str">
        <f>_xlfn.XLOOKUP(A172,All!$A:$A,All!$C:$C,"")</f>
        <v>Cu-Al-Cr-Mg-Ni-Si</v>
      </c>
      <c r="D172" s="1">
        <v>2</v>
      </c>
      <c r="E172" s="1" t="s">
        <v>1344</v>
      </c>
      <c r="F172" s="1">
        <f t="shared" si="44"/>
        <v>92.27</v>
      </c>
      <c r="G172" s="1">
        <v>0.49</v>
      </c>
      <c r="H172" s="1">
        <v>0.11</v>
      </c>
      <c r="I172" s="1">
        <v>0.12</v>
      </c>
      <c r="J172" s="1">
        <v>5.98</v>
      </c>
      <c r="K172" s="1">
        <v>1.03</v>
      </c>
      <c r="L172" s="1">
        <v>0</v>
      </c>
      <c r="M172" s="1" t="s">
        <v>1345</v>
      </c>
      <c r="N172" s="1" cm="1">
        <f t="array" ref="N172">(F172/$F$4)/SUMPRODUCT($F172:$L172/$F$4:$L$4)*100</f>
        <v>89.8641984588999</v>
      </c>
      <c r="O172" s="1" cm="1">
        <f t="array" ref="O172">(G172/$G$4)/SUMPRODUCT($F172:$L172/$F$4:$L$4)*100</f>
        <v>1.12392244657047</v>
      </c>
      <c r="P172" s="1" cm="1">
        <f t="array" ref="P172">(H172/$H$4)/SUMPRODUCT($F172:$L172/$F$4:$L$4)*100</f>
        <v>0.130929392522741</v>
      </c>
      <c r="Q172" s="1" cm="1">
        <f t="array" ref="Q172">(I172/$I$4)/SUMPRODUCT($F172:$L172/$F$4:$L$4)*100</f>
        <v>0.305562478066051</v>
      </c>
      <c r="R172" s="1" cm="1">
        <f t="array" ref="R172">(J172/$J$4)/SUMPRODUCT($F172:$L172/$F$4:$L$4)*100</f>
        <v>6.30564153814258</v>
      </c>
      <c r="S172" s="1" cm="1">
        <f t="array" ref="S172">(K172/$K$4)/SUMPRODUCT($F172:$L172/$F$4:$L$4)*100</f>
        <v>2.26974568579824</v>
      </c>
      <c r="T172" s="1" cm="1">
        <f t="array" ref="T172">(L172/$L$4)/SUMPRODUCT($F172:$L172/$F$4:$L$4)*100</f>
        <v>0</v>
      </c>
      <c r="U172" s="1">
        <f t="shared" si="45"/>
        <v>100</v>
      </c>
      <c r="V172" s="1">
        <f t="shared" si="46"/>
        <v>5.80582524271845</v>
      </c>
      <c r="W172" s="1">
        <f t="shared" si="47"/>
        <v>7.01</v>
      </c>
      <c r="X172" s="1">
        <f t="shared" si="48"/>
        <v>6.1594</v>
      </c>
      <c r="Y172" s="1">
        <f t="shared" si="49"/>
        <v>0.0171184022824536</v>
      </c>
      <c r="Z172" s="1">
        <f t="shared" si="50"/>
        <v>0</v>
      </c>
      <c r="AA172" s="1">
        <f t="shared" si="51"/>
        <v>0</v>
      </c>
      <c r="AB172" s="1">
        <f t="shared" si="52"/>
        <v>0.11</v>
      </c>
      <c r="AC172" s="1">
        <f t="shared" si="53"/>
        <v>0</v>
      </c>
      <c r="AD172" s="1">
        <f t="shared" si="54"/>
        <v>1.19026720475219</v>
      </c>
      <c r="AE172" s="1">
        <f t="shared" si="55"/>
        <v>0.0156918687589158</v>
      </c>
      <c r="AF172" s="1">
        <f t="shared" si="56"/>
        <v>63.7272727272727</v>
      </c>
      <c r="AG172" s="1">
        <f t="shared" si="57"/>
        <v>0.7711</v>
      </c>
      <c r="AH172" s="7">
        <f t="shared" si="58"/>
        <v>0.101358015411001</v>
      </c>
      <c r="AI172" s="7" cm="1">
        <f t="array" ref="AI172">SQRT(SUMPRODUCT(N172:T172/100,(1-($N$4:$T$4/(SUMPRODUCT(N172:T172,$N$4:$T$4)/100)))^2))</f>
        <v>0.0283459528596504</v>
      </c>
      <c r="AJ172" s="7" cm="1">
        <f t="array" ref="AJ172">SUMPRODUCT(N172:T172,$N$3:$T$3)/100</f>
        <v>1.89525413989612</v>
      </c>
      <c r="AK172" s="7" cm="1">
        <f t="array" ref="AK172">SUMPRODUCT(N172:T172/100,($N$3:$T$3-(SUMPRODUCT(N172:T172,$N$3:$T$3)/100))^2)</f>
        <v>0.00206807954721929</v>
      </c>
      <c r="AL172" s="7" cm="1">
        <f t="array" ref="AL172">SUMPRODUCT(N172:T172/100,($N$2:$T$2-(SUMPRODUCT(N172:T172,$N$2:$T$2)/100))^2)</f>
        <v>2.05513365727056</v>
      </c>
      <c r="AM172" s="7" cm="1">
        <f t="array" ref="AM172">SUMPRODUCT(N172:T172,$N$2:$T$2)/100</f>
        <v>10.654100498235</v>
      </c>
      <c r="AN172" s="1" cm="1">
        <f t="array" ref="AN172">SUMPRODUCT(N172:T172,$N$1:$T$1)/100</f>
        <v>1110.43082202411</v>
      </c>
      <c r="AO172" s="1" cm="1">
        <f t="array" ref="AO172">-8.314*SUMPRODUCT((N172:T172/100)*LN(N172:T172/100+0.000000000001))</f>
        <v>3.60047464611669</v>
      </c>
      <c r="AP172" s="1" cm="1">
        <f t="array" ref="AP172">SUMPRODUCT((N172:T172/100)^2)</f>
        <v>0.812186073794603</v>
      </c>
      <c r="AQ172" s="1" cm="1">
        <f t="array" ref="AQ172">1/SUMPRODUCT((N172:T172/100)^2)</f>
        <v>1.23124494775922</v>
      </c>
      <c r="AR172" s="1" t="s">
        <v>50</v>
      </c>
      <c r="AS172" s="6">
        <f t="shared" si="59"/>
        <v>1</v>
      </c>
      <c r="AT172" s="1">
        <v>969.85</v>
      </c>
      <c r="AU172" s="1">
        <v>6</v>
      </c>
      <c r="AV172" s="1">
        <v>50</v>
      </c>
      <c r="AW172" s="1">
        <v>599.85</v>
      </c>
      <c r="AX172" s="1">
        <v>16</v>
      </c>
      <c r="AY172" s="5">
        <f t="shared" si="60"/>
        <v>299.925</v>
      </c>
      <c r="AZ172" s="1">
        <f t="shared" si="61"/>
        <v>8</v>
      </c>
      <c r="BA172" s="1">
        <f t="shared" si="62"/>
        <v>9597.6</v>
      </c>
      <c r="BB172" s="1">
        <f t="shared" si="63"/>
        <v>370</v>
      </c>
      <c r="BC172" s="1" t="s">
        <v>51</v>
      </c>
      <c r="BD172" s="1">
        <v>156</v>
      </c>
      <c r="BE172" s="1" t="s">
        <v>52</v>
      </c>
      <c r="BF172" s="1" t="s">
        <v>52</v>
      </c>
      <c r="BG172" s="1">
        <v>41</v>
      </c>
      <c r="BH172" s="1">
        <f t="shared" si="64"/>
        <v>-0.718064887696716</v>
      </c>
      <c r="BI172" s="1">
        <f t="shared" si="65"/>
        <v>0.950876857435849</v>
      </c>
    </row>
    <row r="173" spans="1:61">
      <c r="A173" s="1">
        <v>1135</v>
      </c>
      <c r="B173" s="1" t="s">
        <v>99</v>
      </c>
      <c r="C173" s="1" t="str">
        <f>_xlfn.XLOOKUP(A173,All!$A:$A,All!$C:$C,"")</f>
        <v>Cu-Al-Cr-Mg-Ni-Si</v>
      </c>
      <c r="D173" s="1">
        <v>2</v>
      </c>
      <c r="E173" s="1" t="s">
        <v>1344</v>
      </c>
      <c r="F173" s="1">
        <f t="shared" si="44"/>
        <v>92.25</v>
      </c>
      <c r="G173" s="1">
        <v>0.5</v>
      </c>
      <c r="H173" s="1">
        <v>0.1</v>
      </c>
      <c r="I173" s="1">
        <v>0.15</v>
      </c>
      <c r="J173" s="1">
        <v>6</v>
      </c>
      <c r="K173" s="1">
        <v>1</v>
      </c>
      <c r="L173" s="1">
        <v>0</v>
      </c>
      <c r="M173" s="1" t="s">
        <v>1345</v>
      </c>
      <c r="N173" s="1" cm="1">
        <f t="array" ref="N173">(F173/$F$4)/SUMPRODUCT($F173:$L173/$F$4:$L$4)*100</f>
        <v>89.8241262975082</v>
      </c>
      <c r="O173" s="1" cm="1">
        <f t="array" ref="O173">(G173/$G$4)/SUMPRODUCT($F173:$L173/$F$4:$L$4)*100</f>
        <v>1.14659676353571</v>
      </c>
      <c r="P173" s="1" cm="1">
        <f t="array" ref="P173">(H173/$H$4)/SUMPRODUCT($F173:$L173/$F$4:$L$4)*100</f>
        <v>0.118999437932613</v>
      </c>
      <c r="Q173" s="1" cm="1">
        <f t="array" ref="Q173">(I173/$I$4)/SUMPRODUCT($F173:$L173/$F$4:$L$4)*100</f>
        <v>0.381865548739609</v>
      </c>
      <c r="R173" s="1" cm="1">
        <f t="array" ref="R173">(J173/$J$4)/SUMPRODUCT($F173:$L173/$F$4:$L$4)*100</f>
        <v>6.32528046759661</v>
      </c>
      <c r="S173" s="1" cm="1">
        <f t="array" ref="S173">(K173/$K$4)/SUMPRODUCT($F173:$L173/$F$4:$L$4)*100</f>
        <v>2.20313148468724</v>
      </c>
      <c r="T173" s="1" cm="1">
        <f t="array" ref="T173">(L173/$L$4)/SUMPRODUCT($F173:$L173/$F$4:$L$4)*100</f>
        <v>0</v>
      </c>
      <c r="U173" s="1">
        <f t="shared" si="45"/>
        <v>100</v>
      </c>
      <c r="V173" s="1">
        <f t="shared" si="46"/>
        <v>6</v>
      </c>
      <c r="W173" s="1">
        <f t="shared" si="47"/>
        <v>7</v>
      </c>
      <c r="X173" s="1">
        <f t="shared" si="48"/>
        <v>6</v>
      </c>
      <c r="Y173" s="1">
        <f t="shared" si="49"/>
        <v>0.0214285714285714</v>
      </c>
      <c r="Z173" s="1">
        <f t="shared" si="50"/>
        <v>0</v>
      </c>
      <c r="AA173" s="1">
        <f t="shared" si="51"/>
        <v>0</v>
      </c>
      <c r="AB173" s="1">
        <f t="shared" si="52"/>
        <v>0.1</v>
      </c>
      <c r="AC173" s="1">
        <f t="shared" si="53"/>
        <v>0</v>
      </c>
      <c r="AD173" s="1">
        <f t="shared" si="54"/>
        <v>1.18999437932613</v>
      </c>
      <c r="AE173" s="1">
        <f t="shared" si="55"/>
        <v>0.0142857142857143</v>
      </c>
      <c r="AF173" s="1">
        <f t="shared" si="56"/>
        <v>70</v>
      </c>
      <c r="AG173" s="1">
        <f t="shared" si="57"/>
        <v>0.7</v>
      </c>
      <c r="AH173" s="7">
        <f t="shared" si="58"/>
        <v>0.101758737024918</v>
      </c>
      <c r="AI173" s="7" cm="1">
        <f t="array" ref="AI173">SQRT(SUMPRODUCT(N173:T173/100,(1-($N$4:$T$4/(SUMPRODUCT(N173:T173,$N$4:$T$4)/100)))^2))</f>
        <v>0.0290537376869327</v>
      </c>
      <c r="AJ173" s="7" cm="1">
        <f t="array" ref="AJ173">SUMPRODUCT(N173:T173,$N$3:$T$3)/100</f>
        <v>1.8947687920439</v>
      </c>
      <c r="AK173" s="7" cm="1">
        <f t="array" ref="AK173">SUMPRODUCT(N173:T173/100,($N$3:$T$3-(SUMPRODUCT(N173:T173,$N$3:$T$3)/100))^2)</f>
        <v>0.00234106527333297</v>
      </c>
      <c r="AL173" s="7" cm="1">
        <f t="array" ref="AL173">SUMPRODUCT(N173:T173/100,($N$2:$T$2-(SUMPRODUCT(N173:T173,$N$2:$T$2)/100))^2)</f>
        <v>2.09350754742919</v>
      </c>
      <c r="AM173" s="7" cm="1">
        <f t="array" ref="AM173">SUMPRODUCT(N173:T173,$N$2:$T$2)/100</f>
        <v>10.6504823790299</v>
      </c>
      <c r="AN173" s="1" cm="1">
        <f t="array" ref="AN173">SUMPRODUCT(N173:T173,$N$1:$T$1)/100</f>
        <v>1109.7582017422</v>
      </c>
      <c r="AO173" s="1" cm="1">
        <f t="array" ref="AO173">-8.314*SUMPRODUCT((N173:T173/100)*LN(N173:T173/100+0.000000000001))</f>
        <v>3.62139437182299</v>
      </c>
      <c r="AP173" s="1" cm="1">
        <f t="array" ref="AP173">SUMPRODUCT((N173:T173/100)^2)</f>
        <v>0.811471129274498</v>
      </c>
      <c r="AQ173" s="1" cm="1">
        <f t="array" ref="AQ173">1/SUMPRODUCT((N173:T173/100)^2)</f>
        <v>1.23232973290628</v>
      </c>
      <c r="AR173" s="1" t="s">
        <v>55</v>
      </c>
      <c r="AS173" s="6">
        <f t="shared" si="59"/>
        <v>2</v>
      </c>
      <c r="AT173" s="1">
        <v>979.85</v>
      </c>
      <c r="AU173" s="1">
        <v>4</v>
      </c>
      <c r="AV173" s="1">
        <v>50</v>
      </c>
      <c r="AW173" s="1">
        <v>499.85</v>
      </c>
      <c r="AX173" s="1">
        <v>5</v>
      </c>
      <c r="AY173" s="5">
        <f t="shared" si="60"/>
        <v>249.925</v>
      </c>
      <c r="AZ173" s="1">
        <f t="shared" si="61"/>
        <v>2.5</v>
      </c>
      <c r="BA173" s="1">
        <f t="shared" si="62"/>
        <v>2499.25</v>
      </c>
      <c r="BB173" s="1">
        <f t="shared" si="63"/>
        <v>480</v>
      </c>
      <c r="BC173" s="1" t="s">
        <v>56</v>
      </c>
      <c r="BD173" s="1">
        <v>193</v>
      </c>
      <c r="BE173" s="1" t="s">
        <v>52</v>
      </c>
      <c r="BF173" s="1" t="s">
        <v>52</v>
      </c>
      <c r="BG173" s="1">
        <v>41</v>
      </c>
      <c r="BH173" s="1">
        <f t="shared" si="64"/>
        <v>-0.242210660529806</v>
      </c>
      <c r="BI173" s="1">
        <f t="shared" si="65"/>
        <v>0.869999601044121</v>
      </c>
    </row>
    <row r="174" spans="1:61">
      <c r="A174" s="1">
        <v>1108</v>
      </c>
      <c r="B174" s="1" t="s">
        <v>99</v>
      </c>
      <c r="C174" s="1" t="str">
        <f>_xlfn.XLOOKUP(A174,All!$A:$A,All!$C:$C,"")</f>
        <v>Cu-Al-Cr-Mg-Ni-Si</v>
      </c>
      <c r="D174" s="1">
        <v>2</v>
      </c>
      <c r="E174" s="1" t="s">
        <v>1344</v>
      </c>
      <c r="F174" s="1">
        <f t="shared" si="44"/>
        <v>92.25</v>
      </c>
      <c r="G174" s="1">
        <v>0.5</v>
      </c>
      <c r="H174" s="1">
        <v>0.1</v>
      </c>
      <c r="I174" s="1">
        <v>0.15</v>
      </c>
      <c r="J174" s="1">
        <v>6</v>
      </c>
      <c r="K174" s="1">
        <v>1</v>
      </c>
      <c r="L174" s="1">
        <v>0</v>
      </c>
      <c r="M174" s="1" t="s">
        <v>1345</v>
      </c>
      <c r="N174" s="1" cm="1">
        <f t="array" ref="N174">(F174/$F$4)/SUMPRODUCT($F174:$L174/$F$4:$L$4)*100</f>
        <v>89.8241262975082</v>
      </c>
      <c r="O174" s="1" cm="1">
        <f t="array" ref="O174">(G174/$G$4)/SUMPRODUCT($F174:$L174/$F$4:$L$4)*100</f>
        <v>1.14659676353571</v>
      </c>
      <c r="P174" s="1" cm="1">
        <f t="array" ref="P174">(H174/$H$4)/SUMPRODUCT($F174:$L174/$F$4:$L$4)*100</f>
        <v>0.118999437932613</v>
      </c>
      <c r="Q174" s="1" cm="1">
        <f t="array" ref="Q174">(I174/$I$4)/SUMPRODUCT($F174:$L174/$F$4:$L$4)*100</f>
        <v>0.381865548739609</v>
      </c>
      <c r="R174" s="1" cm="1">
        <f t="array" ref="R174">(J174/$J$4)/SUMPRODUCT($F174:$L174/$F$4:$L$4)*100</f>
        <v>6.32528046759661</v>
      </c>
      <c r="S174" s="1" cm="1">
        <f t="array" ref="S174">(K174/$K$4)/SUMPRODUCT($F174:$L174/$F$4:$L$4)*100</f>
        <v>2.20313148468724</v>
      </c>
      <c r="T174" s="1" cm="1">
        <f t="array" ref="T174">(L174/$L$4)/SUMPRODUCT($F174:$L174/$F$4:$L$4)*100</f>
        <v>0</v>
      </c>
      <c r="U174" s="1">
        <f t="shared" si="45"/>
        <v>100</v>
      </c>
      <c r="V174" s="1">
        <f t="shared" si="46"/>
        <v>6</v>
      </c>
      <c r="W174" s="1">
        <f t="shared" si="47"/>
        <v>7</v>
      </c>
      <c r="X174" s="1">
        <f t="shared" si="48"/>
        <v>6</v>
      </c>
      <c r="Y174" s="1">
        <f t="shared" si="49"/>
        <v>0.0214285714285714</v>
      </c>
      <c r="Z174" s="1">
        <f t="shared" si="50"/>
        <v>0</v>
      </c>
      <c r="AA174" s="1">
        <f t="shared" si="51"/>
        <v>0</v>
      </c>
      <c r="AB174" s="1">
        <f t="shared" si="52"/>
        <v>0.1</v>
      </c>
      <c r="AC174" s="1">
        <f t="shared" si="53"/>
        <v>0</v>
      </c>
      <c r="AD174" s="1">
        <f t="shared" si="54"/>
        <v>1.18999437932613</v>
      </c>
      <c r="AE174" s="1">
        <f t="shared" si="55"/>
        <v>0.0142857142857143</v>
      </c>
      <c r="AF174" s="1">
        <f t="shared" si="56"/>
        <v>70</v>
      </c>
      <c r="AG174" s="1">
        <f t="shared" si="57"/>
        <v>0.7</v>
      </c>
      <c r="AH174" s="7">
        <f t="shared" si="58"/>
        <v>0.101758737024918</v>
      </c>
      <c r="AI174" s="7" cm="1">
        <f t="array" ref="AI174">SQRT(SUMPRODUCT(N174:T174/100,(1-($N$4:$T$4/(SUMPRODUCT(N174:T174,$N$4:$T$4)/100)))^2))</f>
        <v>0.0290537376869327</v>
      </c>
      <c r="AJ174" s="7" cm="1">
        <f t="array" ref="AJ174">SUMPRODUCT(N174:T174,$N$3:$T$3)/100</f>
        <v>1.8947687920439</v>
      </c>
      <c r="AK174" s="7" cm="1">
        <f t="array" ref="AK174">SUMPRODUCT(N174:T174/100,($N$3:$T$3-(SUMPRODUCT(N174:T174,$N$3:$T$3)/100))^2)</f>
        <v>0.00234106527333297</v>
      </c>
      <c r="AL174" s="7" cm="1">
        <f t="array" ref="AL174">SUMPRODUCT(N174:T174/100,($N$2:$T$2-(SUMPRODUCT(N174:T174,$N$2:$T$2)/100))^2)</f>
        <v>2.09350754742919</v>
      </c>
      <c r="AM174" s="7" cm="1">
        <f t="array" ref="AM174">SUMPRODUCT(N174:T174,$N$2:$T$2)/100</f>
        <v>10.6504823790299</v>
      </c>
      <c r="AN174" s="1" cm="1">
        <f t="array" ref="AN174">SUMPRODUCT(N174:T174,$N$1:$T$1)/100</f>
        <v>1109.7582017422</v>
      </c>
      <c r="AO174" s="1" cm="1">
        <f t="array" ref="AO174">-8.314*SUMPRODUCT((N174:T174/100)*LN(N174:T174/100+0.000000000001))</f>
        <v>3.62139437182299</v>
      </c>
      <c r="AP174" s="1" cm="1">
        <f t="array" ref="AP174">SUMPRODUCT((N174:T174/100)^2)</f>
        <v>0.811471129274498</v>
      </c>
      <c r="AQ174" s="1" cm="1">
        <f t="array" ref="AQ174">1/SUMPRODUCT((N174:T174/100)^2)</f>
        <v>1.23232973290628</v>
      </c>
      <c r="AR174" s="1" t="s">
        <v>55</v>
      </c>
      <c r="AS174" s="6">
        <f t="shared" si="59"/>
        <v>2</v>
      </c>
      <c r="AT174" s="1">
        <v>979.85</v>
      </c>
      <c r="AU174" s="1">
        <v>4</v>
      </c>
      <c r="AV174" s="1">
        <v>50</v>
      </c>
      <c r="AW174" s="1">
        <v>499.85</v>
      </c>
      <c r="AX174" s="1">
        <v>4</v>
      </c>
      <c r="AY174" s="5">
        <f t="shared" si="60"/>
        <v>249.925</v>
      </c>
      <c r="AZ174" s="1">
        <f t="shared" si="61"/>
        <v>2</v>
      </c>
      <c r="BA174" s="1">
        <f t="shared" si="62"/>
        <v>1999.4</v>
      </c>
      <c r="BB174" s="1">
        <f t="shared" si="63"/>
        <v>480</v>
      </c>
      <c r="BC174" s="1" t="s">
        <v>56</v>
      </c>
      <c r="BD174" s="1">
        <v>205</v>
      </c>
      <c r="BE174" s="1" t="s">
        <v>52</v>
      </c>
      <c r="BF174" s="1" t="s">
        <v>52</v>
      </c>
      <c r="BG174" s="1">
        <v>41</v>
      </c>
      <c r="BH174" s="1">
        <f t="shared" si="64"/>
        <v>-0.0878795598270246</v>
      </c>
      <c r="BI174" s="1">
        <f t="shared" si="65"/>
        <v>0.845381357533183</v>
      </c>
    </row>
    <row r="175" spans="1:61">
      <c r="A175" s="1">
        <v>1131</v>
      </c>
      <c r="B175" s="1" t="s">
        <v>99</v>
      </c>
      <c r="C175" s="1" t="str">
        <f>_xlfn.XLOOKUP(A175,All!$A:$A,All!$C:$C,"")</f>
        <v>Cu-Al-Cr-Mg-Ni-Si</v>
      </c>
      <c r="D175" s="1">
        <v>2</v>
      </c>
      <c r="E175" s="1" t="s">
        <v>1344</v>
      </c>
      <c r="F175" s="1">
        <f t="shared" si="44"/>
        <v>92.25</v>
      </c>
      <c r="G175" s="1">
        <v>0.5</v>
      </c>
      <c r="H175" s="1">
        <v>0.1</v>
      </c>
      <c r="I175" s="1">
        <v>0.15</v>
      </c>
      <c r="J175" s="1">
        <v>6</v>
      </c>
      <c r="K175" s="1">
        <v>1</v>
      </c>
      <c r="L175" s="1">
        <v>0</v>
      </c>
      <c r="M175" s="1" t="s">
        <v>1345</v>
      </c>
      <c r="N175" s="1" cm="1">
        <f t="array" ref="N175">(F175/$F$4)/SUMPRODUCT($F175:$L175/$F$4:$L$4)*100</f>
        <v>89.8241262975082</v>
      </c>
      <c r="O175" s="1" cm="1">
        <f t="array" ref="O175">(G175/$G$4)/SUMPRODUCT($F175:$L175/$F$4:$L$4)*100</f>
        <v>1.14659676353571</v>
      </c>
      <c r="P175" s="1" cm="1">
        <f t="array" ref="P175">(H175/$H$4)/SUMPRODUCT($F175:$L175/$F$4:$L$4)*100</f>
        <v>0.118999437932613</v>
      </c>
      <c r="Q175" s="1" cm="1">
        <f t="array" ref="Q175">(I175/$I$4)/SUMPRODUCT($F175:$L175/$F$4:$L$4)*100</f>
        <v>0.381865548739609</v>
      </c>
      <c r="R175" s="1" cm="1">
        <f t="array" ref="R175">(J175/$J$4)/SUMPRODUCT($F175:$L175/$F$4:$L$4)*100</f>
        <v>6.32528046759661</v>
      </c>
      <c r="S175" s="1" cm="1">
        <f t="array" ref="S175">(K175/$K$4)/SUMPRODUCT($F175:$L175/$F$4:$L$4)*100</f>
        <v>2.20313148468724</v>
      </c>
      <c r="T175" s="1" cm="1">
        <f t="array" ref="T175">(L175/$L$4)/SUMPRODUCT($F175:$L175/$F$4:$L$4)*100</f>
        <v>0</v>
      </c>
      <c r="U175" s="1">
        <f t="shared" si="45"/>
        <v>100</v>
      </c>
      <c r="V175" s="1">
        <f t="shared" si="46"/>
        <v>6</v>
      </c>
      <c r="W175" s="1">
        <f t="shared" si="47"/>
        <v>7</v>
      </c>
      <c r="X175" s="1">
        <f t="shared" si="48"/>
        <v>6</v>
      </c>
      <c r="Y175" s="1">
        <f t="shared" si="49"/>
        <v>0.0214285714285714</v>
      </c>
      <c r="Z175" s="1">
        <f t="shared" si="50"/>
        <v>0</v>
      </c>
      <c r="AA175" s="1">
        <f t="shared" si="51"/>
        <v>0</v>
      </c>
      <c r="AB175" s="1">
        <f t="shared" si="52"/>
        <v>0.1</v>
      </c>
      <c r="AC175" s="1">
        <f t="shared" si="53"/>
        <v>0</v>
      </c>
      <c r="AD175" s="1">
        <f t="shared" si="54"/>
        <v>1.18999437932613</v>
      </c>
      <c r="AE175" s="1">
        <f t="shared" si="55"/>
        <v>0.0142857142857143</v>
      </c>
      <c r="AF175" s="1">
        <f t="shared" si="56"/>
        <v>70</v>
      </c>
      <c r="AG175" s="1">
        <f t="shared" si="57"/>
        <v>0.7</v>
      </c>
      <c r="AH175" s="7">
        <f t="shared" si="58"/>
        <v>0.101758737024918</v>
      </c>
      <c r="AI175" s="7" cm="1">
        <f t="array" ref="AI175">SQRT(SUMPRODUCT(N175:T175/100,(1-($N$4:$T$4/(SUMPRODUCT(N175:T175,$N$4:$T$4)/100)))^2))</f>
        <v>0.0290537376869327</v>
      </c>
      <c r="AJ175" s="7" cm="1">
        <f t="array" ref="AJ175">SUMPRODUCT(N175:T175,$N$3:$T$3)/100</f>
        <v>1.8947687920439</v>
      </c>
      <c r="AK175" s="7" cm="1">
        <f t="array" ref="AK175">SUMPRODUCT(N175:T175/100,($N$3:$T$3-(SUMPRODUCT(N175:T175,$N$3:$T$3)/100))^2)</f>
        <v>0.00234106527333297</v>
      </c>
      <c r="AL175" s="7" cm="1">
        <f t="array" ref="AL175">SUMPRODUCT(N175:T175/100,($N$2:$T$2-(SUMPRODUCT(N175:T175,$N$2:$T$2)/100))^2)</f>
        <v>2.09350754742919</v>
      </c>
      <c r="AM175" s="7" cm="1">
        <f t="array" ref="AM175">SUMPRODUCT(N175:T175,$N$2:$T$2)/100</f>
        <v>10.6504823790299</v>
      </c>
      <c r="AN175" s="1" cm="1">
        <f t="array" ref="AN175">SUMPRODUCT(N175:T175,$N$1:$T$1)/100</f>
        <v>1109.7582017422</v>
      </c>
      <c r="AO175" s="1" cm="1">
        <f t="array" ref="AO175">-8.314*SUMPRODUCT((N175:T175/100)*LN(N175:T175/100+0.000000000001))</f>
        <v>3.62139437182299</v>
      </c>
      <c r="AP175" s="1" cm="1">
        <f t="array" ref="AP175">SUMPRODUCT((N175:T175/100)^2)</f>
        <v>0.811471129274498</v>
      </c>
      <c r="AQ175" s="1" cm="1">
        <f t="array" ref="AQ175">1/SUMPRODUCT((N175:T175/100)^2)</f>
        <v>1.23232973290628</v>
      </c>
      <c r="AR175" s="1" t="s">
        <v>55</v>
      </c>
      <c r="AS175" s="6">
        <f t="shared" si="59"/>
        <v>2</v>
      </c>
      <c r="AT175" s="1">
        <v>979.85</v>
      </c>
      <c r="AU175" s="1">
        <v>4</v>
      </c>
      <c r="AV175" s="1">
        <v>50</v>
      </c>
      <c r="AW175" s="1">
        <v>499.85</v>
      </c>
      <c r="AX175" s="1">
        <v>5</v>
      </c>
      <c r="AY175" s="5">
        <f t="shared" si="60"/>
        <v>249.925</v>
      </c>
      <c r="AZ175" s="1">
        <f t="shared" si="61"/>
        <v>2.5</v>
      </c>
      <c r="BA175" s="1">
        <f t="shared" si="62"/>
        <v>2499.25</v>
      </c>
      <c r="BB175" s="1">
        <f t="shared" si="63"/>
        <v>480</v>
      </c>
      <c r="BC175" s="1" t="s">
        <v>56</v>
      </c>
      <c r="BD175" s="1">
        <v>205</v>
      </c>
      <c r="BE175" s="1" t="s">
        <v>52</v>
      </c>
      <c r="BF175" s="1" t="s">
        <v>52</v>
      </c>
      <c r="BG175" s="1">
        <v>41</v>
      </c>
      <c r="BH175" s="1">
        <f t="shared" si="64"/>
        <v>-0.0878795598270246</v>
      </c>
      <c r="BI175" s="1">
        <f t="shared" si="65"/>
        <v>0.845381357533183</v>
      </c>
    </row>
    <row r="176" spans="1:61">
      <c r="A176" s="1">
        <v>897</v>
      </c>
      <c r="B176" s="1" t="s">
        <v>99</v>
      </c>
      <c r="C176" s="1" t="str">
        <f>_xlfn.XLOOKUP(A176,All!$A:$A,All!$C:$C,"")</f>
        <v>Cu-Al-Cr-Mg-Ni-Si</v>
      </c>
      <c r="D176" s="1">
        <v>2</v>
      </c>
      <c r="E176" s="1" t="s">
        <v>1344</v>
      </c>
      <c r="F176" s="1">
        <f t="shared" si="44"/>
        <v>92.25</v>
      </c>
      <c r="G176" s="1">
        <v>0.5</v>
      </c>
      <c r="H176" s="1">
        <v>0.1</v>
      </c>
      <c r="I176" s="1">
        <v>0.15</v>
      </c>
      <c r="J176" s="1">
        <v>6</v>
      </c>
      <c r="K176" s="1">
        <v>1</v>
      </c>
      <c r="L176" s="1">
        <v>0</v>
      </c>
      <c r="M176" s="1" t="s">
        <v>1345</v>
      </c>
      <c r="N176" s="1" cm="1">
        <f t="array" ref="N176">(F176/$F$4)/SUMPRODUCT($F176:$L176/$F$4:$L$4)*100</f>
        <v>89.8241262975082</v>
      </c>
      <c r="O176" s="1" cm="1">
        <f t="array" ref="O176">(G176/$G$4)/SUMPRODUCT($F176:$L176/$F$4:$L$4)*100</f>
        <v>1.14659676353571</v>
      </c>
      <c r="P176" s="1" cm="1">
        <f t="array" ref="P176">(H176/$H$4)/SUMPRODUCT($F176:$L176/$F$4:$L$4)*100</f>
        <v>0.118999437932613</v>
      </c>
      <c r="Q176" s="1" cm="1">
        <f t="array" ref="Q176">(I176/$I$4)/SUMPRODUCT($F176:$L176/$F$4:$L$4)*100</f>
        <v>0.381865548739609</v>
      </c>
      <c r="R176" s="1" cm="1">
        <f t="array" ref="R176">(J176/$J$4)/SUMPRODUCT($F176:$L176/$F$4:$L$4)*100</f>
        <v>6.32528046759661</v>
      </c>
      <c r="S176" s="1" cm="1">
        <f t="array" ref="S176">(K176/$K$4)/SUMPRODUCT($F176:$L176/$F$4:$L$4)*100</f>
        <v>2.20313148468724</v>
      </c>
      <c r="T176" s="1" cm="1">
        <f t="array" ref="T176">(L176/$L$4)/SUMPRODUCT($F176:$L176/$F$4:$L$4)*100</f>
        <v>0</v>
      </c>
      <c r="U176" s="1">
        <f t="shared" si="45"/>
        <v>100</v>
      </c>
      <c r="V176" s="1">
        <f t="shared" si="46"/>
        <v>6</v>
      </c>
      <c r="W176" s="1">
        <f t="shared" si="47"/>
        <v>7</v>
      </c>
      <c r="X176" s="1">
        <f t="shared" si="48"/>
        <v>6</v>
      </c>
      <c r="Y176" s="1">
        <f t="shared" si="49"/>
        <v>0.0214285714285714</v>
      </c>
      <c r="Z176" s="1">
        <f t="shared" si="50"/>
        <v>0</v>
      </c>
      <c r="AA176" s="1">
        <f t="shared" si="51"/>
        <v>0</v>
      </c>
      <c r="AB176" s="1">
        <f t="shared" si="52"/>
        <v>0.1</v>
      </c>
      <c r="AC176" s="1">
        <f t="shared" si="53"/>
        <v>0</v>
      </c>
      <c r="AD176" s="1">
        <f t="shared" si="54"/>
        <v>1.18999437932613</v>
      </c>
      <c r="AE176" s="1">
        <f t="shared" si="55"/>
        <v>0.0142857142857143</v>
      </c>
      <c r="AF176" s="1">
        <f t="shared" si="56"/>
        <v>70</v>
      </c>
      <c r="AG176" s="1">
        <f t="shared" si="57"/>
        <v>0.7</v>
      </c>
      <c r="AH176" s="7">
        <f t="shared" si="58"/>
        <v>0.101758737024918</v>
      </c>
      <c r="AI176" s="7" cm="1">
        <f t="array" ref="AI176">SQRT(SUMPRODUCT(N176:T176/100,(1-($N$4:$T$4/(SUMPRODUCT(N176:T176,$N$4:$T$4)/100)))^2))</f>
        <v>0.0290537376869327</v>
      </c>
      <c r="AJ176" s="7" cm="1">
        <f t="array" ref="AJ176">SUMPRODUCT(N176:T176,$N$3:$T$3)/100</f>
        <v>1.8947687920439</v>
      </c>
      <c r="AK176" s="7" cm="1">
        <f t="array" ref="AK176">SUMPRODUCT(N176:T176/100,($N$3:$T$3-(SUMPRODUCT(N176:T176,$N$3:$T$3)/100))^2)</f>
        <v>0.00234106527333297</v>
      </c>
      <c r="AL176" s="7" cm="1">
        <f t="array" ref="AL176">SUMPRODUCT(N176:T176/100,($N$2:$T$2-(SUMPRODUCT(N176:T176,$N$2:$T$2)/100))^2)</f>
        <v>2.09350754742919</v>
      </c>
      <c r="AM176" s="7" cm="1">
        <f t="array" ref="AM176">SUMPRODUCT(N176:T176,$N$2:$T$2)/100</f>
        <v>10.6504823790299</v>
      </c>
      <c r="AN176" s="1" cm="1">
        <f t="array" ref="AN176">SUMPRODUCT(N176:T176,$N$1:$T$1)/100</f>
        <v>1109.7582017422</v>
      </c>
      <c r="AO176" s="1" cm="1">
        <f t="array" ref="AO176">-8.314*SUMPRODUCT((N176:T176/100)*LN(N176:T176/100+0.000000000001))</f>
        <v>3.62139437182299</v>
      </c>
      <c r="AP176" s="1" cm="1">
        <f t="array" ref="AP176">SUMPRODUCT((N176:T176/100)^2)</f>
        <v>0.811471129274498</v>
      </c>
      <c r="AQ176" s="1" cm="1">
        <f t="array" ref="AQ176">1/SUMPRODUCT((N176:T176/100)^2)</f>
        <v>1.23232973290628</v>
      </c>
      <c r="AR176" s="1" t="s">
        <v>54</v>
      </c>
      <c r="AS176" s="6">
        <f t="shared" si="59"/>
        <v>0</v>
      </c>
      <c r="AT176" s="1">
        <v>979.85</v>
      </c>
      <c r="AU176" s="1">
        <v>4</v>
      </c>
      <c r="AV176" s="1">
        <v>0</v>
      </c>
      <c r="AW176" s="1">
        <v>499.85</v>
      </c>
      <c r="AX176" s="1">
        <v>0.5</v>
      </c>
      <c r="AY176" s="5">
        <f t="shared" si="60"/>
        <v>0</v>
      </c>
      <c r="AZ176" s="1">
        <f t="shared" si="61"/>
        <v>0</v>
      </c>
      <c r="BA176" s="1">
        <f t="shared" si="62"/>
        <v>249.925</v>
      </c>
      <c r="BB176" s="1">
        <f t="shared" si="63"/>
        <v>480</v>
      </c>
      <c r="BC176" s="1" t="s">
        <v>51</v>
      </c>
      <c r="BD176" s="1">
        <v>222</v>
      </c>
      <c r="BE176" s="1" t="s">
        <v>52</v>
      </c>
      <c r="BF176" s="1" t="s">
        <v>52</v>
      </c>
      <c r="BG176" s="1">
        <v>41</v>
      </c>
      <c r="BH176" s="1">
        <f t="shared" si="64"/>
        <v>0.130756166168583</v>
      </c>
      <c r="BI176" s="1">
        <f t="shared" si="65"/>
        <v>0.812085675359892</v>
      </c>
    </row>
    <row r="177" spans="1:61">
      <c r="A177" s="1">
        <v>863</v>
      </c>
      <c r="B177" s="1" t="s">
        <v>99</v>
      </c>
      <c r="C177" s="1" t="str">
        <f>_xlfn.XLOOKUP(A177,All!$A:$A,All!$C:$C,"")</f>
        <v>Cu-Al-Cr-Mg-Ni-Si</v>
      </c>
      <c r="D177" s="1">
        <v>2</v>
      </c>
      <c r="E177" s="1" t="s">
        <v>1344</v>
      </c>
      <c r="F177" s="1">
        <f t="shared" si="44"/>
        <v>92.25</v>
      </c>
      <c r="G177" s="1">
        <v>0.5</v>
      </c>
      <c r="H177" s="1">
        <v>0.1</v>
      </c>
      <c r="I177" s="1">
        <v>0.15</v>
      </c>
      <c r="J177" s="1">
        <v>6</v>
      </c>
      <c r="K177" s="1">
        <v>1</v>
      </c>
      <c r="L177" s="1">
        <v>0</v>
      </c>
      <c r="M177" s="1" t="s">
        <v>1345</v>
      </c>
      <c r="N177" s="1" cm="1">
        <f t="array" ref="N177">(F177/$F$4)/SUMPRODUCT($F177:$L177/$F$4:$L$4)*100</f>
        <v>89.8241262975082</v>
      </c>
      <c r="O177" s="1" cm="1">
        <f t="array" ref="O177">(G177/$G$4)/SUMPRODUCT($F177:$L177/$F$4:$L$4)*100</f>
        <v>1.14659676353571</v>
      </c>
      <c r="P177" s="1" cm="1">
        <f t="array" ref="P177">(H177/$H$4)/SUMPRODUCT($F177:$L177/$F$4:$L$4)*100</f>
        <v>0.118999437932613</v>
      </c>
      <c r="Q177" s="1" cm="1">
        <f t="array" ref="Q177">(I177/$I$4)/SUMPRODUCT($F177:$L177/$F$4:$L$4)*100</f>
        <v>0.381865548739609</v>
      </c>
      <c r="R177" s="1" cm="1">
        <f t="array" ref="R177">(J177/$J$4)/SUMPRODUCT($F177:$L177/$F$4:$L$4)*100</f>
        <v>6.32528046759661</v>
      </c>
      <c r="S177" s="1" cm="1">
        <f t="array" ref="S177">(K177/$K$4)/SUMPRODUCT($F177:$L177/$F$4:$L$4)*100</f>
        <v>2.20313148468724</v>
      </c>
      <c r="T177" s="1" cm="1">
        <f t="array" ref="T177">(L177/$L$4)/SUMPRODUCT($F177:$L177/$F$4:$L$4)*100</f>
        <v>0</v>
      </c>
      <c r="U177" s="1">
        <f t="shared" si="45"/>
        <v>100</v>
      </c>
      <c r="V177" s="1">
        <f t="shared" si="46"/>
        <v>6</v>
      </c>
      <c r="W177" s="1">
        <f t="shared" si="47"/>
        <v>7</v>
      </c>
      <c r="X177" s="1">
        <f t="shared" si="48"/>
        <v>6</v>
      </c>
      <c r="Y177" s="1">
        <f t="shared" si="49"/>
        <v>0.0214285714285714</v>
      </c>
      <c r="Z177" s="1">
        <f t="shared" si="50"/>
        <v>0</v>
      </c>
      <c r="AA177" s="1">
        <f t="shared" si="51"/>
        <v>0</v>
      </c>
      <c r="AB177" s="1">
        <f t="shared" si="52"/>
        <v>0.1</v>
      </c>
      <c r="AC177" s="1">
        <f t="shared" si="53"/>
        <v>0</v>
      </c>
      <c r="AD177" s="1">
        <f t="shared" si="54"/>
        <v>1.18999437932613</v>
      </c>
      <c r="AE177" s="1">
        <f t="shared" si="55"/>
        <v>0.0142857142857143</v>
      </c>
      <c r="AF177" s="1">
        <f t="shared" si="56"/>
        <v>70</v>
      </c>
      <c r="AG177" s="1">
        <f t="shared" si="57"/>
        <v>0.7</v>
      </c>
      <c r="AH177" s="7">
        <f t="shared" si="58"/>
        <v>0.101758737024918</v>
      </c>
      <c r="AI177" s="7" cm="1">
        <f t="array" ref="AI177">SQRT(SUMPRODUCT(N177:T177/100,(1-($N$4:$T$4/(SUMPRODUCT(N177:T177,$N$4:$T$4)/100)))^2))</f>
        <v>0.0290537376869327</v>
      </c>
      <c r="AJ177" s="7" cm="1">
        <f t="array" ref="AJ177">SUMPRODUCT(N177:T177,$N$3:$T$3)/100</f>
        <v>1.8947687920439</v>
      </c>
      <c r="AK177" s="7" cm="1">
        <f t="array" ref="AK177">SUMPRODUCT(N177:T177/100,($N$3:$T$3-(SUMPRODUCT(N177:T177,$N$3:$T$3)/100))^2)</f>
        <v>0.00234106527333297</v>
      </c>
      <c r="AL177" s="7" cm="1">
        <f t="array" ref="AL177">SUMPRODUCT(N177:T177/100,($N$2:$T$2-(SUMPRODUCT(N177:T177,$N$2:$T$2)/100))^2)</f>
        <v>2.09350754742919</v>
      </c>
      <c r="AM177" s="7" cm="1">
        <f t="array" ref="AM177">SUMPRODUCT(N177:T177,$N$2:$T$2)/100</f>
        <v>10.6504823790299</v>
      </c>
      <c r="AN177" s="1" cm="1">
        <f t="array" ref="AN177">SUMPRODUCT(N177:T177,$N$1:$T$1)/100</f>
        <v>1109.7582017422</v>
      </c>
      <c r="AO177" s="1" cm="1">
        <f t="array" ref="AO177">-8.314*SUMPRODUCT((N177:T177/100)*LN(N177:T177/100+0.000000000001))</f>
        <v>3.62139437182299</v>
      </c>
      <c r="AP177" s="1" cm="1">
        <f t="array" ref="AP177">SUMPRODUCT((N177:T177/100)^2)</f>
        <v>0.811471129274498</v>
      </c>
      <c r="AQ177" s="1" cm="1">
        <f t="array" ref="AQ177">1/SUMPRODUCT((N177:T177/100)^2)</f>
        <v>1.23232973290628</v>
      </c>
      <c r="AR177" s="1" t="s">
        <v>55</v>
      </c>
      <c r="AS177" s="6">
        <f t="shared" si="59"/>
        <v>2</v>
      </c>
      <c r="AT177" s="1">
        <v>979.85</v>
      </c>
      <c r="AU177" s="1">
        <v>4</v>
      </c>
      <c r="AV177" s="1">
        <v>50</v>
      </c>
      <c r="AW177" s="1">
        <v>449.85</v>
      </c>
      <c r="AX177" s="1">
        <v>0.25</v>
      </c>
      <c r="AY177" s="5">
        <f t="shared" si="60"/>
        <v>224.925</v>
      </c>
      <c r="AZ177" s="1">
        <f t="shared" si="61"/>
        <v>0.125</v>
      </c>
      <c r="BA177" s="1">
        <f t="shared" si="62"/>
        <v>112.4625</v>
      </c>
      <c r="BB177" s="1">
        <f t="shared" si="63"/>
        <v>530</v>
      </c>
      <c r="BC177" s="1" t="s">
        <v>56</v>
      </c>
      <c r="BD177" s="1">
        <v>235</v>
      </c>
      <c r="BE177" s="1" t="s">
        <v>52</v>
      </c>
      <c r="BF177" s="1" t="s">
        <v>52</v>
      </c>
      <c r="BG177" s="1">
        <v>41</v>
      </c>
      <c r="BH177" s="1">
        <f t="shared" si="64"/>
        <v>0.297948191929929</v>
      </c>
      <c r="BI177" s="1">
        <f t="shared" si="65"/>
        <v>0.788004693259768</v>
      </c>
    </row>
    <row r="178" spans="1:61">
      <c r="A178" s="1">
        <v>1190</v>
      </c>
      <c r="B178" s="1" t="s">
        <v>99</v>
      </c>
      <c r="C178" s="1" t="str">
        <f>_xlfn.XLOOKUP(A178,All!$A:$A,All!$C:$C,"")</f>
        <v>Cu-Al-Cr-Mg-Ni-Si</v>
      </c>
      <c r="D178" s="1">
        <v>2</v>
      </c>
      <c r="E178" s="1" t="s">
        <v>1344</v>
      </c>
      <c r="F178" s="1">
        <f t="shared" si="44"/>
        <v>92.25</v>
      </c>
      <c r="G178" s="1">
        <v>0.5</v>
      </c>
      <c r="H178" s="1">
        <v>0.1</v>
      </c>
      <c r="I178" s="1">
        <v>0.15</v>
      </c>
      <c r="J178" s="1">
        <v>6</v>
      </c>
      <c r="K178" s="1">
        <v>1</v>
      </c>
      <c r="L178" s="1">
        <v>0</v>
      </c>
      <c r="M178" s="1" t="s">
        <v>1345</v>
      </c>
      <c r="N178" s="1" cm="1">
        <f t="array" ref="N178">(F178/$F$4)/SUMPRODUCT($F178:$L178/$F$4:$L$4)*100</f>
        <v>89.8241262975082</v>
      </c>
      <c r="O178" s="1" cm="1">
        <f t="array" ref="O178">(G178/$G$4)/SUMPRODUCT($F178:$L178/$F$4:$L$4)*100</f>
        <v>1.14659676353571</v>
      </c>
      <c r="P178" s="1" cm="1">
        <f t="array" ref="P178">(H178/$H$4)/SUMPRODUCT($F178:$L178/$F$4:$L$4)*100</f>
        <v>0.118999437932613</v>
      </c>
      <c r="Q178" s="1" cm="1">
        <f t="array" ref="Q178">(I178/$I$4)/SUMPRODUCT($F178:$L178/$F$4:$L$4)*100</f>
        <v>0.381865548739609</v>
      </c>
      <c r="R178" s="1" cm="1">
        <f t="array" ref="R178">(J178/$J$4)/SUMPRODUCT($F178:$L178/$F$4:$L$4)*100</f>
        <v>6.32528046759661</v>
      </c>
      <c r="S178" s="1" cm="1">
        <f t="array" ref="S178">(K178/$K$4)/SUMPRODUCT($F178:$L178/$F$4:$L$4)*100</f>
        <v>2.20313148468724</v>
      </c>
      <c r="T178" s="1" cm="1">
        <f t="array" ref="T178">(L178/$L$4)/SUMPRODUCT($F178:$L178/$F$4:$L$4)*100</f>
        <v>0</v>
      </c>
      <c r="U178" s="1">
        <f t="shared" si="45"/>
        <v>100</v>
      </c>
      <c r="V178" s="1">
        <f t="shared" si="46"/>
        <v>6</v>
      </c>
      <c r="W178" s="1">
        <f t="shared" si="47"/>
        <v>7</v>
      </c>
      <c r="X178" s="1">
        <f t="shared" si="48"/>
        <v>6</v>
      </c>
      <c r="Y178" s="1">
        <f t="shared" si="49"/>
        <v>0.0214285714285714</v>
      </c>
      <c r="Z178" s="1">
        <f t="shared" si="50"/>
        <v>0</v>
      </c>
      <c r="AA178" s="1">
        <f t="shared" si="51"/>
        <v>0</v>
      </c>
      <c r="AB178" s="1">
        <f t="shared" si="52"/>
        <v>0.1</v>
      </c>
      <c r="AC178" s="1">
        <f t="shared" si="53"/>
        <v>0</v>
      </c>
      <c r="AD178" s="1">
        <f t="shared" si="54"/>
        <v>1.18999437932613</v>
      </c>
      <c r="AE178" s="1">
        <f t="shared" si="55"/>
        <v>0.0142857142857143</v>
      </c>
      <c r="AF178" s="1">
        <f t="shared" si="56"/>
        <v>70</v>
      </c>
      <c r="AG178" s="1">
        <f t="shared" si="57"/>
        <v>0.7</v>
      </c>
      <c r="AH178" s="7">
        <f t="shared" si="58"/>
        <v>0.101758737024918</v>
      </c>
      <c r="AI178" s="7" cm="1">
        <f t="array" ref="AI178">SQRT(SUMPRODUCT(N178:T178/100,(1-($N$4:$T$4/(SUMPRODUCT(N178:T178,$N$4:$T$4)/100)))^2))</f>
        <v>0.0290537376869327</v>
      </c>
      <c r="AJ178" s="7" cm="1">
        <f t="array" ref="AJ178">SUMPRODUCT(N178:T178,$N$3:$T$3)/100</f>
        <v>1.8947687920439</v>
      </c>
      <c r="AK178" s="7" cm="1">
        <f t="array" ref="AK178">SUMPRODUCT(N178:T178/100,($N$3:$T$3-(SUMPRODUCT(N178:T178,$N$3:$T$3)/100))^2)</f>
        <v>0.00234106527333297</v>
      </c>
      <c r="AL178" s="7" cm="1">
        <f t="array" ref="AL178">SUMPRODUCT(N178:T178/100,($N$2:$T$2-(SUMPRODUCT(N178:T178,$N$2:$T$2)/100))^2)</f>
        <v>2.09350754742919</v>
      </c>
      <c r="AM178" s="7" cm="1">
        <f t="array" ref="AM178">SUMPRODUCT(N178:T178,$N$2:$T$2)/100</f>
        <v>10.6504823790299</v>
      </c>
      <c r="AN178" s="1" cm="1">
        <f t="array" ref="AN178">SUMPRODUCT(N178:T178,$N$1:$T$1)/100</f>
        <v>1109.7582017422</v>
      </c>
      <c r="AO178" s="1" cm="1">
        <f t="array" ref="AO178">-8.314*SUMPRODUCT((N178:T178/100)*LN(N178:T178/100+0.000000000001))</f>
        <v>3.62139437182299</v>
      </c>
      <c r="AP178" s="1" cm="1">
        <f t="array" ref="AP178">SUMPRODUCT((N178:T178/100)^2)</f>
        <v>0.811471129274498</v>
      </c>
      <c r="AQ178" s="1" cm="1">
        <f t="array" ref="AQ178">1/SUMPRODUCT((N178:T178/100)^2)</f>
        <v>1.23232973290628</v>
      </c>
      <c r="AR178" s="1" t="s">
        <v>55</v>
      </c>
      <c r="AS178" s="6">
        <f t="shared" si="59"/>
        <v>2</v>
      </c>
      <c r="AT178" s="1">
        <v>979.85</v>
      </c>
      <c r="AU178" s="1">
        <v>4</v>
      </c>
      <c r="AV178" s="1">
        <v>50</v>
      </c>
      <c r="AW178" s="1">
        <v>449.85</v>
      </c>
      <c r="AX178" s="1">
        <v>8</v>
      </c>
      <c r="AY178" s="5">
        <f t="shared" si="60"/>
        <v>224.925</v>
      </c>
      <c r="AZ178" s="1">
        <f t="shared" si="61"/>
        <v>4</v>
      </c>
      <c r="BA178" s="1">
        <f t="shared" si="62"/>
        <v>3598.8</v>
      </c>
      <c r="BB178" s="1">
        <f t="shared" si="63"/>
        <v>530</v>
      </c>
      <c r="BC178" s="1" t="s">
        <v>56</v>
      </c>
      <c r="BD178" s="1">
        <v>244</v>
      </c>
      <c r="BE178" s="1" t="s">
        <v>52</v>
      </c>
      <c r="BF178" s="1" t="s">
        <v>52</v>
      </c>
      <c r="BG178" s="1">
        <v>41</v>
      </c>
      <c r="BH178" s="1">
        <f t="shared" si="64"/>
        <v>0.413696517457015</v>
      </c>
      <c r="BI178" s="1">
        <f t="shared" si="65"/>
        <v>0.772100152115195</v>
      </c>
    </row>
    <row r="179" spans="1:61">
      <c r="A179" s="1">
        <v>1186</v>
      </c>
      <c r="B179" s="1" t="s">
        <v>99</v>
      </c>
      <c r="C179" s="1" t="str">
        <f>_xlfn.XLOOKUP(A179,All!$A:$A,All!$C:$C,"")</f>
        <v>Cu-Al-Cr-Mg-Ni-Si</v>
      </c>
      <c r="D179" s="1">
        <v>2</v>
      </c>
      <c r="E179" s="1" t="s">
        <v>1344</v>
      </c>
      <c r="F179" s="1">
        <f t="shared" si="44"/>
        <v>92.25</v>
      </c>
      <c r="G179" s="1">
        <v>0.5</v>
      </c>
      <c r="H179" s="1">
        <v>0.1</v>
      </c>
      <c r="I179" s="1">
        <v>0.15</v>
      </c>
      <c r="J179" s="1">
        <v>6</v>
      </c>
      <c r="K179" s="1">
        <v>1</v>
      </c>
      <c r="L179" s="1">
        <v>0</v>
      </c>
      <c r="M179" s="1" t="s">
        <v>1345</v>
      </c>
      <c r="N179" s="1" cm="1">
        <f t="array" ref="N179">(F179/$F$4)/SUMPRODUCT($F179:$L179/$F$4:$L$4)*100</f>
        <v>89.8241262975082</v>
      </c>
      <c r="O179" s="1" cm="1">
        <f t="array" ref="O179">(G179/$G$4)/SUMPRODUCT($F179:$L179/$F$4:$L$4)*100</f>
        <v>1.14659676353571</v>
      </c>
      <c r="P179" s="1" cm="1">
        <f t="array" ref="P179">(H179/$H$4)/SUMPRODUCT($F179:$L179/$F$4:$L$4)*100</f>
        <v>0.118999437932613</v>
      </c>
      <c r="Q179" s="1" cm="1">
        <f t="array" ref="Q179">(I179/$I$4)/SUMPRODUCT($F179:$L179/$F$4:$L$4)*100</f>
        <v>0.381865548739609</v>
      </c>
      <c r="R179" s="1" cm="1">
        <f t="array" ref="R179">(J179/$J$4)/SUMPRODUCT($F179:$L179/$F$4:$L$4)*100</f>
        <v>6.32528046759661</v>
      </c>
      <c r="S179" s="1" cm="1">
        <f t="array" ref="S179">(K179/$K$4)/SUMPRODUCT($F179:$L179/$F$4:$L$4)*100</f>
        <v>2.20313148468724</v>
      </c>
      <c r="T179" s="1" cm="1">
        <f t="array" ref="T179">(L179/$L$4)/SUMPRODUCT($F179:$L179/$F$4:$L$4)*100</f>
        <v>0</v>
      </c>
      <c r="U179" s="1">
        <f t="shared" si="45"/>
        <v>100</v>
      </c>
      <c r="V179" s="1">
        <f t="shared" si="46"/>
        <v>6</v>
      </c>
      <c r="W179" s="1">
        <f t="shared" si="47"/>
        <v>7</v>
      </c>
      <c r="X179" s="1">
        <f t="shared" si="48"/>
        <v>6</v>
      </c>
      <c r="Y179" s="1">
        <f t="shared" si="49"/>
        <v>0.0214285714285714</v>
      </c>
      <c r="Z179" s="1">
        <f t="shared" si="50"/>
        <v>0</v>
      </c>
      <c r="AA179" s="1">
        <f t="shared" si="51"/>
        <v>0</v>
      </c>
      <c r="AB179" s="1">
        <f t="shared" si="52"/>
        <v>0.1</v>
      </c>
      <c r="AC179" s="1">
        <f t="shared" si="53"/>
        <v>0</v>
      </c>
      <c r="AD179" s="1">
        <f t="shared" si="54"/>
        <v>1.18999437932613</v>
      </c>
      <c r="AE179" s="1">
        <f t="shared" si="55"/>
        <v>0.0142857142857143</v>
      </c>
      <c r="AF179" s="1">
        <f t="shared" si="56"/>
        <v>70</v>
      </c>
      <c r="AG179" s="1">
        <f t="shared" si="57"/>
        <v>0.7</v>
      </c>
      <c r="AH179" s="7">
        <f t="shared" si="58"/>
        <v>0.101758737024918</v>
      </c>
      <c r="AI179" s="7" cm="1">
        <f t="array" ref="AI179">SQRT(SUMPRODUCT(N179:T179/100,(1-($N$4:$T$4/(SUMPRODUCT(N179:T179,$N$4:$T$4)/100)))^2))</f>
        <v>0.0290537376869327</v>
      </c>
      <c r="AJ179" s="7" cm="1">
        <f t="array" ref="AJ179">SUMPRODUCT(N179:T179,$N$3:$T$3)/100</f>
        <v>1.8947687920439</v>
      </c>
      <c r="AK179" s="7" cm="1">
        <f t="array" ref="AK179">SUMPRODUCT(N179:T179/100,($N$3:$T$3-(SUMPRODUCT(N179:T179,$N$3:$T$3)/100))^2)</f>
        <v>0.00234106527333297</v>
      </c>
      <c r="AL179" s="7" cm="1">
        <f t="array" ref="AL179">SUMPRODUCT(N179:T179/100,($N$2:$T$2-(SUMPRODUCT(N179:T179,$N$2:$T$2)/100))^2)</f>
        <v>2.09350754742919</v>
      </c>
      <c r="AM179" s="7" cm="1">
        <f t="array" ref="AM179">SUMPRODUCT(N179:T179,$N$2:$T$2)/100</f>
        <v>10.6504823790299</v>
      </c>
      <c r="AN179" s="1" cm="1">
        <f t="array" ref="AN179">SUMPRODUCT(N179:T179,$N$1:$T$1)/100</f>
        <v>1109.7582017422</v>
      </c>
      <c r="AO179" s="1" cm="1">
        <f t="array" ref="AO179">-8.314*SUMPRODUCT((N179:T179/100)*LN(N179:T179/100+0.000000000001))</f>
        <v>3.62139437182299</v>
      </c>
      <c r="AP179" s="1" cm="1">
        <f t="array" ref="AP179">SUMPRODUCT((N179:T179/100)^2)</f>
        <v>0.811471129274498</v>
      </c>
      <c r="AQ179" s="1" cm="1">
        <f t="array" ref="AQ179">1/SUMPRODUCT((N179:T179/100)^2)</f>
        <v>1.23232973290628</v>
      </c>
      <c r="AR179" s="1" t="s">
        <v>55</v>
      </c>
      <c r="AS179" s="6">
        <f t="shared" si="59"/>
        <v>2</v>
      </c>
      <c r="AT179" s="1">
        <v>979.85</v>
      </c>
      <c r="AU179" s="1">
        <v>4</v>
      </c>
      <c r="AV179" s="1">
        <v>50</v>
      </c>
      <c r="AW179" s="1">
        <v>449.85</v>
      </c>
      <c r="AX179" s="1">
        <v>8</v>
      </c>
      <c r="AY179" s="5">
        <f t="shared" si="60"/>
        <v>224.925</v>
      </c>
      <c r="AZ179" s="1">
        <f t="shared" si="61"/>
        <v>4</v>
      </c>
      <c r="BA179" s="1">
        <f t="shared" si="62"/>
        <v>3598.8</v>
      </c>
      <c r="BB179" s="1">
        <f t="shared" si="63"/>
        <v>530</v>
      </c>
      <c r="BC179" s="1" t="s">
        <v>56</v>
      </c>
      <c r="BD179" s="1">
        <v>248</v>
      </c>
      <c r="BE179" s="1" t="s">
        <v>52</v>
      </c>
      <c r="BF179" s="1" t="s">
        <v>52</v>
      </c>
      <c r="BG179" s="1">
        <v>41</v>
      </c>
      <c r="BH179" s="1">
        <f t="shared" si="64"/>
        <v>0.465140217691276</v>
      </c>
      <c r="BI179" s="1">
        <f t="shared" si="65"/>
        <v>0.765245089682088</v>
      </c>
    </row>
    <row r="180" spans="1:61">
      <c r="A180" s="1">
        <v>925</v>
      </c>
      <c r="B180" s="1" t="s">
        <v>99</v>
      </c>
      <c r="C180" s="1" t="str">
        <f>_xlfn.XLOOKUP(A180,All!$A:$A,All!$C:$C,"")</f>
        <v>Cu-Al-Cr-Mg-Ni-Si</v>
      </c>
      <c r="D180" s="1">
        <v>2</v>
      </c>
      <c r="E180" s="1" t="s">
        <v>1344</v>
      </c>
      <c r="F180" s="1">
        <f t="shared" si="44"/>
        <v>92.25</v>
      </c>
      <c r="G180" s="1">
        <v>0.5</v>
      </c>
      <c r="H180" s="1">
        <v>0.1</v>
      </c>
      <c r="I180" s="1">
        <v>0.15</v>
      </c>
      <c r="J180" s="1">
        <v>6</v>
      </c>
      <c r="K180" s="1">
        <v>1</v>
      </c>
      <c r="L180" s="1">
        <v>0</v>
      </c>
      <c r="M180" s="1" t="s">
        <v>1345</v>
      </c>
      <c r="N180" s="1" cm="1">
        <f t="array" ref="N180">(F180/$F$4)/SUMPRODUCT($F180:$L180/$F$4:$L$4)*100</f>
        <v>89.8241262975082</v>
      </c>
      <c r="O180" s="1" cm="1">
        <f t="array" ref="O180">(G180/$G$4)/SUMPRODUCT($F180:$L180/$F$4:$L$4)*100</f>
        <v>1.14659676353571</v>
      </c>
      <c r="P180" s="1" cm="1">
        <f t="array" ref="P180">(H180/$H$4)/SUMPRODUCT($F180:$L180/$F$4:$L$4)*100</f>
        <v>0.118999437932613</v>
      </c>
      <c r="Q180" s="1" cm="1">
        <f t="array" ref="Q180">(I180/$I$4)/SUMPRODUCT($F180:$L180/$F$4:$L$4)*100</f>
        <v>0.381865548739609</v>
      </c>
      <c r="R180" s="1" cm="1">
        <f t="array" ref="R180">(J180/$J$4)/SUMPRODUCT($F180:$L180/$F$4:$L$4)*100</f>
        <v>6.32528046759661</v>
      </c>
      <c r="S180" s="1" cm="1">
        <f t="array" ref="S180">(K180/$K$4)/SUMPRODUCT($F180:$L180/$F$4:$L$4)*100</f>
        <v>2.20313148468724</v>
      </c>
      <c r="T180" s="1" cm="1">
        <f t="array" ref="T180">(L180/$L$4)/SUMPRODUCT($F180:$L180/$F$4:$L$4)*100</f>
        <v>0</v>
      </c>
      <c r="U180" s="1">
        <f t="shared" si="45"/>
        <v>100</v>
      </c>
      <c r="V180" s="1">
        <f t="shared" si="46"/>
        <v>6</v>
      </c>
      <c r="W180" s="1">
        <f t="shared" si="47"/>
        <v>7</v>
      </c>
      <c r="X180" s="1">
        <f t="shared" si="48"/>
        <v>6</v>
      </c>
      <c r="Y180" s="1">
        <f t="shared" si="49"/>
        <v>0.0214285714285714</v>
      </c>
      <c r="Z180" s="1">
        <f t="shared" si="50"/>
        <v>0</v>
      </c>
      <c r="AA180" s="1">
        <f t="shared" si="51"/>
        <v>0</v>
      </c>
      <c r="AB180" s="1">
        <f t="shared" si="52"/>
        <v>0.1</v>
      </c>
      <c r="AC180" s="1">
        <f t="shared" si="53"/>
        <v>0</v>
      </c>
      <c r="AD180" s="1">
        <f t="shared" si="54"/>
        <v>1.18999437932613</v>
      </c>
      <c r="AE180" s="1">
        <f t="shared" si="55"/>
        <v>0.0142857142857143</v>
      </c>
      <c r="AF180" s="1">
        <f t="shared" si="56"/>
        <v>70</v>
      </c>
      <c r="AG180" s="1">
        <f t="shared" si="57"/>
        <v>0.7</v>
      </c>
      <c r="AH180" s="7">
        <f t="shared" si="58"/>
        <v>0.101758737024918</v>
      </c>
      <c r="AI180" s="7" cm="1">
        <f t="array" ref="AI180">SQRT(SUMPRODUCT(N180:T180/100,(1-($N$4:$T$4/(SUMPRODUCT(N180:T180,$N$4:$T$4)/100)))^2))</f>
        <v>0.0290537376869327</v>
      </c>
      <c r="AJ180" s="7" cm="1">
        <f t="array" ref="AJ180">SUMPRODUCT(N180:T180,$N$3:$T$3)/100</f>
        <v>1.8947687920439</v>
      </c>
      <c r="AK180" s="7" cm="1">
        <f t="array" ref="AK180">SUMPRODUCT(N180:T180/100,($N$3:$T$3-(SUMPRODUCT(N180:T180,$N$3:$T$3)/100))^2)</f>
        <v>0.00234106527333297</v>
      </c>
      <c r="AL180" s="7" cm="1">
        <f t="array" ref="AL180">SUMPRODUCT(N180:T180/100,($N$2:$T$2-(SUMPRODUCT(N180:T180,$N$2:$T$2)/100))^2)</f>
        <v>2.09350754742919</v>
      </c>
      <c r="AM180" s="7" cm="1">
        <f t="array" ref="AM180">SUMPRODUCT(N180:T180,$N$2:$T$2)/100</f>
        <v>10.6504823790299</v>
      </c>
      <c r="AN180" s="1" cm="1">
        <f t="array" ref="AN180">SUMPRODUCT(N180:T180,$N$1:$T$1)/100</f>
        <v>1109.7582017422</v>
      </c>
      <c r="AO180" s="1" cm="1">
        <f t="array" ref="AO180">-8.314*SUMPRODUCT((N180:T180/100)*LN(N180:T180/100+0.000000000001))</f>
        <v>3.62139437182299</v>
      </c>
      <c r="AP180" s="1" cm="1">
        <f t="array" ref="AP180">SUMPRODUCT((N180:T180/100)^2)</f>
        <v>0.811471129274498</v>
      </c>
      <c r="AQ180" s="1" cm="1">
        <f t="array" ref="AQ180">1/SUMPRODUCT((N180:T180/100)^2)</f>
        <v>1.23232973290628</v>
      </c>
      <c r="AR180" s="1" t="s">
        <v>55</v>
      </c>
      <c r="AS180" s="6">
        <f t="shared" si="59"/>
        <v>2</v>
      </c>
      <c r="AT180" s="1">
        <v>979.85</v>
      </c>
      <c r="AU180" s="1">
        <v>4</v>
      </c>
      <c r="AV180" s="1">
        <v>50</v>
      </c>
      <c r="AW180" s="1">
        <v>399.85</v>
      </c>
      <c r="AX180" s="1">
        <v>0.75</v>
      </c>
      <c r="AY180" s="5">
        <f t="shared" si="60"/>
        <v>199.925</v>
      </c>
      <c r="AZ180" s="1">
        <f t="shared" si="61"/>
        <v>0.375</v>
      </c>
      <c r="BA180" s="1">
        <f t="shared" si="62"/>
        <v>299.8875</v>
      </c>
      <c r="BB180" s="1">
        <f t="shared" si="63"/>
        <v>580</v>
      </c>
      <c r="BC180" s="1" t="s">
        <v>56</v>
      </c>
      <c r="BD180" s="1">
        <v>252</v>
      </c>
      <c r="BE180" s="1" t="s">
        <v>52</v>
      </c>
      <c r="BF180" s="1" t="s">
        <v>52</v>
      </c>
      <c r="BG180" s="1">
        <v>41</v>
      </c>
      <c r="BH180" s="1">
        <f t="shared" si="64"/>
        <v>0.516583917925536</v>
      </c>
      <c r="BI180" s="1">
        <f t="shared" si="65"/>
        <v>0.758526566744865</v>
      </c>
    </row>
    <row r="181" spans="1:61">
      <c r="A181" s="1">
        <v>827</v>
      </c>
      <c r="B181" s="1" t="s">
        <v>99</v>
      </c>
      <c r="C181" s="1" t="str">
        <f>_xlfn.XLOOKUP(A181,All!$A:$A,All!$C:$C,"")</f>
        <v>Cu-Al-Cr-Mg-Ni-Si</v>
      </c>
      <c r="D181" s="1">
        <v>2</v>
      </c>
      <c r="E181" s="1" t="s">
        <v>1344</v>
      </c>
      <c r="F181" s="1">
        <f t="shared" si="44"/>
        <v>92.25</v>
      </c>
      <c r="G181" s="1">
        <v>0.5</v>
      </c>
      <c r="H181" s="1">
        <v>0.1</v>
      </c>
      <c r="I181" s="1">
        <v>0.15</v>
      </c>
      <c r="J181" s="1">
        <v>6</v>
      </c>
      <c r="K181" s="1">
        <v>1</v>
      </c>
      <c r="L181" s="1">
        <v>0</v>
      </c>
      <c r="M181" s="1" t="s">
        <v>1345</v>
      </c>
      <c r="N181" s="1" cm="1">
        <f t="array" ref="N181">(F181/$F$4)/SUMPRODUCT($F181:$L181/$F$4:$L$4)*100</f>
        <v>89.8241262975082</v>
      </c>
      <c r="O181" s="1" cm="1">
        <f t="array" ref="O181">(G181/$G$4)/SUMPRODUCT($F181:$L181/$F$4:$L$4)*100</f>
        <v>1.14659676353571</v>
      </c>
      <c r="P181" s="1" cm="1">
        <f t="array" ref="P181">(H181/$H$4)/SUMPRODUCT($F181:$L181/$F$4:$L$4)*100</f>
        <v>0.118999437932613</v>
      </c>
      <c r="Q181" s="1" cm="1">
        <f t="array" ref="Q181">(I181/$I$4)/SUMPRODUCT($F181:$L181/$F$4:$L$4)*100</f>
        <v>0.381865548739609</v>
      </c>
      <c r="R181" s="1" cm="1">
        <f t="array" ref="R181">(J181/$J$4)/SUMPRODUCT($F181:$L181/$F$4:$L$4)*100</f>
        <v>6.32528046759661</v>
      </c>
      <c r="S181" s="1" cm="1">
        <f t="array" ref="S181">(K181/$K$4)/SUMPRODUCT($F181:$L181/$F$4:$L$4)*100</f>
        <v>2.20313148468724</v>
      </c>
      <c r="T181" s="1" cm="1">
        <f t="array" ref="T181">(L181/$L$4)/SUMPRODUCT($F181:$L181/$F$4:$L$4)*100</f>
        <v>0</v>
      </c>
      <c r="U181" s="1">
        <f t="shared" si="45"/>
        <v>100</v>
      </c>
      <c r="V181" s="1">
        <f t="shared" si="46"/>
        <v>6</v>
      </c>
      <c r="W181" s="1">
        <f t="shared" si="47"/>
        <v>7</v>
      </c>
      <c r="X181" s="1">
        <f t="shared" si="48"/>
        <v>6</v>
      </c>
      <c r="Y181" s="1">
        <f t="shared" si="49"/>
        <v>0.0214285714285714</v>
      </c>
      <c r="Z181" s="1">
        <f t="shared" si="50"/>
        <v>0</v>
      </c>
      <c r="AA181" s="1">
        <f t="shared" si="51"/>
        <v>0</v>
      </c>
      <c r="AB181" s="1">
        <f t="shared" si="52"/>
        <v>0.1</v>
      </c>
      <c r="AC181" s="1">
        <f t="shared" si="53"/>
        <v>0</v>
      </c>
      <c r="AD181" s="1">
        <f t="shared" si="54"/>
        <v>1.18999437932613</v>
      </c>
      <c r="AE181" s="1">
        <f t="shared" si="55"/>
        <v>0.0142857142857143</v>
      </c>
      <c r="AF181" s="1">
        <f t="shared" si="56"/>
        <v>70</v>
      </c>
      <c r="AG181" s="1">
        <f t="shared" si="57"/>
        <v>0.7</v>
      </c>
      <c r="AH181" s="7">
        <f t="shared" si="58"/>
        <v>0.101758737024918</v>
      </c>
      <c r="AI181" s="7" cm="1">
        <f t="array" ref="AI181">SQRT(SUMPRODUCT(N181:T181/100,(1-($N$4:$T$4/(SUMPRODUCT(N181:T181,$N$4:$T$4)/100)))^2))</f>
        <v>0.0290537376869327</v>
      </c>
      <c r="AJ181" s="7" cm="1">
        <f t="array" ref="AJ181">SUMPRODUCT(N181:T181,$N$3:$T$3)/100</f>
        <v>1.8947687920439</v>
      </c>
      <c r="AK181" s="7" cm="1">
        <f t="array" ref="AK181">SUMPRODUCT(N181:T181/100,($N$3:$T$3-(SUMPRODUCT(N181:T181,$N$3:$T$3)/100))^2)</f>
        <v>0.00234106527333297</v>
      </c>
      <c r="AL181" s="7" cm="1">
        <f t="array" ref="AL181">SUMPRODUCT(N181:T181/100,($N$2:$T$2-(SUMPRODUCT(N181:T181,$N$2:$T$2)/100))^2)</f>
        <v>2.09350754742919</v>
      </c>
      <c r="AM181" s="7" cm="1">
        <f t="array" ref="AM181">SUMPRODUCT(N181:T181,$N$2:$T$2)/100</f>
        <v>10.6504823790299</v>
      </c>
      <c r="AN181" s="1" cm="1">
        <f t="array" ref="AN181">SUMPRODUCT(N181:T181,$N$1:$T$1)/100</f>
        <v>1109.7582017422</v>
      </c>
      <c r="AO181" s="1" cm="1">
        <f t="array" ref="AO181">-8.314*SUMPRODUCT((N181:T181/100)*LN(N181:T181/100+0.000000000001))</f>
        <v>3.62139437182299</v>
      </c>
      <c r="AP181" s="1" cm="1">
        <f t="array" ref="AP181">SUMPRODUCT((N181:T181/100)^2)</f>
        <v>0.811471129274498</v>
      </c>
      <c r="AQ181" s="1" cm="1">
        <f t="array" ref="AQ181">1/SUMPRODUCT((N181:T181/100)^2)</f>
        <v>1.23232973290628</v>
      </c>
      <c r="AR181" s="1" t="s">
        <v>55</v>
      </c>
      <c r="AS181" s="6">
        <f t="shared" si="59"/>
        <v>2</v>
      </c>
      <c r="AT181" s="1">
        <v>979.85</v>
      </c>
      <c r="AU181" s="1">
        <v>4</v>
      </c>
      <c r="AV181" s="1">
        <v>50</v>
      </c>
      <c r="AW181" s="1">
        <v>399.85</v>
      </c>
      <c r="AX181" s="1">
        <v>0.083</v>
      </c>
      <c r="AY181" s="5">
        <f t="shared" si="60"/>
        <v>199.925</v>
      </c>
      <c r="AZ181" s="1">
        <f t="shared" si="61"/>
        <v>0.0415</v>
      </c>
      <c r="BA181" s="1">
        <f t="shared" si="62"/>
        <v>33.18755</v>
      </c>
      <c r="BB181" s="1">
        <f t="shared" si="63"/>
        <v>580</v>
      </c>
      <c r="BC181" s="1" t="s">
        <v>56</v>
      </c>
      <c r="BD181" s="1">
        <v>254</v>
      </c>
      <c r="BE181" s="1" t="s">
        <v>52</v>
      </c>
      <c r="BF181" s="1" t="s">
        <v>52</v>
      </c>
      <c r="BG181" s="1">
        <v>41</v>
      </c>
      <c r="BH181" s="1">
        <f t="shared" si="64"/>
        <v>0.542305768042667</v>
      </c>
      <c r="BI181" s="1">
        <f t="shared" si="65"/>
        <v>0.755219649235383</v>
      </c>
    </row>
    <row r="182" spans="1:61">
      <c r="A182" s="1">
        <v>779</v>
      </c>
      <c r="B182" s="1" t="s">
        <v>97</v>
      </c>
      <c r="C182" s="1" t="str">
        <f>_xlfn.XLOOKUP(A182,All!$A:$A,All!$C:$C,"")</f>
        <v>Cu-Al-Cr-Mg-Ni-Si</v>
      </c>
      <c r="D182" s="1">
        <v>2</v>
      </c>
      <c r="E182" s="1" t="s">
        <v>1344</v>
      </c>
      <c r="F182" s="1">
        <f t="shared" si="44"/>
        <v>92.27</v>
      </c>
      <c r="G182" s="1">
        <v>0.49</v>
      </c>
      <c r="H182" s="1">
        <v>0.11</v>
      </c>
      <c r="I182" s="1">
        <v>0.12</v>
      </c>
      <c r="J182" s="1">
        <v>5.98</v>
      </c>
      <c r="K182" s="1">
        <v>1.03</v>
      </c>
      <c r="L182" s="1">
        <v>0</v>
      </c>
      <c r="M182" s="1" t="s">
        <v>1345</v>
      </c>
      <c r="N182" s="1" cm="1">
        <f t="array" ref="N182">(F182/$F$4)/SUMPRODUCT($F182:$L182/$F$4:$L$4)*100</f>
        <v>89.8641984588999</v>
      </c>
      <c r="O182" s="1" cm="1">
        <f t="array" ref="O182">(G182/$G$4)/SUMPRODUCT($F182:$L182/$F$4:$L$4)*100</f>
        <v>1.12392244657047</v>
      </c>
      <c r="P182" s="1" cm="1">
        <f t="array" ref="P182">(H182/$H$4)/SUMPRODUCT($F182:$L182/$F$4:$L$4)*100</f>
        <v>0.130929392522741</v>
      </c>
      <c r="Q182" s="1" cm="1">
        <f t="array" ref="Q182">(I182/$I$4)/SUMPRODUCT($F182:$L182/$F$4:$L$4)*100</f>
        <v>0.305562478066051</v>
      </c>
      <c r="R182" s="1" cm="1">
        <f t="array" ref="R182">(J182/$J$4)/SUMPRODUCT($F182:$L182/$F$4:$L$4)*100</f>
        <v>6.30564153814258</v>
      </c>
      <c r="S182" s="1" cm="1">
        <f t="array" ref="S182">(K182/$K$4)/SUMPRODUCT($F182:$L182/$F$4:$L$4)*100</f>
        <v>2.26974568579824</v>
      </c>
      <c r="T182" s="1" cm="1">
        <f t="array" ref="T182">(L182/$L$4)/SUMPRODUCT($F182:$L182/$F$4:$L$4)*100</f>
        <v>0</v>
      </c>
      <c r="U182" s="1">
        <f t="shared" si="45"/>
        <v>100</v>
      </c>
      <c r="V182" s="1">
        <f t="shared" si="46"/>
        <v>5.80582524271845</v>
      </c>
      <c r="W182" s="1">
        <f t="shared" si="47"/>
        <v>7.01</v>
      </c>
      <c r="X182" s="1">
        <f t="shared" si="48"/>
        <v>6.1594</v>
      </c>
      <c r="Y182" s="1">
        <f t="shared" si="49"/>
        <v>0.0171184022824536</v>
      </c>
      <c r="Z182" s="1">
        <f t="shared" si="50"/>
        <v>0</v>
      </c>
      <c r="AA182" s="1">
        <f t="shared" si="51"/>
        <v>0</v>
      </c>
      <c r="AB182" s="1">
        <f t="shared" si="52"/>
        <v>0.11</v>
      </c>
      <c r="AC182" s="1">
        <f t="shared" si="53"/>
        <v>0</v>
      </c>
      <c r="AD182" s="1">
        <f t="shared" si="54"/>
        <v>1.19026720475219</v>
      </c>
      <c r="AE182" s="1">
        <f t="shared" si="55"/>
        <v>0.0156918687589158</v>
      </c>
      <c r="AF182" s="1">
        <f t="shared" si="56"/>
        <v>63.7272727272727</v>
      </c>
      <c r="AG182" s="1">
        <f t="shared" si="57"/>
        <v>0.7711</v>
      </c>
      <c r="AH182" s="7">
        <f t="shared" si="58"/>
        <v>0.101358015411001</v>
      </c>
      <c r="AI182" s="7" cm="1">
        <f t="array" ref="AI182">SQRT(SUMPRODUCT(N182:T182/100,(1-($N$4:$T$4/(SUMPRODUCT(N182:T182,$N$4:$T$4)/100)))^2))</f>
        <v>0.0283459528596504</v>
      </c>
      <c r="AJ182" s="7" cm="1">
        <f t="array" ref="AJ182">SUMPRODUCT(N182:T182,$N$3:$T$3)/100</f>
        <v>1.89525413989612</v>
      </c>
      <c r="AK182" s="7" cm="1">
        <f t="array" ref="AK182">SUMPRODUCT(N182:T182/100,($N$3:$T$3-(SUMPRODUCT(N182:T182,$N$3:$T$3)/100))^2)</f>
        <v>0.00206807954721929</v>
      </c>
      <c r="AL182" s="7" cm="1">
        <f t="array" ref="AL182">SUMPRODUCT(N182:T182/100,($N$2:$T$2-(SUMPRODUCT(N182:T182,$N$2:$T$2)/100))^2)</f>
        <v>2.05513365727056</v>
      </c>
      <c r="AM182" s="7" cm="1">
        <f t="array" ref="AM182">SUMPRODUCT(N182:T182,$N$2:$T$2)/100</f>
        <v>10.654100498235</v>
      </c>
      <c r="AN182" s="1" cm="1">
        <f t="array" ref="AN182">SUMPRODUCT(N182:T182,$N$1:$T$1)/100</f>
        <v>1110.43082202411</v>
      </c>
      <c r="AO182" s="1" cm="1">
        <f t="array" ref="AO182">-8.314*SUMPRODUCT((N182:T182/100)*LN(N182:T182/100+0.000000000001))</f>
        <v>3.60047464611669</v>
      </c>
      <c r="AP182" s="1" cm="1">
        <f t="array" ref="AP182">SUMPRODUCT((N182:T182/100)^2)</f>
        <v>0.812186073794603</v>
      </c>
      <c r="AQ182" s="1" cm="1">
        <f t="array" ref="AQ182">1/SUMPRODUCT((N182:T182/100)^2)</f>
        <v>1.23124494775922</v>
      </c>
      <c r="AR182" s="1" t="s">
        <v>50</v>
      </c>
      <c r="AS182" s="6">
        <f t="shared" si="59"/>
        <v>1</v>
      </c>
      <c r="AT182" s="1">
        <v>969.85</v>
      </c>
      <c r="AU182" s="1">
        <v>6</v>
      </c>
      <c r="AV182" s="1">
        <v>50</v>
      </c>
      <c r="AW182" s="1">
        <v>749.85</v>
      </c>
      <c r="AX182" s="1">
        <v>16</v>
      </c>
      <c r="AY182" s="5">
        <f t="shared" si="60"/>
        <v>374.925</v>
      </c>
      <c r="AZ182" s="1">
        <f t="shared" si="61"/>
        <v>8</v>
      </c>
      <c r="BA182" s="1">
        <f t="shared" si="62"/>
        <v>11997.6</v>
      </c>
      <c r="BB182" s="1">
        <f t="shared" si="63"/>
        <v>220</v>
      </c>
      <c r="BC182" s="1" t="s">
        <v>51</v>
      </c>
      <c r="BD182" s="1">
        <v>95</v>
      </c>
      <c r="BE182" s="1" t="s">
        <v>52</v>
      </c>
      <c r="BF182" s="1" t="s">
        <v>52</v>
      </c>
      <c r="BG182" s="1">
        <v>41</v>
      </c>
      <c r="BH182" s="1">
        <f t="shared" si="64"/>
        <v>-1.50258131626919</v>
      </c>
      <c r="BI182" s="1">
        <f t="shared" si="65"/>
        <v>1.09690879965459</v>
      </c>
    </row>
    <row r="183" spans="1:61">
      <c r="A183" s="1">
        <v>748</v>
      </c>
      <c r="B183" s="1" t="s">
        <v>97</v>
      </c>
      <c r="C183" s="1" t="str">
        <f>_xlfn.XLOOKUP(A183,All!$A:$A,All!$C:$C,"")</f>
        <v>Cu-Al-Cr-Mg-Ni-Si</v>
      </c>
      <c r="D183" s="1">
        <v>2</v>
      </c>
      <c r="E183" s="1" t="s">
        <v>1344</v>
      </c>
      <c r="F183" s="1">
        <f t="shared" si="44"/>
        <v>92.27</v>
      </c>
      <c r="G183" s="1">
        <v>0.49</v>
      </c>
      <c r="H183" s="1">
        <v>0.11</v>
      </c>
      <c r="I183" s="1">
        <v>0.12</v>
      </c>
      <c r="J183" s="1">
        <v>5.98</v>
      </c>
      <c r="K183" s="1">
        <v>1.03</v>
      </c>
      <c r="L183" s="1">
        <v>0</v>
      </c>
      <c r="M183" s="1" t="s">
        <v>1345</v>
      </c>
      <c r="N183" s="1" cm="1">
        <f t="array" ref="N183">(F183/$F$4)/SUMPRODUCT($F183:$L183/$F$4:$L$4)*100</f>
        <v>89.8641984588999</v>
      </c>
      <c r="O183" s="1" cm="1">
        <f t="array" ref="O183">(G183/$G$4)/SUMPRODUCT($F183:$L183/$F$4:$L$4)*100</f>
        <v>1.12392244657047</v>
      </c>
      <c r="P183" s="1" cm="1">
        <f t="array" ref="P183">(H183/$H$4)/SUMPRODUCT($F183:$L183/$F$4:$L$4)*100</f>
        <v>0.130929392522741</v>
      </c>
      <c r="Q183" s="1" cm="1">
        <f t="array" ref="Q183">(I183/$I$4)/SUMPRODUCT($F183:$L183/$F$4:$L$4)*100</f>
        <v>0.305562478066051</v>
      </c>
      <c r="R183" s="1" cm="1">
        <f t="array" ref="R183">(J183/$J$4)/SUMPRODUCT($F183:$L183/$F$4:$L$4)*100</f>
        <v>6.30564153814258</v>
      </c>
      <c r="S183" s="1" cm="1">
        <f t="array" ref="S183">(K183/$K$4)/SUMPRODUCT($F183:$L183/$F$4:$L$4)*100</f>
        <v>2.26974568579824</v>
      </c>
      <c r="T183" s="1" cm="1">
        <f t="array" ref="T183">(L183/$L$4)/SUMPRODUCT($F183:$L183/$F$4:$L$4)*100</f>
        <v>0</v>
      </c>
      <c r="U183" s="1">
        <f t="shared" si="45"/>
        <v>100</v>
      </c>
      <c r="V183" s="1">
        <f t="shared" si="46"/>
        <v>5.80582524271845</v>
      </c>
      <c r="W183" s="1">
        <f t="shared" si="47"/>
        <v>7.01</v>
      </c>
      <c r="X183" s="1">
        <f t="shared" si="48"/>
        <v>6.1594</v>
      </c>
      <c r="Y183" s="1">
        <f t="shared" si="49"/>
        <v>0.0171184022824536</v>
      </c>
      <c r="Z183" s="1">
        <f t="shared" si="50"/>
        <v>0</v>
      </c>
      <c r="AA183" s="1">
        <f t="shared" si="51"/>
        <v>0</v>
      </c>
      <c r="AB183" s="1">
        <f t="shared" si="52"/>
        <v>0.11</v>
      </c>
      <c r="AC183" s="1">
        <f t="shared" si="53"/>
        <v>0</v>
      </c>
      <c r="AD183" s="1">
        <f t="shared" si="54"/>
        <v>1.19026720475219</v>
      </c>
      <c r="AE183" s="1">
        <f t="shared" si="55"/>
        <v>0.0156918687589158</v>
      </c>
      <c r="AF183" s="1">
        <f t="shared" si="56"/>
        <v>63.7272727272727</v>
      </c>
      <c r="AG183" s="1">
        <f t="shared" si="57"/>
        <v>0.7711</v>
      </c>
      <c r="AH183" s="7">
        <f t="shared" si="58"/>
        <v>0.101358015411001</v>
      </c>
      <c r="AI183" s="7" cm="1">
        <f t="array" ref="AI183">SQRT(SUMPRODUCT(N183:T183/100,(1-($N$4:$T$4/(SUMPRODUCT(N183:T183,$N$4:$T$4)/100)))^2))</f>
        <v>0.0283459528596504</v>
      </c>
      <c r="AJ183" s="7" cm="1">
        <f t="array" ref="AJ183">SUMPRODUCT(N183:T183,$N$3:$T$3)/100</f>
        <v>1.89525413989612</v>
      </c>
      <c r="AK183" s="7" cm="1">
        <f t="array" ref="AK183">SUMPRODUCT(N183:T183/100,($N$3:$T$3-(SUMPRODUCT(N183:T183,$N$3:$T$3)/100))^2)</f>
        <v>0.00206807954721929</v>
      </c>
      <c r="AL183" s="7" cm="1">
        <f t="array" ref="AL183">SUMPRODUCT(N183:T183/100,($N$2:$T$2-(SUMPRODUCT(N183:T183,$N$2:$T$2)/100))^2)</f>
        <v>2.05513365727056</v>
      </c>
      <c r="AM183" s="7" cm="1">
        <f t="array" ref="AM183">SUMPRODUCT(N183:T183,$N$2:$T$2)/100</f>
        <v>10.654100498235</v>
      </c>
      <c r="AN183" s="1" cm="1">
        <f t="array" ref="AN183">SUMPRODUCT(N183:T183,$N$1:$T$1)/100</f>
        <v>1110.43082202411</v>
      </c>
      <c r="AO183" s="1" cm="1">
        <f t="array" ref="AO183">-8.314*SUMPRODUCT((N183:T183/100)*LN(N183:T183/100+0.000000000001))</f>
        <v>3.60047464611669</v>
      </c>
      <c r="AP183" s="1" cm="1">
        <f t="array" ref="AP183">SUMPRODUCT((N183:T183/100)^2)</f>
        <v>0.812186073794603</v>
      </c>
      <c r="AQ183" s="1" cm="1">
        <f t="array" ref="AQ183">1/SUMPRODUCT((N183:T183/100)^2)</f>
        <v>1.23124494775922</v>
      </c>
      <c r="AR183" s="1" t="s">
        <v>50</v>
      </c>
      <c r="AS183" s="6">
        <f t="shared" si="59"/>
        <v>1</v>
      </c>
      <c r="AT183" s="1">
        <v>969.85</v>
      </c>
      <c r="AU183" s="1">
        <v>6</v>
      </c>
      <c r="AV183" s="1">
        <v>50</v>
      </c>
      <c r="AW183" s="1">
        <v>699.85</v>
      </c>
      <c r="AX183" s="1">
        <v>12</v>
      </c>
      <c r="AY183" s="5">
        <f t="shared" si="60"/>
        <v>349.925</v>
      </c>
      <c r="AZ183" s="1">
        <f t="shared" si="61"/>
        <v>6</v>
      </c>
      <c r="BA183" s="1">
        <f t="shared" si="62"/>
        <v>8398.2</v>
      </c>
      <c r="BB183" s="1">
        <f t="shared" si="63"/>
        <v>270</v>
      </c>
      <c r="BC183" s="1" t="s">
        <v>51</v>
      </c>
      <c r="BD183" s="1">
        <v>111</v>
      </c>
      <c r="BE183" s="1" t="s">
        <v>52</v>
      </c>
      <c r="BF183" s="1" t="s">
        <v>52</v>
      </c>
      <c r="BG183" s="1">
        <v>40</v>
      </c>
      <c r="BH183" s="1">
        <f t="shared" si="64"/>
        <v>-1.29680651533215</v>
      </c>
      <c r="BI183" s="1">
        <f t="shared" si="65"/>
        <v>1.06493688802797</v>
      </c>
    </row>
    <row r="184" spans="1:61">
      <c r="A184" s="1">
        <v>719</v>
      </c>
      <c r="B184" s="1" t="s">
        <v>97</v>
      </c>
      <c r="C184" s="1" t="str">
        <f>_xlfn.XLOOKUP(A184,All!$A:$A,All!$C:$C,"")</f>
        <v>Cu-Al-Cr-Mg-Ni-Si</v>
      </c>
      <c r="D184" s="1">
        <v>2</v>
      </c>
      <c r="E184" s="1" t="s">
        <v>1344</v>
      </c>
      <c r="F184" s="1">
        <f t="shared" si="44"/>
        <v>92.27</v>
      </c>
      <c r="G184" s="1">
        <v>0.49</v>
      </c>
      <c r="H184" s="1">
        <v>0.11</v>
      </c>
      <c r="I184" s="1">
        <v>0.12</v>
      </c>
      <c r="J184" s="1">
        <v>5.98</v>
      </c>
      <c r="K184" s="1">
        <v>1.03</v>
      </c>
      <c r="L184" s="1">
        <v>0</v>
      </c>
      <c r="M184" s="1" t="s">
        <v>1345</v>
      </c>
      <c r="N184" s="1" cm="1">
        <f t="array" ref="N184">(F184/$F$4)/SUMPRODUCT($F184:$L184/$F$4:$L$4)*100</f>
        <v>89.8641984588999</v>
      </c>
      <c r="O184" s="1" cm="1">
        <f t="array" ref="O184">(G184/$G$4)/SUMPRODUCT($F184:$L184/$F$4:$L$4)*100</f>
        <v>1.12392244657047</v>
      </c>
      <c r="P184" s="1" cm="1">
        <f t="array" ref="P184">(H184/$H$4)/SUMPRODUCT($F184:$L184/$F$4:$L$4)*100</f>
        <v>0.130929392522741</v>
      </c>
      <c r="Q184" s="1" cm="1">
        <f t="array" ref="Q184">(I184/$I$4)/SUMPRODUCT($F184:$L184/$F$4:$L$4)*100</f>
        <v>0.305562478066051</v>
      </c>
      <c r="R184" s="1" cm="1">
        <f t="array" ref="R184">(J184/$J$4)/SUMPRODUCT($F184:$L184/$F$4:$L$4)*100</f>
        <v>6.30564153814258</v>
      </c>
      <c r="S184" s="1" cm="1">
        <f t="array" ref="S184">(K184/$K$4)/SUMPRODUCT($F184:$L184/$F$4:$L$4)*100</f>
        <v>2.26974568579824</v>
      </c>
      <c r="T184" s="1" cm="1">
        <f t="array" ref="T184">(L184/$L$4)/SUMPRODUCT($F184:$L184/$F$4:$L$4)*100</f>
        <v>0</v>
      </c>
      <c r="U184" s="1">
        <f t="shared" si="45"/>
        <v>100</v>
      </c>
      <c r="V184" s="1">
        <f t="shared" si="46"/>
        <v>5.80582524271845</v>
      </c>
      <c r="W184" s="1">
        <f t="shared" si="47"/>
        <v>7.01</v>
      </c>
      <c r="X184" s="1">
        <f t="shared" si="48"/>
        <v>6.1594</v>
      </c>
      <c r="Y184" s="1">
        <f t="shared" si="49"/>
        <v>0.0171184022824536</v>
      </c>
      <c r="Z184" s="1">
        <f t="shared" si="50"/>
        <v>0</v>
      </c>
      <c r="AA184" s="1">
        <f t="shared" si="51"/>
        <v>0</v>
      </c>
      <c r="AB184" s="1">
        <f t="shared" si="52"/>
        <v>0.11</v>
      </c>
      <c r="AC184" s="1">
        <f t="shared" si="53"/>
        <v>0</v>
      </c>
      <c r="AD184" s="1">
        <f t="shared" si="54"/>
        <v>1.19026720475219</v>
      </c>
      <c r="AE184" s="1">
        <f t="shared" si="55"/>
        <v>0.0156918687589158</v>
      </c>
      <c r="AF184" s="1">
        <f t="shared" si="56"/>
        <v>63.7272727272727</v>
      </c>
      <c r="AG184" s="1">
        <f t="shared" si="57"/>
        <v>0.7711</v>
      </c>
      <c r="AH184" s="7">
        <f t="shared" si="58"/>
        <v>0.101358015411001</v>
      </c>
      <c r="AI184" s="7" cm="1">
        <f t="array" ref="AI184">SQRT(SUMPRODUCT(N184:T184/100,(1-($N$4:$T$4/(SUMPRODUCT(N184:T184,$N$4:$T$4)/100)))^2))</f>
        <v>0.0283459528596504</v>
      </c>
      <c r="AJ184" s="7" cm="1">
        <f t="array" ref="AJ184">SUMPRODUCT(N184:T184,$N$3:$T$3)/100</f>
        <v>1.89525413989612</v>
      </c>
      <c r="AK184" s="7" cm="1">
        <f t="array" ref="AK184">SUMPRODUCT(N184:T184/100,($N$3:$T$3-(SUMPRODUCT(N184:T184,$N$3:$T$3)/100))^2)</f>
        <v>0.00206807954721929</v>
      </c>
      <c r="AL184" s="7" cm="1">
        <f t="array" ref="AL184">SUMPRODUCT(N184:T184/100,($N$2:$T$2-(SUMPRODUCT(N184:T184,$N$2:$T$2)/100))^2)</f>
        <v>2.05513365727056</v>
      </c>
      <c r="AM184" s="7" cm="1">
        <f t="array" ref="AM184">SUMPRODUCT(N184:T184,$N$2:$T$2)/100</f>
        <v>10.654100498235</v>
      </c>
      <c r="AN184" s="1" cm="1">
        <f t="array" ref="AN184">SUMPRODUCT(N184:T184,$N$1:$T$1)/100</f>
        <v>1110.43082202411</v>
      </c>
      <c r="AO184" s="1" cm="1">
        <f t="array" ref="AO184">-8.314*SUMPRODUCT((N184:T184/100)*LN(N184:T184/100+0.000000000001))</f>
        <v>3.60047464611669</v>
      </c>
      <c r="AP184" s="1" cm="1">
        <f t="array" ref="AP184">SUMPRODUCT((N184:T184/100)^2)</f>
        <v>0.812186073794603</v>
      </c>
      <c r="AQ184" s="1" cm="1">
        <f t="array" ref="AQ184">1/SUMPRODUCT((N184:T184/100)^2)</f>
        <v>1.23124494775922</v>
      </c>
      <c r="AR184" s="1" t="s">
        <v>50</v>
      </c>
      <c r="AS184" s="6">
        <f t="shared" si="59"/>
        <v>1</v>
      </c>
      <c r="AT184" s="1">
        <v>969.85</v>
      </c>
      <c r="AU184" s="1">
        <v>6</v>
      </c>
      <c r="AV184" s="1">
        <v>50</v>
      </c>
      <c r="AW184" s="1">
        <v>749.85</v>
      </c>
      <c r="AX184" s="1">
        <v>8</v>
      </c>
      <c r="AY184" s="5">
        <f t="shared" si="60"/>
        <v>374.925</v>
      </c>
      <c r="AZ184" s="1">
        <f t="shared" si="61"/>
        <v>4</v>
      </c>
      <c r="BA184" s="1">
        <f t="shared" si="62"/>
        <v>5998.8</v>
      </c>
      <c r="BB184" s="1">
        <f t="shared" si="63"/>
        <v>220</v>
      </c>
      <c r="BC184" s="1" t="s">
        <v>51</v>
      </c>
      <c r="BD184" s="1">
        <v>115</v>
      </c>
      <c r="BE184" s="1" t="s">
        <v>52</v>
      </c>
      <c r="BF184" s="1" t="s">
        <v>52</v>
      </c>
      <c r="BG184" s="1">
        <v>40</v>
      </c>
      <c r="BH184" s="1">
        <f t="shared" si="64"/>
        <v>-1.24536281509789</v>
      </c>
      <c r="BI184" s="1">
        <f t="shared" si="65"/>
        <v>1.05524419455208</v>
      </c>
    </row>
    <row r="185" spans="1:61">
      <c r="A185" s="1">
        <v>718</v>
      </c>
      <c r="B185" s="1" t="s">
        <v>97</v>
      </c>
      <c r="C185" s="1" t="str">
        <f>_xlfn.XLOOKUP(A185,All!$A:$A,All!$C:$C,"")</f>
        <v>Cu-Al-Cr-Mg-Ni-Si</v>
      </c>
      <c r="D185" s="1">
        <v>2</v>
      </c>
      <c r="E185" s="1" t="s">
        <v>1344</v>
      </c>
      <c r="F185" s="1">
        <f t="shared" si="44"/>
        <v>92.27</v>
      </c>
      <c r="G185" s="1">
        <v>0.49</v>
      </c>
      <c r="H185" s="1">
        <v>0.11</v>
      </c>
      <c r="I185" s="1">
        <v>0.12</v>
      </c>
      <c r="J185" s="1">
        <v>5.98</v>
      </c>
      <c r="K185" s="1">
        <v>1.03</v>
      </c>
      <c r="L185" s="1">
        <v>0</v>
      </c>
      <c r="M185" s="1" t="s">
        <v>1345</v>
      </c>
      <c r="N185" s="1" cm="1">
        <f t="array" ref="N185">(F185/$F$4)/SUMPRODUCT($F185:$L185/$F$4:$L$4)*100</f>
        <v>89.8641984588999</v>
      </c>
      <c r="O185" s="1" cm="1">
        <f t="array" ref="O185">(G185/$G$4)/SUMPRODUCT($F185:$L185/$F$4:$L$4)*100</f>
        <v>1.12392244657047</v>
      </c>
      <c r="P185" s="1" cm="1">
        <f t="array" ref="P185">(H185/$H$4)/SUMPRODUCT($F185:$L185/$F$4:$L$4)*100</f>
        <v>0.130929392522741</v>
      </c>
      <c r="Q185" s="1" cm="1">
        <f t="array" ref="Q185">(I185/$I$4)/SUMPRODUCT($F185:$L185/$F$4:$L$4)*100</f>
        <v>0.305562478066051</v>
      </c>
      <c r="R185" s="1" cm="1">
        <f t="array" ref="R185">(J185/$J$4)/SUMPRODUCT($F185:$L185/$F$4:$L$4)*100</f>
        <v>6.30564153814258</v>
      </c>
      <c r="S185" s="1" cm="1">
        <f t="array" ref="S185">(K185/$K$4)/SUMPRODUCT($F185:$L185/$F$4:$L$4)*100</f>
        <v>2.26974568579824</v>
      </c>
      <c r="T185" s="1" cm="1">
        <f t="array" ref="T185">(L185/$L$4)/SUMPRODUCT($F185:$L185/$F$4:$L$4)*100</f>
        <v>0</v>
      </c>
      <c r="U185" s="1">
        <f t="shared" si="45"/>
        <v>100</v>
      </c>
      <c r="V185" s="1">
        <f t="shared" si="46"/>
        <v>5.80582524271845</v>
      </c>
      <c r="W185" s="1">
        <f t="shared" si="47"/>
        <v>7.01</v>
      </c>
      <c r="X185" s="1">
        <f t="shared" si="48"/>
        <v>6.1594</v>
      </c>
      <c r="Y185" s="1">
        <f t="shared" si="49"/>
        <v>0.0171184022824536</v>
      </c>
      <c r="Z185" s="1">
        <f t="shared" si="50"/>
        <v>0</v>
      </c>
      <c r="AA185" s="1">
        <f t="shared" si="51"/>
        <v>0</v>
      </c>
      <c r="AB185" s="1">
        <f t="shared" si="52"/>
        <v>0.11</v>
      </c>
      <c r="AC185" s="1">
        <f t="shared" si="53"/>
        <v>0</v>
      </c>
      <c r="AD185" s="1">
        <f t="shared" si="54"/>
        <v>1.19026720475219</v>
      </c>
      <c r="AE185" s="1">
        <f t="shared" si="55"/>
        <v>0.0156918687589158</v>
      </c>
      <c r="AF185" s="1">
        <f t="shared" si="56"/>
        <v>63.7272727272727</v>
      </c>
      <c r="AG185" s="1">
        <f t="shared" si="57"/>
        <v>0.7711</v>
      </c>
      <c r="AH185" s="7">
        <f t="shared" si="58"/>
        <v>0.101358015411001</v>
      </c>
      <c r="AI185" s="7" cm="1">
        <f t="array" ref="AI185">SQRT(SUMPRODUCT(N185:T185/100,(1-($N$4:$T$4/(SUMPRODUCT(N185:T185,$N$4:$T$4)/100)))^2))</f>
        <v>0.0283459528596504</v>
      </c>
      <c r="AJ185" s="7" cm="1">
        <f t="array" ref="AJ185">SUMPRODUCT(N185:T185,$N$3:$T$3)/100</f>
        <v>1.89525413989612</v>
      </c>
      <c r="AK185" s="7" cm="1">
        <f t="array" ref="AK185">SUMPRODUCT(N185:T185/100,($N$3:$T$3-(SUMPRODUCT(N185:T185,$N$3:$T$3)/100))^2)</f>
        <v>0.00206807954721929</v>
      </c>
      <c r="AL185" s="7" cm="1">
        <f t="array" ref="AL185">SUMPRODUCT(N185:T185/100,($N$2:$T$2-(SUMPRODUCT(N185:T185,$N$2:$T$2)/100))^2)</f>
        <v>2.05513365727056</v>
      </c>
      <c r="AM185" s="7" cm="1">
        <f t="array" ref="AM185">SUMPRODUCT(N185:T185,$N$2:$T$2)/100</f>
        <v>10.654100498235</v>
      </c>
      <c r="AN185" s="1" cm="1">
        <f t="array" ref="AN185">SUMPRODUCT(N185:T185,$N$1:$T$1)/100</f>
        <v>1110.43082202411</v>
      </c>
      <c r="AO185" s="1" cm="1">
        <f t="array" ref="AO185">-8.314*SUMPRODUCT((N185:T185/100)*LN(N185:T185/100+0.000000000001))</f>
        <v>3.60047464611669</v>
      </c>
      <c r="AP185" s="1" cm="1">
        <f t="array" ref="AP185">SUMPRODUCT((N185:T185/100)^2)</f>
        <v>0.812186073794603</v>
      </c>
      <c r="AQ185" s="1" cm="1">
        <f t="array" ref="AQ185">1/SUMPRODUCT((N185:T185/100)^2)</f>
        <v>1.23124494775922</v>
      </c>
      <c r="AR185" s="1" t="s">
        <v>50</v>
      </c>
      <c r="AS185" s="6">
        <f t="shared" si="59"/>
        <v>1</v>
      </c>
      <c r="AT185" s="1">
        <v>969.85</v>
      </c>
      <c r="AU185" s="1">
        <v>6</v>
      </c>
      <c r="AV185" s="1">
        <v>50</v>
      </c>
      <c r="AW185" s="1">
        <v>699.85</v>
      </c>
      <c r="AX185" s="1">
        <v>8</v>
      </c>
      <c r="AY185" s="5">
        <f t="shared" si="60"/>
        <v>349.925</v>
      </c>
      <c r="AZ185" s="1">
        <f t="shared" si="61"/>
        <v>4</v>
      </c>
      <c r="BA185" s="1">
        <f t="shared" si="62"/>
        <v>5598.8</v>
      </c>
      <c r="BB185" s="1">
        <f t="shared" si="63"/>
        <v>270</v>
      </c>
      <c r="BC185" s="1" t="s">
        <v>51</v>
      </c>
      <c r="BD185" s="1">
        <v>121</v>
      </c>
      <c r="BE185" s="1" t="s">
        <v>52</v>
      </c>
      <c r="BF185" s="1" t="s">
        <v>52</v>
      </c>
      <c r="BG185" s="1">
        <v>40</v>
      </c>
      <c r="BH185" s="1">
        <f t="shared" si="64"/>
        <v>-1.1681972647465</v>
      </c>
      <c r="BI185" s="1">
        <f t="shared" si="65"/>
        <v>1.04080712903253</v>
      </c>
    </row>
    <row r="186" spans="1:61">
      <c r="A186" s="1">
        <v>700</v>
      </c>
      <c r="B186" s="1" t="s">
        <v>97</v>
      </c>
      <c r="C186" s="1" t="str">
        <f>_xlfn.XLOOKUP(A186,All!$A:$A,All!$C:$C,"")</f>
        <v>Cu-Al-Cr-Mg-Ni-Si</v>
      </c>
      <c r="D186" s="1">
        <v>2</v>
      </c>
      <c r="E186" s="1" t="s">
        <v>1344</v>
      </c>
      <c r="F186" s="1">
        <f t="shared" si="44"/>
        <v>92.27</v>
      </c>
      <c r="G186" s="1">
        <v>0.49</v>
      </c>
      <c r="H186" s="1">
        <v>0.11</v>
      </c>
      <c r="I186" s="1">
        <v>0.12</v>
      </c>
      <c r="J186" s="1">
        <v>5.98</v>
      </c>
      <c r="K186" s="1">
        <v>1.03</v>
      </c>
      <c r="L186" s="1">
        <v>0</v>
      </c>
      <c r="M186" s="1" t="s">
        <v>1345</v>
      </c>
      <c r="N186" s="1" cm="1">
        <f t="array" ref="N186">(F186/$F$4)/SUMPRODUCT($F186:$L186/$F$4:$L$4)*100</f>
        <v>89.8641984588999</v>
      </c>
      <c r="O186" s="1" cm="1">
        <f t="array" ref="O186">(G186/$G$4)/SUMPRODUCT($F186:$L186/$F$4:$L$4)*100</f>
        <v>1.12392244657047</v>
      </c>
      <c r="P186" s="1" cm="1">
        <f t="array" ref="P186">(H186/$H$4)/SUMPRODUCT($F186:$L186/$F$4:$L$4)*100</f>
        <v>0.130929392522741</v>
      </c>
      <c r="Q186" s="1" cm="1">
        <f t="array" ref="Q186">(I186/$I$4)/SUMPRODUCT($F186:$L186/$F$4:$L$4)*100</f>
        <v>0.305562478066051</v>
      </c>
      <c r="R186" s="1" cm="1">
        <f t="array" ref="R186">(J186/$J$4)/SUMPRODUCT($F186:$L186/$F$4:$L$4)*100</f>
        <v>6.30564153814258</v>
      </c>
      <c r="S186" s="1" cm="1">
        <f t="array" ref="S186">(K186/$K$4)/SUMPRODUCT($F186:$L186/$F$4:$L$4)*100</f>
        <v>2.26974568579824</v>
      </c>
      <c r="T186" s="1" cm="1">
        <f t="array" ref="T186">(L186/$L$4)/SUMPRODUCT($F186:$L186/$F$4:$L$4)*100</f>
        <v>0</v>
      </c>
      <c r="U186" s="1">
        <f t="shared" si="45"/>
        <v>100</v>
      </c>
      <c r="V186" s="1">
        <f t="shared" si="46"/>
        <v>5.80582524271845</v>
      </c>
      <c r="W186" s="1">
        <f t="shared" si="47"/>
        <v>7.01</v>
      </c>
      <c r="X186" s="1">
        <f t="shared" si="48"/>
        <v>6.1594</v>
      </c>
      <c r="Y186" s="1">
        <f t="shared" si="49"/>
        <v>0.0171184022824536</v>
      </c>
      <c r="Z186" s="1">
        <f t="shared" si="50"/>
        <v>0</v>
      </c>
      <c r="AA186" s="1">
        <f t="shared" si="51"/>
        <v>0</v>
      </c>
      <c r="AB186" s="1">
        <f t="shared" si="52"/>
        <v>0.11</v>
      </c>
      <c r="AC186" s="1">
        <f t="shared" si="53"/>
        <v>0</v>
      </c>
      <c r="AD186" s="1">
        <f t="shared" si="54"/>
        <v>1.19026720475219</v>
      </c>
      <c r="AE186" s="1">
        <f t="shared" si="55"/>
        <v>0.0156918687589158</v>
      </c>
      <c r="AF186" s="1">
        <f t="shared" si="56"/>
        <v>63.7272727272727</v>
      </c>
      <c r="AG186" s="1">
        <f t="shared" si="57"/>
        <v>0.7711</v>
      </c>
      <c r="AH186" s="7">
        <f t="shared" si="58"/>
        <v>0.101358015411001</v>
      </c>
      <c r="AI186" s="7" cm="1">
        <f t="array" ref="AI186">SQRT(SUMPRODUCT(N186:T186/100,(1-($N$4:$T$4/(SUMPRODUCT(N186:T186,$N$4:$T$4)/100)))^2))</f>
        <v>0.0283459528596504</v>
      </c>
      <c r="AJ186" s="7" cm="1">
        <f t="array" ref="AJ186">SUMPRODUCT(N186:T186,$N$3:$T$3)/100</f>
        <v>1.89525413989612</v>
      </c>
      <c r="AK186" s="7" cm="1">
        <f t="array" ref="AK186">SUMPRODUCT(N186:T186/100,($N$3:$T$3-(SUMPRODUCT(N186:T186,$N$3:$T$3)/100))^2)</f>
        <v>0.00206807954721929</v>
      </c>
      <c r="AL186" s="7" cm="1">
        <f t="array" ref="AL186">SUMPRODUCT(N186:T186/100,($N$2:$T$2-(SUMPRODUCT(N186:T186,$N$2:$T$2)/100))^2)</f>
        <v>2.05513365727056</v>
      </c>
      <c r="AM186" s="7" cm="1">
        <f t="array" ref="AM186">SUMPRODUCT(N186:T186,$N$2:$T$2)/100</f>
        <v>10.654100498235</v>
      </c>
      <c r="AN186" s="1" cm="1">
        <f t="array" ref="AN186">SUMPRODUCT(N186:T186,$N$1:$T$1)/100</f>
        <v>1110.43082202411</v>
      </c>
      <c r="AO186" s="1" cm="1">
        <f t="array" ref="AO186">-8.314*SUMPRODUCT((N186:T186/100)*LN(N186:T186/100+0.000000000001))</f>
        <v>3.60047464611669</v>
      </c>
      <c r="AP186" s="1" cm="1">
        <f t="array" ref="AP186">SUMPRODUCT((N186:T186/100)^2)</f>
        <v>0.812186073794603</v>
      </c>
      <c r="AQ186" s="1" cm="1">
        <f t="array" ref="AQ186">1/SUMPRODUCT((N186:T186/100)^2)</f>
        <v>1.23124494775922</v>
      </c>
      <c r="AR186" s="1" t="s">
        <v>50</v>
      </c>
      <c r="AS186" s="6">
        <f t="shared" si="59"/>
        <v>1</v>
      </c>
      <c r="AT186" s="1">
        <v>969.85</v>
      </c>
      <c r="AU186" s="1">
        <v>6</v>
      </c>
      <c r="AV186" s="1">
        <v>50</v>
      </c>
      <c r="AW186" s="1">
        <v>749.85</v>
      </c>
      <c r="AX186" s="1">
        <v>6</v>
      </c>
      <c r="AY186" s="5">
        <f t="shared" si="60"/>
        <v>374.925</v>
      </c>
      <c r="AZ186" s="1">
        <f t="shared" si="61"/>
        <v>3</v>
      </c>
      <c r="BA186" s="1">
        <f t="shared" si="62"/>
        <v>4499.1</v>
      </c>
      <c r="BB186" s="1">
        <f t="shared" si="63"/>
        <v>220</v>
      </c>
      <c r="BC186" s="1" t="s">
        <v>51</v>
      </c>
      <c r="BD186" s="1">
        <v>125</v>
      </c>
      <c r="BE186" s="1" t="s">
        <v>52</v>
      </c>
      <c r="BF186" s="1" t="s">
        <v>52</v>
      </c>
      <c r="BG186" s="1">
        <v>40</v>
      </c>
      <c r="BH186" s="1">
        <f t="shared" si="64"/>
        <v>-1.11675356451223</v>
      </c>
      <c r="BI186" s="1">
        <f t="shared" si="65"/>
        <v>1.03125262252782</v>
      </c>
    </row>
    <row r="187" spans="1:61">
      <c r="A187" s="1">
        <v>747</v>
      </c>
      <c r="B187" s="1" t="s">
        <v>97</v>
      </c>
      <c r="C187" s="1" t="str">
        <f>_xlfn.XLOOKUP(A187,All!$A:$A,All!$C:$C,"")</f>
        <v>Cu-Al-Cr-Mg-Ni-Si</v>
      </c>
      <c r="D187" s="1">
        <v>2</v>
      </c>
      <c r="E187" s="1" t="s">
        <v>1344</v>
      </c>
      <c r="F187" s="1">
        <f t="shared" si="44"/>
        <v>92.27</v>
      </c>
      <c r="G187" s="1">
        <v>0.49</v>
      </c>
      <c r="H187" s="1">
        <v>0.11</v>
      </c>
      <c r="I187" s="1">
        <v>0.12</v>
      </c>
      <c r="J187" s="1">
        <v>5.98</v>
      </c>
      <c r="K187" s="1">
        <v>1.03</v>
      </c>
      <c r="L187" s="1">
        <v>0</v>
      </c>
      <c r="M187" s="1" t="s">
        <v>1345</v>
      </c>
      <c r="N187" s="1" cm="1">
        <f t="array" ref="N187">(F187/$F$4)/SUMPRODUCT($F187:$L187/$F$4:$L$4)*100</f>
        <v>89.8641984588999</v>
      </c>
      <c r="O187" s="1" cm="1">
        <f t="array" ref="O187">(G187/$G$4)/SUMPRODUCT($F187:$L187/$F$4:$L$4)*100</f>
        <v>1.12392244657047</v>
      </c>
      <c r="P187" s="1" cm="1">
        <f t="array" ref="P187">(H187/$H$4)/SUMPRODUCT($F187:$L187/$F$4:$L$4)*100</f>
        <v>0.130929392522741</v>
      </c>
      <c r="Q187" s="1" cm="1">
        <f t="array" ref="Q187">(I187/$I$4)/SUMPRODUCT($F187:$L187/$F$4:$L$4)*100</f>
        <v>0.305562478066051</v>
      </c>
      <c r="R187" s="1" cm="1">
        <f t="array" ref="R187">(J187/$J$4)/SUMPRODUCT($F187:$L187/$F$4:$L$4)*100</f>
        <v>6.30564153814258</v>
      </c>
      <c r="S187" s="1" cm="1">
        <f t="array" ref="S187">(K187/$K$4)/SUMPRODUCT($F187:$L187/$F$4:$L$4)*100</f>
        <v>2.26974568579824</v>
      </c>
      <c r="T187" s="1" cm="1">
        <f t="array" ref="T187">(L187/$L$4)/SUMPRODUCT($F187:$L187/$F$4:$L$4)*100</f>
        <v>0</v>
      </c>
      <c r="U187" s="1">
        <f t="shared" si="45"/>
        <v>100</v>
      </c>
      <c r="V187" s="1">
        <f t="shared" si="46"/>
        <v>5.80582524271845</v>
      </c>
      <c r="W187" s="1">
        <f t="shared" si="47"/>
        <v>7.01</v>
      </c>
      <c r="X187" s="1">
        <f t="shared" si="48"/>
        <v>6.1594</v>
      </c>
      <c r="Y187" s="1">
        <f t="shared" si="49"/>
        <v>0.0171184022824536</v>
      </c>
      <c r="Z187" s="1">
        <f t="shared" si="50"/>
        <v>0</v>
      </c>
      <c r="AA187" s="1">
        <f t="shared" si="51"/>
        <v>0</v>
      </c>
      <c r="AB187" s="1">
        <f t="shared" si="52"/>
        <v>0.11</v>
      </c>
      <c r="AC187" s="1">
        <f t="shared" si="53"/>
        <v>0</v>
      </c>
      <c r="AD187" s="1">
        <f t="shared" si="54"/>
        <v>1.19026720475219</v>
      </c>
      <c r="AE187" s="1">
        <f t="shared" si="55"/>
        <v>0.0156918687589158</v>
      </c>
      <c r="AF187" s="1">
        <f t="shared" si="56"/>
        <v>63.7272727272727</v>
      </c>
      <c r="AG187" s="1">
        <f t="shared" si="57"/>
        <v>0.7711</v>
      </c>
      <c r="AH187" s="7">
        <f t="shared" si="58"/>
        <v>0.101358015411001</v>
      </c>
      <c r="AI187" s="7" cm="1">
        <f t="array" ref="AI187">SQRT(SUMPRODUCT(N187:T187/100,(1-($N$4:$T$4/(SUMPRODUCT(N187:T187,$N$4:$T$4)/100)))^2))</f>
        <v>0.0283459528596504</v>
      </c>
      <c r="AJ187" s="7" cm="1">
        <f t="array" ref="AJ187">SUMPRODUCT(N187:T187,$N$3:$T$3)/100</f>
        <v>1.89525413989612</v>
      </c>
      <c r="AK187" s="7" cm="1">
        <f t="array" ref="AK187">SUMPRODUCT(N187:T187/100,($N$3:$T$3-(SUMPRODUCT(N187:T187,$N$3:$T$3)/100))^2)</f>
        <v>0.00206807954721929</v>
      </c>
      <c r="AL187" s="7" cm="1">
        <f t="array" ref="AL187">SUMPRODUCT(N187:T187/100,($N$2:$T$2-(SUMPRODUCT(N187:T187,$N$2:$T$2)/100))^2)</f>
        <v>2.05513365727056</v>
      </c>
      <c r="AM187" s="7" cm="1">
        <f t="array" ref="AM187">SUMPRODUCT(N187:T187,$N$2:$T$2)/100</f>
        <v>10.654100498235</v>
      </c>
      <c r="AN187" s="1" cm="1">
        <f t="array" ref="AN187">SUMPRODUCT(N187:T187,$N$1:$T$1)/100</f>
        <v>1110.43082202411</v>
      </c>
      <c r="AO187" s="1" cm="1">
        <f t="array" ref="AO187">-8.314*SUMPRODUCT((N187:T187/100)*LN(N187:T187/100+0.000000000001))</f>
        <v>3.60047464611669</v>
      </c>
      <c r="AP187" s="1" cm="1">
        <f t="array" ref="AP187">SUMPRODUCT((N187:T187/100)^2)</f>
        <v>0.812186073794603</v>
      </c>
      <c r="AQ187" s="1" cm="1">
        <f t="array" ref="AQ187">1/SUMPRODUCT((N187:T187/100)^2)</f>
        <v>1.23124494775922</v>
      </c>
      <c r="AR187" s="1" t="s">
        <v>50</v>
      </c>
      <c r="AS187" s="6">
        <f t="shared" si="59"/>
        <v>1</v>
      </c>
      <c r="AT187" s="1">
        <v>969.85</v>
      </c>
      <c r="AU187" s="1">
        <v>6</v>
      </c>
      <c r="AV187" s="1">
        <v>50</v>
      </c>
      <c r="AW187" s="1">
        <v>649.85</v>
      </c>
      <c r="AX187" s="1">
        <v>12</v>
      </c>
      <c r="AY187" s="5">
        <f t="shared" si="60"/>
        <v>324.925</v>
      </c>
      <c r="AZ187" s="1">
        <f t="shared" si="61"/>
        <v>6</v>
      </c>
      <c r="BA187" s="1">
        <f t="shared" si="62"/>
        <v>7798.2</v>
      </c>
      <c r="BB187" s="1">
        <f t="shared" si="63"/>
        <v>320</v>
      </c>
      <c r="BC187" s="1" t="s">
        <v>51</v>
      </c>
      <c r="BD187" s="1">
        <v>125</v>
      </c>
      <c r="BE187" s="1" t="s">
        <v>52</v>
      </c>
      <c r="BF187" s="1" t="s">
        <v>52</v>
      </c>
      <c r="BG187" s="1">
        <v>40</v>
      </c>
      <c r="BH187" s="1">
        <f t="shared" si="64"/>
        <v>-1.11675356451223</v>
      </c>
      <c r="BI187" s="1">
        <f t="shared" si="65"/>
        <v>1.03125262252782</v>
      </c>
    </row>
    <row r="188" spans="1:61">
      <c r="A188" s="1">
        <v>717</v>
      </c>
      <c r="B188" s="1" t="s">
        <v>97</v>
      </c>
      <c r="C188" s="1" t="str">
        <f>_xlfn.XLOOKUP(A188,All!$A:$A,All!$C:$C,"")</f>
        <v>Cu-Al-Cr-Mg-Ni-Si</v>
      </c>
      <c r="D188" s="1">
        <v>2</v>
      </c>
      <c r="E188" s="1" t="s">
        <v>1344</v>
      </c>
      <c r="F188" s="1">
        <f t="shared" si="44"/>
        <v>92.27</v>
      </c>
      <c r="G188" s="1">
        <v>0.49</v>
      </c>
      <c r="H188" s="1">
        <v>0.11</v>
      </c>
      <c r="I188" s="1">
        <v>0.12</v>
      </c>
      <c r="J188" s="1">
        <v>5.98</v>
      </c>
      <c r="K188" s="1">
        <v>1.03</v>
      </c>
      <c r="L188" s="1">
        <v>0</v>
      </c>
      <c r="M188" s="1" t="s">
        <v>1345</v>
      </c>
      <c r="N188" s="1" cm="1">
        <f t="array" ref="N188">(F188/$F$4)/SUMPRODUCT($F188:$L188/$F$4:$L$4)*100</f>
        <v>89.8641984588999</v>
      </c>
      <c r="O188" s="1" cm="1">
        <f t="array" ref="O188">(G188/$G$4)/SUMPRODUCT($F188:$L188/$F$4:$L$4)*100</f>
        <v>1.12392244657047</v>
      </c>
      <c r="P188" s="1" cm="1">
        <f t="array" ref="P188">(H188/$H$4)/SUMPRODUCT($F188:$L188/$F$4:$L$4)*100</f>
        <v>0.130929392522741</v>
      </c>
      <c r="Q188" s="1" cm="1">
        <f t="array" ref="Q188">(I188/$I$4)/SUMPRODUCT($F188:$L188/$F$4:$L$4)*100</f>
        <v>0.305562478066051</v>
      </c>
      <c r="R188" s="1" cm="1">
        <f t="array" ref="R188">(J188/$J$4)/SUMPRODUCT($F188:$L188/$F$4:$L$4)*100</f>
        <v>6.30564153814258</v>
      </c>
      <c r="S188" s="1" cm="1">
        <f t="array" ref="S188">(K188/$K$4)/SUMPRODUCT($F188:$L188/$F$4:$L$4)*100</f>
        <v>2.26974568579824</v>
      </c>
      <c r="T188" s="1" cm="1">
        <f t="array" ref="T188">(L188/$L$4)/SUMPRODUCT($F188:$L188/$F$4:$L$4)*100</f>
        <v>0</v>
      </c>
      <c r="U188" s="1">
        <f t="shared" si="45"/>
        <v>100</v>
      </c>
      <c r="V188" s="1">
        <f t="shared" si="46"/>
        <v>5.80582524271845</v>
      </c>
      <c r="W188" s="1">
        <f t="shared" si="47"/>
        <v>7.01</v>
      </c>
      <c r="X188" s="1">
        <f t="shared" si="48"/>
        <v>6.1594</v>
      </c>
      <c r="Y188" s="1">
        <f t="shared" si="49"/>
        <v>0.0171184022824536</v>
      </c>
      <c r="Z188" s="1">
        <f t="shared" si="50"/>
        <v>0</v>
      </c>
      <c r="AA188" s="1">
        <f t="shared" si="51"/>
        <v>0</v>
      </c>
      <c r="AB188" s="1">
        <f t="shared" si="52"/>
        <v>0.11</v>
      </c>
      <c r="AC188" s="1">
        <f t="shared" si="53"/>
        <v>0</v>
      </c>
      <c r="AD188" s="1">
        <f t="shared" si="54"/>
        <v>1.19026720475219</v>
      </c>
      <c r="AE188" s="1">
        <f t="shared" si="55"/>
        <v>0.0156918687589158</v>
      </c>
      <c r="AF188" s="1">
        <f t="shared" si="56"/>
        <v>63.7272727272727</v>
      </c>
      <c r="AG188" s="1">
        <f t="shared" si="57"/>
        <v>0.7711</v>
      </c>
      <c r="AH188" s="7">
        <f t="shared" si="58"/>
        <v>0.101358015411001</v>
      </c>
      <c r="AI188" s="7" cm="1">
        <f t="array" ref="AI188">SQRT(SUMPRODUCT(N188:T188/100,(1-($N$4:$T$4/(SUMPRODUCT(N188:T188,$N$4:$T$4)/100)))^2))</f>
        <v>0.0283459528596504</v>
      </c>
      <c r="AJ188" s="7" cm="1">
        <f t="array" ref="AJ188">SUMPRODUCT(N188:T188,$N$3:$T$3)/100</f>
        <v>1.89525413989612</v>
      </c>
      <c r="AK188" s="7" cm="1">
        <f t="array" ref="AK188">SUMPRODUCT(N188:T188/100,($N$3:$T$3-(SUMPRODUCT(N188:T188,$N$3:$T$3)/100))^2)</f>
        <v>0.00206807954721929</v>
      </c>
      <c r="AL188" s="7" cm="1">
        <f t="array" ref="AL188">SUMPRODUCT(N188:T188/100,($N$2:$T$2-(SUMPRODUCT(N188:T188,$N$2:$T$2)/100))^2)</f>
        <v>2.05513365727056</v>
      </c>
      <c r="AM188" s="7" cm="1">
        <f t="array" ref="AM188">SUMPRODUCT(N188:T188,$N$2:$T$2)/100</f>
        <v>10.654100498235</v>
      </c>
      <c r="AN188" s="1" cm="1">
        <f t="array" ref="AN188">SUMPRODUCT(N188:T188,$N$1:$T$1)/100</f>
        <v>1110.43082202411</v>
      </c>
      <c r="AO188" s="1" cm="1">
        <f t="array" ref="AO188">-8.314*SUMPRODUCT((N188:T188/100)*LN(N188:T188/100+0.000000000001))</f>
        <v>3.60047464611669</v>
      </c>
      <c r="AP188" s="1" cm="1">
        <f t="array" ref="AP188">SUMPRODUCT((N188:T188/100)^2)</f>
        <v>0.812186073794603</v>
      </c>
      <c r="AQ188" s="1" cm="1">
        <f t="array" ref="AQ188">1/SUMPRODUCT((N188:T188/100)^2)</f>
        <v>1.23124494775922</v>
      </c>
      <c r="AR188" s="1" t="s">
        <v>50</v>
      </c>
      <c r="AS188" s="6">
        <f t="shared" si="59"/>
        <v>1</v>
      </c>
      <c r="AT188" s="1">
        <v>969.85</v>
      </c>
      <c r="AU188" s="1">
        <v>6</v>
      </c>
      <c r="AV188" s="1">
        <v>50</v>
      </c>
      <c r="AW188" s="1">
        <v>649.85</v>
      </c>
      <c r="AX188" s="1">
        <v>8</v>
      </c>
      <c r="AY188" s="5">
        <f t="shared" si="60"/>
        <v>324.925</v>
      </c>
      <c r="AZ188" s="1">
        <f t="shared" si="61"/>
        <v>4</v>
      </c>
      <c r="BA188" s="1">
        <f t="shared" si="62"/>
        <v>5198.8</v>
      </c>
      <c r="BB188" s="1">
        <f t="shared" si="63"/>
        <v>320</v>
      </c>
      <c r="BC188" s="1" t="s">
        <v>51</v>
      </c>
      <c r="BD188" s="1">
        <v>132</v>
      </c>
      <c r="BE188" s="1" t="s">
        <v>52</v>
      </c>
      <c r="BF188" s="1" t="s">
        <v>52</v>
      </c>
      <c r="BG188" s="1">
        <v>40</v>
      </c>
      <c r="BH188" s="1">
        <f t="shared" si="64"/>
        <v>-1.02672708910228</v>
      </c>
      <c r="BI188" s="1">
        <f t="shared" si="65"/>
        <v>1.01467278489236</v>
      </c>
    </row>
    <row r="189" spans="1:61">
      <c r="A189" s="1">
        <v>675</v>
      </c>
      <c r="B189" s="1" t="s">
        <v>97</v>
      </c>
      <c r="C189" s="1" t="str">
        <f>_xlfn.XLOOKUP(A189,All!$A:$A,All!$C:$C,"")</f>
        <v>Cu-Al-Cr-Mg-Ni-Si</v>
      </c>
      <c r="D189" s="1">
        <v>2</v>
      </c>
      <c r="E189" s="1" t="s">
        <v>1344</v>
      </c>
      <c r="F189" s="1">
        <f t="shared" si="44"/>
        <v>92.27</v>
      </c>
      <c r="G189" s="1">
        <v>0.49</v>
      </c>
      <c r="H189" s="1">
        <v>0.11</v>
      </c>
      <c r="I189" s="1">
        <v>0.12</v>
      </c>
      <c r="J189" s="1">
        <v>5.98</v>
      </c>
      <c r="K189" s="1">
        <v>1.03</v>
      </c>
      <c r="L189" s="1">
        <v>0</v>
      </c>
      <c r="M189" s="1" t="s">
        <v>1345</v>
      </c>
      <c r="N189" s="1" cm="1">
        <f t="array" ref="N189">(F189/$F$4)/SUMPRODUCT($F189:$L189/$F$4:$L$4)*100</f>
        <v>89.8641984588999</v>
      </c>
      <c r="O189" s="1" cm="1">
        <f t="array" ref="O189">(G189/$G$4)/SUMPRODUCT($F189:$L189/$F$4:$L$4)*100</f>
        <v>1.12392244657047</v>
      </c>
      <c r="P189" s="1" cm="1">
        <f t="array" ref="P189">(H189/$H$4)/SUMPRODUCT($F189:$L189/$F$4:$L$4)*100</f>
        <v>0.130929392522741</v>
      </c>
      <c r="Q189" s="1" cm="1">
        <f t="array" ref="Q189">(I189/$I$4)/SUMPRODUCT($F189:$L189/$F$4:$L$4)*100</f>
        <v>0.305562478066051</v>
      </c>
      <c r="R189" s="1" cm="1">
        <f t="array" ref="R189">(J189/$J$4)/SUMPRODUCT($F189:$L189/$F$4:$L$4)*100</f>
        <v>6.30564153814258</v>
      </c>
      <c r="S189" s="1" cm="1">
        <f t="array" ref="S189">(K189/$K$4)/SUMPRODUCT($F189:$L189/$F$4:$L$4)*100</f>
        <v>2.26974568579824</v>
      </c>
      <c r="T189" s="1" cm="1">
        <f t="array" ref="T189">(L189/$L$4)/SUMPRODUCT($F189:$L189/$F$4:$L$4)*100</f>
        <v>0</v>
      </c>
      <c r="U189" s="1">
        <f t="shared" si="45"/>
        <v>100</v>
      </c>
      <c r="V189" s="1">
        <f t="shared" si="46"/>
        <v>5.80582524271845</v>
      </c>
      <c r="W189" s="1">
        <f t="shared" si="47"/>
        <v>7.01</v>
      </c>
      <c r="X189" s="1">
        <f t="shared" si="48"/>
        <v>6.1594</v>
      </c>
      <c r="Y189" s="1">
        <f t="shared" si="49"/>
        <v>0.0171184022824536</v>
      </c>
      <c r="Z189" s="1">
        <f t="shared" si="50"/>
        <v>0</v>
      </c>
      <c r="AA189" s="1">
        <f t="shared" si="51"/>
        <v>0</v>
      </c>
      <c r="AB189" s="1">
        <f t="shared" si="52"/>
        <v>0.11</v>
      </c>
      <c r="AC189" s="1">
        <f t="shared" si="53"/>
        <v>0</v>
      </c>
      <c r="AD189" s="1">
        <f t="shared" si="54"/>
        <v>1.19026720475219</v>
      </c>
      <c r="AE189" s="1">
        <f t="shared" si="55"/>
        <v>0.0156918687589158</v>
      </c>
      <c r="AF189" s="1">
        <f t="shared" si="56"/>
        <v>63.7272727272727</v>
      </c>
      <c r="AG189" s="1">
        <f t="shared" si="57"/>
        <v>0.7711</v>
      </c>
      <c r="AH189" s="7">
        <f t="shared" si="58"/>
        <v>0.101358015411001</v>
      </c>
      <c r="AI189" s="7" cm="1">
        <f t="array" ref="AI189">SQRT(SUMPRODUCT(N189:T189/100,(1-($N$4:$T$4/(SUMPRODUCT(N189:T189,$N$4:$T$4)/100)))^2))</f>
        <v>0.0283459528596504</v>
      </c>
      <c r="AJ189" s="7" cm="1">
        <f t="array" ref="AJ189">SUMPRODUCT(N189:T189,$N$3:$T$3)/100</f>
        <v>1.89525413989612</v>
      </c>
      <c r="AK189" s="7" cm="1">
        <f t="array" ref="AK189">SUMPRODUCT(N189:T189/100,($N$3:$T$3-(SUMPRODUCT(N189:T189,$N$3:$T$3)/100))^2)</f>
        <v>0.00206807954721929</v>
      </c>
      <c r="AL189" s="7" cm="1">
        <f t="array" ref="AL189">SUMPRODUCT(N189:T189/100,($N$2:$T$2-(SUMPRODUCT(N189:T189,$N$2:$T$2)/100))^2)</f>
        <v>2.05513365727056</v>
      </c>
      <c r="AM189" s="7" cm="1">
        <f t="array" ref="AM189">SUMPRODUCT(N189:T189,$N$2:$T$2)/100</f>
        <v>10.654100498235</v>
      </c>
      <c r="AN189" s="1" cm="1">
        <f t="array" ref="AN189">SUMPRODUCT(N189:T189,$N$1:$T$1)/100</f>
        <v>1110.43082202411</v>
      </c>
      <c r="AO189" s="1" cm="1">
        <f t="array" ref="AO189">-8.314*SUMPRODUCT((N189:T189/100)*LN(N189:T189/100+0.000000000001))</f>
        <v>3.60047464611669</v>
      </c>
      <c r="AP189" s="1" cm="1">
        <f t="array" ref="AP189">SUMPRODUCT((N189:T189/100)^2)</f>
        <v>0.812186073794603</v>
      </c>
      <c r="AQ189" s="1" cm="1">
        <f t="array" ref="AQ189">1/SUMPRODUCT((N189:T189/100)^2)</f>
        <v>1.23124494775922</v>
      </c>
      <c r="AR189" s="1" t="s">
        <v>50</v>
      </c>
      <c r="AS189" s="6">
        <f t="shared" si="59"/>
        <v>1</v>
      </c>
      <c r="AT189" s="1">
        <v>969.85</v>
      </c>
      <c r="AU189" s="1">
        <v>6</v>
      </c>
      <c r="AV189" s="1">
        <v>50</v>
      </c>
      <c r="AW189" s="1">
        <v>749.85</v>
      </c>
      <c r="AX189" s="1">
        <v>4</v>
      </c>
      <c r="AY189" s="5">
        <f t="shared" si="60"/>
        <v>374.925</v>
      </c>
      <c r="AZ189" s="1">
        <f t="shared" si="61"/>
        <v>2</v>
      </c>
      <c r="BA189" s="1">
        <f t="shared" si="62"/>
        <v>2999.4</v>
      </c>
      <c r="BB189" s="1">
        <f t="shared" si="63"/>
        <v>220</v>
      </c>
      <c r="BC189" s="1" t="s">
        <v>51</v>
      </c>
      <c r="BD189" s="1">
        <v>136</v>
      </c>
      <c r="BE189" s="1" t="s">
        <v>52</v>
      </c>
      <c r="BF189" s="1" t="s">
        <v>52</v>
      </c>
      <c r="BG189" s="1">
        <v>40</v>
      </c>
      <c r="BH189" s="1">
        <f t="shared" si="64"/>
        <v>-0.975283388868018</v>
      </c>
      <c r="BI189" s="1">
        <f t="shared" si="65"/>
        <v>1.00528174393871</v>
      </c>
    </row>
    <row r="190" spans="1:61">
      <c r="A190" s="1">
        <v>746</v>
      </c>
      <c r="B190" s="1" t="s">
        <v>97</v>
      </c>
      <c r="C190" s="1" t="str">
        <f>_xlfn.XLOOKUP(A190,All!$A:$A,All!$C:$C,"")</f>
        <v>Cu-Al-Cr-Mg-Ni-Si</v>
      </c>
      <c r="D190" s="1">
        <v>2</v>
      </c>
      <c r="E190" s="1" t="s">
        <v>1344</v>
      </c>
      <c r="F190" s="1">
        <f t="shared" si="44"/>
        <v>92.27</v>
      </c>
      <c r="G190" s="1">
        <v>0.49</v>
      </c>
      <c r="H190" s="1">
        <v>0.11</v>
      </c>
      <c r="I190" s="1">
        <v>0.12</v>
      </c>
      <c r="J190" s="1">
        <v>5.98</v>
      </c>
      <c r="K190" s="1">
        <v>1.03</v>
      </c>
      <c r="L190" s="1">
        <v>0</v>
      </c>
      <c r="M190" s="1" t="s">
        <v>1345</v>
      </c>
      <c r="N190" s="1" cm="1">
        <f t="array" ref="N190">(F190/$F$4)/SUMPRODUCT($F190:$L190/$F$4:$L$4)*100</f>
        <v>89.8641984588999</v>
      </c>
      <c r="O190" s="1" cm="1">
        <f t="array" ref="O190">(G190/$G$4)/SUMPRODUCT($F190:$L190/$F$4:$L$4)*100</f>
        <v>1.12392244657047</v>
      </c>
      <c r="P190" s="1" cm="1">
        <f t="array" ref="P190">(H190/$H$4)/SUMPRODUCT($F190:$L190/$F$4:$L$4)*100</f>
        <v>0.130929392522741</v>
      </c>
      <c r="Q190" s="1" cm="1">
        <f t="array" ref="Q190">(I190/$I$4)/SUMPRODUCT($F190:$L190/$F$4:$L$4)*100</f>
        <v>0.305562478066051</v>
      </c>
      <c r="R190" s="1" cm="1">
        <f t="array" ref="R190">(J190/$J$4)/SUMPRODUCT($F190:$L190/$F$4:$L$4)*100</f>
        <v>6.30564153814258</v>
      </c>
      <c r="S190" s="1" cm="1">
        <f t="array" ref="S190">(K190/$K$4)/SUMPRODUCT($F190:$L190/$F$4:$L$4)*100</f>
        <v>2.26974568579824</v>
      </c>
      <c r="T190" s="1" cm="1">
        <f t="array" ref="T190">(L190/$L$4)/SUMPRODUCT($F190:$L190/$F$4:$L$4)*100</f>
        <v>0</v>
      </c>
      <c r="U190" s="1">
        <f t="shared" si="45"/>
        <v>100</v>
      </c>
      <c r="V190" s="1">
        <f t="shared" si="46"/>
        <v>5.80582524271845</v>
      </c>
      <c r="W190" s="1">
        <f t="shared" si="47"/>
        <v>7.01</v>
      </c>
      <c r="X190" s="1">
        <f t="shared" si="48"/>
        <v>6.1594</v>
      </c>
      <c r="Y190" s="1">
        <f t="shared" si="49"/>
        <v>0.0171184022824536</v>
      </c>
      <c r="Z190" s="1">
        <f t="shared" si="50"/>
        <v>0</v>
      </c>
      <c r="AA190" s="1">
        <f t="shared" si="51"/>
        <v>0</v>
      </c>
      <c r="AB190" s="1">
        <f t="shared" si="52"/>
        <v>0.11</v>
      </c>
      <c r="AC190" s="1">
        <f t="shared" si="53"/>
        <v>0</v>
      </c>
      <c r="AD190" s="1">
        <f t="shared" si="54"/>
        <v>1.19026720475219</v>
      </c>
      <c r="AE190" s="1">
        <f t="shared" si="55"/>
        <v>0.0156918687589158</v>
      </c>
      <c r="AF190" s="1">
        <f t="shared" si="56"/>
        <v>63.7272727272727</v>
      </c>
      <c r="AG190" s="1">
        <f t="shared" si="57"/>
        <v>0.7711</v>
      </c>
      <c r="AH190" s="7">
        <f t="shared" si="58"/>
        <v>0.101358015411001</v>
      </c>
      <c r="AI190" s="7" cm="1">
        <f t="array" ref="AI190">SQRT(SUMPRODUCT(N190:T190/100,(1-($N$4:$T$4/(SUMPRODUCT(N190:T190,$N$4:$T$4)/100)))^2))</f>
        <v>0.0283459528596504</v>
      </c>
      <c r="AJ190" s="7" cm="1">
        <f t="array" ref="AJ190">SUMPRODUCT(N190:T190,$N$3:$T$3)/100</f>
        <v>1.89525413989612</v>
      </c>
      <c r="AK190" s="7" cm="1">
        <f t="array" ref="AK190">SUMPRODUCT(N190:T190/100,($N$3:$T$3-(SUMPRODUCT(N190:T190,$N$3:$T$3)/100))^2)</f>
        <v>0.00206807954721929</v>
      </c>
      <c r="AL190" s="7" cm="1">
        <f t="array" ref="AL190">SUMPRODUCT(N190:T190/100,($N$2:$T$2-(SUMPRODUCT(N190:T190,$N$2:$T$2)/100))^2)</f>
        <v>2.05513365727056</v>
      </c>
      <c r="AM190" s="7" cm="1">
        <f t="array" ref="AM190">SUMPRODUCT(N190:T190,$N$2:$T$2)/100</f>
        <v>10.654100498235</v>
      </c>
      <c r="AN190" s="1" cm="1">
        <f t="array" ref="AN190">SUMPRODUCT(N190:T190,$N$1:$T$1)/100</f>
        <v>1110.43082202411</v>
      </c>
      <c r="AO190" s="1" cm="1">
        <f t="array" ref="AO190">-8.314*SUMPRODUCT((N190:T190/100)*LN(N190:T190/100+0.000000000001))</f>
        <v>3.60047464611669</v>
      </c>
      <c r="AP190" s="1" cm="1">
        <f t="array" ref="AP190">SUMPRODUCT((N190:T190/100)^2)</f>
        <v>0.812186073794603</v>
      </c>
      <c r="AQ190" s="1" cm="1">
        <f t="array" ref="AQ190">1/SUMPRODUCT((N190:T190/100)^2)</f>
        <v>1.23124494775922</v>
      </c>
      <c r="AR190" s="1" t="s">
        <v>50</v>
      </c>
      <c r="AS190" s="6">
        <f t="shared" si="59"/>
        <v>1</v>
      </c>
      <c r="AT190" s="1">
        <v>969.85</v>
      </c>
      <c r="AU190" s="1">
        <v>6</v>
      </c>
      <c r="AV190" s="1">
        <v>50</v>
      </c>
      <c r="AW190" s="1">
        <v>599.85</v>
      </c>
      <c r="AX190" s="1">
        <v>12</v>
      </c>
      <c r="AY190" s="5">
        <f t="shared" si="60"/>
        <v>299.925</v>
      </c>
      <c r="AZ190" s="1">
        <f t="shared" si="61"/>
        <v>6</v>
      </c>
      <c r="BA190" s="1">
        <f t="shared" si="62"/>
        <v>7198.2</v>
      </c>
      <c r="BB190" s="1">
        <f t="shared" si="63"/>
        <v>370</v>
      </c>
      <c r="BC190" s="1" t="s">
        <v>51</v>
      </c>
      <c r="BD190" s="1">
        <v>158</v>
      </c>
      <c r="BE190" s="1" t="s">
        <v>52</v>
      </c>
      <c r="BF190" s="1" t="s">
        <v>52</v>
      </c>
      <c r="BG190" s="1">
        <v>40</v>
      </c>
      <c r="BH190" s="1">
        <f t="shared" si="64"/>
        <v>-0.692343037579586</v>
      </c>
      <c r="BI190" s="1">
        <f t="shared" si="65"/>
        <v>0.954799183427052</v>
      </c>
    </row>
    <row r="191" spans="1:61">
      <c r="A191" s="1">
        <v>716</v>
      </c>
      <c r="B191" s="1" t="s">
        <v>97</v>
      </c>
      <c r="C191" s="1" t="str">
        <f>_xlfn.XLOOKUP(A191,All!$A:$A,All!$C:$C,"")</f>
        <v>Cu-Al-Cr-Mg-Ni-Si</v>
      </c>
      <c r="D191" s="1">
        <v>2</v>
      </c>
      <c r="E191" s="1" t="s">
        <v>1344</v>
      </c>
      <c r="F191" s="1">
        <f t="shared" si="44"/>
        <v>92.27</v>
      </c>
      <c r="G191" s="1">
        <v>0.49</v>
      </c>
      <c r="H191" s="1">
        <v>0.11</v>
      </c>
      <c r="I191" s="1">
        <v>0.12</v>
      </c>
      <c r="J191" s="1">
        <v>5.98</v>
      </c>
      <c r="K191" s="1">
        <v>1.03</v>
      </c>
      <c r="L191" s="1">
        <v>0</v>
      </c>
      <c r="M191" s="1" t="s">
        <v>1345</v>
      </c>
      <c r="N191" s="1" cm="1">
        <f t="array" ref="N191">(F191/$F$4)/SUMPRODUCT($F191:$L191/$F$4:$L$4)*100</f>
        <v>89.8641984588999</v>
      </c>
      <c r="O191" s="1" cm="1">
        <f t="array" ref="O191">(G191/$G$4)/SUMPRODUCT($F191:$L191/$F$4:$L$4)*100</f>
        <v>1.12392244657047</v>
      </c>
      <c r="P191" s="1" cm="1">
        <f t="array" ref="P191">(H191/$H$4)/SUMPRODUCT($F191:$L191/$F$4:$L$4)*100</f>
        <v>0.130929392522741</v>
      </c>
      <c r="Q191" s="1" cm="1">
        <f t="array" ref="Q191">(I191/$I$4)/SUMPRODUCT($F191:$L191/$F$4:$L$4)*100</f>
        <v>0.305562478066051</v>
      </c>
      <c r="R191" s="1" cm="1">
        <f t="array" ref="R191">(J191/$J$4)/SUMPRODUCT($F191:$L191/$F$4:$L$4)*100</f>
        <v>6.30564153814258</v>
      </c>
      <c r="S191" s="1" cm="1">
        <f t="array" ref="S191">(K191/$K$4)/SUMPRODUCT($F191:$L191/$F$4:$L$4)*100</f>
        <v>2.26974568579824</v>
      </c>
      <c r="T191" s="1" cm="1">
        <f t="array" ref="T191">(L191/$L$4)/SUMPRODUCT($F191:$L191/$F$4:$L$4)*100</f>
        <v>0</v>
      </c>
      <c r="U191" s="1">
        <f t="shared" si="45"/>
        <v>100</v>
      </c>
      <c r="V191" s="1">
        <f t="shared" si="46"/>
        <v>5.80582524271845</v>
      </c>
      <c r="W191" s="1">
        <f t="shared" si="47"/>
        <v>7.01</v>
      </c>
      <c r="X191" s="1">
        <f t="shared" si="48"/>
        <v>6.1594</v>
      </c>
      <c r="Y191" s="1">
        <f t="shared" si="49"/>
        <v>0.0171184022824536</v>
      </c>
      <c r="Z191" s="1">
        <f t="shared" si="50"/>
        <v>0</v>
      </c>
      <c r="AA191" s="1">
        <f t="shared" si="51"/>
        <v>0</v>
      </c>
      <c r="AB191" s="1">
        <f t="shared" si="52"/>
        <v>0.11</v>
      </c>
      <c r="AC191" s="1">
        <f t="shared" si="53"/>
        <v>0</v>
      </c>
      <c r="AD191" s="1">
        <f t="shared" si="54"/>
        <v>1.19026720475219</v>
      </c>
      <c r="AE191" s="1">
        <f t="shared" si="55"/>
        <v>0.0156918687589158</v>
      </c>
      <c r="AF191" s="1">
        <f t="shared" si="56"/>
        <v>63.7272727272727</v>
      </c>
      <c r="AG191" s="1">
        <f t="shared" si="57"/>
        <v>0.7711</v>
      </c>
      <c r="AH191" s="7">
        <f t="shared" si="58"/>
        <v>0.101358015411001</v>
      </c>
      <c r="AI191" s="7" cm="1">
        <f t="array" ref="AI191">SQRT(SUMPRODUCT(N191:T191/100,(1-($N$4:$T$4/(SUMPRODUCT(N191:T191,$N$4:$T$4)/100)))^2))</f>
        <v>0.0283459528596504</v>
      </c>
      <c r="AJ191" s="7" cm="1">
        <f t="array" ref="AJ191">SUMPRODUCT(N191:T191,$N$3:$T$3)/100</f>
        <v>1.89525413989612</v>
      </c>
      <c r="AK191" s="7" cm="1">
        <f t="array" ref="AK191">SUMPRODUCT(N191:T191/100,($N$3:$T$3-(SUMPRODUCT(N191:T191,$N$3:$T$3)/100))^2)</f>
        <v>0.00206807954721929</v>
      </c>
      <c r="AL191" s="7" cm="1">
        <f t="array" ref="AL191">SUMPRODUCT(N191:T191/100,($N$2:$T$2-(SUMPRODUCT(N191:T191,$N$2:$T$2)/100))^2)</f>
        <v>2.05513365727056</v>
      </c>
      <c r="AM191" s="7" cm="1">
        <f t="array" ref="AM191">SUMPRODUCT(N191:T191,$N$2:$T$2)/100</f>
        <v>10.654100498235</v>
      </c>
      <c r="AN191" s="1" cm="1">
        <f t="array" ref="AN191">SUMPRODUCT(N191:T191,$N$1:$T$1)/100</f>
        <v>1110.43082202411</v>
      </c>
      <c r="AO191" s="1" cm="1">
        <f t="array" ref="AO191">-8.314*SUMPRODUCT((N191:T191/100)*LN(N191:T191/100+0.000000000001))</f>
        <v>3.60047464611669</v>
      </c>
      <c r="AP191" s="1" cm="1">
        <f t="array" ref="AP191">SUMPRODUCT((N191:T191/100)^2)</f>
        <v>0.812186073794603</v>
      </c>
      <c r="AQ191" s="1" cm="1">
        <f t="array" ref="AQ191">1/SUMPRODUCT((N191:T191/100)^2)</f>
        <v>1.23124494775922</v>
      </c>
      <c r="AR191" s="1" t="s">
        <v>50</v>
      </c>
      <c r="AS191" s="6">
        <f t="shared" si="59"/>
        <v>1</v>
      </c>
      <c r="AT191" s="1">
        <v>969.85</v>
      </c>
      <c r="AU191" s="1">
        <v>6</v>
      </c>
      <c r="AV191" s="1">
        <v>50</v>
      </c>
      <c r="AW191" s="1">
        <v>599.85</v>
      </c>
      <c r="AX191" s="1">
        <v>8</v>
      </c>
      <c r="AY191" s="5">
        <f t="shared" si="60"/>
        <v>299.925</v>
      </c>
      <c r="AZ191" s="1">
        <f t="shared" si="61"/>
        <v>4</v>
      </c>
      <c r="BA191" s="1">
        <f t="shared" si="62"/>
        <v>4798.8</v>
      </c>
      <c r="BB191" s="1">
        <f t="shared" si="63"/>
        <v>370</v>
      </c>
      <c r="BC191" s="1" t="s">
        <v>51</v>
      </c>
      <c r="BD191" s="1">
        <v>160</v>
      </c>
      <c r="BE191" s="1" t="s">
        <v>52</v>
      </c>
      <c r="BF191" s="1" t="s">
        <v>52</v>
      </c>
      <c r="BG191" s="1">
        <v>40</v>
      </c>
      <c r="BH191" s="1">
        <f t="shared" si="64"/>
        <v>-0.666621187462455</v>
      </c>
      <c r="BI191" s="1">
        <f t="shared" si="65"/>
        <v>0.950314521111876</v>
      </c>
    </row>
    <row r="192" spans="1:61">
      <c r="A192" s="1">
        <v>804</v>
      </c>
      <c r="B192" s="1" t="s">
        <v>97</v>
      </c>
      <c r="C192" s="1" t="str">
        <f>_xlfn.XLOOKUP(A192,All!$A:$A,All!$C:$C,"")</f>
        <v>Cu-Al-Cr-Mg-Ni-Si</v>
      </c>
      <c r="D192" s="1">
        <v>2</v>
      </c>
      <c r="E192" s="1" t="s">
        <v>1344</v>
      </c>
      <c r="F192" s="1">
        <f t="shared" si="44"/>
        <v>92.27</v>
      </c>
      <c r="G192" s="1">
        <v>0.49</v>
      </c>
      <c r="H192" s="1">
        <v>0.11</v>
      </c>
      <c r="I192" s="1">
        <v>0.12</v>
      </c>
      <c r="J192" s="1">
        <v>5.98</v>
      </c>
      <c r="K192" s="1">
        <v>1.03</v>
      </c>
      <c r="L192" s="1">
        <v>0</v>
      </c>
      <c r="M192" s="1" t="s">
        <v>1345</v>
      </c>
      <c r="N192" s="1" cm="1">
        <f t="array" ref="N192">(F192/$F$4)/SUMPRODUCT($F192:$L192/$F$4:$L$4)*100</f>
        <v>89.8641984588999</v>
      </c>
      <c r="O192" s="1" cm="1">
        <f t="array" ref="O192">(G192/$G$4)/SUMPRODUCT($F192:$L192/$F$4:$L$4)*100</f>
        <v>1.12392244657047</v>
      </c>
      <c r="P192" s="1" cm="1">
        <f t="array" ref="P192">(H192/$H$4)/SUMPRODUCT($F192:$L192/$F$4:$L$4)*100</f>
        <v>0.130929392522741</v>
      </c>
      <c r="Q192" s="1" cm="1">
        <f t="array" ref="Q192">(I192/$I$4)/SUMPRODUCT($F192:$L192/$F$4:$L$4)*100</f>
        <v>0.305562478066051</v>
      </c>
      <c r="R192" s="1" cm="1">
        <f t="array" ref="R192">(J192/$J$4)/SUMPRODUCT($F192:$L192/$F$4:$L$4)*100</f>
        <v>6.30564153814258</v>
      </c>
      <c r="S192" s="1" cm="1">
        <f t="array" ref="S192">(K192/$K$4)/SUMPRODUCT($F192:$L192/$F$4:$L$4)*100</f>
        <v>2.26974568579824</v>
      </c>
      <c r="T192" s="1" cm="1">
        <f t="array" ref="T192">(L192/$L$4)/SUMPRODUCT($F192:$L192/$F$4:$L$4)*100</f>
        <v>0</v>
      </c>
      <c r="U192" s="1">
        <f t="shared" si="45"/>
        <v>100</v>
      </c>
      <c r="V192" s="1">
        <f t="shared" si="46"/>
        <v>5.80582524271845</v>
      </c>
      <c r="W192" s="1">
        <f t="shared" si="47"/>
        <v>7.01</v>
      </c>
      <c r="X192" s="1">
        <f t="shared" si="48"/>
        <v>6.1594</v>
      </c>
      <c r="Y192" s="1">
        <f t="shared" si="49"/>
        <v>0.0171184022824536</v>
      </c>
      <c r="Z192" s="1">
        <f t="shared" si="50"/>
        <v>0</v>
      </c>
      <c r="AA192" s="1">
        <f t="shared" si="51"/>
        <v>0</v>
      </c>
      <c r="AB192" s="1">
        <f t="shared" si="52"/>
        <v>0.11</v>
      </c>
      <c r="AC192" s="1">
        <f t="shared" si="53"/>
        <v>0</v>
      </c>
      <c r="AD192" s="1">
        <f t="shared" si="54"/>
        <v>1.19026720475219</v>
      </c>
      <c r="AE192" s="1">
        <f t="shared" si="55"/>
        <v>0.0156918687589158</v>
      </c>
      <c r="AF192" s="1">
        <f t="shared" si="56"/>
        <v>63.7272727272727</v>
      </c>
      <c r="AG192" s="1">
        <f t="shared" si="57"/>
        <v>0.7711</v>
      </c>
      <c r="AH192" s="7">
        <f t="shared" si="58"/>
        <v>0.101358015411001</v>
      </c>
      <c r="AI192" s="7" cm="1">
        <f t="array" ref="AI192">SQRT(SUMPRODUCT(N192:T192/100,(1-($N$4:$T$4/(SUMPRODUCT(N192:T192,$N$4:$T$4)/100)))^2))</f>
        <v>0.0283459528596504</v>
      </c>
      <c r="AJ192" s="7" cm="1">
        <f t="array" ref="AJ192">SUMPRODUCT(N192:T192,$N$3:$T$3)/100</f>
        <v>1.89525413989612</v>
      </c>
      <c r="AK192" s="7" cm="1">
        <f t="array" ref="AK192">SUMPRODUCT(N192:T192/100,($N$3:$T$3-(SUMPRODUCT(N192:T192,$N$3:$T$3)/100))^2)</f>
        <v>0.00206807954721929</v>
      </c>
      <c r="AL192" s="7" cm="1">
        <f t="array" ref="AL192">SUMPRODUCT(N192:T192/100,($N$2:$T$2-(SUMPRODUCT(N192:T192,$N$2:$T$2)/100))^2)</f>
        <v>2.05513365727056</v>
      </c>
      <c r="AM192" s="7" cm="1">
        <f t="array" ref="AM192">SUMPRODUCT(N192:T192,$N$2:$T$2)/100</f>
        <v>10.654100498235</v>
      </c>
      <c r="AN192" s="1" cm="1">
        <f t="array" ref="AN192">SUMPRODUCT(N192:T192,$N$1:$T$1)/100</f>
        <v>1110.43082202411</v>
      </c>
      <c r="AO192" s="1" cm="1">
        <f t="array" ref="AO192">-8.314*SUMPRODUCT((N192:T192/100)*LN(N192:T192/100+0.000000000001))</f>
        <v>3.60047464611669</v>
      </c>
      <c r="AP192" s="1" cm="1">
        <f t="array" ref="AP192">SUMPRODUCT((N192:T192/100)^2)</f>
        <v>0.812186073794603</v>
      </c>
      <c r="AQ192" s="1" cm="1">
        <f t="array" ref="AQ192">1/SUMPRODUCT((N192:T192/100)^2)</f>
        <v>1.23124494775922</v>
      </c>
      <c r="AR192" s="1" t="s">
        <v>50</v>
      </c>
      <c r="AS192" s="6">
        <f t="shared" si="59"/>
        <v>1</v>
      </c>
      <c r="AT192" s="1">
        <v>969.85</v>
      </c>
      <c r="AU192" s="1">
        <v>6</v>
      </c>
      <c r="AV192" s="1">
        <v>50</v>
      </c>
      <c r="AW192" s="1">
        <v>549.85</v>
      </c>
      <c r="AX192" s="1">
        <v>20</v>
      </c>
      <c r="AY192" s="5">
        <f t="shared" si="60"/>
        <v>274.925</v>
      </c>
      <c r="AZ192" s="1">
        <f t="shared" si="61"/>
        <v>10</v>
      </c>
      <c r="BA192" s="1">
        <f t="shared" si="62"/>
        <v>10997</v>
      </c>
      <c r="BB192" s="1">
        <f t="shared" si="63"/>
        <v>420</v>
      </c>
      <c r="BC192" s="1" t="s">
        <v>51</v>
      </c>
      <c r="BD192" s="1">
        <v>176</v>
      </c>
      <c r="BE192" s="1" t="s">
        <v>52</v>
      </c>
      <c r="BF192" s="1" t="s">
        <v>52</v>
      </c>
      <c r="BG192" s="1">
        <v>40</v>
      </c>
      <c r="BH192" s="1">
        <f t="shared" si="64"/>
        <v>-0.460846386525413</v>
      </c>
      <c r="BI192" s="1">
        <f t="shared" si="65"/>
        <v>0.915126920728385</v>
      </c>
    </row>
    <row r="193" spans="1:61">
      <c r="A193" s="1">
        <v>775</v>
      </c>
      <c r="B193" s="1" t="s">
        <v>97</v>
      </c>
      <c r="C193" s="1" t="str">
        <f>_xlfn.XLOOKUP(A193,All!$A:$A,All!$C:$C,"")</f>
        <v>Cu-Al-Cr-Mg-Ni-Si</v>
      </c>
      <c r="D193" s="1">
        <v>2</v>
      </c>
      <c r="E193" s="1" t="s">
        <v>1344</v>
      </c>
      <c r="F193" s="1">
        <f t="shared" si="44"/>
        <v>92.27</v>
      </c>
      <c r="G193" s="1">
        <v>0.49</v>
      </c>
      <c r="H193" s="1">
        <v>0.11</v>
      </c>
      <c r="I193" s="1">
        <v>0.12</v>
      </c>
      <c r="J193" s="1">
        <v>5.98</v>
      </c>
      <c r="K193" s="1">
        <v>1.03</v>
      </c>
      <c r="L193" s="1">
        <v>0</v>
      </c>
      <c r="M193" s="1" t="s">
        <v>1345</v>
      </c>
      <c r="N193" s="1" cm="1">
        <f t="array" ref="N193">(F193/$F$4)/SUMPRODUCT($F193:$L193/$F$4:$L$4)*100</f>
        <v>89.8641984588999</v>
      </c>
      <c r="O193" s="1" cm="1">
        <f t="array" ref="O193">(G193/$G$4)/SUMPRODUCT($F193:$L193/$F$4:$L$4)*100</f>
        <v>1.12392244657047</v>
      </c>
      <c r="P193" s="1" cm="1">
        <f t="array" ref="P193">(H193/$H$4)/SUMPRODUCT($F193:$L193/$F$4:$L$4)*100</f>
        <v>0.130929392522741</v>
      </c>
      <c r="Q193" s="1" cm="1">
        <f t="array" ref="Q193">(I193/$I$4)/SUMPRODUCT($F193:$L193/$F$4:$L$4)*100</f>
        <v>0.305562478066051</v>
      </c>
      <c r="R193" s="1" cm="1">
        <f t="array" ref="R193">(J193/$J$4)/SUMPRODUCT($F193:$L193/$F$4:$L$4)*100</f>
        <v>6.30564153814258</v>
      </c>
      <c r="S193" s="1" cm="1">
        <f t="array" ref="S193">(K193/$K$4)/SUMPRODUCT($F193:$L193/$F$4:$L$4)*100</f>
        <v>2.26974568579824</v>
      </c>
      <c r="T193" s="1" cm="1">
        <f t="array" ref="T193">(L193/$L$4)/SUMPRODUCT($F193:$L193/$F$4:$L$4)*100</f>
        <v>0</v>
      </c>
      <c r="U193" s="1">
        <f t="shared" si="45"/>
        <v>100</v>
      </c>
      <c r="V193" s="1">
        <f t="shared" si="46"/>
        <v>5.80582524271845</v>
      </c>
      <c r="W193" s="1">
        <f t="shared" si="47"/>
        <v>7.01</v>
      </c>
      <c r="X193" s="1">
        <f t="shared" si="48"/>
        <v>6.1594</v>
      </c>
      <c r="Y193" s="1">
        <f t="shared" si="49"/>
        <v>0.0171184022824536</v>
      </c>
      <c r="Z193" s="1">
        <f t="shared" si="50"/>
        <v>0</v>
      </c>
      <c r="AA193" s="1">
        <f t="shared" si="51"/>
        <v>0</v>
      </c>
      <c r="AB193" s="1">
        <f t="shared" si="52"/>
        <v>0.11</v>
      </c>
      <c r="AC193" s="1">
        <f t="shared" si="53"/>
        <v>0</v>
      </c>
      <c r="AD193" s="1">
        <f t="shared" si="54"/>
        <v>1.19026720475219</v>
      </c>
      <c r="AE193" s="1">
        <f t="shared" si="55"/>
        <v>0.0156918687589158</v>
      </c>
      <c r="AF193" s="1">
        <f t="shared" si="56"/>
        <v>63.7272727272727</v>
      </c>
      <c r="AG193" s="1">
        <f t="shared" si="57"/>
        <v>0.7711</v>
      </c>
      <c r="AH193" s="7">
        <f t="shared" si="58"/>
        <v>0.101358015411001</v>
      </c>
      <c r="AI193" s="7" cm="1">
        <f t="array" ref="AI193">SQRT(SUMPRODUCT(N193:T193/100,(1-($N$4:$T$4/(SUMPRODUCT(N193:T193,$N$4:$T$4)/100)))^2))</f>
        <v>0.0283459528596504</v>
      </c>
      <c r="AJ193" s="7" cm="1">
        <f t="array" ref="AJ193">SUMPRODUCT(N193:T193,$N$3:$T$3)/100</f>
        <v>1.89525413989612</v>
      </c>
      <c r="AK193" s="7" cm="1">
        <f t="array" ref="AK193">SUMPRODUCT(N193:T193/100,($N$3:$T$3-(SUMPRODUCT(N193:T193,$N$3:$T$3)/100))^2)</f>
        <v>0.00206807954721929</v>
      </c>
      <c r="AL193" s="7" cm="1">
        <f t="array" ref="AL193">SUMPRODUCT(N193:T193/100,($N$2:$T$2-(SUMPRODUCT(N193:T193,$N$2:$T$2)/100))^2)</f>
        <v>2.05513365727056</v>
      </c>
      <c r="AM193" s="7" cm="1">
        <f t="array" ref="AM193">SUMPRODUCT(N193:T193,$N$2:$T$2)/100</f>
        <v>10.654100498235</v>
      </c>
      <c r="AN193" s="1" cm="1">
        <f t="array" ref="AN193">SUMPRODUCT(N193:T193,$N$1:$T$1)/100</f>
        <v>1110.43082202411</v>
      </c>
      <c r="AO193" s="1" cm="1">
        <f t="array" ref="AO193">-8.314*SUMPRODUCT((N193:T193/100)*LN(N193:T193/100+0.000000000001))</f>
        <v>3.60047464611669</v>
      </c>
      <c r="AP193" s="1" cm="1">
        <f t="array" ref="AP193">SUMPRODUCT((N193:T193/100)^2)</f>
        <v>0.812186073794603</v>
      </c>
      <c r="AQ193" s="1" cm="1">
        <f t="array" ref="AQ193">1/SUMPRODUCT((N193:T193/100)^2)</f>
        <v>1.23124494775922</v>
      </c>
      <c r="AR193" s="1" t="s">
        <v>50</v>
      </c>
      <c r="AS193" s="6">
        <f t="shared" si="59"/>
        <v>1</v>
      </c>
      <c r="AT193" s="1">
        <v>969.85</v>
      </c>
      <c r="AU193" s="1">
        <v>6</v>
      </c>
      <c r="AV193" s="1">
        <v>50</v>
      </c>
      <c r="AW193" s="1">
        <v>549.85</v>
      </c>
      <c r="AX193" s="1">
        <v>16</v>
      </c>
      <c r="AY193" s="5">
        <f t="shared" si="60"/>
        <v>274.925</v>
      </c>
      <c r="AZ193" s="1">
        <f t="shared" si="61"/>
        <v>8</v>
      </c>
      <c r="BA193" s="1">
        <f t="shared" si="62"/>
        <v>8797.6</v>
      </c>
      <c r="BB193" s="1">
        <f t="shared" si="63"/>
        <v>420</v>
      </c>
      <c r="BC193" s="1" t="s">
        <v>51</v>
      </c>
      <c r="BD193" s="1">
        <v>181</v>
      </c>
      <c r="BE193" s="1" t="s">
        <v>52</v>
      </c>
      <c r="BF193" s="1" t="s">
        <v>52</v>
      </c>
      <c r="BG193" s="1">
        <v>40</v>
      </c>
      <c r="BH193" s="1">
        <f t="shared" si="64"/>
        <v>-0.396541761232588</v>
      </c>
      <c r="BI193" s="1">
        <f t="shared" si="65"/>
        <v>0.904396288730716</v>
      </c>
    </row>
    <row r="194" spans="1:61">
      <c r="A194" s="1">
        <v>803</v>
      </c>
      <c r="B194" s="1" t="s">
        <v>97</v>
      </c>
      <c r="C194" s="1" t="str">
        <f>_xlfn.XLOOKUP(A194,All!$A:$A,All!$C:$C,"")</f>
        <v>Cu-Al-Cr-Mg-Ni-Si</v>
      </c>
      <c r="D194" s="1">
        <v>2</v>
      </c>
      <c r="E194" s="1" t="s">
        <v>1344</v>
      </c>
      <c r="F194" s="1">
        <f t="shared" si="44"/>
        <v>92.27</v>
      </c>
      <c r="G194" s="1">
        <v>0.49</v>
      </c>
      <c r="H194" s="1">
        <v>0.11</v>
      </c>
      <c r="I194" s="1">
        <v>0.12</v>
      </c>
      <c r="J194" s="1">
        <v>5.98</v>
      </c>
      <c r="K194" s="1">
        <v>1.03</v>
      </c>
      <c r="L194" s="1">
        <v>0</v>
      </c>
      <c r="M194" s="1" t="s">
        <v>1345</v>
      </c>
      <c r="N194" s="1" cm="1">
        <f t="array" ref="N194">(F194/$F$4)/SUMPRODUCT($F194:$L194/$F$4:$L$4)*100</f>
        <v>89.8641984588999</v>
      </c>
      <c r="O194" s="1" cm="1">
        <f t="array" ref="O194">(G194/$G$4)/SUMPRODUCT($F194:$L194/$F$4:$L$4)*100</f>
        <v>1.12392244657047</v>
      </c>
      <c r="P194" s="1" cm="1">
        <f t="array" ref="P194">(H194/$H$4)/SUMPRODUCT($F194:$L194/$F$4:$L$4)*100</f>
        <v>0.130929392522741</v>
      </c>
      <c r="Q194" s="1" cm="1">
        <f t="array" ref="Q194">(I194/$I$4)/SUMPRODUCT($F194:$L194/$F$4:$L$4)*100</f>
        <v>0.305562478066051</v>
      </c>
      <c r="R194" s="1" cm="1">
        <f t="array" ref="R194">(J194/$J$4)/SUMPRODUCT($F194:$L194/$F$4:$L$4)*100</f>
        <v>6.30564153814258</v>
      </c>
      <c r="S194" s="1" cm="1">
        <f t="array" ref="S194">(K194/$K$4)/SUMPRODUCT($F194:$L194/$F$4:$L$4)*100</f>
        <v>2.26974568579824</v>
      </c>
      <c r="T194" s="1" cm="1">
        <f t="array" ref="T194">(L194/$L$4)/SUMPRODUCT($F194:$L194/$F$4:$L$4)*100</f>
        <v>0</v>
      </c>
      <c r="U194" s="1">
        <f t="shared" si="45"/>
        <v>100</v>
      </c>
      <c r="V194" s="1">
        <f t="shared" si="46"/>
        <v>5.80582524271845</v>
      </c>
      <c r="W194" s="1">
        <f t="shared" si="47"/>
        <v>7.01</v>
      </c>
      <c r="X194" s="1">
        <f t="shared" si="48"/>
        <v>6.1594</v>
      </c>
      <c r="Y194" s="1">
        <f t="shared" si="49"/>
        <v>0.0171184022824536</v>
      </c>
      <c r="Z194" s="1">
        <f t="shared" si="50"/>
        <v>0</v>
      </c>
      <c r="AA194" s="1">
        <f t="shared" si="51"/>
        <v>0</v>
      </c>
      <c r="AB194" s="1">
        <f t="shared" si="52"/>
        <v>0.11</v>
      </c>
      <c r="AC194" s="1">
        <f t="shared" si="53"/>
        <v>0</v>
      </c>
      <c r="AD194" s="1">
        <f t="shared" si="54"/>
        <v>1.19026720475219</v>
      </c>
      <c r="AE194" s="1">
        <f t="shared" si="55"/>
        <v>0.0156918687589158</v>
      </c>
      <c r="AF194" s="1">
        <f t="shared" si="56"/>
        <v>63.7272727272727</v>
      </c>
      <c r="AG194" s="1">
        <f t="shared" si="57"/>
        <v>0.7711</v>
      </c>
      <c r="AH194" s="7">
        <f t="shared" si="58"/>
        <v>0.101358015411001</v>
      </c>
      <c r="AI194" s="7" cm="1">
        <f t="array" ref="AI194">SQRT(SUMPRODUCT(N194:T194/100,(1-($N$4:$T$4/(SUMPRODUCT(N194:T194,$N$4:$T$4)/100)))^2))</f>
        <v>0.0283459528596504</v>
      </c>
      <c r="AJ194" s="7" cm="1">
        <f t="array" ref="AJ194">SUMPRODUCT(N194:T194,$N$3:$T$3)/100</f>
        <v>1.89525413989612</v>
      </c>
      <c r="AK194" s="7" cm="1">
        <f t="array" ref="AK194">SUMPRODUCT(N194:T194/100,($N$3:$T$3-(SUMPRODUCT(N194:T194,$N$3:$T$3)/100))^2)</f>
        <v>0.00206807954721929</v>
      </c>
      <c r="AL194" s="7" cm="1">
        <f t="array" ref="AL194">SUMPRODUCT(N194:T194/100,($N$2:$T$2-(SUMPRODUCT(N194:T194,$N$2:$T$2)/100))^2)</f>
        <v>2.05513365727056</v>
      </c>
      <c r="AM194" s="7" cm="1">
        <f t="array" ref="AM194">SUMPRODUCT(N194:T194,$N$2:$T$2)/100</f>
        <v>10.654100498235</v>
      </c>
      <c r="AN194" s="1" cm="1">
        <f t="array" ref="AN194">SUMPRODUCT(N194:T194,$N$1:$T$1)/100</f>
        <v>1110.43082202411</v>
      </c>
      <c r="AO194" s="1" cm="1">
        <f t="array" ref="AO194">-8.314*SUMPRODUCT((N194:T194/100)*LN(N194:T194/100+0.000000000001))</f>
        <v>3.60047464611669</v>
      </c>
      <c r="AP194" s="1" cm="1">
        <f t="array" ref="AP194">SUMPRODUCT((N194:T194/100)^2)</f>
        <v>0.812186073794603</v>
      </c>
      <c r="AQ194" s="1" cm="1">
        <f t="array" ref="AQ194">1/SUMPRODUCT((N194:T194/100)^2)</f>
        <v>1.23124494775922</v>
      </c>
      <c r="AR194" s="1" t="s">
        <v>50</v>
      </c>
      <c r="AS194" s="6">
        <f t="shared" si="59"/>
        <v>1</v>
      </c>
      <c r="AT194" s="1">
        <v>969.85</v>
      </c>
      <c r="AU194" s="1">
        <v>6</v>
      </c>
      <c r="AV194" s="1">
        <v>50</v>
      </c>
      <c r="AW194" s="1">
        <v>499.85</v>
      </c>
      <c r="AX194" s="1">
        <v>20</v>
      </c>
      <c r="AY194" s="5">
        <f t="shared" si="60"/>
        <v>249.925</v>
      </c>
      <c r="AZ194" s="1">
        <f t="shared" si="61"/>
        <v>10</v>
      </c>
      <c r="BA194" s="1">
        <f t="shared" si="62"/>
        <v>9997</v>
      </c>
      <c r="BB194" s="1">
        <f t="shared" si="63"/>
        <v>470</v>
      </c>
      <c r="BC194" s="1" t="s">
        <v>51</v>
      </c>
      <c r="BD194" s="1">
        <v>200</v>
      </c>
      <c r="BE194" s="1" t="s">
        <v>52</v>
      </c>
      <c r="BF194" s="1" t="s">
        <v>52</v>
      </c>
      <c r="BG194" s="1">
        <v>40</v>
      </c>
      <c r="BH194" s="1">
        <f t="shared" si="64"/>
        <v>-0.15218418511985</v>
      </c>
      <c r="BI194" s="1">
        <f t="shared" si="65"/>
        <v>0.864887132936625</v>
      </c>
    </row>
    <row r="195" spans="1:61">
      <c r="A195" s="1">
        <v>1081</v>
      </c>
      <c r="B195" s="1" t="s">
        <v>99</v>
      </c>
      <c r="C195" s="1" t="str">
        <f>_xlfn.XLOOKUP(A195,All!$A:$A,All!$C:$C,"")</f>
        <v>Cu-Al-Cr-Mg-Ni-Si</v>
      </c>
      <c r="D195" s="1">
        <v>2</v>
      </c>
      <c r="E195" s="1" t="s">
        <v>1344</v>
      </c>
      <c r="F195" s="1">
        <f t="shared" si="44"/>
        <v>92.25</v>
      </c>
      <c r="G195" s="1">
        <v>0.5</v>
      </c>
      <c r="H195" s="1">
        <v>0.1</v>
      </c>
      <c r="I195" s="1">
        <v>0.15</v>
      </c>
      <c r="J195" s="1">
        <v>6</v>
      </c>
      <c r="K195" s="1">
        <v>1</v>
      </c>
      <c r="L195" s="1">
        <v>0</v>
      </c>
      <c r="M195" s="1" t="s">
        <v>1345</v>
      </c>
      <c r="N195" s="1" cm="1">
        <f t="array" ref="N195">(F195/$F$4)/SUMPRODUCT($F195:$L195/$F$4:$L$4)*100</f>
        <v>89.8241262975082</v>
      </c>
      <c r="O195" s="1" cm="1">
        <f t="array" ref="O195">(G195/$G$4)/SUMPRODUCT($F195:$L195/$F$4:$L$4)*100</f>
        <v>1.14659676353571</v>
      </c>
      <c r="P195" s="1" cm="1">
        <f t="array" ref="P195">(H195/$H$4)/SUMPRODUCT($F195:$L195/$F$4:$L$4)*100</f>
        <v>0.118999437932613</v>
      </c>
      <c r="Q195" s="1" cm="1">
        <f t="array" ref="Q195">(I195/$I$4)/SUMPRODUCT($F195:$L195/$F$4:$L$4)*100</f>
        <v>0.381865548739609</v>
      </c>
      <c r="R195" s="1" cm="1">
        <f t="array" ref="R195">(J195/$J$4)/SUMPRODUCT($F195:$L195/$F$4:$L$4)*100</f>
        <v>6.32528046759661</v>
      </c>
      <c r="S195" s="1" cm="1">
        <f t="array" ref="S195">(K195/$K$4)/SUMPRODUCT($F195:$L195/$F$4:$L$4)*100</f>
        <v>2.20313148468724</v>
      </c>
      <c r="T195" s="1" cm="1">
        <f t="array" ref="T195">(L195/$L$4)/SUMPRODUCT($F195:$L195/$F$4:$L$4)*100</f>
        <v>0</v>
      </c>
      <c r="U195" s="1">
        <f t="shared" si="45"/>
        <v>100</v>
      </c>
      <c r="V195" s="1">
        <f t="shared" si="46"/>
        <v>6</v>
      </c>
      <c r="W195" s="1">
        <f t="shared" si="47"/>
        <v>7</v>
      </c>
      <c r="X195" s="1">
        <f t="shared" si="48"/>
        <v>6</v>
      </c>
      <c r="Y195" s="1">
        <f t="shared" si="49"/>
        <v>0.0214285714285714</v>
      </c>
      <c r="Z195" s="1">
        <f t="shared" si="50"/>
        <v>0</v>
      </c>
      <c r="AA195" s="1">
        <f t="shared" si="51"/>
        <v>0</v>
      </c>
      <c r="AB195" s="1">
        <f t="shared" si="52"/>
        <v>0.1</v>
      </c>
      <c r="AC195" s="1">
        <f t="shared" si="53"/>
        <v>0</v>
      </c>
      <c r="AD195" s="1">
        <f t="shared" si="54"/>
        <v>1.18999437932613</v>
      </c>
      <c r="AE195" s="1">
        <f t="shared" si="55"/>
        <v>0.0142857142857143</v>
      </c>
      <c r="AF195" s="1">
        <f t="shared" si="56"/>
        <v>70</v>
      </c>
      <c r="AG195" s="1">
        <f t="shared" si="57"/>
        <v>0.7</v>
      </c>
      <c r="AH195" s="7">
        <f t="shared" si="58"/>
        <v>0.101758737024918</v>
      </c>
      <c r="AI195" s="7" cm="1">
        <f t="array" ref="AI195">SQRT(SUMPRODUCT(N195:T195/100,(1-($N$4:$T$4/(SUMPRODUCT(N195:T195,$N$4:$T$4)/100)))^2))</f>
        <v>0.0290537376869327</v>
      </c>
      <c r="AJ195" s="7" cm="1">
        <f t="array" ref="AJ195">SUMPRODUCT(N195:T195,$N$3:$T$3)/100</f>
        <v>1.8947687920439</v>
      </c>
      <c r="AK195" s="7" cm="1">
        <f t="array" ref="AK195">SUMPRODUCT(N195:T195/100,($N$3:$T$3-(SUMPRODUCT(N195:T195,$N$3:$T$3)/100))^2)</f>
        <v>0.00234106527333297</v>
      </c>
      <c r="AL195" s="7" cm="1">
        <f t="array" ref="AL195">SUMPRODUCT(N195:T195/100,($N$2:$T$2-(SUMPRODUCT(N195:T195,$N$2:$T$2)/100))^2)</f>
        <v>2.09350754742919</v>
      </c>
      <c r="AM195" s="7" cm="1">
        <f t="array" ref="AM195">SUMPRODUCT(N195:T195,$N$2:$T$2)/100</f>
        <v>10.6504823790299</v>
      </c>
      <c r="AN195" s="1" cm="1">
        <f t="array" ref="AN195">SUMPRODUCT(N195:T195,$N$1:$T$1)/100</f>
        <v>1109.7582017422</v>
      </c>
      <c r="AO195" s="1" cm="1">
        <f t="array" ref="AO195">-8.314*SUMPRODUCT((N195:T195/100)*LN(N195:T195/100+0.000000000001))</f>
        <v>3.62139437182299</v>
      </c>
      <c r="AP195" s="1" cm="1">
        <f t="array" ref="AP195">SUMPRODUCT((N195:T195/100)^2)</f>
        <v>0.811471129274498</v>
      </c>
      <c r="AQ195" s="1" cm="1">
        <f t="array" ref="AQ195">1/SUMPRODUCT((N195:T195/100)^2)</f>
        <v>1.23232973290628</v>
      </c>
      <c r="AR195" s="1" t="s">
        <v>55</v>
      </c>
      <c r="AS195" s="6">
        <f t="shared" si="59"/>
        <v>2</v>
      </c>
      <c r="AT195" s="1">
        <v>979.85</v>
      </c>
      <c r="AU195" s="1">
        <v>4</v>
      </c>
      <c r="AV195" s="1">
        <v>50</v>
      </c>
      <c r="AW195" s="1">
        <v>499.85</v>
      </c>
      <c r="AX195" s="1">
        <v>3</v>
      </c>
      <c r="AY195" s="5">
        <f t="shared" si="60"/>
        <v>249.925</v>
      </c>
      <c r="AZ195" s="1">
        <f t="shared" si="61"/>
        <v>1.5</v>
      </c>
      <c r="BA195" s="1">
        <f t="shared" si="62"/>
        <v>1499.55</v>
      </c>
      <c r="BB195" s="1">
        <f t="shared" si="63"/>
        <v>480</v>
      </c>
      <c r="BC195" s="1" t="s">
        <v>56</v>
      </c>
      <c r="BD195" s="1">
        <v>216</v>
      </c>
      <c r="BE195" s="1" t="s">
        <v>52</v>
      </c>
      <c r="BF195" s="1" t="s">
        <v>52</v>
      </c>
      <c r="BG195" s="1">
        <v>40</v>
      </c>
      <c r="BH195" s="1">
        <f t="shared" si="64"/>
        <v>0.0535906158171918</v>
      </c>
      <c r="BI195" s="1">
        <f t="shared" si="65"/>
        <v>0.83332674041077</v>
      </c>
    </row>
    <row r="196" spans="1:61">
      <c r="A196" s="1">
        <v>1104</v>
      </c>
      <c r="B196" s="1" t="s">
        <v>99</v>
      </c>
      <c r="C196" s="1" t="str">
        <f>_xlfn.XLOOKUP(A196,All!$A:$A,All!$C:$C,"")</f>
        <v>Cu-Al-Cr-Mg-Ni-Si</v>
      </c>
      <c r="D196" s="1">
        <v>2</v>
      </c>
      <c r="E196" s="1" t="s">
        <v>1344</v>
      </c>
      <c r="F196" s="1">
        <f t="shared" si="44"/>
        <v>92.25</v>
      </c>
      <c r="G196" s="1">
        <v>0.5</v>
      </c>
      <c r="H196" s="1">
        <v>0.1</v>
      </c>
      <c r="I196" s="1">
        <v>0.15</v>
      </c>
      <c r="J196" s="1">
        <v>6</v>
      </c>
      <c r="K196" s="1">
        <v>1</v>
      </c>
      <c r="L196" s="1">
        <v>0</v>
      </c>
      <c r="M196" s="1" t="s">
        <v>1345</v>
      </c>
      <c r="N196" s="1" cm="1">
        <f t="array" ref="N196">(F196/$F$4)/SUMPRODUCT($F196:$L196/$F$4:$L$4)*100</f>
        <v>89.8241262975082</v>
      </c>
      <c r="O196" s="1" cm="1">
        <f t="array" ref="O196">(G196/$G$4)/SUMPRODUCT($F196:$L196/$F$4:$L$4)*100</f>
        <v>1.14659676353571</v>
      </c>
      <c r="P196" s="1" cm="1">
        <f t="array" ref="P196">(H196/$H$4)/SUMPRODUCT($F196:$L196/$F$4:$L$4)*100</f>
        <v>0.118999437932613</v>
      </c>
      <c r="Q196" s="1" cm="1">
        <f t="array" ref="Q196">(I196/$I$4)/SUMPRODUCT($F196:$L196/$F$4:$L$4)*100</f>
        <v>0.381865548739609</v>
      </c>
      <c r="R196" s="1" cm="1">
        <f t="array" ref="R196">(J196/$J$4)/SUMPRODUCT($F196:$L196/$F$4:$L$4)*100</f>
        <v>6.32528046759661</v>
      </c>
      <c r="S196" s="1" cm="1">
        <f t="array" ref="S196">(K196/$K$4)/SUMPRODUCT($F196:$L196/$F$4:$L$4)*100</f>
        <v>2.20313148468724</v>
      </c>
      <c r="T196" s="1" cm="1">
        <f t="array" ref="T196">(L196/$L$4)/SUMPRODUCT($F196:$L196/$F$4:$L$4)*100</f>
        <v>0</v>
      </c>
      <c r="U196" s="1">
        <f t="shared" si="45"/>
        <v>100</v>
      </c>
      <c r="V196" s="1">
        <f t="shared" si="46"/>
        <v>6</v>
      </c>
      <c r="W196" s="1">
        <f t="shared" si="47"/>
        <v>7</v>
      </c>
      <c r="X196" s="1">
        <f t="shared" si="48"/>
        <v>6</v>
      </c>
      <c r="Y196" s="1">
        <f t="shared" si="49"/>
        <v>0.0214285714285714</v>
      </c>
      <c r="Z196" s="1">
        <f t="shared" si="50"/>
        <v>0</v>
      </c>
      <c r="AA196" s="1">
        <f t="shared" si="51"/>
        <v>0</v>
      </c>
      <c r="AB196" s="1">
        <f t="shared" si="52"/>
        <v>0.1</v>
      </c>
      <c r="AC196" s="1">
        <f t="shared" si="53"/>
        <v>0</v>
      </c>
      <c r="AD196" s="1">
        <f t="shared" si="54"/>
        <v>1.18999437932613</v>
      </c>
      <c r="AE196" s="1">
        <f t="shared" si="55"/>
        <v>0.0142857142857143</v>
      </c>
      <c r="AF196" s="1">
        <f t="shared" si="56"/>
        <v>70</v>
      </c>
      <c r="AG196" s="1">
        <f t="shared" si="57"/>
        <v>0.7</v>
      </c>
      <c r="AH196" s="7">
        <f t="shared" si="58"/>
        <v>0.101758737024918</v>
      </c>
      <c r="AI196" s="7" cm="1">
        <f t="array" ref="AI196">SQRT(SUMPRODUCT(N196:T196/100,(1-($N$4:$T$4/(SUMPRODUCT(N196:T196,$N$4:$T$4)/100)))^2))</f>
        <v>0.0290537376869327</v>
      </c>
      <c r="AJ196" s="7" cm="1">
        <f t="array" ref="AJ196">SUMPRODUCT(N196:T196,$N$3:$T$3)/100</f>
        <v>1.8947687920439</v>
      </c>
      <c r="AK196" s="7" cm="1">
        <f t="array" ref="AK196">SUMPRODUCT(N196:T196/100,($N$3:$T$3-(SUMPRODUCT(N196:T196,$N$3:$T$3)/100))^2)</f>
        <v>0.00234106527333297</v>
      </c>
      <c r="AL196" s="7" cm="1">
        <f t="array" ref="AL196">SUMPRODUCT(N196:T196/100,($N$2:$T$2-(SUMPRODUCT(N196:T196,$N$2:$T$2)/100))^2)</f>
        <v>2.09350754742919</v>
      </c>
      <c r="AM196" s="7" cm="1">
        <f t="array" ref="AM196">SUMPRODUCT(N196:T196,$N$2:$T$2)/100</f>
        <v>10.6504823790299</v>
      </c>
      <c r="AN196" s="1" cm="1">
        <f t="array" ref="AN196">SUMPRODUCT(N196:T196,$N$1:$T$1)/100</f>
        <v>1109.7582017422</v>
      </c>
      <c r="AO196" s="1" cm="1">
        <f t="array" ref="AO196">-8.314*SUMPRODUCT((N196:T196/100)*LN(N196:T196/100+0.000000000001))</f>
        <v>3.62139437182299</v>
      </c>
      <c r="AP196" s="1" cm="1">
        <f t="array" ref="AP196">SUMPRODUCT((N196:T196/100)^2)</f>
        <v>0.811471129274498</v>
      </c>
      <c r="AQ196" s="1" cm="1">
        <f t="array" ref="AQ196">1/SUMPRODUCT((N196:T196/100)^2)</f>
        <v>1.23232973290628</v>
      </c>
      <c r="AR196" s="1" t="s">
        <v>55</v>
      </c>
      <c r="AS196" s="6">
        <f t="shared" si="59"/>
        <v>2</v>
      </c>
      <c r="AT196" s="1">
        <v>979.85</v>
      </c>
      <c r="AU196" s="1">
        <v>4</v>
      </c>
      <c r="AV196" s="1">
        <v>50</v>
      </c>
      <c r="AW196" s="1">
        <v>499.85</v>
      </c>
      <c r="AX196" s="1">
        <v>4</v>
      </c>
      <c r="AY196" s="5">
        <f t="shared" si="60"/>
        <v>249.925</v>
      </c>
      <c r="AZ196" s="1">
        <f t="shared" si="61"/>
        <v>2</v>
      </c>
      <c r="BA196" s="1">
        <f t="shared" si="62"/>
        <v>1999.4</v>
      </c>
      <c r="BB196" s="1">
        <f t="shared" si="63"/>
        <v>480</v>
      </c>
      <c r="BC196" s="1" t="s">
        <v>56</v>
      </c>
      <c r="BD196" s="1">
        <v>217</v>
      </c>
      <c r="BE196" s="1" t="s">
        <v>52</v>
      </c>
      <c r="BF196" s="1" t="s">
        <v>52</v>
      </c>
      <c r="BG196" s="1">
        <v>40</v>
      </c>
      <c r="BH196" s="1">
        <f t="shared" si="64"/>
        <v>0.0664515408757569</v>
      </c>
      <c r="BI196" s="1">
        <f t="shared" si="65"/>
        <v>0.831410637779578</v>
      </c>
    </row>
    <row r="197" spans="1:61">
      <c r="A197" s="1">
        <v>1110</v>
      </c>
      <c r="B197" s="1" t="s">
        <v>99</v>
      </c>
      <c r="C197" s="1" t="str">
        <f>_xlfn.XLOOKUP(A197,All!$A:$A,All!$C:$C,"")</f>
        <v>Cu-Al-Cr-Mg-Ni-Si</v>
      </c>
      <c r="D197" s="1">
        <v>2</v>
      </c>
      <c r="E197" s="1" t="s">
        <v>1344</v>
      </c>
      <c r="F197" s="1">
        <f t="shared" si="44"/>
        <v>92.25</v>
      </c>
      <c r="G197" s="1">
        <v>0.5</v>
      </c>
      <c r="H197" s="1">
        <v>0.1</v>
      </c>
      <c r="I197" s="1">
        <v>0.15</v>
      </c>
      <c r="J197" s="1">
        <v>6</v>
      </c>
      <c r="K197" s="1">
        <v>1</v>
      </c>
      <c r="L197" s="1">
        <v>0</v>
      </c>
      <c r="M197" s="1" t="s">
        <v>1345</v>
      </c>
      <c r="N197" s="1" cm="1">
        <f t="array" ref="N197">(F197/$F$4)/SUMPRODUCT($F197:$L197/$F$4:$L$4)*100</f>
        <v>89.8241262975082</v>
      </c>
      <c r="O197" s="1" cm="1">
        <f t="array" ref="O197">(G197/$G$4)/SUMPRODUCT($F197:$L197/$F$4:$L$4)*100</f>
        <v>1.14659676353571</v>
      </c>
      <c r="P197" s="1" cm="1">
        <f t="array" ref="P197">(H197/$H$4)/SUMPRODUCT($F197:$L197/$F$4:$L$4)*100</f>
        <v>0.118999437932613</v>
      </c>
      <c r="Q197" s="1" cm="1">
        <f t="array" ref="Q197">(I197/$I$4)/SUMPRODUCT($F197:$L197/$F$4:$L$4)*100</f>
        <v>0.381865548739609</v>
      </c>
      <c r="R197" s="1" cm="1">
        <f t="array" ref="R197">(J197/$J$4)/SUMPRODUCT($F197:$L197/$F$4:$L$4)*100</f>
        <v>6.32528046759661</v>
      </c>
      <c r="S197" s="1" cm="1">
        <f t="array" ref="S197">(K197/$K$4)/SUMPRODUCT($F197:$L197/$F$4:$L$4)*100</f>
        <v>2.20313148468724</v>
      </c>
      <c r="T197" s="1" cm="1">
        <f t="array" ref="T197">(L197/$L$4)/SUMPRODUCT($F197:$L197/$F$4:$L$4)*100</f>
        <v>0</v>
      </c>
      <c r="U197" s="1">
        <f t="shared" si="45"/>
        <v>100</v>
      </c>
      <c r="V197" s="1">
        <f t="shared" si="46"/>
        <v>6</v>
      </c>
      <c r="W197" s="1">
        <f t="shared" si="47"/>
        <v>7</v>
      </c>
      <c r="X197" s="1">
        <f t="shared" si="48"/>
        <v>6</v>
      </c>
      <c r="Y197" s="1">
        <f t="shared" si="49"/>
        <v>0.0214285714285714</v>
      </c>
      <c r="Z197" s="1">
        <f t="shared" si="50"/>
        <v>0</v>
      </c>
      <c r="AA197" s="1">
        <f t="shared" si="51"/>
        <v>0</v>
      </c>
      <c r="AB197" s="1">
        <f t="shared" si="52"/>
        <v>0.1</v>
      </c>
      <c r="AC197" s="1">
        <f t="shared" si="53"/>
        <v>0</v>
      </c>
      <c r="AD197" s="1">
        <f t="shared" si="54"/>
        <v>1.18999437932613</v>
      </c>
      <c r="AE197" s="1">
        <f t="shared" si="55"/>
        <v>0.0142857142857143</v>
      </c>
      <c r="AF197" s="1">
        <f t="shared" si="56"/>
        <v>70</v>
      </c>
      <c r="AG197" s="1">
        <f t="shared" si="57"/>
        <v>0.7</v>
      </c>
      <c r="AH197" s="7">
        <f t="shared" si="58"/>
        <v>0.101758737024918</v>
      </c>
      <c r="AI197" s="7" cm="1">
        <f t="array" ref="AI197">SQRT(SUMPRODUCT(N197:T197/100,(1-($N$4:$T$4/(SUMPRODUCT(N197:T197,$N$4:$T$4)/100)))^2))</f>
        <v>0.0290537376869327</v>
      </c>
      <c r="AJ197" s="7" cm="1">
        <f t="array" ref="AJ197">SUMPRODUCT(N197:T197,$N$3:$T$3)/100</f>
        <v>1.8947687920439</v>
      </c>
      <c r="AK197" s="7" cm="1">
        <f t="array" ref="AK197">SUMPRODUCT(N197:T197/100,($N$3:$T$3-(SUMPRODUCT(N197:T197,$N$3:$T$3)/100))^2)</f>
        <v>0.00234106527333297</v>
      </c>
      <c r="AL197" s="7" cm="1">
        <f t="array" ref="AL197">SUMPRODUCT(N197:T197/100,($N$2:$T$2-(SUMPRODUCT(N197:T197,$N$2:$T$2)/100))^2)</f>
        <v>2.09350754742919</v>
      </c>
      <c r="AM197" s="7" cm="1">
        <f t="array" ref="AM197">SUMPRODUCT(N197:T197,$N$2:$T$2)/100</f>
        <v>10.6504823790299</v>
      </c>
      <c r="AN197" s="1" cm="1">
        <f t="array" ref="AN197">SUMPRODUCT(N197:T197,$N$1:$T$1)/100</f>
        <v>1109.7582017422</v>
      </c>
      <c r="AO197" s="1" cm="1">
        <f t="array" ref="AO197">-8.314*SUMPRODUCT((N197:T197/100)*LN(N197:T197/100+0.000000000001))</f>
        <v>3.62139437182299</v>
      </c>
      <c r="AP197" s="1" cm="1">
        <f t="array" ref="AP197">SUMPRODUCT((N197:T197/100)^2)</f>
        <v>0.811471129274498</v>
      </c>
      <c r="AQ197" s="1" cm="1">
        <f t="array" ref="AQ197">1/SUMPRODUCT((N197:T197/100)^2)</f>
        <v>1.23232973290628</v>
      </c>
      <c r="AR197" s="1" t="s">
        <v>54</v>
      </c>
      <c r="AS197" s="6">
        <f t="shared" si="59"/>
        <v>0</v>
      </c>
      <c r="AT197" s="1">
        <v>979.85</v>
      </c>
      <c r="AU197" s="1">
        <v>4</v>
      </c>
      <c r="AV197" s="1">
        <v>0</v>
      </c>
      <c r="AW197" s="1">
        <v>399.85</v>
      </c>
      <c r="AX197" s="1">
        <v>5</v>
      </c>
      <c r="AY197" s="5">
        <f t="shared" si="60"/>
        <v>0</v>
      </c>
      <c r="AZ197" s="1">
        <f t="shared" si="61"/>
        <v>0</v>
      </c>
      <c r="BA197" s="1">
        <f t="shared" si="62"/>
        <v>1999.25</v>
      </c>
      <c r="BB197" s="1">
        <f t="shared" si="63"/>
        <v>580</v>
      </c>
      <c r="BC197" s="1" t="s">
        <v>51</v>
      </c>
      <c r="BD197" s="1">
        <v>234</v>
      </c>
      <c r="BE197" s="1" t="s">
        <v>52</v>
      </c>
      <c r="BF197" s="1" t="s">
        <v>52</v>
      </c>
      <c r="BG197" s="1">
        <v>40</v>
      </c>
      <c r="BH197" s="1">
        <f t="shared" si="64"/>
        <v>0.285087266871364</v>
      </c>
      <c r="BI197" s="1">
        <f t="shared" si="65"/>
        <v>0.799935130890267</v>
      </c>
    </row>
    <row r="198" spans="1:61">
      <c r="A198" s="1">
        <v>1162</v>
      </c>
      <c r="B198" s="1" t="s">
        <v>99</v>
      </c>
      <c r="C198" s="1" t="str">
        <f>_xlfn.XLOOKUP(A198,All!$A:$A,All!$C:$C,"")</f>
        <v>Cu-Al-Cr-Mg-Ni-Si</v>
      </c>
      <c r="D198" s="1">
        <v>2</v>
      </c>
      <c r="E198" s="1" t="s">
        <v>1344</v>
      </c>
      <c r="F198" s="1">
        <f t="shared" si="44"/>
        <v>92.25</v>
      </c>
      <c r="G198" s="1">
        <v>0.5</v>
      </c>
      <c r="H198" s="1">
        <v>0.1</v>
      </c>
      <c r="I198" s="1">
        <v>0.15</v>
      </c>
      <c r="J198" s="1">
        <v>6</v>
      </c>
      <c r="K198" s="1">
        <v>1</v>
      </c>
      <c r="L198" s="1">
        <v>0</v>
      </c>
      <c r="M198" s="1" t="s">
        <v>1345</v>
      </c>
      <c r="N198" s="1" cm="1">
        <f t="array" ref="N198">(F198/$F$4)/SUMPRODUCT($F198:$L198/$F$4:$L$4)*100</f>
        <v>89.8241262975082</v>
      </c>
      <c r="O198" s="1" cm="1">
        <f t="array" ref="O198">(G198/$G$4)/SUMPRODUCT($F198:$L198/$F$4:$L$4)*100</f>
        <v>1.14659676353571</v>
      </c>
      <c r="P198" s="1" cm="1">
        <f t="array" ref="P198">(H198/$H$4)/SUMPRODUCT($F198:$L198/$F$4:$L$4)*100</f>
        <v>0.118999437932613</v>
      </c>
      <c r="Q198" s="1" cm="1">
        <f t="array" ref="Q198">(I198/$I$4)/SUMPRODUCT($F198:$L198/$F$4:$L$4)*100</f>
        <v>0.381865548739609</v>
      </c>
      <c r="R198" s="1" cm="1">
        <f t="array" ref="R198">(J198/$J$4)/SUMPRODUCT($F198:$L198/$F$4:$L$4)*100</f>
        <v>6.32528046759661</v>
      </c>
      <c r="S198" s="1" cm="1">
        <f t="array" ref="S198">(K198/$K$4)/SUMPRODUCT($F198:$L198/$F$4:$L$4)*100</f>
        <v>2.20313148468724</v>
      </c>
      <c r="T198" s="1" cm="1">
        <f t="array" ref="T198">(L198/$L$4)/SUMPRODUCT($F198:$L198/$F$4:$L$4)*100</f>
        <v>0</v>
      </c>
      <c r="U198" s="1">
        <f t="shared" si="45"/>
        <v>100</v>
      </c>
      <c r="V198" s="1">
        <f t="shared" si="46"/>
        <v>6</v>
      </c>
      <c r="W198" s="1">
        <f t="shared" si="47"/>
        <v>7</v>
      </c>
      <c r="X198" s="1">
        <f t="shared" si="48"/>
        <v>6</v>
      </c>
      <c r="Y198" s="1">
        <f t="shared" si="49"/>
        <v>0.0214285714285714</v>
      </c>
      <c r="Z198" s="1">
        <f t="shared" si="50"/>
        <v>0</v>
      </c>
      <c r="AA198" s="1">
        <f t="shared" si="51"/>
        <v>0</v>
      </c>
      <c r="AB198" s="1">
        <f t="shared" si="52"/>
        <v>0.1</v>
      </c>
      <c r="AC198" s="1">
        <f t="shared" si="53"/>
        <v>0</v>
      </c>
      <c r="AD198" s="1">
        <f t="shared" si="54"/>
        <v>1.18999437932613</v>
      </c>
      <c r="AE198" s="1">
        <f t="shared" si="55"/>
        <v>0.0142857142857143</v>
      </c>
      <c r="AF198" s="1">
        <f t="shared" si="56"/>
        <v>70</v>
      </c>
      <c r="AG198" s="1">
        <f t="shared" si="57"/>
        <v>0.7</v>
      </c>
      <c r="AH198" s="7">
        <f t="shared" si="58"/>
        <v>0.101758737024918</v>
      </c>
      <c r="AI198" s="7" cm="1">
        <f t="array" ref="AI198">SQRT(SUMPRODUCT(N198:T198/100,(1-($N$4:$T$4/(SUMPRODUCT(N198:T198,$N$4:$T$4)/100)))^2))</f>
        <v>0.0290537376869327</v>
      </c>
      <c r="AJ198" s="7" cm="1">
        <f t="array" ref="AJ198">SUMPRODUCT(N198:T198,$N$3:$T$3)/100</f>
        <v>1.8947687920439</v>
      </c>
      <c r="AK198" s="7" cm="1">
        <f t="array" ref="AK198">SUMPRODUCT(N198:T198/100,($N$3:$T$3-(SUMPRODUCT(N198:T198,$N$3:$T$3)/100))^2)</f>
        <v>0.00234106527333297</v>
      </c>
      <c r="AL198" s="7" cm="1">
        <f t="array" ref="AL198">SUMPRODUCT(N198:T198/100,($N$2:$T$2-(SUMPRODUCT(N198:T198,$N$2:$T$2)/100))^2)</f>
        <v>2.09350754742919</v>
      </c>
      <c r="AM198" s="7" cm="1">
        <f t="array" ref="AM198">SUMPRODUCT(N198:T198,$N$2:$T$2)/100</f>
        <v>10.6504823790299</v>
      </c>
      <c r="AN198" s="1" cm="1">
        <f t="array" ref="AN198">SUMPRODUCT(N198:T198,$N$1:$T$1)/100</f>
        <v>1109.7582017422</v>
      </c>
      <c r="AO198" s="1" cm="1">
        <f t="array" ref="AO198">-8.314*SUMPRODUCT((N198:T198/100)*LN(N198:T198/100+0.000000000001))</f>
        <v>3.62139437182299</v>
      </c>
      <c r="AP198" s="1" cm="1">
        <f t="array" ref="AP198">SUMPRODUCT((N198:T198/100)^2)</f>
        <v>0.811471129274498</v>
      </c>
      <c r="AQ198" s="1" cm="1">
        <f t="array" ref="AQ198">1/SUMPRODUCT((N198:T198/100)^2)</f>
        <v>1.23232973290628</v>
      </c>
      <c r="AR198" s="1" t="s">
        <v>55</v>
      </c>
      <c r="AS198" s="6">
        <f t="shared" si="59"/>
        <v>2</v>
      </c>
      <c r="AT198" s="1">
        <v>979.85</v>
      </c>
      <c r="AU198" s="1">
        <v>4</v>
      </c>
      <c r="AV198" s="1">
        <v>50</v>
      </c>
      <c r="AW198" s="1">
        <v>449.85</v>
      </c>
      <c r="AX198" s="1">
        <v>6</v>
      </c>
      <c r="AY198" s="5">
        <f t="shared" si="60"/>
        <v>224.925</v>
      </c>
      <c r="AZ198" s="1">
        <f t="shared" si="61"/>
        <v>3</v>
      </c>
      <c r="BA198" s="1">
        <f t="shared" si="62"/>
        <v>2699.1</v>
      </c>
      <c r="BB198" s="1">
        <f t="shared" si="63"/>
        <v>530</v>
      </c>
      <c r="BC198" s="1" t="s">
        <v>56</v>
      </c>
      <c r="BD198" s="1">
        <v>255</v>
      </c>
      <c r="BE198" s="1" t="s">
        <v>52</v>
      </c>
      <c r="BF198" s="1" t="s">
        <v>52</v>
      </c>
      <c r="BG198" s="1">
        <v>40</v>
      </c>
      <c r="BH198" s="1">
        <f t="shared" si="64"/>
        <v>0.555166693101232</v>
      </c>
      <c r="BI198" s="1">
        <f t="shared" si="65"/>
        <v>0.764183080187211</v>
      </c>
    </row>
    <row r="199" spans="1:61">
      <c r="A199" s="1">
        <v>1158</v>
      </c>
      <c r="B199" s="1" t="s">
        <v>99</v>
      </c>
      <c r="C199" s="1" t="str">
        <f>_xlfn.XLOOKUP(A199,All!$A:$A,All!$C:$C,"")</f>
        <v>Cu-Al-Cr-Mg-Ni-Si</v>
      </c>
      <c r="D199" s="1">
        <v>2</v>
      </c>
      <c r="E199" s="1" t="s">
        <v>1344</v>
      </c>
      <c r="F199" s="1">
        <f t="shared" ref="F199:F262" si="66">100-SUM(G199:L199)</f>
        <v>92.25</v>
      </c>
      <c r="G199" s="1">
        <v>0.5</v>
      </c>
      <c r="H199" s="1">
        <v>0.1</v>
      </c>
      <c r="I199" s="1">
        <v>0.15</v>
      </c>
      <c r="J199" s="1">
        <v>6</v>
      </c>
      <c r="K199" s="1">
        <v>1</v>
      </c>
      <c r="L199" s="1">
        <v>0</v>
      </c>
      <c r="M199" s="1" t="s">
        <v>1345</v>
      </c>
      <c r="N199" s="1" cm="1">
        <f t="array" ref="N199">(F199/$F$4)/SUMPRODUCT($F199:$L199/$F$4:$L$4)*100</f>
        <v>89.8241262975082</v>
      </c>
      <c r="O199" s="1" cm="1">
        <f t="array" ref="O199">(G199/$G$4)/SUMPRODUCT($F199:$L199/$F$4:$L$4)*100</f>
        <v>1.14659676353571</v>
      </c>
      <c r="P199" s="1" cm="1">
        <f t="array" ref="P199">(H199/$H$4)/SUMPRODUCT($F199:$L199/$F$4:$L$4)*100</f>
        <v>0.118999437932613</v>
      </c>
      <c r="Q199" s="1" cm="1">
        <f t="array" ref="Q199">(I199/$I$4)/SUMPRODUCT($F199:$L199/$F$4:$L$4)*100</f>
        <v>0.381865548739609</v>
      </c>
      <c r="R199" s="1" cm="1">
        <f t="array" ref="R199">(J199/$J$4)/SUMPRODUCT($F199:$L199/$F$4:$L$4)*100</f>
        <v>6.32528046759661</v>
      </c>
      <c r="S199" s="1" cm="1">
        <f t="array" ref="S199">(K199/$K$4)/SUMPRODUCT($F199:$L199/$F$4:$L$4)*100</f>
        <v>2.20313148468724</v>
      </c>
      <c r="T199" s="1" cm="1">
        <f t="array" ref="T199">(L199/$L$4)/SUMPRODUCT($F199:$L199/$F$4:$L$4)*100</f>
        <v>0</v>
      </c>
      <c r="U199" s="1">
        <f t="shared" ref="U199:U262" si="67">SUM(N199:T199)</f>
        <v>100</v>
      </c>
      <c r="V199" s="1">
        <f t="shared" ref="V199:V262" si="68">IF(K199&lt;&gt;0,J199/(K199),0)</f>
        <v>6</v>
      </c>
      <c r="W199" s="1">
        <f t="shared" ref="W199:W262" si="69">J199+K199</f>
        <v>7</v>
      </c>
      <c r="X199" s="1">
        <f t="shared" ref="X199:X262" si="70">J199*K199</f>
        <v>6</v>
      </c>
      <c r="Y199" s="1">
        <f t="shared" ref="Y199:Y262" si="71">IF(J199+K199&lt;&gt;0,I199/(J199+K199),0)</f>
        <v>0.0214285714285714</v>
      </c>
      <c r="Z199" s="1">
        <f t="shared" ref="Z199:Z262" si="72">IF(J199+K199&lt;&gt;0,L199/(J199+K199),0)</f>
        <v>0</v>
      </c>
      <c r="AA199" s="1">
        <f t="shared" ref="AA199:AA262" si="73">IF(L199&lt;&gt;0,H199/(L199),0)</f>
        <v>0</v>
      </c>
      <c r="AB199" s="1">
        <f t="shared" ref="AB199:AB262" si="74">H199+L199</f>
        <v>0.1</v>
      </c>
      <c r="AC199" s="1">
        <f t="shared" ref="AC199:AC262" si="75">H199*L199</f>
        <v>0</v>
      </c>
      <c r="AD199" s="1">
        <f t="shared" ref="AD199:AD262" si="76">IF(H199&lt;&gt;0,P199/(H199),0)</f>
        <v>1.18999437932613</v>
      </c>
      <c r="AE199" s="1">
        <f t="shared" ref="AE199:AE262" si="77">IF(J199+K199&lt;&gt;0,H199/(J199+K199),0)</f>
        <v>0.0142857142857143</v>
      </c>
      <c r="AF199" s="1">
        <f t="shared" ref="AF199:AF262" si="78">IF(H199&lt;&gt;0,(J199+K199)/(H199),0)</f>
        <v>70</v>
      </c>
      <c r="AG199" s="1">
        <f t="shared" ref="AG199:AG262" si="79">(J199+K199)*H199</f>
        <v>0.7</v>
      </c>
      <c r="AH199" s="7">
        <f t="shared" ref="AH199:AH262" si="80">(100-N199)%</f>
        <v>0.101758737024918</v>
      </c>
      <c r="AI199" s="7" cm="1">
        <f t="array" ref="AI199">SQRT(SUMPRODUCT(N199:T199/100,(1-($N$4:$T$4/(SUMPRODUCT(N199:T199,$N$4:$T$4)/100)))^2))</f>
        <v>0.0290537376869327</v>
      </c>
      <c r="AJ199" s="7" cm="1">
        <f t="array" ref="AJ199">SUMPRODUCT(N199:T199,$N$3:$T$3)/100</f>
        <v>1.8947687920439</v>
      </c>
      <c r="AK199" s="7" cm="1">
        <f t="array" ref="AK199">SUMPRODUCT(N199:T199/100,($N$3:$T$3-(SUMPRODUCT(N199:T199,$N$3:$T$3)/100))^2)</f>
        <v>0.00234106527333297</v>
      </c>
      <c r="AL199" s="7" cm="1">
        <f t="array" ref="AL199">SUMPRODUCT(N199:T199/100,($N$2:$T$2-(SUMPRODUCT(N199:T199,$N$2:$T$2)/100))^2)</f>
        <v>2.09350754742919</v>
      </c>
      <c r="AM199" s="7" cm="1">
        <f t="array" ref="AM199">SUMPRODUCT(N199:T199,$N$2:$T$2)/100</f>
        <v>10.6504823790299</v>
      </c>
      <c r="AN199" s="1" cm="1">
        <f t="array" ref="AN199">SUMPRODUCT(N199:T199,$N$1:$T$1)/100</f>
        <v>1109.7582017422</v>
      </c>
      <c r="AO199" s="1" cm="1">
        <f t="array" ref="AO199">-8.314*SUMPRODUCT((N199:T199/100)*LN(N199:T199/100+0.000000000001))</f>
        <v>3.62139437182299</v>
      </c>
      <c r="AP199" s="1" cm="1">
        <f t="array" ref="AP199">SUMPRODUCT((N199:T199/100)^2)</f>
        <v>0.811471129274498</v>
      </c>
      <c r="AQ199" s="1" cm="1">
        <f t="array" ref="AQ199">1/SUMPRODUCT((N199:T199/100)^2)</f>
        <v>1.23232973290628</v>
      </c>
      <c r="AR199" s="1" t="s">
        <v>55</v>
      </c>
      <c r="AS199" s="6">
        <f t="shared" ref="AS199:AS262" si="81">IF(AR199="Solution ==&gt; Quenching ==&gt; Deformation ==&gt; Aging ==&gt; Secondary TMP ==&gt; Secondary Aging",2,IF(AR199="Solution ==&gt; Quenching ==&gt; Deformation ==&gt; Aging",1,IF(AR199="Solution ==&gt; Quenching ==&gt; Aging",0,"")))</f>
        <v>2</v>
      </c>
      <c r="AT199" s="1">
        <v>979.85</v>
      </c>
      <c r="AU199" s="1">
        <v>4</v>
      </c>
      <c r="AV199" s="1">
        <v>50</v>
      </c>
      <c r="AW199" s="1">
        <v>449.85</v>
      </c>
      <c r="AX199" s="1">
        <v>6</v>
      </c>
      <c r="AY199" s="5">
        <f t="shared" ref="AY199:AY262" si="82">AV199%*AW199</f>
        <v>224.925</v>
      </c>
      <c r="AZ199" s="1">
        <f t="shared" ref="AZ199:AZ262" si="83">AV199%*AX199</f>
        <v>3</v>
      </c>
      <c r="BA199" s="1">
        <f t="shared" ref="BA199:BA262" si="84">AW199*AX199</f>
        <v>2699.1</v>
      </c>
      <c r="BB199" s="1">
        <f t="shared" ref="BB199:BB262" si="85">AT199-AW199</f>
        <v>530</v>
      </c>
      <c r="BC199" s="1" t="s">
        <v>56</v>
      </c>
      <c r="BD199" s="1">
        <v>256</v>
      </c>
      <c r="BE199" s="1" t="s">
        <v>52</v>
      </c>
      <c r="BF199" s="1" t="s">
        <v>52</v>
      </c>
      <c r="BG199" s="1">
        <v>40</v>
      </c>
      <c r="BH199" s="1">
        <f t="shared" ref="BH199:BH262" si="86">IF(OR(BD199="",BG199=""),"",((BD199-AVERAGE($BD$6:$BD$1143))/_xlfn.STDEV.S($BD$6:$BD$1143))-$BJ$1*((AVERAGE($BG$6:$BG$1143)-BG199)/_xlfn.STDEV.S($BG$6:$BG$1143)))</f>
        <v>0.568027618159797</v>
      </c>
      <c r="BI199" s="1">
        <f t="shared" ref="BI199:BI262" si="87">SQRT((1-(BD199-MIN($BD$6:$BD$1143))/(MAX($BD$6:$BD$1143)-MIN($BD$6:$BD$1143)))^2+(1-(BG199-MIN($BG$6:$BG$1143))/(MAX($BG$6:$BG$1143)-MIN($BG$6:$BG$1143)))^2)</f>
        <v>0.762574527781987</v>
      </c>
    </row>
    <row r="200" spans="1:61">
      <c r="A200" s="1">
        <v>1134</v>
      </c>
      <c r="B200" s="1" t="s">
        <v>99</v>
      </c>
      <c r="C200" s="1" t="str">
        <f>_xlfn.XLOOKUP(A200,All!$A:$A,All!$C:$C,"")</f>
        <v>Cu-Al-Cr-Mg-Ni-Si</v>
      </c>
      <c r="D200" s="1">
        <v>2</v>
      </c>
      <c r="E200" s="1" t="s">
        <v>1344</v>
      </c>
      <c r="F200" s="1">
        <f t="shared" si="66"/>
        <v>92.25</v>
      </c>
      <c r="G200" s="1">
        <v>0.5</v>
      </c>
      <c r="H200" s="1">
        <v>0.1</v>
      </c>
      <c r="I200" s="1">
        <v>0.15</v>
      </c>
      <c r="J200" s="1">
        <v>6</v>
      </c>
      <c r="K200" s="1">
        <v>1</v>
      </c>
      <c r="L200" s="1">
        <v>0</v>
      </c>
      <c r="M200" s="1" t="s">
        <v>1345</v>
      </c>
      <c r="N200" s="1" cm="1">
        <f t="array" ref="N200">(F200/$F$4)/SUMPRODUCT($F200:$L200/$F$4:$L$4)*100</f>
        <v>89.8241262975082</v>
      </c>
      <c r="O200" s="1" cm="1">
        <f t="array" ref="O200">(G200/$G$4)/SUMPRODUCT($F200:$L200/$F$4:$L$4)*100</f>
        <v>1.14659676353571</v>
      </c>
      <c r="P200" s="1" cm="1">
        <f t="array" ref="P200">(H200/$H$4)/SUMPRODUCT($F200:$L200/$F$4:$L$4)*100</f>
        <v>0.118999437932613</v>
      </c>
      <c r="Q200" s="1" cm="1">
        <f t="array" ref="Q200">(I200/$I$4)/SUMPRODUCT($F200:$L200/$F$4:$L$4)*100</f>
        <v>0.381865548739609</v>
      </c>
      <c r="R200" s="1" cm="1">
        <f t="array" ref="R200">(J200/$J$4)/SUMPRODUCT($F200:$L200/$F$4:$L$4)*100</f>
        <v>6.32528046759661</v>
      </c>
      <c r="S200" s="1" cm="1">
        <f t="array" ref="S200">(K200/$K$4)/SUMPRODUCT($F200:$L200/$F$4:$L$4)*100</f>
        <v>2.20313148468724</v>
      </c>
      <c r="T200" s="1" cm="1">
        <f t="array" ref="T200">(L200/$L$4)/SUMPRODUCT($F200:$L200/$F$4:$L$4)*100</f>
        <v>0</v>
      </c>
      <c r="U200" s="1">
        <f t="shared" si="67"/>
        <v>100</v>
      </c>
      <c r="V200" s="1">
        <f t="shared" si="68"/>
        <v>6</v>
      </c>
      <c r="W200" s="1">
        <f t="shared" si="69"/>
        <v>7</v>
      </c>
      <c r="X200" s="1">
        <f t="shared" si="70"/>
        <v>6</v>
      </c>
      <c r="Y200" s="1">
        <f t="shared" si="71"/>
        <v>0.0214285714285714</v>
      </c>
      <c r="Z200" s="1">
        <f t="shared" si="72"/>
        <v>0</v>
      </c>
      <c r="AA200" s="1">
        <f t="shared" si="73"/>
        <v>0</v>
      </c>
      <c r="AB200" s="1">
        <f t="shared" si="74"/>
        <v>0.1</v>
      </c>
      <c r="AC200" s="1">
        <f t="shared" si="75"/>
        <v>0</v>
      </c>
      <c r="AD200" s="1">
        <f t="shared" si="76"/>
        <v>1.18999437932613</v>
      </c>
      <c r="AE200" s="1">
        <f t="shared" si="77"/>
        <v>0.0142857142857143</v>
      </c>
      <c r="AF200" s="1">
        <f t="shared" si="78"/>
        <v>70</v>
      </c>
      <c r="AG200" s="1">
        <f t="shared" si="79"/>
        <v>0.7</v>
      </c>
      <c r="AH200" s="7">
        <f t="shared" si="80"/>
        <v>0.101758737024918</v>
      </c>
      <c r="AI200" s="7" cm="1">
        <f t="array" ref="AI200">SQRT(SUMPRODUCT(N200:T200/100,(1-($N$4:$T$4/(SUMPRODUCT(N200:T200,$N$4:$T$4)/100)))^2))</f>
        <v>0.0290537376869327</v>
      </c>
      <c r="AJ200" s="7" cm="1">
        <f t="array" ref="AJ200">SUMPRODUCT(N200:T200,$N$3:$T$3)/100</f>
        <v>1.8947687920439</v>
      </c>
      <c r="AK200" s="7" cm="1">
        <f t="array" ref="AK200">SUMPRODUCT(N200:T200/100,($N$3:$T$3-(SUMPRODUCT(N200:T200,$N$3:$T$3)/100))^2)</f>
        <v>0.00234106527333297</v>
      </c>
      <c r="AL200" s="7" cm="1">
        <f t="array" ref="AL200">SUMPRODUCT(N200:T200/100,($N$2:$T$2-(SUMPRODUCT(N200:T200,$N$2:$T$2)/100))^2)</f>
        <v>2.09350754742919</v>
      </c>
      <c r="AM200" s="7" cm="1">
        <f t="array" ref="AM200">SUMPRODUCT(N200:T200,$N$2:$T$2)/100</f>
        <v>10.6504823790299</v>
      </c>
      <c r="AN200" s="1" cm="1">
        <f t="array" ref="AN200">SUMPRODUCT(N200:T200,$N$1:$T$1)/100</f>
        <v>1109.7582017422</v>
      </c>
      <c r="AO200" s="1" cm="1">
        <f t="array" ref="AO200">-8.314*SUMPRODUCT((N200:T200/100)*LN(N200:T200/100+0.000000000001))</f>
        <v>3.62139437182299</v>
      </c>
      <c r="AP200" s="1" cm="1">
        <f t="array" ref="AP200">SUMPRODUCT((N200:T200/100)^2)</f>
        <v>0.811471129274498</v>
      </c>
      <c r="AQ200" s="1" cm="1">
        <f t="array" ref="AQ200">1/SUMPRODUCT((N200:T200/100)^2)</f>
        <v>1.23232973290628</v>
      </c>
      <c r="AR200" s="1" t="s">
        <v>55</v>
      </c>
      <c r="AS200" s="6">
        <f t="shared" si="81"/>
        <v>2</v>
      </c>
      <c r="AT200" s="1">
        <v>979.85</v>
      </c>
      <c r="AU200" s="1">
        <v>4</v>
      </c>
      <c r="AV200" s="1">
        <v>50</v>
      </c>
      <c r="AW200" s="1">
        <v>449.85</v>
      </c>
      <c r="AX200" s="1">
        <v>5</v>
      </c>
      <c r="AY200" s="5">
        <f t="shared" si="82"/>
        <v>224.925</v>
      </c>
      <c r="AZ200" s="1">
        <f t="shared" si="83"/>
        <v>2.5</v>
      </c>
      <c r="BA200" s="1">
        <f t="shared" si="84"/>
        <v>2249.25</v>
      </c>
      <c r="BB200" s="1">
        <f t="shared" si="85"/>
        <v>530</v>
      </c>
      <c r="BC200" s="1" t="s">
        <v>56</v>
      </c>
      <c r="BD200" s="1">
        <v>261</v>
      </c>
      <c r="BE200" s="1" t="s">
        <v>52</v>
      </c>
      <c r="BF200" s="1" t="s">
        <v>52</v>
      </c>
      <c r="BG200" s="1">
        <v>40</v>
      </c>
      <c r="BH200" s="1">
        <f t="shared" si="86"/>
        <v>0.632332243452623</v>
      </c>
      <c r="BI200" s="1">
        <f t="shared" si="87"/>
        <v>0.754667374526097</v>
      </c>
    </row>
    <row r="201" spans="1:61">
      <c r="A201" s="1">
        <v>1189</v>
      </c>
      <c r="B201" s="1" t="s">
        <v>99</v>
      </c>
      <c r="C201" s="1" t="str">
        <f>_xlfn.XLOOKUP(A201,All!$A:$A,All!$C:$C,"")</f>
        <v>Cu-Al-Cr-Mg-Ni-Si</v>
      </c>
      <c r="D201" s="1">
        <v>2</v>
      </c>
      <c r="E201" s="1" t="s">
        <v>1344</v>
      </c>
      <c r="F201" s="1">
        <f t="shared" si="66"/>
        <v>92.25</v>
      </c>
      <c r="G201" s="1">
        <v>0.5</v>
      </c>
      <c r="H201" s="1">
        <v>0.1</v>
      </c>
      <c r="I201" s="1">
        <v>0.15</v>
      </c>
      <c r="J201" s="1">
        <v>6</v>
      </c>
      <c r="K201" s="1">
        <v>1</v>
      </c>
      <c r="L201" s="1">
        <v>0</v>
      </c>
      <c r="M201" s="1" t="s">
        <v>1345</v>
      </c>
      <c r="N201" s="1" cm="1">
        <f t="array" ref="N201">(F201/$F$4)/SUMPRODUCT($F201:$L201/$F$4:$L$4)*100</f>
        <v>89.8241262975082</v>
      </c>
      <c r="O201" s="1" cm="1">
        <f t="array" ref="O201">(G201/$G$4)/SUMPRODUCT($F201:$L201/$F$4:$L$4)*100</f>
        <v>1.14659676353571</v>
      </c>
      <c r="P201" s="1" cm="1">
        <f t="array" ref="P201">(H201/$H$4)/SUMPRODUCT($F201:$L201/$F$4:$L$4)*100</f>
        <v>0.118999437932613</v>
      </c>
      <c r="Q201" s="1" cm="1">
        <f t="array" ref="Q201">(I201/$I$4)/SUMPRODUCT($F201:$L201/$F$4:$L$4)*100</f>
        <v>0.381865548739609</v>
      </c>
      <c r="R201" s="1" cm="1">
        <f t="array" ref="R201">(J201/$J$4)/SUMPRODUCT($F201:$L201/$F$4:$L$4)*100</f>
        <v>6.32528046759661</v>
      </c>
      <c r="S201" s="1" cm="1">
        <f t="array" ref="S201">(K201/$K$4)/SUMPRODUCT($F201:$L201/$F$4:$L$4)*100</f>
        <v>2.20313148468724</v>
      </c>
      <c r="T201" s="1" cm="1">
        <f t="array" ref="T201">(L201/$L$4)/SUMPRODUCT($F201:$L201/$F$4:$L$4)*100</f>
        <v>0</v>
      </c>
      <c r="U201" s="1">
        <f t="shared" si="67"/>
        <v>100</v>
      </c>
      <c r="V201" s="1">
        <f t="shared" si="68"/>
        <v>6</v>
      </c>
      <c r="W201" s="1">
        <f t="shared" si="69"/>
        <v>7</v>
      </c>
      <c r="X201" s="1">
        <f t="shared" si="70"/>
        <v>6</v>
      </c>
      <c r="Y201" s="1">
        <f t="shared" si="71"/>
        <v>0.0214285714285714</v>
      </c>
      <c r="Z201" s="1">
        <f t="shared" si="72"/>
        <v>0</v>
      </c>
      <c r="AA201" s="1">
        <f t="shared" si="73"/>
        <v>0</v>
      </c>
      <c r="AB201" s="1">
        <f t="shared" si="74"/>
        <v>0.1</v>
      </c>
      <c r="AC201" s="1">
        <f t="shared" si="75"/>
        <v>0</v>
      </c>
      <c r="AD201" s="1">
        <f t="shared" si="76"/>
        <v>1.18999437932613</v>
      </c>
      <c r="AE201" s="1">
        <f t="shared" si="77"/>
        <v>0.0142857142857143</v>
      </c>
      <c r="AF201" s="1">
        <f t="shared" si="78"/>
        <v>70</v>
      </c>
      <c r="AG201" s="1">
        <f t="shared" si="79"/>
        <v>0.7</v>
      </c>
      <c r="AH201" s="7">
        <f t="shared" si="80"/>
        <v>0.101758737024918</v>
      </c>
      <c r="AI201" s="7" cm="1">
        <f t="array" ref="AI201">SQRT(SUMPRODUCT(N201:T201/100,(1-($N$4:$T$4/(SUMPRODUCT(N201:T201,$N$4:$T$4)/100)))^2))</f>
        <v>0.0290537376869327</v>
      </c>
      <c r="AJ201" s="7" cm="1">
        <f t="array" ref="AJ201">SUMPRODUCT(N201:T201,$N$3:$T$3)/100</f>
        <v>1.8947687920439</v>
      </c>
      <c r="AK201" s="7" cm="1">
        <f t="array" ref="AK201">SUMPRODUCT(N201:T201/100,($N$3:$T$3-(SUMPRODUCT(N201:T201,$N$3:$T$3)/100))^2)</f>
        <v>0.00234106527333297</v>
      </c>
      <c r="AL201" s="7" cm="1">
        <f t="array" ref="AL201">SUMPRODUCT(N201:T201/100,($N$2:$T$2-(SUMPRODUCT(N201:T201,$N$2:$T$2)/100))^2)</f>
        <v>2.09350754742919</v>
      </c>
      <c r="AM201" s="7" cm="1">
        <f t="array" ref="AM201">SUMPRODUCT(N201:T201,$N$2:$T$2)/100</f>
        <v>10.6504823790299</v>
      </c>
      <c r="AN201" s="1" cm="1">
        <f t="array" ref="AN201">SUMPRODUCT(N201:T201,$N$1:$T$1)/100</f>
        <v>1109.7582017422</v>
      </c>
      <c r="AO201" s="1" cm="1">
        <f t="array" ref="AO201">-8.314*SUMPRODUCT((N201:T201/100)*LN(N201:T201/100+0.000000000001))</f>
        <v>3.62139437182299</v>
      </c>
      <c r="AP201" s="1" cm="1">
        <f t="array" ref="AP201">SUMPRODUCT((N201:T201/100)^2)</f>
        <v>0.811471129274498</v>
      </c>
      <c r="AQ201" s="1" cm="1">
        <f t="array" ref="AQ201">1/SUMPRODUCT((N201:T201/100)^2)</f>
        <v>1.23232973290628</v>
      </c>
      <c r="AR201" s="1" t="s">
        <v>55</v>
      </c>
      <c r="AS201" s="6">
        <f t="shared" si="81"/>
        <v>2</v>
      </c>
      <c r="AT201" s="1">
        <v>979.85</v>
      </c>
      <c r="AU201" s="1">
        <v>4</v>
      </c>
      <c r="AV201" s="1">
        <v>50</v>
      </c>
      <c r="AW201" s="1">
        <v>399.85</v>
      </c>
      <c r="AX201" s="1">
        <v>8</v>
      </c>
      <c r="AY201" s="5">
        <f t="shared" si="82"/>
        <v>199.925</v>
      </c>
      <c r="AZ201" s="1">
        <f t="shared" si="83"/>
        <v>4</v>
      </c>
      <c r="BA201" s="1">
        <f t="shared" si="84"/>
        <v>3198.8</v>
      </c>
      <c r="BB201" s="1">
        <f t="shared" si="85"/>
        <v>580</v>
      </c>
      <c r="BC201" s="1" t="s">
        <v>56</v>
      </c>
      <c r="BD201" s="1">
        <v>270</v>
      </c>
      <c r="BE201" s="1" t="s">
        <v>52</v>
      </c>
      <c r="BF201" s="1" t="s">
        <v>52</v>
      </c>
      <c r="BG201" s="1">
        <v>40</v>
      </c>
      <c r="BH201" s="1">
        <f t="shared" si="86"/>
        <v>0.748080568979709</v>
      </c>
      <c r="BI201" s="1">
        <f t="shared" si="87"/>
        <v>0.741022079805728</v>
      </c>
    </row>
    <row r="202" spans="1:61">
      <c r="A202" s="1">
        <v>699</v>
      </c>
      <c r="B202" s="1" t="s">
        <v>97</v>
      </c>
      <c r="C202" s="1" t="str">
        <f>_xlfn.XLOOKUP(A202,All!$A:$A,All!$C:$C,"")</f>
        <v>Cu-Al-Cr-Mg-Ni-Si</v>
      </c>
      <c r="D202" s="1">
        <v>2</v>
      </c>
      <c r="E202" s="1" t="s">
        <v>1344</v>
      </c>
      <c r="F202" s="1">
        <f t="shared" si="66"/>
        <v>92.27</v>
      </c>
      <c r="G202" s="1">
        <v>0.49</v>
      </c>
      <c r="H202" s="1">
        <v>0.11</v>
      </c>
      <c r="I202" s="1">
        <v>0.12</v>
      </c>
      <c r="J202" s="1">
        <v>5.98</v>
      </c>
      <c r="K202" s="1">
        <v>1.03</v>
      </c>
      <c r="L202" s="1">
        <v>0</v>
      </c>
      <c r="M202" s="1" t="s">
        <v>1345</v>
      </c>
      <c r="N202" s="1" cm="1">
        <f t="array" ref="N202">(F202/$F$4)/SUMPRODUCT($F202:$L202/$F$4:$L$4)*100</f>
        <v>89.8641984588999</v>
      </c>
      <c r="O202" s="1" cm="1">
        <f t="array" ref="O202">(G202/$G$4)/SUMPRODUCT($F202:$L202/$F$4:$L$4)*100</f>
        <v>1.12392244657047</v>
      </c>
      <c r="P202" s="1" cm="1">
        <f t="array" ref="P202">(H202/$H$4)/SUMPRODUCT($F202:$L202/$F$4:$L$4)*100</f>
        <v>0.130929392522741</v>
      </c>
      <c r="Q202" s="1" cm="1">
        <f t="array" ref="Q202">(I202/$I$4)/SUMPRODUCT($F202:$L202/$F$4:$L$4)*100</f>
        <v>0.305562478066051</v>
      </c>
      <c r="R202" s="1" cm="1">
        <f t="array" ref="R202">(J202/$J$4)/SUMPRODUCT($F202:$L202/$F$4:$L$4)*100</f>
        <v>6.30564153814258</v>
      </c>
      <c r="S202" s="1" cm="1">
        <f t="array" ref="S202">(K202/$K$4)/SUMPRODUCT($F202:$L202/$F$4:$L$4)*100</f>
        <v>2.26974568579824</v>
      </c>
      <c r="T202" s="1" cm="1">
        <f t="array" ref="T202">(L202/$L$4)/SUMPRODUCT($F202:$L202/$F$4:$L$4)*100</f>
        <v>0</v>
      </c>
      <c r="U202" s="1">
        <f t="shared" si="67"/>
        <v>100</v>
      </c>
      <c r="V202" s="1">
        <f t="shared" si="68"/>
        <v>5.80582524271845</v>
      </c>
      <c r="W202" s="1">
        <f t="shared" si="69"/>
        <v>7.01</v>
      </c>
      <c r="X202" s="1">
        <f t="shared" si="70"/>
        <v>6.1594</v>
      </c>
      <c r="Y202" s="1">
        <f t="shared" si="71"/>
        <v>0.0171184022824536</v>
      </c>
      <c r="Z202" s="1">
        <f t="shared" si="72"/>
        <v>0</v>
      </c>
      <c r="AA202" s="1">
        <f t="shared" si="73"/>
        <v>0</v>
      </c>
      <c r="AB202" s="1">
        <f t="shared" si="74"/>
        <v>0.11</v>
      </c>
      <c r="AC202" s="1">
        <f t="shared" si="75"/>
        <v>0</v>
      </c>
      <c r="AD202" s="1">
        <f t="shared" si="76"/>
        <v>1.19026720475219</v>
      </c>
      <c r="AE202" s="1">
        <f t="shared" si="77"/>
        <v>0.0156918687589158</v>
      </c>
      <c r="AF202" s="1">
        <f t="shared" si="78"/>
        <v>63.7272727272727</v>
      </c>
      <c r="AG202" s="1">
        <f t="shared" si="79"/>
        <v>0.7711</v>
      </c>
      <c r="AH202" s="7">
        <f t="shared" si="80"/>
        <v>0.101358015411001</v>
      </c>
      <c r="AI202" s="7" cm="1">
        <f t="array" ref="AI202">SQRT(SUMPRODUCT(N202:T202/100,(1-($N$4:$T$4/(SUMPRODUCT(N202:T202,$N$4:$T$4)/100)))^2))</f>
        <v>0.0283459528596504</v>
      </c>
      <c r="AJ202" s="7" cm="1">
        <f t="array" ref="AJ202">SUMPRODUCT(N202:T202,$N$3:$T$3)/100</f>
        <v>1.89525413989612</v>
      </c>
      <c r="AK202" s="7" cm="1">
        <f t="array" ref="AK202">SUMPRODUCT(N202:T202/100,($N$3:$T$3-(SUMPRODUCT(N202:T202,$N$3:$T$3)/100))^2)</f>
        <v>0.00206807954721929</v>
      </c>
      <c r="AL202" s="7" cm="1">
        <f t="array" ref="AL202">SUMPRODUCT(N202:T202/100,($N$2:$T$2-(SUMPRODUCT(N202:T202,$N$2:$T$2)/100))^2)</f>
        <v>2.05513365727056</v>
      </c>
      <c r="AM202" s="7" cm="1">
        <f t="array" ref="AM202">SUMPRODUCT(N202:T202,$N$2:$T$2)/100</f>
        <v>10.654100498235</v>
      </c>
      <c r="AN202" s="1" cm="1">
        <f t="array" ref="AN202">SUMPRODUCT(N202:T202,$N$1:$T$1)/100</f>
        <v>1110.43082202411</v>
      </c>
      <c r="AO202" s="1" cm="1">
        <f t="array" ref="AO202">-8.314*SUMPRODUCT((N202:T202/100)*LN(N202:T202/100+0.000000000001))</f>
        <v>3.60047464611669</v>
      </c>
      <c r="AP202" s="1" cm="1">
        <f t="array" ref="AP202">SUMPRODUCT((N202:T202/100)^2)</f>
        <v>0.812186073794603</v>
      </c>
      <c r="AQ202" s="1" cm="1">
        <f t="array" ref="AQ202">1/SUMPRODUCT((N202:T202/100)^2)</f>
        <v>1.23124494775922</v>
      </c>
      <c r="AR202" s="1" t="s">
        <v>50</v>
      </c>
      <c r="AS202" s="6">
        <f t="shared" si="81"/>
        <v>1</v>
      </c>
      <c r="AT202" s="1">
        <v>969.85</v>
      </c>
      <c r="AU202" s="1">
        <v>6</v>
      </c>
      <c r="AV202" s="1">
        <v>50</v>
      </c>
      <c r="AW202" s="1">
        <v>699.85</v>
      </c>
      <c r="AX202" s="1">
        <v>6</v>
      </c>
      <c r="AY202" s="5">
        <f t="shared" si="82"/>
        <v>349.925</v>
      </c>
      <c r="AZ202" s="1">
        <f t="shared" si="83"/>
        <v>3</v>
      </c>
      <c r="BA202" s="1">
        <f t="shared" si="84"/>
        <v>4199.1</v>
      </c>
      <c r="BB202" s="1">
        <f t="shared" si="85"/>
        <v>270</v>
      </c>
      <c r="BC202" s="1" t="s">
        <v>51</v>
      </c>
      <c r="BD202" s="1">
        <v>134</v>
      </c>
      <c r="BE202" s="1" t="s">
        <v>52</v>
      </c>
      <c r="BF202" s="1" t="s">
        <v>52</v>
      </c>
      <c r="BG202" s="1">
        <v>39</v>
      </c>
      <c r="BH202" s="1">
        <f t="shared" si="86"/>
        <v>-1.00100523898515</v>
      </c>
      <c r="BI202" s="1">
        <f t="shared" si="87"/>
        <v>1.01805929822394</v>
      </c>
    </row>
    <row r="203" spans="1:61">
      <c r="A203" s="1">
        <v>674</v>
      </c>
      <c r="B203" s="1" t="s">
        <v>97</v>
      </c>
      <c r="C203" s="1" t="str">
        <f>_xlfn.XLOOKUP(A203,All!$A:$A,All!$C:$C,"")</f>
        <v>Cu-Al-Cr-Mg-Ni-Si</v>
      </c>
      <c r="D203" s="1">
        <v>2</v>
      </c>
      <c r="E203" s="1" t="s">
        <v>1344</v>
      </c>
      <c r="F203" s="1">
        <f t="shared" si="66"/>
        <v>92.27</v>
      </c>
      <c r="G203" s="1">
        <v>0.49</v>
      </c>
      <c r="H203" s="1">
        <v>0.11</v>
      </c>
      <c r="I203" s="1">
        <v>0.12</v>
      </c>
      <c r="J203" s="1">
        <v>5.98</v>
      </c>
      <c r="K203" s="1">
        <v>1.03</v>
      </c>
      <c r="L203" s="1">
        <v>0</v>
      </c>
      <c r="M203" s="1" t="s">
        <v>1345</v>
      </c>
      <c r="N203" s="1" cm="1">
        <f t="array" ref="N203">(F203/$F$4)/SUMPRODUCT($F203:$L203/$F$4:$L$4)*100</f>
        <v>89.8641984588999</v>
      </c>
      <c r="O203" s="1" cm="1">
        <f t="array" ref="O203">(G203/$G$4)/SUMPRODUCT($F203:$L203/$F$4:$L$4)*100</f>
        <v>1.12392244657047</v>
      </c>
      <c r="P203" s="1" cm="1">
        <f t="array" ref="P203">(H203/$H$4)/SUMPRODUCT($F203:$L203/$F$4:$L$4)*100</f>
        <v>0.130929392522741</v>
      </c>
      <c r="Q203" s="1" cm="1">
        <f t="array" ref="Q203">(I203/$I$4)/SUMPRODUCT($F203:$L203/$F$4:$L$4)*100</f>
        <v>0.305562478066051</v>
      </c>
      <c r="R203" s="1" cm="1">
        <f t="array" ref="R203">(J203/$J$4)/SUMPRODUCT($F203:$L203/$F$4:$L$4)*100</f>
        <v>6.30564153814258</v>
      </c>
      <c r="S203" s="1" cm="1">
        <f t="array" ref="S203">(K203/$K$4)/SUMPRODUCT($F203:$L203/$F$4:$L$4)*100</f>
        <v>2.26974568579824</v>
      </c>
      <c r="T203" s="1" cm="1">
        <f t="array" ref="T203">(L203/$L$4)/SUMPRODUCT($F203:$L203/$F$4:$L$4)*100</f>
        <v>0</v>
      </c>
      <c r="U203" s="1">
        <f t="shared" si="67"/>
        <v>100</v>
      </c>
      <c r="V203" s="1">
        <f t="shared" si="68"/>
        <v>5.80582524271845</v>
      </c>
      <c r="W203" s="1">
        <f t="shared" si="69"/>
        <v>7.01</v>
      </c>
      <c r="X203" s="1">
        <f t="shared" si="70"/>
        <v>6.1594</v>
      </c>
      <c r="Y203" s="1">
        <f t="shared" si="71"/>
        <v>0.0171184022824536</v>
      </c>
      <c r="Z203" s="1">
        <f t="shared" si="72"/>
        <v>0</v>
      </c>
      <c r="AA203" s="1">
        <f t="shared" si="73"/>
        <v>0</v>
      </c>
      <c r="AB203" s="1">
        <f t="shared" si="74"/>
        <v>0.11</v>
      </c>
      <c r="AC203" s="1">
        <f t="shared" si="75"/>
        <v>0</v>
      </c>
      <c r="AD203" s="1">
        <f t="shared" si="76"/>
        <v>1.19026720475219</v>
      </c>
      <c r="AE203" s="1">
        <f t="shared" si="77"/>
        <v>0.0156918687589158</v>
      </c>
      <c r="AF203" s="1">
        <f t="shared" si="78"/>
        <v>63.7272727272727</v>
      </c>
      <c r="AG203" s="1">
        <f t="shared" si="79"/>
        <v>0.7711</v>
      </c>
      <c r="AH203" s="7">
        <f t="shared" si="80"/>
        <v>0.101358015411001</v>
      </c>
      <c r="AI203" s="7" cm="1">
        <f t="array" ref="AI203">SQRT(SUMPRODUCT(N203:T203/100,(1-($N$4:$T$4/(SUMPRODUCT(N203:T203,$N$4:$T$4)/100)))^2))</f>
        <v>0.0283459528596504</v>
      </c>
      <c r="AJ203" s="7" cm="1">
        <f t="array" ref="AJ203">SUMPRODUCT(N203:T203,$N$3:$T$3)/100</f>
        <v>1.89525413989612</v>
      </c>
      <c r="AK203" s="7" cm="1">
        <f t="array" ref="AK203">SUMPRODUCT(N203:T203/100,($N$3:$T$3-(SUMPRODUCT(N203:T203,$N$3:$T$3)/100))^2)</f>
        <v>0.00206807954721929</v>
      </c>
      <c r="AL203" s="7" cm="1">
        <f t="array" ref="AL203">SUMPRODUCT(N203:T203/100,($N$2:$T$2-(SUMPRODUCT(N203:T203,$N$2:$T$2)/100))^2)</f>
        <v>2.05513365727056</v>
      </c>
      <c r="AM203" s="7" cm="1">
        <f t="array" ref="AM203">SUMPRODUCT(N203:T203,$N$2:$T$2)/100</f>
        <v>10.654100498235</v>
      </c>
      <c r="AN203" s="1" cm="1">
        <f t="array" ref="AN203">SUMPRODUCT(N203:T203,$N$1:$T$1)/100</f>
        <v>1110.43082202411</v>
      </c>
      <c r="AO203" s="1" cm="1">
        <f t="array" ref="AO203">-8.314*SUMPRODUCT((N203:T203/100)*LN(N203:T203/100+0.000000000001))</f>
        <v>3.60047464611669</v>
      </c>
      <c r="AP203" s="1" cm="1">
        <f t="array" ref="AP203">SUMPRODUCT((N203:T203/100)^2)</f>
        <v>0.812186073794603</v>
      </c>
      <c r="AQ203" s="1" cm="1">
        <f t="array" ref="AQ203">1/SUMPRODUCT((N203:T203/100)^2)</f>
        <v>1.23124494775922</v>
      </c>
      <c r="AR203" s="1" t="s">
        <v>50</v>
      </c>
      <c r="AS203" s="6">
        <f t="shared" si="81"/>
        <v>1</v>
      </c>
      <c r="AT203" s="1">
        <v>969.85</v>
      </c>
      <c r="AU203" s="1">
        <v>6</v>
      </c>
      <c r="AV203" s="1">
        <v>50</v>
      </c>
      <c r="AW203" s="1">
        <v>699.85</v>
      </c>
      <c r="AX203" s="1">
        <v>4</v>
      </c>
      <c r="AY203" s="5">
        <f t="shared" si="82"/>
        <v>349.925</v>
      </c>
      <c r="AZ203" s="1">
        <f t="shared" si="83"/>
        <v>2</v>
      </c>
      <c r="BA203" s="1">
        <f t="shared" si="84"/>
        <v>2799.4</v>
      </c>
      <c r="BB203" s="1">
        <f t="shared" si="85"/>
        <v>270</v>
      </c>
      <c r="BC203" s="1" t="s">
        <v>51</v>
      </c>
      <c r="BD203" s="1">
        <v>142</v>
      </c>
      <c r="BE203" s="1" t="s">
        <v>52</v>
      </c>
      <c r="BF203" s="1" t="s">
        <v>52</v>
      </c>
      <c r="BG203" s="1">
        <v>39</v>
      </c>
      <c r="BH203" s="1">
        <f t="shared" si="86"/>
        <v>-0.898117838516628</v>
      </c>
      <c r="BI203" s="1">
        <f t="shared" si="87"/>
        <v>0.999553894929436</v>
      </c>
    </row>
    <row r="204" spans="1:61">
      <c r="A204" s="1">
        <v>698</v>
      </c>
      <c r="B204" s="1" t="s">
        <v>97</v>
      </c>
      <c r="C204" s="1" t="str">
        <f>_xlfn.XLOOKUP(A204,All!$A:$A,All!$C:$C,"")</f>
        <v>Cu-Al-Cr-Mg-Ni-Si</v>
      </c>
      <c r="D204" s="1">
        <v>2</v>
      </c>
      <c r="E204" s="1" t="s">
        <v>1344</v>
      </c>
      <c r="F204" s="1">
        <f t="shared" si="66"/>
        <v>92.27</v>
      </c>
      <c r="G204" s="1">
        <v>0.49</v>
      </c>
      <c r="H204" s="1">
        <v>0.11</v>
      </c>
      <c r="I204" s="1">
        <v>0.12</v>
      </c>
      <c r="J204" s="1">
        <v>5.98</v>
      </c>
      <c r="K204" s="1">
        <v>1.03</v>
      </c>
      <c r="L204" s="1">
        <v>0</v>
      </c>
      <c r="M204" s="1" t="s">
        <v>1345</v>
      </c>
      <c r="N204" s="1" cm="1">
        <f t="array" ref="N204">(F204/$F$4)/SUMPRODUCT($F204:$L204/$F$4:$L$4)*100</f>
        <v>89.8641984588999</v>
      </c>
      <c r="O204" s="1" cm="1">
        <f t="array" ref="O204">(G204/$G$4)/SUMPRODUCT($F204:$L204/$F$4:$L$4)*100</f>
        <v>1.12392244657047</v>
      </c>
      <c r="P204" s="1" cm="1">
        <f t="array" ref="P204">(H204/$H$4)/SUMPRODUCT($F204:$L204/$F$4:$L$4)*100</f>
        <v>0.130929392522741</v>
      </c>
      <c r="Q204" s="1" cm="1">
        <f t="array" ref="Q204">(I204/$I$4)/SUMPRODUCT($F204:$L204/$F$4:$L$4)*100</f>
        <v>0.305562478066051</v>
      </c>
      <c r="R204" s="1" cm="1">
        <f t="array" ref="R204">(J204/$J$4)/SUMPRODUCT($F204:$L204/$F$4:$L$4)*100</f>
        <v>6.30564153814258</v>
      </c>
      <c r="S204" s="1" cm="1">
        <f t="array" ref="S204">(K204/$K$4)/SUMPRODUCT($F204:$L204/$F$4:$L$4)*100</f>
        <v>2.26974568579824</v>
      </c>
      <c r="T204" s="1" cm="1">
        <f t="array" ref="T204">(L204/$L$4)/SUMPRODUCT($F204:$L204/$F$4:$L$4)*100</f>
        <v>0</v>
      </c>
      <c r="U204" s="1">
        <f t="shared" si="67"/>
        <v>100</v>
      </c>
      <c r="V204" s="1">
        <f t="shared" si="68"/>
        <v>5.80582524271845</v>
      </c>
      <c r="W204" s="1">
        <f t="shared" si="69"/>
        <v>7.01</v>
      </c>
      <c r="X204" s="1">
        <f t="shared" si="70"/>
        <v>6.1594</v>
      </c>
      <c r="Y204" s="1">
        <f t="shared" si="71"/>
        <v>0.0171184022824536</v>
      </c>
      <c r="Z204" s="1">
        <f t="shared" si="72"/>
        <v>0</v>
      </c>
      <c r="AA204" s="1">
        <f t="shared" si="73"/>
        <v>0</v>
      </c>
      <c r="AB204" s="1">
        <f t="shared" si="74"/>
        <v>0.11</v>
      </c>
      <c r="AC204" s="1">
        <f t="shared" si="75"/>
        <v>0</v>
      </c>
      <c r="AD204" s="1">
        <f t="shared" si="76"/>
        <v>1.19026720475219</v>
      </c>
      <c r="AE204" s="1">
        <f t="shared" si="77"/>
        <v>0.0156918687589158</v>
      </c>
      <c r="AF204" s="1">
        <f t="shared" si="78"/>
        <v>63.7272727272727</v>
      </c>
      <c r="AG204" s="1">
        <f t="shared" si="79"/>
        <v>0.7711</v>
      </c>
      <c r="AH204" s="7">
        <f t="shared" si="80"/>
        <v>0.101358015411001</v>
      </c>
      <c r="AI204" s="7" cm="1">
        <f t="array" ref="AI204">SQRT(SUMPRODUCT(N204:T204/100,(1-($N$4:$T$4/(SUMPRODUCT(N204:T204,$N$4:$T$4)/100)))^2))</f>
        <v>0.0283459528596504</v>
      </c>
      <c r="AJ204" s="7" cm="1">
        <f t="array" ref="AJ204">SUMPRODUCT(N204:T204,$N$3:$T$3)/100</f>
        <v>1.89525413989612</v>
      </c>
      <c r="AK204" s="7" cm="1">
        <f t="array" ref="AK204">SUMPRODUCT(N204:T204/100,($N$3:$T$3-(SUMPRODUCT(N204:T204,$N$3:$T$3)/100))^2)</f>
        <v>0.00206807954721929</v>
      </c>
      <c r="AL204" s="7" cm="1">
        <f t="array" ref="AL204">SUMPRODUCT(N204:T204/100,($N$2:$T$2-(SUMPRODUCT(N204:T204,$N$2:$T$2)/100))^2)</f>
        <v>2.05513365727056</v>
      </c>
      <c r="AM204" s="7" cm="1">
        <f t="array" ref="AM204">SUMPRODUCT(N204:T204,$N$2:$T$2)/100</f>
        <v>10.654100498235</v>
      </c>
      <c r="AN204" s="1" cm="1">
        <f t="array" ref="AN204">SUMPRODUCT(N204:T204,$N$1:$T$1)/100</f>
        <v>1110.43082202411</v>
      </c>
      <c r="AO204" s="1" cm="1">
        <f t="array" ref="AO204">-8.314*SUMPRODUCT((N204:T204/100)*LN(N204:T204/100+0.000000000001))</f>
        <v>3.60047464611669</v>
      </c>
      <c r="AP204" s="1" cm="1">
        <f t="array" ref="AP204">SUMPRODUCT((N204:T204/100)^2)</f>
        <v>0.812186073794603</v>
      </c>
      <c r="AQ204" s="1" cm="1">
        <f t="array" ref="AQ204">1/SUMPRODUCT((N204:T204/100)^2)</f>
        <v>1.23124494775922</v>
      </c>
      <c r="AR204" s="1" t="s">
        <v>50</v>
      </c>
      <c r="AS204" s="6">
        <f t="shared" si="81"/>
        <v>1</v>
      </c>
      <c r="AT204" s="1">
        <v>969.85</v>
      </c>
      <c r="AU204" s="1">
        <v>6</v>
      </c>
      <c r="AV204" s="1">
        <v>50</v>
      </c>
      <c r="AW204" s="1">
        <v>649.85</v>
      </c>
      <c r="AX204" s="1">
        <v>6</v>
      </c>
      <c r="AY204" s="5">
        <f t="shared" si="82"/>
        <v>324.925</v>
      </c>
      <c r="AZ204" s="1">
        <f t="shared" si="83"/>
        <v>3</v>
      </c>
      <c r="BA204" s="1">
        <f t="shared" si="84"/>
        <v>3899.1</v>
      </c>
      <c r="BB204" s="1">
        <f t="shared" si="85"/>
        <v>320</v>
      </c>
      <c r="BC204" s="1" t="s">
        <v>51</v>
      </c>
      <c r="BD204" s="1">
        <v>146</v>
      </c>
      <c r="BE204" s="1" t="s">
        <v>52</v>
      </c>
      <c r="BF204" s="1" t="s">
        <v>52</v>
      </c>
      <c r="BG204" s="1">
        <v>39</v>
      </c>
      <c r="BH204" s="1">
        <f t="shared" si="86"/>
        <v>-0.846674138282367</v>
      </c>
      <c r="BI204" s="1">
        <f t="shared" si="87"/>
        <v>0.990399550755274</v>
      </c>
    </row>
    <row r="205" spans="1:61">
      <c r="A205" s="1">
        <v>661</v>
      </c>
      <c r="B205" s="1" t="s">
        <v>97</v>
      </c>
      <c r="C205" s="1" t="str">
        <f>_xlfn.XLOOKUP(A205,All!$A:$A,All!$C:$C,"")</f>
        <v>Cu-Al-Cr-Mg-Ni-Si</v>
      </c>
      <c r="D205" s="1">
        <v>2</v>
      </c>
      <c r="E205" s="1" t="s">
        <v>1344</v>
      </c>
      <c r="F205" s="1">
        <f t="shared" si="66"/>
        <v>92.27</v>
      </c>
      <c r="G205" s="1">
        <v>0.49</v>
      </c>
      <c r="H205" s="1">
        <v>0.11</v>
      </c>
      <c r="I205" s="1">
        <v>0.12</v>
      </c>
      <c r="J205" s="1">
        <v>5.98</v>
      </c>
      <c r="K205" s="1">
        <v>1.03</v>
      </c>
      <c r="L205" s="1">
        <v>0</v>
      </c>
      <c r="M205" s="1" t="s">
        <v>1345</v>
      </c>
      <c r="N205" s="1" cm="1">
        <f t="array" ref="N205">(F205/$F$4)/SUMPRODUCT($F205:$L205/$F$4:$L$4)*100</f>
        <v>89.8641984588999</v>
      </c>
      <c r="O205" s="1" cm="1">
        <f t="array" ref="O205">(G205/$G$4)/SUMPRODUCT($F205:$L205/$F$4:$L$4)*100</f>
        <v>1.12392244657047</v>
      </c>
      <c r="P205" s="1" cm="1">
        <f t="array" ref="P205">(H205/$H$4)/SUMPRODUCT($F205:$L205/$F$4:$L$4)*100</f>
        <v>0.130929392522741</v>
      </c>
      <c r="Q205" s="1" cm="1">
        <f t="array" ref="Q205">(I205/$I$4)/SUMPRODUCT($F205:$L205/$F$4:$L$4)*100</f>
        <v>0.305562478066051</v>
      </c>
      <c r="R205" s="1" cm="1">
        <f t="array" ref="R205">(J205/$J$4)/SUMPRODUCT($F205:$L205/$F$4:$L$4)*100</f>
        <v>6.30564153814258</v>
      </c>
      <c r="S205" s="1" cm="1">
        <f t="array" ref="S205">(K205/$K$4)/SUMPRODUCT($F205:$L205/$F$4:$L$4)*100</f>
        <v>2.26974568579824</v>
      </c>
      <c r="T205" s="1" cm="1">
        <f t="array" ref="T205">(L205/$L$4)/SUMPRODUCT($F205:$L205/$F$4:$L$4)*100</f>
        <v>0</v>
      </c>
      <c r="U205" s="1">
        <f t="shared" si="67"/>
        <v>100</v>
      </c>
      <c r="V205" s="1">
        <f t="shared" si="68"/>
        <v>5.80582524271845</v>
      </c>
      <c r="W205" s="1">
        <f t="shared" si="69"/>
        <v>7.01</v>
      </c>
      <c r="X205" s="1">
        <f t="shared" si="70"/>
        <v>6.1594</v>
      </c>
      <c r="Y205" s="1">
        <f t="shared" si="71"/>
        <v>0.0171184022824536</v>
      </c>
      <c r="Z205" s="1">
        <f t="shared" si="72"/>
        <v>0</v>
      </c>
      <c r="AA205" s="1">
        <f t="shared" si="73"/>
        <v>0</v>
      </c>
      <c r="AB205" s="1">
        <f t="shared" si="74"/>
        <v>0.11</v>
      </c>
      <c r="AC205" s="1">
        <f t="shared" si="75"/>
        <v>0</v>
      </c>
      <c r="AD205" s="1">
        <f t="shared" si="76"/>
        <v>1.19026720475219</v>
      </c>
      <c r="AE205" s="1">
        <f t="shared" si="77"/>
        <v>0.0156918687589158</v>
      </c>
      <c r="AF205" s="1">
        <f t="shared" si="78"/>
        <v>63.7272727272727</v>
      </c>
      <c r="AG205" s="1">
        <f t="shared" si="79"/>
        <v>0.7711</v>
      </c>
      <c r="AH205" s="7">
        <f t="shared" si="80"/>
        <v>0.101358015411001</v>
      </c>
      <c r="AI205" s="7" cm="1">
        <f t="array" ref="AI205">SQRT(SUMPRODUCT(N205:T205/100,(1-($N$4:$T$4/(SUMPRODUCT(N205:T205,$N$4:$T$4)/100)))^2))</f>
        <v>0.0283459528596504</v>
      </c>
      <c r="AJ205" s="7" cm="1">
        <f t="array" ref="AJ205">SUMPRODUCT(N205:T205,$N$3:$T$3)/100</f>
        <v>1.89525413989612</v>
      </c>
      <c r="AK205" s="7" cm="1">
        <f t="array" ref="AK205">SUMPRODUCT(N205:T205/100,($N$3:$T$3-(SUMPRODUCT(N205:T205,$N$3:$T$3)/100))^2)</f>
        <v>0.00206807954721929</v>
      </c>
      <c r="AL205" s="7" cm="1">
        <f t="array" ref="AL205">SUMPRODUCT(N205:T205/100,($N$2:$T$2-(SUMPRODUCT(N205:T205,$N$2:$T$2)/100))^2)</f>
        <v>2.05513365727056</v>
      </c>
      <c r="AM205" s="7" cm="1">
        <f t="array" ref="AM205">SUMPRODUCT(N205:T205,$N$2:$T$2)/100</f>
        <v>10.654100498235</v>
      </c>
      <c r="AN205" s="1" cm="1">
        <f t="array" ref="AN205">SUMPRODUCT(N205:T205,$N$1:$T$1)/100</f>
        <v>1110.43082202411</v>
      </c>
      <c r="AO205" s="1" cm="1">
        <f t="array" ref="AO205">-8.314*SUMPRODUCT((N205:T205/100)*LN(N205:T205/100+0.000000000001))</f>
        <v>3.60047464611669</v>
      </c>
      <c r="AP205" s="1" cm="1">
        <f t="array" ref="AP205">SUMPRODUCT((N205:T205/100)^2)</f>
        <v>0.812186073794603</v>
      </c>
      <c r="AQ205" s="1" cm="1">
        <f t="array" ref="AQ205">1/SUMPRODUCT((N205:T205/100)^2)</f>
        <v>1.23124494775922</v>
      </c>
      <c r="AR205" s="1" t="s">
        <v>50</v>
      </c>
      <c r="AS205" s="6">
        <f t="shared" si="81"/>
        <v>1</v>
      </c>
      <c r="AT205" s="1">
        <v>969.85</v>
      </c>
      <c r="AU205" s="1">
        <v>6</v>
      </c>
      <c r="AV205" s="1">
        <v>50</v>
      </c>
      <c r="AW205" s="1">
        <v>749.85</v>
      </c>
      <c r="AX205" s="1">
        <v>3</v>
      </c>
      <c r="AY205" s="5">
        <f t="shared" si="82"/>
        <v>374.925</v>
      </c>
      <c r="AZ205" s="1">
        <f t="shared" si="83"/>
        <v>1.5</v>
      </c>
      <c r="BA205" s="1">
        <f t="shared" si="84"/>
        <v>2249.55</v>
      </c>
      <c r="BB205" s="1">
        <f t="shared" si="85"/>
        <v>220</v>
      </c>
      <c r="BC205" s="1" t="s">
        <v>51</v>
      </c>
      <c r="BD205" s="1">
        <v>148</v>
      </c>
      <c r="BE205" s="1" t="s">
        <v>52</v>
      </c>
      <c r="BF205" s="1" t="s">
        <v>52</v>
      </c>
      <c r="BG205" s="1">
        <v>39</v>
      </c>
      <c r="BH205" s="1">
        <f t="shared" si="86"/>
        <v>-0.820952288165237</v>
      </c>
      <c r="BI205" s="1">
        <f t="shared" si="87"/>
        <v>0.985847769341663</v>
      </c>
    </row>
    <row r="206" spans="1:61">
      <c r="A206" s="1">
        <v>673</v>
      </c>
      <c r="B206" s="1" t="s">
        <v>97</v>
      </c>
      <c r="C206" s="1" t="str">
        <f>_xlfn.XLOOKUP(A206,All!$A:$A,All!$C:$C,"")</f>
        <v>Cu-Al-Cr-Mg-Ni-Si</v>
      </c>
      <c r="D206" s="1">
        <v>2</v>
      </c>
      <c r="E206" s="1" t="s">
        <v>1344</v>
      </c>
      <c r="F206" s="1">
        <f t="shared" si="66"/>
        <v>92.27</v>
      </c>
      <c r="G206" s="1">
        <v>0.49</v>
      </c>
      <c r="H206" s="1">
        <v>0.11</v>
      </c>
      <c r="I206" s="1">
        <v>0.12</v>
      </c>
      <c r="J206" s="1">
        <v>5.98</v>
      </c>
      <c r="K206" s="1">
        <v>1.03</v>
      </c>
      <c r="L206" s="1">
        <v>0</v>
      </c>
      <c r="M206" s="1" t="s">
        <v>1345</v>
      </c>
      <c r="N206" s="1" cm="1">
        <f t="array" ref="N206">(F206/$F$4)/SUMPRODUCT($F206:$L206/$F$4:$L$4)*100</f>
        <v>89.8641984588999</v>
      </c>
      <c r="O206" s="1" cm="1">
        <f t="array" ref="O206">(G206/$G$4)/SUMPRODUCT($F206:$L206/$F$4:$L$4)*100</f>
        <v>1.12392244657047</v>
      </c>
      <c r="P206" s="1" cm="1">
        <f t="array" ref="P206">(H206/$H$4)/SUMPRODUCT($F206:$L206/$F$4:$L$4)*100</f>
        <v>0.130929392522741</v>
      </c>
      <c r="Q206" s="1" cm="1">
        <f t="array" ref="Q206">(I206/$I$4)/SUMPRODUCT($F206:$L206/$F$4:$L$4)*100</f>
        <v>0.305562478066051</v>
      </c>
      <c r="R206" s="1" cm="1">
        <f t="array" ref="R206">(J206/$J$4)/SUMPRODUCT($F206:$L206/$F$4:$L$4)*100</f>
        <v>6.30564153814258</v>
      </c>
      <c r="S206" s="1" cm="1">
        <f t="array" ref="S206">(K206/$K$4)/SUMPRODUCT($F206:$L206/$F$4:$L$4)*100</f>
        <v>2.26974568579824</v>
      </c>
      <c r="T206" s="1" cm="1">
        <f t="array" ref="T206">(L206/$L$4)/SUMPRODUCT($F206:$L206/$F$4:$L$4)*100</f>
        <v>0</v>
      </c>
      <c r="U206" s="1">
        <f t="shared" si="67"/>
        <v>100</v>
      </c>
      <c r="V206" s="1">
        <f t="shared" si="68"/>
        <v>5.80582524271845</v>
      </c>
      <c r="W206" s="1">
        <f t="shared" si="69"/>
        <v>7.01</v>
      </c>
      <c r="X206" s="1">
        <f t="shared" si="70"/>
        <v>6.1594</v>
      </c>
      <c r="Y206" s="1">
        <f t="shared" si="71"/>
        <v>0.0171184022824536</v>
      </c>
      <c r="Z206" s="1">
        <f t="shared" si="72"/>
        <v>0</v>
      </c>
      <c r="AA206" s="1">
        <f t="shared" si="73"/>
        <v>0</v>
      </c>
      <c r="AB206" s="1">
        <f t="shared" si="74"/>
        <v>0.11</v>
      </c>
      <c r="AC206" s="1">
        <f t="shared" si="75"/>
        <v>0</v>
      </c>
      <c r="AD206" s="1">
        <f t="shared" si="76"/>
        <v>1.19026720475219</v>
      </c>
      <c r="AE206" s="1">
        <f t="shared" si="77"/>
        <v>0.0156918687589158</v>
      </c>
      <c r="AF206" s="1">
        <f t="shared" si="78"/>
        <v>63.7272727272727</v>
      </c>
      <c r="AG206" s="1">
        <f t="shared" si="79"/>
        <v>0.7711</v>
      </c>
      <c r="AH206" s="7">
        <f t="shared" si="80"/>
        <v>0.101358015411001</v>
      </c>
      <c r="AI206" s="7" cm="1">
        <f t="array" ref="AI206">SQRT(SUMPRODUCT(N206:T206/100,(1-($N$4:$T$4/(SUMPRODUCT(N206:T206,$N$4:$T$4)/100)))^2))</f>
        <v>0.0283459528596504</v>
      </c>
      <c r="AJ206" s="7" cm="1">
        <f t="array" ref="AJ206">SUMPRODUCT(N206:T206,$N$3:$T$3)/100</f>
        <v>1.89525413989612</v>
      </c>
      <c r="AK206" s="7" cm="1">
        <f t="array" ref="AK206">SUMPRODUCT(N206:T206/100,($N$3:$T$3-(SUMPRODUCT(N206:T206,$N$3:$T$3)/100))^2)</f>
        <v>0.00206807954721929</v>
      </c>
      <c r="AL206" s="7" cm="1">
        <f t="array" ref="AL206">SUMPRODUCT(N206:T206/100,($N$2:$T$2-(SUMPRODUCT(N206:T206,$N$2:$T$2)/100))^2)</f>
        <v>2.05513365727056</v>
      </c>
      <c r="AM206" s="7" cm="1">
        <f t="array" ref="AM206">SUMPRODUCT(N206:T206,$N$2:$T$2)/100</f>
        <v>10.654100498235</v>
      </c>
      <c r="AN206" s="1" cm="1">
        <f t="array" ref="AN206">SUMPRODUCT(N206:T206,$N$1:$T$1)/100</f>
        <v>1110.43082202411</v>
      </c>
      <c r="AO206" s="1" cm="1">
        <f t="array" ref="AO206">-8.314*SUMPRODUCT((N206:T206/100)*LN(N206:T206/100+0.000000000001))</f>
        <v>3.60047464611669</v>
      </c>
      <c r="AP206" s="1" cm="1">
        <f t="array" ref="AP206">SUMPRODUCT((N206:T206/100)^2)</f>
        <v>0.812186073794603</v>
      </c>
      <c r="AQ206" s="1" cm="1">
        <f t="array" ref="AQ206">1/SUMPRODUCT((N206:T206/100)^2)</f>
        <v>1.23124494775922</v>
      </c>
      <c r="AR206" s="1" t="s">
        <v>50</v>
      </c>
      <c r="AS206" s="6">
        <f t="shared" si="81"/>
        <v>1</v>
      </c>
      <c r="AT206" s="1">
        <v>969.85</v>
      </c>
      <c r="AU206" s="1">
        <v>6</v>
      </c>
      <c r="AV206" s="1">
        <v>50</v>
      </c>
      <c r="AW206" s="1">
        <v>649.85</v>
      </c>
      <c r="AX206" s="1">
        <v>4</v>
      </c>
      <c r="AY206" s="5">
        <f t="shared" si="82"/>
        <v>324.925</v>
      </c>
      <c r="AZ206" s="1">
        <f t="shared" si="83"/>
        <v>2</v>
      </c>
      <c r="BA206" s="1">
        <f t="shared" si="84"/>
        <v>2599.4</v>
      </c>
      <c r="BB206" s="1">
        <f t="shared" si="85"/>
        <v>320</v>
      </c>
      <c r="BC206" s="1" t="s">
        <v>51</v>
      </c>
      <c r="BD206" s="1">
        <v>152</v>
      </c>
      <c r="BE206" s="1" t="s">
        <v>52</v>
      </c>
      <c r="BF206" s="1" t="s">
        <v>52</v>
      </c>
      <c r="BG206" s="1">
        <v>39</v>
      </c>
      <c r="BH206" s="1">
        <f t="shared" si="86"/>
        <v>-0.769508587930976</v>
      </c>
      <c r="BI206" s="1">
        <f t="shared" si="87"/>
        <v>0.976796171044411</v>
      </c>
    </row>
    <row r="207" spans="1:61">
      <c r="A207" s="1">
        <v>1192</v>
      </c>
      <c r="B207" s="1" t="s">
        <v>99</v>
      </c>
      <c r="C207" s="1" t="str">
        <f>_xlfn.XLOOKUP(A207,All!$A:$A,All!$C:$C,"")</f>
        <v>Cu-Al-Cr-Mg-Ni-Si</v>
      </c>
      <c r="D207" s="1">
        <v>2</v>
      </c>
      <c r="E207" s="1" t="s">
        <v>1344</v>
      </c>
      <c r="F207" s="1">
        <f t="shared" si="66"/>
        <v>92.25</v>
      </c>
      <c r="G207" s="1">
        <v>0.5</v>
      </c>
      <c r="H207" s="1">
        <v>0.1</v>
      </c>
      <c r="I207" s="1">
        <v>0.15</v>
      </c>
      <c r="J207" s="1">
        <v>6</v>
      </c>
      <c r="K207" s="1">
        <v>1</v>
      </c>
      <c r="L207" s="1">
        <v>0</v>
      </c>
      <c r="M207" s="1" t="s">
        <v>1345</v>
      </c>
      <c r="N207" s="1" cm="1">
        <f t="array" ref="N207">(F207/$F$4)/SUMPRODUCT($F207:$L207/$F$4:$L$4)*100</f>
        <v>89.8241262975082</v>
      </c>
      <c r="O207" s="1" cm="1">
        <f t="array" ref="O207">(G207/$G$4)/SUMPRODUCT($F207:$L207/$F$4:$L$4)*100</f>
        <v>1.14659676353571</v>
      </c>
      <c r="P207" s="1" cm="1">
        <f t="array" ref="P207">(H207/$H$4)/SUMPRODUCT($F207:$L207/$F$4:$L$4)*100</f>
        <v>0.118999437932613</v>
      </c>
      <c r="Q207" s="1" cm="1">
        <f t="array" ref="Q207">(I207/$I$4)/SUMPRODUCT($F207:$L207/$F$4:$L$4)*100</f>
        <v>0.381865548739609</v>
      </c>
      <c r="R207" s="1" cm="1">
        <f t="array" ref="R207">(J207/$J$4)/SUMPRODUCT($F207:$L207/$F$4:$L$4)*100</f>
        <v>6.32528046759661</v>
      </c>
      <c r="S207" s="1" cm="1">
        <f t="array" ref="S207">(K207/$K$4)/SUMPRODUCT($F207:$L207/$F$4:$L$4)*100</f>
        <v>2.20313148468724</v>
      </c>
      <c r="T207" s="1" cm="1">
        <f t="array" ref="T207">(L207/$L$4)/SUMPRODUCT($F207:$L207/$F$4:$L$4)*100</f>
        <v>0</v>
      </c>
      <c r="U207" s="1">
        <f t="shared" si="67"/>
        <v>100</v>
      </c>
      <c r="V207" s="1">
        <f t="shared" si="68"/>
        <v>6</v>
      </c>
      <c r="W207" s="1">
        <f t="shared" si="69"/>
        <v>7</v>
      </c>
      <c r="X207" s="1">
        <f t="shared" si="70"/>
        <v>6</v>
      </c>
      <c r="Y207" s="1">
        <f t="shared" si="71"/>
        <v>0.0214285714285714</v>
      </c>
      <c r="Z207" s="1">
        <f t="shared" si="72"/>
        <v>0</v>
      </c>
      <c r="AA207" s="1">
        <f t="shared" si="73"/>
        <v>0</v>
      </c>
      <c r="AB207" s="1">
        <f t="shared" si="74"/>
        <v>0.1</v>
      </c>
      <c r="AC207" s="1">
        <f t="shared" si="75"/>
        <v>0</v>
      </c>
      <c r="AD207" s="1">
        <f t="shared" si="76"/>
        <v>1.18999437932613</v>
      </c>
      <c r="AE207" s="1">
        <f t="shared" si="77"/>
        <v>0.0142857142857143</v>
      </c>
      <c r="AF207" s="1">
        <f t="shared" si="78"/>
        <v>70</v>
      </c>
      <c r="AG207" s="1">
        <f t="shared" si="79"/>
        <v>0.7</v>
      </c>
      <c r="AH207" s="7">
        <f t="shared" si="80"/>
        <v>0.101758737024918</v>
      </c>
      <c r="AI207" s="7" cm="1">
        <f t="array" ref="AI207">SQRT(SUMPRODUCT(N207:T207/100,(1-($N$4:$T$4/(SUMPRODUCT(N207:T207,$N$4:$T$4)/100)))^2))</f>
        <v>0.0290537376869327</v>
      </c>
      <c r="AJ207" s="7" cm="1">
        <f t="array" ref="AJ207">SUMPRODUCT(N207:T207,$N$3:$T$3)/100</f>
        <v>1.8947687920439</v>
      </c>
      <c r="AK207" s="7" cm="1">
        <f t="array" ref="AK207">SUMPRODUCT(N207:T207/100,($N$3:$T$3-(SUMPRODUCT(N207:T207,$N$3:$T$3)/100))^2)</f>
        <v>0.00234106527333297</v>
      </c>
      <c r="AL207" s="7" cm="1">
        <f t="array" ref="AL207">SUMPRODUCT(N207:T207/100,($N$2:$T$2-(SUMPRODUCT(N207:T207,$N$2:$T$2)/100))^2)</f>
        <v>2.09350754742919</v>
      </c>
      <c r="AM207" s="7" cm="1">
        <f t="array" ref="AM207">SUMPRODUCT(N207:T207,$N$2:$T$2)/100</f>
        <v>10.6504823790299</v>
      </c>
      <c r="AN207" s="1" cm="1">
        <f t="array" ref="AN207">SUMPRODUCT(N207:T207,$N$1:$T$1)/100</f>
        <v>1109.7582017422</v>
      </c>
      <c r="AO207" s="1" cm="1">
        <f t="array" ref="AO207">-8.314*SUMPRODUCT((N207:T207/100)*LN(N207:T207/100+0.000000000001))</f>
        <v>3.62139437182299</v>
      </c>
      <c r="AP207" s="1" cm="1">
        <f t="array" ref="AP207">SUMPRODUCT((N207:T207/100)^2)</f>
        <v>0.811471129274498</v>
      </c>
      <c r="AQ207" s="1" cm="1">
        <f t="array" ref="AQ207">1/SUMPRODUCT((N207:T207/100)^2)</f>
        <v>1.23232973290628</v>
      </c>
      <c r="AR207" s="1" t="s">
        <v>55</v>
      </c>
      <c r="AS207" s="6">
        <f t="shared" si="81"/>
        <v>2</v>
      </c>
      <c r="AT207" s="1">
        <v>979.85</v>
      </c>
      <c r="AU207" s="1">
        <v>4</v>
      </c>
      <c r="AV207" s="1">
        <v>50</v>
      </c>
      <c r="AW207" s="1">
        <v>549.85</v>
      </c>
      <c r="AX207" s="1">
        <v>8</v>
      </c>
      <c r="AY207" s="5">
        <f t="shared" si="82"/>
        <v>274.925</v>
      </c>
      <c r="AZ207" s="1">
        <f t="shared" si="83"/>
        <v>4</v>
      </c>
      <c r="BA207" s="1">
        <f t="shared" si="84"/>
        <v>4398.8</v>
      </c>
      <c r="BB207" s="1">
        <f t="shared" si="85"/>
        <v>430</v>
      </c>
      <c r="BC207" s="1" t="s">
        <v>56</v>
      </c>
      <c r="BD207" s="1">
        <v>155</v>
      </c>
      <c r="BE207" s="1" t="s">
        <v>52</v>
      </c>
      <c r="BF207" s="1" t="s">
        <v>52</v>
      </c>
      <c r="BG207" s="1">
        <v>39</v>
      </c>
      <c r="BH207" s="1">
        <f t="shared" si="86"/>
        <v>-0.730925812755281</v>
      </c>
      <c r="BI207" s="1">
        <f t="shared" si="87"/>
        <v>0.970053895441174</v>
      </c>
    </row>
    <row r="208" spans="1:61">
      <c r="A208" s="1">
        <v>1164</v>
      </c>
      <c r="B208" s="1" t="s">
        <v>99</v>
      </c>
      <c r="C208" s="1" t="str">
        <f>_xlfn.XLOOKUP(A208,All!$A:$A,All!$C:$C,"")</f>
        <v>Cu-Al-Cr-Mg-Ni-Si</v>
      </c>
      <c r="D208" s="1">
        <v>2</v>
      </c>
      <c r="E208" s="1" t="s">
        <v>1344</v>
      </c>
      <c r="F208" s="1">
        <f t="shared" si="66"/>
        <v>92.25</v>
      </c>
      <c r="G208" s="1">
        <v>0.5</v>
      </c>
      <c r="H208" s="1">
        <v>0.1</v>
      </c>
      <c r="I208" s="1">
        <v>0.15</v>
      </c>
      <c r="J208" s="1">
        <v>6</v>
      </c>
      <c r="K208" s="1">
        <v>1</v>
      </c>
      <c r="L208" s="1">
        <v>0</v>
      </c>
      <c r="M208" s="1" t="s">
        <v>1345</v>
      </c>
      <c r="N208" s="1" cm="1">
        <f t="array" ref="N208">(F208/$F$4)/SUMPRODUCT($F208:$L208/$F$4:$L$4)*100</f>
        <v>89.8241262975082</v>
      </c>
      <c r="O208" s="1" cm="1">
        <f t="array" ref="O208">(G208/$G$4)/SUMPRODUCT($F208:$L208/$F$4:$L$4)*100</f>
        <v>1.14659676353571</v>
      </c>
      <c r="P208" s="1" cm="1">
        <f t="array" ref="P208">(H208/$H$4)/SUMPRODUCT($F208:$L208/$F$4:$L$4)*100</f>
        <v>0.118999437932613</v>
      </c>
      <c r="Q208" s="1" cm="1">
        <f t="array" ref="Q208">(I208/$I$4)/SUMPRODUCT($F208:$L208/$F$4:$L$4)*100</f>
        <v>0.381865548739609</v>
      </c>
      <c r="R208" s="1" cm="1">
        <f t="array" ref="R208">(J208/$J$4)/SUMPRODUCT($F208:$L208/$F$4:$L$4)*100</f>
        <v>6.32528046759661</v>
      </c>
      <c r="S208" s="1" cm="1">
        <f t="array" ref="S208">(K208/$K$4)/SUMPRODUCT($F208:$L208/$F$4:$L$4)*100</f>
        <v>2.20313148468724</v>
      </c>
      <c r="T208" s="1" cm="1">
        <f t="array" ref="T208">(L208/$L$4)/SUMPRODUCT($F208:$L208/$F$4:$L$4)*100</f>
        <v>0</v>
      </c>
      <c r="U208" s="1">
        <f t="shared" si="67"/>
        <v>100</v>
      </c>
      <c r="V208" s="1">
        <f t="shared" si="68"/>
        <v>6</v>
      </c>
      <c r="W208" s="1">
        <f t="shared" si="69"/>
        <v>7</v>
      </c>
      <c r="X208" s="1">
        <f t="shared" si="70"/>
        <v>6</v>
      </c>
      <c r="Y208" s="1">
        <f t="shared" si="71"/>
        <v>0.0214285714285714</v>
      </c>
      <c r="Z208" s="1">
        <f t="shared" si="72"/>
        <v>0</v>
      </c>
      <c r="AA208" s="1">
        <f t="shared" si="73"/>
        <v>0</v>
      </c>
      <c r="AB208" s="1">
        <f t="shared" si="74"/>
        <v>0.1</v>
      </c>
      <c r="AC208" s="1">
        <f t="shared" si="75"/>
        <v>0</v>
      </c>
      <c r="AD208" s="1">
        <f t="shared" si="76"/>
        <v>1.18999437932613</v>
      </c>
      <c r="AE208" s="1">
        <f t="shared" si="77"/>
        <v>0.0142857142857143</v>
      </c>
      <c r="AF208" s="1">
        <f t="shared" si="78"/>
        <v>70</v>
      </c>
      <c r="AG208" s="1">
        <f t="shared" si="79"/>
        <v>0.7</v>
      </c>
      <c r="AH208" s="7">
        <f t="shared" si="80"/>
        <v>0.101758737024918</v>
      </c>
      <c r="AI208" s="7" cm="1">
        <f t="array" ref="AI208">SQRT(SUMPRODUCT(N208:T208/100,(1-($N$4:$T$4/(SUMPRODUCT(N208:T208,$N$4:$T$4)/100)))^2))</f>
        <v>0.0290537376869327</v>
      </c>
      <c r="AJ208" s="7" cm="1">
        <f t="array" ref="AJ208">SUMPRODUCT(N208:T208,$N$3:$T$3)/100</f>
        <v>1.8947687920439</v>
      </c>
      <c r="AK208" s="7" cm="1">
        <f t="array" ref="AK208">SUMPRODUCT(N208:T208/100,($N$3:$T$3-(SUMPRODUCT(N208:T208,$N$3:$T$3)/100))^2)</f>
        <v>0.00234106527333297</v>
      </c>
      <c r="AL208" s="7" cm="1">
        <f t="array" ref="AL208">SUMPRODUCT(N208:T208/100,($N$2:$T$2-(SUMPRODUCT(N208:T208,$N$2:$T$2)/100))^2)</f>
        <v>2.09350754742919</v>
      </c>
      <c r="AM208" s="7" cm="1">
        <f t="array" ref="AM208">SUMPRODUCT(N208:T208,$N$2:$T$2)/100</f>
        <v>10.6504823790299</v>
      </c>
      <c r="AN208" s="1" cm="1">
        <f t="array" ref="AN208">SUMPRODUCT(N208:T208,$N$1:$T$1)/100</f>
        <v>1109.7582017422</v>
      </c>
      <c r="AO208" s="1" cm="1">
        <f t="array" ref="AO208">-8.314*SUMPRODUCT((N208:T208/100)*LN(N208:T208/100+0.000000000001))</f>
        <v>3.62139437182299</v>
      </c>
      <c r="AP208" s="1" cm="1">
        <f t="array" ref="AP208">SUMPRODUCT((N208:T208/100)^2)</f>
        <v>0.811471129274498</v>
      </c>
      <c r="AQ208" s="1" cm="1">
        <f t="array" ref="AQ208">1/SUMPRODUCT((N208:T208/100)^2)</f>
        <v>1.23232973290628</v>
      </c>
      <c r="AR208" s="1" t="s">
        <v>55</v>
      </c>
      <c r="AS208" s="6">
        <f t="shared" si="81"/>
        <v>2</v>
      </c>
      <c r="AT208" s="1">
        <v>979.85</v>
      </c>
      <c r="AU208" s="1">
        <v>4</v>
      </c>
      <c r="AV208" s="1">
        <v>50</v>
      </c>
      <c r="AW208" s="1">
        <v>549.85</v>
      </c>
      <c r="AX208" s="1">
        <v>6</v>
      </c>
      <c r="AY208" s="5">
        <f t="shared" si="82"/>
        <v>274.925</v>
      </c>
      <c r="AZ208" s="1">
        <f t="shared" si="83"/>
        <v>3</v>
      </c>
      <c r="BA208" s="1">
        <f t="shared" si="84"/>
        <v>3299.1</v>
      </c>
      <c r="BB208" s="1">
        <f t="shared" si="85"/>
        <v>430</v>
      </c>
      <c r="BC208" s="1" t="s">
        <v>56</v>
      </c>
      <c r="BD208" s="1">
        <v>158</v>
      </c>
      <c r="BE208" s="1" t="s">
        <v>52</v>
      </c>
      <c r="BF208" s="1" t="s">
        <v>52</v>
      </c>
      <c r="BG208" s="1">
        <v>39</v>
      </c>
      <c r="BH208" s="1">
        <f t="shared" si="86"/>
        <v>-0.692343037579586</v>
      </c>
      <c r="BI208" s="1">
        <f t="shared" si="87"/>
        <v>0.963352339838838</v>
      </c>
    </row>
    <row r="209" spans="1:61">
      <c r="A209" s="1">
        <v>660</v>
      </c>
      <c r="B209" s="1" t="s">
        <v>97</v>
      </c>
      <c r="C209" s="1" t="str">
        <f>_xlfn.XLOOKUP(A209,All!$A:$A,All!$C:$C,"")</f>
        <v>Cu-Al-Cr-Mg-Ni-Si</v>
      </c>
      <c r="D209" s="1">
        <v>2</v>
      </c>
      <c r="E209" s="1" t="s">
        <v>1344</v>
      </c>
      <c r="F209" s="1">
        <f t="shared" si="66"/>
        <v>92.27</v>
      </c>
      <c r="G209" s="1">
        <v>0.49</v>
      </c>
      <c r="H209" s="1">
        <v>0.11</v>
      </c>
      <c r="I209" s="1">
        <v>0.12</v>
      </c>
      <c r="J209" s="1">
        <v>5.98</v>
      </c>
      <c r="K209" s="1">
        <v>1.03</v>
      </c>
      <c r="L209" s="1">
        <v>0</v>
      </c>
      <c r="M209" s="1" t="s">
        <v>1345</v>
      </c>
      <c r="N209" s="1" cm="1">
        <f t="array" ref="N209">(F209/$F$4)/SUMPRODUCT($F209:$L209/$F$4:$L$4)*100</f>
        <v>89.8641984588999</v>
      </c>
      <c r="O209" s="1" cm="1">
        <f t="array" ref="O209">(G209/$G$4)/SUMPRODUCT($F209:$L209/$F$4:$L$4)*100</f>
        <v>1.12392244657047</v>
      </c>
      <c r="P209" s="1" cm="1">
        <f t="array" ref="P209">(H209/$H$4)/SUMPRODUCT($F209:$L209/$F$4:$L$4)*100</f>
        <v>0.130929392522741</v>
      </c>
      <c r="Q209" s="1" cm="1">
        <f t="array" ref="Q209">(I209/$I$4)/SUMPRODUCT($F209:$L209/$F$4:$L$4)*100</f>
        <v>0.305562478066051</v>
      </c>
      <c r="R209" s="1" cm="1">
        <f t="array" ref="R209">(J209/$J$4)/SUMPRODUCT($F209:$L209/$F$4:$L$4)*100</f>
        <v>6.30564153814258</v>
      </c>
      <c r="S209" s="1" cm="1">
        <f t="array" ref="S209">(K209/$K$4)/SUMPRODUCT($F209:$L209/$F$4:$L$4)*100</f>
        <v>2.26974568579824</v>
      </c>
      <c r="T209" s="1" cm="1">
        <f t="array" ref="T209">(L209/$L$4)/SUMPRODUCT($F209:$L209/$F$4:$L$4)*100</f>
        <v>0</v>
      </c>
      <c r="U209" s="1">
        <f t="shared" si="67"/>
        <v>100</v>
      </c>
      <c r="V209" s="1">
        <f t="shared" si="68"/>
        <v>5.80582524271845</v>
      </c>
      <c r="W209" s="1">
        <f t="shared" si="69"/>
        <v>7.01</v>
      </c>
      <c r="X209" s="1">
        <f t="shared" si="70"/>
        <v>6.1594</v>
      </c>
      <c r="Y209" s="1">
        <f t="shared" si="71"/>
        <v>0.0171184022824536</v>
      </c>
      <c r="Z209" s="1">
        <f t="shared" si="72"/>
        <v>0</v>
      </c>
      <c r="AA209" s="1">
        <f t="shared" si="73"/>
        <v>0</v>
      </c>
      <c r="AB209" s="1">
        <f t="shared" si="74"/>
        <v>0.11</v>
      </c>
      <c r="AC209" s="1">
        <f t="shared" si="75"/>
        <v>0</v>
      </c>
      <c r="AD209" s="1">
        <f t="shared" si="76"/>
        <v>1.19026720475219</v>
      </c>
      <c r="AE209" s="1">
        <f t="shared" si="77"/>
        <v>0.0156918687589158</v>
      </c>
      <c r="AF209" s="1">
        <f t="shared" si="78"/>
        <v>63.7272727272727</v>
      </c>
      <c r="AG209" s="1">
        <f t="shared" si="79"/>
        <v>0.7711</v>
      </c>
      <c r="AH209" s="7">
        <f t="shared" si="80"/>
        <v>0.101358015411001</v>
      </c>
      <c r="AI209" s="7" cm="1">
        <f t="array" ref="AI209">SQRT(SUMPRODUCT(N209:T209/100,(1-($N$4:$T$4/(SUMPRODUCT(N209:T209,$N$4:$T$4)/100)))^2))</f>
        <v>0.0283459528596504</v>
      </c>
      <c r="AJ209" s="7" cm="1">
        <f t="array" ref="AJ209">SUMPRODUCT(N209:T209,$N$3:$T$3)/100</f>
        <v>1.89525413989612</v>
      </c>
      <c r="AK209" s="7" cm="1">
        <f t="array" ref="AK209">SUMPRODUCT(N209:T209/100,($N$3:$T$3-(SUMPRODUCT(N209:T209,$N$3:$T$3)/100))^2)</f>
        <v>0.00206807954721929</v>
      </c>
      <c r="AL209" s="7" cm="1">
        <f t="array" ref="AL209">SUMPRODUCT(N209:T209/100,($N$2:$T$2-(SUMPRODUCT(N209:T209,$N$2:$T$2)/100))^2)</f>
        <v>2.05513365727056</v>
      </c>
      <c r="AM209" s="7" cm="1">
        <f t="array" ref="AM209">SUMPRODUCT(N209:T209,$N$2:$T$2)/100</f>
        <v>10.654100498235</v>
      </c>
      <c r="AN209" s="1" cm="1">
        <f t="array" ref="AN209">SUMPRODUCT(N209:T209,$N$1:$T$1)/100</f>
        <v>1110.43082202411</v>
      </c>
      <c r="AO209" s="1" cm="1">
        <f t="array" ref="AO209">-8.314*SUMPRODUCT((N209:T209/100)*LN(N209:T209/100+0.000000000001))</f>
        <v>3.60047464611669</v>
      </c>
      <c r="AP209" s="1" cm="1">
        <f t="array" ref="AP209">SUMPRODUCT((N209:T209/100)^2)</f>
        <v>0.812186073794603</v>
      </c>
      <c r="AQ209" s="1" cm="1">
        <f t="array" ref="AQ209">1/SUMPRODUCT((N209:T209/100)^2)</f>
        <v>1.23124494775922</v>
      </c>
      <c r="AR209" s="1" t="s">
        <v>50</v>
      </c>
      <c r="AS209" s="6">
        <f t="shared" si="81"/>
        <v>1</v>
      </c>
      <c r="AT209" s="1">
        <v>969.85</v>
      </c>
      <c r="AU209" s="1">
        <v>6</v>
      </c>
      <c r="AV209" s="1">
        <v>50</v>
      </c>
      <c r="AW209" s="1">
        <v>699.85</v>
      </c>
      <c r="AX209" s="1">
        <v>3</v>
      </c>
      <c r="AY209" s="5">
        <f t="shared" si="82"/>
        <v>349.925</v>
      </c>
      <c r="AZ209" s="1">
        <f t="shared" si="83"/>
        <v>1.5</v>
      </c>
      <c r="BA209" s="1">
        <f t="shared" si="84"/>
        <v>2099.55</v>
      </c>
      <c r="BB209" s="1">
        <f t="shared" si="85"/>
        <v>270</v>
      </c>
      <c r="BC209" s="1" t="s">
        <v>51</v>
      </c>
      <c r="BD209" s="1">
        <v>159</v>
      </c>
      <c r="BE209" s="1" t="s">
        <v>52</v>
      </c>
      <c r="BF209" s="1" t="s">
        <v>52</v>
      </c>
      <c r="BG209" s="1">
        <v>39</v>
      </c>
      <c r="BH209" s="1">
        <f t="shared" si="86"/>
        <v>-0.679482112521021</v>
      </c>
      <c r="BI209" s="1">
        <f t="shared" si="87"/>
        <v>0.961127684229507</v>
      </c>
    </row>
    <row r="210" spans="1:61">
      <c r="A210" s="1">
        <v>1136</v>
      </c>
      <c r="B210" s="1" t="s">
        <v>99</v>
      </c>
      <c r="C210" s="1" t="str">
        <f>_xlfn.XLOOKUP(A210,All!$A:$A,All!$C:$C,"")</f>
        <v>Cu-Al-Cr-Mg-Ni-Si</v>
      </c>
      <c r="D210" s="1">
        <v>2</v>
      </c>
      <c r="E210" s="1" t="s">
        <v>1344</v>
      </c>
      <c r="F210" s="1">
        <f t="shared" si="66"/>
        <v>92.25</v>
      </c>
      <c r="G210" s="1">
        <v>0.5</v>
      </c>
      <c r="H210" s="1">
        <v>0.1</v>
      </c>
      <c r="I210" s="1">
        <v>0.15</v>
      </c>
      <c r="J210" s="1">
        <v>6</v>
      </c>
      <c r="K210" s="1">
        <v>1</v>
      </c>
      <c r="L210" s="1">
        <v>0</v>
      </c>
      <c r="M210" s="1" t="s">
        <v>1345</v>
      </c>
      <c r="N210" s="1" cm="1">
        <f t="array" ref="N210">(F210/$F$4)/SUMPRODUCT($F210:$L210/$F$4:$L$4)*100</f>
        <v>89.8241262975082</v>
      </c>
      <c r="O210" s="1" cm="1">
        <f t="array" ref="O210">(G210/$G$4)/SUMPRODUCT($F210:$L210/$F$4:$L$4)*100</f>
        <v>1.14659676353571</v>
      </c>
      <c r="P210" s="1" cm="1">
        <f t="array" ref="P210">(H210/$H$4)/SUMPRODUCT($F210:$L210/$F$4:$L$4)*100</f>
        <v>0.118999437932613</v>
      </c>
      <c r="Q210" s="1" cm="1">
        <f t="array" ref="Q210">(I210/$I$4)/SUMPRODUCT($F210:$L210/$F$4:$L$4)*100</f>
        <v>0.381865548739609</v>
      </c>
      <c r="R210" s="1" cm="1">
        <f t="array" ref="R210">(J210/$J$4)/SUMPRODUCT($F210:$L210/$F$4:$L$4)*100</f>
        <v>6.32528046759661</v>
      </c>
      <c r="S210" s="1" cm="1">
        <f t="array" ref="S210">(K210/$K$4)/SUMPRODUCT($F210:$L210/$F$4:$L$4)*100</f>
        <v>2.20313148468724</v>
      </c>
      <c r="T210" s="1" cm="1">
        <f t="array" ref="T210">(L210/$L$4)/SUMPRODUCT($F210:$L210/$F$4:$L$4)*100</f>
        <v>0</v>
      </c>
      <c r="U210" s="1">
        <f t="shared" si="67"/>
        <v>100</v>
      </c>
      <c r="V210" s="1">
        <f t="shared" si="68"/>
        <v>6</v>
      </c>
      <c r="W210" s="1">
        <f t="shared" si="69"/>
        <v>7</v>
      </c>
      <c r="X210" s="1">
        <f t="shared" si="70"/>
        <v>6</v>
      </c>
      <c r="Y210" s="1">
        <f t="shared" si="71"/>
        <v>0.0214285714285714</v>
      </c>
      <c r="Z210" s="1">
        <f t="shared" si="72"/>
        <v>0</v>
      </c>
      <c r="AA210" s="1">
        <f t="shared" si="73"/>
        <v>0</v>
      </c>
      <c r="AB210" s="1">
        <f t="shared" si="74"/>
        <v>0.1</v>
      </c>
      <c r="AC210" s="1">
        <f t="shared" si="75"/>
        <v>0</v>
      </c>
      <c r="AD210" s="1">
        <f t="shared" si="76"/>
        <v>1.18999437932613</v>
      </c>
      <c r="AE210" s="1">
        <f t="shared" si="77"/>
        <v>0.0142857142857143</v>
      </c>
      <c r="AF210" s="1">
        <f t="shared" si="78"/>
        <v>70</v>
      </c>
      <c r="AG210" s="1">
        <f t="shared" si="79"/>
        <v>0.7</v>
      </c>
      <c r="AH210" s="7">
        <f t="shared" si="80"/>
        <v>0.101758737024918</v>
      </c>
      <c r="AI210" s="7" cm="1">
        <f t="array" ref="AI210">SQRT(SUMPRODUCT(N210:T210/100,(1-($N$4:$T$4/(SUMPRODUCT(N210:T210,$N$4:$T$4)/100)))^2))</f>
        <v>0.0290537376869327</v>
      </c>
      <c r="AJ210" s="7" cm="1">
        <f t="array" ref="AJ210">SUMPRODUCT(N210:T210,$N$3:$T$3)/100</f>
        <v>1.8947687920439</v>
      </c>
      <c r="AK210" s="7" cm="1">
        <f t="array" ref="AK210">SUMPRODUCT(N210:T210/100,($N$3:$T$3-(SUMPRODUCT(N210:T210,$N$3:$T$3)/100))^2)</f>
        <v>0.00234106527333297</v>
      </c>
      <c r="AL210" s="7" cm="1">
        <f t="array" ref="AL210">SUMPRODUCT(N210:T210/100,($N$2:$T$2-(SUMPRODUCT(N210:T210,$N$2:$T$2)/100))^2)</f>
        <v>2.09350754742919</v>
      </c>
      <c r="AM210" s="7" cm="1">
        <f t="array" ref="AM210">SUMPRODUCT(N210:T210,$N$2:$T$2)/100</f>
        <v>10.6504823790299</v>
      </c>
      <c r="AN210" s="1" cm="1">
        <f t="array" ref="AN210">SUMPRODUCT(N210:T210,$N$1:$T$1)/100</f>
        <v>1109.7582017422</v>
      </c>
      <c r="AO210" s="1" cm="1">
        <f t="array" ref="AO210">-8.314*SUMPRODUCT((N210:T210/100)*LN(N210:T210/100+0.000000000001))</f>
        <v>3.62139437182299</v>
      </c>
      <c r="AP210" s="1" cm="1">
        <f t="array" ref="AP210">SUMPRODUCT((N210:T210/100)^2)</f>
        <v>0.811471129274498</v>
      </c>
      <c r="AQ210" s="1" cm="1">
        <f t="array" ref="AQ210">1/SUMPRODUCT((N210:T210/100)^2)</f>
        <v>1.23232973290628</v>
      </c>
      <c r="AR210" s="1" t="s">
        <v>55</v>
      </c>
      <c r="AS210" s="6">
        <f t="shared" si="81"/>
        <v>2</v>
      </c>
      <c r="AT210" s="1">
        <v>979.85</v>
      </c>
      <c r="AU210" s="1">
        <v>4</v>
      </c>
      <c r="AV210" s="1">
        <v>50</v>
      </c>
      <c r="AW210" s="1">
        <v>549.85</v>
      </c>
      <c r="AX210" s="1">
        <v>5</v>
      </c>
      <c r="AY210" s="5">
        <f t="shared" si="82"/>
        <v>274.925</v>
      </c>
      <c r="AZ210" s="1">
        <f t="shared" si="83"/>
        <v>2.5</v>
      </c>
      <c r="BA210" s="1">
        <f t="shared" si="84"/>
        <v>2749.25</v>
      </c>
      <c r="BB210" s="1">
        <f t="shared" si="85"/>
        <v>430</v>
      </c>
      <c r="BC210" s="1" t="s">
        <v>56</v>
      </c>
      <c r="BD210" s="1">
        <v>163</v>
      </c>
      <c r="BE210" s="1" t="s">
        <v>52</v>
      </c>
      <c r="BF210" s="1" t="s">
        <v>52</v>
      </c>
      <c r="BG210" s="1">
        <v>39</v>
      </c>
      <c r="BH210" s="1">
        <f t="shared" si="86"/>
        <v>-0.62803841228676</v>
      </c>
      <c r="BI210" s="1">
        <f t="shared" si="87"/>
        <v>0.952275901991181</v>
      </c>
    </row>
    <row r="211" spans="1:61">
      <c r="A211" s="1">
        <v>697</v>
      </c>
      <c r="B211" s="1" t="s">
        <v>97</v>
      </c>
      <c r="C211" s="1" t="str">
        <f>_xlfn.XLOOKUP(A211,All!$A:$A,All!$C:$C,"")</f>
        <v>Cu-Al-Cr-Mg-Ni-Si</v>
      </c>
      <c r="D211" s="1">
        <v>2</v>
      </c>
      <c r="E211" s="1" t="s">
        <v>1344</v>
      </c>
      <c r="F211" s="1">
        <f t="shared" si="66"/>
        <v>92.27</v>
      </c>
      <c r="G211" s="1">
        <v>0.49</v>
      </c>
      <c r="H211" s="1">
        <v>0.11</v>
      </c>
      <c r="I211" s="1">
        <v>0.12</v>
      </c>
      <c r="J211" s="1">
        <v>5.98</v>
      </c>
      <c r="K211" s="1">
        <v>1.03</v>
      </c>
      <c r="L211" s="1">
        <v>0</v>
      </c>
      <c r="M211" s="1" t="s">
        <v>1345</v>
      </c>
      <c r="N211" s="1" cm="1">
        <f t="array" ref="N211">(F211/$F$4)/SUMPRODUCT($F211:$L211/$F$4:$L$4)*100</f>
        <v>89.8641984588999</v>
      </c>
      <c r="O211" s="1" cm="1">
        <f t="array" ref="O211">(G211/$G$4)/SUMPRODUCT($F211:$L211/$F$4:$L$4)*100</f>
        <v>1.12392244657047</v>
      </c>
      <c r="P211" s="1" cm="1">
        <f t="array" ref="P211">(H211/$H$4)/SUMPRODUCT($F211:$L211/$F$4:$L$4)*100</f>
        <v>0.130929392522741</v>
      </c>
      <c r="Q211" s="1" cm="1">
        <f t="array" ref="Q211">(I211/$I$4)/SUMPRODUCT($F211:$L211/$F$4:$L$4)*100</f>
        <v>0.305562478066051</v>
      </c>
      <c r="R211" s="1" cm="1">
        <f t="array" ref="R211">(J211/$J$4)/SUMPRODUCT($F211:$L211/$F$4:$L$4)*100</f>
        <v>6.30564153814258</v>
      </c>
      <c r="S211" s="1" cm="1">
        <f t="array" ref="S211">(K211/$K$4)/SUMPRODUCT($F211:$L211/$F$4:$L$4)*100</f>
        <v>2.26974568579824</v>
      </c>
      <c r="T211" s="1" cm="1">
        <f t="array" ref="T211">(L211/$L$4)/SUMPRODUCT($F211:$L211/$F$4:$L$4)*100</f>
        <v>0</v>
      </c>
      <c r="U211" s="1">
        <f t="shared" si="67"/>
        <v>100</v>
      </c>
      <c r="V211" s="1">
        <f t="shared" si="68"/>
        <v>5.80582524271845</v>
      </c>
      <c r="W211" s="1">
        <f t="shared" si="69"/>
        <v>7.01</v>
      </c>
      <c r="X211" s="1">
        <f t="shared" si="70"/>
        <v>6.1594</v>
      </c>
      <c r="Y211" s="1">
        <f t="shared" si="71"/>
        <v>0.0171184022824536</v>
      </c>
      <c r="Z211" s="1">
        <f t="shared" si="72"/>
        <v>0</v>
      </c>
      <c r="AA211" s="1">
        <f t="shared" si="73"/>
        <v>0</v>
      </c>
      <c r="AB211" s="1">
        <f t="shared" si="74"/>
        <v>0.11</v>
      </c>
      <c r="AC211" s="1">
        <f t="shared" si="75"/>
        <v>0</v>
      </c>
      <c r="AD211" s="1">
        <f t="shared" si="76"/>
        <v>1.19026720475219</v>
      </c>
      <c r="AE211" s="1">
        <f t="shared" si="77"/>
        <v>0.0156918687589158</v>
      </c>
      <c r="AF211" s="1">
        <f t="shared" si="78"/>
        <v>63.7272727272727</v>
      </c>
      <c r="AG211" s="1">
        <f t="shared" si="79"/>
        <v>0.7711</v>
      </c>
      <c r="AH211" s="7">
        <f t="shared" si="80"/>
        <v>0.101358015411001</v>
      </c>
      <c r="AI211" s="7" cm="1">
        <f t="array" ref="AI211">SQRT(SUMPRODUCT(N211:T211/100,(1-($N$4:$T$4/(SUMPRODUCT(N211:T211,$N$4:$T$4)/100)))^2))</f>
        <v>0.0283459528596504</v>
      </c>
      <c r="AJ211" s="7" cm="1">
        <f t="array" ref="AJ211">SUMPRODUCT(N211:T211,$N$3:$T$3)/100</f>
        <v>1.89525413989612</v>
      </c>
      <c r="AK211" s="7" cm="1">
        <f t="array" ref="AK211">SUMPRODUCT(N211:T211/100,($N$3:$T$3-(SUMPRODUCT(N211:T211,$N$3:$T$3)/100))^2)</f>
        <v>0.00206807954721929</v>
      </c>
      <c r="AL211" s="7" cm="1">
        <f t="array" ref="AL211">SUMPRODUCT(N211:T211/100,($N$2:$T$2-(SUMPRODUCT(N211:T211,$N$2:$T$2)/100))^2)</f>
        <v>2.05513365727056</v>
      </c>
      <c r="AM211" s="7" cm="1">
        <f t="array" ref="AM211">SUMPRODUCT(N211:T211,$N$2:$T$2)/100</f>
        <v>10.654100498235</v>
      </c>
      <c r="AN211" s="1" cm="1">
        <f t="array" ref="AN211">SUMPRODUCT(N211:T211,$N$1:$T$1)/100</f>
        <v>1110.43082202411</v>
      </c>
      <c r="AO211" s="1" cm="1">
        <f t="array" ref="AO211">-8.314*SUMPRODUCT((N211:T211/100)*LN(N211:T211/100+0.000000000001))</f>
        <v>3.60047464611669</v>
      </c>
      <c r="AP211" s="1" cm="1">
        <f t="array" ref="AP211">SUMPRODUCT((N211:T211/100)^2)</f>
        <v>0.812186073794603</v>
      </c>
      <c r="AQ211" s="1" cm="1">
        <f t="array" ref="AQ211">1/SUMPRODUCT((N211:T211/100)^2)</f>
        <v>1.23124494775922</v>
      </c>
      <c r="AR211" s="1" t="s">
        <v>50</v>
      </c>
      <c r="AS211" s="6">
        <f t="shared" si="81"/>
        <v>1</v>
      </c>
      <c r="AT211" s="1">
        <v>969.85</v>
      </c>
      <c r="AU211" s="1">
        <v>6</v>
      </c>
      <c r="AV211" s="1">
        <v>50</v>
      </c>
      <c r="AW211" s="1">
        <v>599.85</v>
      </c>
      <c r="AX211" s="1">
        <v>6</v>
      </c>
      <c r="AY211" s="5">
        <f t="shared" si="82"/>
        <v>299.925</v>
      </c>
      <c r="AZ211" s="1">
        <f t="shared" si="83"/>
        <v>3</v>
      </c>
      <c r="BA211" s="1">
        <f t="shared" si="84"/>
        <v>3599.1</v>
      </c>
      <c r="BB211" s="1">
        <f t="shared" si="85"/>
        <v>370</v>
      </c>
      <c r="BC211" s="1" t="s">
        <v>51</v>
      </c>
      <c r="BD211" s="1">
        <v>166</v>
      </c>
      <c r="BE211" s="1" t="s">
        <v>52</v>
      </c>
      <c r="BF211" s="1" t="s">
        <v>52</v>
      </c>
      <c r="BG211" s="1">
        <v>39</v>
      </c>
      <c r="BH211" s="1">
        <f t="shared" si="86"/>
        <v>-0.589455637111065</v>
      </c>
      <c r="BI211" s="1">
        <f t="shared" si="87"/>
        <v>0.945687167254019</v>
      </c>
    </row>
    <row r="212" spans="1:61">
      <c r="A212" s="1">
        <v>1109</v>
      </c>
      <c r="B212" s="1" t="s">
        <v>99</v>
      </c>
      <c r="C212" s="1" t="str">
        <f>_xlfn.XLOOKUP(A212,All!$A:$A,All!$C:$C,"")</f>
        <v>Cu-Al-Cr-Mg-Ni-Si</v>
      </c>
      <c r="D212" s="1">
        <v>2</v>
      </c>
      <c r="E212" s="1" t="s">
        <v>1344</v>
      </c>
      <c r="F212" s="1">
        <f t="shared" si="66"/>
        <v>92.25</v>
      </c>
      <c r="G212" s="1">
        <v>0.5</v>
      </c>
      <c r="H212" s="1">
        <v>0.1</v>
      </c>
      <c r="I212" s="1">
        <v>0.15</v>
      </c>
      <c r="J212" s="1">
        <v>6</v>
      </c>
      <c r="K212" s="1">
        <v>1</v>
      </c>
      <c r="L212" s="1">
        <v>0</v>
      </c>
      <c r="M212" s="1" t="s">
        <v>1345</v>
      </c>
      <c r="N212" s="1" cm="1">
        <f t="array" ref="N212">(F212/$F$4)/SUMPRODUCT($F212:$L212/$F$4:$L$4)*100</f>
        <v>89.8241262975082</v>
      </c>
      <c r="O212" s="1" cm="1">
        <f t="array" ref="O212">(G212/$G$4)/SUMPRODUCT($F212:$L212/$F$4:$L$4)*100</f>
        <v>1.14659676353571</v>
      </c>
      <c r="P212" s="1" cm="1">
        <f t="array" ref="P212">(H212/$H$4)/SUMPRODUCT($F212:$L212/$F$4:$L$4)*100</f>
        <v>0.118999437932613</v>
      </c>
      <c r="Q212" s="1" cm="1">
        <f t="array" ref="Q212">(I212/$I$4)/SUMPRODUCT($F212:$L212/$F$4:$L$4)*100</f>
        <v>0.381865548739609</v>
      </c>
      <c r="R212" s="1" cm="1">
        <f t="array" ref="R212">(J212/$J$4)/SUMPRODUCT($F212:$L212/$F$4:$L$4)*100</f>
        <v>6.32528046759661</v>
      </c>
      <c r="S212" s="1" cm="1">
        <f t="array" ref="S212">(K212/$K$4)/SUMPRODUCT($F212:$L212/$F$4:$L$4)*100</f>
        <v>2.20313148468724</v>
      </c>
      <c r="T212" s="1" cm="1">
        <f t="array" ref="T212">(L212/$L$4)/SUMPRODUCT($F212:$L212/$F$4:$L$4)*100</f>
        <v>0</v>
      </c>
      <c r="U212" s="1">
        <f t="shared" si="67"/>
        <v>100</v>
      </c>
      <c r="V212" s="1">
        <f t="shared" si="68"/>
        <v>6</v>
      </c>
      <c r="W212" s="1">
        <f t="shared" si="69"/>
        <v>7</v>
      </c>
      <c r="X212" s="1">
        <f t="shared" si="70"/>
        <v>6</v>
      </c>
      <c r="Y212" s="1">
        <f t="shared" si="71"/>
        <v>0.0214285714285714</v>
      </c>
      <c r="Z212" s="1">
        <f t="shared" si="72"/>
        <v>0</v>
      </c>
      <c r="AA212" s="1">
        <f t="shared" si="73"/>
        <v>0</v>
      </c>
      <c r="AB212" s="1">
        <f t="shared" si="74"/>
        <v>0.1</v>
      </c>
      <c r="AC212" s="1">
        <f t="shared" si="75"/>
        <v>0</v>
      </c>
      <c r="AD212" s="1">
        <f t="shared" si="76"/>
        <v>1.18999437932613</v>
      </c>
      <c r="AE212" s="1">
        <f t="shared" si="77"/>
        <v>0.0142857142857143</v>
      </c>
      <c r="AF212" s="1">
        <f t="shared" si="78"/>
        <v>70</v>
      </c>
      <c r="AG212" s="1">
        <f t="shared" si="79"/>
        <v>0.7</v>
      </c>
      <c r="AH212" s="7">
        <f t="shared" si="80"/>
        <v>0.101758737024918</v>
      </c>
      <c r="AI212" s="7" cm="1">
        <f t="array" ref="AI212">SQRT(SUMPRODUCT(N212:T212/100,(1-($N$4:$T$4/(SUMPRODUCT(N212:T212,$N$4:$T$4)/100)))^2))</f>
        <v>0.0290537376869327</v>
      </c>
      <c r="AJ212" s="7" cm="1">
        <f t="array" ref="AJ212">SUMPRODUCT(N212:T212,$N$3:$T$3)/100</f>
        <v>1.8947687920439</v>
      </c>
      <c r="AK212" s="7" cm="1">
        <f t="array" ref="AK212">SUMPRODUCT(N212:T212/100,($N$3:$T$3-(SUMPRODUCT(N212:T212,$N$3:$T$3)/100))^2)</f>
        <v>0.00234106527333297</v>
      </c>
      <c r="AL212" s="7" cm="1">
        <f t="array" ref="AL212">SUMPRODUCT(N212:T212/100,($N$2:$T$2-(SUMPRODUCT(N212:T212,$N$2:$T$2)/100))^2)</f>
        <v>2.09350754742919</v>
      </c>
      <c r="AM212" s="7" cm="1">
        <f t="array" ref="AM212">SUMPRODUCT(N212:T212,$N$2:$T$2)/100</f>
        <v>10.6504823790299</v>
      </c>
      <c r="AN212" s="1" cm="1">
        <f t="array" ref="AN212">SUMPRODUCT(N212:T212,$N$1:$T$1)/100</f>
        <v>1109.7582017422</v>
      </c>
      <c r="AO212" s="1" cm="1">
        <f t="array" ref="AO212">-8.314*SUMPRODUCT((N212:T212/100)*LN(N212:T212/100+0.000000000001))</f>
        <v>3.62139437182299</v>
      </c>
      <c r="AP212" s="1" cm="1">
        <f t="array" ref="AP212">SUMPRODUCT((N212:T212/100)^2)</f>
        <v>0.811471129274498</v>
      </c>
      <c r="AQ212" s="1" cm="1">
        <f t="array" ref="AQ212">1/SUMPRODUCT((N212:T212/100)^2)</f>
        <v>1.23232973290628</v>
      </c>
      <c r="AR212" s="1" t="s">
        <v>55</v>
      </c>
      <c r="AS212" s="6">
        <f t="shared" si="81"/>
        <v>2</v>
      </c>
      <c r="AT212" s="1">
        <v>979.85</v>
      </c>
      <c r="AU212" s="1">
        <v>4</v>
      </c>
      <c r="AV212" s="1">
        <v>50</v>
      </c>
      <c r="AW212" s="1">
        <v>549.85</v>
      </c>
      <c r="AX212" s="1">
        <v>4</v>
      </c>
      <c r="AY212" s="5">
        <f t="shared" si="82"/>
        <v>274.925</v>
      </c>
      <c r="AZ212" s="1">
        <f t="shared" si="83"/>
        <v>2</v>
      </c>
      <c r="BA212" s="1">
        <f t="shared" si="84"/>
        <v>2199.4</v>
      </c>
      <c r="BB212" s="1">
        <f t="shared" si="85"/>
        <v>430</v>
      </c>
      <c r="BC212" s="1" t="s">
        <v>56</v>
      </c>
      <c r="BD212" s="1">
        <v>170</v>
      </c>
      <c r="BE212" s="1" t="s">
        <v>52</v>
      </c>
      <c r="BF212" s="1" t="s">
        <v>52</v>
      </c>
      <c r="BG212" s="1">
        <v>39</v>
      </c>
      <c r="BH212" s="1">
        <f t="shared" si="86"/>
        <v>-0.538011936876804</v>
      </c>
      <c r="BI212" s="1">
        <f t="shared" si="87"/>
        <v>0.936970712621457</v>
      </c>
    </row>
    <row r="213" spans="1:61">
      <c r="A213" s="1">
        <v>672</v>
      </c>
      <c r="B213" s="1" t="s">
        <v>97</v>
      </c>
      <c r="C213" s="1" t="str">
        <f>_xlfn.XLOOKUP(A213,All!$A:$A,All!$C:$C,"")</f>
        <v>Cu-Al-Cr-Mg-Ni-Si</v>
      </c>
      <c r="D213" s="1">
        <v>2</v>
      </c>
      <c r="E213" s="1" t="s">
        <v>1344</v>
      </c>
      <c r="F213" s="1">
        <f t="shared" si="66"/>
        <v>92.27</v>
      </c>
      <c r="G213" s="1">
        <v>0.49</v>
      </c>
      <c r="H213" s="1">
        <v>0.11</v>
      </c>
      <c r="I213" s="1">
        <v>0.12</v>
      </c>
      <c r="J213" s="1">
        <v>5.98</v>
      </c>
      <c r="K213" s="1">
        <v>1.03</v>
      </c>
      <c r="L213" s="1">
        <v>0</v>
      </c>
      <c r="M213" s="1" t="s">
        <v>1345</v>
      </c>
      <c r="N213" s="1" cm="1">
        <f t="array" ref="N213">(F213/$F$4)/SUMPRODUCT($F213:$L213/$F$4:$L$4)*100</f>
        <v>89.8641984588999</v>
      </c>
      <c r="O213" s="1" cm="1">
        <f t="array" ref="O213">(G213/$G$4)/SUMPRODUCT($F213:$L213/$F$4:$L$4)*100</f>
        <v>1.12392244657047</v>
      </c>
      <c r="P213" s="1" cm="1">
        <f t="array" ref="P213">(H213/$H$4)/SUMPRODUCT($F213:$L213/$F$4:$L$4)*100</f>
        <v>0.130929392522741</v>
      </c>
      <c r="Q213" s="1" cm="1">
        <f t="array" ref="Q213">(I213/$I$4)/SUMPRODUCT($F213:$L213/$F$4:$L$4)*100</f>
        <v>0.305562478066051</v>
      </c>
      <c r="R213" s="1" cm="1">
        <f t="array" ref="R213">(J213/$J$4)/SUMPRODUCT($F213:$L213/$F$4:$L$4)*100</f>
        <v>6.30564153814258</v>
      </c>
      <c r="S213" s="1" cm="1">
        <f t="array" ref="S213">(K213/$K$4)/SUMPRODUCT($F213:$L213/$F$4:$L$4)*100</f>
        <v>2.26974568579824</v>
      </c>
      <c r="T213" s="1" cm="1">
        <f t="array" ref="T213">(L213/$L$4)/SUMPRODUCT($F213:$L213/$F$4:$L$4)*100</f>
        <v>0</v>
      </c>
      <c r="U213" s="1">
        <f t="shared" si="67"/>
        <v>100</v>
      </c>
      <c r="V213" s="1">
        <f t="shared" si="68"/>
        <v>5.80582524271845</v>
      </c>
      <c r="W213" s="1">
        <f t="shared" si="69"/>
        <v>7.01</v>
      </c>
      <c r="X213" s="1">
        <f t="shared" si="70"/>
        <v>6.1594</v>
      </c>
      <c r="Y213" s="1">
        <f t="shared" si="71"/>
        <v>0.0171184022824536</v>
      </c>
      <c r="Z213" s="1">
        <f t="shared" si="72"/>
        <v>0</v>
      </c>
      <c r="AA213" s="1">
        <f t="shared" si="73"/>
        <v>0</v>
      </c>
      <c r="AB213" s="1">
        <f t="shared" si="74"/>
        <v>0.11</v>
      </c>
      <c r="AC213" s="1">
        <f t="shared" si="75"/>
        <v>0</v>
      </c>
      <c r="AD213" s="1">
        <f t="shared" si="76"/>
        <v>1.19026720475219</v>
      </c>
      <c r="AE213" s="1">
        <f t="shared" si="77"/>
        <v>0.0156918687589158</v>
      </c>
      <c r="AF213" s="1">
        <f t="shared" si="78"/>
        <v>63.7272727272727</v>
      </c>
      <c r="AG213" s="1">
        <f t="shared" si="79"/>
        <v>0.7711</v>
      </c>
      <c r="AH213" s="7">
        <f t="shared" si="80"/>
        <v>0.101358015411001</v>
      </c>
      <c r="AI213" s="7" cm="1">
        <f t="array" ref="AI213">SQRT(SUMPRODUCT(N213:T213/100,(1-($N$4:$T$4/(SUMPRODUCT(N213:T213,$N$4:$T$4)/100)))^2))</f>
        <v>0.0283459528596504</v>
      </c>
      <c r="AJ213" s="7" cm="1">
        <f t="array" ref="AJ213">SUMPRODUCT(N213:T213,$N$3:$T$3)/100</f>
        <v>1.89525413989612</v>
      </c>
      <c r="AK213" s="7" cm="1">
        <f t="array" ref="AK213">SUMPRODUCT(N213:T213/100,($N$3:$T$3-(SUMPRODUCT(N213:T213,$N$3:$T$3)/100))^2)</f>
        <v>0.00206807954721929</v>
      </c>
      <c r="AL213" s="7" cm="1">
        <f t="array" ref="AL213">SUMPRODUCT(N213:T213/100,($N$2:$T$2-(SUMPRODUCT(N213:T213,$N$2:$T$2)/100))^2)</f>
        <v>2.05513365727056</v>
      </c>
      <c r="AM213" s="7" cm="1">
        <f t="array" ref="AM213">SUMPRODUCT(N213:T213,$N$2:$T$2)/100</f>
        <v>10.654100498235</v>
      </c>
      <c r="AN213" s="1" cm="1">
        <f t="array" ref="AN213">SUMPRODUCT(N213:T213,$N$1:$T$1)/100</f>
        <v>1110.43082202411</v>
      </c>
      <c r="AO213" s="1" cm="1">
        <f t="array" ref="AO213">-8.314*SUMPRODUCT((N213:T213/100)*LN(N213:T213/100+0.000000000001))</f>
        <v>3.60047464611669</v>
      </c>
      <c r="AP213" s="1" cm="1">
        <f t="array" ref="AP213">SUMPRODUCT((N213:T213/100)^2)</f>
        <v>0.812186073794603</v>
      </c>
      <c r="AQ213" s="1" cm="1">
        <f t="array" ref="AQ213">1/SUMPRODUCT((N213:T213/100)^2)</f>
        <v>1.23124494775922</v>
      </c>
      <c r="AR213" s="1" t="s">
        <v>50</v>
      </c>
      <c r="AS213" s="6">
        <f t="shared" si="81"/>
        <v>1</v>
      </c>
      <c r="AT213" s="1">
        <v>969.85</v>
      </c>
      <c r="AU213" s="1">
        <v>6</v>
      </c>
      <c r="AV213" s="1">
        <v>50</v>
      </c>
      <c r="AW213" s="1">
        <v>599.85</v>
      </c>
      <c r="AX213" s="1">
        <v>4</v>
      </c>
      <c r="AY213" s="5">
        <f t="shared" si="82"/>
        <v>299.925</v>
      </c>
      <c r="AZ213" s="1">
        <f t="shared" si="83"/>
        <v>2</v>
      </c>
      <c r="BA213" s="1">
        <f t="shared" si="84"/>
        <v>2399.4</v>
      </c>
      <c r="BB213" s="1">
        <f t="shared" si="85"/>
        <v>370</v>
      </c>
      <c r="BC213" s="1" t="s">
        <v>51</v>
      </c>
      <c r="BD213" s="1">
        <v>172</v>
      </c>
      <c r="BE213" s="1" t="s">
        <v>52</v>
      </c>
      <c r="BF213" s="1" t="s">
        <v>52</v>
      </c>
      <c r="BG213" s="1">
        <v>39</v>
      </c>
      <c r="BH213" s="1">
        <f t="shared" si="86"/>
        <v>-0.512290086759674</v>
      </c>
      <c r="BI213" s="1">
        <f t="shared" si="87"/>
        <v>0.932642471077175</v>
      </c>
    </row>
    <row r="214" spans="1:61">
      <c r="A214" s="1">
        <v>1082</v>
      </c>
      <c r="B214" s="1" t="s">
        <v>99</v>
      </c>
      <c r="C214" s="1" t="str">
        <f>_xlfn.XLOOKUP(A214,All!$A:$A,All!$C:$C,"")</f>
        <v>Cu-Al-Cr-Mg-Ni-Si</v>
      </c>
      <c r="D214" s="1">
        <v>2</v>
      </c>
      <c r="E214" s="1" t="s">
        <v>1344</v>
      </c>
      <c r="F214" s="1">
        <f t="shared" si="66"/>
        <v>92.25</v>
      </c>
      <c r="G214" s="1">
        <v>0.5</v>
      </c>
      <c r="H214" s="1">
        <v>0.1</v>
      </c>
      <c r="I214" s="1">
        <v>0.15</v>
      </c>
      <c r="J214" s="1">
        <v>6</v>
      </c>
      <c r="K214" s="1">
        <v>1</v>
      </c>
      <c r="L214" s="1">
        <v>0</v>
      </c>
      <c r="M214" s="1" t="s">
        <v>1345</v>
      </c>
      <c r="N214" s="1" cm="1">
        <f t="array" ref="N214">(F214/$F$4)/SUMPRODUCT($F214:$L214/$F$4:$L$4)*100</f>
        <v>89.8241262975082</v>
      </c>
      <c r="O214" s="1" cm="1">
        <f t="array" ref="O214">(G214/$G$4)/SUMPRODUCT($F214:$L214/$F$4:$L$4)*100</f>
        <v>1.14659676353571</v>
      </c>
      <c r="P214" s="1" cm="1">
        <f t="array" ref="P214">(H214/$H$4)/SUMPRODUCT($F214:$L214/$F$4:$L$4)*100</f>
        <v>0.118999437932613</v>
      </c>
      <c r="Q214" s="1" cm="1">
        <f t="array" ref="Q214">(I214/$I$4)/SUMPRODUCT($F214:$L214/$F$4:$L$4)*100</f>
        <v>0.381865548739609</v>
      </c>
      <c r="R214" s="1" cm="1">
        <f t="array" ref="R214">(J214/$J$4)/SUMPRODUCT($F214:$L214/$F$4:$L$4)*100</f>
        <v>6.32528046759661</v>
      </c>
      <c r="S214" s="1" cm="1">
        <f t="array" ref="S214">(K214/$K$4)/SUMPRODUCT($F214:$L214/$F$4:$L$4)*100</f>
        <v>2.20313148468724</v>
      </c>
      <c r="T214" s="1" cm="1">
        <f t="array" ref="T214">(L214/$L$4)/SUMPRODUCT($F214:$L214/$F$4:$L$4)*100</f>
        <v>0</v>
      </c>
      <c r="U214" s="1">
        <f t="shared" si="67"/>
        <v>100</v>
      </c>
      <c r="V214" s="1">
        <f t="shared" si="68"/>
        <v>6</v>
      </c>
      <c r="W214" s="1">
        <f t="shared" si="69"/>
        <v>7</v>
      </c>
      <c r="X214" s="1">
        <f t="shared" si="70"/>
        <v>6</v>
      </c>
      <c r="Y214" s="1">
        <f t="shared" si="71"/>
        <v>0.0214285714285714</v>
      </c>
      <c r="Z214" s="1">
        <f t="shared" si="72"/>
        <v>0</v>
      </c>
      <c r="AA214" s="1">
        <f t="shared" si="73"/>
        <v>0</v>
      </c>
      <c r="AB214" s="1">
        <f t="shared" si="74"/>
        <v>0.1</v>
      </c>
      <c r="AC214" s="1">
        <f t="shared" si="75"/>
        <v>0</v>
      </c>
      <c r="AD214" s="1">
        <f t="shared" si="76"/>
        <v>1.18999437932613</v>
      </c>
      <c r="AE214" s="1">
        <f t="shared" si="77"/>
        <v>0.0142857142857143</v>
      </c>
      <c r="AF214" s="1">
        <f t="shared" si="78"/>
        <v>70</v>
      </c>
      <c r="AG214" s="1">
        <f t="shared" si="79"/>
        <v>0.7</v>
      </c>
      <c r="AH214" s="7">
        <f t="shared" si="80"/>
        <v>0.101758737024918</v>
      </c>
      <c r="AI214" s="7" cm="1">
        <f t="array" ref="AI214">SQRT(SUMPRODUCT(N214:T214/100,(1-($N$4:$T$4/(SUMPRODUCT(N214:T214,$N$4:$T$4)/100)))^2))</f>
        <v>0.0290537376869327</v>
      </c>
      <c r="AJ214" s="7" cm="1">
        <f t="array" ref="AJ214">SUMPRODUCT(N214:T214,$N$3:$T$3)/100</f>
        <v>1.8947687920439</v>
      </c>
      <c r="AK214" s="7" cm="1">
        <f t="array" ref="AK214">SUMPRODUCT(N214:T214/100,($N$3:$T$3-(SUMPRODUCT(N214:T214,$N$3:$T$3)/100))^2)</f>
        <v>0.00234106527333297</v>
      </c>
      <c r="AL214" s="7" cm="1">
        <f t="array" ref="AL214">SUMPRODUCT(N214:T214/100,($N$2:$T$2-(SUMPRODUCT(N214:T214,$N$2:$T$2)/100))^2)</f>
        <v>2.09350754742919</v>
      </c>
      <c r="AM214" s="7" cm="1">
        <f t="array" ref="AM214">SUMPRODUCT(N214:T214,$N$2:$T$2)/100</f>
        <v>10.6504823790299</v>
      </c>
      <c r="AN214" s="1" cm="1">
        <f t="array" ref="AN214">SUMPRODUCT(N214:T214,$N$1:$T$1)/100</f>
        <v>1109.7582017422</v>
      </c>
      <c r="AO214" s="1" cm="1">
        <f t="array" ref="AO214">-8.314*SUMPRODUCT((N214:T214/100)*LN(N214:T214/100+0.000000000001))</f>
        <v>3.62139437182299</v>
      </c>
      <c r="AP214" s="1" cm="1">
        <f t="array" ref="AP214">SUMPRODUCT((N214:T214/100)^2)</f>
        <v>0.811471129274498</v>
      </c>
      <c r="AQ214" s="1" cm="1">
        <f t="array" ref="AQ214">1/SUMPRODUCT((N214:T214/100)^2)</f>
        <v>1.23232973290628</v>
      </c>
      <c r="AR214" s="1" t="s">
        <v>55</v>
      </c>
      <c r="AS214" s="6">
        <f t="shared" si="81"/>
        <v>2</v>
      </c>
      <c r="AT214" s="1">
        <v>979.85</v>
      </c>
      <c r="AU214" s="1">
        <v>4</v>
      </c>
      <c r="AV214" s="1">
        <v>50</v>
      </c>
      <c r="AW214" s="1">
        <v>549.85</v>
      </c>
      <c r="AX214" s="1">
        <v>3</v>
      </c>
      <c r="AY214" s="5">
        <f t="shared" si="82"/>
        <v>274.925</v>
      </c>
      <c r="AZ214" s="1">
        <f t="shared" si="83"/>
        <v>1.5</v>
      </c>
      <c r="BA214" s="1">
        <f t="shared" si="84"/>
        <v>1649.55</v>
      </c>
      <c r="BB214" s="1">
        <f t="shared" si="85"/>
        <v>430</v>
      </c>
      <c r="BC214" s="1" t="s">
        <v>56</v>
      </c>
      <c r="BD214" s="1">
        <v>175</v>
      </c>
      <c r="BE214" s="1" t="s">
        <v>52</v>
      </c>
      <c r="BF214" s="1" t="s">
        <v>52</v>
      </c>
      <c r="BG214" s="1">
        <v>39</v>
      </c>
      <c r="BH214" s="1">
        <f t="shared" si="86"/>
        <v>-0.473707311583978</v>
      </c>
      <c r="BI214" s="1">
        <f t="shared" si="87"/>
        <v>0.926188379655635</v>
      </c>
    </row>
    <row r="215" spans="1:61">
      <c r="A215" s="1">
        <v>745</v>
      </c>
      <c r="B215" s="1" t="s">
        <v>97</v>
      </c>
      <c r="C215" s="1" t="str">
        <f>_xlfn.XLOOKUP(A215,All!$A:$A,All!$C:$C,"")</f>
        <v>Cu-Al-Cr-Mg-Ni-Si</v>
      </c>
      <c r="D215" s="1">
        <v>2</v>
      </c>
      <c r="E215" s="1" t="s">
        <v>1344</v>
      </c>
      <c r="F215" s="1">
        <f t="shared" si="66"/>
        <v>92.27</v>
      </c>
      <c r="G215" s="1">
        <v>0.49</v>
      </c>
      <c r="H215" s="1">
        <v>0.11</v>
      </c>
      <c r="I215" s="1">
        <v>0.12</v>
      </c>
      <c r="J215" s="1">
        <v>5.98</v>
      </c>
      <c r="K215" s="1">
        <v>1.03</v>
      </c>
      <c r="L215" s="1">
        <v>0</v>
      </c>
      <c r="M215" s="1" t="s">
        <v>1345</v>
      </c>
      <c r="N215" s="1" cm="1">
        <f t="array" ref="N215">(F215/$F$4)/SUMPRODUCT($F215:$L215/$F$4:$L$4)*100</f>
        <v>89.8641984588999</v>
      </c>
      <c r="O215" s="1" cm="1">
        <f t="array" ref="O215">(G215/$G$4)/SUMPRODUCT($F215:$L215/$F$4:$L$4)*100</f>
        <v>1.12392244657047</v>
      </c>
      <c r="P215" s="1" cm="1">
        <f t="array" ref="P215">(H215/$H$4)/SUMPRODUCT($F215:$L215/$F$4:$L$4)*100</f>
        <v>0.130929392522741</v>
      </c>
      <c r="Q215" s="1" cm="1">
        <f t="array" ref="Q215">(I215/$I$4)/SUMPRODUCT($F215:$L215/$F$4:$L$4)*100</f>
        <v>0.305562478066051</v>
      </c>
      <c r="R215" s="1" cm="1">
        <f t="array" ref="R215">(J215/$J$4)/SUMPRODUCT($F215:$L215/$F$4:$L$4)*100</f>
        <v>6.30564153814258</v>
      </c>
      <c r="S215" s="1" cm="1">
        <f t="array" ref="S215">(K215/$K$4)/SUMPRODUCT($F215:$L215/$F$4:$L$4)*100</f>
        <v>2.26974568579824</v>
      </c>
      <c r="T215" s="1" cm="1">
        <f t="array" ref="T215">(L215/$L$4)/SUMPRODUCT($F215:$L215/$F$4:$L$4)*100</f>
        <v>0</v>
      </c>
      <c r="U215" s="1">
        <f t="shared" si="67"/>
        <v>100</v>
      </c>
      <c r="V215" s="1">
        <f t="shared" si="68"/>
        <v>5.80582524271845</v>
      </c>
      <c r="W215" s="1">
        <f t="shared" si="69"/>
        <v>7.01</v>
      </c>
      <c r="X215" s="1">
        <f t="shared" si="70"/>
        <v>6.1594</v>
      </c>
      <c r="Y215" s="1">
        <f t="shared" si="71"/>
        <v>0.0171184022824536</v>
      </c>
      <c r="Z215" s="1">
        <f t="shared" si="72"/>
        <v>0</v>
      </c>
      <c r="AA215" s="1">
        <f t="shared" si="73"/>
        <v>0</v>
      </c>
      <c r="AB215" s="1">
        <f t="shared" si="74"/>
        <v>0.11</v>
      </c>
      <c r="AC215" s="1">
        <f t="shared" si="75"/>
        <v>0</v>
      </c>
      <c r="AD215" s="1">
        <f t="shared" si="76"/>
        <v>1.19026720475219</v>
      </c>
      <c r="AE215" s="1">
        <f t="shared" si="77"/>
        <v>0.0156918687589158</v>
      </c>
      <c r="AF215" s="1">
        <f t="shared" si="78"/>
        <v>63.7272727272727</v>
      </c>
      <c r="AG215" s="1">
        <f t="shared" si="79"/>
        <v>0.7711</v>
      </c>
      <c r="AH215" s="7">
        <f t="shared" si="80"/>
        <v>0.101358015411001</v>
      </c>
      <c r="AI215" s="7" cm="1">
        <f t="array" ref="AI215">SQRT(SUMPRODUCT(N215:T215/100,(1-($N$4:$T$4/(SUMPRODUCT(N215:T215,$N$4:$T$4)/100)))^2))</f>
        <v>0.0283459528596504</v>
      </c>
      <c r="AJ215" s="7" cm="1">
        <f t="array" ref="AJ215">SUMPRODUCT(N215:T215,$N$3:$T$3)/100</f>
        <v>1.89525413989612</v>
      </c>
      <c r="AK215" s="7" cm="1">
        <f t="array" ref="AK215">SUMPRODUCT(N215:T215/100,($N$3:$T$3-(SUMPRODUCT(N215:T215,$N$3:$T$3)/100))^2)</f>
        <v>0.00206807954721929</v>
      </c>
      <c r="AL215" s="7" cm="1">
        <f t="array" ref="AL215">SUMPRODUCT(N215:T215/100,($N$2:$T$2-(SUMPRODUCT(N215:T215,$N$2:$T$2)/100))^2)</f>
        <v>2.05513365727056</v>
      </c>
      <c r="AM215" s="7" cm="1">
        <f t="array" ref="AM215">SUMPRODUCT(N215:T215,$N$2:$T$2)/100</f>
        <v>10.654100498235</v>
      </c>
      <c r="AN215" s="1" cm="1">
        <f t="array" ref="AN215">SUMPRODUCT(N215:T215,$N$1:$T$1)/100</f>
        <v>1110.43082202411</v>
      </c>
      <c r="AO215" s="1" cm="1">
        <f t="array" ref="AO215">-8.314*SUMPRODUCT((N215:T215/100)*LN(N215:T215/100+0.000000000001))</f>
        <v>3.60047464611669</v>
      </c>
      <c r="AP215" s="1" cm="1">
        <f t="array" ref="AP215">SUMPRODUCT((N215:T215/100)^2)</f>
        <v>0.812186073794603</v>
      </c>
      <c r="AQ215" s="1" cm="1">
        <f t="array" ref="AQ215">1/SUMPRODUCT((N215:T215/100)^2)</f>
        <v>1.23124494775922</v>
      </c>
      <c r="AR215" s="1" t="s">
        <v>50</v>
      </c>
      <c r="AS215" s="6">
        <f t="shared" si="81"/>
        <v>1</v>
      </c>
      <c r="AT215" s="1">
        <v>969.85</v>
      </c>
      <c r="AU215" s="1">
        <v>6</v>
      </c>
      <c r="AV215" s="1">
        <v>50</v>
      </c>
      <c r="AW215" s="1">
        <v>549.85</v>
      </c>
      <c r="AX215" s="1">
        <v>12</v>
      </c>
      <c r="AY215" s="5">
        <f t="shared" si="82"/>
        <v>274.925</v>
      </c>
      <c r="AZ215" s="1">
        <f t="shared" si="83"/>
        <v>6</v>
      </c>
      <c r="BA215" s="1">
        <f t="shared" si="84"/>
        <v>6598.2</v>
      </c>
      <c r="BB215" s="1">
        <f t="shared" si="85"/>
        <v>420</v>
      </c>
      <c r="BC215" s="1" t="s">
        <v>51</v>
      </c>
      <c r="BD215" s="1">
        <v>179</v>
      </c>
      <c r="BE215" s="1" t="s">
        <v>52</v>
      </c>
      <c r="BF215" s="1" t="s">
        <v>52</v>
      </c>
      <c r="BG215" s="1">
        <v>39</v>
      </c>
      <c r="BH215" s="1">
        <f t="shared" si="86"/>
        <v>-0.422263611349718</v>
      </c>
      <c r="BI215" s="1">
        <f t="shared" si="87"/>
        <v>0.917655868986698</v>
      </c>
    </row>
    <row r="216" spans="1:61">
      <c r="A216" s="1">
        <v>774</v>
      </c>
      <c r="B216" s="1" t="s">
        <v>97</v>
      </c>
      <c r="C216" s="1" t="str">
        <f>_xlfn.XLOOKUP(A216,All!$A:$A,All!$C:$C,"")</f>
        <v>Cu-Al-Cr-Mg-Ni-Si</v>
      </c>
      <c r="D216" s="1">
        <v>2</v>
      </c>
      <c r="E216" s="1" t="s">
        <v>1344</v>
      </c>
      <c r="F216" s="1">
        <f t="shared" si="66"/>
        <v>92.27</v>
      </c>
      <c r="G216" s="1">
        <v>0.49</v>
      </c>
      <c r="H216" s="1">
        <v>0.11</v>
      </c>
      <c r="I216" s="1">
        <v>0.12</v>
      </c>
      <c r="J216" s="1">
        <v>5.98</v>
      </c>
      <c r="K216" s="1">
        <v>1.03</v>
      </c>
      <c r="L216" s="1">
        <v>0</v>
      </c>
      <c r="M216" s="1" t="s">
        <v>1345</v>
      </c>
      <c r="N216" s="1" cm="1">
        <f t="array" ref="N216">(F216/$F$4)/SUMPRODUCT($F216:$L216/$F$4:$L$4)*100</f>
        <v>89.8641984588999</v>
      </c>
      <c r="O216" s="1" cm="1">
        <f t="array" ref="O216">(G216/$G$4)/SUMPRODUCT($F216:$L216/$F$4:$L$4)*100</f>
        <v>1.12392244657047</v>
      </c>
      <c r="P216" s="1" cm="1">
        <f t="array" ref="P216">(H216/$H$4)/SUMPRODUCT($F216:$L216/$F$4:$L$4)*100</f>
        <v>0.130929392522741</v>
      </c>
      <c r="Q216" s="1" cm="1">
        <f t="array" ref="Q216">(I216/$I$4)/SUMPRODUCT($F216:$L216/$F$4:$L$4)*100</f>
        <v>0.305562478066051</v>
      </c>
      <c r="R216" s="1" cm="1">
        <f t="array" ref="R216">(J216/$J$4)/SUMPRODUCT($F216:$L216/$F$4:$L$4)*100</f>
        <v>6.30564153814258</v>
      </c>
      <c r="S216" s="1" cm="1">
        <f t="array" ref="S216">(K216/$K$4)/SUMPRODUCT($F216:$L216/$F$4:$L$4)*100</f>
        <v>2.26974568579824</v>
      </c>
      <c r="T216" s="1" cm="1">
        <f t="array" ref="T216">(L216/$L$4)/SUMPRODUCT($F216:$L216/$F$4:$L$4)*100</f>
        <v>0</v>
      </c>
      <c r="U216" s="1">
        <f t="shared" si="67"/>
        <v>100</v>
      </c>
      <c r="V216" s="1">
        <f t="shared" si="68"/>
        <v>5.80582524271845</v>
      </c>
      <c r="W216" s="1">
        <f t="shared" si="69"/>
        <v>7.01</v>
      </c>
      <c r="X216" s="1">
        <f t="shared" si="70"/>
        <v>6.1594</v>
      </c>
      <c r="Y216" s="1">
        <f t="shared" si="71"/>
        <v>0.0171184022824536</v>
      </c>
      <c r="Z216" s="1">
        <f t="shared" si="72"/>
        <v>0</v>
      </c>
      <c r="AA216" s="1">
        <f t="shared" si="73"/>
        <v>0</v>
      </c>
      <c r="AB216" s="1">
        <f t="shared" si="74"/>
        <v>0.11</v>
      </c>
      <c r="AC216" s="1">
        <f t="shared" si="75"/>
        <v>0</v>
      </c>
      <c r="AD216" s="1">
        <f t="shared" si="76"/>
        <v>1.19026720475219</v>
      </c>
      <c r="AE216" s="1">
        <f t="shared" si="77"/>
        <v>0.0156918687589158</v>
      </c>
      <c r="AF216" s="1">
        <f t="shared" si="78"/>
        <v>63.7272727272727</v>
      </c>
      <c r="AG216" s="1">
        <f t="shared" si="79"/>
        <v>0.7711</v>
      </c>
      <c r="AH216" s="7">
        <f t="shared" si="80"/>
        <v>0.101358015411001</v>
      </c>
      <c r="AI216" s="7" cm="1">
        <f t="array" ref="AI216">SQRT(SUMPRODUCT(N216:T216/100,(1-($N$4:$T$4/(SUMPRODUCT(N216:T216,$N$4:$T$4)/100)))^2))</f>
        <v>0.0283459528596504</v>
      </c>
      <c r="AJ216" s="7" cm="1">
        <f t="array" ref="AJ216">SUMPRODUCT(N216:T216,$N$3:$T$3)/100</f>
        <v>1.89525413989612</v>
      </c>
      <c r="AK216" s="7" cm="1">
        <f t="array" ref="AK216">SUMPRODUCT(N216:T216/100,($N$3:$T$3-(SUMPRODUCT(N216:T216,$N$3:$T$3)/100))^2)</f>
        <v>0.00206807954721929</v>
      </c>
      <c r="AL216" s="7" cm="1">
        <f t="array" ref="AL216">SUMPRODUCT(N216:T216/100,($N$2:$T$2-(SUMPRODUCT(N216:T216,$N$2:$T$2)/100))^2)</f>
        <v>2.05513365727056</v>
      </c>
      <c r="AM216" s="7" cm="1">
        <f t="array" ref="AM216">SUMPRODUCT(N216:T216,$N$2:$T$2)/100</f>
        <v>10.654100498235</v>
      </c>
      <c r="AN216" s="1" cm="1">
        <f t="array" ref="AN216">SUMPRODUCT(N216:T216,$N$1:$T$1)/100</f>
        <v>1110.43082202411</v>
      </c>
      <c r="AO216" s="1" cm="1">
        <f t="array" ref="AO216">-8.314*SUMPRODUCT((N216:T216/100)*LN(N216:T216/100+0.000000000001))</f>
        <v>3.60047464611669</v>
      </c>
      <c r="AP216" s="1" cm="1">
        <f t="array" ref="AP216">SUMPRODUCT((N216:T216/100)^2)</f>
        <v>0.812186073794603</v>
      </c>
      <c r="AQ216" s="1" cm="1">
        <f t="array" ref="AQ216">1/SUMPRODUCT((N216:T216/100)^2)</f>
        <v>1.23124494775922</v>
      </c>
      <c r="AR216" s="1" t="s">
        <v>50</v>
      </c>
      <c r="AS216" s="6">
        <f t="shared" si="81"/>
        <v>1</v>
      </c>
      <c r="AT216" s="1">
        <v>969.85</v>
      </c>
      <c r="AU216" s="1">
        <v>6</v>
      </c>
      <c r="AV216" s="1">
        <v>50</v>
      </c>
      <c r="AW216" s="1">
        <v>499.85</v>
      </c>
      <c r="AX216" s="1">
        <v>16</v>
      </c>
      <c r="AY216" s="5">
        <f t="shared" si="82"/>
        <v>249.925</v>
      </c>
      <c r="AZ216" s="1">
        <f t="shared" si="83"/>
        <v>8</v>
      </c>
      <c r="BA216" s="1">
        <f t="shared" si="84"/>
        <v>7997.6</v>
      </c>
      <c r="BB216" s="1">
        <f t="shared" si="85"/>
        <v>470</v>
      </c>
      <c r="BC216" s="1" t="s">
        <v>51</v>
      </c>
      <c r="BD216" s="1">
        <v>215</v>
      </c>
      <c r="BE216" s="1" t="s">
        <v>52</v>
      </c>
      <c r="BF216" s="1" t="s">
        <v>52</v>
      </c>
      <c r="BG216" s="1">
        <v>39</v>
      </c>
      <c r="BH216" s="1">
        <f t="shared" si="86"/>
        <v>0.0407296907586267</v>
      </c>
      <c r="BI216" s="1">
        <f t="shared" si="87"/>
        <v>0.845013806324218</v>
      </c>
    </row>
    <row r="217" spans="1:61">
      <c r="A217" s="1">
        <v>744</v>
      </c>
      <c r="B217" s="1" t="s">
        <v>97</v>
      </c>
      <c r="C217" s="1" t="str">
        <f>_xlfn.XLOOKUP(A217,All!$A:$A,All!$C:$C,"")</f>
        <v>Cu-Al-Cr-Mg-Ni-Si</v>
      </c>
      <c r="D217" s="1">
        <v>2</v>
      </c>
      <c r="E217" s="1" t="s">
        <v>1344</v>
      </c>
      <c r="F217" s="1">
        <f t="shared" si="66"/>
        <v>92.27</v>
      </c>
      <c r="G217" s="1">
        <v>0.49</v>
      </c>
      <c r="H217" s="1">
        <v>0.11</v>
      </c>
      <c r="I217" s="1">
        <v>0.12</v>
      </c>
      <c r="J217" s="1">
        <v>5.98</v>
      </c>
      <c r="K217" s="1">
        <v>1.03</v>
      </c>
      <c r="L217" s="1">
        <v>0</v>
      </c>
      <c r="M217" s="1" t="s">
        <v>1345</v>
      </c>
      <c r="N217" s="1" cm="1">
        <f t="array" ref="N217">(F217/$F$4)/SUMPRODUCT($F217:$L217/$F$4:$L$4)*100</f>
        <v>89.8641984588999</v>
      </c>
      <c r="O217" s="1" cm="1">
        <f t="array" ref="O217">(G217/$G$4)/SUMPRODUCT($F217:$L217/$F$4:$L$4)*100</f>
        <v>1.12392244657047</v>
      </c>
      <c r="P217" s="1" cm="1">
        <f t="array" ref="P217">(H217/$H$4)/SUMPRODUCT($F217:$L217/$F$4:$L$4)*100</f>
        <v>0.130929392522741</v>
      </c>
      <c r="Q217" s="1" cm="1">
        <f t="array" ref="Q217">(I217/$I$4)/SUMPRODUCT($F217:$L217/$F$4:$L$4)*100</f>
        <v>0.305562478066051</v>
      </c>
      <c r="R217" s="1" cm="1">
        <f t="array" ref="R217">(J217/$J$4)/SUMPRODUCT($F217:$L217/$F$4:$L$4)*100</f>
        <v>6.30564153814258</v>
      </c>
      <c r="S217" s="1" cm="1">
        <f t="array" ref="S217">(K217/$K$4)/SUMPRODUCT($F217:$L217/$F$4:$L$4)*100</f>
        <v>2.26974568579824</v>
      </c>
      <c r="T217" s="1" cm="1">
        <f t="array" ref="T217">(L217/$L$4)/SUMPRODUCT($F217:$L217/$F$4:$L$4)*100</f>
        <v>0</v>
      </c>
      <c r="U217" s="1">
        <f t="shared" si="67"/>
        <v>100</v>
      </c>
      <c r="V217" s="1">
        <f t="shared" si="68"/>
        <v>5.80582524271845</v>
      </c>
      <c r="W217" s="1">
        <f t="shared" si="69"/>
        <v>7.01</v>
      </c>
      <c r="X217" s="1">
        <f t="shared" si="70"/>
        <v>6.1594</v>
      </c>
      <c r="Y217" s="1">
        <f t="shared" si="71"/>
        <v>0.0171184022824536</v>
      </c>
      <c r="Z217" s="1">
        <f t="shared" si="72"/>
        <v>0</v>
      </c>
      <c r="AA217" s="1">
        <f t="shared" si="73"/>
        <v>0</v>
      </c>
      <c r="AB217" s="1">
        <f t="shared" si="74"/>
        <v>0.11</v>
      </c>
      <c r="AC217" s="1">
        <f t="shared" si="75"/>
        <v>0</v>
      </c>
      <c r="AD217" s="1">
        <f t="shared" si="76"/>
        <v>1.19026720475219</v>
      </c>
      <c r="AE217" s="1">
        <f t="shared" si="77"/>
        <v>0.0156918687589158</v>
      </c>
      <c r="AF217" s="1">
        <f t="shared" si="78"/>
        <v>63.7272727272727</v>
      </c>
      <c r="AG217" s="1">
        <f t="shared" si="79"/>
        <v>0.7711</v>
      </c>
      <c r="AH217" s="7">
        <f t="shared" si="80"/>
        <v>0.101358015411001</v>
      </c>
      <c r="AI217" s="7" cm="1">
        <f t="array" ref="AI217">SQRT(SUMPRODUCT(N217:T217/100,(1-($N$4:$T$4/(SUMPRODUCT(N217:T217,$N$4:$T$4)/100)))^2))</f>
        <v>0.0283459528596504</v>
      </c>
      <c r="AJ217" s="7" cm="1">
        <f t="array" ref="AJ217">SUMPRODUCT(N217:T217,$N$3:$T$3)/100</f>
        <v>1.89525413989612</v>
      </c>
      <c r="AK217" s="7" cm="1">
        <f t="array" ref="AK217">SUMPRODUCT(N217:T217/100,($N$3:$T$3-(SUMPRODUCT(N217:T217,$N$3:$T$3)/100))^2)</f>
        <v>0.00206807954721929</v>
      </c>
      <c r="AL217" s="7" cm="1">
        <f t="array" ref="AL217">SUMPRODUCT(N217:T217/100,($N$2:$T$2-(SUMPRODUCT(N217:T217,$N$2:$T$2)/100))^2)</f>
        <v>2.05513365727056</v>
      </c>
      <c r="AM217" s="7" cm="1">
        <f t="array" ref="AM217">SUMPRODUCT(N217:T217,$N$2:$T$2)/100</f>
        <v>10.654100498235</v>
      </c>
      <c r="AN217" s="1" cm="1">
        <f t="array" ref="AN217">SUMPRODUCT(N217:T217,$N$1:$T$1)/100</f>
        <v>1110.43082202411</v>
      </c>
      <c r="AO217" s="1" cm="1">
        <f t="array" ref="AO217">-8.314*SUMPRODUCT((N217:T217/100)*LN(N217:T217/100+0.000000000001))</f>
        <v>3.60047464611669</v>
      </c>
      <c r="AP217" s="1" cm="1">
        <f t="array" ref="AP217">SUMPRODUCT((N217:T217/100)^2)</f>
        <v>0.812186073794603</v>
      </c>
      <c r="AQ217" s="1" cm="1">
        <f t="array" ref="AQ217">1/SUMPRODUCT((N217:T217/100)^2)</f>
        <v>1.23124494775922</v>
      </c>
      <c r="AR217" s="1" t="s">
        <v>50</v>
      </c>
      <c r="AS217" s="6">
        <f t="shared" si="81"/>
        <v>1</v>
      </c>
      <c r="AT217" s="1">
        <v>969.85</v>
      </c>
      <c r="AU217" s="1">
        <v>6</v>
      </c>
      <c r="AV217" s="1">
        <v>50</v>
      </c>
      <c r="AW217" s="1">
        <v>499.85</v>
      </c>
      <c r="AX217" s="1">
        <v>12</v>
      </c>
      <c r="AY217" s="5">
        <f t="shared" si="82"/>
        <v>249.925</v>
      </c>
      <c r="AZ217" s="1">
        <f t="shared" si="83"/>
        <v>6</v>
      </c>
      <c r="BA217" s="1">
        <f t="shared" si="84"/>
        <v>5998.2</v>
      </c>
      <c r="BB217" s="1">
        <f t="shared" si="85"/>
        <v>470</v>
      </c>
      <c r="BC217" s="1" t="s">
        <v>51</v>
      </c>
      <c r="BD217" s="1">
        <v>216</v>
      </c>
      <c r="BE217" s="1" t="s">
        <v>52</v>
      </c>
      <c r="BF217" s="1" t="s">
        <v>52</v>
      </c>
      <c r="BG217" s="1">
        <v>39</v>
      </c>
      <c r="BH217" s="1">
        <f t="shared" si="86"/>
        <v>0.0535906158171918</v>
      </c>
      <c r="BI217" s="1">
        <f t="shared" si="87"/>
        <v>0.84311310408725</v>
      </c>
    </row>
    <row r="218" spans="1:61">
      <c r="A218" s="1">
        <v>1083</v>
      </c>
      <c r="B218" s="1" t="s">
        <v>99</v>
      </c>
      <c r="C218" s="1" t="str">
        <f>_xlfn.XLOOKUP(A218,All!$A:$A,All!$C:$C,"")</f>
        <v>Cu-Al-Cr-Mg-Ni-Si</v>
      </c>
      <c r="D218" s="1">
        <v>2</v>
      </c>
      <c r="E218" s="1" t="s">
        <v>1344</v>
      </c>
      <c r="F218" s="1">
        <f t="shared" si="66"/>
        <v>92.25</v>
      </c>
      <c r="G218" s="1">
        <v>0.5</v>
      </c>
      <c r="H218" s="1">
        <v>0.1</v>
      </c>
      <c r="I218" s="1">
        <v>0.15</v>
      </c>
      <c r="J218" s="1">
        <v>6</v>
      </c>
      <c r="K218" s="1">
        <v>1</v>
      </c>
      <c r="L218" s="1">
        <v>0</v>
      </c>
      <c r="M218" s="1" t="s">
        <v>1345</v>
      </c>
      <c r="N218" s="1" cm="1">
        <f t="array" ref="N218">(F218/$F$4)/SUMPRODUCT($F218:$L218/$F$4:$L$4)*100</f>
        <v>89.8241262975082</v>
      </c>
      <c r="O218" s="1" cm="1">
        <f t="array" ref="O218">(G218/$G$4)/SUMPRODUCT($F218:$L218/$F$4:$L$4)*100</f>
        <v>1.14659676353571</v>
      </c>
      <c r="P218" s="1" cm="1">
        <f t="array" ref="P218">(H218/$H$4)/SUMPRODUCT($F218:$L218/$F$4:$L$4)*100</f>
        <v>0.118999437932613</v>
      </c>
      <c r="Q218" s="1" cm="1">
        <f t="array" ref="Q218">(I218/$I$4)/SUMPRODUCT($F218:$L218/$F$4:$L$4)*100</f>
        <v>0.381865548739609</v>
      </c>
      <c r="R218" s="1" cm="1">
        <f t="array" ref="R218">(J218/$J$4)/SUMPRODUCT($F218:$L218/$F$4:$L$4)*100</f>
        <v>6.32528046759661</v>
      </c>
      <c r="S218" s="1" cm="1">
        <f t="array" ref="S218">(K218/$K$4)/SUMPRODUCT($F218:$L218/$F$4:$L$4)*100</f>
        <v>2.20313148468724</v>
      </c>
      <c r="T218" s="1" cm="1">
        <f t="array" ref="T218">(L218/$L$4)/SUMPRODUCT($F218:$L218/$F$4:$L$4)*100</f>
        <v>0</v>
      </c>
      <c r="U218" s="1">
        <f t="shared" si="67"/>
        <v>100</v>
      </c>
      <c r="V218" s="1">
        <f t="shared" si="68"/>
        <v>6</v>
      </c>
      <c r="W218" s="1">
        <f t="shared" si="69"/>
        <v>7</v>
      </c>
      <c r="X218" s="1">
        <f t="shared" si="70"/>
        <v>6</v>
      </c>
      <c r="Y218" s="1">
        <f t="shared" si="71"/>
        <v>0.0214285714285714</v>
      </c>
      <c r="Z218" s="1">
        <f t="shared" si="72"/>
        <v>0</v>
      </c>
      <c r="AA218" s="1">
        <f t="shared" si="73"/>
        <v>0</v>
      </c>
      <c r="AB218" s="1">
        <f t="shared" si="74"/>
        <v>0.1</v>
      </c>
      <c r="AC218" s="1">
        <f t="shared" si="75"/>
        <v>0</v>
      </c>
      <c r="AD218" s="1">
        <f t="shared" si="76"/>
        <v>1.18999437932613</v>
      </c>
      <c r="AE218" s="1">
        <f t="shared" si="77"/>
        <v>0.0142857142857143</v>
      </c>
      <c r="AF218" s="1">
        <f t="shared" si="78"/>
        <v>70</v>
      </c>
      <c r="AG218" s="1">
        <f t="shared" si="79"/>
        <v>0.7</v>
      </c>
      <c r="AH218" s="7">
        <f t="shared" si="80"/>
        <v>0.101758737024918</v>
      </c>
      <c r="AI218" s="7" cm="1">
        <f t="array" ref="AI218">SQRT(SUMPRODUCT(N218:T218/100,(1-($N$4:$T$4/(SUMPRODUCT(N218:T218,$N$4:$T$4)/100)))^2))</f>
        <v>0.0290537376869327</v>
      </c>
      <c r="AJ218" s="7" cm="1">
        <f t="array" ref="AJ218">SUMPRODUCT(N218:T218,$N$3:$T$3)/100</f>
        <v>1.8947687920439</v>
      </c>
      <c r="AK218" s="7" cm="1">
        <f t="array" ref="AK218">SUMPRODUCT(N218:T218/100,($N$3:$T$3-(SUMPRODUCT(N218:T218,$N$3:$T$3)/100))^2)</f>
        <v>0.00234106527333297</v>
      </c>
      <c r="AL218" s="7" cm="1">
        <f t="array" ref="AL218">SUMPRODUCT(N218:T218/100,($N$2:$T$2-(SUMPRODUCT(N218:T218,$N$2:$T$2)/100))^2)</f>
        <v>2.09350754742919</v>
      </c>
      <c r="AM218" s="7" cm="1">
        <f t="array" ref="AM218">SUMPRODUCT(N218:T218,$N$2:$T$2)/100</f>
        <v>10.6504823790299</v>
      </c>
      <c r="AN218" s="1" cm="1">
        <f t="array" ref="AN218">SUMPRODUCT(N218:T218,$N$1:$T$1)/100</f>
        <v>1109.7582017422</v>
      </c>
      <c r="AO218" s="1" cm="1">
        <f t="array" ref="AO218">-8.314*SUMPRODUCT((N218:T218/100)*LN(N218:T218/100+0.000000000001))</f>
        <v>3.62139437182299</v>
      </c>
      <c r="AP218" s="1" cm="1">
        <f t="array" ref="AP218">SUMPRODUCT((N218:T218/100)^2)</f>
        <v>0.811471129274498</v>
      </c>
      <c r="AQ218" s="1" cm="1">
        <f t="array" ref="AQ218">1/SUMPRODUCT((N218:T218/100)^2)</f>
        <v>1.23232973290628</v>
      </c>
      <c r="AR218" s="1" t="s">
        <v>54</v>
      </c>
      <c r="AS218" s="6">
        <f t="shared" si="81"/>
        <v>0</v>
      </c>
      <c r="AT218" s="1">
        <v>979.85</v>
      </c>
      <c r="AU218" s="1">
        <v>4</v>
      </c>
      <c r="AV218" s="1">
        <v>0</v>
      </c>
      <c r="AW218" s="1">
        <v>399.85</v>
      </c>
      <c r="AX218" s="1">
        <v>4</v>
      </c>
      <c r="AY218" s="5">
        <f t="shared" si="82"/>
        <v>0</v>
      </c>
      <c r="AZ218" s="1">
        <f t="shared" si="83"/>
        <v>0</v>
      </c>
      <c r="BA218" s="1">
        <f t="shared" si="84"/>
        <v>1599.4</v>
      </c>
      <c r="BB218" s="1">
        <f t="shared" si="85"/>
        <v>580</v>
      </c>
      <c r="BC218" s="1" t="s">
        <v>51</v>
      </c>
      <c r="BD218" s="1">
        <v>241</v>
      </c>
      <c r="BE218" s="1" t="s">
        <v>52</v>
      </c>
      <c r="BF218" s="1" t="s">
        <v>52</v>
      </c>
      <c r="BG218" s="1">
        <v>39</v>
      </c>
      <c r="BH218" s="1">
        <f t="shared" si="86"/>
        <v>0.37511374228132</v>
      </c>
      <c r="BI218" s="1">
        <f t="shared" si="87"/>
        <v>0.797960018930702</v>
      </c>
    </row>
    <row r="219" spans="1:61">
      <c r="A219" s="1">
        <v>960</v>
      </c>
      <c r="B219" s="1" t="s">
        <v>99</v>
      </c>
      <c r="C219" s="1" t="str">
        <f>_xlfn.XLOOKUP(A219,All!$A:$A,All!$C:$C,"")</f>
        <v>Cu-Al-Cr-Mg-Ni-Si</v>
      </c>
      <c r="D219" s="1">
        <v>2</v>
      </c>
      <c r="E219" s="1" t="s">
        <v>1344</v>
      </c>
      <c r="F219" s="1">
        <f t="shared" si="66"/>
        <v>92.25</v>
      </c>
      <c r="G219" s="1">
        <v>0.5</v>
      </c>
      <c r="H219" s="1">
        <v>0.1</v>
      </c>
      <c r="I219" s="1">
        <v>0.15</v>
      </c>
      <c r="J219" s="1">
        <v>6</v>
      </c>
      <c r="K219" s="1">
        <v>1</v>
      </c>
      <c r="L219" s="1">
        <v>0</v>
      </c>
      <c r="M219" s="1" t="s">
        <v>1345</v>
      </c>
      <c r="N219" s="1" cm="1">
        <f t="array" ref="N219">(F219/$F$4)/SUMPRODUCT($F219:$L219/$F$4:$L$4)*100</f>
        <v>89.8241262975082</v>
      </c>
      <c r="O219" s="1" cm="1">
        <f t="array" ref="O219">(G219/$G$4)/SUMPRODUCT($F219:$L219/$F$4:$L$4)*100</f>
        <v>1.14659676353571</v>
      </c>
      <c r="P219" s="1" cm="1">
        <f t="array" ref="P219">(H219/$H$4)/SUMPRODUCT($F219:$L219/$F$4:$L$4)*100</f>
        <v>0.118999437932613</v>
      </c>
      <c r="Q219" s="1" cm="1">
        <f t="array" ref="Q219">(I219/$I$4)/SUMPRODUCT($F219:$L219/$F$4:$L$4)*100</f>
        <v>0.381865548739609</v>
      </c>
      <c r="R219" s="1" cm="1">
        <f t="array" ref="R219">(J219/$J$4)/SUMPRODUCT($F219:$L219/$F$4:$L$4)*100</f>
        <v>6.32528046759661</v>
      </c>
      <c r="S219" s="1" cm="1">
        <f t="array" ref="S219">(K219/$K$4)/SUMPRODUCT($F219:$L219/$F$4:$L$4)*100</f>
        <v>2.20313148468724</v>
      </c>
      <c r="T219" s="1" cm="1">
        <f t="array" ref="T219">(L219/$L$4)/SUMPRODUCT($F219:$L219/$F$4:$L$4)*100</f>
        <v>0</v>
      </c>
      <c r="U219" s="1">
        <f t="shared" si="67"/>
        <v>100</v>
      </c>
      <c r="V219" s="1">
        <f t="shared" si="68"/>
        <v>6</v>
      </c>
      <c r="W219" s="1">
        <f t="shared" si="69"/>
        <v>7</v>
      </c>
      <c r="X219" s="1">
        <f t="shared" si="70"/>
        <v>6</v>
      </c>
      <c r="Y219" s="1">
        <f t="shared" si="71"/>
        <v>0.0214285714285714</v>
      </c>
      <c r="Z219" s="1">
        <f t="shared" si="72"/>
        <v>0</v>
      </c>
      <c r="AA219" s="1">
        <f t="shared" si="73"/>
        <v>0</v>
      </c>
      <c r="AB219" s="1">
        <f t="shared" si="74"/>
        <v>0.1</v>
      </c>
      <c r="AC219" s="1">
        <f t="shared" si="75"/>
        <v>0</v>
      </c>
      <c r="AD219" s="1">
        <f t="shared" si="76"/>
        <v>1.18999437932613</v>
      </c>
      <c r="AE219" s="1">
        <f t="shared" si="77"/>
        <v>0.0142857142857143</v>
      </c>
      <c r="AF219" s="1">
        <f t="shared" si="78"/>
        <v>70</v>
      </c>
      <c r="AG219" s="1">
        <f t="shared" si="79"/>
        <v>0.7</v>
      </c>
      <c r="AH219" s="7">
        <f t="shared" si="80"/>
        <v>0.101758737024918</v>
      </c>
      <c r="AI219" s="7" cm="1">
        <f t="array" ref="AI219">SQRT(SUMPRODUCT(N219:T219/100,(1-($N$4:$T$4/(SUMPRODUCT(N219:T219,$N$4:$T$4)/100)))^2))</f>
        <v>0.0290537376869327</v>
      </c>
      <c r="AJ219" s="7" cm="1">
        <f t="array" ref="AJ219">SUMPRODUCT(N219:T219,$N$3:$T$3)/100</f>
        <v>1.8947687920439</v>
      </c>
      <c r="AK219" s="7" cm="1">
        <f t="array" ref="AK219">SUMPRODUCT(N219:T219/100,($N$3:$T$3-(SUMPRODUCT(N219:T219,$N$3:$T$3)/100))^2)</f>
        <v>0.00234106527333297</v>
      </c>
      <c r="AL219" s="7" cm="1">
        <f t="array" ref="AL219">SUMPRODUCT(N219:T219/100,($N$2:$T$2-(SUMPRODUCT(N219:T219,$N$2:$T$2)/100))^2)</f>
        <v>2.09350754742919</v>
      </c>
      <c r="AM219" s="7" cm="1">
        <f t="array" ref="AM219">SUMPRODUCT(N219:T219,$N$2:$T$2)/100</f>
        <v>10.6504823790299</v>
      </c>
      <c r="AN219" s="1" cm="1">
        <f t="array" ref="AN219">SUMPRODUCT(N219:T219,$N$1:$T$1)/100</f>
        <v>1109.7582017422</v>
      </c>
      <c r="AO219" s="1" cm="1">
        <f t="array" ref="AO219">-8.314*SUMPRODUCT((N219:T219/100)*LN(N219:T219/100+0.000000000001))</f>
        <v>3.62139437182299</v>
      </c>
      <c r="AP219" s="1" cm="1">
        <f t="array" ref="AP219">SUMPRODUCT((N219:T219/100)^2)</f>
        <v>0.811471129274498</v>
      </c>
      <c r="AQ219" s="1" cm="1">
        <f t="array" ref="AQ219">1/SUMPRODUCT((N219:T219/100)^2)</f>
        <v>1.23232973290628</v>
      </c>
      <c r="AR219" s="1" t="s">
        <v>54</v>
      </c>
      <c r="AS219" s="6">
        <f t="shared" si="81"/>
        <v>0</v>
      </c>
      <c r="AT219" s="1">
        <v>979.85</v>
      </c>
      <c r="AU219" s="1">
        <v>4</v>
      </c>
      <c r="AV219" s="1">
        <v>0</v>
      </c>
      <c r="AW219" s="1">
        <v>449.85</v>
      </c>
      <c r="AX219" s="1">
        <v>1</v>
      </c>
      <c r="AY219" s="5">
        <f t="shared" si="82"/>
        <v>0</v>
      </c>
      <c r="AZ219" s="1">
        <f t="shared" si="83"/>
        <v>0</v>
      </c>
      <c r="BA219" s="1">
        <f t="shared" si="84"/>
        <v>449.85</v>
      </c>
      <c r="BB219" s="1">
        <f t="shared" si="85"/>
        <v>530</v>
      </c>
      <c r="BC219" s="1" t="s">
        <v>51</v>
      </c>
      <c r="BD219" s="1">
        <v>247</v>
      </c>
      <c r="BE219" s="1" t="s">
        <v>52</v>
      </c>
      <c r="BF219" s="1" t="s">
        <v>52</v>
      </c>
      <c r="BG219" s="1">
        <v>39</v>
      </c>
      <c r="BH219" s="1">
        <f t="shared" si="86"/>
        <v>0.452279292632711</v>
      </c>
      <c r="BI219" s="1">
        <f t="shared" si="87"/>
        <v>0.787849267499515</v>
      </c>
    </row>
    <row r="220" spans="1:61">
      <c r="A220" s="1">
        <v>898</v>
      </c>
      <c r="B220" s="1" t="s">
        <v>99</v>
      </c>
      <c r="C220" s="1" t="str">
        <f>_xlfn.XLOOKUP(A220,All!$A:$A,All!$C:$C,"")</f>
        <v>Cu-Al-Cr-Mg-Ni-Si</v>
      </c>
      <c r="D220" s="1">
        <v>2</v>
      </c>
      <c r="E220" s="1" t="s">
        <v>1344</v>
      </c>
      <c r="F220" s="1">
        <f t="shared" si="66"/>
        <v>92.25</v>
      </c>
      <c r="G220" s="1">
        <v>0.5</v>
      </c>
      <c r="H220" s="1">
        <v>0.1</v>
      </c>
      <c r="I220" s="1">
        <v>0.15</v>
      </c>
      <c r="J220" s="1">
        <v>6</v>
      </c>
      <c r="K220" s="1">
        <v>1</v>
      </c>
      <c r="L220" s="1">
        <v>0</v>
      </c>
      <c r="M220" s="1" t="s">
        <v>1345</v>
      </c>
      <c r="N220" s="1" cm="1">
        <f t="array" ref="N220">(F220/$F$4)/SUMPRODUCT($F220:$L220/$F$4:$L$4)*100</f>
        <v>89.8241262975082</v>
      </c>
      <c r="O220" s="1" cm="1">
        <f t="array" ref="O220">(G220/$G$4)/SUMPRODUCT($F220:$L220/$F$4:$L$4)*100</f>
        <v>1.14659676353571</v>
      </c>
      <c r="P220" s="1" cm="1">
        <f t="array" ref="P220">(H220/$H$4)/SUMPRODUCT($F220:$L220/$F$4:$L$4)*100</f>
        <v>0.118999437932613</v>
      </c>
      <c r="Q220" s="1" cm="1">
        <f t="array" ref="Q220">(I220/$I$4)/SUMPRODUCT($F220:$L220/$F$4:$L$4)*100</f>
        <v>0.381865548739609</v>
      </c>
      <c r="R220" s="1" cm="1">
        <f t="array" ref="R220">(J220/$J$4)/SUMPRODUCT($F220:$L220/$F$4:$L$4)*100</f>
        <v>6.32528046759661</v>
      </c>
      <c r="S220" s="1" cm="1">
        <f t="array" ref="S220">(K220/$K$4)/SUMPRODUCT($F220:$L220/$F$4:$L$4)*100</f>
        <v>2.20313148468724</v>
      </c>
      <c r="T220" s="1" cm="1">
        <f t="array" ref="T220">(L220/$L$4)/SUMPRODUCT($F220:$L220/$F$4:$L$4)*100</f>
        <v>0</v>
      </c>
      <c r="U220" s="1">
        <f t="shared" si="67"/>
        <v>100</v>
      </c>
      <c r="V220" s="1">
        <f t="shared" si="68"/>
        <v>6</v>
      </c>
      <c r="W220" s="1">
        <f t="shared" si="69"/>
        <v>7</v>
      </c>
      <c r="X220" s="1">
        <f t="shared" si="70"/>
        <v>6</v>
      </c>
      <c r="Y220" s="1">
        <f t="shared" si="71"/>
        <v>0.0214285714285714</v>
      </c>
      <c r="Z220" s="1">
        <f t="shared" si="72"/>
        <v>0</v>
      </c>
      <c r="AA220" s="1">
        <f t="shared" si="73"/>
        <v>0</v>
      </c>
      <c r="AB220" s="1">
        <f t="shared" si="74"/>
        <v>0.1</v>
      </c>
      <c r="AC220" s="1">
        <f t="shared" si="75"/>
        <v>0</v>
      </c>
      <c r="AD220" s="1">
        <f t="shared" si="76"/>
        <v>1.18999437932613</v>
      </c>
      <c r="AE220" s="1">
        <f t="shared" si="77"/>
        <v>0.0142857142857143</v>
      </c>
      <c r="AF220" s="1">
        <f t="shared" si="78"/>
        <v>70</v>
      </c>
      <c r="AG220" s="1">
        <f t="shared" si="79"/>
        <v>0.7</v>
      </c>
      <c r="AH220" s="7">
        <f t="shared" si="80"/>
        <v>0.101758737024918</v>
      </c>
      <c r="AI220" s="7" cm="1">
        <f t="array" ref="AI220">SQRT(SUMPRODUCT(N220:T220/100,(1-($N$4:$T$4/(SUMPRODUCT(N220:T220,$N$4:$T$4)/100)))^2))</f>
        <v>0.0290537376869327</v>
      </c>
      <c r="AJ220" s="7" cm="1">
        <f t="array" ref="AJ220">SUMPRODUCT(N220:T220,$N$3:$T$3)/100</f>
        <v>1.8947687920439</v>
      </c>
      <c r="AK220" s="7" cm="1">
        <f t="array" ref="AK220">SUMPRODUCT(N220:T220/100,($N$3:$T$3-(SUMPRODUCT(N220:T220,$N$3:$T$3)/100))^2)</f>
        <v>0.00234106527333297</v>
      </c>
      <c r="AL220" s="7" cm="1">
        <f t="array" ref="AL220">SUMPRODUCT(N220:T220/100,($N$2:$T$2-(SUMPRODUCT(N220:T220,$N$2:$T$2)/100))^2)</f>
        <v>2.09350754742919</v>
      </c>
      <c r="AM220" s="7" cm="1">
        <f t="array" ref="AM220">SUMPRODUCT(N220:T220,$N$2:$T$2)/100</f>
        <v>10.6504823790299</v>
      </c>
      <c r="AN220" s="1" cm="1">
        <f t="array" ref="AN220">SUMPRODUCT(N220:T220,$N$1:$T$1)/100</f>
        <v>1109.7582017422</v>
      </c>
      <c r="AO220" s="1" cm="1">
        <f t="array" ref="AO220">-8.314*SUMPRODUCT((N220:T220/100)*LN(N220:T220/100+0.000000000001))</f>
        <v>3.62139437182299</v>
      </c>
      <c r="AP220" s="1" cm="1">
        <f t="array" ref="AP220">SUMPRODUCT((N220:T220/100)^2)</f>
        <v>0.811471129274498</v>
      </c>
      <c r="AQ220" s="1" cm="1">
        <f t="array" ref="AQ220">1/SUMPRODUCT((N220:T220/100)^2)</f>
        <v>1.23232973290628</v>
      </c>
      <c r="AR220" s="1" t="s">
        <v>55</v>
      </c>
      <c r="AS220" s="6">
        <f t="shared" si="81"/>
        <v>2</v>
      </c>
      <c r="AT220" s="1">
        <v>979.85</v>
      </c>
      <c r="AU220" s="1">
        <v>4</v>
      </c>
      <c r="AV220" s="1">
        <v>50</v>
      </c>
      <c r="AW220" s="1">
        <v>399.85</v>
      </c>
      <c r="AX220" s="1">
        <v>0.5</v>
      </c>
      <c r="AY220" s="5">
        <f t="shared" si="82"/>
        <v>199.925</v>
      </c>
      <c r="AZ220" s="1">
        <f t="shared" si="83"/>
        <v>0.25</v>
      </c>
      <c r="BA220" s="1">
        <f t="shared" si="84"/>
        <v>199.925</v>
      </c>
      <c r="BB220" s="1">
        <f t="shared" si="85"/>
        <v>580</v>
      </c>
      <c r="BC220" s="1" t="s">
        <v>56</v>
      </c>
      <c r="BD220" s="1">
        <v>253</v>
      </c>
      <c r="BE220" s="1" t="s">
        <v>52</v>
      </c>
      <c r="BF220" s="1" t="s">
        <v>52</v>
      </c>
      <c r="BG220" s="1">
        <v>39</v>
      </c>
      <c r="BH220" s="1">
        <f t="shared" si="86"/>
        <v>0.529444842984102</v>
      </c>
      <c r="BI220" s="1">
        <f t="shared" si="87"/>
        <v>0.778042560572574</v>
      </c>
    </row>
    <row r="221" spans="1:61">
      <c r="A221" s="1">
        <v>1130</v>
      </c>
      <c r="B221" s="1" t="s">
        <v>99</v>
      </c>
      <c r="C221" s="1" t="str">
        <f>_xlfn.XLOOKUP(A221,All!$A:$A,All!$C:$C,"")</f>
        <v>Cu-Al-Cr-Mg-Ni-Si</v>
      </c>
      <c r="D221" s="1">
        <v>2</v>
      </c>
      <c r="E221" s="1" t="s">
        <v>1344</v>
      </c>
      <c r="F221" s="1">
        <f t="shared" si="66"/>
        <v>92.25</v>
      </c>
      <c r="G221" s="1">
        <v>0.5</v>
      </c>
      <c r="H221" s="1">
        <v>0.1</v>
      </c>
      <c r="I221" s="1">
        <v>0.15</v>
      </c>
      <c r="J221" s="1">
        <v>6</v>
      </c>
      <c r="K221" s="1">
        <v>1</v>
      </c>
      <c r="L221" s="1">
        <v>0</v>
      </c>
      <c r="M221" s="1" t="s">
        <v>1345</v>
      </c>
      <c r="N221" s="1" cm="1">
        <f t="array" ref="N221">(F221/$F$4)/SUMPRODUCT($F221:$L221/$F$4:$L$4)*100</f>
        <v>89.8241262975082</v>
      </c>
      <c r="O221" s="1" cm="1">
        <f t="array" ref="O221">(G221/$G$4)/SUMPRODUCT($F221:$L221/$F$4:$L$4)*100</f>
        <v>1.14659676353571</v>
      </c>
      <c r="P221" s="1" cm="1">
        <f t="array" ref="P221">(H221/$H$4)/SUMPRODUCT($F221:$L221/$F$4:$L$4)*100</f>
        <v>0.118999437932613</v>
      </c>
      <c r="Q221" s="1" cm="1">
        <f t="array" ref="Q221">(I221/$I$4)/SUMPRODUCT($F221:$L221/$F$4:$L$4)*100</f>
        <v>0.381865548739609</v>
      </c>
      <c r="R221" s="1" cm="1">
        <f t="array" ref="R221">(J221/$J$4)/SUMPRODUCT($F221:$L221/$F$4:$L$4)*100</f>
        <v>6.32528046759661</v>
      </c>
      <c r="S221" s="1" cm="1">
        <f t="array" ref="S221">(K221/$K$4)/SUMPRODUCT($F221:$L221/$F$4:$L$4)*100</f>
        <v>2.20313148468724</v>
      </c>
      <c r="T221" s="1" cm="1">
        <f t="array" ref="T221">(L221/$L$4)/SUMPRODUCT($F221:$L221/$F$4:$L$4)*100</f>
        <v>0</v>
      </c>
      <c r="U221" s="1">
        <f t="shared" si="67"/>
        <v>100</v>
      </c>
      <c r="V221" s="1">
        <f t="shared" si="68"/>
        <v>6</v>
      </c>
      <c r="W221" s="1">
        <f t="shared" si="69"/>
        <v>7</v>
      </c>
      <c r="X221" s="1">
        <f t="shared" si="70"/>
        <v>6</v>
      </c>
      <c r="Y221" s="1">
        <f t="shared" si="71"/>
        <v>0.0214285714285714</v>
      </c>
      <c r="Z221" s="1">
        <f t="shared" si="72"/>
        <v>0</v>
      </c>
      <c r="AA221" s="1">
        <f t="shared" si="73"/>
        <v>0</v>
      </c>
      <c r="AB221" s="1">
        <f t="shared" si="74"/>
        <v>0.1</v>
      </c>
      <c r="AC221" s="1">
        <f t="shared" si="75"/>
        <v>0</v>
      </c>
      <c r="AD221" s="1">
        <f t="shared" si="76"/>
        <v>1.18999437932613</v>
      </c>
      <c r="AE221" s="1">
        <f t="shared" si="77"/>
        <v>0.0142857142857143</v>
      </c>
      <c r="AF221" s="1">
        <f t="shared" si="78"/>
        <v>70</v>
      </c>
      <c r="AG221" s="1">
        <f t="shared" si="79"/>
        <v>0.7</v>
      </c>
      <c r="AH221" s="7">
        <f t="shared" si="80"/>
        <v>0.101758737024918</v>
      </c>
      <c r="AI221" s="7" cm="1">
        <f t="array" ref="AI221">SQRT(SUMPRODUCT(N221:T221/100,(1-($N$4:$T$4/(SUMPRODUCT(N221:T221,$N$4:$T$4)/100)))^2))</f>
        <v>0.0290537376869327</v>
      </c>
      <c r="AJ221" s="7" cm="1">
        <f t="array" ref="AJ221">SUMPRODUCT(N221:T221,$N$3:$T$3)/100</f>
        <v>1.8947687920439</v>
      </c>
      <c r="AK221" s="7" cm="1">
        <f t="array" ref="AK221">SUMPRODUCT(N221:T221/100,($N$3:$T$3-(SUMPRODUCT(N221:T221,$N$3:$T$3)/100))^2)</f>
        <v>0.00234106527333297</v>
      </c>
      <c r="AL221" s="7" cm="1">
        <f t="array" ref="AL221">SUMPRODUCT(N221:T221/100,($N$2:$T$2-(SUMPRODUCT(N221:T221,$N$2:$T$2)/100))^2)</f>
        <v>2.09350754742919</v>
      </c>
      <c r="AM221" s="7" cm="1">
        <f t="array" ref="AM221">SUMPRODUCT(N221:T221,$N$2:$T$2)/100</f>
        <v>10.6504823790299</v>
      </c>
      <c r="AN221" s="1" cm="1">
        <f t="array" ref="AN221">SUMPRODUCT(N221:T221,$N$1:$T$1)/100</f>
        <v>1109.7582017422</v>
      </c>
      <c r="AO221" s="1" cm="1">
        <f t="array" ref="AO221">-8.314*SUMPRODUCT((N221:T221/100)*LN(N221:T221/100+0.000000000001))</f>
        <v>3.62139437182299</v>
      </c>
      <c r="AP221" s="1" cm="1">
        <f t="array" ref="AP221">SUMPRODUCT((N221:T221/100)^2)</f>
        <v>0.811471129274498</v>
      </c>
      <c r="AQ221" s="1" cm="1">
        <f t="array" ref="AQ221">1/SUMPRODUCT((N221:T221/100)^2)</f>
        <v>1.23232973290628</v>
      </c>
      <c r="AR221" s="1" t="s">
        <v>55</v>
      </c>
      <c r="AS221" s="6">
        <f t="shared" si="81"/>
        <v>2</v>
      </c>
      <c r="AT221" s="1">
        <v>979.85</v>
      </c>
      <c r="AU221" s="1">
        <v>4</v>
      </c>
      <c r="AV221" s="1">
        <v>50</v>
      </c>
      <c r="AW221" s="1">
        <v>449.85</v>
      </c>
      <c r="AX221" s="1">
        <v>5</v>
      </c>
      <c r="AY221" s="5">
        <f t="shared" si="82"/>
        <v>224.925</v>
      </c>
      <c r="AZ221" s="1">
        <f t="shared" si="83"/>
        <v>2.5</v>
      </c>
      <c r="BA221" s="1">
        <f t="shared" si="84"/>
        <v>2249.25</v>
      </c>
      <c r="BB221" s="1">
        <f t="shared" si="85"/>
        <v>530</v>
      </c>
      <c r="BC221" s="1" t="s">
        <v>56</v>
      </c>
      <c r="BD221" s="1">
        <v>262</v>
      </c>
      <c r="BE221" s="1" t="s">
        <v>52</v>
      </c>
      <c r="BF221" s="1" t="s">
        <v>52</v>
      </c>
      <c r="BG221" s="1">
        <v>39</v>
      </c>
      <c r="BH221" s="1">
        <f t="shared" si="86"/>
        <v>0.645193168511188</v>
      </c>
      <c r="BI221" s="1">
        <f t="shared" si="87"/>
        <v>0.76392809877467</v>
      </c>
    </row>
    <row r="222" spans="1:61">
      <c r="A222" s="1">
        <v>1107</v>
      </c>
      <c r="B222" s="1" t="s">
        <v>99</v>
      </c>
      <c r="C222" s="1" t="str">
        <f>_xlfn.XLOOKUP(A222,All!$A:$A,All!$C:$C,"")</f>
        <v>Cu-Al-Cr-Mg-Ni-Si</v>
      </c>
      <c r="D222" s="1">
        <v>2</v>
      </c>
      <c r="E222" s="1" t="s">
        <v>1344</v>
      </c>
      <c r="F222" s="1">
        <f t="shared" si="66"/>
        <v>92.25</v>
      </c>
      <c r="G222" s="1">
        <v>0.5</v>
      </c>
      <c r="H222" s="1">
        <v>0.1</v>
      </c>
      <c r="I222" s="1">
        <v>0.15</v>
      </c>
      <c r="J222" s="1">
        <v>6</v>
      </c>
      <c r="K222" s="1">
        <v>1</v>
      </c>
      <c r="L222" s="1">
        <v>0</v>
      </c>
      <c r="M222" s="1" t="s">
        <v>1345</v>
      </c>
      <c r="N222" s="1" cm="1">
        <f t="array" ref="N222">(F222/$F$4)/SUMPRODUCT($F222:$L222/$F$4:$L$4)*100</f>
        <v>89.8241262975082</v>
      </c>
      <c r="O222" s="1" cm="1">
        <f t="array" ref="O222">(G222/$G$4)/SUMPRODUCT($F222:$L222/$F$4:$L$4)*100</f>
        <v>1.14659676353571</v>
      </c>
      <c r="P222" s="1" cm="1">
        <f t="array" ref="P222">(H222/$H$4)/SUMPRODUCT($F222:$L222/$F$4:$L$4)*100</f>
        <v>0.118999437932613</v>
      </c>
      <c r="Q222" s="1" cm="1">
        <f t="array" ref="Q222">(I222/$I$4)/SUMPRODUCT($F222:$L222/$F$4:$L$4)*100</f>
        <v>0.381865548739609</v>
      </c>
      <c r="R222" s="1" cm="1">
        <f t="array" ref="R222">(J222/$J$4)/SUMPRODUCT($F222:$L222/$F$4:$L$4)*100</f>
        <v>6.32528046759661</v>
      </c>
      <c r="S222" s="1" cm="1">
        <f t="array" ref="S222">(K222/$K$4)/SUMPRODUCT($F222:$L222/$F$4:$L$4)*100</f>
        <v>2.20313148468724</v>
      </c>
      <c r="T222" s="1" cm="1">
        <f t="array" ref="T222">(L222/$L$4)/SUMPRODUCT($F222:$L222/$F$4:$L$4)*100</f>
        <v>0</v>
      </c>
      <c r="U222" s="1">
        <f t="shared" si="67"/>
        <v>100</v>
      </c>
      <c r="V222" s="1">
        <f t="shared" si="68"/>
        <v>6</v>
      </c>
      <c r="W222" s="1">
        <f t="shared" si="69"/>
        <v>7</v>
      </c>
      <c r="X222" s="1">
        <f t="shared" si="70"/>
        <v>6</v>
      </c>
      <c r="Y222" s="1">
        <f t="shared" si="71"/>
        <v>0.0214285714285714</v>
      </c>
      <c r="Z222" s="1">
        <f t="shared" si="72"/>
        <v>0</v>
      </c>
      <c r="AA222" s="1">
        <f t="shared" si="73"/>
        <v>0</v>
      </c>
      <c r="AB222" s="1">
        <f t="shared" si="74"/>
        <v>0.1</v>
      </c>
      <c r="AC222" s="1">
        <f t="shared" si="75"/>
        <v>0</v>
      </c>
      <c r="AD222" s="1">
        <f t="shared" si="76"/>
        <v>1.18999437932613</v>
      </c>
      <c r="AE222" s="1">
        <f t="shared" si="77"/>
        <v>0.0142857142857143</v>
      </c>
      <c r="AF222" s="1">
        <f t="shared" si="78"/>
        <v>70</v>
      </c>
      <c r="AG222" s="1">
        <f t="shared" si="79"/>
        <v>0.7</v>
      </c>
      <c r="AH222" s="7">
        <f t="shared" si="80"/>
        <v>0.101758737024918</v>
      </c>
      <c r="AI222" s="7" cm="1">
        <f t="array" ref="AI222">SQRT(SUMPRODUCT(N222:T222/100,(1-($N$4:$T$4/(SUMPRODUCT(N222:T222,$N$4:$T$4)/100)))^2))</f>
        <v>0.0290537376869327</v>
      </c>
      <c r="AJ222" s="7" cm="1">
        <f t="array" ref="AJ222">SUMPRODUCT(N222:T222,$N$3:$T$3)/100</f>
        <v>1.8947687920439</v>
      </c>
      <c r="AK222" s="7" cm="1">
        <f t="array" ref="AK222">SUMPRODUCT(N222:T222/100,($N$3:$T$3-(SUMPRODUCT(N222:T222,$N$3:$T$3)/100))^2)</f>
        <v>0.00234106527333297</v>
      </c>
      <c r="AL222" s="7" cm="1">
        <f t="array" ref="AL222">SUMPRODUCT(N222:T222/100,($N$2:$T$2-(SUMPRODUCT(N222:T222,$N$2:$T$2)/100))^2)</f>
        <v>2.09350754742919</v>
      </c>
      <c r="AM222" s="7" cm="1">
        <f t="array" ref="AM222">SUMPRODUCT(N222:T222,$N$2:$T$2)/100</f>
        <v>10.6504823790299</v>
      </c>
      <c r="AN222" s="1" cm="1">
        <f t="array" ref="AN222">SUMPRODUCT(N222:T222,$N$1:$T$1)/100</f>
        <v>1109.7582017422</v>
      </c>
      <c r="AO222" s="1" cm="1">
        <f t="array" ref="AO222">-8.314*SUMPRODUCT((N222:T222/100)*LN(N222:T222/100+0.000000000001))</f>
        <v>3.62139437182299</v>
      </c>
      <c r="AP222" s="1" cm="1">
        <f t="array" ref="AP222">SUMPRODUCT((N222:T222/100)^2)</f>
        <v>0.811471129274498</v>
      </c>
      <c r="AQ222" s="1" cm="1">
        <f t="array" ref="AQ222">1/SUMPRODUCT((N222:T222/100)^2)</f>
        <v>1.23232973290628</v>
      </c>
      <c r="AR222" s="1" t="s">
        <v>55</v>
      </c>
      <c r="AS222" s="6">
        <f t="shared" si="81"/>
        <v>2</v>
      </c>
      <c r="AT222" s="1">
        <v>979.85</v>
      </c>
      <c r="AU222" s="1">
        <v>4</v>
      </c>
      <c r="AV222" s="1">
        <v>50</v>
      </c>
      <c r="AW222" s="1">
        <v>449.85</v>
      </c>
      <c r="AX222" s="1">
        <v>4</v>
      </c>
      <c r="AY222" s="5">
        <f t="shared" si="82"/>
        <v>224.925</v>
      </c>
      <c r="AZ222" s="1">
        <f t="shared" si="83"/>
        <v>2</v>
      </c>
      <c r="BA222" s="1">
        <f t="shared" si="84"/>
        <v>1799.4</v>
      </c>
      <c r="BB222" s="1">
        <f t="shared" si="85"/>
        <v>530</v>
      </c>
      <c r="BC222" s="1" t="s">
        <v>56</v>
      </c>
      <c r="BD222" s="1">
        <v>264</v>
      </c>
      <c r="BE222" s="1" t="s">
        <v>52</v>
      </c>
      <c r="BF222" s="1" t="s">
        <v>52</v>
      </c>
      <c r="BG222" s="1">
        <v>39</v>
      </c>
      <c r="BH222" s="1">
        <f t="shared" si="86"/>
        <v>0.670915018628318</v>
      </c>
      <c r="BI222" s="1">
        <f t="shared" si="87"/>
        <v>0.760892032233977</v>
      </c>
    </row>
    <row r="223" spans="1:61">
      <c r="A223" s="1">
        <v>1161</v>
      </c>
      <c r="B223" s="1" t="s">
        <v>99</v>
      </c>
      <c r="C223" s="1" t="str">
        <f>_xlfn.XLOOKUP(A223,All!$A:$A,All!$C:$C,"")</f>
        <v>Cu-Al-Cr-Mg-Ni-Si</v>
      </c>
      <c r="D223" s="1">
        <v>2</v>
      </c>
      <c r="E223" s="1" t="s">
        <v>1344</v>
      </c>
      <c r="F223" s="1">
        <f t="shared" si="66"/>
        <v>92.25</v>
      </c>
      <c r="G223" s="1">
        <v>0.5</v>
      </c>
      <c r="H223" s="1">
        <v>0.1</v>
      </c>
      <c r="I223" s="1">
        <v>0.15</v>
      </c>
      <c r="J223" s="1">
        <v>6</v>
      </c>
      <c r="K223" s="1">
        <v>1</v>
      </c>
      <c r="L223" s="1">
        <v>0</v>
      </c>
      <c r="M223" s="1" t="s">
        <v>1345</v>
      </c>
      <c r="N223" s="1" cm="1">
        <f t="array" ref="N223">(F223/$F$4)/SUMPRODUCT($F223:$L223/$F$4:$L$4)*100</f>
        <v>89.8241262975082</v>
      </c>
      <c r="O223" s="1" cm="1">
        <f t="array" ref="O223">(G223/$G$4)/SUMPRODUCT($F223:$L223/$F$4:$L$4)*100</f>
        <v>1.14659676353571</v>
      </c>
      <c r="P223" s="1" cm="1">
        <f t="array" ref="P223">(H223/$H$4)/SUMPRODUCT($F223:$L223/$F$4:$L$4)*100</f>
        <v>0.118999437932613</v>
      </c>
      <c r="Q223" s="1" cm="1">
        <f t="array" ref="Q223">(I223/$I$4)/SUMPRODUCT($F223:$L223/$F$4:$L$4)*100</f>
        <v>0.381865548739609</v>
      </c>
      <c r="R223" s="1" cm="1">
        <f t="array" ref="R223">(J223/$J$4)/SUMPRODUCT($F223:$L223/$F$4:$L$4)*100</f>
        <v>6.32528046759661</v>
      </c>
      <c r="S223" s="1" cm="1">
        <f t="array" ref="S223">(K223/$K$4)/SUMPRODUCT($F223:$L223/$F$4:$L$4)*100</f>
        <v>2.20313148468724</v>
      </c>
      <c r="T223" s="1" cm="1">
        <f t="array" ref="T223">(L223/$L$4)/SUMPRODUCT($F223:$L223/$F$4:$L$4)*100</f>
        <v>0</v>
      </c>
      <c r="U223" s="1">
        <f t="shared" si="67"/>
        <v>100</v>
      </c>
      <c r="V223" s="1">
        <f t="shared" si="68"/>
        <v>6</v>
      </c>
      <c r="W223" s="1">
        <f t="shared" si="69"/>
        <v>7</v>
      </c>
      <c r="X223" s="1">
        <f t="shared" si="70"/>
        <v>6</v>
      </c>
      <c r="Y223" s="1">
        <f t="shared" si="71"/>
        <v>0.0214285714285714</v>
      </c>
      <c r="Z223" s="1">
        <f t="shared" si="72"/>
        <v>0</v>
      </c>
      <c r="AA223" s="1">
        <f t="shared" si="73"/>
        <v>0</v>
      </c>
      <c r="AB223" s="1">
        <f t="shared" si="74"/>
        <v>0.1</v>
      </c>
      <c r="AC223" s="1">
        <f t="shared" si="75"/>
        <v>0</v>
      </c>
      <c r="AD223" s="1">
        <f t="shared" si="76"/>
        <v>1.18999437932613</v>
      </c>
      <c r="AE223" s="1">
        <f t="shared" si="77"/>
        <v>0.0142857142857143</v>
      </c>
      <c r="AF223" s="1">
        <f t="shared" si="78"/>
        <v>70</v>
      </c>
      <c r="AG223" s="1">
        <f t="shared" si="79"/>
        <v>0.7</v>
      </c>
      <c r="AH223" s="7">
        <f t="shared" si="80"/>
        <v>0.101758737024918</v>
      </c>
      <c r="AI223" s="7" cm="1">
        <f t="array" ref="AI223">SQRT(SUMPRODUCT(N223:T223/100,(1-($N$4:$T$4/(SUMPRODUCT(N223:T223,$N$4:$T$4)/100)))^2))</f>
        <v>0.0290537376869327</v>
      </c>
      <c r="AJ223" s="7" cm="1">
        <f t="array" ref="AJ223">SUMPRODUCT(N223:T223,$N$3:$T$3)/100</f>
        <v>1.8947687920439</v>
      </c>
      <c r="AK223" s="7" cm="1">
        <f t="array" ref="AK223">SUMPRODUCT(N223:T223/100,($N$3:$T$3-(SUMPRODUCT(N223:T223,$N$3:$T$3)/100))^2)</f>
        <v>0.00234106527333297</v>
      </c>
      <c r="AL223" s="7" cm="1">
        <f t="array" ref="AL223">SUMPRODUCT(N223:T223/100,($N$2:$T$2-(SUMPRODUCT(N223:T223,$N$2:$T$2)/100))^2)</f>
        <v>2.09350754742919</v>
      </c>
      <c r="AM223" s="7" cm="1">
        <f t="array" ref="AM223">SUMPRODUCT(N223:T223,$N$2:$T$2)/100</f>
        <v>10.6504823790299</v>
      </c>
      <c r="AN223" s="1" cm="1">
        <f t="array" ref="AN223">SUMPRODUCT(N223:T223,$N$1:$T$1)/100</f>
        <v>1109.7582017422</v>
      </c>
      <c r="AO223" s="1" cm="1">
        <f t="array" ref="AO223">-8.314*SUMPRODUCT((N223:T223/100)*LN(N223:T223/100+0.000000000001))</f>
        <v>3.62139437182299</v>
      </c>
      <c r="AP223" s="1" cm="1">
        <f t="array" ref="AP223">SUMPRODUCT((N223:T223/100)^2)</f>
        <v>0.811471129274498</v>
      </c>
      <c r="AQ223" s="1" cm="1">
        <f t="array" ref="AQ223">1/SUMPRODUCT((N223:T223/100)^2)</f>
        <v>1.23232973290628</v>
      </c>
      <c r="AR223" s="1" t="s">
        <v>55</v>
      </c>
      <c r="AS223" s="6">
        <f t="shared" si="81"/>
        <v>2</v>
      </c>
      <c r="AT223" s="1">
        <v>979.85</v>
      </c>
      <c r="AU223" s="1">
        <v>4</v>
      </c>
      <c r="AV223" s="1">
        <v>50</v>
      </c>
      <c r="AW223" s="1">
        <v>399.85</v>
      </c>
      <c r="AX223" s="1">
        <v>6</v>
      </c>
      <c r="AY223" s="5">
        <f t="shared" si="82"/>
        <v>199.925</v>
      </c>
      <c r="AZ223" s="1">
        <f t="shared" si="83"/>
        <v>3</v>
      </c>
      <c r="BA223" s="1">
        <f t="shared" si="84"/>
        <v>2399.1</v>
      </c>
      <c r="BB223" s="1">
        <f t="shared" si="85"/>
        <v>580</v>
      </c>
      <c r="BC223" s="1" t="s">
        <v>56</v>
      </c>
      <c r="BD223" s="1">
        <v>276</v>
      </c>
      <c r="BE223" s="1" t="s">
        <v>52</v>
      </c>
      <c r="BF223" s="1" t="s">
        <v>52</v>
      </c>
      <c r="BG223" s="1">
        <v>39</v>
      </c>
      <c r="BH223" s="1">
        <f t="shared" si="86"/>
        <v>0.825246119331099</v>
      </c>
      <c r="BI223" s="1">
        <f t="shared" si="87"/>
        <v>0.743478810778917</v>
      </c>
    </row>
    <row r="224" spans="1:61">
      <c r="A224" s="1">
        <v>1133</v>
      </c>
      <c r="B224" s="1" t="s">
        <v>99</v>
      </c>
      <c r="C224" s="1" t="str">
        <f>_xlfn.XLOOKUP(A224,All!$A:$A,All!$C:$C,"")</f>
        <v>Cu-Al-Cr-Mg-Ni-Si</v>
      </c>
      <c r="D224" s="1">
        <v>2</v>
      </c>
      <c r="E224" s="1" t="s">
        <v>1344</v>
      </c>
      <c r="F224" s="1">
        <f t="shared" si="66"/>
        <v>92.25</v>
      </c>
      <c r="G224" s="1">
        <v>0.5</v>
      </c>
      <c r="H224" s="1">
        <v>0.1</v>
      </c>
      <c r="I224" s="1">
        <v>0.15</v>
      </c>
      <c r="J224" s="1">
        <v>6</v>
      </c>
      <c r="K224" s="1">
        <v>1</v>
      </c>
      <c r="L224" s="1">
        <v>0</v>
      </c>
      <c r="M224" s="1" t="s">
        <v>1345</v>
      </c>
      <c r="N224" s="1" cm="1">
        <f t="array" ref="N224">(F224/$F$4)/SUMPRODUCT($F224:$L224/$F$4:$L$4)*100</f>
        <v>89.8241262975082</v>
      </c>
      <c r="O224" s="1" cm="1">
        <f t="array" ref="O224">(G224/$G$4)/SUMPRODUCT($F224:$L224/$F$4:$L$4)*100</f>
        <v>1.14659676353571</v>
      </c>
      <c r="P224" s="1" cm="1">
        <f t="array" ref="P224">(H224/$H$4)/SUMPRODUCT($F224:$L224/$F$4:$L$4)*100</f>
        <v>0.118999437932613</v>
      </c>
      <c r="Q224" s="1" cm="1">
        <f t="array" ref="Q224">(I224/$I$4)/SUMPRODUCT($F224:$L224/$F$4:$L$4)*100</f>
        <v>0.381865548739609</v>
      </c>
      <c r="R224" s="1" cm="1">
        <f t="array" ref="R224">(J224/$J$4)/SUMPRODUCT($F224:$L224/$F$4:$L$4)*100</f>
        <v>6.32528046759661</v>
      </c>
      <c r="S224" s="1" cm="1">
        <f t="array" ref="S224">(K224/$K$4)/SUMPRODUCT($F224:$L224/$F$4:$L$4)*100</f>
        <v>2.20313148468724</v>
      </c>
      <c r="T224" s="1" cm="1">
        <f t="array" ref="T224">(L224/$L$4)/SUMPRODUCT($F224:$L224/$F$4:$L$4)*100</f>
        <v>0</v>
      </c>
      <c r="U224" s="1">
        <f t="shared" si="67"/>
        <v>100</v>
      </c>
      <c r="V224" s="1">
        <f t="shared" si="68"/>
        <v>6</v>
      </c>
      <c r="W224" s="1">
        <f t="shared" si="69"/>
        <v>7</v>
      </c>
      <c r="X224" s="1">
        <f t="shared" si="70"/>
        <v>6</v>
      </c>
      <c r="Y224" s="1">
        <f t="shared" si="71"/>
        <v>0.0214285714285714</v>
      </c>
      <c r="Z224" s="1">
        <f t="shared" si="72"/>
        <v>0</v>
      </c>
      <c r="AA224" s="1">
        <f t="shared" si="73"/>
        <v>0</v>
      </c>
      <c r="AB224" s="1">
        <f t="shared" si="74"/>
        <v>0.1</v>
      </c>
      <c r="AC224" s="1">
        <f t="shared" si="75"/>
        <v>0</v>
      </c>
      <c r="AD224" s="1">
        <f t="shared" si="76"/>
        <v>1.18999437932613</v>
      </c>
      <c r="AE224" s="1">
        <f t="shared" si="77"/>
        <v>0.0142857142857143</v>
      </c>
      <c r="AF224" s="1">
        <f t="shared" si="78"/>
        <v>70</v>
      </c>
      <c r="AG224" s="1">
        <f t="shared" si="79"/>
        <v>0.7</v>
      </c>
      <c r="AH224" s="7">
        <f t="shared" si="80"/>
        <v>0.101758737024918</v>
      </c>
      <c r="AI224" s="7" cm="1">
        <f t="array" ref="AI224">SQRT(SUMPRODUCT(N224:T224/100,(1-($N$4:$T$4/(SUMPRODUCT(N224:T224,$N$4:$T$4)/100)))^2))</f>
        <v>0.0290537376869327</v>
      </c>
      <c r="AJ224" s="7" cm="1">
        <f t="array" ref="AJ224">SUMPRODUCT(N224:T224,$N$3:$T$3)/100</f>
        <v>1.8947687920439</v>
      </c>
      <c r="AK224" s="7" cm="1">
        <f t="array" ref="AK224">SUMPRODUCT(N224:T224/100,($N$3:$T$3-(SUMPRODUCT(N224:T224,$N$3:$T$3)/100))^2)</f>
        <v>0.00234106527333297</v>
      </c>
      <c r="AL224" s="7" cm="1">
        <f t="array" ref="AL224">SUMPRODUCT(N224:T224/100,($N$2:$T$2-(SUMPRODUCT(N224:T224,$N$2:$T$2)/100))^2)</f>
        <v>2.09350754742919</v>
      </c>
      <c r="AM224" s="7" cm="1">
        <f t="array" ref="AM224">SUMPRODUCT(N224:T224,$N$2:$T$2)/100</f>
        <v>10.6504823790299</v>
      </c>
      <c r="AN224" s="1" cm="1">
        <f t="array" ref="AN224">SUMPRODUCT(N224:T224,$N$1:$T$1)/100</f>
        <v>1109.7582017422</v>
      </c>
      <c r="AO224" s="1" cm="1">
        <f t="array" ref="AO224">-8.314*SUMPRODUCT((N224:T224/100)*LN(N224:T224/100+0.000000000001))</f>
        <v>3.62139437182299</v>
      </c>
      <c r="AP224" s="1" cm="1">
        <f t="array" ref="AP224">SUMPRODUCT((N224:T224/100)^2)</f>
        <v>0.811471129274498</v>
      </c>
      <c r="AQ224" s="1" cm="1">
        <f t="array" ref="AQ224">1/SUMPRODUCT((N224:T224/100)^2)</f>
        <v>1.23232973290628</v>
      </c>
      <c r="AR224" s="1" t="s">
        <v>55</v>
      </c>
      <c r="AS224" s="6">
        <f t="shared" si="81"/>
        <v>2</v>
      </c>
      <c r="AT224" s="1">
        <v>979.85</v>
      </c>
      <c r="AU224" s="1">
        <v>4</v>
      </c>
      <c r="AV224" s="1">
        <v>50</v>
      </c>
      <c r="AW224" s="1">
        <v>399.85</v>
      </c>
      <c r="AX224" s="1">
        <v>5</v>
      </c>
      <c r="AY224" s="5">
        <f t="shared" si="82"/>
        <v>199.925</v>
      </c>
      <c r="AZ224" s="1">
        <f t="shared" si="83"/>
        <v>2.5</v>
      </c>
      <c r="BA224" s="1">
        <f t="shared" si="84"/>
        <v>1999.25</v>
      </c>
      <c r="BB224" s="1">
        <f t="shared" si="85"/>
        <v>580</v>
      </c>
      <c r="BC224" s="1" t="s">
        <v>56</v>
      </c>
      <c r="BD224" s="1">
        <v>277</v>
      </c>
      <c r="BE224" s="1" t="s">
        <v>52</v>
      </c>
      <c r="BF224" s="1" t="s">
        <v>52</v>
      </c>
      <c r="BG224" s="1">
        <v>39</v>
      </c>
      <c r="BH224" s="1">
        <f t="shared" si="86"/>
        <v>0.838107044389665</v>
      </c>
      <c r="BI224" s="1">
        <f t="shared" si="87"/>
        <v>0.742091685619275</v>
      </c>
    </row>
    <row r="225" spans="1:61">
      <c r="A225" s="1">
        <v>1106</v>
      </c>
      <c r="B225" s="1" t="s">
        <v>99</v>
      </c>
      <c r="C225" s="1" t="str">
        <f>_xlfn.XLOOKUP(A225,All!$A:$A,All!$C:$C,"")</f>
        <v>Cu-Al-Cr-Mg-Ni-Si</v>
      </c>
      <c r="D225" s="1">
        <v>2</v>
      </c>
      <c r="E225" s="1" t="s">
        <v>1344</v>
      </c>
      <c r="F225" s="1">
        <f t="shared" si="66"/>
        <v>92.25</v>
      </c>
      <c r="G225" s="1">
        <v>0.5</v>
      </c>
      <c r="H225" s="1">
        <v>0.1</v>
      </c>
      <c r="I225" s="1">
        <v>0.15</v>
      </c>
      <c r="J225" s="1">
        <v>6</v>
      </c>
      <c r="K225" s="1">
        <v>1</v>
      </c>
      <c r="L225" s="1">
        <v>0</v>
      </c>
      <c r="M225" s="1" t="s">
        <v>1345</v>
      </c>
      <c r="N225" s="1" cm="1">
        <f t="array" ref="N225">(F225/$F$4)/SUMPRODUCT($F225:$L225/$F$4:$L$4)*100</f>
        <v>89.8241262975082</v>
      </c>
      <c r="O225" s="1" cm="1">
        <f t="array" ref="O225">(G225/$G$4)/SUMPRODUCT($F225:$L225/$F$4:$L$4)*100</f>
        <v>1.14659676353571</v>
      </c>
      <c r="P225" s="1" cm="1">
        <f t="array" ref="P225">(H225/$H$4)/SUMPRODUCT($F225:$L225/$F$4:$L$4)*100</f>
        <v>0.118999437932613</v>
      </c>
      <c r="Q225" s="1" cm="1">
        <f t="array" ref="Q225">(I225/$I$4)/SUMPRODUCT($F225:$L225/$F$4:$L$4)*100</f>
        <v>0.381865548739609</v>
      </c>
      <c r="R225" s="1" cm="1">
        <f t="array" ref="R225">(J225/$J$4)/SUMPRODUCT($F225:$L225/$F$4:$L$4)*100</f>
        <v>6.32528046759661</v>
      </c>
      <c r="S225" s="1" cm="1">
        <f t="array" ref="S225">(K225/$K$4)/SUMPRODUCT($F225:$L225/$F$4:$L$4)*100</f>
        <v>2.20313148468724</v>
      </c>
      <c r="T225" s="1" cm="1">
        <f t="array" ref="T225">(L225/$L$4)/SUMPRODUCT($F225:$L225/$F$4:$L$4)*100</f>
        <v>0</v>
      </c>
      <c r="U225" s="1">
        <f t="shared" si="67"/>
        <v>100</v>
      </c>
      <c r="V225" s="1">
        <f t="shared" si="68"/>
        <v>6</v>
      </c>
      <c r="W225" s="1">
        <f t="shared" si="69"/>
        <v>7</v>
      </c>
      <c r="X225" s="1">
        <f t="shared" si="70"/>
        <v>6</v>
      </c>
      <c r="Y225" s="1">
        <f t="shared" si="71"/>
        <v>0.0214285714285714</v>
      </c>
      <c r="Z225" s="1">
        <f t="shared" si="72"/>
        <v>0</v>
      </c>
      <c r="AA225" s="1">
        <f t="shared" si="73"/>
        <v>0</v>
      </c>
      <c r="AB225" s="1">
        <f t="shared" si="74"/>
        <v>0.1</v>
      </c>
      <c r="AC225" s="1">
        <f t="shared" si="75"/>
        <v>0</v>
      </c>
      <c r="AD225" s="1">
        <f t="shared" si="76"/>
        <v>1.18999437932613</v>
      </c>
      <c r="AE225" s="1">
        <f t="shared" si="77"/>
        <v>0.0142857142857143</v>
      </c>
      <c r="AF225" s="1">
        <f t="shared" si="78"/>
        <v>70</v>
      </c>
      <c r="AG225" s="1">
        <f t="shared" si="79"/>
        <v>0.7</v>
      </c>
      <c r="AH225" s="7">
        <f t="shared" si="80"/>
        <v>0.101758737024918</v>
      </c>
      <c r="AI225" s="7" cm="1">
        <f t="array" ref="AI225">SQRT(SUMPRODUCT(N225:T225/100,(1-($N$4:$T$4/(SUMPRODUCT(N225:T225,$N$4:$T$4)/100)))^2))</f>
        <v>0.0290537376869327</v>
      </c>
      <c r="AJ225" s="7" cm="1">
        <f t="array" ref="AJ225">SUMPRODUCT(N225:T225,$N$3:$T$3)/100</f>
        <v>1.8947687920439</v>
      </c>
      <c r="AK225" s="7" cm="1">
        <f t="array" ref="AK225">SUMPRODUCT(N225:T225/100,($N$3:$T$3-(SUMPRODUCT(N225:T225,$N$3:$T$3)/100))^2)</f>
        <v>0.00234106527333297</v>
      </c>
      <c r="AL225" s="7" cm="1">
        <f t="array" ref="AL225">SUMPRODUCT(N225:T225/100,($N$2:$T$2-(SUMPRODUCT(N225:T225,$N$2:$T$2)/100))^2)</f>
        <v>2.09350754742919</v>
      </c>
      <c r="AM225" s="7" cm="1">
        <f t="array" ref="AM225">SUMPRODUCT(N225:T225,$N$2:$T$2)/100</f>
        <v>10.6504823790299</v>
      </c>
      <c r="AN225" s="1" cm="1">
        <f t="array" ref="AN225">SUMPRODUCT(N225:T225,$N$1:$T$1)/100</f>
        <v>1109.7582017422</v>
      </c>
      <c r="AO225" s="1" cm="1">
        <f t="array" ref="AO225">-8.314*SUMPRODUCT((N225:T225/100)*LN(N225:T225/100+0.000000000001))</f>
        <v>3.62139437182299</v>
      </c>
      <c r="AP225" s="1" cm="1">
        <f t="array" ref="AP225">SUMPRODUCT((N225:T225/100)^2)</f>
        <v>0.811471129274498</v>
      </c>
      <c r="AQ225" s="1" cm="1">
        <f t="array" ref="AQ225">1/SUMPRODUCT((N225:T225/100)^2)</f>
        <v>1.23232973290628</v>
      </c>
      <c r="AR225" s="1" t="s">
        <v>55</v>
      </c>
      <c r="AS225" s="6">
        <f t="shared" si="81"/>
        <v>2</v>
      </c>
      <c r="AT225" s="1">
        <v>979.85</v>
      </c>
      <c r="AU225" s="1">
        <v>4</v>
      </c>
      <c r="AV225" s="1">
        <v>50</v>
      </c>
      <c r="AW225" s="1">
        <v>399.85</v>
      </c>
      <c r="AX225" s="1">
        <v>4</v>
      </c>
      <c r="AY225" s="5">
        <f t="shared" si="82"/>
        <v>199.925</v>
      </c>
      <c r="AZ225" s="1">
        <f t="shared" si="83"/>
        <v>2</v>
      </c>
      <c r="BA225" s="1">
        <f t="shared" si="84"/>
        <v>1599.4</v>
      </c>
      <c r="BB225" s="1">
        <f t="shared" si="85"/>
        <v>580</v>
      </c>
      <c r="BC225" s="1" t="s">
        <v>56</v>
      </c>
      <c r="BD225" s="1">
        <v>280</v>
      </c>
      <c r="BE225" s="1" t="s">
        <v>52</v>
      </c>
      <c r="BF225" s="1" t="s">
        <v>52</v>
      </c>
      <c r="BG225" s="1">
        <v>39</v>
      </c>
      <c r="BH225" s="1">
        <f t="shared" si="86"/>
        <v>0.87668981956536</v>
      </c>
      <c r="BI225" s="1">
        <f t="shared" si="87"/>
        <v>0.737991169849063</v>
      </c>
    </row>
    <row r="226" spans="1:61">
      <c r="A226" s="1">
        <v>802</v>
      </c>
      <c r="B226" s="1" t="s">
        <v>97</v>
      </c>
      <c r="C226" s="1" t="str">
        <f>_xlfn.XLOOKUP(A226,All!$A:$A,All!$C:$C,"")</f>
        <v>Cu-Al-Cr-Mg-Ni-Si</v>
      </c>
      <c r="D226" s="1">
        <v>2</v>
      </c>
      <c r="E226" s="1" t="s">
        <v>1344</v>
      </c>
      <c r="F226" s="1">
        <f t="shared" si="66"/>
        <v>92.27</v>
      </c>
      <c r="G226" s="1">
        <v>0.49</v>
      </c>
      <c r="H226" s="1">
        <v>0.11</v>
      </c>
      <c r="I226" s="1">
        <v>0.12</v>
      </c>
      <c r="J226" s="1">
        <v>5.98</v>
      </c>
      <c r="K226" s="1">
        <v>1.03</v>
      </c>
      <c r="L226" s="1">
        <v>0</v>
      </c>
      <c r="M226" s="1" t="s">
        <v>1345</v>
      </c>
      <c r="N226" s="1" cm="1">
        <f t="array" ref="N226">(F226/$F$4)/SUMPRODUCT($F226:$L226/$F$4:$L$4)*100</f>
        <v>89.8641984588999</v>
      </c>
      <c r="O226" s="1" cm="1">
        <f t="array" ref="O226">(G226/$G$4)/SUMPRODUCT($F226:$L226/$F$4:$L$4)*100</f>
        <v>1.12392244657047</v>
      </c>
      <c r="P226" s="1" cm="1">
        <f t="array" ref="P226">(H226/$H$4)/SUMPRODUCT($F226:$L226/$F$4:$L$4)*100</f>
        <v>0.130929392522741</v>
      </c>
      <c r="Q226" s="1" cm="1">
        <f t="array" ref="Q226">(I226/$I$4)/SUMPRODUCT($F226:$L226/$F$4:$L$4)*100</f>
        <v>0.305562478066051</v>
      </c>
      <c r="R226" s="1" cm="1">
        <f t="array" ref="R226">(J226/$J$4)/SUMPRODUCT($F226:$L226/$F$4:$L$4)*100</f>
        <v>6.30564153814258</v>
      </c>
      <c r="S226" s="1" cm="1">
        <f t="array" ref="S226">(K226/$K$4)/SUMPRODUCT($F226:$L226/$F$4:$L$4)*100</f>
        <v>2.26974568579824</v>
      </c>
      <c r="T226" s="1" cm="1">
        <f t="array" ref="T226">(L226/$L$4)/SUMPRODUCT($F226:$L226/$F$4:$L$4)*100</f>
        <v>0</v>
      </c>
      <c r="U226" s="1">
        <f t="shared" si="67"/>
        <v>100</v>
      </c>
      <c r="V226" s="1">
        <f t="shared" si="68"/>
        <v>5.80582524271845</v>
      </c>
      <c r="W226" s="1">
        <f t="shared" si="69"/>
        <v>7.01</v>
      </c>
      <c r="X226" s="1">
        <f t="shared" si="70"/>
        <v>6.1594</v>
      </c>
      <c r="Y226" s="1">
        <f t="shared" si="71"/>
        <v>0.0171184022824536</v>
      </c>
      <c r="Z226" s="1">
        <f t="shared" si="72"/>
        <v>0</v>
      </c>
      <c r="AA226" s="1">
        <f t="shared" si="73"/>
        <v>0</v>
      </c>
      <c r="AB226" s="1">
        <f t="shared" si="74"/>
        <v>0.11</v>
      </c>
      <c r="AC226" s="1">
        <f t="shared" si="75"/>
        <v>0</v>
      </c>
      <c r="AD226" s="1">
        <f t="shared" si="76"/>
        <v>1.19026720475219</v>
      </c>
      <c r="AE226" s="1">
        <f t="shared" si="77"/>
        <v>0.0156918687589158</v>
      </c>
      <c r="AF226" s="1">
        <f t="shared" si="78"/>
        <v>63.7272727272727</v>
      </c>
      <c r="AG226" s="1">
        <f t="shared" si="79"/>
        <v>0.7711</v>
      </c>
      <c r="AH226" s="7">
        <f t="shared" si="80"/>
        <v>0.101358015411001</v>
      </c>
      <c r="AI226" s="7" cm="1">
        <f t="array" ref="AI226">SQRT(SUMPRODUCT(N226:T226/100,(1-($N$4:$T$4/(SUMPRODUCT(N226:T226,$N$4:$T$4)/100)))^2))</f>
        <v>0.0283459528596504</v>
      </c>
      <c r="AJ226" s="7" cm="1">
        <f t="array" ref="AJ226">SUMPRODUCT(N226:T226,$N$3:$T$3)/100</f>
        <v>1.89525413989612</v>
      </c>
      <c r="AK226" s="7" cm="1">
        <f t="array" ref="AK226">SUMPRODUCT(N226:T226/100,($N$3:$T$3-(SUMPRODUCT(N226:T226,$N$3:$T$3)/100))^2)</f>
        <v>0.00206807954721929</v>
      </c>
      <c r="AL226" s="7" cm="1">
        <f t="array" ref="AL226">SUMPRODUCT(N226:T226/100,($N$2:$T$2-(SUMPRODUCT(N226:T226,$N$2:$T$2)/100))^2)</f>
        <v>2.05513365727056</v>
      </c>
      <c r="AM226" s="7" cm="1">
        <f t="array" ref="AM226">SUMPRODUCT(N226:T226,$N$2:$T$2)/100</f>
        <v>10.654100498235</v>
      </c>
      <c r="AN226" s="1" cm="1">
        <f t="array" ref="AN226">SUMPRODUCT(N226:T226,$N$1:$T$1)/100</f>
        <v>1110.43082202411</v>
      </c>
      <c r="AO226" s="1" cm="1">
        <f t="array" ref="AO226">-8.314*SUMPRODUCT((N226:T226/100)*LN(N226:T226/100+0.000000000001))</f>
        <v>3.60047464611669</v>
      </c>
      <c r="AP226" s="1" cm="1">
        <f t="array" ref="AP226">SUMPRODUCT((N226:T226/100)^2)</f>
        <v>0.812186073794603</v>
      </c>
      <c r="AQ226" s="1" cm="1">
        <f t="array" ref="AQ226">1/SUMPRODUCT((N226:T226/100)^2)</f>
        <v>1.23124494775922</v>
      </c>
      <c r="AR226" s="1" t="s">
        <v>50</v>
      </c>
      <c r="AS226" s="6">
        <f t="shared" si="81"/>
        <v>1</v>
      </c>
      <c r="AT226" s="1">
        <v>969.85</v>
      </c>
      <c r="AU226" s="1">
        <v>6</v>
      </c>
      <c r="AV226" s="1">
        <v>50</v>
      </c>
      <c r="AW226" s="1">
        <v>449.85</v>
      </c>
      <c r="AX226" s="1">
        <v>20</v>
      </c>
      <c r="AY226" s="5">
        <f t="shared" si="82"/>
        <v>224.925</v>
      </c>
      <c r="AZ226" s="1">
        <f t="shared" si="83"/>
        <v>10</v>
      </c>
      <c r="BA226" s="1">
        <f t="shared" si="84"/>
        <v>8997</v>
      </c>
      <c r="BB226" s="1">
        <f t="shared" si="85"/>
        <v>520</v>
      </c>
      <c r="BC226" s="1" t="s">
        <v>51</v>
      </c>
      <c r="BD226" s="1">
        <v>324</v>
      </c>
      <c r="BE226" s="1" t="s">
        <v>52</v>
      </c>
      <c r="BF226" s="1" t="s">
        <v>52</v>
      </c>
      <c r="BG226" s="1">
        <v>39</v>
      </c>
      <c r="BH226" s="1">
        <f t="shared" si="86"/>
        <v>1.44257052214223</v>
      </c>
      <c r="BI226" s="1">
        <f t="shared" si="87"/>
        <v>0.689257733017462</v>
      </c>
    </row>
    <row r="227" spans="1:61">
      <c r="A227" s="1">
        <v>1188</v>
      </c>
      <c r="B227" s="1" t="s">
        <v>99</v>
      </c>
      <c r="C227" s="1" t="str">
        <f>_xlfn.XLOOKUP(A227,All!$A:$A,All!$C:$C,"")</f>
        <v>Cu-Al-Cr-Mg-Ni-Si</v>
      </c>
      <c r="D227" s="1">
        <v>2</v>
      </c>
      <c r="E227" s="1" t="s">
        <v>1344</v>
      </c>
      <c r="F227" s="1">
        <f t="shared" si="66"/>
        <v>92.25</v>
      </c>
      <c r="G227" s="1">
        <v>0.5</v>
      </c>
      <c r="H227" s="1">
        <v>0.1</v>
      </c>
      <c r="I227" s="1">
        <v>0.15</v>
      </c>
      <c r="J227" s="1">
        <v>6</v>
      </c>
      <c r="K227" s="1">
        <v>1</v>
      </c>
      <c r="L227" s="1">
        <v>0</v>
      </c>
      <c r="M227" s="1" t="s">
        <v>1345</v>
      </c>
      <c r="N227" s="1" cm="1">
        <f t="array" ref="N227">(F227/$F$4)/SUMPRODUCT($F227:$L227/$F$4:$L$4)*100</f>
        <v>89.8241262975082</v>
      </c>
      <c r="O227" s="1" cm="1">
        <f t="array" ref="O227">(G227/$G$4)/SUMPRODUCT($F227:$L227/$F$4:$L$4)*100</f>
        <v>1.14659676353571</v>
      </c>
      <c r="P227" s="1" cm="1">
        <f t="array" ref="P227">(H227/$H$4)/SUMPRODUCT($F227:$L227/$F$4:$L$4)*100</f>
        <v>0.118999437932613</v>
      </c>
      <c r="Q227" s="1" cm="1">
        <f t="array" ref="Q227">(I227/$I$4)/SUMPRODUCT($F227:$L227/$F$4:$L$4)*100</f>
        <v>0.381865548739609</v>
      </c>
      <c r="R227" s="1" cm="1">
        <f t="array" ref="R227">(J227/$J$4)/SUMPRODUCT($F227:$L227/$F$4:$L$4)*100</f>
        <v>6.32528046759661</v>
      </c>
      <c r="S227" s="1" cm="1">
        <f t="array" ref="S227">(K227/$K$4)/SUMPRODUCT($F227:$L227/$F$4:$L$4)*100</f>
        <v>2.20313148468724</v>
      </c>
      <c r="T227" s="1" cm="1">
        <f t="array" ref="T227">(L227/$L$4)/SUMPRODUCT($F227:$L227/$F$4:$L$4)*100</f>
        <v>0</v>
      </c>
      <c r="U227" s="1">
        <f t="shared" si="67"/>
        <v>100</v>
      </c>
      <c r="V227" s="1">
        <f t="shared" si="68"/>
        <v>6</v>
      </c>
      <c r="W227" s="1">
        <f t="shared" si="69"/>
        <v>7</v>
      </c>
      <c r="X227" s="1">
        <f t="shared" si="70"/>
        <v>6</v>
      </c>
      <c r="Y227" s="1">
        <f t="shared" si="71"/>
        <v>0.0214285714285714</v>
      </c>
      <c r="Z227" s="1">
        <f t="shared" si="72"/>
        <v>0</v>
      </c>
      <c r="AA227" s="1">
        <f t="shared" si="73"/>
        <v>0</v>
      </c>
      <c r="AB227" s="1">
        <f t="shared" si="74"/>
        <v>0.1</v>
      </c>
      <c r="AC227" s="1">
        <f t="shared" si="75"/>
        <v>0</v>
      </c>
      <c r="AD227" s="1">
        <f t="shared" si="76"/>
        <v>1.18999437932613</v>
      </c>
      <c r="AE227" s="1">
        <f t="shared" si="77"/>
        <v>0.0142857142857143</v>
      </c>
      <c r="AF227" s="1">
        <f t="shared" si="78"/>
        <v>70</v>
      </c>
      <c r="AG227" s="1">
        <f t="shared" si="79"/>
        <v>0.7</v>
      </c>
      <c r="AH227" s="7">
        <f t="shared" si="80"/>
        <v>0.101758737024918</v>
      </c>
      <c r="AI227" s="7" cm="1">
        <f t="array" ref="AI227">SQRT(SUMPRODUCT(N227:T227/100,(1-($N$4:$T$4/(SUMPRODUCT(N227:T227,$N$4:$T$4)/100)))^2))</f>
        <v>0.0290537376869327</v>
      </c>
      <c r="AJ227" s="7" cm="1">
        <f t="array" ref="AJ227">SUMPRODUCT(N227:T227,$N$3:$T$3)/100</f>
        <v>1.8947687920439</v>
      </c>
      <c r="AK227" s="7" cm="1">
        <f t="array" ref="AK227">SUMPRODUCT(N227:T227/100,($N$3:$T$3-(SUMPRODUCT(N227:T227,$N$3:$T$3)/100))^2)</f>
        <v>0.00234106527333297</v>
      </c>
      <c r="AL227" s="7" cm="1">
        <f t="array" ref="AL227">SUMPRODUCT(N227:T227/100,($N$2:$T$2-(SUMPRODUCT(N227:T227,$N$2:$T$2)/100))^2)</f>
        <v>2.09350754742919</v>
      </c>
      <c r="AM227" s="7" cm="1">
        <f t="array" ref="AM227">SUMPRODUCT(N227:T227,$N$2:$T$2)/100</f>
        <v>10.6504823790299</v>
      </c>
      <c r="AN227" s="1" cm="1">
        <f t="array" ref="AN227">SUMPRODUCT(N227:T227,$N$1:$T$1)/100</f>
        <v>1109.7582017422</v>
      </c>
      <c r="AO227" s="1" cm="1">
        <f t="array" ref="AO227">-8.314*SUMPRODUCT((N227:T227/100)*LN(N227:T227/100+0.000000000001))</f>
        <v>3.62139437182299</v>
      </c>
      <c r="AP227" s="1" cm="1">
        <f t="array" ref="AP227">SUMPRODUCT((N227:T227/100)^2)</f>
        <v>0.811471129274498</v>
      </c>
      <c r="AQ227" s="1" cm="1">
        <f t="array" ref="AQ227">1/SUMPRODUCT((N227:T227/100)^2)</f>
        <v>1.23232973290628</v>
      </c>
      <c r="AR227" s="1" t="s">
        <v>55</v>
      </c>
      <c r="AS227" s="6">
        <f t="shared" si="81"/>
        <v>2</v>
      </c>
      <c r="AT227" s="1">
        <v>979.85</v>
      </c>
      <c r="AU227" s="1">
        <v>4</v>
      </c>
      <c r="AV227" s="1">
        <v>50</v>
      </c>
      <c r="AW227" s="1">
        <v>549.85</v>
      </c>
      <c r="AX227" s="1">
        <v>8</v>
      </c>
      <c r="AY227" s="5">
        <f t="shared" si="82"/>
        <v>274.925</v>
      </c>
      <c r="AZ227" s="1">
        <f t="shared" si="83"/>
        <v>4</v>
      </c>
      <c r="BA227" s="1">
        <f t="shared" si="84"/>
        <v>4398.8</v>
      </c>
      <c r="BB227" s="1">
        <f t="shared" si="85"/>
        <v>430</v>
      </c>
      <c r="BC227" s="1" t="s">
        <v>56</v>
      </c>
      <c r="BD227" s="1">
        <v>157</v>
      </c>
      <c r="BE227" s="1" t="s">
        <v>52</v>
      </c>
      <c r="BF227" s="1" t="s">
        <v>52</v>
      </c>
      <c r="BG227" s="1">
        <v>38</v>
      </c>
      <c r="BH227" s="1">
        <f t="shared" si="86"/>
        <v>-0.705203962638151</v>
      </c>
      <c r="BI227" s="1">
        <f t="shared" si="87"/>
        <v>0.974200495215366</v>
      </c>
    </row>
    <row r="228" spans="1:61">
      <c r="A228" s="1">
        <v>1160</v>
      </c>
      <c r="B228" s="1" t="s">
        <v>99</v>
      </c>
      <c r="C228" s="1" t="str">
        <f>_xlfn.XLOOKUP(A228,All!$A:$A,All!$C:$C,"")</f>
        <v>Cu-Al-Cr-Mg-Ni-Si</v>
      </c>
      <c r="D228" s="1">
        <v>2</v>
      </c>
      <c r="E228" s="1" t="s">
        <v>1344</v>
      </c>
      <c r="F228" s="1">
        <f t="shared" si="66"/>
        <v>92.25</v>
      </c>
      <c r="G228" s="1">
        <v>0.5</v>
      </c>
      <c r="H228" s="1">
        <v>0.1</v>
      </c>
      <c r="I228" s="1">
        <v>0.15</v>
      </c>
      <c r="J228" s="1">
        <v>6</v>
      </c>
      <c r="K228" s="1">
        <v>1</v>
      </c>
      <c r="L228" s="1">
        <v>0</v>
      </c>
      <c r="M228" s="1" t="s">
        <v>1345</v>
      </c>
      <c r="N228" s="1" cm="1">
        <f t="array" ref="N228">(F228/$F$4)/SUMPRODUCT($F228:$L228/$F$4:$L$4)*100</f>
        <v>89.8241262975082</v>
      </c>
      <c r="O228" s="1" cm="1">
        <f t="array" ref="O228">(G228/$G$4)/SUMPRODUCT($F228:$L228/$F$4:$L$4)*100</f>
        <v>1.14659676353571</v>
      </c>
      <c r="P228" s="1" cm="1">
        <f t="array" ref="P228">(H228/$H$4)/SUMPRODUCT($F228:$L228/$F$4:$L$4)*100</f>
        <v>0.118999437932613</v>
      </c>
      <c r="Q228" s="1" cm="1">
        <f t="array" ref="Q228">(I228/$I$4)/SUMPRODUCT($F228:$L228/$F$4:$L$4)*100</f>
        <v>0.381865548739609</v>
      </c>
      <c r="R228" s="1" cm="1">
        <f t="array" ref="R228">(J228/$J$4)/SUMPRODUCT($F228:$L228/$F$4:$L$4)*100</f>
        <v>6.32528046759661</v>
      </c>
      <c r="S228" s="1" cm="1">
        <f t="array" ref="S228">(K228/$K$4)/SUMPRODUCT($F228:$L228/$F$4:$L$4)*100</f>
        <v>2.20313148468724</v>
      </c>
      <c r="T228" s="1" cm="1">
        <f t="array" ref="T228">(L228/$L$4)/SUMPRODUCT($F228:$L228/$F$4:$L$4)*100</f>
        <v>0</v>
      </c>
      <c r="U228" s="1">
        <f t="shared" si="67"/>
        <v>100</v>
      </c>
      <c r="V228" s="1">
        <f t="shared" si="68"/>
        <v>6</v>
      </c>
      <c r="W228" s="1">
        <f t="shared" si="69"/>
        <v>7</v>
      </c>
      <c r="X228" s="1">
        <f t="shared" si="70"/>
        <v>6</v>
      </c>
      <c r="Y228" s="1">
        <f t="shared" si="71"/>
        <v>0.0214285714285714</v>
      </c>
      <c r="Z228" s="1">
        <f t="shared" si="72"/>
        <v>0</v>
      </c>
      <c r="AA228" s="1">
        <f t="shared" si="73"/>
        <v>0</v>
      </c>
      <c r="AB228" s="1">
        <f t="shared" si="74"/>
        <v>0.1</v>
      </c>
      <c r="AC228" s="1">
        <f t="shared" si="75"/>
        <v>0</v>
      </c>
      <c r="AD228" s="1">
        <f t="shared" si="76"/>
        <v>1.18999437932613</v>
      </c>
      <c r="AE228" s="1">
        <f t="shared" si="77"/>
        <v>0.0142857142857143</v>
      </c>
      <c r="AF228" s="1">
        <f t="shared" si="78"/>
        <v>70</v>
      </c>
      <c r="AG228" s="1">
        <f t="shared" si="79"/>
        <v>0.7</v>
      </c>
      <c r="AH228" s="7">
        <f t="shared" si="80"/>
        <v>0.101758737024918</v>
      </c>
      <c r="AI228" s="7" cm="1">
        <f t="array" ref="AI228">SQRT(SUMPRODUCT(N228:T228/100,(1-($N$4:$T$4/(SUMPRODUCT(N228:T228,$N$4:$T$4)/100)))^2))</f>
        <v>0.0290537376869327</v>
      </c>
      <c r="AJ228" s="7" cm="1">
        <f t="array" ref="AJ228">SUMPRODUCT(N228:T228,$N$3:$T$3)/100</f>
        <v>1.8947687920439</v>
      </c>
      <c r="AK228" s="7" cm="1">
        <f t="array" ref="AK228">SUMPRODUCT(N228:T228/100,($N$3:$T$3-(SUMPRODUCT(N228:T228,$N$3:$T$3)/100))^2)</f>
        <v>0.00234106527333297</v>
      </c>
      <c r="AL228" s="7" cm="1">
        <f t="array" ref="AL228">SUMPRODUCT(N228:T228/100,($N$2:$T$2-(SUMPRODUCT(N228:T228,$N$2:$T$2)/100))^2)</f>
        <v>2.09350754742919</v>
      </c>
      <c r="AM228" s="7" cm="1">
        <f t="array" ref="AM228">SUMPRODUCT(N228:T228,$N$2:$T$2)/100</f>
        <v>10.6504823790299</v>
      </c>
      <c r="AN228" s="1" cm="1">
        <f t="array" ref="AN228">SUMPRODUCT(N228:T228,$N$1:$T$1)/100</f>
        <v>1109.7582017422</v>
      </c>
      <c r="AO228" s="1" cm="1">
        <f t="array" ref="AO228">-8.314*SUMPRODUCT((N228:T228/100)*LN(N228:T228/100+0.000000000001))</f>
        <v>3.62139437182299</v>
      </c>
      <c r="AP228" s="1" cm="1">
        <f t="array" ref="AP228">SUMPRODUCT((N228:T228/100)^2)</f>
        <v>0.811471129274498</v>
      </c>
      <c r="AQ228" s="1" cm="1">
        <f t="array" ref="AQ228">1/SUMPRODUCT((N228:T228/100)^2)</f>
        <v>1.23232973290628</v>
      </c>
      <c r="AR228" s="1" t="s">
        <v>55</v>
      </c>
      <c r="AS228" s="6">
        <f t="shared" si="81"/>
        <v>2</v>
      </c>
      <c r="AT228" s="1">
        <v>979.85</v>
      </c>
      <c r="AU228" s="1">
        <v>4</v>
      </c>
      <c r="AV228" s="1">
        <v>50</v>
      </c>
      <c r="AW228" s="1">
        <v>549.85</v>
      </c>
      <c r="AX228" s="1">
        <v>6</v>
      </c>
      <c r="AY228" s="5">
        <f t="shared" si="82"/>
        <v>274.925</v>
      </c>
      <c r="AZ228" s="1">
        <f t="shared" si="83"/>
        <v>3</v>
      </c>
      <c r="BA228" s="1">
        <f t="shared" si="84"/>
        <v>3299.1</v>
      </c>
      <c r="BB228" s="1">
        <f t="shared" si="85"/>
        <v>430</v>
      </c>
      <c r="BC228" s="1" t="s">
        <v>56</v>
      </c>
      <c r="BD228" s="1">
        <v>161</v>
      </c>
      <c r="BE228" s="1" t="s">
        <v>52</v>
      </c>
      <c r="BF228" s="1" t="s">
        <v>52</v>
      </c>
      <c r="BG228" s="1">
        <v>38</v>
      </c>
      <c r="BH228" s="1">
        <f t="shared" si="86"/>
        <v>-0.65376026240389</v>
      </c>
      <c r="BI228" s="1">
        <f t="shared" si="87"/>
        <v>0.965390605715699</v>
      </c>
    </row>
    <row r="229" spans="1:61">
      <c r="A229" s="1">
        <v>1132</v>
      </c>
      <c r="B229" s="1" t="s">
        <v>99</v>
      </c>
      <c r="C229" s="1" t="str">
        <f>_xlfn.XLOOKUP(A229,All!$A:$A,All!$C:$C,"")</f>
        <v>Cu-Al-Cr-Mg-Ni-Si</v>
      </c>
      <c r="D229" s="1">
        <v>2</v>
      </c>
      <c r="E229" s="1" t="s">
        <v>1344</v>
      </c>
      <c r="F229" s="1">
        <f t="shared" si="66"/>
        <v>92.25</v>
      </c>
      <c r="G229" s="1">
        <v>0.5</v>
      </c>
      <c r="H229" s="1">
        <v>0.1</v>
      </c>
      <c r="I229" s="1">
        <v>0.15</v>
      </c>
      <c r="J229" s="1">
        <v>6</v>
      </c>
      <c r="K229" s="1">
        <v>1</v>
      </c>
      <c r="L229" s="1">
        <v>0</v>
      </c>
      <c r="M229" s="1" t="s">
        <v>1345</v>
      </c>
      <c r="N229" s="1" cm="1">
        <f t="array" ref="N229">(F229/$F$4)/SUMPRODUCT($F229:$L229/$F$4:$L$4)*100</f>
        <v>89.8241262975082</v>
      </c>
      <c r="O229" s="1" cm="1">
        <f t="array" ref="O229">(G229/$G$4)/SUMPRODUCT($F229:$L229/$F$4:$L$4)*100</f>
        <v>1.14659676353571</v>
      </c>
      <c r="P229" s="1" cm="1">
        <f t="array" ref="P229">(H229/$H$4)/SUMPRODUCT($F229:$L229/$F$4:$L$4)*100</f>
        <v>0.118999437932613</v>
      </c>
      <c r="Q229" s="1" cm="1">
        <f t="array" ref="Q229">(I229/$I$4)/SUMPRODUCT($F229:$L229/$F$4:$L$4)*100</f>
        <v>0.381865548739609</v>
      </c>
      <c r="R229" s="1" cm="1">
        <f t="array" ref="R229">(J229/$J$4)/SUMPRODUCT($F229:$L229/$F$4:$L$4)*100</f>
        <v>6.32528046759661</v>
      </c>
      <c r="S229" s="1" cm="1">
        <f t="array" ref="S229">(K229/$K$4)/SUMPRODUCT($F229:$L229/$F$4:$L$4)*100</f>
        <v>2.20313148468724</v>
      </c>
      <c r="T229" s="1" cm="1">
        <f t="array" ref="T229">(L229/$L$4)/SUMPRODUCT($F229:$L229/$F$4:$L$4)*100</f>
        <v>0</v>
      </c>
      <c r="U229" s="1">
        <f t="shared" si="67"/>
        <v>100</v>
      </c>
      <c r="V229" s="1">
        <f t="shared" si="68"/>
        <v>6</v>
      </c>
      <c r="W229" s="1">
        <f t="shared" si="69"/>
        <v>7</v>
      </c>
      <c r="X229" s="1">
        <f t="shared" si="70"/>
        <v>6</v>
      </c>
      <c r="Y229" s="1">
        <f t="shared" si="71"/>
        <v>0.0214285714285714</v>
      </c>
      <c r="Z229" s="1">
        <f t="shared" si="72"/>
        <v>0</v>
      </c>
      <c r="AA229" s="1">
        <f t="shared" si="73"/>
        <v>0</v>
      </c>
      <c r="AB229" s="1">
        <f t="shared" si="74"/>
        <v>0.1</v>
      </c>
      <c r="AC229" s="1">
        <f t="shared" si="75"/>
        <v>0</v>
      </c>
      <c r="AD229" s="1">
        <f t="shared" si="76"/>
        <v>1.18999437932613</v>
      </c>
      <c r="AE229" s="1">
        <f t="shared" si="77"/>
        <v>0.0142857142857143</v>
      </c>
      <c r="AF229" s="1">
        <f t="shared" si="78"/>
        <v>70</v>
      </c>
      <c r="AG229" s="1">
        <f t="shared" si="79"/>
        <v>0.7</v>
      </c>
      <c r="AH229" s="7">
        <f t="shared" si="80"/>
        <v>0.101758737024918</v>
      </c>
      <c r="AI229" s="7" cm="1">
        <f t="array" ref="AI229">SQRT(SUMPRODUCT(N229:T229/100,(1-($N$4:$T$4/(SUMPRODUCT(N229:T229,$N$4:$T$4)/100)))^2))</f>
        <v>0.0290537376869327</v>
      </c>
      <c r="AJ229" s="7" cm="1">
        <f t="array" ref="AJ229">SUMPRODUCT(N229:T229,$N$3:$T$3)/100</f>
        <v>1.8947687920439</v>
      </c>
      <c r="AK229" s="7" cm="1">
        <f t="array" ref="AK229">SUMPRODUCT(N229:T229/100,($N$3:$T$3-(SUMPRODUCT(N229:T229,$N$3:$T$3)/100))^2)</f>
        <v>0.00234106527333297</v>
      </c>
      <c r="AL229" s="7" cm="1">
        <f t="array" ref="AL229">SUMPRODUCT(N229:T229/100,($N$2:$T$2-(SUMPRODUCT(N229:T229,$N$2:$T$2)/100))^2)</f>
        <v>2.09350754742919</v>
      </c>
      <c r="AM229" s="7" cm="1">
        <f t="array" ref="AM229">SUMPRODUCT(N229:T229,$N$2:$T$2)/100</f>
        <v>10.6504823790299</v>
      </c>
      <c r="AN229" s="1" cm="1">
        <f t="array" ref="AN229">SUMPRODUCT(N229:T229,$N$1:$T$1)/100</f>
        <v>1109.7582017422</v>
      </c>
      <c r="AO229" s="1" cm="1">
        <f t="array" ref="AO229">-8.314*SUMPRODUCT((N229:T229/100)*LN(N229:T229/100+0.000000000001))</f>
        <v>3.62139437182299</v>
      </c>
      <c r="AP229" s="1" cm="1">
        <f t="array" ref="AP229">SUMPRODUCT((N229:T229/100)^2)</f>
        <v>0.811471129274498</v>
      </c>
      <c r="AQ229" s="1" cm="1">
        <f t="array" ref="AQ229">1/SUMPRODUCT((N229:T229/100)^2)</f>
        <v>1.23232973290628</v>
      </c>
      <c r="AR229" s="1" t="s">
        <v>55</v>
      </c>
      <c r="AS229" s="6">
        <f t="shared" si="81"/>
        <v>2</v>
      </c>
      <c r="AT229" s="1">
        <v>979.85</v>
      </c>
      <c r="AU229" s="1">
        <v>4</v>
      </c>
      <c r="AV229" s="1">
        <v>50</v>
      </c>
      <c r="AW229" s="1">
        <v>549.85</v>
      </c>
      <c r="AX229" s="1">
        <v>5</v>
      </c>
      <c r="AY229" s="5">
        <f t="shared" si="82"/>
        <v>274.925</v>
      </c>
      <c r="AZ229" s="1">
        <f t="shared" si="83"/>
        <v>2.5</v>
      </c>
      <c r="BA229" s="1">
        <f t="shared" si="84"/>
        <v>2749.25</v>
      </c>
      <c r="BB229" s="1">
        <f t="shared" si="85"/>
        <v>430</v>
      </c>
      <c r="BC229" s="1" t="s">
        <v>56</v>
      </c>
      <c r="BD229" s="1">
        <v>166</v>
      </c>
      <c r="BE229" s="1" t="s">
        <v>52</v>
      </c>
      <c r="BF229" s="1" t="s">
        <v>52</v>
      </c>
      <c r="BG229" s="1">
        <v>38</v>
      </c>
      <c r="BH229" s="1">
        <f t="shared" si="86"/>
        <v>-0.589455637111065</v>
      </c>
      <c r="BI229" s="1">
        <f t="shared" si="87"/>
        <v>0.954485708802878</v>
      </c>
    </row>
    <row r="230" spans="1:61">
      <c r="A230" s="1">
        <v>659</v>
      </c>
      <c r="B230" s="1" t="s">
        <v>97</v>
      </c>
      <c r="C230" s="1" t="str">
        <f>_xlfn.XLOOKUP(A230,All!$A:$A,All!$C:$C,"")</f>
        <v>Cu-Al-Cr-Mg-Ni-Si</v>
      </c>
      <c r="D230" s="1">
        <v>2</v>
      </c>
      <c r="E230" s="1" t="s">
        <v>1344</v>
      </c>
      <c r="F230" s="1">
        <f t="shared" si="66"/>
        <v>92.27</v>
      </c>
      <c r="G230" s="1">
        <v>0.49</v>
      </c>
      <c r="H230" s="1">
        <v>0.11</v>
      </c>
      <c r="I230" s="1">
        <v>0.12</v>
      </c>
      <c r="J230" s="1">
        <v>5.98</v>
      </c>
      <c r="K230" s="1">
        <v>1.03</v>
      </c>
      <c r="L230" s="1">
        <v>0</v>
      </c>
      <c r="M230" s="1" t="s">
        <v>1345</v>
      </c>
      <c r="N230" s="1" cm="1">
        <f t="array" ref="N230">(F230/$F$4)/SUMPRODUCT($F230:$L230/$F$4:$L$4)*100</f>
        <v>89.8641984588999</v>
      </c>
      <c r="O230" s="1" cm="1">
        <f t="array" ref="O230">(G230/$G$4)/SUMPRODUCT($F230:$L230/$F$4:$L$4)*100</f>
        <v>1.12392244657047</v>
      </c>
      <c r="P230" s="1" cm="1">
        <f t="array" ref="P230">(H230/$H$4)/SUMPRODUCT($F230:$L230/$F$4:$L$4)*100</f>
        <v>0.130929392522741</v>
      </c>
      <c r="Q230" s="1" cm="1">
        <f t="array" ref="Q230">(I230/$I$4)/SUMPRODUCT($F230:$L230/$F$4:$L$4)*100</f>
        <v>0.305562478066051</v>
      </c>
      <c r="R230" s="1" cm="1">
        <f t="array" ref="R230">(J230/$J$4)/SUMPRODUCT($F230:$L230/$F$4:$L$4)*100</f>
        <v>6.30564153814258</v>
      </c>
      <c r="S230" s="1" cm="1">
        <f t="array" ref="S230">(K230/$K$4)/SUMPRODUCT($F230:$L230/$F$4:$L$4)*100</f>
        <v>2.26974568579824</v>
      </c>
      <c r="T230" s="1" cm="1">
        <f t="array" ref="T230">(L230/$L$4)/SUMPRODUCT($F230:$L230/$F$4:$L$4)*100</f>
        <v>0</v>
      </c>
      <c r="U230" s="1">
        <f t="shared" si="67"/>
        <v>100</v>
      </c>
      <c r="V230" s="1">
        <f t="shared" si="68"/>
        <v>5.80582524271845</v>
      </c>
      <c r="W230" s="1">
        <f t="shared" si="69"/>
        <v>7.01</v>
      </c>
      <c r="X230" s="1">
        <f t="shared" si="70"/>
        <v>6.1594</v>
      </c>
      <c r="Y230" s="1">
        <f t="shared" si="71"/>
        <v>0.0171184022824536</v>
      </c>
      <c r="Z230" s="1">
        <f t="shared" si="72"/>
        <v>0</v>
      </c>
      <c r="AA230" s="1">
        <f t="shared" si="73"/>
        <v>0</v>
      </c>
      <c r="AB230" s="1">
        <f t="shared" si="74"/>
        <v>0.11</v>
      </c>
      <c r="AC230" s="1">
        <f t="shared" si="75"/>
        <v>0</v>
      </c>
      <c r="AD230" s="1">
        <f t="shared" si="76"/>
        <v>1.19026720475219</v>
      </c>
      <c r="AE230" s="1">
        <f t="shared" si="77"/>
        <v>0.0156918687589158</v>
      </c>
      <c r="AF230" s="1">
        <f t="shared" si="78"/>
        <v>63.7272727272727</v>
      </c>
      <c r="AG230" s="1">
        <f t="shared" si="79"/>
        <v>0.7711</v>
      </c>
      <c r="AH230" s="7">
        <f t="shared" si="80"/>
        <v>0.101358015411001</v>
      </c>
      <c r="AI230" s="7" cm="1">
        <f t="array" ref="AI230">SQRT(SUMPRODUCT(N230:T230/100,(1-($N$4:$T$4/(SUMPRODUCT(N230:T230,$N$4:$T$4)/100)))^2))</f>
        <v>0.0283459528596504</v>
      </c>
      <c r="AJ230" s="7" cm="1">
        <f t="array" ref="AJ230">SUMPRODUCT(N230:T230,$N$3:$T$3)/100</f>
        <v>1.89525413989612</v>
      </c>
      <c r="AK230" s="7" cm="1">
        <f t="array" ref="AK230">SUMPRODUCT(N230:T230/100,($N$3:$T$3-(SUMPRODUCT(N230:T230,$N$3:$T$3)/100))^2)</f>
        <v>0.00206807954721929</v>
      </c>
      <c r="AL230" s="7" cm="1">
        <f t="array" ref="AL230">SUMPRODUCT(N230:T230/100,($N$2:$T$2-(SUMPRODUCT(N230:T230,$N$2:$T$2)/100))^2)</f>
        <v>2.05513365727056</v>
      </c>
      <c r="AM230" s="7" cm="1">
        <f t="array" ref="AM230">SUMPRODUCT(N230:T230,$N$2:$T$2)/100</f>
        <v>10.654100498235</v>
      </c>
      <c r="AN230" s="1" cm="1">
        <f t="array" ref="AN230">SUMPRODUCT(N230:T230,$N$1:$T$1)/100</f>
        <v>1110.43082202411</v>
      </c>
      <c r="AO230" s="1" cm="1">
        <f t="array" ref="AO230">-8.314*SUMPRODUCT((N230:T230/100)*LN(N230:T230/100+0.000000000001))</f>
        <v>3.60047464611669</v>
      </c>
      <c r="AP230" s="1" cm="1">
        <f t="array" ref="AP230">SUMPRODUCT((N230:T230/100)^2)</f>
        <v>0.812186073794603</v>
      </c>
      <c r="AQ230" s="1" cm="1">
        <f t="array" ref="AQ230">1/SUMPRODUCT((N230:T230/100)^2)</f>
        <v>1.23124494775922</v>
      </c>
      <c r="AR230" s="1" t="s">
        <v>50</v>
      </c>
      <c r="AS230" s="6">
        <f t="shared" si="81"/>
        <v>1</v>
      </c>
      <c r="AT230" s="1">
        <v>969.85</v>
      </c>
      <c r="AU230" s="1">
        <v>6</v>
      </c>
      <c r="AV230" s="1">
        <v>50</v>
      </c>
      <c r="AW230" s="1">
        <v>649.85</v>
      </c>
      <c r="AX230" s="1">
        <v>3</v>
      </c>
      <c r="AY230" s="5">
        <f t="shared" si="82"/>
        <v>324.925</v>
      </c>
      <c r="AZ230" s="1">
        <f t="shared" si="83"/>
        <v>1.5</v>
      </c>
      <c r="BA230" s="1">
        <f t="shared" si="84"/>
        <v>1949.55</v>
      </c>
      <c r="BB230" s="1">
        <f t="shared" si="85"/>
        <v>320</v>
      </c>
      <c r="BC230" s="1" t="s">
        <v>51</v>
      </c>
      <c r="BD230" s="1">
        <v>168</v>
      </c>
      <c r="BE230" s="1" t="s">
        <v>52</v>
      </c>
      <c r="BF230" s="1" t="s">
        <v>52</v>
      </c>
      <c r="BG230" s="1">
        <v>38</v>
      </c>
      <c r="BH230" s="1">
        <f t="shared" si="86"/>
        <v>-0.563733786993934</v>
      </c>
      <c r="BI230" s="1">
        <f t="shared" si="87"/>
        <v>0.950158028677875</v>
      </c>
    </row>
    <row r="231" spans="1:61">
      <c r="A231" s="1">
        <v>643</v>
      </c>
      <c r="B231" s="1" t="s">
        <v>97</v>
      </c>
      <c r="C231" s="1" t="str">
        <f>_xlfn.XLOOKUP(A231,All!$A:$A,All!$C:$C,"")</f>
        <v>Cu-Al-Cr-Mg-Ni-Si</v>
      </c>
      <c r="D231" s="1">
        <v>2</v>
      </c>
      <c r="E231" s="1" t="s">
        <v>1344</v>
      </c>
      <c r="F231" s="1">
        <f t="shared" si="66"/>
        <v>92.27</v>
      </c>
      <c r="G231" s="1">
        <v>0.49</v>
      </c>
      <c r="H231" s="1">
        <v>0.11</v>
      </c>
      <c r="I231" s="1">
        <v>0.12</v>
      </c>
      <c r="J231" s="1">
        <v>5.98</v>
      </c>
      <c r="K231" s="1">
        <v>1.03</v>
      </c>
      <c r="L231" s="1">
        <v>0</v>
      </c>
      <c r="M231" s="1" t="s">
        <v>1345</v>
      </c>
      <c r="N231" s="1" cm="1">
        <f t="array" ref="N231">(F231/$F$4)/SUMPRODUCT($F231:$L231/$F$4:$L$4)*100</f>
        <v>89.8641984588999</v>
      </c>
      <c r="O231" s="1" cm="1">
        <f t="array" ref="O231">(G231/$G$4)/SUMPRODUCT($F231:$L231/$F$4:$L$4)*100</f>
        <v>1.12392244657047</v>
      </c>
      <c r="P231" s="1" cm="1">
        <f t="array" ref="P231">(H231/$H$4)/SUMPRODUCT($F231:$L231/$F$4:$L$4)*100</f>
        <v>0.130929392522741</v>
      </c>
      <c r="Q231" s="1" cm="1">
        <f t="array" ref="Q231">(I231/$I$4)/SUMPRODUCT($F231:$L231/$F$4:$L$4)*100</f>
        <v>0.305562478066051</v>
      </c>
      <c r="R231" s="1" cm="1">
        <f t="array" ref="R231">(J231/$J$4)/SUMPRODUCT($F231:$L231/$F$4:$L$4)*100</f>
        <v>6.30564153814258</v>
      </c>
      <c r="S231" s="1" cm="1">
        <f t="array" ref="S231">(K231/$K$4)/SUMPRODUCT($F231:$L231/$F$4:$L$4)*100</f>
        <v>2.26974568579824</v>
      </c>
      <c r="T231" s="1" cm="1">
        <f t="array" ref="T231">(L231/$L$4)/SUMPRODUCT($F231:$L231/$F$4:$L$4)*100</f>
        <v>0</v>
      </c>
      <c r="U231" s="1">
        <f t="shared" si="67"/>
        <v>100</v>
      </c>
      <c r="V231" s="1">
        <f t="shared" si="68"/>
        <v>5.80582524271845</v>
      </c>
      <c r="W231" s="1">
        <f t="shared" si="69"/>
        <v>7.01</v>
      </c>
      <c r="X231" s="1">
        <f t="shared" si="70"/>
        <v>6.1594</v>
      </c>
      <c r="Y231" s="1">
        <f t="shared" si="71"/>
        <v>0.0171184022824536</v>
      </c>
      <c r="Z231" s="1">
        <f t="shared" si="72"/>
        <v>0</v>
      </c>
      <c r="AA231" s="1">
        <f t="shared" si="73"/>
        <v>0</v>
      </c>
      <c r="AB231" s="1">
        <f t="shared" si="74"/>
        <v>0.11</v>
      </c>
      <c r="AC231" s="1">
        <f t="shared" si="75"/>
        <v>0</v>
      </c>
      <c r="AD231" s="1">
        <f t="shared" si="76"/>
        <v>1.19026720475219</v>
      </c>
      <c r="AE231" s="1">
        <f t="shared" si="77"/>
        <v>0.0156918687589158</v>
      </c>
      <c r="AF231" s="1">
        <f t="shared" si="78"/>
        <v>63.7272727272727</v>
      </c>
      <c r="AG231" s="1">
        <f t="shared" si="79"/>
        <v>0.7711</v>
      </c>
      <c r="AH231" s="7">
        <f t="shared" si="80"/>
        <v>0.101358015411001</v>
      </c>
      <c r="AI231" s="7" cm="1">
        <f t="array" ref="AI231">SQRT(SUMPRODUCT(N231:T231/100,(1-($N$4:$T$4/(SUMPRODUCT(N231:T231,$N$4:$T$4)/100)))^2))</f>
        <v>0.0283459528596504</v>
      </c>
      <c r="AJ231" s="7" cm="1">
        <f t="array" ref="AJ231">SUMPRODUCT(N231:T231,$N$3:$T$3)/100</f>
        <v>1.89525413989612</v>
      </c>
      <c r="AK231" s="7" cm="1">
        <f t="array" ref="AK231">SUMPRODUCT(N231:T231/100,($N$3:$T$3-(SUMPRODUCT(N231:T231,$N$3:$T$3)/100))^2)</f>
        <v>0.00206807954721929</v>
      </c>
      <c r="AL231" s="7" cm="1">
        <f t="array" ref="AL231">SUMPRODUCT(N231:T231/100,($N$2:$T$2-(SUMPRODUCT(N231:T231,$N$2:$T$2)/100))^2)</f>
        <v>2.05513365727056</v>
      </c>
      <c r="AM231" s="7" cm="1">
        <f t="array" ref="AM231">SUMPRODUCT(N231:T231,$N$2:$T$2)/100</f>
        <v>10.654100498235</v>
      </c>
      <c r="AN231" s="1" cm="1">
        <f t="array" ref="AN231">SUMPRODUCT(N231:T231,$N$1:$T$1)/100</f>
        <v>1110.43082202411</v>
      </c>
      <c r="AO231" s="1" cm="1">
        <f t="array" ref="AO231">-8.314*SUMPRODUCT((N231:T231/100)*LN(N231:T231/100+0.000000000001))</f>
        <v>3.60047464611669</v>
      </c>
      <c r="AP231" s="1" cm="1">
        <f t="array" ref="AP231">SUMPRODUCT((N231:T231/100)^2)</f>
        <v>0.812186073794603</v>
      </c>
      <c r="AQ231" s="1" cm="1">
        <f t="array" ref="AQ231">1/SUMPRODUCT((N231:T231/100)^2)</f>
        <v>1.23124494775922</v>
      </c>
      <c r="AR231" s="1" t="s">
        <v>50</v>
      </c>
      <c r="AS231" s="6">
        <f t="shared" si="81"/>
        <v>1</v>
      </c>
      <c r="AT231" s="1">
        <v>969.85</v>
      </c>
      <c r="AU231" s="1">
        <v>6</v>
      </c>
      <c r="AV231" s="1">
        <v>50</v>
      </c>
      <c r="AW231" s="1">
        <v>749.85</v>
      </c>
      <c r="AX231" s="1">
        <v>2</v>
      </c>
      <c r="AY231" s="5">
        <f t="shared" si="82"/>
        <v>374.925</v>
      </c>
      <c r="AZ231" s="1">
        <f t="shared" si="83"/>
        <v>1</v>
      </c>
      <c r="BA231" s="1">
        <f t="shared" si="84"/>
        <v>1499.7</v>
      </c>
      <c r="BB231" s="1">
        <f t="shared" si="85"/>
        <v>220</v>
      </c>
      <c r="BC231" s="1" t="s">
        <v>51</v>
      </c>
      <c r="BD231" s="1">
        <v>170</v>
      </c>
      <c r="BE231" s="1" t="s">
        <v>52</v>
      </c>
      <c r="BF231" s="1" t="s">
        <v>52</v>
      </c>
      <c r="BG231" s="1">
        <v>38</v>
      </c>
      <c r="BH231" s="1">
        <f t="shared" si="86"/>
        <v>-0.538011936876804</v>
      </c>
      <c r="BI231" s="1">
        <f t="shared" si="87"/>
        <v>0.945850340334221</v>
      </c>
    </row>
    <row r="232" spans="1:61">
      <c r="A232" s="1">
        <v>1105</v>
      </c>
      <c r="B232" s="1" t="s">
        <v>99</v>
      </c>
      <c r="C232" s="1" t="str">
        <f>_xlfn.XLOOKUP(A232,All!$A:$A,All!$C:$C,"")</f>
        <v>Cu-Al-Cr-Mg-Ni-Si</v>
      </c>
      <c r="D232" s="1">
        <v>2</v>
      </c>
      <c r="E232" s="1" t="s">
        <v>1344</v>
      </c>
      <c r="F232" s="1">
        <f t="shared" si="66"/>
        <v>92.25</v>
      </c>
      <c r="G232" s="1">
        <v>0.5</v>
      </c>
      <c r="H232" s="1">
        <v>0.1</v>
      </c>
      <c r="I232" s="1">
        <v>0.15</v>
      </c>
      <c r="J232" s="1">
        <v>6</v>
      </c>
      <c r="K232" s="1">
        <v>1</v>
      </c>
      <c r="L232" s="1">
        <v>0</v>
      </c>
      <c r="M232" s="1" t="s">
        <v>1345</v>
      </c>
      <c r="N232" s="1" cm="1">
        <f t="array" ref="N232">(F232/$F$4)/SUMPRODUCT($F232:$L232/$F$4:$L$4)*100</f>
        <v>89.8241262975082</v>
      </c>
      <c r="O232" s="1" cm="1">
        <f t="array" ref="O232">(G232/$G$4)/SUMPRODUCT($F232:$L232/$F$4:$L$4)*100</f>
        <v>1.14659676353571</v>
      </c>
      <c r="P232" s="1" cm="1">
        <f t="array" ref="P232">(H232/$H$4)/SUMPRODUCT($F232:$L232/$F$4:$L$4)*100</f>
        <v>0.118999437932613</v>
      </c>
      <c r="Q232" s="1" cm="1">
        <f t="array" ref="Q232">(I232/$I$4)/SUMPRODUCT($F232:$L232/$F$4:$L$4)*100</f>
        <v>0.381865548739609</v>
      </c>
      <c r="R232" s="1" cm="1">
        <f t="array" ref="R232">(J232/$J$4)/SUMPRODUCT($F232:$L232/$F$4:$L$4)*100</f>
        <v>6.32528046759661</v>
      </c>
      <c r="S232" s="1" cm="1">
        <f t="array" ref="S232">(K232/$K$4)/SUMPRODUCT($F232:$L232/$F$4:$L$4)*100</f>
        <v>2.20313148468724</v>
      </c>
      <c r="T232" s="1" cm="1">
        <f t="array" ref="T232">(L232/$L$4)/SUMPRODUCT($F232:$L232/$F$4:$L$4)*100</f>
        <v>0</v>
      </c>
      <c r="U232" s="1">
        <f t="shared" si="67"/>
        <v>100</v>
      </c>
      <c r="V232" s="1">
        <f t="shared" si="68"/>
        <v>6</v>
      </c>
      <c r="W232" s="1">
        <f t="shared" si="69"/>
        <v>7</v>
      </c>
      <c r="X232" s="1">
        <f t="shared" si="70"/>
        <v>6</v>
      </c>
      <c r="Y232" s="1">
        <f t="shared" si="71"/>
        <v>0.0214285714285714</v>
      </c>
      <c r="Z232" s="1">
        <f t="shared" si="72"/>
        <v>0</v>
      </c>
      <c r="AA232" s="1">
        <f t="shared" si="73"/>
        <v>0</v>
      </c>
      <c r="AB232" s="1">
        <f t="shared" si="74"/>
        <v>0.1</v>
      </c>
      <c r="AC232" s="1">
        <f t="shared" si="75"/>
        <v>0</v>
      </c>
      <c r="AD232" s="1">
        <f t="shared" si="76"/>
        <v>1.18999437932613</v>
      </c>
      <c r="AE232" s="1">
        <f t="shared" si="77"/>
        <v>0.0142857142857143</v>
      </c>
      <c r="AF232" s="1">
        <f t="shared" si="78"/>
        <v>70</v>
      </c>
      <c r="AG232" s="1">
        <f t="shared" si="79"/>
        <v>0.7</v>
      </c>
      <c r="AH232" s="7">
        <f t="shared" si="80"/>
        <v>0.101758737024918</v>
      </c>
      <c r="AI232" s="7" cm="1">
        <f t="array" ref="AI232">SQRT(SUMPRODUCT(N232:T232/100,(1-($N$4:$T$4/(SUMPRODUCT(N232:T232,$N$4:$T$4)/100)))^2))</f>
        <v>0.0290537376869327</v>
      </c>
      <c r="AJ232" s="7" cm="1">
        <f t="array" ref="AJ232">SUMPRODUCT(N232:T232,$N$3:$T$3)/100</f>
        <v>1.8947687920439</v>
      </c>
      <c r="AK232" s="7" cm="1">
        <f t="array" ref="AK232">SUMPRODUCT(N232:T232/100,($N$3:$T$3-(SUMPRODUCT(N232:T232,$N$3:$T$3)/100))^2)</f>
        <v>0.00234106527333297</v>
      </c>
      <c r="AL232" s="7" cm="1">
        <f t="array" ref="AL232">SUMPRODUCT(N232:T232/100,($N$2:$T$2-(SUMPRODUCT(N232:T232,$N$2:$T$2)/100))^2)</f>
        <v>2.09350754742919</v>
      </c>
      <c r="AM232" s="7" cm="1">
        <f t="array" ref="AM232">SUMPRODUCT(N232:T232,$N$2:$T$2)/100</f>
        <v>10.6504823790299</v>
      </c>
      <c r="AN232" s="1" cm="1">
        <f t="array" ref="AN232">SUMPRODUCT(N232:T232,$N$1:$T$1)/100</f>
        <v>1109.7582017422</v>
      </c>
      <c r="AO232" s="1" cm="1">
        <f t="array" ref="AO232">-8.314*SUMPRODUCT((N232:T232/100)*LN(N232:T232/100+0.000000000001))</f>
        <v>3.62139437182299</v>
      </c>
      <c r="AP232" s="1" cm="1">
        <f t="array" ref="AP232">SUMPRODUCT((N232:T232/100)^2)</f>
        <v>0.811471129274498</v>
      </c>
      <c r="AQ232" s="1" cm="1">
        <f t="array" ref="AQ232">1/SUMPRODUCT((N232:T232/100)^2)</f>
        <v>1.23232973290628</v>
      </c>
      <c r="AR232" s="1" t="s">
        <v>55</v>
      </c>
      <c r="AS232" s="6">
        <f t="shared" si="81"/>
        <v>2</v>
      </c>
      <c r="AT232" s="1">
        <v>979.85</v>
      </c>
      <c r="AU232" s="1">
        <v>4</v>
      </c>
      <c r="AV232" s="1">
        <v>50</v>
      </c>
      <c r="AW232" s="1">
        <v>549.85</v>
      </c>
      <c r="AX232" s="1">
        <v>4</v>
      </c>
      <c r="AY232" s="5">
        <f t="shared" si="82"/>
        <v>274.925</v>
      </c>
      <c r="AZ232" s="1">
        <f t="shared" si="83"/>
        <v>2</v>
      </c>
      <c r="BA232" s="1">
        <f t="shared" si="84"/>
        <v>2199.4</v>
      </c>
      <c r="BB232" s="1">
        <f t="shared" si="85"/>
        <v>430</v>
      </c>
      <c r="BC232" s="1" t="s">
        <v>56</v>
      </c>
      <c r="BD232" s="1">
        <v>170</v>
      </c>
      <c r="BE232" s="1" t="s">
        <v>52</v>
      </c>
      <c r="BF232" s="1" t="s">
        <v>52</v>
      </c>
      <c r="BG232" s="1">
        <v>38</v>
      </c>
      <c r="BH232" s="1">
        <f t="shared" si="86"/>
        <v>-0.538011936876804</v>
      </c>
      <c r="BI232" s="1">
        <f t="shared" si="87"/>
        <v>0.945850340334221</v>
      </c>
    </row>
    <row r="233" spans="1:61">
      <c r="A233" s="1">
        <v>1183</v>
      </c>
      <c r="B233" s="1" t="s">
        <v>99</v>
      </c>
      <c r="C233" s="1" t="str">
        <f>_xlfn.XLOOKUP(A233,All!$A:$A,All!$C:$C,"")</f>
        <v>Cu-Al-Cr-Mg-Ni-Si</v>
      </c>
      <c r="D233" s="1">
        <v>2</v>
      </c>
      <c r="E233" s="1" t="s">
        <v>1344</v>
      </c>
      <c r="F233" s="1">
        <f t="shared" si="66"/>
        <v>92.25</v>
      </c>
      <c r="G233" s="1">
        <v>0.5</v>
      </c>
      <c r="H233" s="1">
        <v>0.1</v>
      </c>
      <c r="I233" s="1">
        <v>0.15</v>
      </c>
      <c r="J233" s="1">
        <v>6</v>
      </c>
      <c r="K233" s="1">
        <v>1</v>
      </c>
      <c r="L233" s="1">
        <v>0</v>
      </c>
      <c r="M233" s="1" t="s">
        <v>1345</v>
      </c>
      <c r="N233" s="1" cm="1">
        <f t="array" ref="N233">(F233/$F$4)/SUMPRODUCT($F233:$L233/$F$4:$L$4)*100</f>
        <v>89.8241262975082</v>
      </c>
      <c r="O233" s="1" cm="1">
        <f t="array" ref="O233">(G233/$G$4)/SUMPRODUCT($F233:$L233/$F$4:$L$4)*100</f>
        <v>1.14659676353571</v>
      </c>
      <c r="P233" s="1" cm="1">
        <f t="array" ref="P233">(H233/$H$4)/SUMPRODUCT($F233:$L233/$F$4:$L$4)*100</f>
        <v>0.118999437932613</v>
      </c>
      <c r="Q233" s="1" cm="1">
        <f t="array" ref="Q233">(I233/$I$4)/SUMPRODUCT($F233:$L233/$F$4:$L$4)*100</f>
        <v>0.381865548739609</v>
      </c>
      <c r="R233" s="1" cm="1">
        <f t="array" ref="R233">(J233/$J$4)/SUMPRODUCT($F233:$L233/$F$4:$L$4)*100</f>
        <v>6.32528046759661</v>
      </c>
      <c r="S233" s="1" cm="1">
        <f t="array" ref="S233">(K233/$K$4)/SUMPRODUCT($F233:$L233/$F$4:$L$4)*100</f>
        <v>2.20313148468724</v>
      </c>
      <c r="T233" s="1" cm="1">
        <f t="array" ref="T233">(L233/$L$4)/SUMPRODUCT($F233:$L233/$F$4:$L$4)*100</f>
        <v>0</v>
      </c>
      <c r="U233" s="1">
        <f t="shared" si="67"/>
        <v>100</v>
      </c>
      <c r="V233" s="1">
        <f t="shared" si="68"/>
        <v>6</v>
      </c>
      <c r="W233" s="1">
        <f t="shared" si="69"/>
        <v>7</v>
      </c>
      <c r="X233" s="1">
        <f t="shared" si="70"/>
        <v>6</v>
      </c>
      <c r="Y233" s="1">
        <f t="shared" si="71"/>
        <v>0.0214285714285714</v>
      </c>
      <c r="Z233" s="1">
        <f t="shared" si="72"/>
        <v>0</v>
      </c>
      <c r="AA233" s="1">
        <f t="shared" si="73"/>
        <v>0</v>
      </c>
      <c r="AB233" s="1">
        <f t="shared" si="74"/>
        <v>0.1</v>
      </c>
      <c r="AC233" s="1">
        <f t="shared" si="75"/>
        <v>0</v>
      </c>
      <c r="AD233" s="1">
        <f t="shared" si="76"/>
        <v>1.18999437932613</v>
      </c>
      <c r="AE233" s="1">
        <f t="shared" si="77"/>
        <v>0.0142857142857143</v>
      </c>
      <c r="AF233" s="1">
        <f t="shared" si="78"/>
        <v>70</v>
      </c>
      <c r="AG233" s="1">
        <f t="shared" si="79"/>
        <v>0.7</v>
      </c>
      <c r="AH233" s="7">
        <f t="shared" si="80"/>
        <v>0.101758737024918</v>
      </c>
      <c r="AI233" s="7" cm="1">
        <f t="array" ref="AI233">SQRT(SUMPRODUCT(N233:T233/100,(1-($N$4:$T$4/(SUMPRODUCT(N233:T233,$N$4:$T$4)/100)))^2))</f>
        <v>0.0290537376869327</v>
      </c>
      <c r="AJ233" s="7" cm="1">
        <f t="array" ref="AJ233">SUMPRODUCT(N233:T233,$N$3:$T$3)/100</f>
        <v>1.8947687920439</v>
      </c>
      <c r="AK233" s="7" cm="1">
        <f t="array" ref="AK233">SUMPRODUCT(N233:T233/100,($N$3:$T$3-(SUMPRODUCT(N233:T233,$N$3:$T$3)/100))^2)</f>
        <v>0.00234106527333297</v>
      </c>
      <c r="AL233" s="7" cm="1">
        <f t="array" ref="AL233">SUMPRODUCT(N233:T233/100,($N$2:$T$2-(SUMPRODUCT(N233:T233,$N$2:$T$2)/100))^2)</f>
        <v>2.09350754742919</v>
      </c>
      <c r="AM233" s="7" cm="1">
        <f t="array" ref="AM233">SUMPRODUCT(N233:T233,$N$2:$T$2)/100</f>
        <v>10.6504823790299</v>
      </c>
      <c r="AN233" s="1" cm="1">
        <f t="array" ref="AN233">SUMPRODUCT(N233:T233,$N$1:$T$1)/100</f>
        <v>1109.7582017422</v>
      </c>
      <c r="AO233" s="1" cm="1">
        <f t="array" ref="AO233">-8.314*SUMPRODUCT((N233:T233/100)*LN(N233:T233/100+0.000000000001))</f>
        <v>3.62139437182299</v>
      </c>
      <c r="AP233" s="1" cm="1">
        <f t="array" ref="AP233">SUMPRODUCT((N233:T233/100)^2)</f>
        <v>0.811471129274498</v>
      </c>
      <c r="AQ233" s="1" cm="1">
        <f t="array" ref="AQ233">1/SUMPRODUCT((N233:T233/100)^2)</f>
        <v>1.23232973290628</v>
      </c>
      <c r="AR233" s="1" t="s">
        <v>55</v>
      </c>
      <c r="AS233" s="6">
        <f t="shared" si="81"/>
        <v>2</v>
      </c>
      <c r="AT233" s="1">
        <v>979.85</v>
      </c>
      <c r="AU233" s="1">
        <v>4</v>
      </c>
      <c r="AV233" s="1">
        <v>50</v>
      </c>
      <c r="AW233" s="1">
        <v>499.85</v>
      </c>
      <c r="AX233" s="1">
        <v>8</v>
      </c>
      <c r="AY233" s="5">
        <f t="shared" si="82"/>
        <v>249.925</v>
      </c>
      <c r="AZ233" s="1">
        <f t="shared" si="83"/>
        <v>4</v>
      </c>
      <c r="BA233" s="1">
        <f t="shared" si="84"/>
        <v>3998.8</v>
      </c>
      <c r="BB233" s="1">
        <f t="shared" si="85"/>
        <v>480</v>
      </c>
      <c r="BC233" s="1" t="s">
        <v>56</v>
      </c>
      <c r="BD233" s="1">
        <v>171</v>
      </c>
      <c r="BE233" s="1" t="s">
        <v>52</v>
      </c>
      <c r="BF233" s="1" t="s">
        <v>52</v>
      </c>
      <c r="BG233" s="1">
        <v>38</v>
      </c>
      <c r="BH233" s="1">
        <f t="shared" si="86"/>
        <v>-0.525151011818239</v>
      </c>
      <c r="BI233" s="1">
        <f t="shared" si="87"/>
        <v>0.94370407868224</v>
      </c>
    </row>
    <row r="234" spans="1:61">
      <c r="A234" s="1">
        <v>1078</v>
      </c>
      <c r="B234" s="1" t="s">
        <v>99</v>
      </c>
      <c r="C234" s="1" t="str">
        <f>_xlfn.XLOOKUP(A234,All!$A:$A,All!$C:$C,"")</f>
        <v>Cu-Al-Cr-Mg-Ni-Si</v>
      </c>
      <c r="D234" s="1">
        <v>2</v>
      </c>
      <c r="E234" s="1" t="s">
        <v>1344</v>
      </c>
      <c r="F234" s="1">
        <f t="shared" si="66"/>
        <v>92.25</v>
      </c>
      <c r="G234" s="1">
        <v>0.5</v>
      </c>
      <c r="H234" s="1">
        <v>0.1</v>
      </c>
      <c r="I234" s="1">
        <v>0.15</v>
      </c>
      <c r="J234" s="1">
        <v>6</v>
      </c>
      <c r="K234" s="1">
        <v>1</v>
      </c>
      <c r="L234" s="1">
        <v>0</v>
      </c>
      <c r="M234" s="1" t="s">
        <v>1345</v>
      </c>
      <c r="N234" s="1" cm="1">
        <f t="array" ref="N234">(F234/$F$4)/SUMPRODUCT($F234:$L234/$F$4:$L$4)*100</f>
        <v>89.8241262975082</v>
      </c>
      <c r="O234" s="1" cm="1">
        <f t="array" ref="O234">(G234/$G$4)/SUMPRODUCT($F234:$L234/$F$4:$L$4)*100</f>
        <v>1.14659676353571</v>
      </c>
      <c r="P234" s="1" cm="1">
        <f t="array" ref="P234">(H234/$H$4)/SUMPRODUCT($F234:$L234/$F$4:$L$4)*100</f>
        <v>0.118999437932613</v>
      </c>
      <c r="Q234" s="1" cm="1">
        <f t="array" ref="Q234">(I234/$I$4)/SUMPRODUCT($F234:$L234/$F$4:$L$4)*100</f>
        <v>0.381865548739609</v>
      </c>
      <c r="R234" s="1" cm="1">
        <f t="array" ref="R234">(J234/$J$4)/SUMPRODUCT($F234:$L234/$F$4:$L$4)*100</f>
        <v>6.32528046759661</v>
      </c>
      <c r="S234" s="1" cm="1">
        <f t="array" ref="S234">(K234/$K$4)/SUMPRODUCT($F234:$L234/$F$4:$L$4)*100</f>
        <v>2.20313148468724</v>
      </c>
      <c r="T234" s="1" cm="1">
        <f t="array" ref="T234">(L234/$L$4)/SUMPRODUCT($F234:$L234/$F$4:$L$4)*100</f>
        <v>0</v>
      </c>
      <c r="U234" s="1">
        <f t="shared" si="67"/>
        <v>100</v>
      </c>
      <c r="V234" s="1">
        <f t="shared" si="68"/>
        <v>6</v>
      </c>
      <c r="W234" s="1">
        <f t="shared" si="69"/>
        <v>7</v>
      </c>
      <c r="X234" s="1">
        <f t="shared" si="70"/>
        <v>6</v>
      </c>
      <c r="Y234" s="1">
        <f t="shared" si="71"/>
        <v>0.0214285714285714</v>
      </c>
      <c r="Z234" s="1">
        <f t="shared" si="72"/>
        <v>0</v>
      </c>
      <c r="AA234" s="1">
        <f t="shared" si="73"/>
        <v>0</v>
      </c>
      <c r="AB234" s="1">
        <f t="shared" si="74"/>
        <v>0.1</v>
      </c>
      <c r="AC234" s="1">
        <f t="shared" si="75"/>
        <v>0</v>
      </c>
      <c r="AD234" s="1">
        <f t="shared" si="76"/>
        <v>1.18999437932613</v>
      </c>
      <c r="AE234" s="1">
        <f t="shared" si="77"/>
        <v>0.0142857142857143</v>
      </c>
      <c r="AF234" s="1">
        <f t="shared" si="78"/>
        <v>70</v>
      </c>
      <c r="AG234" s="1">
        <f t="shared" si="79"/>
        <v>0.7</v>
      </c>
      <c r="AH234" s="7">
        <f t="shared" si="80"/>
        <v>0.101758737024918</v>
      </c>
      <c r="AI234" s="7" cm="1">
        <f t="array" ref="AI234">SQRT(SUMPRODUCT(N234:T234/100,(1-($N$4:$T$4/(SUMPRODUCT(N234:T234,$N$4:$T$4)/100)))^2))</f>
        <v>0.0290537376869327</v>
      </c>
      <c r="AJ234" s="7" cm="1">
        <f t="array" ref="AJ234">SUMPRODUCT(N234:T234,$N$3:$T$3)/100</f>
        <v>1.8947687920439</v>
      </c>
      <c r="AK234" s="7" cm="1">
        <f t="array" ref="AK234">SUMPRODUCT(N234:T234/100,($N$3:$T$3-(SUMPRODUCT(N234:T234,$N$3:$T$3)/100))^2)</f>
        <v>0.00234106527333297</v>
      </c>
      <c r="AL234" s="7" cm="1">
        <f t="array" ref="AL234">SUMPRODUCT(N234:T234/100,($N$2:$T$2-(SUMPRODUCT(N234:T234,$N$2:$T$2)/100))^2)</f>
        <v>2.09350754742919</v>
      </c>
      <c r="AM234" s="7" cm="1">
        <f t="array" ref="AM234">SUMPRODUCT(N234:T234,$N$2:$T$2)/100</f>
        <v>10.6504823790299</v>
      </c>
      <c r="AN234" s="1" cm="1">
        <f t="array" ref="AN234">SUMPRODUCT(N234:T234,$N$1:$T$1)/100</f>
        <v>1109.7582017422</v>
      </c>
      <c r="AO234" s="1" cm="1">
        <f t="array" ref="AO234">-8.314*SUMPRODUCT((N234:T234/100)*LN(N234:T234/100+0.000000000001))</f>
        <v>3.62139437182299</v>
      </c>
      <c r="AP234" s="1" cm="1">
        <f t="array" ref="AP234">SUMPRODUCT((N234:T234/100)^2)</f>
        <v>0.811471129274498</v>
      </c>
      <c r="AQ234" s="1" cm="1">
        <f t="array" ref="AQ234">1/SUMPRODUCT((N234:T234/100)^2)</f>
        <v>1.23232973290628</v>
      </c>
      <c r="AR234" s="1" t="s">
        <v>55</v>
      </c>
      <c r="AS234" s="6">
        <f t="shared" si="81"/>
        <v>2</v>
      </c>
      <c r="AT234" s="1">
        <v>979.85</v>
      </c>
      <c r="AU234" s="1">
        <v>4</v>
      </c>
      <c r="AV234" s="1">
        <v>50</v>
      </c>
      <c r="AW234" s="1">
        <v>549.85</v>
      </c>
      <c r="AX234" s="1">
        <v>3</v>
      </c>
      <c r="AY234" s="5">
        <f t="shared" si="82"/>
        <v>274.925</v>
      </c>
      <c r="AZ234" s="1">
        <f t="shared" si="83"/>
        <v>1.5</v>
      </c>
      <c r="BA234" s="1">
        <f t="shared" si="84"/>
        <v>1649.55</v>
      </c>
      <c r="BB234" s="1">
        <f t="shared" si="85"/>
        <v>430</v>
      </c>
      <c r="BC234" s="1" t="s">
        <v>56</v>
      </c>
      <c r="BD234" s="1">
        <v>173</v>
      </c>
      <c r="BE234" s="1" t="s">
        <v>52</v>
      </c>
      <c r="BF234" s="1" t="s">
        <v>52</v>
      </c>
      <c r="BG234" s="1">
        <v>38</v>
      </c>
      <c r="BH234" s="1">
        <f t="shared" si="86"/>
        <v>-0.499429161701109</v>
      </c>
      <c r="BI234" s="1">
        <f t="shared" si="87"/>
        <v>0.939426893652025</v>
      </c>
    </row>
    <row r="235" spans="1:61">
      <c r="A235" s="1">
        <v>642</v>
      </c>
      <c r="B235" s="1" t="s">
        <v>97</v>
      </c>
      <c r="C235" s="1" t="str">
        <f>_xlfn.XLOOKUP(A235,All!$A:$A,All!$C:$C,"")</f>
        <v>Cu-Al-Cr-Mg-Ni-Si</v>
      </c>
      <c r="D235" s="1">
        <v>2</v>
      </c>
      <c r="E235" s="1" t="s">
        <v>1344</v>
      </c>
      <c r="F235" s="1">
        <f t="shared" si="66"/>
        <v>92.27</v>
      </c>
      <c r="G235" s="1">
        <v>0.49</v>
      </c>
      <c r="H235" s="1">
        <v>0.11</v>
      </c>
      <c r="I235" s="1">
        <v>0.12</v>
      </c>
      <c r="J235" s="1">
        <v>5.98</v>
      </c>
      <c r="K235" s="1">
        <v>1.03</v>
      </c>
      <c r="L235" s="1">
        <v>0</v>
      </c>
      <c r="M235" s="1" t="s">
        <v>1345</v>
      </c>
      <c r="N235" s="1" cm="1">
        <f t="array" ref="N235">(F235/$F$4)/SUMPRODUCT($F235:$L235/$F$4:$L$4)*100</f>
        <v>89.8641984588999</v>
      </c>
      <c r="O235" s="1" cm="1">
        <f t="array" ref="O235">(G235/$G$4)/SUMPRODUCT($F235:$L235/$F$4:$L$4)*100</f>
        <v>1.12392244657047</v>
      </c>
      <c r="P235" s="1" cm="1">
        <f t="array" ref="P235">(H235/$H$4)/SUMPRODUCT($F235:$L235/$F$4:$L$4)*100</f>
        <v>0.130929392522741</v>
      </c>
      <c r="Q235" s="1" cm="1">
        <f t="array" ref="Q235">(I235/$I$4)/SUMPRODUCT($F235:$L235/$F$4:$L$4)*100</f>
        <v>0.305562478066051</v>
      </c>
      <c r="R235" s="1" cm="1">
        <f t="array" ref="R235">(J235/$J$4)/SUMPRODUCT($F235:$L235/$F$4:$L$4)*100</f>
        <v>6.30564153814258</v>
      </c>
      <c r="S235" s="1" cm="1">
        <f t="array" ref="S235">(K235/$K$4)/SUMPRODUCT($F235:$L235/$F$4:$L$4)*100</f>
        <v>2.26974568579824</v>
      </c>
      <c r="T235" s="1" cm="1">
        <f t="array" ref="T235">(L235/$L$4)/SUMPRODUCT($F235:$L235/$F$4:$L$4)*100</f>
        <v>0</v>
      </c>
      <c r="U235" s="1">
        <f t="shared" si="67"/>
        <v>100</v>
      </c>
      <c r="V235" s="1">
        <f t="shared" si="68"/>
        <v>5.80582524271845</v>
      </c>
      <c r="W235" s="1">
        <f t="shared" si="69"/>
        <v>7.01</v>
      </c>
      <c r="X235" s="1">
        <f t="shared" si="70"/>
        <v>6.1594</v>
      </c>
      <c r="Y235" s="1">
        <f t="shared" si="71"/>
        <v>0.0171184022824536</v>
      </c>
      <c r="Z235" s="1">
        <f t="shared" si="72"/>
        <v>0</v>
      </c>
      <c r="AA235" s="1">
        <f t="shared" si="73"/>
        <v>0</v>
      </c>
      <c r="AB235" s="1">
        <f t="shared" si="74"/>
        <v>0.11</v>
      </c>
      <c r="AC235" s="1">
        <f t="shared" si="75"/>
        <v>0</v>
      </c>
      <c r="AD235" s="1">
        <f t="shared" si="76"/>
        <v>1.19026720475219</v>
      </c>
      <c r="AE235" s="1">
        <f t="shared" si="77"/>
        <v>0.0156918687589158</v>
      </c>
      <c r="AF235" s="1">
        <f t="shared" si="78"/>
        <v>63.7272727272727</v>
      </c>
      <c r="AG235" s="1">
        <f t="shared" si="79"/>
        <v>0.7711</v>
      </c>
      <c r="AH235" s="7">
        <f t="shared" si="80"/>
        <v>0.101358015411001</v>
      </c>
      <c r="AI235" s="7" cm="1">
        <f t="array" ref="AI235">SQRT(SUMPRODUCT(N235:T235/100,(1-($N$4:$T$4/(SUMPRODUCT(N235:T235,$N$4:$T$4)/100)))^2))</f>
        <v>0.0283459528596504</v>
      </c>
      <c r="AJ235" s="7" cm="1">
        <f t="array" ref="AJ235">SUMPRODUCT(N235:T235,$N$3:$T$3)/100</f>
        <v>1.89525413989612</v>
      </c>
      <c r="AK235" s="7" cm="1">
        <f t="array" ref="AK235">SUMPRODUCT(N235:T235/100,($N$3:$T$3-(SUMPRODUCT(N235:T235,$N$3:$T$3)/100))^2)</f>
        <v>0.00206807954721929</v>
      </c>
      <c r="AL235" s="7" cm="1">
        <f t="array" ref="AL235">SUMPRODUCT(N235:T235/100,($N$2:$T$2-(SUMPRODUCT(N235:T235,$N$2:$T$2)/100))^2)</f>
        <v>2.05513365727056</v>
      </c>
      <c r="AM235" s="7" cm="1">
        <f t="array" ref="AM235">SUMPRODUCT(N235:T235,$N$2:$T$2)/100</f>
        <v>10.654100498235</v>
      </c>
      <c r="AN235" s="1" cm="1">
        <f t="array" ref="AN235">SUMPRODUCT(N235:T235,$N$1:$T$1)/100</f>
        <v>1110.43082202411</v>
      </c>
      <c r="AO235" s="1" cm="1">
        <f t="array" ref="AO235">-8.314*SUMPRODUCT((N235:T235/100)*LN(N235:T235/100+0.000000000001))</f>
        <v>3.60047464611669</v>
      </c>
      <c r="AP235" s="1" cm="1">
        <f t="array" ref="AP235">SUMPRODUCT((N235:T235/100)^2)</f>
        <v>0.812186073794603</v>
      </c>
      <c r="AQ235" s="1" cm="1">
        <f t="array" ref="AQ235">1/SUMPRODUCT((N235:T235/100)^2)</f>
        <v>1.23124494775922</v>
      </c>
      <c r="AR235" s="1" t="s">
        <v>50</v>
      </c>
      <c r="AS235" s="6">
        <f t="shared" si="81"/>
        <v>1</v>
      </c>
      <c r="AT235" s="1">
        <v>969.85</v>
      </c>
      <c r="AU235" s="1">
        <v>6</v>
      </c>
      <c r="AV235" s="1">
        <v>50</v>
      </c>
      <c r="AW235" s="1">
        <v>699.85</v>
      </c>
      <c r="AX235" s="1">
        <v>2</v>
      </c>
      <c r="AY235" s="5">
        <f t="shared" si="82"/>
        <v>349.925</v>
      </c>
      <c r="AZ235" s="1">
        <f t="shared" si="83"/>
        <v>1</v>
      </c>
      <c r="BA235" s="1">
        <f t="shared" si="84"/>
        <v>1399.7</v>
      </c>
      <c r="BB235" s="1">
        <f t="shared" si="85"/>
        <v>270</v>
      </c>
      <c r="BC235" s="1" t="s">
        <v>51</v>
      </c>
      <c r="BD235" s="1">
        <v>179</v>
      </c>
      <c r="BE235" s="1" t="s">
        <v>52</v>
      </c>
      <c r="BF235" s="1" t="s">
        <v>52</v>
      </c>
      <c r="BG235" s="1">
        <v>38</v>
      </c>
      <c r="BH235" s="1">
        <f t="shared" si="86"/>
        <v>-0.422263611349718</v>
      </c>
      <c r="BI235" s="1">
        <f t="shared" si="87"/>
        <v>0.926720585659848</v>
      </c>
    </row>
    <row r="236" spans="1:61">
      <c r="A236" s="1">
        <v>658</v>
      </c>
      <c r="B236" s="1" t="s">
        <v>97</v>
      </c>
      <c r="C236" s="1" t="str">
        <f>_xlfn.XLOOKUP(A236,All!$A:$A,All!$C:$C,"")</f>
        <v>Cu-Al-Cr-Mg-Ni-Si</v>
      </c>
      <c r="D236" s="1">
        <v>2</v>
      </c>
      <c r="E236" s="1" t="s">
        <v>1344</v>
      </c>
      <c r="F236" s="1">
        <f t="shared" si="66"/>
        <v>92.27</v>
      </c>
      <c r="G236" s="1">
        <v>0.49</v>
      </c>
      <c r="H236" s="1">
        <v>0.11</v>
      </c>
      <c r="I236" s="1">
        <v>0.12</v>
      </c>
      <c r="J236" s="1">
        <v>5.98</v>
      </c>
      <c r="K236" s="1">
        <v>1.03</v>
      </c>
      <c r="L236" s="1">
        <v>0</v>
      </c>
      <c r="M236" s="1" t="s">
        <v>1345</v>
      </c>
      <c r="N236" s="1" cm="1">
        <f t="array" ref="N236">(F236/$F$4)/SUMPRODUCT($F236:$L236/$F$4:$L$4)*100</f>
        <v>89.8641984588999</v>
      </c>
      <c r="O236" s="1" cm="1">
        <f t="array" ref="O236">(G236/$G$4)/SUMPRODUCT($F236:$L236/$F$4:$L$4)*100</f>
        <v>1.12392244657047</v>
      </c>
      <c r="P236" s="1" cm="1">
        <f t="array" ref="P236">(H236/$H$4)/SUMPRODUCT($F236:$L236/$F$4:$L$4)*100</f>
        <v>0.130929392522741</v>
      </c>
      <c r="Q236" s="1" cm="1">
        <f t="array" ref="Q236">(I236/$I$4)/SUMPRODUCT($F236:$L236/$F$4:$L$4)*100</f>
        <v>0.305562478066051</v>
      </c>
      <c r="R236" s="1" cm="1">
        <f t="array" ref="R236">(J236/$J$4)/SUMPRODUCT($F236:$L236/$F$4:$L$4)*100</f>
        <v>6.30564153814258</v>
      </c>
      <c r="S236" s="1" cm="1">
        <f t="array" ref="S236">(K236/$K$4)/SUMPRODUCT($F236:$L236/$F$4:$L$4)*100</f>
        <v>2.26974568579824</v>
      </c>
      <c r="T236" s="1" cm="1">
        <f t="array" ref="T236">(L236/$L$4)/SUMPRODUCT($F236:$L236/$F$4:$L$4)*100</f>
        <v>0</v>
      </c>
      <c r="U236" s="1">
        <f t="shared" si="67"/>
        <v>100</v>
      </c>
      <c r="V236" s="1">
        <f t="shared" si="68"/>
        <v>5.80582524271845</v>
      </c>
      <c r="W236" s="1">
        <f t="shared" si="69"/>
        <v>7.01</v>
      </c>
      <c r="X236" s="1">
        <f t="shared" si="70"/>
        <v>6.1594</v>
      </c>
      <c r="Y236" s="1">
        <f t="shared" si="71"/>
        <v>0.0171184022824536</v>
      </c>
      <c r="Z236" s="1">
        <f t="shared" si="72"/>
        <v>0</v>
      </c>
      <c r="AA236" s="1">
        <f t="shared" si="73"/>
        <v>0</v>
      </c>
      <c r="AB236" s="1">
        <f t="shared" si="74"/>
        <v>0.11</v>
      </c>
      <c r="AC236" s="1">
        <f t="shared" si="75"/>
        <v>0</v>
      </c>
      <c r="AD236" s="1">
        <f t="shared" si="76"/>
        <v>1.19026720475219</v>
      </c>
      <c r="AE236" s="1">
        <f t="shared" si="77"/>
        <v>0.0156918687589158</v>
      </c>
      <c r="AF236" s="1">
        <f t="shared" si="78"/>
        <v>63.7272727272727</v>
      </c>
      <c r="AG236" s="1">
        <f t="shared" si="79"/>
        <v>0.7711</v>
      </c>
      <c r="AH236" s="7">
        <f t="shared" si="80"/>
        <v>0.101358015411001</v>
      </c>
      <c r="AI236" s="7" cm="1">
        <f t="array" ref="AI236">SQRT(SUMPRODUCT(N236:T236/100,(1-($N$4:$T$4/(SUMPRODUCT(N236:T236,$N$4:$T$4)/100)))^2))</f>
        <v>0.0283459528596504</v>
      </c>
      <c r="AJ236" s="7" cm="1">
        <f t="array" ref="AJ236">SUMPRODUCT(N236:T236,$N$3:$T$3)/100</f>
        <v>1.89525413989612</v>
      </c>
      <c r="AK236" s="7" cm="1">
        <f t="array" ref="AK236">SUMPRODUCT(N236:T236/100,($N$3:$T$3-(SUMPRODUCT(N236:T236,$N$3:$T$3)/100))^2)</f>
        <v>0.00206807954721929</v>
      </c>
      <c r="AL236" s="7" cm="1">
        <f t="array" ref="AL236">SUMPRODUCT(N236:T236/100,($N$2:$T$2-(SUMPRODUCT(N236:T236,$N$2:$T$2)/100))^2)</f>
        <v>2.05513365727056</v>
      </c>
      <c r="AM236" s="7" cm="1">
        <f t="array" ref="AM236">SUMPRODUCT(N236:T236,$N$2:$T$2)/100</f>
        <v>10.654100498235</v>
      </c>
      <c r="AN236" s="1" cm="1">
        <f t="array" ref="AN236">SUMPRODUCT(N236:T236,$N$1:$T$1)/100</f>
        <v>1110.43082202411</v>
      </c>
      <c r="AO236" s="1" cm="1">
        <f t="array" ref="AO236">-8.314*SUMPRODUCT((N236:T236/100)*LN(N236:T236/100+0.000000000001))</f>
        <v>3.60047464611669</v>
      </c>
      <c r="AP236" s="1" cm="1">
        <f t="array" ref="AP236">SUMPRODUCT((N236:T236/100)^2)</f>
        <v>0.812186073794603</v>
      </c>
      <c r="AQ236" s="1" cm="1">
        <f t="array" ref="AQ236">1/SUMPRODUCT((N236:T236/100)^2)</f>
        <v>1.23124494775922</v>
      </c>
      <c r="AR236" s="1" t="s">
        <v>50</v>
      </c>
      <c r="AS236" s="6">
        <f t="shared" si="81"/>
        <v>1</v>
      </c>
      <c r="AT236" s="1">
        <v>969.85</v>
      </c>
      <c r="AU236" s="1">
        <v>6</v>
      </c>
      <c r="AV236" s="1">
        <v>50</v>
      </c>
      <c r="AW236" s="1">
        <v>599.85</v>
      </c>
      <c r="AX236" s="1">
        <v>3</v>
      </c>
      <c r="AY236" s="5">
        <f t="shared" si="82"/>
        <v>299.925</v>
      </c>
      <c r="AZ236" s="1">
        <f t="shared" si="83"/>
        <v>1.5</v>
      </c>
      <c r="BA236" s="1">
        <f t="shared" si="84"/>
        <v>1799.55</v>
      </c>
      <c r="BB236" s="1">
        <f t="shared" si="85"/>
        <v>370</v>
      </c>
      <c r="BC236" s="1" t="s">
        <v>51</v>
      </c>
      <c r="BD236" s="1">
        <v>179</v>
      </c>
      <c r="BE236" s="1" t="s">
        <v>52</v>
      </c>
      <c r="BF236" s="1" t="s">
        <v>52</v>
      </c>
      <c r="BG236" s="1">
        <v>38</v>
      </c>
      <c r="BH236" s="1">
        <f t="shared" si="86"/>
        <v>-0.422263611349718</v>
      </c>
      <c r="BI236" s="1">
        <f t="shared" si="87"/>
        <v>0.926720585659848</v>
      </c>
    </row>
    <row r="237" spans="1:61">
      <c r="A237" s="1">
        <v>1051</v>
      </c>
      <c r="B237" s="1" t="s">
        <v>99</v>
      </c>
      <c r="C237" s="1" t="str">
        <f>_xlfn.XLOOKUP(A237,All!$A:$A,All!$C:$C,"")</f>
        <v>Cu-Al-Cr-Mg-Ni-Si</v>
      </c>
      <c r="D237" s="1">
        <v>2</v>
      </c>
      <c r="E237" s="1" t="s">
        <v>1344</v>
      </c>
      <c r="F237" s="1">
        <f t="shared" si="66"/>
        <v>92.25</v>
      </c>
      <c r="G237" s="1">
        <v>0.5</v>
      </c>
      <c r="H237" s="1">
        <v>0.1</v>
      </c>
      <c r="I237" s="1">
        <v>0.15</v>
      </c>
      <c r="J237" s="1">
        <v>6</v>
      </c>
      <c r="K237" s="1">
        <v>1</v>
      </c>
      <c r="L237" s="1">
        <v>0</v>
      </c>
      <c r="M237" s="1" t="s">
        <v>1345</v>
      </c>
      <c r="N237" s="1" cm="1">
        <f t="array" ref="N237">(F237/$F$4)/SUMPRODUCT($F237:$L237/$F$4:$L$4)*100</f>
        <v>89.8241262975082</v>
      </c>
      <c r="O237" s="1" cm="1">
        <f t="array" ref="O237">(G237/$G$4)/SUMPRODUCT($F237:$L237/$F$4:$L$4)*100</f>
        <v>1.14659676353571</v>
      </c>
      <c r="P237" s="1" cm="1">
        <f t="array" ref="P237">(H237/$H$4)/SUMPRODUCT($F237:$L237/$F$4:$L$4)*100</f>
        <v>0.118999437932613</v>
      </c>
      <c r="Q237" s="1" cm="1">
        <f t="array" ref="Q237">(I237/$I$4)/SUMPRODUCT($F237:$L237/$F$4:$L$4)*100</f>
        <v>0.381865548739609</v>
      </c>
      <c r="R237" s="1" cm="1">
        <f t="array" ref="R237">(J237/$J$4)/SUMPRODUCT($F237:$L237/$F$4:$L$4)*100</f>
        <v>6.32528046759661</v>
      </c>
      <c r="S237" s="1" cm="1">
        <f t="array" ref="S237">(K237/$K$4)/SUMPRODUCT($F237:$L237/$F$4:$L$4)*100</f>
        <v>2.20313148468724</v>
      </c>
      <c r="T237" s="1" cm="1">
        <f t="array" ref="T237">(L237/$L$4)/SUMPRODUCT($F237:$L237/$F$4:$L$4)*100</f>
        <v>0</v>
      </c>
      <c r="U237" s="1">
        <f t="shared" si="67"/>
        <v>100</v>
      </c>
      <c r="V237" s="1">
        <f t="shared" si="68"/>
        <v>6</v>
      </c>
      <c r="W237" s="1">
        <f t="shared" si="69"/>
        <v>7</v>
      </c>
      <c r="X237" s="1">
        <f t="shared" si="70"/>
        <v>6</v>
      </c>
      <c r="Y237" s="1">
        <f t="shared" si="71"/>
        <v>0.0214285714285714</v>
      </c>
      <c r="Z237" s="1">
        <f t="shared" si="72"/>
        <v>0</v>
      </c>
      <c r="AA237" s="1">
        <f t="shared" si="73"/>
        <v>0</v>
      </c>
      <c r="AB237" s="1">
        <f t="shared" si="74"/>
        <v>0.1</v>
      </c>
      <c r="AC237" s="1">
        <f t="shared" si="75"/>
        <v>0</v>
      </c>
      <c r="AD237" s="1">
        <f t="shared" si="76"/>
        <v>1.18999437932613</v>
      </c>
      <c r="AE237" s="1">
        <f t="shared" si="77"/>
        <v>0.0142857142857143</v>
      </c>
      <c r="AF237" s="1">
        <f t="shared" si="78"/>
        <v>70</v>
      </c>
      <c r="AG237" s="1">
        <f t="shared" si="79"/>
        <v>0.7</v>
      </c>
      <c r="AH237" s="7">
        <f t="shared" si="80"/>
        <v>0.101758737024918</v>
      </c>
      <c r="AI237" s="7" cm="1">
        <f t="array" ref="AI237">SQRT(SUMPRODUCT(N237:T237/100,(1-($N$4:$T$4/(SUMPRODUCT(N237:T237,$N$4:$T$4)/100)))^2))</f>
        <v>0.0290537376869327</v>
      </c>
      <c r="AJ237" s="7" cm="1">
        <f t="array" ref="AJ237">SUMPRODUCT(N237:T237,$N$3:$T$3)/100</f>
        <v>1.8947687920439</v>
      </c>
      <c r="AK237" s="7" cm="1">
        <f t="array" ref="AK237">SUMPRODUCT(N237:T237/100,($N$3:$T$3-(SUMPRODUCT(N237:T237,$N$3:$T$3)/100))^2)</f>
        <v>0.00234106527333297</v>
      </c>
      <c r="AL237" s="7" cm="1">
        <f t="array" ref="AL237">SUMPRODUCT(N237:T237/100,($N$2:$T$2-(SUMPRODUCT(N237:T237,$N$2:$T$2)/100))^2)</f>
        <v>2.09350754742919</v>
      </c>
      <c r="AM237" s="7" cm="1">
        <f t="array" ref="AM237">SUMPRODUCT(N237:T237,$N$2:$T$2)/100</f>
        <v>10.6504823790299</v>
      </c>
      <c r="AN237" s="1" cm="1">
        <f t="array" ref="AN237">SUMPRODUCT(N237:T237,$N$1:$T$1)/100</f>
        <v>1109.7582017422</v>
      </c>
      <c r="AO237" s="1" cm="1">
        <f t="array" ref="AO237">-8.314*SUMPRODUCT((N237:T237/100)*LN(N237:T237/100+0.000000000001))</f>
        <v>3.62139437182299</v>
      </c>
      <c r="AP237" s="1" cm="1">
        <f t="array" ref="AP237">SUMPRODUCT((N237:T237/100)^2)</f>
        <v>0.811471129274498</v>
      </c>
      <c r="AQ237" s="1" cm="1">
        <f t="array" ref="AQ237">1/SUMPRODUCT((N237:T237/100)^2)</f>
        <v>1.23232973290628</v>
      </c>
      <c r="AR237" s="1" t="s">
        <v>55</v>
      </c>
      <c r="AS237" s="6">
        <f t="shared" si="81"/>
        <v>2</v>
      </c>
      <c r="AT237" s="1">
        <v>979.85</v>
      </c>
      <c r="AU237" s="1">
        <v>4</v>
      </c>
      <c r="AV237" s="1">
        <v>50</v>
      </c>
      <c r="AW237" s="1">
        <v>549.85</v>
      </c>
      <c r="AX237" s="1">
        <v>2</v>
      </c>
      <c r="AY237" s="5">
        <f t="shared" si="82"/>
        <v>274.925</v>
      </c>
      <c r="AZ237" s="1">
        <f t="shared" si="83"/>
        <v>1</v>
      </c>
      <c r="BA237" s="1">
        <f t="shared" si="84"/>
        <v>1099.7</v>
      </c>
      <c r="BB237" s="1">
        <f t="shared" si="85"/>
        <v>430</v>
      </c>
      <c r="BC237" s="1" t="s">
        <v>56</v>
      </c>
      <c r="BD237" s="1">
        <v>181</v>
      </c>
      <c r="BE237" s="1" t="s">
        <v>52</v>
      </c>
      <c r="BF237" s="1" t="s">
        <v>52</v>
      </c>
      <c r="BG237" s="1">
        <v>38</v>
      </c>
      <c r="BH237" s="1">
        <f t="shared" si="86"/>
        <v>-0.396541761232588</v>
      </c>
      <c r="BI237" s="1">
        <f t="shared" si="87"/>
        <v>0.922527857069852</v>
      </c>
    </row>
    <row r="238" spans="1:61">
      <c r="A238" s="1">
        <v>1047</v>
      </c>
      <c r="B238" s="1" t="s">
        <v>99</v>
      </c>
      <c r="C238" s="1" t="str">
        <f>_xlfn.XLOOKUP(A238,All!$A:$A,All!$C:$C,"")</f>
        <v>Cu-Al-Cr-Mg-Ni-Si</v>
      </c>
      <c r="D238" s="1">
        <v>2</v>
      </c>
      <c r="E238" s="1" t="s">
        <v>1344</v>
      </c>
      <c r="F238" s="1">
        <f t="shared" si="66"/>
        <v>92.25</v>
      </c>
      <c r="G238" s="1">
        <v>0.5</v>
      </c>
      <c r="H238" s="1">
        <v>0.1</v>
      </c>
      <c r="I238" s="1">
        <v>0.15</v>
      </c>
      <c r="J238" s="1">
        <v>6</v>
      </c>
      <c r="K238" s="1">
        <v>1</v>
      </c>
      <c r="L238" s="1">
        <v>0</v>
      </c>
      <c r="M238" s="1" t="s">
        <v>1345</v>
      </c>
      <c r="N238" s="1" cm="1">
        <f t="array" ref="N238">(F238/$F$4)/SUMPRODUCT($F238:$L238/$F$4:$L$4)*100</f>
        <v>89.8241262975082</v>
      </c>
      <c r="O238" s="1" cm="1">
        <f t="array" ref="O238">(G238/$G$4)/SUMPRODUCT($F238:$L238/$F$4:$L$4)*100</f>
        <v>1.14659676353571</v>
      </c>
      <c r="P238" s="1" cm="1">
        <f t="array" ref="P238">(H238/$H$4)/SUMPRODUCT($F238:$L238/$F$4:$L$4)*100</f>
        <v>0.118999437932613</v>
      </c>
      <c r="Q238" s="1" cm="1">
        <f t="array" ref="Q238">(I238/$I$4)/SUMPRODUCT($F238:$L238/$F$4:$L$4)*100</f>
        <v>0.381865548739609</v>
      </c>
      <c r="R238" s="1" cm="1">
        <f t="array" ref="R238">(J238/$J$4)/SUMPRODUCT($F238:$L238/$F$4:$L$4)*100</f>
        <v>6.32528046759661</v>
      </c>
      <c r="S238" s="1" cm="1">
        <f t="array" ref="S238">(K238/$K$4)/SUMPRODUCT($F238:$L238/$F$4:$L$4)*100</f>
        <v>2.20313148468724</v>
      </c>
      <c r="T238" s="1" cm="1">
        <f t="array" ref="T238">(L238/$L$4)/SUMPRODUCT($F238:$L238/$F$4:$L$4)*100</f>
        <v>0</v>
      </c>
      <c r="U238" s="1">
        <f t="shared" si="67"/>
        <v>100</v>
      </c>
      <c r="V238" s="1">
        <f t="shared" si="68"/>
        <v>6</v>
      </c>
      <c r="W238" s="1">
        <f t="shared" si="69"/>
        <v>7</v>
      </c>
      <c r="X238" s="1">
        <f t="shared" si="70"/>
        <v>6</v>
      </c>
      <c r="Y238" s="1">
        <f t="shared" si="71"/>
        <v>0.0214285714285714</v>
      </c>
      <c r="Z238" s="1">
        <f t="shared" si="72"/>
        <v>0</v>
      </c>
      <c r="AA238" s="1">
        <f t="shared" si="73"/>
        <v>0</v>
      </c>
      <c r="AB238" s="1">
        <f t="shared" si="74"/>
        <v>0.1</v>
      </c>
      <c r="AC238" s="1">
        <f t="shared" si="75"/>
        <v>0</v>
      </c>
      <c r="AD238" s="1">
        <f t="shared" si="76"/>
        <v>1.18999437932613</v>
      </c>
      <c r="AE238" s="1">
        <f t="shared" si="77"/>
        <v>0.0142857142857143</v>
      </c>
      <c r="AF238" s="1">
        <f t="shared" si="78"/>
        <v>70</v>
      </c>
      <c r="AG238" s="1">
        <f t="shared" si="79"/>
        <v>0.7</v>
      </c>
      <c r="AH238" s="7">
        <f t="shared" si="80"/>
        <v>0.101758737024918</v>
      </c>
      <c r="AI238" s="7" cm="1">
        <f t="array" ref="AI238">SQRT(SUMPRODUCT(N238:T238/100,(1-($N$4:$T$4/(SUMPRODUCT(N238:T238,$N$4:$T$4)/100)))^2))</f>
        <v>0.0290537376869327</v>
      </c>
      <c r="AJ238" s="7" cm="1">
        <f t="array" ref="AJ238">SUMPRODUCT(N238:T238,$N$3:$T$3)/100</f>
        <v>1.8947687920439</v>
      </c>
      <c r="AK238" s="7" cm="1">
        <f t="array" ref="AK238">SUMPRODUCT(N238:T238/100,($N$3:$T$3-(SUMPRODUCT(N238:T238,$N$3:$T$3)/100))^2)</f>
        <v>0.00234106527333297</v>
      </c>
      <c r="AL238" s="7" cm="1">
        <f t="array" ref="AL238">SUMPRODUCT(N238:T238/100,($N$2:$T$2-(SUMPRODUCT(N238:T238,$N$2:$T$2)/100))^2)</f>
        <v>2.09350754742919</v>
      </c>
      <c r="AM238" s="7" cm="1">
        <f t="array" ref="AM238">SUMPRODUCT(N238:T238,$N$2:$T$2)/100</f>
        <v>10.6504823790299</v>
      </c>
      <c r="AN238" s="1" cm="1">
        <f t="array" ref="AN238">SUMPRODUCT(N238:T238,$N$1:$T$1)/100</f>
        <v>1109.7582017422</v>
      </c>
      <c r="AO238" s="1" cm="1">
        <f t="array" ref="AO238">-8.314*SUMPRODUCT((N238:T238/100)*LN(N238:T238/100+0.000000000001))</f>
        <v>3.62139437182299</v>
      </c>
      <c r="AP238" s="1" cm="1">
        <f t="array" ref="AP238">SUMPRODUCT((N238:T238/100)^2)</f>
        <v>0.811471129274498</v>
      </c>
      <c r="AQ238" s="1" cm="1">
        <f t="array" ref="AQ238">1/SUMPRODUCT((N238:T238/100)^2)</f>
        <v>1.23232973290628</v>
      </c>
      <c r="AR238" s="1" t="s">
        <v>55</v>
      </c>
      <c r="AS238" s="6">
        <f t="shared" si="81"/>
        <v>2</v>
      </c>
      <c r="AT238" s="1">
        <v>979.85</v>
      </c>
      <c r="AU238" s="1">
        <v>4</v>
      </c>
      <c r="AV238" s="1">
        <v>50</v>
      </c>
      <c r="AW238" s="1">
        <v>549.85</v>
      </c>
      <c r="AX238" s="1">
        <v>2</v>
      </c>
      <c r="AY238" s="5">
        <f t="shared" si="82"/>
        <v>274.925</v>
      </c>
      <c r="AZ238" s="1">
        <f t="shared" si="83"/>
        <v>1</v>
      </c>
      <c r="BA238" s="1">
        <f t="shared" si="84"/>
        <v>1099.7</v>
      </c>
      <c r="BB238" s="1">
        <f t="shared" si="85"/>
        <v>430</v>
      </c>
      <c r="BC238" s="1" t="s">
        <v>56</v>
      </c>
      <c r="BD238" s="1">
        <v>182</v>
      </c>
      <c r="BE238" s="1" t="s">
        <v>52</v>
      </c>
      <c r="BF238" s="1" t="s">
        <v>52</v>
      </c>
      <c r="BG238" s="1">
        <v>38</v>
      </c>
      <c r="BH238" s="1">
        <f t="shared" si="86"/>
        <v>-0.383680836174023</v>
      </c>
      <c r="BI238" s="1">
        <f t="shared" si="87"/>
        <v>0.92043966507775</v>
      </c>
    </row>
    <row r="239" spans="1:61">
      <c r="A239" s="1">
        <v>715</v>
      </c>
      <c r="B239" s="1" t="s">
        <v>97</v>
      </c>
      <c r="C239" s="1" t="str">
        <f>_xlfn.XLOOKUP(A239,All!$A:$A,All!$C:$C,"")</f>
        <v>Cu-Al-Cr-Mg-Ni-Si</v>
      </c>
      <c r="D239" s="1">
        <v>2</v>
      </c>
      <c r="E239" s="1" t="s">
        <v>1344</v>
      </c>
      <c r="F239" s="1">
        <f t="shared" si="66"/>
        <v>92.27</v>
      </c>
      <c r="G239" s="1">
        <v>0.49</v>
      </c>
      <c r="H239" s="1">
        <v>0.11</v>
      </c>
      <c r="I239" s="1">
        <v>0.12</v>
      </c>
      <c r="J239" s="1">
        <v>5.98</v>
      </c>
      <c r="K239" s="1">
        <v>1.03</v>
      </c>
      <c r="L239" s="1">
        <v>0</v>
      </c>
      <c r="M239" s="1" t="s">
        <v>1345</v>
      </c>
      <c r="N239" s="1" cm="1">
        <f t="array" ref="N239">(F239/$F$4)/SUMPRODUCT($F239:$L239/$F$4:$L$4)*100</f>
        <v>89.8641984588999</v>
      </c>
      <c r="O239" s="1" cm="1">
        <f t="array" ref="O239">(G239/$G$4)/SUMPRODUCT($F239:$L239/$F$4:$L$4)*100</f>
        <v>1.12392244657047</v>
      </c>
      <c r="P239" s="1" cm="1">
        <f t="array" ref="P239">(H239/$H$4)/SUMPRODUCT($F239:$L239/$F$4:$L$4)*100</f>
        <v>0.130929392522741</v>
      </c>
      <c r="Q239" s="1" cm="1">
        <f t="array" ref="Q239">(I239/$I$4)/SUMPRODUCT($F239:$L239/$F$4:$L$4)*100</f>
        <v>0.305562478066051</v>
      </c>
      <c r="R239" s="1" cm="1">
        <f t="array" ref="R239">(J239/$J$4)/SUMPRODUCT($F239:$L239/$F$4:$L$4)*100</f>
        <v>6.30564153814258</v>
      </c>
      <c r="S239" s="1" cm="1">
        <f t="array" ref="S239">(K239/$K$4)/SUMPRODUCT($F239:$L239/$F$4:$L$4)*100</f>
        <v>2.26974568579824</v>
      </c>
      <c r="T239" s="1" cm="1">
        <f t="array" ref="T239">(L239/$L$4)/SUMPRODUCT($F239:$L239/$F$4:$L$4)*100</f>
        <v>0</v>
      </c>
      <c r="U239" s="1">
        <f t="shared" si="67"/>
        <v>100</v>
      </c>
      <c r="V239" s="1">
        <f t="shared" si="68"/>
        <v>5.80582524271845</v>
      </c>
      <c r="W239" s="1">
        <f t="shared" si="69"/>
        <v>7.01</v>
      </c>
      <c r="X239" s="1">
        <f t="shared" si="70"/>
        <v>6.1594</v>
      </c>
      <c r="Y239" s="1">
        <f t="shared" si="71"/>
        <v>0.0171184022824536</v>
      </c>
      <c r="Z239" s="1">
        <f t="shared" si="72"/>
        <v>0</v>
      </c>
      <c r="AA239" s="1">
        <f t="shared" si="73"/>
        <v>0</v>
      </c>
      <c r="AB239" s="1">
        <f t="shared" si="74"/>
        <v>0.11</v>
      </c>
      <c r="AC239" s="1">
        <f t="shared" si="75"/>
        <v>0</v>
      </c>
      <c r="AD239" s="1">
        <f t="shared" si="76"/>
        <v>1.19026720475219</v>
      </c>
      <c r="AE239" s="1">
        <f t="shared" si="77"/>
        <v>0.0156918687589158</v>
      </c>
      <c r="AF239" s="1">
        <f t="shared" si="78"/>
        <v>63.7272727272727</v>
      </c>
      <c r="AG239" s="1">
        <f t="shared" si="79"/>
        <v>0.7711</v>
      </c>
      <c r="AH239" s="7">
        <f t="shared" si="80"/>
        <v>0.101358015411001</v>
      </c>
      <c r="AI239" s="7" cm="1">
        <f t="array" ref="AI239">SQRT(SUMPRODUCT(N239:T239/100,(1-($N$4:$T$4/(SUMPRODUCT(N239:T239,$N$4:$T$4)/100)))^2))</f>
        <v>0.0283459528596504</v>
      </c>
      <c r="AJ239" s="7" cm="1">
        <f t="array" ref="AJ239">SUMPRODUCT(N239:T239,$N$3:$T$3)/100</f>
        <v>1.89525413989612</v>
      </c>
      <c r="AK239" s="7" cm="1">
        <f t="array" ref="AK239">SUMPRODUCT(N239:T239/100,($N$3:$T$3-(SUMPRODUCT(N239:T239,$N$3:$T$3)/100))^2)</f>
        <v>0.00206807954721929</v>
      </c>
      <c r="AL239" s="7" cm="1">
        <f t="array" ref="AL239">SUMPRODUCT(N239:T239/100,($N$2:$T$2-(SUMPRODUCT(N239:T239,$N$2:$T$2)/100))^2)</f>
        <v>2.05513365727056</v>
      </c>
      <c r="AM239" s="7" cm="1">
        <f t="array" ref="AM239">SUMPRODUCT(N239:T239,$N$2:$T$2)/100</f>
        <v>10.654100498235</v>
      </c>
      <c r="AN239" s="1" cm="1">
        <f t="array" ref="AN239">SUMPRODUCT(N239:T239,$N$1:$T$1)/100</f>
        <v>1110.43082202411</v>
      </c>
      <c r="AO239" s="1" cm="1">
        <f t="array" ref="AO239">-8.314*SUMPRODUCT((N239:T239/100)*LN(N239:T239/100+0.000000000001))</f>
        <v>3.60047464611669</v>
      </c>
      <c r="AP239" s="1" cm="1">
        <f t="array" ref="AP239">SUMPRODUCT((N239:T239/100)^2)</f>
        <v>0.812186073794603</v>
      </c>
      <c r="AQ239" s="1" cm="1">
        <f t="array" ref="AQ239">1/SUMPRODUCT((N239:T239/100)^2)</f>
        <v>1.23124494775922</v>
      </c>
      <c r="AR239" s="1" t="s">
        <v>50</v>
      </c>
      <c r="AS239" s="6">
        <f t="shared" si="81"/>
        <v>1</v>
      </c>
      <c r="AT239" s="1">
        <v>969.85</v>
      </c>
      <c r="AU239" s="1">
        <v>6</v>
      </c>
      <c r="AV239" s="1">
        <v>50</v>
      </c>
      <c r="AW239" s="1">
        <v>549.85</v>
      </c>
      <c r="AX239" s="1">
        <v>8</v>
      </c>
      <c r="AY239" s="5">
        <f t="shared" si="82"/>
        <v>274.925</v>
      </c>
      <c r="AZ239" s="1">
        <f t="shared" si="83"/>
        <v>4</v>
      </c>
      <c r="BA239" s="1">
        <f t="shared" si="84"/>
        <v>4398.8</v>
      </c>
      <c r="BB239" s="1">
        <f t="shared" si="85"/>
        <v>420</v>
      </c>
      <c r="BC239" s="1" t="s">
        <v>51</v>
      </c>
      <c r="BD239" s="1">
        <v>185</v>
      </c>
      <c r="BE239" s="1" t="s">
        <v>52</v>
      </c>
      <c r="BF239" s="1" t="s">
        <v>52</v>
      </c>
      <c r="BG239" s="1">
        <v>38</v>
      </c>
      <c r="BH239" s="1">
        <f t="shared" si="86"/>
        <v>-0.345098060998327</v>
      </c>
      <c r="BI239" s="1">
        <f t="shared" si="87"/>
        <v>0.914208226023996</v>
      </c>
    </row>
    <row r="240" spans="1:61">
      <c r="A240" s="1">
        <v>1015</v>
      </c>
      <c r="B240" s="1" t="s">
        <v>99</v>
      </c>
      <c r="C240" s="1" t="str">
        <f>_xlfn.XLOOKUP(A240,All!$A:$A,All!$C:$C,"")</f>
        <v>Cu-Al-Cr-Mg-Ni-Si</v>
      </c>
      <c r="D240" s="1">
        <v>2</v>
      </c>
      <c r="E240" s="1" t="s">
        <v>1344</v>
      </c>
      <c r="F240" s="1">
        <f t="shared" si="66"/>
        <v>92.25</v>
      </c>
      <c r="G240" s="1">
        <v>0.5</v>
      </c>
      <c r="H240" s="1">
        <v>0.1</v>
      </c>
      <c r="I240" s="1">
        <v>0.15</v>
      </c>
      <c r="J240" s="1">
        <v>6</v>
      </c>
      <c r="K240" s="1">
        <v>1</v>
      </c>
      <c r="L240" s="1">
        <v>0</v>
      </c>
      <c r="M240" s="1" t="s">
        <v>1345</v>
      </c>
      <c r="N240" s="1" cm="1">
        <f t="array" ref="N240">(F240/$F$4)/SUMPRODUCT($F240:$L240/$F$4:$L$4)*100</f>
        <v>89.8241262975082</v>
      </c>
      <c r="O240" s="1" cm="1">
        <f t="array" ref="O240">(G240/$G$4)/SUMPRODUCT($F240:$L240/$F$4:$L$4)*100</f>
        <v>1.14659676353571</v>
      </c>
      <c r="P240" s="1" cm="1">
        <f t="array" ref="P240">(H240/$H$4)/SUMPRODUCT($F240:$L240/$F$4:$L$4)*100</f>
        <v>0.118999437932613</v>
      </c>
      <c r="Q240" s="1" cm="1">
        <f t="array" ref="Q240">(I240/$I$4)/SUMPRODUCT($F240:$L240/$F$4:$L$4)*100</f>
        <v>0.381865548739609</v>
      </c>
      <c r="R240" s="1" cm="1">
        <f t="array" ref="R240">(J240/$J$4)/SUMPRODUCT($F240:$L240/$F$4:$L$4)*100</f>
        <v>6.32528046759661</v>
      </c>
      <c r="S240" s="1" cm="1">
        <f t="array" ref="S240">(K240/$K$4)/SUMPRODUCT($F240:$L240/$F$4:$L$4)*100</f>
        <v>2.20313148468724</v>
      </c>
      <c r="T240" s="1" cm="1">
        <f t="array" ref="T240">(L240/$L$4)/SUMPRODUCT($F240:$L240/$F$4:$L$4)*100</f>
        <v>0</v>
      </c>
      <c r="U240" s="1">
        <f t="shared" si="67"/>
        <v>100</v>
      </c>
      <c r="V240" s="1">
        <f t="shared" si="68"/>
        <v>6</v>
      </c>
      <c r="W240" s="1">
        <f t="shared" si="69"/>
        <v>7</v>
      </c>
      <c r="X240" s="1">
        <f t="shared" si="70"/>
        <v>6</v>
      </c>
      <c r="Y240" s="1">
        <f t="shared" si="71"/>
        <v>0.0214285714285714</v>
      </c>
      <c r="Z240" s="1">
        <f t="shared" si="72"/>
        <v>0</v>
      </c>
      <c r="AA240" s="1">
        <f t="shared" si="73"/>
        <v>0</v>
      </c>
      <c r="AB240" s="1">
        <f t="shared" si="74"/>
        <v>0.1</v>
      </c>
      <c r="AC240" s="1">
        <f t="shared" si="75"/>
        <v>0</v>
      </c>
      <c r="AD240" s="1">
        <f t="shared" si="76"/>
        <v>1.18999437932613</v>
      </c>
      <c r="AE240" s="1">
        <f t="shared" si="77"/>
        <v>0.0142857142857143</v>
      </c>
      <c r="AF240" s="1">
        <f t="shared" si="78"/>
        <v>70</v>
      </c>
      <c r="AG240" s="1">
        <f t="shared" si="79"/>
        <v>0.7</v>
      </c>
      <c r="AH240" s="7">
        <f t="shared" si="80"/>
        <v>0.101758737024918</v>
      </c>
      <c r="AI240" s="7" cm="1">
        <f t="array" ref="AI240">SQRT(SUMPRODUCT(N240:T240/100,(1-($N$4:$T$4/(SUMPRODUCT(N240:T240,$N$4:$T$4)/100)))^2))</f>
        <v>0.0290537376869327</v>
      </c>
      <c r="AJ240" s="7" cm="1">
        <f t="array" ref="AJ240">SUMPRODUCT(N240:T240,$N$3:$T$3)/100</f>
        <v>1.8947687920439</v>
      </c>
      <c r="AK240" s="7" cm="1">
        <f t="array" ref="AK240">SUMPRODUCT(N240:T240/100,($N$3:$T$3-(SUMPRODUCT(N240:T240,$N$3:$T$3)/100))^2)</f>
        <v>0.00234106527333297</v>
      </c>
      <c r="AL240" s="7" cm="1">
        <f t="array" ref="AL240">SUMPRODUCT(N240:T240/100,($N$2:$T$2-(SUMPRODUCT(N240:T240,$N$2:$T$2)/100))^2)</f>
        <v>2.09350754742919</v>
      </c>
      <c r="AM240" s="7" cm="1">
        <f t="array" ref="AM240">SUMPRODUCT(N240:T240,$N$2:$T$2)/100</f>
        <v>10.6504823790299</v>
      </c>
      <c r="AN240" s="1" cm="1">
        <f t="array" ref="AN240">SUMPRODUCT(N240:T240,$N$1:$T$1)/100</f>
        <v>1109.7582017422</v>
      </c>
      <c r="AO240" s="1" cm="1">
        <f t="array" ref="AO240">-8.314*SUMPRODUCT((N240:T240/100)*LN(N240:T240/100+0.000000000001))</f>
        <v>3.62139437182299</v>
      </c>
      <c r="AP240" s="1" cm="1">
        <f t="array" ref="AP240">SUMPRODUCT((N240:T240/100)^2)</f>
        <v>0.811471129274498</v>
      </c>
      <c r="AQ240" s="1" cm="1">
        <f t="array" ref="AQ240">1/SUMPRODUCT((N240:T240/100)^2)</f>
        <v>1.23232973290628</v>
      </c>
      <c r="AR240" s="1" t="s">
        <v>55</v>
      </c>
      <c r="AS240" s="6">
        <f t="shared" si="81"/>
        <v>2</v>
      </c>
      <c r="AT240" s="1">
        <v>979.85</v>
      </c>
      <c r="AU240" s="1">
        <v>4</v>
      </c>
      <c r="AV240" s="1">
        <v>50</v>
      </c>
      <c r="AW240" s="1">
        <v>549.85</v>
      </c>
      <c r="AX240" s="1">
        <v>1.5</v>
      </c>
      <c r="AY240" s="5">
        <f t="shared" si="82"/>
        <v>274.925</v>
      </c>
      <c r="AZ240" s="1">
        <f t="shared" si="83"/>
        <v>0.75</v>
      </c>
      <c r="BA240" s="1">
        <f t="shared" si="84"/>
        <v>824.775</v>
      </c>
      <c r="BB240" s="1">
        <f t="shared" si="85"/>
        <v>430</v>
      </c>
      <c r="BC240" s="1" t="s">
        <v>56</v>
      </c>
      <c r="BD240" s="1">
        <v>189</v>
      </c>
      <c r="BE240" s="1" t="s">
        <v>52</v>
      </c>
      <c r="BF240" s="1" t="s">
        <v>52</v>
      </c>
      <c r="BG240" s="1">
        <v>38</v>
      </c>
      <c r="BH240" s="1">
        <f t="shared" si="86"/>
        <v>-0.293654360764067</v>
      </c>
      <c r="BI240" s="1">
        <f t="shared" si="87"/>
        <v>0.905978375447755</v>
      </c>
    </row>
    <row r="241" spans="1:61">
      <c r="A241" s="1">
        <v>1011</v>
      </c>
      <c r="B241" s="1" t="s">
        <v>99</v>
      </c>
      <c r="C241" s="1" t="str">
        <f>_xlfn.XLOOKUP(A241,All!$A:$A,All!$C:$C,"")</f>
        <v>Cu-Al-Cr-Mg-Ni-Si</v>
      </c>
      <c r="D241" s="1">
        <v>2</v>
      </c>
      <c r="E241" s="1" t="s">
        <v>1344</v>
      </c>
      <c r="F241" s="1">
        <f t="shared" si="66"/>
        <v>92.25</v>
      </c>
      <c r="G241" s="1">
        <v>0.5</v>
      </c>
      <c r="H241" s="1">
        <v>0.1</v>
      </c>
      <c r="I241" s="1">
        <v>0.15</v>
      </c>
      <c r="J241" s="1">
        <v>6</v>
      </c>
      <c r="K241" s="1">
        <v>1</v>
      </c>
      <c r="L241" s="1">
        <v>0</v>
      </c>
      <c r="M241" s="1" t="s">
        <v>1345</v>
      </c>
      <c r="N241" s="1" cm="1">
        <f t="array" ref="N241">(F241/$F$4)/SUMPRODUCT($F241:$L241/$F$4:$L$4)*100</f>
        <v>89.8241262975082</v>
      </c>
      <c r="O241" s="1" cm="1">
        <f t="array" ref="O241">(G241/$G$4)/SUMPRODUCT($F241:$L241/$F$4:$L$4)*100</f>
        <v>1.14659676353571</v>
      </c>
      <c r="P241" s="1" cm="1">
        <f t="array" ref="P241">(H241/$H$4)/SUMPRODUCT($F241:$L241/$F$4:$L$4)*100</f>
        <v>0.118999437932613</v>
      </c>
      <c r="Q241" s="1" cm="1">
        <f t="array" ref="Q241">(I241/$I$4)/SUMPRODUCT($F241:$L241/$F$4:$L$4)*100</f>
        <v>0.381865548739609</v>
      </c>
      <c r="R241" s="1" cm="1">
        <f t="array" ref="R241">(J241/$J$4)/SUMPRODUCT($F241:$L241/$F$4:$L$4)*100</f>
        <v>6.32528046759661</v>
      </c>
      <c r="S241" s="1" cm="1">
        <f t="array" ref="S241">(K241/$K$4)/SUMPRODUCT($F241:$L241/$F$4:$L$4)*100</f>
        <v>2.20313148468724</v>
      </c>
      <c r="T241" s="1" cm="1">
        <f t="array" ref="T241">(L241/$L$4)/SUMPRODUCT($F241:$L241/$F$4:$L$4)*100</f>
        <v>0</v>
      </c>
      <c r="U241" s="1">
        <f t="shared" si="67"/>
        <v>100</v>
      </c>
      <c r="V241" s="1">
        <f t="shared" si="68"/>
        <v>6</v>
      </c>
      <c r="W241" s="1">
        <f t="shared" si="69"/>
        <v>7</v>
      </c>
      <c r="X241" s="1">
        <f t="shared" si="70"/>
        <v>6</v>
      </c>
      <c r="Y241" s="1">
        <f t="shared" si="71"/>
        <v>0.0214285714285714</v>
      </c>
      <c r="Z241" s="1">
        <f t="shared" si="72"/>
        <v>0</v>
      </c>
      <c r="AA241" s="1">
        <f t="shared" si="73"/>
        <v>0</v>
      </c>
      <c r="AB241" s="1">
        <f t="shared" si="74"/>
        <v>0.1</v>
      </c>
      <c r="AC241" s="1">
        <f t="shared" si="75"/>
        <v>0</v>
      </c>
      <c r="AD241" s="1">
        <f t="shared" si="76"/>
        <v>1.18999437932613</v>
      </c>
      <c r="AE241" s="1">
        <f t="shared" si="77"/>
        <v>0.0142857142857143</v>
      </c>
      <c r="AF241" s="1">
        <f t="shared" si="78"/>
        <v>70</v>
      </c>
      <c r="AG241" s="1">
        <f t="shared" si="79"/>
        <v>0.7</v>
      </c>
      <c r="AH241" s="7">
        <f t="shared" si="80"/>
        <v>0.101758737024918</v>
      </c>
      <c r="AI241" s="7" cm="1">
        <f t="array" ref="AI241">SQRT(SUMPRODUCT(N241:T241/100,(1-($N$4:$T$4/(SUMPRODUCT(N241:T241,$N$4:$T$4)/100)))^2))</f>
        <v>0.0290537376869327</v>
      </c>
      <c r="AJ241" s="7" cm="1">
        <f t="array" ref="AJ241">SUMPRODUCT(N241:T241,$N$3:$T$3)/100</f>
        <v>1.8947687920439</v>
      </c>
      <c r="AK241" s="7" cm="1">
        <f t="array" ref="AK241">SUMPRODUCT(N241:T241/100,($N$3:$T$3-(SUMPRODUCT(N241:T241,$N$3:$T$3)/100))^2)</f>
        <v>0.00234106527333297</v>
      </c>
      <c r="AL241" s="7" cm="1">
        <f t="array" ref="AL241">SUMPRODUCT(N241:T241/100,($N$2:$T$2-(SUMPRODUCT(N241:T241,$N$2:$T$2)/100))^2)</f>
        <v>2.09350754742919</v>
      </c>
      <c r="AM241" s="7" cm="1">
        <f t="array" ref="AM241">SUMPRODUCT(N241:T241,$N$2:$T$2)/100</f>
        <v>10.6504823790299</v>
      </c>
      <c r="AN241" s="1" cm="1">
        <f t="array" ref="AN241">SUMPRODUCT(N241:T241,$N$1:$T$1)/100</f>
        <v>1109.7582017422</v>
      </c>
      <c r="AO241" s="1" cm="1">
        <f t="array" ref="AO241">-8.314*SUMPRODUCT((N241:T241/100)*LN(N241:T241/100+0.000000000001))</f>
        <v>3.62139437182299</v>
      </c>
      <c r="AP241" s="1" cm="1">
        <f t="array" ref="AP241">SUMPRODUCT((N241:T241/100)^2)</f>
        <v>0.811471129274498</v>
      </c>
      <c r="AQ241" s="1" cm="1">
        <f t="array" ref="AQ241">1/SUMPRODUCT((N241:T241/100)^2)</f>
        <v>1.23232973290628</v>
      </c>
      <c r="AR241" s="1" t="s">
        <v>55</v>
      </c>
      <c r="AS241" s="6">
        <f t="shared" si="81"/>
        <v>2</v>
      </c>
      <c r="AT241" s="1">
        <v>979.85</v>
      </c>
      <c r="AU241" s="1">
        <v>4</v>
      </c>
      <c r="AV241" s="1">
        <v>50</v>
      </c>
      <c r="AW241" s="1">
        <v>549.85</v>
      </c>
      <c r="AX241" s="1">
        <v>1.5</v>
      </c>
      <c r="AY241" s="5">
        <f t="shared" si="82"/>
        <v>274.925</v>
      </c>
      <c r="AZ241" s="1">
        <f t="shared" si="83"/>
        <v>0.75</v>
      </c>
      <c r="BA241" s="1">
        <f t="shared" si="84"/>
        <v>824.775</v>
      </c>
      <c r="BB241" s="1">
        <f t="shared" si="85"/>
        <v>430</v>
      </c>
      <c r="BC241" s="1" t="s">
        <v>56</v>
      </c>
      <c r="BD241" s="1">
        <v>191</v>
      </c>
      <c r="BE241" s="1" t="s">
        <v>52</v>
      </c>
      <c r="BF241" s="1" t="s">
        <v>52</v>
      </c>
      <c r="BG241" s="1">
        <v>38</v>
      </c>
      <c r="BH241" s="1">
        <f t="shared" si="86"/>
        <v>-0.267932510646936</v>
      </c>
      <c r="BI241" s="1">
        <f t="shared" si="87"/>
        <v>0.901897886930289</v>
      </c>
    </row>
    <row r="242" spans="1:61">
      <c r="A242" s="1">
        <v>623</v>
      </c>
      <c r="B242" s="1" t="s">
        <v>97</v>
      </c>
      <c r="C242" s="1" t="str">
        <f>_xlfn.XLOOKUP(A242,All!$A:$A,All!$C:$C,"")</f>
        <v>Cu-Al-Cr-Mg-Ni-Si</v>
      </c>
      <c r="D242" s="1">
        <v>2</v>
      </c>
      <c r="E242" s="1" t="s">
        <v>1344</v>
      </c>
      <c r="F242" s="1">
        <f t="shared" si="66"/>
        <v>92.27</v>
      </c>
      <c r="G242" s="1">
        <v>0.49</v>
      </c>
      <c r="H242" s="1">
        <v>0.11</v>
      </c>
      <c r="I242" s="1">
        <v>0.12</v>
      </c>
      <c r="J242" s="1">
        <v>5.98</v>
      </c>
      <c r="K242" s="1">
        <v>1.03</v>
      </c>
      <c r="L242" s="1">
        <v>0</v>
      </c>
      <c r="M242" s="1" t="s">
        <v>1345</v>
      </c>
      <c r="N242" s="1" cm="1">
        <f t="array" ref="N242">(F242/$F$4)/SUMPRODUCT($F242:$L242/$F$4:$L$4)*100</f>
        <v>89.8641984588999</v>
      </c>
      <c r="O242" s="1" cm="1">
        <f t="array" ref="O242">(G242/$G$4)/SUMPRODUCT($F242:$L242/$F$4:$L$4)*100</f>
        <v>1.12392244657047</v>
      </c>
      <c r="P242" s="1" cm="1">
        <f t="array" ref="P242">(H242/$H$4)/SUMPRODUCT($F242:$L242/$F$4:$L$4)*100</f>
        <v>0.130929392522741</v>
      </c>
      <c r="Q242" s="1" cm="1">
        <f t="array" ref="Q242">(I242/$I$4)/SUMPRODUCT($F242:$L242/$F$4:$L$4)*100</f>
        <v>0.305562478066051</v>
      </c>
      <c r="R242" s="1" cm="1">
        <f t="array" ref="R242">(J242/$J$4)/SUMPRODUCT($F242:$L242/$F$4:$L$4)*100</f>
        <v>6.30564153814258</v>
      </c>
      <c r="S242" s="1" cm="1">
        <f t="array" ref="S242">(K242/$K$4)/SUMPRODUCT($F242:$L242/$F$4:$L$4)*100</f>
        <v>2.26974568579824</v>
      </c>
      <c r="T242" s="1" cm="1">
        <f t="array" ref="T242">(L242/$L$4)/SUMPRODUCT($F242:$L242/$F$4:$L$4)*100</f>
        <v>0</v>
      </c>
      <c r="U242" s="1">
        <f t="shared" si="67"/>
        <v>100</v>
      </c>
      <c r="V242" s="1">
        <f t="shared" si="68"/>
        <v>5.80582524271845</v>
      </c>
      <c r="W242" s="1">
        <f t="shared" si="69"/>
        <v>7.01</v>
      </c>
      <c r="X242" s="1">
        <f t="shared" si="70"/>
        <v>6.1594</v>
      </c>
      <c r="Y242" s="1">
        <f t="shared" si="71"/>
        <v>0.0171184022824536</v>
      </c>
      <c r="Z242" s="1">
        <f t="shared" si="72"/>
        <v>0</v>
      </c>
      <c r="AA242" s="1">
        <f t="shared" si="73"/>
        <v>0</v>
      </c>
      <c r="AB242" s="1">
        <f t="shared" si="74"/>
        <v>0.11</v>
      </c>
      <c r="AC242" s="1">
        <f t="shared" si="75"/>
        <v>0</v>
      </c>
      <c r="AD242" s="1">
        <f t="shared" si="76"/>
        <v>1.19026720475219</v>
      </c>
      <c r="AE242" s="1">
        <f t="shared" si="77"/>
        <v>0.0156918687589158</v>
      </c>
      <c r="AF242" s="1">
        <f t="shared" si="78"/>
        <v>63.7272727272727</v>
      </c>
      <c r="AG242" s="1">
        <f t="shared" si="79"/>
        <v>0.7711</v>
      </c>
      <c r="AH242" s="7">
        <f t="shared" si="80"/>
        <v>0.101358015411001</v>
      </c>
      <c r="AI242" s="7" cm="1">
        <f t="array" ref="AI242">SQRT(SUMPRODUCT(N242:T242/100,(1-($N$4:$T$4/(SUMPRODUCT(N242:T242,$N$4:$T$4)/100)))^2))</f>
        <v>0.0283459528596504</v>
      </c>
      <c r="AJ242" s="7" cm="1">
        <f t="array" ref="AJ242">SUMPRODUCT(N242:T242,$N$3:$T$3)/100</f>
        <v>1.89525413989612</v>
      </c>
      <c r="AK242" s="7" cm="1">
        <f t="array" ref="AK242">SUMPRODUCT(N242:T242/100,($N$3:$T$3-(SUMPRODUCT(N242:T242,$N$3:$T$3)/100))^2)</f>
        <v>0.00206807954721929</v>
      </c>
      <c r="AL242" s="7" cm="1">
        <f t="array" ref="AL242">SUMPRODUCT(N242:T242/100,($N$2:$T$2-(SUMPRODUCT(N242:T242,$N$2:$T$2)/100))^2)</f>
        <v>2.05513365727056</v>
      </c>
      <c r="AM242" s="7" cm="1">
        <f t="array" ref="AM242">SUMPRODUCT(N242:T242,$N$2:$T$2)/100</f>
        <v>10.654100498235</v>
      </c>
      <c r="AN242" s="1" cm="1">
        <f t="array" ref="AN242">SUMPRODUCT(N242:T242,$N$1:$T$1)/100</f>
        <v>1110.43082202411</v>
      </c>
      <c r="AO242" s="1" cm="1">
        <f t="array" ref="AO242">-8.314*SUMPRODUCT((N242:T242/100)*LN(N242:T242/100+0.000000000001))</f>
        <v>3.60047464611669</v>
      </c>
      <c r="AP242" s="1" cm="1">
        <f t="array" ref="AP242">SUMPRODUCT((N242:T242/100)^2)</f>
        <v>0.812186073794603</v>
      </c>
      <c r="AQ242" s="1" cm="1">
        <f t="array" ref="AQ242">1/SUMPRODUCT((N242:T242/100)^2)</f>
        <v>1.23124494775922</v>
      </c>
      <c r="AR242" s="1" t="s">
        <v>50</v>
      </c>
      <c r="AS242" s="6">
        <f t="shared" si="81"/>
        <v>1</v>
      </c>
      <c r="AT242" s="1">
        <v>969.85</v>
      </c>
      <c r="AU242" s="1">
        <v>6</v>
      </c>
      <c r="AV242" s="1">
        <v>50</v>
      </c>
      <c r="AW242" s="1">
        <v>749.85</v>
      </c>
      <c r="AX242" s="1">
        <v>1.5</v>
      </c>
      <c r="AY242" s="5">
        <f t="shared" si="82"/>
        <v>374.925</v>
      </c>
      <c r="AZ242" s="1">
        <f t="shared" si="83"/>
        <v>0.75</v>
      </c>
      <c r="BA242" s="1">
        <f t="shared" si="84"/>
        <v>1124.775</v>
      </c>
      <c r="BB242" s="1">
        <f t="shared" si="85"/>
        <v>220</v>
      </c>
      <c r="BC242" s="1" t="s">
        <v>51</v>
      </c>
      <c r="BD242" s="1">
        <v>201</v>
      </c>
      <c r="BE242" s="1" t="s">
        <v>52</v>
      </c>
      <c r="BF242" s="1" t="s">
        <v>52</v>
      </c>
      <c r="BG242" s="1">
        <v>38</v>
      </c>
      <c r="BH242" s="1">
        <f t="shared" si="86"/>
        <v>-0.139323260061285</v>
      </c>
      <c r="BI242" s="1">
        <f t="shared" si="87"/>
        <v>0.881852505955376</v>
      </c>
    </row>
    <row r="243" spans="1:61">
      <c r="A243" s="1">
        <v>1050</v>
      </c>
      <c r="B243" s="1" t="s">
        <v>99</v>
      </c>
      <c r="C243" s="1" t="str">
        <f>_xlfn.XLOOKUP(A243,All!$A:$A,All!$C:$C,"")</f>
        <v>Cu-Al-Cr-Mg-Ni-Si</v>
      </c>
      <c r="D243" s="1">
        <v>2</v>
      </c>
      <c r="E243" s="1" t="s">
        <v>1344</v>
      </c>
      <c r="F243" s="1">
        <f t="shared" si="66"/>
        <v>92.25</v>
      </c>
      <c r="G243" s="1">
        <v>0.5</v>
      </c>
      <c r="H243" s="1">
        <v>0.1</v>
      </c>
      <c r="I243" s="1">
        <v>0.15</v>
      </c>
      <c r="J243" s="1">
        <v>6</v>
      </c>
      <c r="K243" s="1">
        <v>1</v>
      </c>
      <c r="L243" s="1">
        <v>0</v>
      </c>
      <c r="M243" s="1" t="s">
        <v>1345</v>
      </c>
      <c r="N243" s="1" cm="1">
        <f t="array" ref="N243">(F243/$F$4)/SUMPRODUCT($F243:$L243/$F$4:$L$4)*100</f>
        <v>89.8241262975082</v>
      </c>
      <c r="O243" s="1" cm="1">
        <f t="array" ref="O243">(G243/$G$4)/SUMPRODUCT($F243:$L243/$F$4:$L$4)*100</f>
        <v>1.14659676353571</v>
      </c>
      <c r="P243" s="1" cm="1">
        <f t="array" ref="P243">(H243/$H$4)/SUMPRODUCT($F243:$L243/$F$4:$L$4)*100</f>
        <v>0.118999437932613</v>
      </c>
      <c r="Q243" s="1" cm="1">
        <f t="array" ref="Q243">(I243/$I$4)/SUMPRODUCT($F243:$L243/$F$4:$L$4)*100</f>
        <v>0.381865548739609</v>
      </c>
      <c r="R243" s="1" cm="1">
        <f t="array" ref="R243">(J243/$J$4)/SUMPRODUCT($F243:$L243/$F$4:$L$4)*100</f>
        <v>6.32528046759661</v>
      </c>
      <c r="S243" s="1" cm="1">
        <f t="array" ref="S243">(K243/$K$4)/SUMPRODUCT($F243:$L243/$F$4:$L$4)*100</f>
        <v>2.20313148468724</v>
      </c>
      <c r="T243" s="1" cm="1">
        <f t="array" ref="T243">(L243/$L$4)/SUMPRODUCT($F243:$L243/$F$4:$L$4)*100</f>
        <v>0</v>
      </c>
      <c r="U243" s="1">
        <f t="shared" si="67"/>
        <v>100</v>
      </c>
      <c r="V243" s="1">
        <f t="shared" si="68"/>
        <v>6</v>
      </c>
      <c r="W243" s="1">
        <f t="shared" si="69"/>
        <v>7</v>
      </c>
      <c r="X243" s="1">
        <f t="shared" si="70"/>
        <v>6</v>
      </c>
      <c r="Y243" s="1">
        <f t="shared" si="71"/>
        <v>0.0214285714285714</v>
      </c>
      <c r="Z243" s="1">
        <f t="shared" si="72"/>
        <v>0</v>
      </c>
      <c r="AA243" s="1">
        <f t="shared" si="73"/>
        <v>0</v>
      </c>
      <c r="AB243" s="1">
        <f t="shared" si="74"/>
        <v>0.1</v>
      </c>
      <c r="AC243" s="1">
        <f t="shared" si="75"/>
        <v>0</v>
      </c>
      <c r="AD243" s="1">
        <f t="shared" si="76"/>
        <v>1.18999437932613</v>
      </c>
      <c r="AE243" s="1">
        <f t="shared" si="77"/>
        <v>0.0142857142857143</v>
      </c>
      <c r="AF243" s="1">
        <f t="shared" si="78"/>
        <v>70</v>
      </c>
      <c r="AG243" s="1">
        <f t="shared" si="79"/>
        <v>0.7</v>
      </c>
      <c r="AH243" s="7">
        <f t="shared" si="80"/>
        <v>0.101758737024918</v>
      </c>
      <c r="AI243" s="7" cm="1">
        <f t="array" ref="AI243">SQRT(SUMPRODUCT(N243:T243/100,(1-($N$4:$T$4/(SUMPRODUCT(N243:T243,$N$4:$T$4)/100)))^2))</f>
        <v>0.0290537376869327</v>
      </c>
      <c r="AJ243" s="7" cm="1">
        <f t="array" ref="AJ243">SUMPRODUCT(N243:T243,$N$3:$T$3)/100</f>
        <v>1.8947687920439</v>
      </c>
      <c r="AK243" s="7" cm="1">
        <f t="array" ref="AK243">SUMPRODUCT(N243:T243/100,($N$3:$T$3-(SUMPRODUCT(N243:T243,$N$3:$T$3)/100))^2)</f>
        <v>0.00234106527333297</v>
      </c>
      <c r="AL243" s="7" cm="1">
        <f t="array" ref="AL243">SUMPRODUCT(N243:T243/100,($N$2:$T$2-(SUMPRODUCT(N243:T243,$N$2:$T$2)/100))^2)</f>
        <v>2.09350754742919</v>
      </c>
      <c r="AM243" s="7" cm="1">
        <f t="array" ref="AM243">SUMPRODUCT(N243:T243,$N$2:$T$2)/100</f>
        <v>10.6504823790299</v>
      </c>
      <c r="AN243" s="1" cm="1">
        <f t="array" ref="AN243">SUMPRODUCT(N243:T243,$N$1:$T$1)/100</f>
        <v>1109.7582017422</v>
      </c>
      <c r="AO243" s="1" cm="1">
        <f t="array" ref="AO243">-8.314*SUMPRODUCT((N243:T243/100)*LN(N243:T243/100+0.000000000001))</f>
        <v>3.62139437182299</v>
      </c>
      <c r="AP243" s="1" cm="1">
        <f t="array" ref="AP243">SUMPRODUCT((N243:T243/100)^2)</f>
        <v>0.811471129274498</v>
      </c>
      <c r="AQ243" s="1" cm="1">
        <f t="array" ref="AQ243">1/SUMPRODUCT((N243:T243/100)^2)</f>
        <v>1.23232973290628</v>
      </c>
      <c r="AR243" s="1" t="s">
        <v>55</v>
      </c>
      <c r="AS243" s="6">
        <f t="shared" si="81"/>
        <v>2</v>
      </c>
      <c r="AT243" s="1">
        <v>979.85</v>
      </c>
      <c r="AU243" s="1">
        <v>4</v>
      </c>
      <c r="AV243" s="1">
        <v>50</v>
      </c>
      <c r="AW243" s="1">
        <v>499.85</v>
      </c>
      <c r="AX243" s="1">
        <v>2</v>
      </c>
      <c r="AY243" s="5">
        <f t="shared" si="82"/>
        <v>249.925</v>
      </c>
      <c r="AZ243" s="1">
        <f t="shared" si="83"/>
        <v>1</v>
      </c>
      <c r="BA243" s="1">
        <f t="shared" si="84"/>
        <v>999.7</v>
      </c>
      <c r="BB243" s="1">
        <f t="shared" si="85"/>
        <v>480</v>
      </c>
      <c r="BC243" s="1" t="s">
        <v>56</v>
      </c>
      <c r="BD243" s="1">
        <v>229</v>
      </c>
      <c r="BE243" s="1" t="s">
        <v>52</v>
      </c>
      <c r="BF243" s="1" t="s">
        <v>52</v>
      </c>
      <c r="BG243" s="1">
        <v>38</v>
      </c>
      <c r="BH243" s="1">
        <f t="shared" si="86"/>
        <v>0.220782641578538</v>
      </c>
      <c r="BI243" s="1">
        <f t="shared" si="87"/>
        <v>0.829191674260014</v>
      </c>
    </row>
    <row r="244" spans="1:61">
      <c r="A244" s="1">
        <v>1077</v>
      </c>
      <c r="B244" s="1" t="s">
        <v>99</v>
      </c>
      <c r="C244" s="1" t="str">
        <f>_xlfn.XLOOKUP(A244,All!$A:$A,All!$C:$C,"")</f>
        <v>Cu-Al-Cr-Mg-Ni-Si</v>
      </c>
      <c r="D244" s="1">
        <v>2</v>
      </c>
      <c r="E244" s="1" t="s">
        <v>1344</v>
      </c>
      <c r="F244" s="1">
        <f t="shared" si="66"/>
        <v>92.25</v>
      </c>
      <c r="G244" s="1">
        <v>0.5</v>
      </c>
      <c r="H244" s="1">
        <v>0.1</v>
      </c>
      <c r="I244" s="1">
        <v>0.15</v>
      </c>
      <c r="J244" s="1">
        <v>6</v>
      </c>
      <c r="K244" s="1">
        <v>1</v>
      </c>
      <c r="L244" s="1">
        <v>0</v>
      </c>
      <c r="M244" s="1" t="s">
        <v>1345</v>
      </c>
      <c r="N244" s="1" cm="1">
        <f t="array" ref="N244">(F244/$F$4)/SUMPRODUCT($F244:$L244/$F$4:$L$4)*100</f>
        <v>89.8241262975082</v>
      </c>
      <c r="O244" s="1" cm="1">
        <f t="array" ref="O244">(G244/$G$4)/SUMPRODUCT($F244:$L244/$F$4:$L$4)*100</f>
        <v>1.14659676353571</v>
      </c>
      <c r="P244" s="1" cm="1">
        <f t="array" ref="P244">(H244/$H$4)/SUMPRODUCT($F244:$L244/$F$4:$L$4)*100</f>
        <v>0.118999437932613</v>
      </c>
      <c r="Q244" s="1" cm="1">
        <f t="array" ref="Q244">(I244/$I$4)/SUMPRODUCT($F244:$L244/$F$4:$L$4)*100</f>
        <v>0.381865548739609</v>
      </c>
      <c r="R244" s="1" cm="1">
        <f t="array" ref="R244">(J244/$J$4)/SUMPRODUCT($F244:$L244/$F$4:$L$4)*100</f>
        <v>6.32528046759661</v>
      </c>
      <c r="S244" s="1" cm="1">
        <f t="array" ref="S244">(K244/$K$4)/SUMPRODUCT($F244:$L244/$F$4:$L$4)*100</f>
        <v>2.20313148468724</v>
      </c>
      <c r="T244" s="1" cm="1">
        <f t="array" ref="T244">(L244/$L$4)/SUMPRODUCT($F244:$L244/$F$4:$L$4)*100</f>
        <v>0</v>
      </c>
      <c r="U244" s="1">
        <f t="shared" si="67"/>
        <v>100</v>
      </c>
      <c r="V244" s="1">
        <f t="shared" si="68"/>
        <v>6</v>
      </c>
      <c r="W244" s="1">
        <f t="shared" si="69"/>
        <v>7</v>
      </c>
      <c r="X244" s="1">
        <f t="shared" si="70"/>
        <v>6</v>
      </c>
      <c r="Y244" s="1">
        <f t="shared" si="71"/>
        <v>0.0214285714285714</v>
      </c>
      <c r="Z244" s="1">
        <f t="shared" si="72"/>
        <v>0</v>
      </c>
      <c r="AA244" s="1">
        <f t="shared" si="73"/>
        <v>0</v>
      </c>
      <c r="AB244" s="1">
        <f t="shared" si="74"/>
        <v>0.1</v>
      </c>
      <c r="AC244" s="1">
        <f t="shared" si="75"/>
        <v>0</v>
      </c>
      <c r="AD244" s="1">
        <f t="shared" si="76"/>
        <v>1.18999437932613</v>
      </c>
      <c r="AE244" s="1">
        <f t="shared" si="77"/>
        <v>0.0142857142857143</v>
      </c>
      <c r="AF244" s="1">
        <f t="shared" si="78"/>
        <v>70</v>
      </c>
      <c r="AG244" s="1">
        <f t="shared" si="79"/>
        <v>0.7</v>
      </c>
      <c r="AH244" s="7">
        <f t="shared" si="80"/>
        <v>0.101758737024918</v>
      </c>
      <c r="AI244" s="7" cm="1">
        <f t="array" ref="AI244">SQRT(SUMPRODUCT(N244:T244/100,(1-($N$4:$T$4/(SUMPRODUCT(N244:T244,$N$4:$T$4)/100)))^2))</f>
        <v>0.0290537376869327</v>
      </c>
      <c r="AJ244" s="7" cm="1">
        <f t="array" ref="AJ244">SUMPRODUCT(N244:T244,$N$3:$T$3)/100</f>
        <v>1.8947687920439</v>
      </c>
      <c r="AK244" s="7" cm="1">
        <f t="array" ref="AK244">SUMPRODUCT(N244:T244/100,($N$3:$T$3-(SUMPRODUCT(N244:T244,$N$3:$T$3)/100))^2)</f>
        <v>0.00234106527333297</v>
      </c>
      <c r="AL244" s="7" cm="1">
        <f t="array" ref="AL244">SUMPRODUCT(N244:T244/100,($N$2:$T$2-(SUMPRODUCT(N244:T244,$N$2:$T$2)/100))^2)</f>
        <v>2.09350754742919</v>
      </c>
      <c r="AM244" s="7" cm="1">
        <f t="array" ref="AM244">SUMPRODUCT(N244:T244,$N$2:$T$2)/100</f>
        <v>10.6504823790299</v>
      </c>
      <c r="AN244" s="1" cm="1">
        <f t="array" ref="AN244">SUMPRODUCT(N244:T244,$N$1:$T$1)/100</f>
        <v>1109.7582017422</v>
      </c>
      <c r="AO244" s="1" cm="1">
        <f t="array" ref="AO244">-8.314*SUMPRODUCT((N244:T244/100)*LN(N244:T244/100+0.000000000001))</f>
        <v>3.62139437182299</v>
      </c>
      <c r="AP244" s="1" cm="1">
        <f t="array" ref="AP244">SUMPRODUCT((N244:T244/100)^2)</f>
        <v>0.811471129274498</v>
      </c>
      <c r="AQ244" s="1" cm="1">
        <f t="array" ref="AQ244">1/SUMPRODUCT((N244:T244/100)^2)</f>
        <v>1.23232973290628</v>
      </c>
      <c r="AR244" s="1" t="s">
        <v>55</v>
      </c>
      <c r="AS244" s="6">
        <f t="shared" si="81"/>
        <v>2</v>
      </c>
      <c r="AT244" s="1">
        <v>979.85</v>
      </c>
      <c r="AU244" s="1">
        <v>4</v>
      </c>
      <c r="AV244" s="1">
        <v>50</v>
      </c>
      <c r="AW244" s="1">
        <v>499.85</v>
      </c>
      <c r="AX244" s="1">
        <v>3</v>
      </c>
      <c r="AY244" s="5">
        <f t="shared" si="82"/>
        <v>249.925</v>
      </c>
      <c r="AZ244" s="1">
        <f t="shared" si="83"/>
        <v>1.5</v>
      </c>
      <c r="BA244" s="1">
        <f t="shared" si="84"/>
        <v>1499.55</v>
      </c>
      <c r="BB244" s="1">
        <f t="shared" si="85"/>
        <v>480</v>
      </c>
      <c r="BC244" s="1" t="s">
        <v>56</v>
      </c>
      <c r="BD244" s="1">
        <v>233</v>
      </c>
      <c r="BE244" s="1" t="s">
        <v>52</v>
      </c>
      <c r="BF244" s="1" t="s">
        <v>52</v>
      </c>
      <c r="BG244" s="1">
        <v>38</v>
      </c>
      <c r="BH244" s="1">
        <f t="shared" si="86"/>
        <v>0.272226341812799</v>
      </c>
      <c r="BI244" s="1">
        <f t="shared" si="87"/>
        <v>0.822125963335149</v>
      </c>
    </row>
    <row r="245" spans="1:61">
      <c r="A245" s="1">
        <v>861</v>
      </c>
      <c r="B245" s="1" t="s">
        <v>99</v>
      </c>
      <c r="C245" s="1" t="str">
        <f>_xlfn.XLOOKUP(A245,All!$A:$A,All!$C:$C,"")</f>
        <v>Cu-Al-Cr-Mg-Ni-Si</v>
      </c>
      <c r="D245" s="1">
        <v>2</v>
      </c>
      <c r="E245" s="1" t="s">
        <v>1344</v>
      </c>
      <c r="F245" s="1">
        <f t="shared" si="66"/>
        <v>92.25</v>
      </c>
      <c r="G245" s="1">
        <v>0.5</v>
      </c>
      <c r="H245" s="1">
        <v>0.1</v>
      </c>
      <c r="I245" s="1">
        <v>0.15</v>
      </c>
      <c r="J245" s="1">
        <v>6</v>
      </c>
      <c r="K245" s="1">
        <v>1</v>
      </c>
      <c r="L245" s="1">
        <v>0</v>
      </c>
      <c r="M245" s="1" t="s">
        <v>1345</v>
      </c>
      <c r="N245" s="1" cm="1">
        <f t="array" ref="N245">(F245/$F$4)/SUMPRODUCT($F245:$L245/$F$4:$L$4)*100</f>
        <v>89.8241262975082</v>
      </c>
      <c r="O245" s="1" cm="1">
        <f t="array" ref="O245">(G245/$G$4)/SUMPRODUCT($F245:$L245/$F$4:$L$4)*100</f>
        <v>1.14659676353571</v>
      </c>
      <c r="P245" s="1" cm="1">
        <f t="array" ref="P245">(H245/$H$4)/SUMPRODUCT($F245:$L245/$F$4:$L$4)*100</f>
        <v>0.118999437932613</v>
      </c>
      <c r="Q245" s="1" cm="1">
        <f t="array" ref="Q245">(I245/$I$4)/SUMPRODUCT($F245:$L245/$F$4:$L$4)*100</f>
        <v>0.381865548739609</v>
      </c>
      <c r="R245" s="1" cm="1">
        <f t="array" ref="R245">(J245/$J$4)/SUMPRODUCT($F245:$L245/$F$4:$L$4)*100</f>
        <v>6.32528046759661</v>
      </c>
      <c r="S245" s="1" cm="1">
        <f t="array" ref="S245">(K245/$K$4)/SUMPRODUCT($F245:$L245/$F$4:$L$4)*100</f>
        <v>2.20313148468724</v>
      </c>
      <c r="T245" s="1" cm="1">
        <f t="array" ref="T245">(L245/$L$4)/SUMPRODUCT($F245:$L245/$F$4:$L$4)*100</f>
        <v>0</v>
      </c>
      <c r="U245" s="1">
        <f t="shared" si="67"/>
        <v>100</v>
      </c>
      <c r="V245" s="1">
        <f t="shared" si="68"/>
        <v>6</v>
      </c>
      <c r="W245" s="1">
        <f t="shared" si="69"/>
        <v>7</v>
      </c>
      <c r="X245" s="1">
        <f t="shared" si="70"/>
        <v>6</v>
      </c>
      <c r="Y245" s="1">
        <f t="shared" si="71"/>
        <v>0.0214285714285714</v>
      </c>
      <c r="Z245" s="1">
        <f t="shared" si="72"/>
        <v>0</v>
      </c>
      <c r="AA245" s="1">
        <f t="shared" si="73"/>
        <v>0</v>
      </c>
      <c r="AB245" s="1">
        <f t="shared" si="74"/>
        <v>0.1</v>
      </c>
      <c r="AC245" s="1">
        <f t="shared" si="75"/>
        <v>0</v>
      </c>
      <c r="AD245" s="1">
        <f t="shared" si="76"/>
        <v>1.18999437932613</v>
      </c>
      <c r="AE245" s="1">
        <f t="shared" si="77"/>
        <v>0.0142857142857143</v>
      </c>
      <c r="AF245" s="1">
        <f t="shared" si="78"/>
        <v>70</v>
      </c>
      <c r="AG245" s="1">
        <f t="shared" si="79"/>
        <v>0.7</v>
      </c>
      <c r="AH245" s="7">
        <f t="shared" si="80"/>
        <v>0.101758737024918</v>
      </c>
      <c r="AI245" s="7" cm="1">
        <f t="array" ref="AI245">SQRT(SUMPRODUCT(N245:T245/100,(1-($N$4:$T$4/(SUMPRODUCT(N245:T245,$N$4:$T$4)/100)))^2))</f>
        <v>0.0290537376869327</v>
      </c>
      <c r="AJ245" s="7" cm="1">
        <f t="array" ref="AJ245">SUMPRODUCT(N245:T245,$N$3:$T$3)/100</f>
        <v>1.8947687920439</v>
      </c>
      <c r="AK245" s="7" cm="1">
        <f t="array" ref="AK245">SUMPRODUCT(N245:T245/100,($N$3:$T$3-(SUMPRODUCT(N245:T245,$N$3:$T$3)/100))^2)</f>
        <v>0.00234106527333297</v>
      </c>
      <c r="AL245" s="7" cm="1">
        <f t="array" ref="AL245">SUMPRODUCT(N245:T245/100,($N$2:$T$2-(SUMPRODUCT(N245:T245,$N$2:$T$2)/100))^2)</f>
        <v>2.09350754742919</v>
      </c>
      <c r="AM245" s="7" cm="1">
        <f t="array" ref="AM245">SUMPRODUCT(N245:T245,$N$2:$T$2)/100</f>
        <v>10.6504823790299</v>
      </c>
      <c r="AN245" s="1" cm="1">
        <f t="array" ref="AN245">SUMPRODUCT(N245:T245,$N$1:$T$1)/100</f>
        <v>1109.7582017422</v>
      </c>
      <c r="AO245" s="1" cm="1">
        <f t="array" ref="AO245">-8.314*SUMPRODUCT((N245:T245/100)*LN(N245:T245/100+0.000000000001))</f>
        <v>3.62139437182299</v>
      </c>
      <c r="AP245" s="1" cm="1">
        <f t="array" ref="AP245">SUMPRODUCT((N245:T245/100)^2)</f>
        <v>0.811471129274498</v>
      </c>
      <c r="AQ245" s="1" cm="1">
        <f t="array" ref="AQ245">1/SUMPRODUCT((N245:T245/100)^2)</f>
        <v>1.23232973290628</v>
      </c>
      <c r="AR245" s="1" t="s">
        <v>54</v>
      </c>
      <c r="AS245" s="6">
        <f t="shared" si="81"/>
        <v>0</v>
      </c>
      <c r="AT245" s="1">
        <v>979.85</v>
      </c>
      <c r="AU245" s="1">
        <v>4</v>
      </c>
      <c r="AV245" s="1">
        <v>0</v>
      </c>
      <c r="AW245" s="1">
        <v>499.85</v>
      </c>
      <c r="AX245" s="1">
        <v>0.25</v>
      </c>
      <c r="AY245" s="5">
        <f t="shared" si="82"/>
        <v>0</v>
      </c>
      <c r="AZ245" s="1">
        <f t="shared" si="83"/>
        <v>0</v>
      </c>
      <c r="BA245" s="1">
        <f t="shared" si="84"/>
        <v>124.9625</v>
      </c>
      <c r="BB245" s="1">
        <f t="shared" si="85"/>
        <v>480</v>
      </c>
      <c r="BC245" s="1" t="s">
        <v>51</v>
      </c>
      <c r="BD245" s="1">
        <v>242</v>
      </c>
      <c r="BE245" s="1" t="s">
        <v>52</v>
      </c>
      <c r="BF245" s="1" t="s">
        <v>52</v>
      </c>
      <c r="BG245" s="1">
        <v>38</v>
      </c>
      <c r="BH245" s="1">
        <f t="shared" si="86"/>
        <v>0.387974667339885</v>
      </c>
      <c r="BI245" s="1">
        <f t="shared" si="87"/>
        <v>0.806684329368713</v>
      </c>
    </row>
    <row r="246" spans="1:61">
      <c r="A246" s="1">
        <v>714</v>
      </c>
      <c r="B246" s="1" t="s">
        <v>97</v>
      </c>
      <c r="C246" s="1" t="str">
        <f>_xlfn.XLOOKUP(A246,All!$A:$A,All!$C:$C,"")</f>
        <v>Cu-Al-Cr-Mg-Ni-Si</v>
      </c>
      <c r="D246" s="1">
        <v>2</v>
      </c>
      <c r="E246" s="1" t="s">
        <v>1344</v>
      </c>
      <c r="F246" s="1">
        <f t="shared" si="66"/>
        <v>92.27</v>
      </c>
      <c r="G246" s="1">
        <v>0.49</v>
      </c>
      <c r="H246" s="1">
        <v>0.11</v>
      </c>
      <c r="I246" s="1">
        <v>0.12</v>
      </c>
      <c r="J246" s="1">
        <v>5.98</v>
      </c>
      <c r="K246" s="1">
        <v>1.03</v>
      </c>
      <c r="L246" s="1">
        <v>0</v>
      </c>
      <c r="M246" s="1" t="s">
        <v>1345</v>
      </c>
      <c r="N246" s="1" cm="1">
        <f t="array" ref="N246">(F246/$F$4)/SUMPRODUCT($F246:$L246/$F$4:$L$4)*100</f>
        <v>89.8641984588999</v>
      </c>
      <c r="O246" s="1" cm="1">
        <f t="array" ref="O246">(G246/$G$4)/SUMPRODUCT($F246:$L246/$F$4:$L$4)*100</f>
        <v>1.12392244657047</v>
      </c>
      <c r="P246" s="1" cm="1">
        <f t="array" ref="P246">(H246/$H$4)/SUMPRODUCT($F246:$L246/$F$4:$L$4)*100</f>
        <v>0.130929392522741</v>
      </c>
      <c r="Q246" s="1" cm="1">
        <f t="array" ref="Q246">(I246/$I$4)/SUMPRODUCT($F246:$L246/$F$4:$L$4)*100</f>
        <v>0.305562478066051</v>
      </c>
      <c r="R246" s="1" cm="1">
        <f t="array" ref="R246">(J246/$J$4)/SUMPRODUCT($F246:$L246/$F$4:$L$4)*100</f>
        <v>6.30564153814258</v>
      </c>
      <c r="S246" s="1" cm="1">
        <f t="array" ref="S246">(K246/$K$4)/SUMPRODUCT($F246:$L246/$F$4:$L$4)*100</f>
        <v>2.26974568579824</v>
      </c>
      <c r="T246" s="1" cm="1">
        <f t="array" ref="T246">(L246/$L$4)/SUMPRODUCT($F246:$L246/$F$4:$L$4)*100</f>
        <v>0</v>
      </c>
      <c r="U246" s="1">
        <f t="shared" si="67"/>
        <v>100</v>
      </c>
      <c r="V246" s="1">
        <f t="shared" si="68"/>
        <v>5.80582524271845</v>
      </c>
      <c r="W246" s="1">
        <f t="shared" si="69"/>
        <v>7.01</v>
      </c>
      <c r="X246" s="1">
        <f t="shared" si="70"/>
        <v>6.1594</v>
      </c>
      <c r="Y246" s="1">
        <f t="shared" si="71"/>
        <v>0.0171184022824536</v>
      </c>
      <c r="Z246" s="1">
        <f t="shared" si="72"/>
        <v>0</v>
      </c>
      <c r="AA246" s="1">
        <f t="shared" si="73"/>
        <v>0</v>
      </c>
      <c r="AB246" s="1">
        <f t="shared" si="74"/>
        <v>0.11</v>
      </c>
      <c r="AC246" s="1">
        <f t="shared" si="75"/>
        <v>0</v>
      </c>
      <c r="AD246" s="1">
        <f t="shared" si="76"/>
        <v>1.19026720475219</v>
      </c>
      <c r="AE246" s="1">
        <f t="shared" si="77"/>
        <v>0.0156918687589158</v>
      </c>
      <c r="AF246" s="1">
        <f t="shared" si="78"/>
        <v>63.7272727272727</v>
      </c>
      <c r="AG246" s="1">
        <f t="shared" si="79"/>
        <v>0.7711</v>
      </c>
      <c r="AH246" s="7">
        <f t="shared" si="80"/>
        <v>0.101358015411001</v>
      </c>
      <c r="AI246" s="7" cm="1">
        <f t="array" ref="AI246">SQRT(SUMPRODUCT(N246:T246/100,(1-($N$4:$T$4/(SUMPRODUCT(N246:T246,$N$4:$T$4)/100)))^2))</f>
        <v>0.0283459528596504</v>
      </c>
      <c r="AJ246" s="7" cm="1">
        <f t="array" ref="AJ246">SUMPRODUCT(N246:T246,$N$3:$T$3)/100</f>
        <v>1.89525413989612</v>
      </c>
      <c r="AK246" s="7" cm="1">
        <f t="array" ref="AK246">SUMPRODUCT(N246:T246/100,($N$3:$T$3-(SUMPRODUCT(N246:T246,$N$3:$T$3)/100))^2)</f>
        <v>0.00206807954721929</v>
      </c>
      <c r="AL246" s="7" cm="1">
        <f t="array" ref="AL246">SUMPRODUCT(N246:T246/100,($N$2:$T$2-(SUMPRODUCT(N246:T246,$N$2:$T$2)/100))^2)</f>
        <v>2.05513365727056</v>
      </c>
      <c r="AM246" s="7" cm="1">
        <f t="array" ref="AM246">SUMPRODUCT(N246:T246,$N$2:$T$2)/100</f>
        <v>10.654100498235</v>
      </c>
      <c r="AN246" s="1" cm="1">
        <f t="array" ref="AN246">SUMPRODUCT(N246:T246,$N$1:$T$1)/100</f>
        <v>1110.43082202411</v>
      </c>
      <c r="AO246" s="1" cm="1">
        <f t="array" ref="AO246">-8.314*SUMPRODUCT((N246:T246/100)*LN(N246:T246/100+0.000000000001))</f>
        <v>3.60047464611669</v>
      </c>
      <c r="AP246" s="1" cm="1">
        <f t="array" ref="AP246">SUMPRODUCT((N246:T246/100)^2)</f>
        <v>0.812186073794603</v>
      </c>
      <c r="AQ246" s="1" cm="1">
        <f t="array" ref="AQ246">1/SUMPRODUCT((N246:T246/100)^2)</f>
        <v>1.23124494775922</v>
      </c>
      <c r="AR246" s="1" t="s">
        <v>50</v>
      </c>
      <c r="AS246" s="6">
        <f t="shared" si="81"/>
        <v>1</v>
      </c>
      <c r="AT246" s="1">
        <v>969.85</v>
      </c>
      <c r="AU246" s="1">
        <v>6</v>
      </c>
      <c r="AV246" s="1">
        <v>50</v>
      </c>
      <c r="AW246" s="1">
        <v>499.85</v>
      </c>
      <c r="AX246" s="1">
        <v>8</v>
      </c>
      <c r="AY246" s="5">
        <f t="shared" si="82"/>
        <v>249.925</v>
      </c>
      <c r="AZ246" s="1">
        <f t="shared" si="83"/>
        <v>4</v>
      </c>
      <c r="BA246" s="1">
        <f t="shared" si="84"/>
        <v>3998.8</v>
      </c>
      <c r="BB246" s="1">
        <f t="shared" si="85"/>
        <v>470</v>
      </c>
      <c r="BC246" s="1" t="s">
        <v>51</v>
      </c>
      <c r="BD246" s="1">
        <v>245</v>
      </c>
      <c r="BE246" s="1" t="s">
        <v>52</v>
      </c>
      <c r="BF246" s="1" t="s">
        <v>52</v>
      </c>
      <c r="BG246" s="1">
        <v>38</v>
      </c>
      <c r="BH246" s="1">
        <f t="shared" si="86"/>
        <v>0.426557442515581</v>
      </c>
      <c r="BI246" s="1">
        <f t="shared" si="87"/>
        <v>0.80168230434905</v>
      </c>
    </row>
    <row r="247" spans="1:61">
      <c r="A247" s="1">
        <v>923</v>
      </c>
      <c r="B247" s="1" t="s">
        <v>99</v>
      </c>
      <c r="C247" s="1" t="str">
        <f>_xlfn.XLOOKUP(A247,All!$A:$A,All!$C:$C,"")</f>
        <v>Cu-Al-Cr-Mg-Ni-Si</v>
      </c>
      <c r="D247" s="1">
        <v>2</v>
      </c>
      <c r="E247" s="1" t="s">
        <v>1344</v>
      </c>
      <c r="F247" s="1">
        <f t="shared" si="66"/>
        <v>92.25</v>
      </c>
      <c r="G247" s="1">
        <v>0.5</v>
      </c>
      <c r="H247" s="1">
        <v>0.1</v>
      </c>
      <c r="I247" s="1">
        <v>0.15</v>
      </c>
      <c r="J247" s="1">
        <v>6</v>
      </c>
      <c r="K247" s="1">
        <v>1</v>
      </c>
      <c r="L247" s="1">
        <v>0</v>
      </c>
      <c r="M247" s="1" t="s">
        <v>1345</v>
      </c>
      <c r="N247" s="1" cm="1">
        <f t="array" ref="N247">(F247/$F$4)/SUMPRODUCT($F247:$L247/$F$4:$L$4)*100</f>
        <v>89.8241262975082</v>
      </c>
      <c r="O247" s="1" cm="1">
        <f t="array" ref="O247">(G247/$G$4)/SUMPRODUCT($F247:$L247/$F$4:$L$4)*100</f>
        <v>1.14659676353571</v>
      </c>
      <c r="P247" s="1" cm="1">
        <f t="array" ref="P247">(H247/$H$4)/SUMPRODUCT($F247:$L247/$F$4:$L$4)*100</f>
        <v>0.118999437932613</v>
      </c>
      <c r="Q247" s="1" cm="1">
        <f t="array" ref="Q247">(I247/$I$4)/SUMPRODUCT($F247:$L247/$F$4:$L$4)*100</f>
        <v>0.381865548739609</v>
      </c>
      <c r="R247" s="1" cm="1">
        <f t="array" ref="R247">(J247/$J$4)/SUMPRODUCT($F247:$L247/$F$4:$L$4)*100</f>
        <v>6.32528046759661</v>
      </c>
      <c r="S247" s="1" cm="1">
        <f t="array" ref="S247">(K247/$K$4)/SUMPRODUCT($F247:$L247/$F$4:$L$4)*100</f>
        <v>2.20313148468724</v>
      </c>
      <c r="T247" s="1" cm="1">
        <f t="array" ref="T247">(L247/$L$4)/SUMPRODUCT($F247:$L247/$F$4:$L$4)*100</f>
        <v>0</v>
      </c>
      <c r="U247" s="1">
        <f t="shared" si="67"/>
        <v>100</v>
      </c>
      <c r="V247" s="1">
        <f t="shared" si="68"/>
        <v>6</v>
      </c>
      <c r="W247" s="1">
        <f t="shared" si="69"/>
        <v>7</v>
      </c>
      <c r="X247" s="1">
        <f t="shared" si="70"/>
        <v>6</v>
      </c>
      <c r="Y247" s="1">
        <f t="shared" si="71"/>
        <v>0.0214285714285714</v>
      </c>
      <c r="Z247" s="1">
        <f t="shared" si="72"/>
        <v>0</v>
      </c>
      <c r="AA247" s="1">
        <f t="shared" si="73"/>
        <v>0</v>
      </c>
      <c r="AB247" s="1">
        <f t="shared" si="74"/>
        <v>0.1</v>
      </c>
      <c r="AC247" s="1">
        <f t="shared" si="75"/>
        <v>0</v>
      </c>
      <c r="AD247" s="1">
        <f t="shared" si="76"/>
        <v>1.18999437932613</v>
      </c>
      <c r="AE247" s="1">
        <f t="shared" si="77"/>
        <v>0.0142857142857143</v>
      </c>
      <c r="AF247" s="1">
        <f t="shared" si="78"/>
        <v>70</v>
      </c>
      <c r="AG247" s="1">
        <f t="shared" si="79"/>
        <v>0.7</v>
      </c>
      <c r="AH247" s="7">
        <f t="shared" si="80"/>
        <v>0.101758737024918</v>
      </c>
      <c r="AI247" s="7" cm="1">
        <f t="array" ref="AI247">SQRT(SUMPRODUCT(N247:T247/100,(1-($N$4:$T$4/(SUMPRODUCT(N247:T247,$N$4:$T$4)/100)))^2))</f>
        <v>0.0290537376869327</v>
      </c>
      <c r="AJ247" s="7" cm="1">
        <f t="array" ref="AJ247">SUMPRODUCT(N247:T247,$N$3:$T$3)/100</f>
        <v>1.8947687920439</v>
      </c>
      <c r="AK247" s="7" cm="1">
        <f t="array" ref="AK247">SUMPRODUCT(N247:T247/100,($N$3:$T$3-(SUMPRODUCT(N247:T247,$N$3:$T$3)/100))^2)</f>
        <v>0.00234106527333297</v>
      </c>
      <c r="AL247" s="7" cm="1">
        <f t="array" ref="AL247">SUMPRODUCT(N247:T247/100,($N$2:$T$2-(SUMPRODUCT(N247:T247,$N$2:$T$2)/100))^2)</f>
        <v>2.09350754742919</v>
      </c>
      <c r="AM247" s="7" cm="1">
        <f t="array" ref="AM247">SUMPRODUCT(N247:T247,$N$2:$T$2)/100</f>
        <v>10.6504823790299</v>
      </c>
      <c r="AN247" s="1" cm="1">
        <f t="array" ref="AN247">SUMPRODUCT(N247:T247,$N$1:$T$1)/100</f>
        <v>1109.7582017422</v>
      </c>
      <c r="AO247" s="1" cm="1">
        <f t="array" ref="AO247">-8.314*SUMPRODUCT((N247:T247/100)*LN(N247:T247/100+0.000000000001))</f>
        <v>3.62139437182299</v>
      </c>
      <c r="AP247" s="1" cm="1">
        <f t="array" ref="AP247">SUMPRODUCT((N247:T247/100)^2)</f>
        <v>0.811471129274498</v>
      </c>
      <c r="AQ247" s="1" cm="1">
        <f t="array" ref="AQ247">1/SUMPRODUCT((N247:T247/100)^2)</f>
        <v>1.23232973290628</v>
      </c>
      <c r="AR247" s="1" t="s">
        <v>54</v>
      </c>
      <c r="AS247" s="6">
        <f t="shared" si="81"/>
        <v>0</v>
      </c>
      <c r="AT247" s="1">
        <v>979.85</v>
      </c>
      <c r="AU247" s="1">
        <v>4</v>
      </c>
      <c r="AV247" s="1">
        <v>0</v>
      </c>
      <c r="AW247" s="1">
        <v>449.85</v>
      </c>
      <c r="AX247" s="1">
        <v>0.75</v>
      </c>
      <c r="AY247" s="5">
        <f t="shared" si="82"/>
        <v>0</v>
      </c>
      <c r="AZ247" s="1">
        <f t="shared" si="83"/>
        <v>0</v>
      </c>
      <c r="BA247" s="1">
        <f t="shared" si="84"/>
        <v>337.3875</v>
      </c>
      <c r="BB247" s="1">
        <f t="shared" si="85"/>
        <v>530</v>
      </c>
      <c r="BC247" s="1" t="s">
        <v>51</v>
      </c>
      <c r="BD247" s="1">
        <v>248</v>
      </c>
      <c r="BE247" s="1" t="s">
        <v>52</v>
      </c>
      <c r="BF247" s="1" t="s">
        <v>52</v>
      </c>
      <c r="BG247" s="1">
        <v>38</v>
      </c>
      <c r="BH247" s="1">
        <f t="shared" si="86"/>
        <v>0.465140217691276</v>
      </c>
      <c r="BI247" s="1">
        <f t="shared" si="87"/>
        <v>0.796755167716249</v>
      </c>
    </row>
    <row r="248" spans="1:61">
      <c r="A248" s="1">
        <v>1103</v>
      </c>
      <c r="B248" s="1" t="s">
        <v>99</v>
      </c>
      <c r="C248" s="1" t="str">
        <f>_xlfn.XLOOKUP(A248,All!$A:$A,All!$C:$C,"")</f>
        <v>Cu-Al-Cr-Mg-Ni-Si</v>
      </c>
      <c r="D248" s="1">
        <v>2</v>
      </c>
      <c r="E248" s="1" t="s">
        <v>1344</v>
      </c>
      <c r="F248" s="1">
        <f t="shared" si="66"/>
        <v>92.25</v>
      </c>
      <c r="G248" s="1">
        <v>0.5</v>
      </c>
      <c r="H248" s="1">
        <v>0.1</v>
      </c>
      <c r="I248" s="1">
        <v>0.15</v>
      </c>
      <c r="J248" s="1">
        <v>6</v>
      </c>
      <c r="K248" s="1">
        <v>1</v>
      </c>
      <c r="L248" s="1">
        <v>0</v>
      </c>
      <c r="M248" s="1" t="s">
        <v>1345</v>
      </c>
      <c r="N248" s="1" cm="1">
        <f t="array" ref="N248">(F248/$F$4)/SUMPRODUCT($F248:$L248/$F$4:$L$4)*100</f>
        <v>89.8241262975082</v>
      </c>
      <c r="O248" s="1" cm="1">
        <f t="array" ref="O248">(G248/$G$4)/SUMPRODUCT($F248:$L248/$F$4:$L$4)*100</f>
        <v>1.14659676353571</v>
      </c>
      <c r="P248" s="1" cm="1">
        <f t="array" ref="P248">(H248/$H$4)/SUMPRODUCT($F248:$L248/$F$4:$L$4)*100</f>
        <v>0.118999437932613</v>
      </c>
      <c r="Q248" s="1" cm="1">
        <f t="array" ref="Q248">(I248/$I$4)/SUMPRODUCT($F248:$L248/$F$4:$L$4)*100</f>
        <v>0.381865548739609</v>
      </c>
      <c r="R248" s="1" cm="1">
        <f t="array" ref="R248">(J248/$J$4)/SUMPRODUCT($F248:$L248/$F$4:$L$4)*100</f>
        <v>6.32528046759661</v>
      </c>
      <c r="S248" s="1" cm="1">
        <f t="array" ref="S248">(K248/$K$4)/SUMPRODUCT($F248:$L248/$F$4:$L$4)*100</f>
        <v>2.20313148468724</v>
      </c>
      <c r="T248" s="1" cm="1">
        <f t="array" ref="T248">(L248/$L$4)/SUMPRODUCT($F248:$L248/$F$4:$L$4)*100</f>
        <v>0</v>
      </c>
      <c r="U248" s="1">
        <f t="shared" si="67"/>
        <v>100</v>
      </c>
      <c r="V248" s="1">
        <f t="shared" si="68"/>
        <v>6</v>
      </c>
      <c r="W248" s="1">
        <f t="shared" si="69"/>
        <v>7</v>
      </c>
      <c r="X248" s="1">
        <f t="shared" si="70"/>
        <v>6</v>
      </c>
      <c r="Y248" s="1">
        <f t="shared" si="71"/>
        <v>0.0214285714285714</v>
      </c>
      <c r="Z248" s="1">
        <f t="shared" si="72"/>
        <v>0</v>
      </c>
      <c r="AA248" s="1">
        <f t="shared" si="73"/>
        <v>0</v>
      </c>
      <c r="AB248" s="1">
        <f t="shared" si="74"/>
        <v>0.1</v>
      </c>
      <c r="AC248" s="1">
        <f t="shared" si="75"/>
        <v>0</v>
      </c>
      <c r="AD248" s="1">
        <f t="shared" si="76"/>
        <v>1.18999437932613</v>
      </c>
      <c r="AE248" s="1">
        <f t="shared" si="77"/>
        <v>0.0142857142857143</v>
      </c>
      <c r="AF248" s="1">
        <f t="shared" si="78"/>
        <v>70</v>
      </c>
      <c r="AG248" s="1">
        <f t="shared" si="79"/>
        <v>0.7</v>
      </c>
      <c r="AH248" s="7">
        <f t="shared" si="80"/>
        <v>0.101758737024918</v>
      </c>
      <c r="AI248" s="7" cm="1">
        <f t="array" ref="AI248">SQRT(SUMPRODUCT(N248:T248/100,(1-($N$4:$T$4/(SUMPRODUCT(N248:T248,$N$4:$T$4)/100)))^2))</f>
        <v>0.0290537376869327</v>
      </c>
      <c r="AJ248" s="7" cm="1">
        <f t="array" ref="AJ248">SUMPRODUCT(N248:T248,$N$3:$T$3)/100</f>
        <v>1.8947687920439</v>
      </c>
      <c r="AK248" s="7" cm="1">
        <f t="array" ref="AK248">SUMPRODUCT(N248:T248/100,($N$3:$T$3-(SUMPRODUCT(N248:T248,$N$3:$T$3)/100))^2)</f>
        <v>0.00234106527333297</v>
      </c>
      <c r="AL248" s="7" cm="1">
        <f t="array" ref="AL248">SUMPRODUCT(N248:T248/100,($N$2:$T$2-(SUMPRODUCT(N248:T248,$N$2:$T$2)/100))^2)</f>
        <v>2.09350754742919</v>
      </c>
      <c r="AM248" s="7" cm="1">
        <f t="array" ref="AM248">SUMPRODUCT(N248:T248,$N$2:$T$2)/100</f>
        <v>10.6504823790299</v>
      </c>
      <c r="AN248" s="1" cm="1">
        <f t="array" ref="AN248">SUMPRODUCT(N248:T248,$N$1:$T$1)/100</f>
        <v>1109.7582017422</v>
      </c>
      <c r="AO248" s="1" cm="1">
        <f t="array" ref="AO248">-8.314*SUMPRODUCT((N248:T248/100)*LN(N248:T248/100+0.000000000001))</f>
        <v>3.62139437182299</v>
      </c>
      <c r="AP248" s="1" cm="1">
        <f t="array" ref="AP248">SUMPRODUCT((N248:T248/100)^2)</f>
        <v>0.811471129274498</v>
      </c>
      <c r="AQ248" s="1" cm="1">
        <f t="array" ref="AQ248">1/SUMPRODUCT((N248:T248/100)^2)</f>
        <v>1.23232973290628</v>
      </c>
      <c r="AR248" s="1" t="s">
        <v>55</v>
      </c>
      <c r="AS248" s="6">
        <f t="shared" si="81"/>
        <v>2</v>
      </c>
      <c r="AT248" s="1">
        <v>979.85</v>
      </c>
      <c r="AU248" s="1">
        <v>4</v>
      </c>
      <c r="AV248" s="1">
        <v>50</v>
      </c>
      <c r="AW248" s="1">
        <v>449.85</v>
      </c>
      <c r="AX248" s="1">
        <v>4</v>
      </c>
      <c r="AY248" s="5">
        <f t="shared" si="82"/>
        <v>224.925</v>
      </c>
      <c r="AZ248" s="1">
        <f t="shared" si="83"/>
        <v>2</v>
      </c>
      <c r="BA248" s="1">
        <f t="shared" si="84"/>
        <v>1799.4</v>
      </c>
      <c r="BB248" s="1">
        <f t="shared" si="85"/>
        <v>530</v>
      </c>
      <c r="BC248" s="1" t="s">
        <v>56</v>
      </c>
      <c r="BD248" s="1">
        <v>262</v>
      </c>
      <c r="BE248" s="1" t="s">
        <v>52</v>
      </c>
      <c r="BF248" s="1" t="s">
        <v>52</v>
      </c>
      <c r="BG248" s="1">
        <v>38</v>
      </c>
      <c r="BH248" s="1">
        <f t="shared" si="86"/>
        <v>0.645193168511188</v>
      </c>
      <c r="BI248" s="1">
        <f t="shared" si="87"/>
        <v>0.774793449957782</v>
      </c>
    </row>
    <row r="249" spans="1:61">
      <c r="A249" s="1">
        <v>796</v>
      </c>
      <c r="B249" s="1" t="s">
        <v>96</v>
      </c>
      <c r="C249" s="1" t="str">
        <f>_xlfn.XLOOKUP(A249,All!$A:$A,All!$C:$C,"")</f>
        <v>Cu-Al-Cr-Mg-Ni-Si</v>
      </c>
      <c r="D249" s="1">
        <v>2</v>
      </c>
      <c r="E249" s="1" t="s">
        <v>1344</v>
      </c>
      <c r="F249" s="1">
        <f t="shared" si="66"/>
        <v>92.25</v>
      </c>
      <c r="G249" s="1">
        <v>0.5</v>
      </c>
      <c r="H249" s="1">
        <v>0.1</v>
      </c>
      <c r="I249" s="1">
        <v>0.15</v>
      </c>
      <c r="J249" s="1">
        <v>6</v>
      </c>
      <c r="K249" s="1">
        <v>1</v>
      </c>
      <c r="L249" s="1">
        <v>0</v>
      </c>
      <c r="M249" s="1" t="s">
        <v>1345</v>
      </c>
      <c r="N249" s="1" cm="1">
        <f t="array" ref="N249">(F249/$F$4)/SUMPRODUCT($F249:$L249/$F$4:$L$4)*100</f>
        <v>89.8241262975082</v>
      </c>
      <c r="O249" s="1" cm="1">
        <f t="array" ref="O249">(G249/$G$4)/SUMPRODUCT($F249:$L249/$F$4:$L$4)*100</f>
        <v>1.14659676353571</v>
      </c>
      <c r="P249" s="1" cm="1">
        <f t="array" ref="P249">(H249/$H$4)/SUMPRODUCT($F249:$L249/$F$4:$L$4)*100</f>
        <v>0.118999437932613</v>
      </c>
      <c r="Q249" s="1" cm="1">
        <f t="array" ref="Q249">(I249/$I$4)/SUMPRODUCT($F249:$L249/$F$4:$L$4)*100</f>
        <v>0.381865548739609</v>
      </c>
      <c r="R249" s="1" cm="1">
        <f t="array" ref="R249">(J249/$J$4)/SUMPRODUCT($F249:$L249/$F$4:$L$4)*100</f>
        <v>6.32528046759661</v>
      </c>
      <c r="S249" s="1" cm="1">
        <f t="array" ref="S249">(K249/$K$4)/SUMPRODUCT($F249:$L249/$F$4:$L$4)*100</f>
        <v>2.20313148468724</v>
      </c>
      <c r="T249" s="1" cm="1">
        <f t="array" ref="T249">(L249/$L$4)/SUMPRODUCT($F249:$L249/$F$4:$L$4)*100</f>
        <v>0</v>
      </c>
      <c r="U249" s="1">
        <f t="shared" si="67"/>
        <v>100</v>
      </c>
      <c r="V249" s="1">
        <f t="shared" si="68"/>
        <v>6</v>
      </c>
      <c r="W249" s="1">
        <f t="shared" si="69"/>
        <v>7</v>
      </c>
      <c r="X249" s="1">
        <f t="shared" si="70"/>
        <v>6</v>
      </c>
      <c r="Y249" s="1">
        <f t="shared" si="71"/>
        <v>0.0214285714285714</v>
      </c>
      <c r="Z249" s="1">
        <f t="shared" si="72"/>
        <v>0</v>
      </c>
      <c r="AA249" s="1">
        <f t="shared" si="73"/>
        <v>0</v>
      </c>
      <c r="AB249" s="1">
        <f t="shared" si="74"/>
        <v>0.1</v>
      </c>
      <c r="AC249" s="1">
        <f t="shared" si="75"/>
        <v>0</v>
      </c>
      <c r="AD249" s="1">
        <f t="shared" si="76"/>
        <v>1.18999437932613</v>
      </c>
      <c r="AE249" s="1">
        <f t="shared" si="77"/>
        <v>0.0142857142857143</v>
      </c>
      <c r="AF249" s="1">
        <f t="shared" si="78"/>
        <v>70</v>
      </c>
      <c r="AG249" s="1">
        <f t="shared" si="79"/>
        <v>0.7</v>
      </c>
      <c r="AH249" s="7">
        <f t="shared" si="80"/>
        <v>0.101758737024918</v>
      </c>
      <c r="AI249" s="7" cm="1">
        <f t="array" ref="AI249">SQRT(SUMPRODUCT(N249:T249/100,(1-($N$4:$T$4/(SUMPRODUCT(N249:T249,$N$4:$T$4)/100)))^2))</f>
        <v>0.0290537376869327</v>
      </c>
      <c r="AJ249" s="7" cm="1">
        <f t="array" ref="AJ249">SUMPRODUCT(N249:T249,$N$3:$T$3)/100</f>
        <v>1.8947687920439</v>
      </c>
      <c r="AK249" s="7" cm="1">
        <f t="array" ref="AK249">SUMPRODUCT(N249:T249/100,($N$3:$T$3-(SUMPRODUCT(N249:T249,$N$3:$T$3)/100))^2)</f>
        <v>0.00234106527333297</v>
      </c>
      <c r="AL249" s="7" cm="1">
        <f t="array" ref="AL249">SUMPRODUCT(N249:T249/100,($N$2:$T$2-(SUMPRODUCT(N249:T249,$N$2:$T$2)/100))^2)</f>
        <v>2.09350754742919</v>
      </c>
      <c r="AM249" s="7" cm="1">
        <f t="array" ref="AM249">SUMPRODUCT(N249:T249,$N$2:$T$2)/100</f>
        <v>10.6504823790299</v>
      </c>
      <c r="AN249" s="1" cm="1">
        <f t="array" ref="AN249">SUMPRODUCT(N249:T249,$N$1:$T$1)/100</f>
        <v>1109.7582017422</v>
      </c>
      <c r="AO249" s="1" cm="1">
        <f t="array" ref="AO249">-8.314*SUMPRODUCT((N249:T249/100)*LN(N249:T249/100+0.000000000001))</f>
        <v>3.62139437182299</v>
      </c>
      <c r="AP249" s="1" cm="1">
        <f t="array" ref="AP249">SUMPRODUCT((N249:T249/100)^2)</f>
        <v>0.811471129274498</v>
      </c>
      <c r="AQ249" s="1" cm="1">
        <f t="array" ref="AQ249">1/SUMPRODUCT((N249:T249/100)^2)</f>
        <v>1.23232973290628</v>
      </c>
      <c r="AR249" s="1" t="s">
        <v>54</v>
      </c>
      <c r="AS249" s="6">
        <f t="shared" si="81"/>
        <v>0</v>
      </c>
      <c r="AT249" s="1">
        <v>969.85</v>
      </c>
      <c r="AU249" s="1">
        <v>4</v>
      </c>
      <c r="AV249" s="1">
        <v>0</v>
      </c>
      <c r="AW249" s="1">
        <v>499.85</v>
      </c>
      <c r="AX249" s="1">
        <v>20</v>
      </c>
      <c r="AY249" s="5">
        <f t="shared" si="82"/>
        <v>0</v>
      </c>
      <c r="AZ249" s="1">
        <f t="shared" si="83"/>
        <v>0</v>
      </c>
      <c r="BA249" s="1">
        <f t="shared" si="84"/>
        <v>9997</v>
      </c>
      <c r="BB249" s="1">
        <f t="shared" si="85"/>
        <v>470</v>
      </c>
      <c r="BC249" s="1" t="s">
        <v>51</v>
      </c>
      <c r="BD249" s="1">
        <v>270</v>
      </c>
      <c r="BE249" s="1" t="s">
        <v>52</v>
      </c>
      <c r="BF249" s="1" t="s">
        <v>52</v>
      </c>
      <c r="BG249" s="1">
        <v>38</v>
      </c>
      <c r="BH249" s="1">
        <f t="shared" si="86"/>
        <v>0.748080568979709</v>
      </c>
      <c r="BI249" s="1">
        <f t="shared" si="87"/>
        <v>0.763045688513871</v>
      </c>
    </row>
    <row r="250" spans="1:61">
      <c r="A250" s="1">
        <v>1080</v>
      </c>
      <c r="B250" s="1" t="s">
        <v>99</v>
      </c>
      <c r="C250" s="1" t="str">
        <f>_xlfn.XLOOKUP(A250,All!$A:$A,All!$C:$C,"")</f>
        <v>Cu-Al-Cr-Mg-Ni-Si</v>
      </c>
      <c r="D250" s="1">
        <v>2</v>
      </c>
      <c r="E250" s="1" t="s">
        <v>1344</v>
      </c>
      <c r="F250" s="1">
        <f t="shared" si="66"/>
        <v>92.25</v>
      </c>
      <c r="G250" s="1">
        <v>0.5</v>
      </c>
      <c r="H250" s="1">
        <v>0.1</v>
      </c>
      <c r="I250" s="1">
        <v>0.15</v>
      </c>
      <c r="J250" s="1">
        <v>6</v>
      </c>
      <c r="K250" s="1">
        <v>1</v>
      </c>
      <c r="L250" s="1">
        <v>0</v>
      </c>
      <c r="M250" s="1" t="s">
        <v>1345</v>
      </c>
      <c r="N250" s="1" cm="1">
        <f t="array" ref="N250">(F250/$F$4)/SUMPRODUCT($F250:$L250/$F$4:$L$4)*100</f>
        <v>89.8241262975082</v>
      </c>
      <c r="O250" s="1" cm="1">
        <f t="array" ref="O250">(G250/$G$4)/SUMPRODUCT($F250:$L250/$F$4:$L$4)*100</f>
        <v>1.14659676353571</v>
      </c>
      <c r="P250" s="1" cm="1">
        <f t="array" ref="P250">(H250/$H$4)/SUMPRODUCT($F250:$L250/$F$4:$L$4)*100</f>
        <v>0.118999437932613</v>
      </c>
      <c r="Q250" s="1" cm="1">
        <f t="array" ref="Q250">(I250/$I$4)/SUMPRODUCT($F250:$L250/$F$4:$L$4)*100</f>
        <v>0.381865548739609</v>
      </c>
      <c r="R250" s="1" cm="1">
        <f t="array" ref="R250">(J250/$J$4)/SUMPRODUCT($F250:$L250/$F$4:$L$4)*100</f>
        <v>6.32528046759661</v>
      </c>
      <c r="S250" s="1" cm="1">
        <f t="array" ref="S250">(K250/$K$4)/SUMPRODUCT($F250:$L250/$F$4:$L$4)*100</f>
        <v>2.20313148468724</v>
      </c>
      <c r="T250" s="1" cm="1">
        <f t="array" ref="T250">(L250/$L$4)/SUMPRODUCT($F250:$L250/$F$4:$L$4)*100</f>
        <v>0</v>
      </c>
      <c r="U250" s="1">
        <f t="shared" si="67"/>
        <v>100</v>
      </c>
      <c r="V250" s="1">
        <f t="shared" si="68"/>
        <v>6</v>
      </c>
      <c r="W250" s="1">
        <f t="shared" si="69"/>
        <v>7</v>
      </c>
      <c r="X250" s="1">
        <f t="shared" si="70"/>
        <v>6</v>
      </c>
      <c r="Y250" s="1">
        <f t="shared" si="71"/>
        <v>0.0214285714285714</v>
      </c>
      <c r="Z250" s="1">
        <f t="shared" si="72"/>
        <v>0</v>
      </c>
      <c r="AA250" s="1">
        <f t="shared" si="73"/>
        <v>0</v>
      </c>
      <c r="AB250" s="1">
        <f t="shared" si="74"/>
        <v>0.1</v>
      </c>
      <c r="AC250" s="1">
        <f t="shared" si="75"/>
        <v>0</v>
      </c>
      <c r="AD250" s="1">
        <f t="shared" si="76"/>
        <v>1.18999437932613</v>
      </c>
      <c r="AE250" s="1">
        <f t="shared" si="77"/>
        <v>0.0142857142857143</v>
      </c>
      <c r="AF250" s="1">
        <f t="shared" si="78"/>
        <v>70</v>
      </c>
      <c r="AG250" s="1">
        <f t="shared" si="79"/>
        <v>0.7</v>
      </c>
      <c r="AH250" s="7">
        <f t="shared" si="80"/>
        <v>0.101758737024918</v>
      </c>
      <c r="AI250" s="7" cm="1">
        <f t="array" ref="AI250">SQRT(SUMPRODUCT(N250:T250/100,(1-($N$4:$T$4/(SUMPRODUCT(N250:T250,$N$4:$T$4)/100)))^2))</f>
        <v>0.0290537376869327</v>
      </c>
      <c r="AJ250" s="7" cm="1">
        <f t="array" ref="AJ250">SUMPRODUCT(N250:T250,$N$3:$T$3)/100</f>
        <v>1.8947687920439</v>
      </c>
      <c r="AK250" s="7" cm="1">
        <f t="array" ref="AK250">SUMPRODUCT(N250:T250/100,($N$3:$T$3-(SUMPRODUCT(N250:T250,$N$3:$T$3)/100))^2)</f>
        <v>0.00234106527333297</v>
      </c>
      <c r="AL250" s="7" cm="1">
        <f t="array" ref="AL250">SUMPRODUCT(N250:T250/100,($N$2:$T$2-(SUMPRODUCT(N250:T250,$N$2:$T$2)/100))^2)</f>
        <v>2.09350754742919</v>
      </c>
      <c r="AM250" s="7" cm="1">
        <f t="array" ref="AM250">SUMPRODUCT(N250:T250,$N$2:$T$2)/100</f>
        <v>10.6504823790299</v>
      </c>
      <c r="AN250" s="1" cm="1">
        <f t="array" ref="AN250">SUMPRODUCT(N250:T250,$N$1:$T$1)/100</f>
        <v>1109.7582017422</v>
      </c>
      <c r="AO250" s="1" cm="1">
        <f t="array" ref="AO250">-8.314*SUMPRODUCT((N250:T250/100)*LN(N250:T250/100+0.000000000001))</f>
        <v>3.62139437182299</v>
      </c>
      <c r="AP250" s="1" cm="1">
        <f t="array" ref="AP250">SUMPRODUCT((N250:T250/100)^2)</f>
        <v>0.811471129274498</v>
      </c>
      <c r="AQ250" s="1" cm="1">
        <f t="array" ref="AQ250">1/SUMPRODUCT((N250:T250/100)^2)</f>
        <v>1.23232973290628</v>
      </c>
      <c r="AR250" s="1" t="s">
        <v>55</v>
      </c>
      <c r="AS250" s="6">
        <f t="shared" si="81"/>
        <v>2</v>
      </c>
      <c r="AT250" s="1">
        <v>979.85</v>
      </c>
      <c r="AU250" s="1">
        <v>4</v>
      </c>
      <c r="AV250" s="1">
        <v>50</v>
      </c>
      <c r="AW250" s="1">
        <v>449.85</v>
      </c>
      <c r="AX250" s="1">
        <v>3</v>
      </c>
      <c r="AY250" s="5">
        <f t="shared" si="82"/>
        <v>224.925</v>
      </c>
      <c r="AZ250" s="1">
        <f t="shared" si="83"/>
        <v>1.5</v>
      </c>
      <c r="BA250" s="1">
        <f t="shared" si="84"/>
        <v>1349.55</v>
      </c>
      <c r="BB250" s="1">
        <f t="shared" si="85"/>
        <v>530</v>
      </c>
      <c r="BC250" s="1" t="s">
        <v>56</v>
      </c>
      <c r="BD250" s="1">
        <v>270</v>
      </c>
      <c r="BE250" s="1" t="s">
        <v>52</v>
      </c>
      <c r="BF250" s="1" t="s">
        <v>52</v>
      </c>
      <c r="BG250" s="1">
        <v>38</v>
      </c>
      <c r="BH250" s="1">
        <f t="shared" si="86"/>
        <v>0.748080568979709</v>
      </c>
      <c r="BI250" s="1">
        <f t="shared" si="87"/>
        <v>0.763045688513871</v>
      </c>
    </row>
    <row r="251" spans="1:61">
      <c r="A251" s="1">
        <v>789</v>
      </c>
      <c r="B251" s="1" t="s">
        <v>96</v>
      </c>
      <c r="C251" s="1" t="str">
        <f>_xlfn.XLOOKUP(A251,All!$A:$A,All!$C:$C,"")</f>
        <v>Cu-Al-Cr-Mg-Ni-Si</v>
      </c>
      <c r="D251" s="1">
        <v>2</v>
      </c>
      <c r="E251" s="1" t="s">
        <v>1344</v>
      </c>
      <c r="F251" s="1">
        <f t="shared" si="66"/>
        <v>92.25</v>
      </c>
      <c r="G251" s="1">
        <v>0.5</v>
      </c>
      <c r="H251" s="1">
        <v>0.1</v>
      </c>
      <c r="I251" s="1">
        <v>0.15</v>
      </c>
      <c r="J251" s="1">
        <v>6</v>
      </c>
      <c r="K251" s="1">
        <v>1</v>
      </c>
      <c r="L251" s="1">
        <v>0</v>
      </c>
      <c r="M251" s="1" t="s">
        <v>1345</v>
      </c>
      <c r="N251" s="1" cm="1">
        <f t="array" ref="N251">(F251/$F$4)/SUMPRODUCT($F251:$L251/$F$4:$L$4)*100</f>
        <v>89.8241262975082</v>
      </c>
      <c r="O251" s="1" cm="1">
        <f t="array" ref="O251">(G251/$G$4)/SUMPRODUCT($F251:$L251/$F$4:$L$4)*100</f>
        <v>1.14659676353571</v>
      </c>
      <c r="P251" s="1" cm="1">
        <f t="array" ref="P251">(H251/$H$4)/SUMPRODUCT($F251:$L251/$F$4:$L$4)*100</f>
        <v>0.118999437932613</v>
      </c>
      <c r="Q251" s="1" cm="1">
        <f t="array" ref="Q251">(I251/$I$4)/SUMPRODUCT($F251:$L251/$F$4:$L$4)*100</f>
        <v>0.381865548739609</v>
      </c>
      <c r="R251" s="1" cm="1">
        <f t="array" ref="R251">(J251/$J$4)/SUMPRODUCT($F251:$L251/$F$4:$L$4)*100</f>
        <v>6.32528046759661</v>
      </c>
      <c r="S251" s="1" cm="1">
        <f t="array" ref="S251">(K251/$K$4)/SUMPRODUCT($F251:$L251/$F$4:$L$4)*100</f>
        <v>2.20313148468724</v>
      </c>
      <c r="T251" s="1" cm="1">
        <f t="array" ref="T251">(L251/$L$4)/SUMPRODUCT($F251:$L251/$F$4:$L$4)*100</f>
        <v>0</v>
      </c>
      <c r="U251" s="1">
        <f t="shared" si="67"/>
        <v>100</v>
      </c>
      <c r="V251" s="1">
        <f t="shared" si="68"/>
        <v>6</v>
      </c>
      <c r="W251" s="1">
        <f t="shared" si="69"/>
        <v>7</v>
      </c>
      <c r="X251" s="1">
        <f t="shared" si="70"/>
        <v>6</v>
      </c>
      <c r="Y251" s="1">
        <f t="shared" si="71"/>
        <v>0.0214285714285714</v>
      </c>
      <c r="Z251" s="1">
        <f t="shared" si="72"/>
        <v>0</v>
      </c>
      <c r="AA251" s="1">
        <f t="shared" si="73"/>
        <v>0</v>
      </c>
      <c r="AB251" s="1">
        <f t="shared" si="74"/>
        <v>0.1</v>
      </c>
      <c r="AC251" s="1">
        <f t="shared" si="75"/>
        <v>0</v>
      </c>
      <c r="AD251" s="1">
        <f t="shared" si="76"/>
        <v>1.18999437932613</v>
      </c>
      <c r="AE251" s="1">
        <f t="shared" si="77"/>
        <v>0.0142857142857143</v>
      </c>
      <c r="AF251" s="1">
        <f t="shared" si="78"/>
        <v>70</v>
      </c>
      <c r="AG251" s="1">
        <f t="shared" si="79"/>
        <v>0.7</v>
      </c>
      <c r="AH251" s="7">
        <f t="shared" si="80"/>
        <v>0.101758737024918</v>
      </c>
      <c r="AI251" s="7" cm="1">
        <f t="array" ref="AI251">SQRT(SUMPRODUCT(N251:T251/100,(1-($N$4:$T$4/(SUMPRODUCT(N251:T251,$N$4:$T$4)/100)))^2))</f>
        <v>0.0290537376869327</v>
      </c>
      <c r="AJ251" s="7" cm="1">
        <f t="array" ref="AJ251">SUMPRODUCT(N251:T251,$N$3:$T$3)/100</f>
        <v>1.8947687920439</v>
      </c>
      <c r="AK251" s="7" cm="1">
        <f t="array" ref="AK251">SUMPRODUCT(N251:T251/100,($N$3:$T$3-(SUMPRODUCT(N251:T251,$N$3:$T$3)/100))^2)</f>
        <v>0.00234106527333297</v>
      </c>
      <c r="AL251" s="7" cm="1">
        <f t="array" ref="AL251">SUMPRODUCT(N251:T251/100,($N$2:$T$2-(SUMPRODUCT(N251:T251,$N$2:$T$2)/100))^2)</f>
        <v>2.09350754742919</v>
      </c>
      <c r="AM251" s="7" cm="1">
        <f t="array" ref="AM251">SUMPRODUCT(N251:T251,$N$2:$T$2)/100</f>
        <v>10.6504823790299</v>
      </c>
      <c r="AN251" s="1" cm="1">
        <f t="array" ref="AN251">SUMPRODUCT(N251:T251,$N$1:$T$1)/100</f>
        <v>1109.7582017422</v>
      </c>
      <c r="AO251" s="1" cm="1">
        <f t="array" ref="AO251">-8.314*SUMPRODUCT((N251:T251/100)*LN(N251:T251/100+0.000000000001))</f>
        <v>3.62139437182299</v>
      </c>
      <c r="AP251" s="1" cm="1">
        <f t="array" ref="AP251">SUMPRODUCT((N251:T251/100)^2)</f>
        <v>0.811471129274498</v>
      </c>
      <c r="AQ251" s="1" cm="1">
        <f t="array" ref="AQ251">1/SUMPRODUCT((N251:T251/100)^2)</f>
        <v>1.23232973290628</v>
      </c>
      <c r="AR251" s="1" t="s">
        <v>54</v>
      </c>
      <c r="AS251" s="6">
        <f t="shared" si="81"/>
        <v>0</v>
      </c>
      <c r="AT251" s="1">
        <v>969.85</v>
      </c>
      <c r="AU251" s="1">
        <v>4</v>
      </c>
      <c r="AV251" s="1">
        <v>0</v>
      </c>
      <c r="AW251" s="1">
        <v>499.85</v>
      </c>
      <c r="AX251" s="1">
        <v>18</v>
      </c>
      <c r="AY251" s="5">
        <f t="shared" si="82"/>
        <v>0</v>
      </c>
      <c r="AZ251" s="1">
        <f t="shared" si="83"/>
        <v>0</v>
      </c>
      <c r="BA251" s="1">
        <f t="shared" si="84"/>
        <v>8997.3</v>
      </c>
      <c r="BB251" s="1">
        <f t="shared" si="85"/>
        <v>470</v>
      </c>
      <c r="BC251" s="1" t="s">
        <v>51</v>
      </c>
      <c r="BD251" s="1">
        <v>272</v>
      </c>
      <c r="BE251" s="1" t="s">
        <v>52</v>
      </c>
      <c r="BF251" s="1" t="s">
        <v>52</v>
      </c>
      <c r="BG251" s="1">
        <v>38</v>
      </c>
      <c r="BH251" s="1">
        <f t="shared" si="86"/>
        <v>0.773802419096839</v>
      </c>
      <c r="BI251" s="1">
        <f t="shared" si="87"/>
        <v>0.760204163477313</v>
      </c>
    </row>
    <row r="252" spans="1:61">
      <c r="A252" s="1">
        <v>1049</v>
      </c>
      <c r="B252" s="1" t="s">
        <v>99</v>
      </c>
      <c r="C252" s="1" t="str">
        <f>_xlfn.XLOOKUP(A252,All!$A:$A,All!$C:$C,"")</f>
        <v>Cu-Al-Cr-Mg-Ni-Si</v>
      </c>
      <c r="D252" s="1">
        <v>2</v>
      </c>
      <c r="E252" s="1" t="s">
        <v>1344</v>
      </c>
      <c r="F252" s="1">
        <f t="shared" si="66"/>
        <v>92.25</v>
      </c>
      <c r="G252" s="1">
        <v>0.5</v>
      </c>
      <c r="H252" s="1">
        <v>0.1</v>
      </c>
      <c r="I252" s="1">
        <v>0.15</v>
      </c>
      <c r="J252" s="1">
        <v>6</v>
      </c>
      <c r="K252" s="1">
        <v>1</v>
      </c>
      <c r="L252" s="1">
        <v>0</v>
      </c>
      <c r="M252" s="1" t="s">
        <v>1345</v>
      </c>
      <c r="N252" s="1" cm="1">
        <f t="array" ref="N252">(F252/$F$4)/SUMPRODUCT($F252:$L252/$F$4:$L$4)*100</f>
        <v>89.8241262975082</v>
      </c>
      <c r="O252" s="1" cm="1">
        <f t="array" ref="O252">(G252/$G$4)/SUMPRODUCT($F252:$L252/$F$4:$L$4)*100</f>
        <v>1.14659676353571</v>
      </c>
      <c r="P252" s="1" cm="1">
        <f t="array" ref="P252">(H252/$H$4)/SUMPRODUCT($F252:$L252/$F$4:$L$4)*100</f>
        <v>0.118999437932613</v>
      </c>
      <c r="Q252" s="1" cm="1">
        <f t="array" ref="Q252">(I252/$I$4)/SUMPRODUCT($F252:$L252/$F$4:$L$4)*100</f>
        <v>0.381865548739609</v>
      </c>
      <c r="R252" s="1" cm="1">
        <f t="array" ref="R252">(J252/$J$4)/SUMPRODUCT($F252:$L252/$F$4:$L$4)*100</f>
        <v>6.32528046759661</v>
      </c>
      <c r="S252" s="1" cm="1">
        <f t="array" ref="S252">(K252/$K$4)/SUMPRODUCT($F252:$L252/$F$4:$L$4)*100</f>
        <v>2.20313148468724</v>
      </c>
      <c r="T252" s="1" cm="1">
        <f t="array" ref="T252">(L252/$L$4)/SUMPRODUCT($F252:$L252/$F$4:$L$4)*100</f>
        <v>0</v>
      </c>
      <c r="U252" s="1">
        <f t="shared" si="67"/>
        <v>100</v>
      </c>
      <c r="V252" s="1">
        <f t="shared" si="68"/>
        <v>6</v>
      </c>
      <c r="W252" s="1">
        <f t="shared" si="69"/>
        <v>7</v>
      </c>
      <c r="X252" s="1">
        <f t="shared" si="70"/>
        <v>6</v>
      </c>
      <c r="Y252" s="1">
        <f t="shared" si="71"/>
        <v>0.0214285714285714</v>
      </c>
      <c r="Z252" s="1">
        <f t="shared" si="72"/>
        <v>0</v>
      </c>
      <c r="AA252" s="1">
        <f t="shared" si="73"/>
        <v>0</v>
      </c>
      <c r="AB252" s="1">
        <f t="shared" si="74"/>
        <v>0.1</v>
      </c>
      <c r="AC252" s="1">
        <f t="shared" si="75"/>
        <v>0</v>
      </c>
      <c r="AD252" s="1">
        <f t="shared" si="76"/>
        <v>1.18999437932613</v>
      </c>
      <c r="AE252" s="1">
        <f t="shared" si="77"/>
        <v>0.0142857142857143</v>
      </c>
      <c r="AF252" s="1">
        <f t="shared" si="78"/>
        <v>70</v>
      </c>
      <c r="AG252" s="1">
        <f t="shared" si="79"/>
        <v>0.7</v>
      </c>
      <c r="AH252" s="7">
        <f t="shared" si="80"/>
        <v>0.101758737024918</v>
      </c>
      <c r="AI252" s="7" cm="1">
        <f t="array" ref="AI252">SQRT(SUMPRODUCT(N252:T252/100,(1-($N$4:$T$4/(SUMPRODUCT(N252:T252,$N$4:$T$4)/100)))^2))</f>
        <v>0.0290537376869327</v>
      </c>
      <c r="AJ252" s="7" cm="1">
        <f t="array" ref="AJ252">SUMPRODUCT(N252:T252,$N$3:$T$3)/100</f>
        <v>1.8947687920439</v>
      </c>
      <c r="AK252" s="7" cm="1">
        <f t="array" ref="AK252">SUMPRODUCT(N252:T252/100,($N$3:$T$3-(SUMPRODUCT(N252:T252,$N$3:$T$3)/100))^2)</f>
        <v>0.00234106527333297</v>
      </c>
      <c r="AL252" s="7" cm="1">
        <f t="array" ref="AL252">SUMPRODUCT(N252:T252/100,($N$2:$T$2-(SUMPRODUCT(N252:T252,$N$2:$T$2)/100))^2)</f>
        <v>2.09350754742919</v>
      </c>
      <c r="AM252" s="7" cm="1">
        <f t="array" ref="AM252">SUMPRODUCT(N252:T252,$N$2:$T$2)/100</f>
        <v>10.6504823790299</v>
      </c>
      <c r="AN252" s="1" cm="1">
        <f t="array" ref="AN252">SUMPRODUCT(N252:T252,$N$1:$T$1)/100</f>
        <v>1109.7582017422</v>
      </c>
      <c r="AO252" s="1" cm="1">
        <f t="array" ref="AO252">-8.314*SUMPRODUCT((N252:T252/100)*LN(N252:T252/100+0.000000000001))</f>
        <v>3.62139437182299</v>
      </c>
      <c r="AP252" s="1" cm="1">
        <f t="array" ref="AP252">SUMPRODUCT((N252:T252/100)^2)</f>
        <v>0.811471129274498</v>
      </c>
      <c r="AQ252" s="1" cm="1">
        <f t="array" ref="AQ252">1/SUMPRODUCT((N252:T252/100)^2)</f>
        <v>1.23232973290628</v>
      </c>
      <c r="AR252" s="1" t="s">
        <v>55</v>
      </c>
      <c r="AS252" s="6">
        <f t="shared" si="81"/>
        <v>2</v>
      </c>
      <c r="AT252" s="1">
        <v>979.85</v>
      </c>
      <c r="AU252" s="1">
        <v>4</v>
      </c>
      <c r="AV252" s="1">
        <v>50</v>
      </c>
      <c r="AW252" s="1">
        <v>449.85</v>
      </c>
      <c r="AX252" s="1">
        <v>2</v>
      </c>
      <c r="AY252" s="5">
        <f t="shared" si="82"/>
        <v>224.925</v>
      </c>
      <c r="AZ252" s="1">
        <f t="shared" si="83"/>
        <v>1</v>
      </c>
      <c r="BA252" s="1">
        <f t="shared" si="84"/>
        <v>899.7</v>
      </c>
      <c r="BB252" s="1">
        <f t="shared" si="85"/>
        <v>530</v>
      </c>
      <c r="BC252" s="1" t="s">
        <v>56</v>
      </c>
      <c r="BD252" s="1">
        <v>272</v>
      </c>
      <c r="BE252" s="1" t="s">
        <v>52</v>
      </c>
      <c r="BF252" s="1" t="s">
        <v>52</v>
      </c>
      <c r="BG252" s="1">
        <v>38</v>
      </c>
      <c r="BH252" s="1">
        <f t="shared" si="86"/>
        <v>0.773802419096839</v>
      </c>
      <c r="BI252" s="1">
        <f t="shared" si="87"/>
        <v>0.760204163477313</v>
      </c>
    </row>
    <row r="253" spans="1:61">
      <c r="A253" s="1">
        <v>1076</v>
      </c>
      <c r="B253" s="1" t="s">
        <v>99</v>
      </c>
      <c r="C253" s="1" t="str">
        <f>_xlfn.XLOOKUP(A253,All!$A:$A,All!$C:$C,"")</f>
        <v>Cu-Al-Cr-Mg-Ni-Si</v>
      </c>
      <c r="D253" s="1">
        <v>2</v>
      </c>
      <c r="E253" s="1" t="s">
        <v>1344</v>
      </c>
      <c r="F253" s="1">
        <f t="shared" si="66"/>
        <v>92.25</v>
      </c>
      <c r="G253" s="1">
        <v>0.5</v>
      </c>
      <c r="H253" s="1">
        <v>0.1</v>
      </c>
      <c r="I253" s="1">
        <v>0.15</v>
      </c>
      <c r="J253" s="1">
        <v>6</v>
      </c>
      <c r="K253" s="1">
        <v>1</v>
      </c>
      <c r="L253" s="1">
        <v>0</v>
      </c>
      <c r="M253" s="1" t="s">
        <v>1345</v>
      </c>
      <c r="N253" s="1" cm="1">
        <f t="array" ref="N253">(F253/$F$4)/SUMPRODUCT($F253:$L253/$F$4:$L$4)*100</f>
        <v>89.8241262975082</v>
      </c>
      <c r="O253" s="1" cm="1">
        <f t="array" ref="O253">(G253/$G$4)/SUMPRODUCT($F253:$L253/$F$4:$L$4)*100</f>
        <v>1.14659676353571</v>
      </c>
      <c r="P253" s="1" cm="1">
        <f t="array" ref="P253">(H253/$H$4)/SUMPRODUCT($F253:$L253/$F$4:$L$4)*100</f>
        <v>0.118999437932613</v>
      </c>
      <c r="Q253" s="1" cm="1">
        <f t="array" ref="Q253">(I253/$I$4)/SUMPRODUCT($F253:$L253/$F$4:$L$4)*100</f>
        <v>0.381865548739609</v>
      </c>
      <c r="R253" s="1" cm="1">
        <f t="array" ref="R253">(J253/$J$4)/SUMPRODUCT($F253:$L253/$F$4:$L$4)*100</f>
        <v>6.32528046759661</v>
      </c>
      <c r="S253" s="1" cm="1">
        <f t="array" ref="S253">(K253/$K$4)/SUMPRODUCT($F253:$L253/$F$4:$L$4)*100</f>
        <v>2.20313148468724</v>
      </c>
      <c r="T253" s="1" cm="1">
        <f t="array" ref="T253">(L253/$L$4)/SUMPRODUCT($F253:$L253/$F$4:$L$4)*100</f>
        <v>0</v>
      </c>
      <c r="U253" s="1">
        <f t="shared" si="67"/>
        <v>100</v>
      </c>
      <c r="V253" s="1">
        <f t="shared" si="68"/>
        <v>6</v>
      </c>
      <c r="W253" s="1">
        <f t="shared" si="69"/>
        <v>7</v>
      </c>
      <c r="X253" s="1">
        <f t="shared" si="70"/>
        <v>6</v>
      </c>
      <c r="Y253" s="1">
        <f t="shared" si="71"/>
        <v>0.0214285714285714</v>
      </c>
      <c r="Z253" s="1">
        <f t="shared" si="72"/>
        <v>0</v>
      </c>
      <c r="AA253" s="1">
        <f t="shared" si="73"/>
        <v>0</v>
      </c>
      <c r="AB253" s="1">
        <f t="shared" si="74"/>
        <v>0.1</v>
      </c>
      <c r="AC253" s="1">
        <f t="shared" si="75"/>
        <v>0</v>
      </c>
      <c r="AD253" s="1">
        <f t="shared" si="76"/>
        <v>1.18999437932613</v>
      </c>
      <c r="AE253" s="1">
        <f t="shared" si="77"/>
        <v>0.0142857142857143</v>
      </c>
      <c r="AF253" s="1">
        <f t="shared" si="78"/>
        <v>70</v>
      </c>
      <c r="AG253" s="1">
        <f t="shared" si="79"/>
        <v>0.7</v>
      </c>
      <c r="AH253" s="7">
        <f t="shared" si="80"/>
        <v>0.101758737024918</v>
      </c>
      <c r="AI253" s="7" cm="1">
        <f t="array" ref="AI253">SQRT(SUMPRODUCT(N253:T253/100,(1-($N$4:$T$4/(SUMPRODUCT(N253:T253,$N$4:$T$4)/100)))^2))</f>
        <v>0.0290537376869327</v>
      </c>
      <c r="AJ253" s="7" cm="1">
        <f t="array" ref="AJ253">SUMPRODUCT(N253:T253,$N$3:$T$3)/100</f>
        <v>1.8947687920439</v>
      </c>
      <c r="AK253" s="7" cm="1">
        <f t="array" ref="AK253">SUMPRODUCT(N253:T253/100,($N$3:$T$3-(SUMPRODUCT(N253:T253,$N$3:$T$3)/100))^2)</f>
        <v>0.00234106527333297</v>
      </c>
      <c r="AL253" s="7" cm="1">
        <f t="array" ref="AL253">SUMPRODUCT(N253:T253/100,($N$2:$T$2-(SUMPRODUCT(N253:T253,$N$2:$T$2)/100))^2)</f>
        <v>2.09350754742919</v>
      </c>
      <c r="AM253" s="7" cm="1">
        <f t="array" ref="AM253">SUMPRODUCT(N253:T253,$N$2:$T$2)/100</f>
        <v>10.6504823790299</v>
      </c>
      <c r="AN253" s="1" cm="1">
        <f t="array" ref="AN253">SUMPRODUCT(N253:T253,$N$1:$T$1)/100</f>
        <v>1109.7582017422</v>
      </c>
      <c r="AO253" s="1" cm="1">
        <f t="array" ref="AO253">-8.314*SUMPRODUCT((N253:T253/100)*LN(N253:T253/100+0.000000000001))</f>
        <v>3.62139437182299</v>
      </c>
      <c r="AP253" s="1" cm="1">
        <f t="array" ref="AP253">SUMPRODUCT((N253:T253/100)^2)</f>
        <v>0.811471129274498</v>
      </c>
      <c r="AQ253" s="1" cm="1">
        <f t="array" ref="AQ253">1/SUMPRODUCT((N253:T253/100)^2)</f>
        <v>1.23232973290628</v>
      </c>
      <c r="AR253" s="1" t="s">
        <v>55</v>
      </c>
      <c r="AS253" s="6">
        <f t="shared" si="81"/>
        <v>2</v>
      </c>
      <c r="AT253" s="1">
        <v>979.85</v>
      </c>
      <c r="AU253" s="1">
        <v>4</v>
      </c>
      <c r="AV253" s="1">
        <v>50</v>
      </c>
      <c r="AW253" s="1">
        <v>449.85</v>
      </c>
      <c r="AX253" s="1">
        <v>3</v>
      </c>
      <c r="AY253" s="5">
        <f t="shared" si="82"/>
        <v>224.925</v>
      </c>
      <c r="AZ253" s="1">
        <f t="shared" si="83"/>
        <v>1.5</v>
      </c>
      <c r="BA253" s="1">
        <f t="shared" si="84"/>
        <v>1349.55</v>
      </c>
      <c r="BB253" s="1">
        <f t="shared" si="85"/>
        <v>530</v>
      </c>
      <c r="BC253" s="1" t="s">
        <v>56</v>
      </c>
      <c r="BD253" s="1">
        <v>272</v>
      </c>
      <c r="BE253" s="1" t="s">
        <v>52</v>
      </c>
      <c r="BF253" s="1" t="s">
        <v>52</v>
      </c>
      <c r="BG253" s="1">
        <v>38</v>
      </c>
      <c r="BH253" s="1">
        <f t="shared" si="86"/>
        <v>0.773802419096839</v>
      </c>
      <c r="BI253" s="1">
        <f t="shared" si="87"/>
        <v>0.760204163477313</v>
      </c>
    </row>
    <row r="254" spans="1:61">
      <c r="A254" s="1">
        <v>1079</v>
      </c>
      <c r="B254" s="1" t="s">
        <v>99</v>
      </c>
      <c r="C254" s="1" t="str">
        <f>_xlfn.XLOOKUP(A254,All!$A:$A,All!$C:$C,"")</f>
        <v>Cu-Al-Cr-Mg-Ni-Si</v>
      </c>
      <c r="D254" s="1">
        <v>2</v>
      </c>
      <c r="E254" s="1" t="s">
        <v>1344</v>
      </c>
      <c r="F254" s="1">
        <f t="shared" si="66"/>
        <v>92.25</v>
      </c>
      <c r="G254" s="1">
        <v>0.5</v>
      </c>
      <c r="H254" s="1">
        <v>0.1</v>
      </c>
      <c r="I254" s="1">
        <v>0.15</v>
      </c>
      <c r="J254" s="1">
        <v>6</v>
      </c>
      <c r="K254" s="1">
        <v>1</v>
      </c>
      <c r="L254" s="1">
        <v>0</v>
      </c>
      <c r="M254" s="1" t="s">
        <v>1345</v>
      </c>
      <c r="N254" s="1" cm="1">
        <f t="array" ref="N254">(F254/$F$4)/SUMPRODUCT($F254:$L254/$F$4:$L$4)*100</f>
        <v>89.8241262975082</v>
      </c>
      <c r="O254" s="1" cm="1">
        <f t="array" ref="O254">(G254/$G$4)/SUMPRODUCT($F254:$L254/$F$4:$L$4)*100</f>
        <v>1.14659676353571</v>
      </c>
      <c r="P254" s="1" cm="1">
        <f t="array" ref="P254">(H254/$H$4)/SUMPRODUCT($F254:$L254/$F$4:$L$4)*100</f>
        <v>0.118999437932613</v>
      </c>
      <c r="Q254" s="1" cm="1">
        <f t="array" ref="Q254">(I254/$I$4)/SUMPRODUCT($F254:$L254/$F$4:$L$4)*100</f>
        <v>0.381865548739609</v>
      </c>
      <c r="R254" s="1" cm="1">
        <f t="array" ref="R254">(J254/$J$4)/SUMPRODUCT($F254:$L254/$F$4:$L$4)*100</f>
        <v>6.32528046759661</v>
      </c>
      <c r="S254" s="1" cm="1">
        <f t="array" ref="S254">(K254/$K$4)/SUMPRODUCT($F254:$L254/$F$4:$L$4)*100</f>
        <v>2.20313148468724</v>
      </c>
      <c r="T254" s="1" cm="1">
        <f t="array" ref="T254">(L254/$L$4)/SUMPRODUCT($F254:$L254/$F$4:$L$4)*100</f>
        <v>0</v>
      </c>
      <c r="U254" s="1">
        <f t="shared" si="67"/>
        <v>100</v>
      </c>
      <c r="V254" s="1">
        <f t="shared" si="68"/>
        <v>6</v>
      </c>
      <c r="W254" s="1">
        <f t="shared" si="69"/>
        <v>7</v>
      </c>
      <c r="X254" s="1">
        <f t="shared" si="70"/>
        <v>6</v>
      </c>
      <c r="Y254" s="1">
        <f t="shared" si="71"/>
        <v>0.0214285714285714</v>
      </c>
      <c r="Z254" s="1">
        <f t="shared" si="72"/>
        <v>0</v>
      </c>
      <c r="AA254" s="1">
        <f t="shared" si="73"/>
        <v>0</v>
      </c>
      <c r="AB254" s="1">
        <f t="shared" si="74"/>
        <v>0.1</v>
      </c>
      <c r="AC254" s="1">
        <f t="shared" si="75"/>
        <v>0</v>
      </c>
      <c r="AD254" s="1">
        <f t="shared" si="76"/>
        <v>1.18999437932613</v>
      </c>
      <c r="AE254" s="1">
        <f t="shared" si="77"/>
        <v>0.0142857142857143</v>
      </c>
      <c r="AF254" s="1">
        <f t="shared" si="78"/>
        <v>70</v>
      </c>
      <c r="AG254" s="1">
        <f t="shared" si="79"/>
        <v>0.7</v>
      </c>
      <c r="AH254" s="7">
        <f t="shared" si="80"/>
        <v>0.101758737024918</v>
      </c>
      <c r="AI254" s="7" cm="1">
        <f t="array" ref="AI254">SQRT(SUMPRODUCT(N254:T254/100,(1-($N$4:$T$4/(SUMPRODUCT(N254:T254,$N$4:$T$4)/100)))^2))</f>
        <v>0.0290537376869327</v>
      </c>
      <c r="AJ254" s="7" cm="1">
        <f t="array" ref="AJ254">SUMPRODUCT(N254:T254,$N$3:$T$3)/100</f>
        <v>1.8947687920439</v>
      </c>
      <c r="AK254" s="7" cm="1">
        <f t="array" ref="AK254">SUMPRODUCT(N254:T254/100,($N$3:$T$3-(SUMPRODUCT(N254:T254,$N$3:$T$3)/100))^2)</f>
        <v>0.00234106527333297</v>
      </c>
      <c r="AL254" s="7" cm="1">
        <f t="array" ref="AL254">SUMPRODUCT(N254:T254/100,($N$2:$T$2-(SUMPRODUCT(N254:T254,$N$2:$T$2)/100))^2)</f>
        <v>2.09350754742919</v>
      </c>
      <c r="AM254" s="7" cm="1">
        <f t="array" ref="AM254">SUMPRODUCT(N254:T254,$N$2:$T$2)/100</f>
        <v>10.6504823790299</v>
      </c>
      <c r="AN254" s="1" cm="1">
        <f t="array" ref="AN254">SUMPRODUCT(N254:T254,$N$1:$T$1)/100</f>
        <v>1109.7582017422</v>
      </c>
      <c r="AO254" s="1" cm="1">
        <f t="array" ref="AO254">-8.314*SUMPRODUCT((N254:T254/100)*LN(N254:T254/100+0.000000000001))</f>
        <v>3.62139437182299</v>
      </c>
      <c r="AP254" s="1" cm="1">
        <f t="array" ref="AP254">SUMPRODUCT((N254:T254/100)^2)</f>
        <v>0.811471129274498</v>
      </c>
      <c r="AQ254" s="1" cm="1">
        <f t="array" ref="AQ254">1/SUMPRODUCT((N254:T254/100)^2)</f>
        <v>1.23232973290628</v>
      </c>
      <c r="AR254" s="1" t="s">
        <v>55</v>
      </c>
      <c r="AS254" s="6">
        <f t="shared" si="81"/>
        <v>2</v>
      </c>
      <c r="AT254" s="1">
        <v>979.85</v>
      </c>
      <c r="AU254" s="1">
        <v>4</v>
      </c>
      <c r="AV254" s="1">
        <v>50</v>
      </c>
      <c r="AW254" s="1">
        <v>399.85</v>
      </c>
      <c r="AX254" s="1">
        <v>3</v>
      </c>
      <c r="AY254" s="5">
        <f t="shared" si="82"/>
        <v>199.925</v>
      </c>
      <c r="AZ254" s="1">
        <f t="shared" si="83"/>
        <v>1.5</v>
      </c>
      <c r="BA254" s="1">
        <f t="shared" si="84"/>
        <v>1199.55</v>
      </c>
      <c r="BB254" s="1">
        <f t="shared" si="85"/>
        <v>580</v>
      </c>
      <c r="BC254" s="1" t="s">
        <v>56</v>
      </c>
      <c r="BD254" s="1">
        <v>279</v>
      </c>
      <c r="BE254" s="1" t="s">
        <v>52</v>
      </c>
      <c r="BF254" s="1" t="s">
        <v>52</v>
      </c>
      <c r="BG254" s="1">
        <v>38</v>
      </c>
      <c r="BH254" s="1">
        <f t="shared" si="86"/>
        <v>0.863828894506795</v>
      </c>
      <c r="BI254" s="1">
        <f t="shared" si="87"/>
        <v>0.750569072247341</v>
      </c>
    </row>
    <row r="255" spans="1:61">
      <c r="A255" s="1">
        <v>1185</v>
      </c>
      <c r="B255" s="1" t="s">
        <v>99</v>
      </c>
      <c r="C255" s="1" t="str">
        <f>_xlfn.XLOOKUP(A255,All!$A:$A,All!$C:$C,"")</f>
        <v>Cu-Al-Cr-Mg-Ni-Si</v>
      </c>
      <c r="D255" s="1">
        <v>2</v>
      </c>
      <c r="E255" s="1" t="s">
        <v>1344</v>
      </c>
      <c r="F255" s="1">
        <f t="shared" si="66"/>
        <v>92.25</v>
      </c>
      <c r="G255" s="1">
        <v>0.5</v>
      </c>
      <c r="H255" s="1">
        <v>0.1</v>
      </c>
      <c r="I255" s="1">
        <v>0.15</v>
      </c>
      <c r="J255" s="1">
        <v>6</v>
      </c>
      <c r="K255" s="1">
        <v>1</v>
      </c>
      <c r="L255" s="1">
        <v>0</v>
      </c>
      <c r="M255" s="1" t="s">
        <v>1345</v>
      </c>
      <c r="N255" s="1" cm="1">
        <f t="array" ref="N255">(F255/$F$4)/SUMPRODUCT($F255:$L255/$F$4:$L$4)*100</f>
        <v>89.8241262975082</v>
      </c>
      <c r="O255" s="1" cm="1">
        <f t="array" ref="O255">(G255/$G$4)/SUMPRODUCT($F255:$L255/$F$4:$L$4)*100</f>
        <v>1.14659676353571</v>
      </c>
      <c r="P255" s="1" cm="1">
        <f t="array" ref="P255">(H255/$H$4)/SUMPRODUCT($F255:$L255/$F$4:$L$4)*100</f>
        <v>0.118999437932613</v>
      </c>
      <c r="Q255" s="1" cm="1">
        <f t="array" ref="Q255">(I255/$I$4)/SUMPRODUCT($F255:$L255/$F$4:$L$4)*100</f>
        <v>0.381865548739609</v>
      </c>
      <c r="R255" s="1" cm="1">
        <f t="array" ref="R255">(J255/$J$4)/SUMPRODUCT($F255:$L255/$F$4:$L$4)*100</f>
        <v>6.32528046759661</v>
      </c>
      <c r="S255" s="1" cm="1">
        <f t="array" ref="S255">(K255/$K$4)/SUMPRODUCT($F255:$L255/$F$4:$L$4)*100</f>
        <v>2.20313148468724</v>
      </c>
      <c r="T255" s="1" cm="1">
        <f t="array" ref="T255">(L255/$L$4)/SUMPRODUCT($F255:$L255/$F$4:$L$4)*100</f>
        <v>0</v>
      </c>
      <c r="U255" s="1">
        <f t="shared" si="67"/>
        <v>100</v>
      </c>
      <c r="V255" s="1">
        <f t="shared" si="68"/>
        <v>6</v>
      </c>
      <c r="W255" s="1">
        <f t="shared" si="69"/>
        <v>7</v>
      </c>
      <c r="X255" s="1">
        <f t="shared" si="70"/>
        <v>6</v>
      </c>
      <c r="Y255" s="1">
        <f t="shared" si="71"/>
        <v>0.0214285714285714</v>
      </c>
      <c r="Z255" s="1">
        <f t="shared" si="72"/>
        <v>0</v>
      </c>
      <c r="AA255" s="1">
        <f t="shared" si="73"/>
        <v>0</v>
      </c>
      <c r="AB255" s="1">
        <f t="shared" si="74"/>
        <v>0.1</v>
      </c>
      <c r="AC255" s="1">
        <f t="shared" si="75"/>
        <v>0</v>
      </c>
      <c r="AD255" s="1">
        <f t="shared" si="76"/>
        <v>1.18999437932613</v>
      </c>
      <c r="AE255" s="1">
        <f t="shared" si="77"/>
        <v>0.0142857142857143</v>
      </c>
      <c r="AF255" s="1">
        <f t="shared" si="78"/>
        <v>70</v>
      </c>
      <c r="AG255" s="1">
        <f t="shared" si="79"/>
        <v>0.7</v>
      </c>
      <c r="AH255" s="7">
        <f t="shared" si="80"/>
        <v>0.101758737024918</v>
      </c>
      <c r="AI255" s="7" cm="1">
        <f t="array" ref="AI255">SQRT(SUMPRODUCT(N255:T255/100,(1-($N$4:$T$4/(SUMPRODUCT(N255:T255,$N$4:$T$4)/100)))^2))</f>
        <v>0.0290537376869327</v>
      </c>
      <c r="AJ255" s="7" cm="1">
        <f t="array" ref="AJ255">SUMPRODUCT(N255:T255,$N$3:$T$3)/100</f>
        <v>1.8947687920439</v>
      </c>
      <c r="AK255" s="7" cm="1">
        <f t="array" ref="AK255">SUMPRODUCT(N255:T255/100,($N$3:$T$3-(SUMPRODUCT(N255:T255,$N$3:$T$3)/100))^2)</f>
        <v>0.00234106527333297</v>
      </c>
      <c r="AL255" s="7" cm="1">
        <f t="array" ref="AL255">SUMPRODUCT(N255:T255/100,($N$2:$T$2-(SUMPRODUCT(N255:T255,$N$2:$T$2)/100))^2)</f>
        <v>2.09350754742919</v>
      </c>
      <c r="AM255" s="7" cm="1">
        <f t="array" ref="AM255">SUMPRODUCT(N255:T255,$N$2:$T$2)/100</f>
        <v>10.6504823790299</v>
      </c>
      <c r="AN255" s="1" cm="1">
        <f t="array" ref="AN255">SUMPRODUCT(N255:T255,$N$1:$T$1)/100</f>
        <v>1109.7582017422</v>
      </c>
      <c r="AO255" s="1" cm="1">
        <f t="array" ref="AO255">-8.314*SUMPRODUCT((N255:T255/100)*LN(N255:T255/100+0.000000000001))</f>
        <v>3.62139437182299</v>
      </c>
      <c r="AP255" s="1" cm="1">
        <f t="array" ref="AP255">SUMPRODUCT((N255:T255/100)^2)</f>
        <v>0.811471129274498</v>
      </c>
      <c r="AQ255" s="1" cm="1">
        <f t="array" ref="AQ255">1/SUMPRODUCT((N255:T255/100)^2)</f>
        <v>1.23232973290628</v>
      </c>
      <c r="AR255" s="1" t="s">
        <v>55</v>
      </c>
      <c r="AS255" s="6">
        <f t="shared" si="81"/>
        <v>2</v>
      </c>
      <c r="AT255" s="1">
        <v>979.85</v>
      </c>
      <c r="AU255" s="1">
        <v>4</v>
      </c>
      <c r="AV255" s="1">
        <v>50</v>
      </c>
      <c r="AW255" s="1">
        <v>399.85</v>
      </c>
      <c r="AX255" s="1">
        <v>8</v>
      </c>
      <c r="AY255" s="5">
        <f t="shared" si="82"/>
        <v>199.925</v>
      </c>
      <c r="AZ255" s="1">
        <f t="shared" si="83"/>
        <v>4</v>
      </c>
      <c r="BA255" s="1">
        <f t="shared" si="84"/>
        <v>3198.8</v>
      </c>
      <c r="BB255" s="1">
        <f t="shared" si="85"/>
        <v>580</v>
      </c>
      <c r="BC255" s="1" t="s">
        <v>56</v>
      </c>
      <c r="BD255" s="1">
        <v>296</v>
      </c>
      <c r="BE255" s="1" t="s">
        <v>52</v>
      </c>
      <c r="BF255" s="1" t="s">
        <v>52</v>
      </c>
      <c r="BG255" s="1">
        <v>38</v>
      </c>
      <c r="BH255" s="1">
        <f t="shared" si="86"/>
        <v>1.0824646205024</v>
      </c>
      <c r="BI255" s="1">
        <f t="shared" si="87"/>
        <v>0.729274737980591</v>
      </c>
    </row>
    <row r="256" spans="1:61">
      <c r="A256" s="1">
        <v>773</v>
      </c>
      <c r="B256" s="1" t="s">
        <v>97</v>
      </c>
      <c r="C256" s="1" t="str">
        <f>_xlfn.XLOOKUP(A256,All!$A:$A,All!$C:$C,"")</f>
        <v>Cu-Al-Cr-Mg-Ni-Si</v>
      </c>
      <c r="D256" s="1">
        <v>2</v>
      </c>
      <c r="E256" s="1" t="s">
        <v>1344</v>
      </c>
      <c r="F256" s="1">
        <f t="shared" si="66"/>
        <v>92.27</v>
      </c>
      <c r="G256" s="1">
        <v>0.49</v>
      </c>
      <c r="H256" s="1">
        <v>0.11</v>
      </c>
      <c r="I256" s="1">
        <v>0.12</v>
      </c>
      <c r="J256" s="1">
        <v>5.98</v>
      </c>
      <c r="K256" s="1">
        <v>1.03</v>
      </c>
      <c r="L256" s="1">
        <v>0</v>
      </c>
      <c r="M256" s="1" t="s">
        <v>1345</v>
      </c>
      <c r="N256" s="1" cm="1">
        <f t="array" ref="N256">(F256/$F$4)/SUMPRODUCT($F256:$L256/$F$4:$L$4)*100</f>
        <v>89.8641984588999</v>
      </c>
      <c r="O256" s="1" cm="1">
        <f t="array" ref="O256">(G256/$G$4)/SUMPRODUCT($F256:$L256/$F$4:$L$4)*100</f>
        <v>1.12392244657047</v>
      </c>
      <c r="P256" s="1" cm="1">
        <f t="array" ref="P256">(H256/$H$4)/SUMPRODUCT($F256:$L256/$F$4:$L$4)*100</f>
        <v>0.130929392522741</v>
      </c>
      <c r="Q256" s="1" cm="1">
        <f t="array" ref="Q256">(I256/$I$4)/SUMPRODUCT($F256:$L256/$F$4:$L$4)*100</f>
        <v>0.305562478066051</v>
      </c>
      <c r="R256" s="1" cm="1">
        <f t="array" ref="R256">(J256/$J$4)/SUMPRODUCT($F256:$L256/$F$4:$L$4)*100</f>
        <v>6.30564153814258</v>
      </c>
      <c r="S256" s="1" cm="1">
        <f t="array" ref="S256">(K256/$K$4)/SUMPRODUCT($F256:$L256/$F$4:$L$4)*100</f>
        <v>2.26974568579824</v>
      </c>
      <c r="T256" s="1" cm="1">
        <f t="array" ref="T256">(L256/$L$4)/SUMPRODUCT($F256:$L256/$F$4:$L$4)*100</f>
        <v>0</v>
      </c>
      <c r="U256" s="1">
        <f t="shared" si="67"/>
        <v>100</v>
      </c>
      <c r="V256" s="1">
        <f t="shared" si="68"/>
        <v>5.80582524271845</v>
      </c>
      <c r="W256" s="1">
        <f t="shared" si="69"/>
        <v>7.01</v>
      </c>
      <c r="X256" s="1">
        <f t="shared" si="70"/>
        <v>6.1594</v>
      </c>
      <c r="Y256" s="1">
        <f t="shared" si="71"/>
        <v>0.0171184022824536</v>
      </c>
      <c r="Z256" s="1">
        <f t="shared" si="72"/>
        <v>0</v>
      </c>
      <c r="AA256" s="1">
        <f t="shared" si="73"/>
        <v>0</v>
      </c>
      <c r="AB256" s="1">
        <f t="shared" si="74"/>
        <v>0.11</v>
      </c>
      <c r="AC256" s="1">
        <f t="shared" si="75"/>
        <v>0</v>
      </c>
      <c r="AD256" s="1">
        <f t="shared" si="76"/>
        <v>1.19026720475219</v>
      </c>
      <c r="AE256" s="1">
        <f t="shared" si="77"/>
        <v>0.0156918687589158</v>
      </c>
      <c r="AF256" s="1">
        <f t="shared" si="78"/>
        <v>63.7272727272727</v>
      </c>
      <c r="AG256" s="1">
        <f t="shared" si="79"/>
        <v>0.7711</v>
      </c>
      <c r="AH256" s="7">
        <f t="shared" si="80"/>
        <v>0.101358015411001</v>
      </c>
      <c r="AI256" s="7" cm="1">
        <f t="array" ref="AI256">SQRT(SUMPRODUCT(N256:T256/100,(1-($N$4:$T$4/(SUMPRODUCT(N256:T256,$N$4:$T$4)/100)))^2))</f>
        <v>0.0283459528596504</v>
      </c>
      <c r="AJ256" s="7" cm="1">
        <f t="array" ref="AJ256">SUMPRODUCT(N256:T256,$N$3:$T$3)/100</f>
        <v>1.89525413989612</v>
      </c>
      <c r="AK256" s="7" cm="1">
        <f t="array" ref="AK256">SUMPRODUCT(N256:T256/100,($N$3:$T$3-(SUMPRODUCT(N256:T256,$N$3:$T$3)/100))^2)</f>
        <v>0.00206807954721929</v>
      </c>
      <c r="AL256" s="7" cm="1">
        <f t="array" ref="AL256">SUMPRODUCT(N256:T256/100,($N$2:$T$2-(SUMPRODUCT(N256:T256,$N$2:$T$2)/100))^2)</f>
        <v>2.05513365727056</v>
      </c>
      <c r="AM256" s="7" cm="1">
        <f t="array" ref="AM256">SUMPRODUCT(N256:T256,$N$2:$T$2)/100</f>
        <v>10.654100498235</v>
      </c>
      <c r="AN256" s="1" cm="1">
        <f t="array" ref="AN256">SUMPRODUCT(N256:T256,$N$1:$T$1)/100</f>
        <v>1110.43082202411</v>
      </c>
      <c r="AO256" s="1" cm="1">
        <f t="array" ref="AO256">-8.314*SUMPRODUCT((N256:T256/100)*LN(N256:T256/100+0.000000000001))</f>
        <v>3.60047464611669</v>
      </c>
      <c r="AP256" s="1" cm="1">
        <f t="array" ref="AP256">SUMPRODUCT((N256:T256/100)^2)</f>
        <v>0.812186073794603</v>
      </c>
      <c r="AQ256" s="1" cm="1">
        <f t="array" ref="AQ256">1/SUMPRODUCT((N256:T256/100)^2)</f>
        <v>1.23124494775922</v>
      </c>
      <c r="AR256" s="1" t="s">
        <v>50</v>
      </c>
      <c r="AS256" s="6">
        <f t="shared" si="81"/>
        <v>1</v>
      </c>
      <c r="AT256" s="1">
        <v>969.85</v>
      </c>
      <c r="AU256" s="1">
        <v>6</v>
      </c>
      <c r="AV256" s="1">
        <v>50</v>
      </c>
      <c r="AW256" s="1">
        <v>449.85</v>
      </c>
      <c r="AX256" s="1">
        <v>16</v>
      </c>
      <c r="AY256" s="5">
        <f t="shared" si="82"/>
        <v>224.925</v>
      </c>
      <c r="AZ256" s="1">
        <f t="shared" si="83"/>
        <v>8</v>
      </c>
      <c r="BA256" s="1">
        <f t="shared" si="84"/>
        <v>7197.6</v>
      </c>
      <c r="BB256" s="1">
        <f t="shared" si="85"/>
        <v>520</v>
      </c>
      <c r="BC256" s="1" t="s">
        <v>51</v>
      </c>
      <c r="BD256" s="1">
        <v>335</v>
      </c>
      <c r="BE256" s="1" t="s">
        <v>52</v>
      </c>
      <c r="BF256" s="1" t="s">
        <v>52</v>
      </c>
      <c r="BG256" s="1">
        <v>38</v>
      </c>
      <c r="BH256" s="1">
        <f t="shared" si="86"/>
        <v>1.58404069778644</v>
      </c>
      <c r="BI256" s="1">
        <f t="shared" si="87"/>
        <v>0.692891774424785</v>
      </c>
    </row>
    <row r="257" spans="1:61">
      <c r="A257" s="1">
        <v>1101</v>
      </c>
      <c r="B257" s="1" t="s">
        <v>99</v>
      </c>
      <c r="C257" s="1" t="str">
        <f>_xlfn.XLOOKUP(A257,All!$A:$A,All!$C:$C,"")</f>
        <v>Cu-Al-Cr-Mg-Ni-Si</v>
      </c>
      <c r="D257" s="1">
        <v>2</v>
      </c>
      <c r="E257" s="1" t="s">
        <v>1344</v>
      </c>
      <c r="F257" s="1">
        <f t="shared" si="66"/>
        <v>92.25</v>
      </c>
      <c r="G257" s="1">
        <v>0.5</v>
      </c>
      <c r="H257" s="1">
        <v>0.1</v>
      </c>
      <c r="I257" s="1">
        <v>0.15</v>
      </c>
      <c r="J257" s="1">
        <v>6</v>
      </c>
      <c r="K257" s="1">
        <v>1</v>
      </c>
      <c r="L257" s="1">
        <v>0</v>
      </c>
      <c r="M257" s="1" t="s">
        <v>1345</v>
      </c>
      <c r="N257" s="1" cm="1">
        <f t="array" ref="N257">(F257/$F$4)/SUMPRODUCT($F257:$L257/$F$4:$L$4)*100</f>
        <v>89.8241262975082</v>
      </c>
      <c r="O257" s="1" cm="1">
        <f t="array" ref="O257">(G257/$G$4)/SUMPRODUCT($F257:$L257/$F$4:$L$4)*100</f>
        <v>1.14659676353571</v>
      </c>
      <c r="P257" s="1" cm="1">
        <f t="array" ref="P257">(H257/$H$4)/SUMPRODUCT($F257:$L257/$F$4:$L$4)*100</f>
        <v>0.118999437932613</v>
      </c>
      <c r="Q257" s="1" cm="1">
        <f t="array" ref="Q257">(I257/$I$4)/SUMPRODUCT($F257:$L257/$F$4:$L$4)*100</f>
        <v>0.381865548739609</v>
      </c>
      <c r="R257" s="1" cm="1">
        <f t="array" ref="R257">(J257/$J$4)/SUMPRODUCT($F257:$L257/$F$4:$L$4)*100</f>
        <v>6.32528046759661</v>
      </c>
      <c r="S257" s="1" cm="1">
        <f t="array" ref="S257">(K257/$K$4)/SUMPRODUCT($F257:$L257/$F$4:$L$4)*100</f>
        <v>2.20313148468724</v>
      </c>
      <c r="T257" s="1" cm="1">
        <f t="array" ref="T257">(L257/$L$4)/SUMPRODUCT($F257:$L257/$F$4:$L$4)*100</f>
        <v>0</v>
      </c>
      <c r="U257" s="1">
        <f t="shared" si="67"/>
        <v>100</v>
      </c>
      <c r="V257" s="1">
        <f t="shared" si="68"/>
        <v>6</v>
      </c>
      <c r="W257" s="1">
        <f t="shared" si="69"/>
        <v>7</v>
      </c>
      <c r="X257" s="1">
        <f t="shared" si="70"/>
        <v>6</v>
      </c>
      <c r="Y257" s="1">
        <f t="shared" si="71"/>
        <v>0.0214285714285714</v>
      </c>
      <c r="Z257" s="1">
        <f t="shared" si="72"/>
        <v>0</v>
      </c>
      <c r="AA257" s="1">
        <f t="shared" si="73"/>
        <v>0</v>
      </c>
      <c r="AB257" s="1">
        <f t="shared" si="74"/>
        <v>0.1</v>
      </c>
      <c r="AC257" s="1">
        <f t="shared" si="75"/>
        <v>0</v>
      </c>
      <c r="AD257" s="1">
        <f t="shared" si="76"/>
        <v>1.18999437932613</v>
      </c>
      <c r="AE257" s="1">
        <f t="shared" si="77"/>
        <v>0.0142857142857143</v>
      </c>
      <c r="AF257" s="1">
        <f t="shared" si="78"/>
        <v>70</v>
      </c>
      <c r="AG257" s="1">
        <f t="shared" si="79"/>
        <v>0.7</v>
      </c>
      <c r="AH257" s="7">
        <f t="shared" si="80"/>
        <v>0.101758737024918</v>
      </c>
      <c r="AI257" s="7" cm="1">
        <f t="array" ref="AI257">SQRT(SUMPRODUCT(N257:T257/100,(1-($N$4:$T$4/(SUMPRODUCT(N257:T257,$N$4:$T$4)/100)))^2))</f>
        <v>0.0290537376869327</v>
      </c>
      <c r="AJ257" s="7" cm="1">
        <f t="array" ref="AJ257">SUMPRODUCT(N257:T257,$N$3:$T$3)/100</f>
        <v>1.8947687920439</v>
      </c>
      <c r="AK257" s="7" cm="1">
        <f t="array" ref="AK257">SUMPRODUCT(N257:T257/100,($N$3:$T$3-(SUMPRODUCT(N257:T257,$N$3:$T$3)/100))^2)</f>
        <v>0.00234106527333297</v>
      </c>
      <c r="AL257" s="7" cm="1">
        <f t="array" ref="AL257">SUMPRODUCT(N257:T257/100,($N$2:$T$2-(SUMPRODUCT(N257:T257,$N$2:$T$2)/100))^2)</f>
        <v>2.09350754742919</v>
      </c>
      <c r="AM257" s="7" cm="1">
        <f t="array" ref="AM257">SUMPRODUCT(N257:T257,$N$2:$T$2)/100</f>
        <v>10.6504823790299</v>
      </c>
      <c r="AN257" s="1" cm="1">
        <f t="array" ref="AN257">SUMPRODUCT(N257:T257,$N$1:$T$1)/100</f>
        <v>1109.7582017422</v>
      </c>
      <c r="AO257" s="1" cm="1">
        <f t="array" ref="AO257">-8.314*SUMPRODUCT((N257:T257/100)*LN(N257:T257/100+0.000000000001))</f>
        <v>3.62139437182299</v>
      </c>
      <c r="AP257" s="1" cm="1">
        <f t="array" ref="AP257">SUMPRODUCT((N257:T257/100)^2)</f>
        <v>0.811471129274498</v>
      </c>
      <c r="AQ257" s="1" cm="1">
        <f t="array" ref="AQ257">1/SUMPRODUCT((N257:T257/100)^2)</f>
        <v>1.23232973290628</v>
      </c>
      <c r="AR257" s="1" t="s">
        <v>55</v>
      </c>
      <c r="AS257" s="6">
        <f t="shared" si="81"/>
        <v>2</v>
      </c>
      <c r="AT257" s="1">
        <v>979.85</v>
      </c>
      <c r="AU257" s="1">
        <v>4</v>
      </c>
      <c r="AV257" s="1">
        <v>50</v>
      </c>
      <c r="AW257" s="1">
        <v>549.85</v>
      </c>
      <c r="AX257" s="1">
        <v>4</v>
      </c>
      <c r="AY257" s="5">
        <f t="shared" si="82"/>
        <v>274.925</v>
      </c>
      <c r="AZ257" s="1">
        <f t="shared" si="83"/>
        <v>2</v>
      </c>
      <c r="BA257" s="1">
        <f t="shared" si="84"/>
        <v>2199.4</v>
      </c>
      <c r="BB257" s="1">
        <f t="shared" si="85"/>
        <v>430</v>
      </c>
      <c r="BC257" s="1" t="s">
        <v>56</v>
      </c>
      <c r="BD257" s="1">
        <v>169</v>
      </c>
      <c r="BE257" s="1" t="s">
        <v>52</v>
      </c>
      <c r="BF257" s="1" t="s">
        <v>52</v>
      </c>
      <c r="BG257" s="1">
        <v>37</v>
      </c>
      <c r="BH257" s="1">
        <f t="shared" si="86"/>
        <v>-0.550872861935369</v>
      </c>
      <c r="BI257" s="1">
        <f t="shared" si="87"/>
        <v>0.956942220525115</v>
      </c>
    </row>
    <row r="258" spans="1:61">
      <c r="A258" s="1">
        <v>641</v>
      </c>
      <c r="B258" s="1" t="s">
        <v>97</v>
      </c>
      <c r="C258" s="1" t="str">
        <f>_xlfn.XLOOKUP(A258,All!$A:$A,All!$C:$C,"")</f>
        <v>Cu-Al-Cr-Mg-Ni-Si</v>
      </c>
      <c r="D258" s="1">
        <v>2</v>
      </c>
      <c r="E258" s="1" t="s">
        <v>1344</v>
      </c>
      <c r="F258" s="1">
        <f t="shared" si="66"/>
        <v>92.27</v>
      </c>
      <c r="G258" s="1">
        <v>0.49</v>
      </c>
      <c r="H258" s="1">
        <v>0.11</v>
      </c>
      <c r="I258" s="1">
        <v>0.12</v>
      </c>
      <c r="J258" s="1">
        <v>5.98</v>
      </c>
      <c r="K258" s="1">
        <v>1.03</v>
      </c>
      <c r="L258" s="1">
        <v>0</v>
      </c>
      <c r="M258" s="1" t="s">
        <v>1345</v>
      </c>
      <c r="N258" s="1" cm="1">
        <f t="array" ref="N258">(F258/$F$4)/SUMPRODUCT($F258:$L258/$F$4:$L$4)*100</f>
        <v>89.8641984588999</v>
      </c>
      <c r="O258" s="1" cm="1">
        <f t="array" ref="O258">(G258/$G$4)/SUMPRODUCT($F258:$L258/$F$4:$L$4)*100</f>
        <v>1.12392244657047</v>
      </c>
      <c r="P258" s="1" cm="1">
        <f t="array" ref="P258">(H258/$H$4)/SUMPRODUCT($F258:$L258/$F$4:$L$4)*100</f>
        <v>0.130929392522741</v>
      </c>
      <c r="Q258" s="1" cm="1">
        <f t="array" ref="Q258">(I258/$I$4)/SUMPRODUCT($F258:$L258/$F$4:$L$4)*100</f>
        <v>0.305562478066051</v>
      </c>
      <c r="R258" s="1" cm="1">
        <f t="array" ref="R258">(J258/$J$4)/SUMPRODUCT($F258:$L258/$F$4:$L$4)*100</f>
        <v>6.30564153814258</v>
      </c>
      <c r="S258" s="1" cm="1">
        <f t="array" ref="S258">(K258/$K$4)/SUMPRODUCT($F258:$L258/$F$4:$L$4)*100</f>
        <v>2.26974568579824</v>
      </c>
      <c r="T258" s="1" cm="1">
        <f t="array" ref="T258">(L258/$L$4)/SUMPRODUCT($F258:$L258/$F$4:$L$4)*100</f>
        <v>0</v>
      </c>
      <c r="U258" s="1">
        <f t="shared" si="67"/>
        <v>100</v>
      </c>
      <c r="V258" s="1">
        <f t="shared" si="68"/>
        <v>5.80582524271845</v>
      </c>
      <c r="W258" s="1">
        <f t="shared" si="69"/>
        <v>7.01</v>
      </c>
      <c r="X258" s="1">
        <f t="shared" si="70"/>
        <v>6.1594</v>
      </c>
      <c r="Y258" s="1">
        <f t="shared" si="71"/>
        <v>0.0171184022824536</v>
      </c>
      <c r="Z258" s="1">
        <f t="shared" si="72"/>
        <v>0</v>
      </c>
      <c r="AA258" s="1">
        <f t="shared" si="73"/>
        <v>0</v>
      </c>
      <c r="AB258" s="1">
        <f t="shared" si="74"/>
        <v>0.11</v>
      </c>
      <c r="AC258" s="1">
        <f t="shared" si="75"/>
        <v>0</v>
      </c>
      <c r="AD258" s="1">
        <f t="shared" si="76"/>
        <v>1.19026720475219</v>
      </c>
      <c r="AE258" s="1">
        <f t="shared" si="77"/>
        <v>0.0156918687589158</v>
      </c>
      <c r="AF258" s="1">
        <f t="shared" si="78"/>
        <v>63.7272727272727</v>
      </c>
      <c r="AG258" s="1">
        <f t="shared" si="79"/>
        <v>0.7711</v>
      </c>
      <c r="AH258" s="7">
        <f t="shared" si="80"/>
        <v>0.101358015411001</v>
      </c>
      <c r="AI258" s="7" cm="1">
        <f t="array" ref="AI258">SQRT(SUMPRODUCT(N258:T258/100,(1-($N$4:$T$4/(SUMPRODUCT(N258:T258,$N$4:$T$4)/100)))^2))</f>
        <v>0.0283459528596504</v>
      </c>
      <c r="AJ258" s="7" cm="1">
        <f t="array" ref="AJ258">SUMPRODUCT(N258:T258,$N$3:$T$3)/100</f>
        <v>1.89525413989612</v>
      </c>
      <c r="AK258" s="7" cm="1">
        <f t="array" ref="AK258">SUMPRODUCT(N258:T258/100,($N$3:$T$3-(SUMPRODUCT(N258:T258,$N$3:$T$3)/100))^2)</f>
        <v>0.00206807954721929</v>
      </c>
      <c r="AL258" s="7" cm="1">
        <f t="array" ref="AL258">SUMPRODUCT(N258:T258/100,($N$2:$T$2-(SUMPRODUCT(N258:T258,$N$2:$T$2)/100))^2)</f>
        <v>2.05513365727056</v>
      </c>
      <c r="AM258" s="7" cm="1">
        <f t="array" ref="AM258">SUMPRODUCT(N258:T258,$N$2:$T$2)/100</f>
        <v>10.654100498235</v>
      </c>
      <c r="AN258" s="1" cm="1">
        <f t="array" ref="AN258">SUMPRODUCT(N258:T258,$N$1:$T$1)/100</f>
        <v>1110.43082202411</v>
      </c>
      <c r="AO258" s="1" cm="1">
        <f t="array" ref="AO258">-8.314*SUMPRODUCT((N258:T258/100)*LN(N258:T258/100+0.000000000001))</f>
        <v>3.60047464611669</v>
      </c>
      <c r="AP258" s="1" cm="1">
        <f t="array" ref="AP258">SUMPRODUCT((N258:T258/100)^2)</f>
        <v>0.812186073794603</v>
      </c>
      <c r="AQ258" s="1" cm="1">
        <f t="array" ref="AQ258">1/SUMPRODUCT((N258:T258/100)^2)</f>
        <v>1.23124494775922</v>
      </c>
      <c r="AR258" s="1" t="s">
        <v>50</v>
      </c>
      <c r="AS258" s="6">
        <f t="shared" si="81"/>
        <v>1</v>
      </c>
      <c r="AT258" s="1">
        <v>969.85</v>
      </c>
      <c r="AU258" s="1">
        <v>6</v>
      </c>
      <c r="AV258" s="1">
        <v>50</v>
      </c>
      <c r="AW258" s="1">
        <v>649.85</v>
      </c>
      <c r="AX258" s="1">
        <v>2</v>
      </c>
      <c r="AY258" s="5">
        <f t="shared" si="82"/>
        <v>324.925</v>
      </c>
      <c r="AZ258" s="1">
        <f t="shared" si="83"/>
        <v>1</v>
      </c>
      <c r="BA258" s="1">
        <f t="shared" si="84"/>
        <v>1299.7</v>
      </c>
      <c r="BB258" s="1">
        <f t="shared" si="85"/>
        <v>320</v>
      </c>
      <c r="BC258" s="1" t="s">
        <v>51</v>
      </c>
      <c r="BD258" s="1">
        <v>190</v>
      </c>
      <c r="BE258" s="1" t="s">
        <v>52</v>
      </c>
      <c r="BF258" s="1" t="s">
        <v>52</v>
      </c>
      <c r="BG258" s="1">
        <v>37</v>
      </c>
      <c r="BH258" s="1">
        <f t="shared" si="86"/>
        <v>-0.280793435705502</v>
      </c>
      <c r="BI258" s="1">
        <f t="shared" si="87"/>
        <v>0.913307258348461</v>
      </c>
    </row>
    <row r="259" spans="1:61">
      <c r="A259" s="1">
        <v>696</v>
      </c>
      <c r="B259" s="1" t="s">
        <v>97</v>
      </c>
      <c r="C259" s="1" t="str">
        <f>_xlfn.XLOOKUP(A259,All!$A:$A,All!$C:$C,"")</f>
        <v>Cu-Al-Cr-Mg-Ni-Si</v>
      </c>
      <c r="D259" s="1">
        <v>2</v>
      </c>
      <c r="E259" s="1" t="s">
        <v>1344</v>
      </c>
      <c r="F259" s="1">
        <f t="shared" si="66"/>
        <v>92.27</v>
      </c>
      <c r="G259" s="1">
        <v>0.49</v>
      </c>
      <c r="H259" s="1">
        <v>0.11</v>
      </c>
      <c r="I259" s="1">
        <v>0.12</v>
      </c>
      <c r="J259" s="1">
        <v>5.98</v>
      </c>
      <c r="K259" s="1">
        <v>1.03</v>
      </c>
      <c r="L259" s="1">
        <v>0</v>
      </c>
      <c r="M259" s="1" t="s">
        <v>1345</v>
      </c>
      <c r="N259" s="1" cm="1">
        <f t="array" ref="N259">(F259/$F$4)/SUMPRODUCT($F259:$L259/$F$4:$L$4)*100</f>
        <v>89.8641984588999</v>
      </c>
      <c r="O259" s="1" cm="1">
        <f t="array" ref="O259">(G259/$G$4)/SUMPRODUCT($F259:$L259/$F$4:$L$4)*100</f>
        <v>1.12392244657047</v>
      </c>
      <c r="P259" s="1" cm="1">
        <f t="array" ref="P259">(H259/$H$4)/SUMPRODUCT($F259:$L259/$F$4:$L$4)*100</f>
        <v>0.130929392522741</v>
      </c>
      <c r="Q259" s="1" cm="1">
        <f t="array" ref="Q259">(I259/$I$4)/SUMPRODUCT($F259:$L259/$F$4:$L$4)*100</f>
        <v>0.305562478066051</v>
      </c>
      <c r="R259" s="1" cm="1">
        <f t="array" ref="R259">(J259/$J$4)/SUMPRODUCT($F259:$L259/$F$4:$L$4)*100</f>
        <v>6.30564153814258</v>
      </c>
      <c r="S259" s="1" cm="1">
        <f t="array" ref="S259">(K259/$K$4)/SUMPRODUCT($F259:$L259/$F$4:$L$4)*100</f>
        <v>2.26974568579824</v>
      </c>
      <c r="T259" s="1" cm="1">
        <f t="array" ref="T259">(L259/$L$4)/SUMPRODUCT($F259:$L259/$F$4:$L$4)*100</f>
        <v>0</v>
      </c>
      <c r="U259" s="1">
        <f t="shared" si="67"/>
        <v>100</v>
      </c>
      <c r="V259" s="1">
        <f t="shared" si="68"/>
        <v>5.80582524271845</v>
      </c>
      <c r="W259" s="1">
        <f t="shared" si="69"/>
        <v>7.01</v>
      </c>
      <c r="X259" s="1">
        <f t="shared" si="70"/>
        <v>6.1594</v>
      </c>
      <c r="Y259" s="1">
        <f t="shared" si="71"/>
        <v>0.0171184022824536</v>
      </c>
      <c r="Z259" s="1">
        <f t="shared" si="72"/>
        <v>0</v>
      </c>
      <c r="AA259" s="1">
        <f t="shared" si="73"/>
        <v>0</v>
      </c>
      <c r="AB259" s="1">
        <f t="shared" si="74"/>
        <v>0.11</v>
      </c>
      <c r="AC259" s="1">
        <f t="shared" si="75"/>
        <v>0</v>
      </c>
      <c r="AD259" s="1">
        <f t="shared" si="76"/>
        <v>1.19026720475219</v>
      </c>
      <c r="AE259" s="1">
        <f t="shared" si="77"/>
        <v>0.0156918687589158</v>
      </c>
      <c r="AF259" s="1">
        <f t="shared" si="78"/>
        <v>63.7272727272727</v>
      </c>
      <c r="AG259" s="1">
        <f t="shared" si="79"/>
        <v>0.7711</v>
      </c>
      <c r="AH259" s="7">
        <f t="shared" si="80"/>
        <v>0.101358015411001</v>
      </c>
      <c r="AI259" s="7" cm="1">
        <f t="array" ref="AI259">SQRT(SUMPRODUCT(N259:T259/100,(1-($N$4:$T$4/(SUMPRODUCT(N259:T259,$N$4:$T$4)/100)))^2))</f>
        <v>0.0283459528596504</v>
      </c>
      <c r="AJ259" s="7" cm="1">
        <f t="array" ref="AJ259">SUMPRODUCT(N259:T259,$N$3:$T$3)/100</f>
        <v>1.89525413989612</v>
      </c>
      <c r="AK259" s="7" cm="1">
        <f t="array" ref="AK259">SUMPRODUCT(N259:T259/100,($N$3:$T$3-(SUMPRODUCT(N259:T259,$N$3:$T$3)/100))^2)</f>
        <v>0.00206807954721929</v>
      </c>
      <c r="AL259" s="7" cm="1">
        <f t="array" ref="AL259">SUMPRODUCT(N259:T259/100,($N$2:$T$2-(SUMPRODUCT(N259:T259,$N$2:$T$2)/100))^2)</f>
        <v>2.05513365727056</v>
      </c>
      <c r="AM259" s="7" cm="1">
        <f t="array" ref="AM259">SUMPRODUCT(N259:T259,$N$2:$T$2)/100</f>
        <v>10.654100498235</v>
      </c>
      <c r="AN259" s="1" cm="1">
        <f t="array" ref="AN259">SUMPRODUCT(N259:T259,$N$1:$T$1)/100</f>
        <v>1110.43082202411</v>
      </c>
      <c r="AO259" s="1" cm="1">
        <f t="array" ref="AO259">-8.314*SUMPRODUCT((N259:T259/100)*LN(N259:T259/100+0.000000000001))</f>
        <v>3.60047464611669</v>
      </c>
      <c r="AP259" s="1" cm="1">
        <f t="array" ref="AP259">SUMPRODUCT((N259:T259/100)^2)</f>
        <v>0.812186073794603</v>
      </c>
      <c r="AQ259" s="1" cm="1">
        <f t="array" ref="AQ259">1/SUMPRODUCT((N259:T259/100)^2)</f>
        <v>1.23124494775922</v>
      </c>
      <c r="AR259" s="1" t="s">
        <v>50</v>
      </c>
      <c r="AS259" s="6">
        <f t="shared" si="81"/>
        <v>1</v>
      </c>
      <c r="AT259" s="1">
        <v>969.85</v>
      </c>
      <c r="AU259" s="1">
        <v>6</v>
      </c>
      <c r="AV259" s="1">
        <v>50</v>
      </c>
      <c r="AW259" s="1">
        <v>549.85</v>
      </c>
      <c r="AX259" s="1">
        <v>6</v>
      </c>
      <c r="AY259" s="5">
        <f t="shared" si="82"/>
        <v>274.925</v>
      </c>
      <c r="AZ259" s="1">
        <f t="shared" si="83"/>
        <v>3</v>
      </c>
      <c r="BA259" s="1">
        <f t="shared" si="84"/>
        <v>3299.1</v>
      </c>
      <c r="BB259" s="1">
        <f t="shared" si="85"/>
        <v>420</v>
      </c>
      <c r="BC259" s="1" t="s">
        <v>51</v>
      </c>
      <c r="BD259" s="1">
        <v>192</v>
      </c>
      <c r="BE259" s="1" t="s">
        <v>52</v>
      </c>
      <c r="BF259" s="1" t="s">
        <v>52</v>
      </c>
      <c r="BG259" s="1">
        <v>37</v>
      </c>
      <c r="BH259" s="1">
        <f t="shared" si="86"/>
        <v>-0.255071585588371</v>
      </c>
      <c r="BI259" s="1">
        <f t="shared" si="87"/>
        <v>0.909280357024702</v>
      </c>
    </row>
    <row r="260" spans="1:61">
      <c r="A260" s="1">
        <v>981</v>
      </c>
      <c r="B260" s="1" t="s">
        <v>99</v>
      </c>
      <c r="C260" s="1" t="str">
        <f>_xlfn.XLOOKUP(A260,All!$A:$A,All!$C:$C,"")</f>
        <v>Cu-Al-Cr-Mg-Ni-Si</v>
      </c>
      <c r="D260" s="1">
        <v>2</v>
      </c>
      <c r="E260" s="1" t="s">
        <v>1344</v>
      </c>
      <c r="F260" s="1">
        <f t="shared" si="66"/>
        <v>92.25</v>
      </c>
      <c r="G260" s="1">
        <v>0.5</v>
      </c>
      <c r="H260" s="1">
        <v>0.1</v>
      </c>
      <c r="I260" s="1">
        <v>0.15</v>
      </c>
      <c r="J260" s="1">
        <v>6</v>
      </c>
      <c r="K260" s="1">
        <v>1</v>
      </c>
      <c r="L260" s="1">
        <v>0</v>
      </c>
      <c r="M260" s="1" t="s">
        <v>1345</v>
      </c>
      <c r="N260" s="1" cm="1">
        <f t="array" ref="N260">(F260/$F$4)/SUMPRODUCT($F260:$L260/$F$4:$L$4)*100</f>
        <v>89.8241262975082</v>
      </c>
      <c r="O260" s="1" cm="1">
        <f t="array" ref="O260">(G260/$G$4)/SUMPRODUCT($F260:$L260/$F$4:$L$4)*100</f>
        <v>1.14659676353571</v>
      </c>
      <c r="P260" s="1" cm="1">
        <f t="array" ref="P260">(H260/$H$4)/SUMPRODUCT($F260:$L260/$F$4:$L$4)*100</f>
        <v>0.118999437932613</v>
      </c>
      <c r="Q260" s="1" cm="1">
        <f t="array" ref="Q260">(I260/$I$4)/SUMPRODUCT($F260:$L260/$F$4:$L$4)*100</f>
        <v>0.381865548739609</v>
      </c>
      <c r="R260" s="1" cm="1">
        <f t="array" ref="R260">(J260/$J$4)/SUMPRODUCT($F260:$L260/$F$4:$L$4)*100</f>
        <v>6.32528046759661</v>
      </c>
      <c r="S260" s="1" cm="1">
        <f t="array" ref="S260">(K260/$K$4)/SUMPRODUCT($F260:$L260/$F$4:$L$4)*100</f>
        <v>2.20313148468724</v>
      </c>
      <c r="T260" s="1" cm="1">
        <f t="array" ref="T260">(L260/$L$4)/SUMPRODUCT($F260:$L260/$F$4:$L$4)*100</f>
        <v>0</v>
      </c>
      <c r="U260" s="1">
        <f t="shared" si="67"/>
        <v>100</v>
      </c>
      <c r="V260" s="1">
        <f t="shared" si="68"/>
        <v>6</v>
      </c>
      <c r="W260" s="1">
        <f t="shared" si="69"/>
        <v>7</v>
      </c>
      <c r="X260" s="1">
        <f t="shared" si="70"/>
        <v>6</v>
      </c>
      <c r="Y260" s="1">
        <f t="shared" si="71"/>
        <v>0.0214285714285714</v>
      </c>
      <c r="Z260" s="1">
        <f t="shared" si="72"/>
        <v>0</v>
      </c>
      <c r="AA260" s="1">
        <f t="shared" si="73"/>
        <v>0</v>
      </c>
      <c r="AB260" s="1">
        <f t="shared" si="74"/>
        <v>0.1</v>
      </c>
      <c r="AC260" s="1">
        <f t="shared" si="75"/>
        <v>0</v>
      </c>
      <c r="AD260" s="1">
        <f t="shared" si="76"/>
        <v>1.18999437932613</v>
      </c>
      <c r="AE260" s="1">
        <f t="shared" si="77"/>
        <v>0.0142857142857143</v>
      </c>
      <c r="AF260" s="1">
        <f t="shared" si="78"/>
        <v>70</v>
      </c>
      <c r="AG260" s="1">
        <f t="shared" si="79"/>
        <v>0.7</v>
      </c>
      <c r="AH260" s="7">
        <f t="shared" si="80"/>
        <v>0.101758737024918</v>
      </c>
      <c r="AI260" s="7" cm="1">
        <f t="array" ref="AI260">SQRT(SUMPRODUCT(N260:T260/100,(1-($N$4:$T$4/(SUMPRODUCT(N260:T260,$N$4:$T$4)/100)))^2))</f>
        <v>0.0290537376869327</v>
      </c>
      <c r="AJ260" s="7" cm="1">
        <f t="array" ref="AJ260">SUMPRODUCT(N260:T260,$N$3:$T$3)/100</f>
        <v>1.8947687920439</v>
      </c>
      <c r="AK260" s="7" cm="1">
        <f t="array" ref="AK260">SUMPRODUCT(N260:T260/100,($N$3:$T$3-(SUMPRODUCT(N260:T260,$N$3:$T$3)/100))^2)</f>
        <v>0.00234106527333297</v>
      </c>
      <c r="AL260" s="7" cm="1">
        <f t="array" ref="AL260">SUMPRODUCT(N260:T260/100,($N$2:$T$2-(SUMPRODUCT(N260:T260,$N$2:$T$2)/100))^2)</f>
        <v>2.09350754742919</v>
      </c>
      <c r="AM260" s="7" cm="1">
        <f t="array" ref="AM260">SUMPRODUCT(N260:T260,$N$2:$T$2)/100</f>
        <v>10.6504823790299</v>
      </c>
      <c r="AN260" s="1" cm="1">
        <f t="array" ref="AN260">SUMPRODUCT(N260:T260,$N$1:$T$1)/100</f>
        <v>1109.7582017422</v>
      </c>
      <c r="AO260" s="1" cm="1">
        <f t="array" ref="AO260">-8.314*SUMPRODUCT((N260:T260/100)*LN(N260:T260/100+0.000000000001))</f>
        <v>3.62139437182299</v>
      </c>
      <c r="AP260" s="1" cm="1">
        <f t="array" ref="AP260">SUMPRODUCT((N260:T260/100)^2)</f>
        <v>0.811471129274498</v>
      </c>
      <c r="AQ260" s="1" cm="1">
        <f t="array" ref="AQ260">1/SUMPRODUCT((N260:T260/100)^2)</f>
        <v>1.23232973290628</v>
      </c>
      <c r="AR260" s="1" t="s">
        <v>55</v>
      </c>
      <c r="AS260" s="6">
        <f t="shared" si="81"/>
        <v>2</v>
      </c>
      <c r="AT260" s="1">
        <v>979.85</v>
      </c>
      <c r="AU260" s="1">
        <v>4</v>
      </c>
      <c r="AV260" s="1">
        <v>50</v>
      </c>
      <c r="AW260" s="1">
        <v>549.85</v>
      </c>
      <c r="AX260" s="1">
        <v>1</v>
      </c>
      <c r="AY260" s="5">
        <f t="shared" si="82"/>
        <v>274.925</v>
      </c>
      <c r="AZ260" s="1">
        <f t="shared" si="83"/>
        <v>0.5</v>
      </c>
      <c r="BA260" s="1">
        <f t="shared" si="84"/>
        <v>549.85</v>
      </c>
      <c r="BB260" s="1">
        <f t="shared" si="85"/>
        <v>430</v>
      </c>
      <c r="BC260" s="1" t="s">
        <v>56</v>
      </c>
      <c r="BD260" s="1">
        <v>192</v>
      </c>
      <c r="BE260" s="1" t="s">
        <v>52</v>
      </c>
      <c r="BF260" s="1" t="s">
        <v>52</v>
      </c>
      <c r="BG260" s="1">
        <v>37</v>
      </c>
      <c r="BH260" s="1">
        <f t="shared" si="86"/>
        <v>-0.255071585588371</v>
      </c>
      <c r="BI260" s="1">
        <f t="shared" si="87"/>
        <v>0.909280357024702</v>
      </c>
    </row>
    <row r="261" spans="1:61">
      <c r="A261" s="1">
        <v>1155</v>
      </c>
      <c r="B261" s="1" t="s">
        <v>99</v>
      </c>
      <c r="C261" s="1" t="str">
        <f>_xlfn.XLOOKUP(A261,All!$A:$A,All!$C:$C,"")</f>
        <v>Cu-Al-Cr-Mg-Ni-Si</v>
      </c>
      <c r="D261" s="1">
        <v>2</v>
      </c>
      <c r="E261" s="1" t="s">
        <v>1344</v>
      </c>
      <c r="F261" s="1">
        <f t="shared" si="66"/>
        <v>92.25</v>
      </c>
      <c r="G261" s="1">
        <v>0.5</v>
      </c>
      <c r="H261" s="1">
        <v>0.1</v>
      </c>
      <c r="I261" s="1">
        <v>0.15</v>
      </c>
      <c r="J261" s="1">
        <v>6</v>
      </c>
      <c r="K261" s="1">
        <v>1</v>
      </c>
      <c r="L261" s="1">
        <v>0</v>
      </c>
      <c r="M261" s="1" t="s">
        <v>1345</v>
      </c>
      <c r="N261" s="1" cm="1">
        <f t="array" ref="N261">(F261/$F$4)/SUMPRODUCT($F261:$L261/$F$4:$L$4)*100</f>
        <v>89.8241262975082</v>
      </c>
      <c r="O261" s="1" cm="1">
        <f t="array" ref="O261">(G261/$G$4)/SUMPRODUCT($F261:$L261/$F$4:$L$4)*100</f>
        <v>1.14659676353571</v>
      </c>
      <c r="P261" s="1" cm="1">
        <f t="array" ref="P261">(H261/$H$4)/SUMPRODUCT($F261:$L261/$F$4:$L$4)*100</f>
        <v>0.118999437932613</v>
      </c>
      <c r="Q261" s="1" cm="1">
        <f t="array" ref="Q261">(I261/$I$4)/SUMPRODUCT($F261:$L261/$F$4:$L$4)*100</f>
        <v>0.381865548739609</v>
      </c>
      <c r="R261" s="1" cm="1">
        <f t="array" ref="R261">(J261/$J$4)/SUMPRODUCT($F261:$L261/$F$4:$L$4)*100</f>
        <v>6.32528046759661</v>
      </c>
      <c r="S261" s="1" cm="1">
        <f t="array" ref="S261">(K261/$K$4)/SUMPRODUCT($F261:$L261/$F$4:$L$4)*100</f>
        <v>2.20313148468724</v>
      </c>
      <c r="T261" s="1" cm="1">
        <f t="array" ref="T261">(L261/$L$4)/SUMPRODUCT($F261:$L261/$F$4:$L$4)*100</f>
        <v>0</v>
      </c>
      <c r="U261" s="1">
        <f t="shared" si="67"/>
        <v>100</v>
      </c>
      <c r="V261" s="1">
        <f t="shared" si="68"/>
        <v>6</v>
      </c>
      <c r="W261" s="1">
        <f t="shared" si="69"/>
        <v>7</v>
      </c>
      <c r="X261" s="1">
        <f t="shared" si="70"/>
        <v>6</v>
      </c>
      <c r="Y261" s="1">
        <f t="shared" si="71"/>
        <v>0.0214285714285714</v>
      </c>
      <c r="Z261" s="1">
        <f t="shared" si="72"/>
        <v>0</v>
      </c>
      <c r="AA261" s="1">
        <f t="shared" si="73"/>
        <v>0</v>
      </c>
      <c r="AB261" s="1">
        <f t="shared" si="74"/>
        <v>0.1</v>
      </c>
      <c r="AC261" s="1">
        <f t="shared" si="75"/>
        <v>0</v>
      </c>
      <c r="AD261" s="1">
        <f t="shared" si="76"/>
        <v>1.18999437932613</v>
      </c>
      <c r="AE261" s="1">
        <f t="shared" si="77"/>
        <v>0.0142857142857143</v>
      </c>
      <c r="AF261" s="1">
        <f t="shared" si="78"/>
        <v>70</v>
      </c>
      <c r="AG261" s="1">
        <f t="shared" si="79"/>
        <v>0.7</v>
      </c>
      <c r="AH261" s="7">
        <f t="shared" si="80"/>
        <v>0.101758737024918</v>
      </c>
      <c r="AI261" s="7" cm="1">
        <f t="array" ref="AI261">SQRT(SUMPRODUCT(N261:T261/100,(1-($N$4:$T$4/(SUMPRODUCT(N261:T261,$N$4:$T$4)/100)))^2))</f>
        <v>0.0290537376869327</v>
      </c>
      <c r="AJ261" s="7" cm="1">
        <f t="array" ref="AJ261">SUMPRODUCT(N261:T261,$N$3:$T$3)/100</f>
        <v>1.8947687920439</v>
      </c>
      <c r="AK261" s="7" cm="1">
        <f t="array" ref="AK261">SUMPRODUCT(N261:T261/100,($N$3:$T$3-(SUMPRODUCT(N261:T261,$N$3:$T$3)/100))^2)</f>
        <v>0.00234106527333297</v>
      </c>
      <c r="AL261" s="7" cm="1">
        <f t="array" ref="AL261">SUMPRODUCT(N261:T261/100,($N$2:$T$2-(SUMPRODUCT(N261:T261,$N$2:$T$2)/100))^2)</f>
        <v>2.09350754742919</v>
      </c>
      <c r="AM261" s="7" cm="1">
        <f t="array" ref="AM261">SUMPRODUCT(N261:T261,$N$2:$T$2)/100</f>
        <v>10.6504823790299</v>
      </c>
      <c r="AN261" s="1" cm="1">
        <f t="array" ref="AN261">SUMPRODUCT(N261:T261,$N$1:$T$1)/100</f>
        <v>1109.7582017422</v>
      </c>
      <c r="AO261" s="1" cm="1">
        <f t="array" ref="AO261">-8.314*SUMPRODUCT((N261:T261/100)*LN(N261:T261/100+0.000000000001))</f>
        <v>3.62139437182299</v>
      </c>
      <c r="AP261" s="1" cm="1">
        <f t="array" ref="AP261">SUMPRODUCT((N261:T261/100)^2)</f>
        <v>0.811471129274498</v>
      </c>
      <c r="AQ261" s="1" cm="1">
        <f t="array" ref="AQ261">1/SUMPRODUCT((N261:T261/100)^2)</f>
        <v>1.23232973290628</v>
      </c>
      <c r="AR261" s="1" t="s">
        <v>55</v>
      </c>
      <c r="AS261" s="6">
        <f t="shared" si="81"/>
        <v>2</v>
      </c>
      <c r="AT261" s="1">
        <v>979.85</v>
      </c>
      <c r="AU261" s="1">
        <v>4</v>
      </c>
      <c r="AV261" s="1">
        <v>50</v>
      </c>
      <c r="AW261" s="1">
        <v>499.85</v>
      </c>
      <c r="AX261" s="1">
        <v>6</v>
      </c>
      <c r="AY261" s="5">
        <f t="shared" si="82"/>
        <v>249.925</v>
      </c>
      <c r="AZ261" s="1">
        <f t="shared" si="83"/>
        <v>3</v>
      </c>
      <c r="BA261" s="1">
        <f t="shared" si="84"/>
        <v>2999.1</v>
      </c>
      <c r="BB261" s="1">
        <f t="shared" si="85"/>
        <v>480</v>
      </c>
      <c r="BC261" s="1" t="s">
        <v>56</v>
      </c>
      <c r="BD261" s="1">
        <v>192</v>
      </c>
      <c r="BE261" s="1" t="s">
        <v>52</v>
      </c>
      <c r="BF261" s="1" t="s">
        <v>52</v>
      </c>
      <c r="BG261" s="1">
        <v>37</v>
      </c>
      <c r="BH261" s="1">
        <f t="shared" si="86"/>
        <v>-0.255071585588371</v>
      </c>
      <c r="BI261" s="1">
        <f t="shared" si="87"/>
        <v>0.909280357024702</v>
      </c>
    </row>
    <row r="262" spans="1:61">
      <c r="A262" s="1">
        <v>985</v>
      </c>
      <c r="B262" s="1" t="s">
        <v>99</v>
      </c>
      <c r="C262" s="1" t="str">
        <f>_xlfn.XLOOKUP(A262,All!$A:$A,All!$C:$C,"")</f>
        <v>Cu-Al-Cr-Mg-Ni-Si</v>
      </c>
      <c r="D262" s="1">
        <v>2</v>
      </c>
      <c r="E262" s="1" t="s">
        <v>1344</v>
      </c>
      <c r="F262" s="1">
        <f t="shared" si="66"/>
        <v>92.25</v>
      </c>
      <c r="G262" s="1">
        <v>0.5</v>
      </c>
      <c r="H262" s="1">
        <v>0.1</v>
      </c>
      <c r="I262" s="1">
        <v>0.15</v>
      </c>
      <c r="J262" s="1">
        <v>6</v>
      </c>
      <c r="K262" s="1">
        <v>1</v>
      </c>
      <c r="L262" s="1">
        <v>0</v>
      </c>
      <c r="M262" s="1" t="s">
        <v>1345</v>
      </c>
      <c r="N262" s="1" cm="1">
        <f t="array" ref="N262">(F262/$F$4)/SUMPRODUCT($F262:$L262/$F$4:$L$4)*100</f>
        <v>89.8241262975082</v>
      </c>
      <c r="O262" s="1" cm="1">
        <f t="array" ref="O262">(G262/$G$4)/SUMPRODUCT($F262:$L262/$F$4:$L$4)*100</f>
        <v>1.14659676353571</v>
      </c>
      <c r="P262" s="1" cm="1">
        <f t="array" ref="P262">(H262/$H$4)/SUMPRODUCT($F262:$L262/$F$4:$L$4)*100</f>
        <v>0.118999437932613</v>
      </c>
      <c r="Q262" s="1" cm="1">
        <f t="array" ref="Q262">(I262/$I$4)/SUMPRODUCT($F262:$L262/$F$4:$L$4)*100</f>
        <v>0.381865548739609</v>
      </c>
      <c r="R262" s="1" cm="1">
        <f t="array" ref="R262">(J262/$J$4)/SUMPRODUCT($F262:$L262/$F$4:$L$4)*100</f>
        <v>6.32528046759661</v>
      </c>
      <c r="S262" s="1" cm="1">
        <f t="array" ref="S262">(K262/$K$4)/SUMPRODUCT($F262:$L262/$F$4:$L$4)*100</f>
        <v>2.20313148468724</v>
      </c>
      <c r="T262" s="1" cm="1">
        <f t="array" ref="T262">(L262/$L$4)/SUMPRODUCT($F262:$L262/$F$4:$L$4)*100</f>
        <v>0</v>
      </c>
      <c r="U262" s="1">
        <f t="shared" si="67"/>
        <v>100</v>
      </c>
      <c r="V262" s="1">
        <f t="shared" si="68"/>
        <v>6</v>
      </c>
      <c r="W262" s="1">
        <f t="shared" si="69"/>
        <v>7</v>
      </c>
      <c r="X262" s="1">
        <f t="shared" si="70"/>
        <v>6</v>
      </c>
      <c r="Y262" s="1">
        <f t="shared" si="71"/>
        <v>0.0214285714285714</v>
      </c>
      <c r="Z262" s="1">
        <f t="shared" si="72"/>
        <v>0</v>
      </c>
      <c r="AA262" s="1">
        <f t="shared" si="73"/>
        <v>0</v>
      </c>
      <c r="AB262" s="1">
        <f t="shared" si="74"/>
        <v>0.1</v>
      </c>
      <c r="AC262" s="1">
        <f t="shared" si="75"/>
        <v>0</v>
      </c>
      <c r="AD262" s="1">
        <f t="shared" si="76"/>
        <v>1.18999437932613</v>
      </c>
      <c r="AE262" s="1">
        <f t="shared" si="77"/>
        <v>0.0142857142857143</v>
      </c>
      <c r="AF262" s="1">
        <f t="shared" si="78"/>
        <v>70</v>
      </c>
      <c r="AG262" s="1">
        <f t="shared" si="79"/>
        <v>0.7</v>
      </c>
      <c r="AH262" s="7">
        <f t="shared" si="80"/>
        <v>0.101758737024918</v>
      </c>
      <c r="AI262" s="7" cm="1">
        <f t="array" ref="AI262">SQRT(SUMPRODUCT(N262:T262/100,(1-($N$4:$T$4/(SUMPRODUCT(N262:T262,$N$4:$T$4)/100)))^2))</f>
        <v>0.0290537376869327</v>
      </c>
      <c r="AJ262" s="7" cm="1">
        <f t="array" ref="AJ262">SUMPRODUCT(N262:T262,$N$3:$T$3)/100</f>
        <v>1.8947687920439</v>
      </c>
      <c r="AK262" s="7" cm="1">
        <f t="array" ref="AK262">SUMPRODUCT(N262:T262/100,($N$3:$T$3-(SUMPRODUCT(N262:T262,$N$3:$T$3)/100))^2)</f>
        <v>0.00234106527333297</v>
      </c>
      <c r="AL262" s="7" cm="1">
        <f t="array" ref="AL262">SUMPRODUCT(N262:T262/100,($N$2:$T$2-(SUMPRODUCT(N262:T262,$N$2:$T$2)/100))^2)</f>
        <v>2.09350754742919</v>
      </c>
      <c r="AM262" s="7" cm="1">
        <f t="array" ref="AM262">SUMPRODUCT(N262:T262,$N$2:$T$2)/100</f>
        <v>10.6504823790299</v>
      </c>
      <c r="AN262" s="1" cm="1">
        <f t="array" ref="AN262">SUMPRODUCT(N262:T262,$N$1:$T$1)/100</f>
        <v>1109.7582017422</v>
      </c>
      <c r="AO262" s="1" cm="1">
        <f t="array" ref="AO262">-8.314*SUMPRODUCT((N262:T262/100)*LN(N262:T262/100+0.000000000001))</f>
        <v>3.62139437182299</v>
      </c>
      <c r="AP262" s="1" cm="1">
        <f t="array" ref="AP262">SUMPRODUCT((N262:T262/100)^2)</f>
        <v>0.811471129274498</v>
      </c>
      <c r="AQ262" s="1" cm="1">
        <f t="array" ref="AQ262">1/SUMPRODUCT((N262:T262/100)^2)</f>
        <v>1.23232973290628</v>
      </c>
      <c r="AR262" s="1" t="s">
        <v>55</v>
      </c>
      <c r="AS262" s="6">
        <f t="shared" si="81"/>
        <v>2</v>
      </c>
      <c r="AT262" s="1">
        <v>979.85</v>
      </c>
      <c r="AU262" s="1">
        <v>4</v>
      </c>
      <c r="AV262" s="1">
        <v>50</v>
      </c>
      <c r="AW262" s="1">
        <v>549.85</v>
      </c>
      <c r="AX262" s="1">
        <v>1</v>
      </c>
      <c r="AY262" s="5">
        <f t="shared" si="82"/>
        <v>274.925</v>
      </c>
      <c r="AZ262" s="1">
        <f t="shared" si="83"/>
        <v>0.5</v>
      </c>
      <c r="BA262" s="1">
        <f t="shared" si="84"/>
        <v>549.85</v>
      </c>
      <c r="BB262" s="1">
        <f t="shared" si="85"/>
        <v>430</v>
      </c>
      <c r="BC262" s="1" t="s">
        <v>56</v>
      </c>
      <c r="BD262" s="1">
        <v>197</v>
      </c>
      <c r="BE262" s="1" t="s">
        <v>52</v>
      </c>
      <c r="BF262" s="1" t="s">
        <v>52</v>
      </c>
      <c r="BG262" s="1">
        <v>37</v>
      </c>
      <c r="BH262" s="1">
        <f t="shared" si="86"/>
        <v>-0.190766960295546</v>
      </c>
      <c r="BI262" s="1">
        <f t="shared" si="87"/>
        <v>0.899317323108963</v>
      </c>
    </row>
    <row r="263" spans="1:61">
      <c r="A263" s="1">
        <v>1127</v>
      </c>
      <c r="B263" s="1" t="s">
        <v>99</v>
      </c>
      <c r="C263" s="1" t="str">
        <f>_xlfn.XLOOKUP(A263,All!$A:$A,All!$C:$C,"")</f>
        <v>Cu-Al-Cr-Mg-Ni-Si</v>
      </c>
      <c r="D263" s="1">
        <v>2</v>
      </c>
      <c r="E263" s="1" t="s">
        <v>1344</v>
      </c>
      <c r="F263" s="1">
        <f t="shared" ref="F263:F326" si="88">100-SUM(G263:L263)</f>
        <v>92.25</v>
      </c>
      <c r="G263" s="1">
        <v>0.5</v>
      </c>
      <c r="H263" s="1">
        <v>0.1</v>
      </c>
      <c r="I263" s="1">
        <v>0.15</v>
      </c>
      <c r="J263" s="1">
        <v>6</v>
      </c>
      <c r="K263" s="1">
        <v>1</v>
      </c>
      <c r="L263" s="1">
        <v>0</v>
      </c>
      <c r="M263" s="1" t="s">
        <v>1345</v>
      </c>
      <c r="N263" s="1" cm="1">
        <f t="array" ref="N263">(F263/$F$4)/SUMPRODUCT($F263:$L263/$F$4:$L$4)*100</f>
        <v>89.8241262975082</v>
      </c>
      <c r="O263" s="1" cm="1">
        <f t="array" ref="O263">(G263/$G$4)/SUMPRODUCT($F263:$L263/$F$4:$L$4)*100</f>
        <v>1.14659676353571</v>
      </c>
      <c r="P263" s="1" cm="1">
        <f t="array" ref="P263">(H263/$H$4)/SUMPRODUCT($F263:$L263/$F$4:$L$4)*100</f>
        <v>0.118999437932613</v>
      </c>
      <c r="Q263" s="1" cm="1">
        <f t="array" ref="Q263">(I263/$I$4)/SUMPRODUCT($F263:$L263/$F$4:$L$4)*100</f>
        <v>0.381865548739609</v>
      </c>
      <c r="R263" s="1" cm="1">
        <f t="array" ref="R263">(J263/$J$4)/SUMPRODUCT($F263:$L263/$F$4:$L$4)*100</f>
        <v>6.32528046759661</v>
      </c>
      <c r="S263" s="1" cm="1">
        <f t="array" ref="S263">(K263/$K$4)/SUMPRODUCT($F263:$L263/$F$4:$L$4)*100</f>
        <v>2.20313148468724</v>
      </c>
      <c r="T263" s="1" cm="1">
        <f t="array" ref="T263">(L263/$L$4)/SUMPRODUCT($F263:$L263/$F$4:$L$4)*100</f>
        <v>0</v>
      </c>
      <c r="U263" s="1">
        <f t="shared" ref="U263:U326" si="89">SUM(N263:T263)</f>
        <v>100</v>
      </c>
      <c r="V263" s="1">
        <f t="shared" ref="V263:V326" si="90">IF(K263&lt;&gt;0,J263/(K263),0)</f>
        <v>6</v>
      </c>
      <c r="W263" s="1">
        <f t="shared" ref="W263:W326" si="91">J263+K263</f>
        <v>7</v>
      </c>
      <c r="X263" s="1">
        <f t="shared" ref="X263:X326" si="92">J263*K263</f>
        <v>6</v>
      </c>
      <c r="Y263" s="1">
        <f t="shared" ref="Y263:Y326" si="93">IF(J263+K263&lt;&gt;0,I263/(J263+K263),0)</f>
        <v>0.0214285714285714</v>
      </c>
      <c r="Z263" s="1">
        <f t="shared" ref="Z263:Z326" si="94">IF(J263+K263&lt;&gt;0,L263/(J263+K263),0)</f>
        <v>0</v>
      </c>
      <c r="AA263" s="1">
        <f t="shared" ref="AA263:AA326" si="95">IF(L263&lt;&gt;0,H263/(L263),0)</f>
        <v>0</v>
      </c>
      <c r="AB263" s="1">
        <f t="shared" ref="AB263:AB326" si="96">H263+L263</f>
        <v>0.1</v>
      </c>
      <c r="AC263" s="1">
        <f t="shared" ref="AC263:AC326" si="97">H263*L263</f>
        <v>0</v>
      </c>
      <c r="AD263" s="1">
        <f t="shared" ref="AD263:AD326" si="98">IF(H263&lt;&gt;0,P263/(H263),0)</f>
        <v>1.18999437932613</v>
      </c>
      <c r="AE263" s="1">
        <f t="shared" ref="AE263:AE326" si="99">IF(J263+K263&lt;&gt;0,H263/(J263+K263),0)</f>
        <v>0.0142857142857143</v>
      </c>
      <c r="AF263" s="1">
        <f t="shared" ref="AF263:AF326" si="100">IF(H263&lt;&gt;0,(J263+K263)/(H263),0)</f>
        <v>70</v>
      </c>
      <c r="AG263" s="1">
        <f t="shared" ref="AG263:AG326" si="101">(J263+K263)*H263</f>
        <v>0.7</v>
      </c>
      <c r="AH263" s="7">
        <f t="shared" ref="AH263:AH326" si="102">(100-N263)%</f>
        <v>0.101758737024918</v>
      </c>
      <c r="AI263" s="7" cm="1">
        <f t="array" ref="AI263">SQRT(SUMPRODUCT(N263:T263/100,(1-($N$4:$T$4/(SUMPRODUCT(N263:T263,$N$4:$T$4)/100)))^2))</f>
        <v>0.0290537376869327</v>
      </c>
      <c r="AJ263" s="7" cm="1">
        <f t="array" ref="AJ263">SUMPRODUCT(N263:T263,$N$3:$T$3)/100</f>
        <v>1.8947687920439</v>
      </c>
      <c r="AK263" s="7" cm="1">
        <f t="array" ref="AK263">SUMPRODUCT(N263:T263/100,($N$3:$T$3-(SUMPRODUCT(N263:T263,$N$3:$T$3)/100))^2)</f>
        <v>0.00234106527333297</v>
      </c>
      <c r="AL263" s="7" cm="1">
        <f t="array" ref="AL263">SUMPRODUCT(N263:T263/100,($N$2:$T$2-(SUMPRODUCT(N263:T263,$N$2:$T$2)/100))^2)</f>
        <v>2.09350754742919</v>
      </c>
      <c r="AM263" s="7" cm="1">
        <f t="array" ref="AM263">SUMPRODUCT(N263:T263,$N$2:$T$2)/100</f>
        <v>10.6504823790299</v>
      </c>
      <c r="AN263" s="1" cm="1">
        <f t="array" ref="AN263">SUMPRODUCT(N263:T263,$N$1:$T$1)/100</f>
        <v>1109.7582017422</v>
      </c>
      <c r="AO263" s="1" cm="1">
        <f t="array" ref="AO263">-8.314*SUMPRODUCT((N263:T263/100)*LN(N263:T263/100+0.000000000001))</f>
        <v>3.62139437182299</v>
      </c>
      <c r="AP263" s="1" cm="1">
        <f t="array" ref="AP263">SUMPRODUCT((N263:T263/100)^2)</f>
        <v>0.811471129274498</v>
      </c>
      <c r="AQ263" s="1" cm="1">
        <f t="array" ref="AQ263">1/SUMPRODUCT((N263:T263/100)^2)</f>
        <v>1.23232973290628</v>
      </c>
      <c r="AR263" s="1" t="s">
        <v>55</v>
      </c>
      <c r="AS263" s="6">
        <f t="shared" ref="AS263:AS326" si="103">IF(AR263="Solution ==&gt; Quenching ==&gt; Deformation ==&gt; Aging ==&gt; Secondary TMP ==&gt; Secondary Aging",2,IF(AR263="Solution ==&gt; Quenching ==&gt; Deformation ==&gt; Aging",1,IF(AR263="Solution ==&gt; Quenching ==&gt; Aging",0,"")))</f>
        <v>2</v>
      </c>
      <c r="AT263" s="1">
        <v>979.85</v>
      </c>
      <c r="AU263" s="1">
        <v>4</v>
      </c>
      <c r="AV263" s="1">
        <v>50</v>
      </c>
      <c r="AW263" s="1">
        <v>499.85</v>
      </c>
      <c r="AX263" s="1">
        <v>5</v>
      </c>
      <c r="AY263" s="5">
        <f t="shared" ref="AY263:AY326" si="104">AV263%*AW263</f>
        <v>249.925</v>
      </c>
      <c r="AZ263" s="1">
        <f t="shared" ref="AZ263:AZ326" si="105">AV263%*AX263</f>
        <v>2.5</v>
      </c>
      <c r="BA263" s="1">
        <f t="shared" ref="BA263:BA326" si="106">AW263*AX263</f>
        <v>2499.25</v>
      </c>
      <c r="BB263" s="1">
        <f t="shared" ref="BB263:BB326" si="107">AT263-AW263</f>
        <v>480</v>
      </c>
      <c r="BC263" s="1" t="s">
        <v>56</v>
      </c>
      <c r="BD263" s="1">
        <v>200</v>
      </c>
      <c r="BE263" s="1" t="s">
        <v>52</v>
      </c>
      <c r="BF263" s="1" t="s">
        <v>52</v>
      </c>
      <c r="BG263" s="1">
        <v>37</v>
      </c>
      <c r="BH263" s="1">
        <f t="shared" ref="BH263:BH326" si="108">IF(OR(BD263="",BG263=""),"",((BD263-AVERAGE($BD$6:$BD$1143))/_xlfn.STDEV.S($BD$6:$BD$1143))-$BJ$1*((AVERAGE($BG$6:$BG$1143)-BG263)/_xlfn.STDEV.S($BG$6:$BG$1143)))</f>
        <v>-0.15218418511985</v>
      </c>
      <c r="BI263" s="1">
        <f t="shared" ref="BI263:BI326" si="109">SQRT((1-(BD263-MIN($BD$6:$BD$1143))/(MAX($BD$6:$BD$1143)-MIN($BD$6:$BD$1143)))^2+(1-(BG263-MIN($BG$6:$BG$1143))/(MAX($BG$6:$BG$1143)-MIN($BG$6:$BG$1143)))^2)</f>
        <v>0.893412560197882</v>
      </c>
    </row>
    <row r="264" spans="1:61">
      <c r="A264" s="1">
        <v>671</v>
      </c>
      <c r="B264" s="1" t="s">
        <v>97</v>
      </c>
      <c r="C264" s="1" t="str">
        <f>_xlfn.XLOOKUP(A264,All!$A:$A,All!$C:$C,"")</f>
        <v>Cu-Al-Cr-Mg-Ni-Si</v>
      </c>
      <c r="D264" s="1">
        <v>2</v>
      </c>
      <c r="E264" s="1" t="s">
        <v>1344</v>
      </c>
      <c r="F264" s="1">
        <f t="shared" si="88"/>
        <v>92.27</v>
      </c>
      <c r="G264" s="1">
        <v>0.49</v>
      </c>
      <c r="H264" s="1">
        <v>0.11</v>
      </c>
      <c r="I264" s="1">
        <v>0.12</v>
      </c>
      <c r="J264" s="1">
        <v>5.98</v>
      </c>
      <c r="K264" s="1">
        <v>1.03</v>
      </c>
      <c r="L264" s="1">
        <v>0</v>
      </c>
      <c r="M264" s="1" t="s">
        <v>1345</v>
      </c>
      <c r="N264" s="1" cm="1">
        <f t="array" ref="N264">(F264/$F$4)/SUMPRODUCT($F264:$L264/$F$4:$L$4)*100</f>
        <v>89.8641984588999</v>
      </c>
      <c r="O264" s="1" cm="1">
        <f t="array" ref="O264">(G264/$G$4)/SUMPRODUCT($F264:$L264/$F$4:$L$4)*100</f>
        <v>1.12392244657047</v>
      </c>
      <c r="P264" s="1" cm="1">
        <f t="array" ref="P264">(H264/$H$4)/SUMPRODUCT($F264:$L264/$F$4:$L$4)*100</f>
        <v>0.130929392522741</v>
      </c>
      <c r="Q264" s="1" cm="1">
        <f t="array" ref="Q264">(I264/$I$4)/SUMPRODUCT($F264:$L264/$F$4:$L$4)*100</f>
        <v>0.305562478066051</v>
      </c>
      <c r="R264" s="1" cm="1">
        <f t="array" ref="R264">(J264/$J$4)/SUMPRODUCT($F264:$L264/$F$4:$L$4)*100</f>
        <v>6.30564153814258</v>
      </c>
      <c r="S264" s="1" cm="1">
        <f t="array" ref="S264">(K264/$K$4)/SUMPRODUCT($F264:$L264/$F$4:$L$4)*100</f>
        <v>2.26974568579824</v>
      </c>
      <c r="T264" s="1" cm="1">
        <f t="array" ref="T264">(L264/$L$4)/SUMPRODUCT($F264:$L264/$F$4:$L$4)*100</f>
        <v>0</v>
      </c>
      <c r="U264" s="1">
        <f t="shared" si="89"/>
        <v>100</v>
      </c>
      <c r="V264" s="1">
        <f t="shared" si="90"/>
        <v>5.80582524271845</v>
      </c>
      <c r="W264" s="1">
        <f t="shared" si="91"/>
        <v>7.01</v>
      </c>
      <c r="X264" s="1">
        <f t="shared" si="92"/>
        <v>6.1594</v>
      </c>
      <c r="Y264" s="1">
        <f t="shared" si="93"/>
        <v>0.0171184022824536</v>
      </c>
      <c r="Z264" s="1">
        <f t="shared" si="94"/>
        <v>0</v>
      </c>
      <c r="AA264" s="1">
        <f t="shared" si="95"/>
        <v>0</v>
      </c>
      <c r="AB264" s="1">
        <f t="shared" si="96"/>
        <v>0.11</v>
      </c>
      <c r="AC264" s="1">
        <f t="shared" si="97"/>
        <v>0</v>
      </c>
      <c r="AD264" s="1">
        <f t="shared" si="98"/>
        <v>1.19026720475219</v>
      </c>
      <c r="AE264" s="1">
        <f t="shared" si="99"/>
        <v>0.0156918687589158</v>
      </c>
      <c r="AF264" s="1">
        <f t="shared" si="100"/>
        <v>63.7272727272727</v>
      </c>
      <c r="AG264" s="1">
        <f t="shared" si="101"/>
        <v>0.7711</v>
      </c>
      <c r="AH264" s="7">
        <f t="shared" si="102"/>
        <v>0.101358015411001</v>
      </c>
      <c r="AI264" s="7" cm="1">
        <f t="array" ref="AI264">SQRT(SUMPRODUCT(N264:T264/100,(1-($N$4:$T$4/(SUMPRODUCT(N264:T264,$N$4:$T$4)/100)))^2))</f>
        <v>0.0283459528596504</v>
      </c>
      <c r="AJ264" s="7" cm="1">
        <f t="array" ref="AJ264">SUMPRODUCT(N264:T264,$N$3:$T$3)/100</f>
        <v>1.89525413989612</v>
      </c>
      <c r="AK264" s="7" cm="1">
        <f t="array" ref="AK264">SUMPRODUCT(N264:T264/100,($N$3:$T$3-(SUMPRODUCT(N264:T264,$N$3:$T$3)/100))^2)</f>
        <v>0.00206807954721929</v>
      </c>
      <c r="AL264" s="7" cm="1">
        <f t="array" ref="AL264">SUMPRODUCT(N264:T264/100,($N$2:$T$2-(SUMPRODUCT(N264:T264,$N$2:$T$2)/100))^2)</f>
        <v>2.05513365727056</v>
      </c>
      <c r="AM264" s="7" cm="1">
        <f t="array" ref="AM264">SUMPRODUCT(N264:T264,$N$2:$T$2)/100</f>
        <v>10.654100498235</v>
      </c>
      <c r="AN264" s="1" cm="1">
        <f t="array" ref="AN264">SUMPRODUCT(N264:T264,$N$1:$T$1)/100</f>
        <v>1110.43082202411</v>
      </c>
      <c r="AO264" s="1" cm="1">
        <f t="array" ref="AO264">-8.314*SUMPRODUCT((N264:T264/100)*LN(N264:T264/100+0.000000000001))</f>
        <v>3.60047464611669</v>
      </c>
      <c r="AP264" s="1" cm="1">
        <f t="array" ref="AP264">SUMPRODUCT((N264:T264/100)^2)</f>
        <v>0.812186073794603</v>
      </c>
      <c r="AQ264" s="1" cm="1">
        <f t="array" ref="AQ264">1/SUMPRODUCT((N264:T264/100)^2)</f>
        <v>1.23124494775922</v>
      </c>
      <c r="AR264" s="1" t="s">
        <v>50</v>
      </c>
      <c r="AS264" s="6">
        <f t="shared" si="103"/>
        <v>1</v>
      </c>
      <c r="AT264" s="1">
        <v>969.85</v>
      </c>
      <c r="AU264" s="1">
        <v>6</v>
      </c>
      <c r="AV264" s="1">
        <v>50</v>
      </c>
      <c r="AW264" s="1">
        <v>549.85</v>
      </c>
      <c r="AX264" s="1">
        <v>4</v>
      </c>
      <c r="AY264" s="5">
        <f t="shared" si="104"/>
        <v>274.925</v>
      </c>
      <c r="AZ264" s="1">
        <f t="shared" si="105"/>
        <v>2</v>
      </c>
      <c r="BA264" s="1">
        <f t="shared" si="106"/>
        <v>2199.4</v>
      </c>
      <c r="BB264" s="1">
        <f t="shared" si="107"/>
        <v>420</v>
      </c>
      <c r="BC264" s="1" t="s">
        <v>51</v>
      </c>
      <c r="BD264" s="1">
        <v>202</v>
      </c>
      <c r="BE264" s="1" t="s">
        <v>52</v>
      </c>
      <c r="BF264" s="1" t="s">
        <v>52</v>
      </c>
      <c r="BG264" s="1">
        <v>37</v>
      </c>
      <c r="BH264" s="1">
        <f t="shared" si="108"/>
        <v>-0.12646233500272</v>
      </c>
      <c r="BI264" s="1">
        <f t="shared" si="109"/>
        <v>0.889507167326115</v>
      </c>
    </row>
    <row r="265" spans="1:61">
      <c r="A265" s="1">
        <v>948</v>
      </c>
      <c r="B265" s="1" t="s">
        <v>99</v>
      </c>
      <c r="C265" s="1" t="str">
        <f>_xlfn.XLOOKUP(A265,All!$A:$A,All!$C:$C,"")</f>
        <v>Cu-Al-Cr-Mg-Ni-Si</v>
      </c>
      <c r="D265" s="1">
        <v>2</v>
      </c>
      <c r="E265" s="1" t="s">
        <v>1344</v>
      </c>
      <c r="F265" s="1">
        <f t="shared" si="88"/>
        <v>92.25</v>
      </c>
      <c r="G265" s="1">
        <v>0.5</v>
      </c>
      <c r="H265" s="1">
        <v>0.1</v>
      </c>
      <c r="I265" s="1">
        <v>0.15</v>
      </c>
      <c r="J265" s="1">
        <v>6</v>
      </c>
      <c r="K265" s="1">
        <v>1</v>
      </c>
      <c r="L265" s="1">
        <v>0</v>
      </c>
      <c r="M265" s="1" t="s">
        <v>1345</v>
      </c>
      <c r="N265" s="1" cm="1">
        <f t="array" ref="N265">(F265/$F$4)/SUMPRODUCT($F265:$L265/$F$4:$L$4)*100</f>
        <v>89.8241262975082</v>
      </c>
      <c r="O265" s="1" cm="1">
        <f t="array" ref="O265">(G265/$G$4)/SUMPRODUCT($F265:$L265/$F$4:$L$4)*100</f>
        <v>1.14659676353571</v>
      </c>
      <c r="P265" s="1" cm="1">
        <f t="array" ref="P265">(H265/$H$4)/SUMPRODUCT($F265:$L265/$F$4:$L$4)*100</f>
        <v>0.118999437932613</v>
      </c>
      <c r="Q265" s="1" cm="1">
        <f t="array" ref="Q265">(I265/$I$4)/SUMPRODUCT($F265:$L265/$F$4:$L$4)*100</f>
        <v>0.381865548739609</v>
      </c>
      <c r="R265" s="1" cm="1">
        <f t="array" ref="R265">(J265/$J$4)/SUMPRODUCT($F265:$L265/$F$4:$L$4)*100</f>
        <v>6.32528046759661</v>
      </c>
      <c r="S265" s="1" cm="1">
        <f t="array" ref="S265">(K265/$K$4)/SUMPRODUCT($F265:$L265/$F$4:$L$4)*100</f>
        <v>2.20313148468724</v>
      </c>
      <c r="T265" s="1" cm="1">
        <f t="array" ref="T265">(L265/$L$4)/SUMPRODUCT($F265:$L265/$F$4:$L$4)*100</f>
        <v>0</v>
      </c>
      <c r="U265" s="1">
        <f t="shared" si="89"/>
        <v>100</v>
      </c>
      <c r="V265" s="1">
        <f t="shared" si="90"/>
        <v>6</v>
      </c>
      <c r="W265" s="1">
        <f t="shared" si="91"/>
        <v>7</v>
      </c>
      <c r="X265" s="1">
        <f t="shared" si="92"/>
        <v>6</v>
      </c>
      <c r="Y265" s="1">
        <f t="shared" si="93"/>
        <v>0.0214285714285714</v>
      </c>
      <c r="Z265" s="1">
        <f t="shared" si="94"/>
        <v>0</v>
      </c>
      <c r="AA265" s="1">
        <f t="shared" si="95"/>
        <v>0</v>
      </c>
      <c r="AB265" s="1">
        <f t="shared" si="96"/>
        <v>0.1</v>
      </c>
      <c r="AC265" s="1">
        <f t="shared" si="97"/>
        <v>0</v>
      </c>
      <c r="AD265" s="1">
        <f t="shared" si="98"/>
        <v>1.18999437932613</v>
      </c>
      <c r="AE265" s="1">
        <f t="shared" si="99"/>
        <v>0.0142857142857143</v>
      </c>
      <c r="AF265" s="1">
        <f t="shared" si="100"/>
        <v>70</v>
      </c>
      <c r="AG265" s="1">
        <f t="shared" si="101"/>
        <v>0.7</v>
      </c>
      <c r="AH265" s="7">
        <f t="shared" si="102"/>
        <v>0.101758737024918</v>
      </c>
      <c r="AI265" s="7" cm="1">
        <f t="array" ref="AI265">SQRT(SUMPRODUCT(N265:T265/100,(1-($N$4:$T$4/(SUMPRODUCT(N265:T265,$N$4:$T$4)/100)))^2))</f>
        <v>0.0290537376869327</v>
      </c>
      <c r="AJ265" s="7" cm="1">
        <f t="array" ref="AJ265">SUMPRODUCT(N265:T265,$N$3:$T$3)/100</f>
        <v>1.8947687920439</v>
      </c>
      <c r="AK265" s="7" cm="1">
        <f t="array" ref="AK265">SUMPRODUCT(N265:T265/100,($N$3:$T$3-(SUMPRODUCT(N265:T265,$N$3:$T$3)/100))^2)</f>
        <v>0.00234106527333297</v>
      </c>
      <c r="AL265" s="7" cm="1">
        <f t="array" ref="AL265">SUMPRODUCT(N265:T265/100,($N$2:$T$2-(SUMPRODUCT(N265:T265,$N$2:$T$2)/100))^2)</f>
        <v>2.09350754742919</v>
      </c>
      <c r="AM265" s="7" cm="1">
        <f t="array" ref="AM265">SUMPRODUCT(N265:T265,$N$2:$T$2)/100</f>
        <v>10.6504823790299</v>
      </c>
      <c r="AN265" s="1" cm="1">
        <f t="array" ref="AN265">SUMPRODUCT(N265:T265,$N$1:$T$1)/100</f>
        <v>1109.7582017422</v>
      </c>
      <c r="AO265" s="1" cm="1">
        <f t="array" ref="AO265">-8.314*SUMPRODUCT((N265:T265/100)*LN(N265:T265/100+0.000000000001))</f>
        <v>3.62139437182299</v>
      </c>
      <c r="AP265" s="1" cm="1">
        <f t="array" ref="AP265">SUMPRODUCT((N265:T265/100)^2)</f>
        <v>0.811471129274498</v>
      </c>
      <c r="AQ265" s="1" cm="1">
        <f t="array" ref="AQ265">1/SUMPRODUCT((N265:T265/100)^2)</f>
        <v>1.23232973290628</v>
      </c>
      <c r="AR265" s="1" t="s">
        <v>55</v>
      </c>
      <c r="AS265" s="6">
        <f t="shared" si="103"/>
        <v>2</v>
      </c>
      <c r="AT265" s="1">
        <v>979.85</v>
      </c>
      <c r="AU265" s="1">
        <v>4</v>
      </c>
      <c r="AV265" s="1">
        <v>50</v>
      </c>
      <c r="AW265" s="1">
        <v>549.85</v>
      </c>
      <c r="AX265" s="1">
        <v>0.75</v>
      </c>
      <c r="AY265" s="5">
        <f t="shared" si="104"/>
        <v>274.925</v>
      </c>
      <c r="AZ265" s="1">
        <f t="shared" si="105"/>
        <v>0.375</v>
      </c>
      <c r="BA265" s="1">
        <f t="shared" si="106"/>
        <v>412.3875</v>
      </c>
      <c r="BB265" s="1">
        <f t="shared" si="107"/>
        <v>430</v>
      </c>
      <c r="BC265" s="1" t="s">
        <v>56</v>
      </c>
      <c r="BD265" s="1">
        <v>202</v>
      </c>
      <c r="BE265" s="1" t="s">
        <v>52</v>
      </c>
      <c r="BF265" s="1" t="s">
        <v>52</v>
      </c>
      <c r="BG265" s="1">
        <v>37</v>
      </c>
      <c r="BH265" s="1">
        <f t="shared" si="108"/>
        <v>-0.12646233500272</v>
      </c>
      <c r="BI265" s="1">
        <f t="shared" si="109"/>
        <v>0.889507167326115</v>
      </c>
    </row>
    <row r="266" spans="1:61">
      <c r="A266" s="1">
        <v>640</v>
      </c>
      <c r="B266" s="1" t="s">
        <v>97</v>
      </c>
      <c r="C266" s="1" t="str">
        <f>_xlfn.XLOOKUP(A266,All!$A:$A,All!$C:$C,"")</f>
        <v>Cu-Al-Cr-Mg-Ni-Si</v>
      </c>
      <c r="D266" s="1">
        <v>2</v>
      </c>
      <c r="E266" s="1" t="s">
        <v>1344</v>
      </c>
      <c r="F266" s="1">
        <f t="shared" si="88"/>
        <v>92.27</v>
      </c>
      <c r="G266" s="1">
        <v>0.49</v>
      </c>
      <c r="H266" s="1">
        <v>0.11</v>
      </c>
      <c r="I266" s="1">
        <v>0.12</v>
      </c>
      <c r="J266" s="1">
        <v>5.98</v>
      </c>
      <c r="K266" s="1">
        <v>1.03</v>
      </c>
      <c r="L266" s="1">
        <v>0</v>
      </c>
      <c r="M266" s="1" t="s">
        <v>1345</v>
      </c>
      <c r="N266" s="1" cm="1">
        <f t="array" ref="N266">(F266/$F$4)/SUMPRODUCT($F266:$L266/$F$4:$L$4)*100</f>
        <v>89.8641984588999</v>
      </c>
      <c r="O266" s="1" cm="1">
        <f t="array" ref="O266">(G266/$G$4)/SUMPRODUCT($F266:$L266/$F$4:$L$4)*100</f>
        <v>1.12392244657047</v>
      </c>
      <c r="P266" s="1" cm="1">
        <f t="array" ref="P266">(H266/$H$4)/SUMPRODUCT($F266:$L266/$F$4:$L$4)*100</f>
        <v>0.130929392522741</v>
      </c>
      <c r="Q266" s="1" cm="1">
        <f t="array" ref="Q266">(I266/$I$4)/SUMPRODUCT($F266:$L266/$F$4:$L$4)*100</f>
        <v>0.305562478066051</v>
      </c>
      <c r="R266" s="1" cm="1">
        <f t="array" ref="R266">(J266/$J$4)/SUMPRODUCT($F266:$L266/$F$4:$L$4)*100</f>
        <v>6.30564153814258</v>
      </c>
      <c r="S266" s="1" cm="1">
        <f t="array" ref="S266">(K266/$K$4)/SUMPRODUCT($F266:$L266/$F$4:$L$4)*100</f>
        <v>2.26974568579824</v>
      </c>
      <c r="T266" s="1" cm="1">
        <f t="array" ref="T266">(L266/$L$4)/SUMPRODUCT($F266:$L266/$F$4:$L$4)*100</f>
        <v>0</v>
      </c>
      <c r="U266" s="1">
        <f t="shared" si="89"/>
        <v>100</v>
      </c>
      <c r="V266" s="1">
        <f t="shared" si="90"/>
        <v>5.80582524271845</v>
      </c>
      <c r="W266" s="1">
        <f t="shared" si="91"/>
        <v>7.01</v>
      </c>
      <c r="X266" s="1">
        <f t="shared" si="92"/>
        <v>6.1594</v>
      </c>
      <c r="Y266" s="1">
        <f t="shared" si="93"/>
        <v>0.0171184022824536</v>
      </c>
      <c r="Z266" s="1">
        <f t="shared" si="94"/>
        <v>0</v>
      </c>
      <c r="AA266" s="1">
        <f t="shared" si="95"/>
        <v>0</v>
      </c>
      <c r="AB266" s="1">
        <f t="shared" si="96"/>
        <v>0.11</v>
      </c>
      <c r="AC266" s="1">
        <f t="shared" si="97"/>
        <v>0</v>
      </c>
      <c r="AD266" s="1">
        <f t="shared" si="98"/>
        <v>1.19026720475219</v>
      </c>
      <c r="AE266" s="1">
        <f t="shared" si="99"/>
        <v>0.0156918687589158</v>
      </c>
      <c r="AF266" s="1">
        <f t="shared" si="100"/>
        <v>63.7272727272727</v>
      </c>
      <c r="AG266" s="1">
        <f t="shared" si="101"/>
        <v>0.7711</v>
      </c>
      <c r="AH266" s="7">
        <f t="shared" si="102"/>
        <v>0.101358015411001</v>
      </c>
      <c r="AI266" s="7" cm="1">
        <f t="array" ref="AI266">SQRT(SUMPRODUCT(N266:T266/100,(1-($N$4:$T$4/(SUMPRODUCT(N266:T266,$N$4:$T$4)/100)))^2))</f>
        <v>0.0283459528596504</v>
      </c>
      <c r="AJ266" s="7" cm="1">
        <f t="array" ref="AJ266">SUMPRODUCT(N266:T266,$N$3:$T$3)/100</f>
        <v>1.89525413989612</v>
      </c>
      <c r="AK266" s="7" cm="1">
        <f t="array" ref="AK266">SUMPRODUCT(N266:T266/100,($N$3:$T$3-(SUMPRODUCT(N266:T266,$N$3:$T$3)/100))^2)</f>
        <v>0.00206807954721929</v>
      </c>
      <c r="AL266" s="7" cm="1">
        <f t="array" ref="AL266">SUMPRODUCT(N266:T266/100,($N$2:$T$2-(SUMPRODUCT(N266:T266,$N$2:$T$2)/100))^2)</f>
        <v>2.05513365727056</v>
      </c>
      <c r="AM266" s="7" cm="1">
        <f t="array" ref="AM266">SUMPRODUCT(N266:T266,$N$2:$T$2)/100</f>
        <v>10.654100498235</v>
      </c>
      <c r="AN266" s="1" cm="1">
        <f t="array" ref="AN266">SUMPRODUCT(N266:T266,$N$1:$T$1)/100</f>
        <v>1110.43082202411</v>
      </c>
      <c r="AO266" s="1" cm="1">
        <f t="array" ref="AO266">-8.314*SUMPRODUCT((N266:T266/100)*LN(N266:T266/100+0.000000000001))</f>
        <v>3.60047464611669</v>
      </c>
      <c r="AP266" s="1" cm="1">
        <f t="array" ref="AP266">SUMPRODUCT((N266:T266/100)^2)</f>
        <v>0.812186073794603</v>
      </c>
      <c r="AQ266" s="1" cm="1">
        <f t="array" ref="AQ266">1/SUMPRODUCT((N266:T266/100)^2)</f>
        <v>1.23124494775922</v>
      </c>
      <c r="AR266" s="1" t="s">
        <v>50</v>
      </c>
      <c r="AS266" s="6">
        <f t="shared" si="103"/>
        <v>1</v>
      </c>
      <c r="AT266" s="1">
        <v>969.85</v>
      </c>
      <c r="AU266" s="1">
        <v>6</v>
      </c>
      <c r="AV266" s="1">
        <v>50</v>
      </c>
      <c r="AW266" s="1">
        <v>599.85</v>
      </c>
      <c r="AX266" s="1">
        <v>2</v>
      </c>
      <c r="AY266" s="5">
        <f t="shared" si="104"/>
        <v>299.925</v>
      </c>
      <c r="AZ266" s="1">
        <f t="shared" si="105"/>
        <v>1</v>
      </c>
      <c r="BA266" s="1">
        <f t="shared" si="106"/>
        <v>1199.7</v>
      </c>
      <c r="BB266" s="1">
        <f t="shared" si="107"/>
        <v>370</v>
      </c>
      <c r="BC266" s="1" t="s">
        <v>51</v>
      </c>
      <c r="BD266" s="1">
        <v>209</v>
      </c>
      <c r="BE266" s="1" t="s">
        <v>52</v>
      </c>
      <c r="BF266" s="1" t="s">
        <v>52</v>
      </c>
      <c r="BG266" s="1">
        <v>37</v>
      </c>
      <c r="BH266" s="1">
        <f t="shared" si="108"/>
        <v>-0.0364358595927641</v>
      </c>
      <c r="BI266" s="1">
        <f t="shared" si="109"/>
        <v>0.876039548113258</v>
      </c>
    </row>
    <row r="267" spans="1:61">
      <c r="A267" s="1">
        <v>622</v>
      </c>
      <c r="B267" s="1" t="s">
        <v>97</v>
      </c>
      <c r="C267" s="1" t="str">
        <f>_xlfn.XLOOKUP(A267,All!$A:$A,All!$C:$C,"")</f>
        <v>Cu-Al-Cr-Mg-Ni-Si</v>
      </c>
      <c r="D267" s="1">
        <v>2</v>
      </c>
      <c r="E267" s="1" t="s">
        <v>1344</v>
      </c>
      <c r="F267" s="1">
        <f t="shared" si="88"/>
        <v>92.27</v>
      </c>
      <c r="G267" s="1">
        <v>0.49</v>
      </c>
      <c r="H267" s="1">
        <v>0.11</v>
      </c>
      <c r="I267" s="1">
        <v>0.12</v>
      </c>
      <c r="J267" s="1">
        <v>5.98</v>
      </c>
      <c r="K267" s="1">
        <v>1.03</v>
      </c>
      <c r="L267" s="1">
        <v>0</v>
      </c>
      <c r="M267" s="1" t="s">
        <v>1345</v>
      </c>
      <c r="N267" s="1" cm="1">
        <f t="array" ref="N267">(F267/$F$4)/SUMPRODUCT($F267:$L267/$F$4:$L$4)*100</f>
        <v>89.8641984588999</v>
      </c>
      <c r="O267" s="1" cm="1">
        <f t="array" ref="O267">(G267/$G$4)/SUMPRODUCT($F267:$L267/$F$4:$L$4)*100</f>
        <v>1.12392244657047</v>
      </c>
      <c r="P267" s="1" cm="1">
        <f t="array" ref="P267">(H267/$H$4)/SUMPRODUCT($F267:$L267/$F$4:$L$4)*100</f>
        <v>0.130929392522741</v>
      </c>
      <c r="Q267" s="1" cm="1">
        <f t="array" ref="Q267">(I267/$I$4)/SUMPRODUCT($F267:$L267/$F$4:$L$4)*100</f>
        <v>0.305562478066051</v>
      </c>
      <c r="R267" s="1" cm="1">
        <f t="array" ref="R267">(J267/$J$4)/SUMPRODUCT($F267:$L267/$F$4:$L$4)*100</f>
        <v>6.30564153814258</v>
      </c>
      <c r="S267" s="1" cm="1">
        <f t="array" ref="S267">(K267/$K$4)/SUMPRODUCT($F267:$L267/$F$4:$L$4)*100</f>
        <v>2.26974568579824</v>
      </c>
      <c r="T267" s="1" cm="1">
        <f t="array" ref="T267">(L267/$L$4)/SUMPRODUCT($F267:$L267/$F$4:$L$4)*100</f>
        <v>0</v>
      </c>
      <c r="U267" s="1">
        <f t="shared" si="89"/>
        <v>100</v>
      </c>
      <c r="V267" s="1">
        <f t="shared" si="90"/>
        <v>5.80582524271845</v>
      </c>
      <c r="W267" s="1">
        <f t="shared" si="91"/>
        <v>7.01</v>
      </c>
      <c r="X267" s="1">
        <f t="shared" si="92"/>
        <v>6.1594</v>
      </c>
      <c r="Y267" s="1">
        <f t="shared" si="93"/>
        <v>0.0171184022824536</v>
      </c>
      <c r="Z267" s="1">
        <f t="shared" si="94"/>
        <v>0</v>
      </c>
      <c r="AA267" s="1">
        <f t="shared" si="95"/>
        <v>0</v>
      </c>
      <c r="AB267" s="1">
        <f t="shared" si="96"/>
        <v>0.11</v>
      </c>
      <c r="AC267" s="1">
        <f t="shared" si="97"/>
        <v>0</v>
      </c>
      <c r="AD267" s="1">
        <f t="shared" si="98"/>
        <v>1.19026720475219</v>
      </c>
      <c r="AE267" s="1">
        <f t="shared" si="99"/>
        <v>0.0156918687589158</v>
      </c>
      <c r="AF267" s="1">
        <f t="shared" si="100"/>
        <v>63.7272727272727</v>
      </c>
      <c r="AG267" s="1">
        <f t="shared" si="101"/>
        <v>0.7711</v>
      </c>
      <c r="AH267" s="7">
        <f t="shared" si="102"/>
        <v>0.101358015411001</v>
      </c>
      <c r="AI267" s="7" cm="1">
        <f t="array" ref="AI267">SQRT(SUMPRODUCT(N267:T267/100,(1-($N$4:$T$4/(SUMPRODUCT(N267:T267,$N$4:$T$4)/100)))^2))</f>
        <v>0.0283459528596504</v>
      </c>
      <c r="AJ267" s="7" cm="1">
        <f t="array" ref="AJ267">SUMPRODUCT(N267:T267,$N$3:$T$3)/100</f>
        <v>1.89525413989612</v>
      </c>
      <c r="AK267" s="7" cm="1">
        <f t="array" ref="AK267">SUMPRODUCT(N267:T267/100,($N$3:$T$3-(SUMPRODUCT(N267:T267,$N$3:$T$3)/100))^2)</f>
        <v>0.00206807954721929</v>
      </c>
      <c r="AL267" s="7" cm="1">
        <f t="array" ref="AL267">SUMPRODUCT(N267:T267/100,($N$2:$T$2-(SUMPRODUCT(N267:T267,$N$2:$T$2)/100))^2)</f>
        <v>2.05513365727056</v>
      </c>
      <c r="AM267" s="7" cm="1">
        <f t="array" ref="AM267">SUMPRODUCT(N267:T267,$N$2:$T$2)/100</f>
        <v>10.654100498235</v>
      </c>
      <c r="AN267" s="1" cm="1">
        <f t="array" ref="AN267">SUMPRODUCT(N267:T267,$N$1:$T$1)/100</f>
        <v>1110.43082202411</v>
      </c>
      <c r="AO267" s="1" cm="1">
        <f t="array" ref="AO267">-8.314*SUMPRODUCT((N267:T267/100)*LN(N267:T267/100+0.000000000001))</f>
        <v>3.60047464611669</v>
      </c>
      <c r="AP267" s="1" cm="1">
        <f t="array" ref="AP267">SUMPRODUCT((N267:T267/100)^2)</f>
        <v>0.812186073794603</v>
      </c>
      <c r="AQ267" s="1" cm="1">
        <f t="array" ref="AQ267">1/SUMPRODUCT((N267:T267/100)^2)</f>
        <v>1.23124494775922</v>
      </c>
      <c r="AR267" s="1" t="s">
        <v>50</v>
      </c>
      <c r="AS267" s="6">
        <f t="shared" si="103"/>
        <v>1</v>
      </c>
      <c r="AT267" s="1">
        <v>969.85</v>
      </c>
      <c r="AU267" s="1">
        <v>6</v>
      </c>
      <c r="AV267" s="1">
        <v>50</v>
      </c>
      <c r="AW267" s="1">
        <v>699.85</v>
      </c>
      <c r="AX267" s="1">
        <v>1.5</v>
      </c>
      <c r="AY267" s="5">
        <f t="shared" si="104"/>
        <v>349.925</v>
      </c>
      <c r="AZ267" s="1">
        <f t="shared" si="105"/>
        <v>0.75</v>
      </c>
      <c r="BA267" s="1">
        <f t="shared" si="106"/>
        <v>1049.775</v>
      </c>
      <c r="BB267" s="1">
        <f t="shared" si="107"/>
        <v>270</v>
      </c>
      <c r="BC267" s="1" t="s">
        <v>51</v>
      </c>
      <c r="BD267" s="1">
        <v>210</v>
      </c>
      <c r="BE267" s="1" t="s">
        <v>52</v>
      </c>
      <c r="BF267" s="1" t="s">
        <v>52</v>
      </c>
      <c r="BG267" s="1">
        <v>37</v>
      </c>
      <c r="BH267" s="1">
        <f t="shared" si="108"/>
        <v>-0.023574934534199</v>
      </c>
      <c r="BI267" s="1">
        <f t="shared" si="109"/>
        <v>0.874141721757814</v>
      </c>
    </row>
    <row r="268" spans="1:61">
      <c r="A268" s="1">
        <v>1014</v>
      </c>
      <c r="B268" s="1" t="s">
        <v>99</v>
      </c>
      <c r="C268" s="1" t="str">
        <f>_xlfn.XLOOKUP(A268,All!$A:$A,All!$C:$C,"")</f>
        <v>Cu-Al-Cr-Mg-Ni-Si</v>
      </c>
      <c r="D268" s="1">
        <v>2</v>
      </c>
      <c r="E268" s="1" t="s">
        <v>1344</v>
      </c>
      <c r="F268" s="1">
        <f t="shared" si="88"/>
        <v>92.25</v>
      </c>
      <c r="G268" s="1">
        <v>0.5</v>
      </c>
      <c r="H268" s="1">
        <v>0.1</v>
      </c>
      <c r="I268" s="1">
        <v>0.15</v>
      </c>
      <c r="J268" s="1">
        <v>6</v>
      </c>
      <c r="K268" s="1">
        <v>1</v>
      </c>
      <c r="L268" s="1">
        <v>0</v>
      </c>
      <c r="M268" s="1" t="s">
        <v>1345</v>
      </c>
      <c r="N268" s="1" cm="1">
        <f t="array" ref="N268">(F268/$F$4)/SUMPRODUCT($F268:$L268/$F$4:$L$4)*100</f>
        <v>89.8241262975082</v>
      </c>
      <c r="O268" s="1" cm="1">
        <f t="array" ref="O268">(G268/$G$4)/SUMPRODUCT($F268:$L268/$F$4:$L$4)*100</f>
        <v>1.14659676353571</v>
      </c>
      <c r="P268" s="1" cm="1">
        <f t="array" ref="P268">(H268/$H$4)/SUMPRODUCT($F268:$L268/$F$4:$L$4)*100</f>
        <v>0.118999437932613</v>
      </c>
      <c r="Q268" s="1" cm="1">
        <f t="array" ref="Q268">(I268/$I$4)/SUMPRODUCT($F268:$L268/$F$4:$L$4)*100</f>
        <v>0.381865548739609</v>
      </c>
      <c r="R268" s="1" cm="1">
        <f t="array" ref="R268">(J268/$J$4)/SUMPRODUCT($F268:$L268/$F$4:$L$4)*100</f>
        <v>6.32528046759661</v>
      </c>
      <c r="S268" s="1" cm="1">
        <f t="array" ref="S268">(K268/$K$4)/SUMPRODUCT($F268:$L268/$F$4:$L$4)*100</f>
        <v>2.20313148468724</v>
      </c>
      <c r="T268" s="1" cm="1">
        <f t="array" ref="T268">(L268/$L$4)/SUMPRODUCT($F268:$L268/$F$4:$L$4)*100</f>
        <v>0</v>
      </c>
      <c r="U268" s="1">
        <f t="shared" si="89"/>
        <v>100</v>
      </c>
      <c r="V268" s="1">
        <f t="shared" si="90"/>
        <v>6</v>
      </c>
      <c r="W268" s="1">
        <f t="shared" si="91"/>
        <v>7</v>
      </c>
      <c r="X268" s="1">
        <f t="shared" si="92"/>
        <v>6</v>
      </c>
      <c r="Y268" s="1">
        <f t="shared" si="93"/>
        <v>0.0214285714285714</v>
      </c>
      <c r="Z268" s="1">
        <f t="shared" si="94"/>
        <v>0</v>
      </c>
      <c r="AA268" s="1">
        <f t="shared" si="95"/>
        <v>0</v>
      </c>
      <c r="AB268" s="1">
        <f t="shared" si="96"/>
        <v>0.1</v>
      </c>
      <c r="AC268" s="1">
        <f t="shared" si="97"/>
        <v>0</v>
      </c>
      <c r="AD268" s="1">
        <f t="shared" si="98"/>
        <v>1.18999437932613</v>
      </c>
      <c r="AE268" s="1">
        <f t="shared" si="99"/>
        <v>0.0142857142857143</v>
      </c>
      <c r="AF268" s="1">
        <f t="shared" si="100"/>
        <v>70</v>
      </c>
      <c r="AG268" s="1">
        <f t="shared" si="101"/>
        <v>0.7</v>
      </c>
      <c r="AH268" s="7">
        <f t="shared" si="102"/>
        <v>0.101758737024918</v>
      </c>
      <c r="AI268" s="7" cm="1">
        <f t="array" ref="AI268">SQRT(SUMPRODUCT(N268:T268/100,(1-($N$4:$T$4/(SUMPRODUCT(N268:T268,$N$4:$T$4)/100)))^2))</f>
        <v>0.0290537376869327</v>
      </c>
      <c r="AJ268" s="7" cm="1">
        <f t="array" ref="AJ268">SUMPRODUCT(N268:T268,$N$3:$T$3)/100</f>
        <v>1.8947687920439</v>
      </c>
      <c r="AK268" s="7" cm="1">
        <f t="array" ref="AK268">SUMPRODUCT(N268:T268/100,($N$3:$T$3-(SUMPRODUCT(N268:T268,$N$3:$T$3)/100))^2)</f>
        <v>0.00234106527333297</v>
      </c>
      <c r="AL268" s="7" cm="1">
        <f t="array" ref="AL268">SUMPRODUCT(N268:T268/100,($N$2:$T$2-(SUMPRODUCT(N268:T268,$N$2:$T$2)/100))^2)</f>
        <v>2.09350754742919</v>
      </c>
      <c r="AM268" s="7" cm="1">
        <f t="array" ref="AM268">SUMPRODUCT(N268:T268,$N$2:$T$2)/100</f>
        <v>10.6504823790299</v>
      </c>
      <c r="AN268" s="1" cm="1">
        <f t="array" ref="AN268">SUMPRODUCT(N268:T268,$N$1:$T$1)/100</f>
        <v>1109.7582017422</v>
      </c>
      <c r="AO268" s="1" cm="1">
        <f t="array" ref="AO268">-8.314*SUMPRODUCT((N268:T268/100)*LN(N268:T268/100+0.000000000001))</f>
        <v>3.62139437182299</v>
      </c>
      <c r="AP268" s="1" cm="1">
        <f t="array" ref="AP268">SUMPRODUCT((N268:T268/100)^2)</f>
        <v>0.811471129274498</v>
      </c>
      <c r="AQ268" s="1" cm="1">
        <f t="array" ref="AQ268">1/SUMPRODUCT((N268:T268/100)^2)</f>
        <v>1.23232973290628</v>
      </c>
      <c r="AR268" s="1" t="s">
        <v>55</v>
      </c>
      <c r="AS268" s="6">
        <f t="shared" si="103"/>
        <v>2</v>
      </c>
      <c r="AT268" s="1">
        <v>979.85</v>
      </c>
      <c r="AU268" s="1">
        <v>4</v>
      </c>
      <c r="AV268" s="1">
        <v>50</v>
      </c>
      <c r="AW268" s="1">
        <v>499.85</v>
      </c>
      <c r="AX268" s="1">
        <v>1.5</v>
      </c>
      <c r="AY268" s="5">
        <f t="shared" si="104"/>
        <v>249.925</v>
      </c>
      <c r="AZ268" s="1">
        <f t="shared" si="105"/>
        <v>0.75</v>
      </c>
      <c r="BA268" s="1">
        <f t="shared" si="106"/>
        <v>749.775</v>
      </c>
      <c r="BB268" s="1">
        <f t="shared" si="107"/>
        <v>480</v>
      </c>
      <c r="BC268" s="1" t="s">
        <v>56</v>
      </c>
      <c r="BD268" s="1">
        <v>241</v>
      </c>
      <c r="BE268" s="1" t="s">
        <v>52</v>
      </c>
      <c r="BF268" s="1" t="s">
        <v>52</v>
      </c>
      <c r="BG268" s="1">
        <v>37</v>
      </c>
      <c r="BH268" s="1">
        <f t="shared" si="108"/>
        <v>0.37511374228132</v>
      </c>
      <c r="BI268" s="1">
        <f t="shared" si="109"/>
        <v>0.818834654745319</v>
      </c>
    </row>
    <row r="269" spans="1:61">
      <c r="A269" s="1">
        <v>1046</v>
      </c>
      <c r="B269" s="1" t="s">
        <v>99</v>
      </c>
      <c r="C269" s="1" t="str">
        <f>_xlfn.XLOOKUP(A269,All!$A:$A,All!$C:$C,"")</f>
        <v>Cu-Al-Cr-Mg-Ni-Si</v>
      </c>
      <c r="D269" s="1">
        <v>2</v>
      </c>
      <c r="E269" s="1" t="s">
        <v>1344</v>
      </c>
      <c r="F269" s="1">
        <f t="shared" si="88"/>
        <v>92.25</v>
      </c>
      <c r="G269" s="1">
        <v>0.5</v>
      </c>
      <c r="H269" s="1">
        <v>0.1</v>
      </c>
      <c r="I269" s="1">
        <v>0.15</v>
      </c>
      <c r="J269" s="1">
        <v>6</v>
      </c>
      <c r="K269" s="1">
        <v>1</v>
      </c>
      <c r="L269" s="1">
        <v>0</v>
      </c>
      <c r="M269" s="1" t="s">
        <v>1345</v>
      </c>
      <c r="N269" s="1" cm="1">
        <f t="array" ref="N269">(F269/$F$4)/SUMPRODUCT($F269:$L269/$F$4:$L$4)*100</f>
        <v>89.8241262975082</v>
      </c>
      <c r="O269" s="1" cm="1">
        <f t="array" ref="O269">(G269/$G$4)/SUMPRODUCT($F269:$L269/$F$4:$L$4)*100</f>
        <v>1.14659676353571</v>
      </c>
      <c r="P269" s="1" cm="1">
        <f t="array" ref="P269">(H269/$H$4)/SUMPRODUCT($F269:$L269/$F$4:$L$4)*100</f>
        <v>0.118999437932613</v>
      </c>
      <c r="Q269" s="1" cm="1">
        <f t="array" ref="Q269">(I269/$I$4)/SUMPRODUCT($F269:$L269/$F$4:$L$4)*100</f>
        <v>0.381865548739609</v>
      </c>
      <c r="R269" s="1" cm="1">
        <f t="array" ref="R269">(J269/$J$4)/SUMPRODUCT($F269:$L269/$F$4:$L$4)*100</f>
        <v>6.32528046759661</v>
      </c>
      <c r="S269" s="1" cm="1">
        <f t="array" ref="S269">(K269/$K$4)/SUMPRODUCT($F269:$L269/$F$4:$L$4)*100</f>
        <v>2.20313148468724</v>
      </c>
      <c r="T269" s="1" cm="1">
        <f t="array" ref="T269">(L269/$L$4)/SUMPRODUCT($F269:$L269/$F$4:$L$4)*100</f>
        <v>0</v>
      </c>
      <c r="U269" s="1">
        <f t="shared" si="89"/>
        <v>100</v>
      </c>
      <c r="V269" s="1">
        <f t="shared" si="90"/>
        <v>6</v>
      </c>
      <c r="W269" s="1">
        <f t="shared" si="91"/>
        <v>7</v>
      </c>
      <c r="X269" s="1">
        <f t="shared" si="92"/>
        <v>6</v>
      </c>
      <c r="Y269" s="1">
        <f t="shared" si="93"/>
        <v>0.0214285714285714</v>
      </c>
      <c r="Z269" s="1">
        <f t="shared" si="94"/>
        <v>0</v>
      </c>
      <c r="AA269" s="1">
        <f t="shared" si="95"/>
        <v>0</v>
      </c>
      <c r="AB269" s="1">
        <f t="shared" si="96"/>
        <v>0.1</v>
      </c>
      <c r="AC269" s="1">
        <f t="shared" si="97"/>
        <v>0</v>
      </c>
      <c r="AD269" s="1">
        <f t="shared" si="98"/>
        <v>1.18999437932613</v>
      </c>
      <c r="AE269" s="1">
        <f t="shared" si="99"/>
        <v>0.0142857142857143</v>
      </c>
      <c r="AF269" s="1">
        <f t="shared" si="100"/>
        <v>70</v>
      </c>
      <c r="AG269" s="1">
        <f t="shared" si="101"/>
        <v>0.7</v>
      </c>
      <c r="AH269" s="7">
        <f t="shared" si="102"/>
        <v>0.101758737024918</v>
      </c>
      <c r="AI269" s="7" cm="1">
        <f t="array" ref="AI269">SQRT(SUMPRODUCT(N269:T269/100,(1-($N$4:$T$4/(SUMPRODUCT(N269:T269,$N$4:$T$4)/100)))^2))</f>
        <v>0.0290537376869327</v>
      </c>
      <c r="AJ269" s="7" cm="1">
        <f t="array" ref="AJ269">SUMPRODUCT(N269:T269,$N$3:$T$3)/100</f>
        <v>1.8947687920439</v>
      </c>
      <c r="AK269" s="7" cm="1">
        <f t="array" ref="AK269">SUMPRODUCT(N269:T269/100,($N$3:$T$3-(SUMPRODUCT(N269:T269,$N$3:$T$3)/100))^2)</f>
        <v>0.00234106527333297</v>
      </c>
      <c r="AL269" s="7" cm="1">
        <f t="array" ref="AL269">SUMPRODUCT(N269:T269/100,($N$2:$T$2-(SUMPRODUCT(N269:T269,$N$2:$T$2)/100))^2)</f>
        <v>2.09350754742919</v>
      </c>
      <c r="AM269" s="7" cm="1">
        <f t="array" ref="AM269">SUMPRODUCT(N269:T269,$N$2:$T$2)/100</f>
        <v>10.6504823790299</v>
      </c>
      <c r="AN269" s="1" cm="1">
        <f t="array" ref="AN269">SUMPRODUCT(N269:T269,$N$1:$T$1)/100</f>
        <v>1109.7582017422</v>
      </c>
      <c r="AO269" s="1" cm="1">
        <f t="array" ref="AO269">-8.314*SUMPRODUCT((N269:T269/100)*LN(N269:T269/100+0.000000000001))</f>
        <v>3.62139437182299</v>
      </c>
      <c r="AP269" s="1" cm="1">
        <f t="array" ref="AP269">SUMPRODUCT((N269:T269/100)^2)</f>
        <v>0.811471129274498</v>
      </c>
      <c r="AQ269" s="1" cm="1">
        <f t="array" ref="AQ269">1/SUMPRODUCT((N269:T269/100)^2)</f>
        <v>1.23232973290628</v>
      </c>
      <c r="AR269" s="1" t="s">
        <v>55</v>
      </c>
      <c r="AS269" s="6">
        <f t="shared" si="103"/>
        <v>2</v>
      </c>
      <c r="AT269" s="1">
        <v>979.85</v>
      </c>
      <c r="AU269" s="1">
        <v>4</v>
      </c>
      <c r="AV269" s="1">
        <v>50</v>
      </c>
      <c r="AW269" s="1">
        <v>499.85</v>
      </c>
      <c r="AX269" s="1">
        <v>2</v>
      </c>
      <c r="AY269" s="5">
        <f t="shared" si="104"/>
        <v>249.925</v>
      </c>
      <c r="AZ269" s="1">
        <f t="shared" si="105"/>
        <v>1</v>
      </c>
      <c r="BA269" s="1">
        <f t="shared" si="106"/>
        <v>999.7</v>
      </c>
      <c r="BB269" s="1">
        <f t="shared" si="107"/>
        <v>480</v>
      </c>
      <c r="BC269" s="1" t="s">
        <v>56</v>
      </c>
      <c r="BD269" s="1">
        <v>241</v>
      </c>
      <c r="BE269" s="1" t="s">
        <v>52</v>
      </c>
      <c r="BF269" s="1" t="s">
        <v>52</v>
      </c>
      <c r="BG269" s="1">
        <v>37</v>
      </c>
      <c r="BH269" s="1">
        <f t="shared" si="108"/>
        <v>0.37511374228132</v>
      </c>
      <c r="BI269" s="1">
        <f t="shared" si="109"/>
        <v>0.818834654745319</v>
      </c>
    </row>
    <row r="270" spans="1:61">
      <c r="A270" s="1">
        <v>1056</v>
      </c>
      <c r="B270" s="1" t="s">
        <v>99</v>
      </c>
      <c r="C270" s="1" t="str">
        <f>_xlfn.XLOOKUP(A270,All!$A:$A,All!$C:$C,"")</f>
        <v>Cu-Al-Cr-Mg-Ni-Si</v>
      </c>
      <c r="D270" s="1">
        <v>2</v>
      </c>
      <c r="E270" s="1" t="s">
        <v>1344</v>
      </c>
      <c r="F270" s="1">
        <f t="shared" si="88"/>
        <v>92.25</v>
      </c>
      <c r="G270" s="1">
        <v>0.5</v>
      </c>
      <c r="H270" s="1">
        <v>0.1</v>
      </c>
      <c r="I270" s="1">
        <v>0.15</v>
      </c>
      <c r="J270" s="1">
        <v>6</v>
      </c>
      <c r="K270" s="1">
        <v>1</v>
      </c>
      <c r="L270" s="1">
        <v>0</v>
      </c>
      <c r="M270" s="1" t="s">
        <v>1345</v>
      </c>
      <c r="N270" s="1" cm="1">
        <f t="array" ref="N270">(F270/$F$4)/SUMPRODUCT($F270:$L270/$F$4:$L$4)*100</f>
        <v>89.8241262975082</v>
      </c>
      <c r="O270" s="1" cm="1">
        <f t="array" ref="O270">(G270/$G$4)/SUMPRODUCT($F270:$L270/$F$4:$L$4)*100</f>
        <v>1.14659676353571</v>
      </c>
      <c r="P270" s="1" cm="1">
        <f t="array" ref="P270">(H270/$H$4)/SUMPRODUCT($F270:$L270/$F$4:$L$4)*100</f>
        <v>0.118999437932613</v>
      </c>
      <c r="Q270" s="1" cm="1">
        <f t="array" ref="Q270">(I270/$I$4)/SUMPRODUCT($F270:$L270/$F$4:$L$4)*100</f>
        <v>0.381865548739609</v>
      </c>
      <c r="R270" s="1" cm="1">
        <f t="array" ref="R270">(J270/$J$4)/SUMPRODUCT($F270:$L270/$F$4:$L$4)*100</f>
        <v>6.32528046759661</v>
      </c>
      <c r="S270" s="1" cm="1">
        <f t="array" ref="S270">(K270/$K$4)/SUMPRODUCT($F270:$L270/$F$4:$L$4)*100</f>
        <v>2.20313148468724</v>
      </c>
      <c r="T270" s="1" cm="1">
        <f t="array" ref="T270">(L270/$L$4)/SUMPRODUCT($F270:$L270/$F$4:$L$4)*100</f>
        <v>0</v>
      </c>
      <c r="U270" s="1">
        <f t="shared" si="89"/>
        <v>100</v>
      </c>
      <c r="V270" s="1">
        <f t="shared" si="90"/>
        <v>6</v>
      </c>
      <c r="W270" s="1">
        <f t="shared" si="91"/>
        <v>7</v>
      </c>
      <c r="X270" s="1">
        <f t="shared" si="92"/>
        <v>6</v>
      </c>
      <c r="Y270" s="1">
        <f t="shared" si="93"/>
        <v>0.0214285714285714</v>
      </c>
      <c r="Z270" s="1">
        <f t="shared" si="94"/>
        <v>0</v>
      </c>
      <c r="AA270" s="1">
        <f t="shared" si="95"/>
        <v>0</v>
      </c>
      <c r="AB270" s="1">
        <f t="shared" si="96"/>
        <v>0.1</v>
      </c>
      <c r="AC270" s="1">
        <f t="shared" si="97"/>
        <v>0</v>
      </c>
      <c r="AD270" s="1">
        <f t="shared" si="98"/>
        <v>1.18999437932613</v>
      </c>
      <c r="AE270" s="1">
        <f t="shared" si="99"/>
        <v>0.0142857142857143</v>
      </c>
      <c r="AF270" s="1">
        <f t="shared" si="100"/>
        <v>70</v>
      </c>
      <c r="AG270" s="1">
        <f t="shared" si="101"/>
        <v>0.7</v>
      </c>
      <c r="AH270" s="7">
        <f t="shared" si="102"/>
        <v>0.101758737024918</v>
      </c>
      <c r="AI270" s="7" cm="1">
        <f t="array" ref="AI270">SQRT(SUMPRODUCT(N270:T270/100,(1-($N$4:$T$4/(SUMPRODUCT(N270:T270,$N$4:$T$4)/100)))^2))</f>
        <v>0.0290537376869327</v>
      </c>
      <c r="AJ270" s="7" cm="1">
        <f t="array" ref="AJ270">SUMPRODUCT(N270:T270,$N$3:$T$3)/100</f>
        <v>1.8947687920439</v>
      </c>
      <c r="AK270" s="7" cm="1">
        <f t="array" ref="AK270">SUMPRODUCT(N270:T270/100,($N$3:$T$3-(SUMPRODUCT(N270:T270,$N$3:$T$3)/100))^2)</f>
        <v>0.00234106527333297</v>
      </c>
      <c r="AL270" s="7" cm="1">
        <f t="array" ref="AL270">SUMPRODUCT(N270:T270/100,($N$2:$T$2-(SUMPRODUCT(N270:T270,$N$2:$T$2)/100))^2)</f>
        <v>2.09350754742919</v>
      </c>
      <c r="AM270" s="7" cm="1">
        <f t="array" ref="AM270">SUMPRODUCT(N270:T270,$N$2:$T$2)/100</f>
        <v>10.6504823790299</v>
      </c>
      <c r="AN270" s="1" cm="1">
        <f t="array" ref="AN270">SUMPRODUCT(N270:T270,$N$1:$T$1)/100</f>
        <v>1109.7582017422</v>
      </c>
      <c r="AO270" s="1" cm="1">
        <f t="array" ref="AO270">-8.314*SUMPRODUCT((N270:T270/100)*LN(N270:T270/100+0.000000000001))</f>
        <v>3.62139437182299</v>
      </c>
      <c r="AP270" s="1" cm="1">
        <f t="array" ref="AP270">SUMPRODUCT((N270:T270/100)^2)</f>
        <v>0.811471129274498</v>
      </c>
      <c r="AQ270" s="1" cm="1">
        <f t="array" ref="AQ270">1/SUMPRODUCT((N270:T270/100)^2)</f>
        <v>1.23232973290628</v>
      </c>
      <c r="AR270" s="1" t="s">
        <v>54</v>
      </c>
      <c r="AS270" s="6">
        <f t="shared" si="103"/>
        <v>0</v>
      </c>
      <c r="AT270" s="1">
        <v>979.85</v>
      </c>
      <c r="AU270" s="1">
        <v>4</v>
      </c>
      <c r="AV270" s="1">
        <v>0</v>
      </c>
      <c r="AW270" s="1">
        <v>399.85</v>
      </c>
      <c r="AX270" s="1">
        <v>3</v>
      </c>
      <c r="AY270" s="5">
        <f t="shared" si="104"/>
        <v>0</v>
      </c>
      <c r="AZ270" s="1">
        <f t="shared" si="105"/>
        <v>0</v>
      </c>
      <c r="BA270" s="1">
        <f t="shared" si="106"/>
        <v>1199.55</v>
      </c>
      <c r="BB270" s="1">
        <f t="shared" si="107"/>
        <v>580</v>
      </c>
      <c r="BC270" s="1" t="s">
        <v>51</v>
      </c>
      <c r="BD270" s="1">
        <v>244</v>
      </c>
      <c r="BE270" s="1" t="s">
        <v>52</v>
      </c>
      <c r="BF270" s="1" t="s">
        <v>52</v>
      </c>
      <c r="BG270" s="1">
        <v>37</v>
      </c>
      <c r="BH270" s="1">
        <f t="shared" si="108"/>
        <v>0.413696517457015</v>
      </c>
      <c r="BI270" s="1">
        <f t="shared" si="109"/>
        <v>0.813872622033883</v>
      </c>
    </row>
    <row r="271" spans="1:61">
      <c r="A271" s="1">
        <v>1010</v>
      </c>
      <c r="B271" s="1" t="s">
        <v>99</v>
      </c>
      <c r="C271" s="1" t="str">
        <f>_xlfn.XLOOKUP(A271,All!$A:$A,All!$C:$C,"")</f>
        <v>Cu-Al-Cr-Mg-Ni-Si</v>
      </c>
      <c r="D271" s="1">
        <v>2</v>
      </c>
      <c r="E271" s="1" t="s">
        <v>1344</v>
      </c>
      <c r="F271" s="1">
        <f t="shared" si="88"/>
        <v>92.25</v>
      </c>
      <c r="G271" s="1">
        <v>0.5</v>
      </c>
      <c r="H271" s="1">
        <v>0.1</v>
      </c>
      <c r="I271" s="1">
        <v>0.15</v>
      </c>
      <c r="J271" s="1">
        <v>6</v>
      </c>
      <c r="K271" s="1">
        <v>1</v>
      </c>
      <c r="L271" s="1">
        <v>0</v>
      </c>
      <c r="M271" s="1" t="s">
        <v>1345</v>
      </c>
      <c r="N271" s="1" cm="1">
        <f t="array" ref="N271">(F271/$F$4)/SUMPRODUCT($F271:$L271/$F$4:$L$4)*100</f>
        <v>89.8241262975082</v>
      </c>
      <c r="O271" s="1" cm="1">
        <f t="array" ref="O271">(G271/$G$4)/SUMPRODUCT($F271:$L271/$F$4:$L$4)*100</f>
        <v>1.14659676353571</v>
      </c>
      <c r="P271" s="1" cm="1">
        <f t="array" ref="P271">(H271/$H$4)/SUMPRODUCT($F271:$L271/$F$4:$L$4)*100</f>
        <v>0.118999437932613</v>
      </c>
      <c r="Q271" s="1" cm="1">
        <f t="array" ref="Q271">(I271/$I$4)/SUMPRODUCT($F271:$L271/$F$4:$L$4)*100</f>
        <v>0.381865548739609</v>
      </c>
      <c r="R271" s="1" cm="1">
        <f t="array" ref="R271">(J271/$J$4)/SUMPRODUCT($F271:$L271/$F$4:$L$4)*100</f>
        <v>6.32528046759661</v>
      </c>
      <c r="S271" s="1" cm="1">
        <f t="array" ref="S271">(K271/$K$4)/SUMPRODUCT($F271:$L271/$F$4:$L$4)*100</f>
        <v>2.20313148468724</v>
      </c>
      <c r="T271" s="1" cm="1">
        <f t="array" ref="T271">(L271/$L$4)/SUMPRODUCT($F271:$L271/$F$4:$L$4)*100</f>
        <v>0</v>
      </c>
      <c r="U271" s="1">
        <f t="shared" si="89"/>
        <v>100</v>
      </c>
      <c r="V271" s="1">
        <f t="shared" si="90"/>
        <v>6</v>
      </c>
      <c r="W271" s="1">
        <f t="shared" si="91"/>
        <v>7</v>
      </c>
      <c r="X271" s="1">
        <f t="shared" si="92"/>
        <v>6</v>
      </c>
      <c r="Y271" s="1">
        <f t="shared" si="93"/>
        <v>0.0214285714285714</v>
      </c>
      <c r="Z271" s="1">
        <f t="shared" si="94"/>
        <v>0</v>
      </c>
      <c r="AA271" s="1">
        <f t="shared" si="95"/>
        <v>0</v>
      </c>
      <c r="AB271" s="1">
        <f t="shared" si="96"/>
        <v>0.1</v>
      </c>
      <c r="AC271" s="1">
        <f t="shared" si="97"/>
        <v>0</v>
      </c>
      <c r="AD271" s="1">
        <f t="shared" si="98"/>
        <v>1.18999437932613</v>
      </c>
      <c r="AE271" s="1">
        <f t="shared" si="99"/>
        <v>0.0142857142857143</v>
      </c>
      <c r="AF271" s="1">
        <f t="shared" si="100"/>
        <v>70</v>
      </c>
      <c r="AG271" s="1">
        <f t="shared" si="101"/>
        <v>0.7</v>
      </c>
      <c r="AH271" s="7">
        <f t="shared" si="102"/>
        <v>0.101758737024918</v>
      </c>
      <c r="AI271" s="7" cm="1">
        <f t="array" ref="AI271">SQRT(SUMPRODUCT(N271:T271/100,(1-($N$4:$T$4/(SUMPRODUCT(N271:T271,$N$4:$T$4)/100)))^2))</f>
        <v>0.0290537376869327</v>
      </c>
      <c r="AJ271" s="7" cm="1">
        <f t="array" ref="AJ271">SUMPRODUCT(N271:T271,$N$3:$T$3)/100</f>
        <v>1.8947687920439</v>
      </c>
      <c r="AK271" s="7" cm="1">
        <f t="array" ref="AK271">SUMPRODUCT(N271:T271/100,($N$3:$T$3-(SUMPRODUCT(N271:T271,$N$3:$T$3)/100))^2)</f>
        <v>0.00234106527333297</v>
      </c>
      <c r="AL271" s="7" cm="1">
        <f t="array" ref="AL271">SUMPRODUCT(N271:T271/100,($N$2:$T$2-(SUMPRODUCT(N271:T271,$N$2:$T$2)/100))^2)</f>
        <v>2.09350754742919</v>
      </c>
      <c r="AM271" s="7" cm="1">
        <f t="array" ref="AM271">SUMPRODUCT(N271:T271,$N$2:$T$2)/100</f>
        <v>10.6504823790299</v>
      </c>
      <c r="AN271" s="1" cm="1">
        <f t="array" ref="AN271">SUMPRODUCT(N271:T271,$N$1:$T$1)/100</f>
        <v>1109.7582017422</v>
      </c>
      <c r="AO271" s="1" cm="1">
        <f t="array" ref="AO271">-8.314*SUMPRODUCT((N271:T271/100)*LN(N271:T271/100+0.000000000001))</f>
        <v>3.62139437182299</v>
      </c>
      <c r="AP271" s="1" cm="1">
        <f t="array" ref="AP271">SUMPRODUCT((N271:T271/100)^2)</f>
        <v>0.811471129274498</v>
      </c>
      <c r="AQ271" s="1" cm="1">
        <f t="array" ref="AQ271">1/SUMPRODUCT((N271:T271/100)^2)</f>
        <v>1.23232973290628</v>
      </c>
      <c r="AR271" s="1" t="s">
        <v>55</v>
      </c>
      <c r="AS271" s="6">
        <f t="shared" si="103"/>
        <v>2</v>
      </c>
      <c r="AT271" s="1">
        <v>979.85</v>
      </c>
      <c r="AU271" s="1">
        <v>4</v>
      </c>
      <c r="AV271" s="1">
        <v>50</v>
      </c>
      <c r="AW271" s="1">
        <v>499.85</v>
      </c>
      <c r="AX271" s="1">
        <v>1.5</v>
      </c>
      <c r="AY271" s="5">
        <f t="shared" si="104"/>
        <v>249.925</v>
      </c>
      <c r="AZ271" s="1">
        <f t="shared" si="105"/>
        <v>0.75</v>
      </c>
      <c r="BA271" s="1">
        <f t="shared" si="106"/>
        <v>749.775</v>
      </c>
      <c r="BB271" s="1">
        <f t="shared" si="107"/>
        <v>480</v>
      </c>
      <c r="BC271" s="1" t="s">
        <v>56</v>
      </c>
      <c r="BD271" s="1">
        <v>248</v>
      </c>
      <c r="BE271" s="1" t="s">
        <v>52</v>
      </c>
      <c r="BF271" s="1" t="s">
        <v>52</v>
      </c>
      <c r="BG271" s="1">
        <v>37</v>
      </c>
      <c r="BH271" s="1">
        <f t="shared" si="108"/>
        <v>0.465140217691276</v>
      </c>
      <c r="BI271" s="1">
        <f t="shared" si="109"/>
        <v>0.807372310203011</v>
      </c>
    </row>
    <row r="272" spans="1:61">
      <c r="A272" s="1">
        <v>1182</v>
      </c>
      <c r="B272" s="1" t="s">
        <v>99</v>
      </c>
      <c r="C272" s="1" t="str">
        <f>_xlfn.XLOOKUP(A272,All!$A:$A,All!$C:$C,"")</f>
        <v>Cu-Al-Cr-Mg-Ni-Si</v>
      </c>
      <c r="D272" s="1">
        <v>2</v>
      </c>
      <c r="E272" s="1" t="s">
        <v>1344</v>
      </c>
      <c r="F272" s="1">
        <f t="shared" si="88"/>
        <v>92.25</v>
      </c>
      <c r="G272" s="1">
        <v>0.5</v>
      </c>
      <c r="H272" s="1">
        <v>0.1</v>
      </c>
      <c r="I272" s="1">
        <v>0.15</v>
      </c>
      <c r="J272" s="1">
        <v>6</v>
      </c>
      <c r="K272" s="1">
        <v>1</v>
      </c>
      <c r="L272" s="1">
        <v>0</v>
      </c>
      <c r="M272" s="1" t="s">
        <v>1345</v>
      </c>
      <c r="N272" s="1" cm="1">
        <f t="array" ref="N272">(F272/$F$4)/SUMPRODUCT($F272:$L272/$F$4:$L$4)*100</f>
        <v>89.8241262975082</v>
      </c>
      <c r="O272" s="1" cm="1">
        <f t="array" ref="O272">(G272/$G$4)/SUMPRODUCT($F272:$L272/$F$4:$L$4)*100</f>
        <v>1.14659676353571</v>
      </c>
      <c r="P272" s="1" cm="1">
        <f t="array" ref="P272">(H272/$H$4)/SUMPRODUCT($F272:$L272/$F$4:$L$4)*100</f>
        <v>0.118999437932613</v>
      </c>
      <c r="Q272" s="1" cm="1">
        <f t="array" ref="Q272">(I272/$I$4)/SUMPRODUCT($F272:$L272/$F$4:$L$4)*100</f>
        <v>0.381865548739609</v>
      </c>
      <c r="R272" s="1" cm="1">
        <f t="array" ref="R272">(J272/$J$4)/SUMPRODUCT($F272:$L272/$F$4:$L$4)*100</f>
        <v>6.32528046759661</v>
      </c>
      <c r="S272" s="1" cm="1">
        <f t="array" ref="S272">(K272/$K$4)/SUMPRODUCT($F272:$L272/$F$4:$L$4)*100</f>
        <v>2.20313148468724</v>
      </c>
      <c r="T272" s="1" cm="1">
        <f t="array" ref="T272">(L272/$L$4)/SUMPRODUCT($F272:$L272/$F$4:$L$4)*100</f>
        <v>0</v>
      </c>
      <c r="U272" s="1">
        <f t="shared" si="89"/>
        <v>100</v>
      </c>
      <c r="V272" s="1">
        <f t="shared" si="90"/>
        <v>6</v>
      </c>
      <c r="W272" s="1">
        <f t="shared" si="91"/>
        <v>7</v>
      </c>
      <c r="X272" s="1">
        <f t="shared" si="92"/>
        <v>6</v>
      </c>
      <c r="Y272" s="1">
        <f t="shared" si="93"/>
        <v>0.0214285714285714</v>
      </c>
      <c r="Z272" s="1">
        <f t="shared" si="94"/>
        <v>0</v>
      </c>
      <c r="AA272" s="1">
        <f t="shared" si="95"/>
        <v>0</v>
      </c>
      <c r="AB272" s="1">
        <f t="shared" si="96"/>
        <v>0.1</v>
      </c>
      <c r="AC272" s="1">
        <f t="shared" si="97"/>
        <v>0</v>
      </c>
      <c r="AD272" s="1">
        <f t="shared" si="98"/>
        <v>1.18999437932613</v>
      </c>
      <c r="AE272" s="1">
        <f t="shared" si="99"/>
        <v>0.0142857142857143</v>
      </c>
      <c r="AF272" s="1">
        <f t="shared" si="100"/>
        <v>70</v>
      </c>
      <c r="AG272" s="1">
        <f t="shared" si="101"/>
        <v>0.7</v>
      </c>
      <c r="AH272" s="7">
        <f t="shared" si="102"/>
        <v>0.101758737024918</v>
      </c>
      <c r="AI272" s="7" cm="1">
        <f t="array" ref="AI272">SQRT(SUMPRODUCT(N272:T272/100,(1-($N$4:$T$4/(SUMPRODUCT(N272:T272,$N$4:$T$4)/100)))^2))</f>
        <v>0.0290537376869327</v>
      </c>
      <c r="AJ272" s="7" cm="1">
        <f t="array" ref="AJ272">SUMPRODUCT(N272:T272,$N$3:$T$3)/100</f>
        <v>1.8947687920439</v>
      </c>
      <c r="AK272" s="7" cm="1">
        <f t="array" ref="AK272">SUMPRODUCT(N272:T272/100,($N$3:$T$3-(SUMPRODUCT(N272:T272,$N$3:$T$3)/100))^2)</f>
        <v>0.00234106527333297</v>
      </c>
      <c r="AL272" s="7" cm="1">
        <f t="array" ref="AL272">SUMPRODUCT(N272:T272/100,($N$2:$T$2-(SUMPRODUCT(N272:T272,$N$2:$T$2)/100))^2)</f>
        <v>2.09350754742919</v>
      </c>
      <c r="AM272" s="7" cm="1">
        <f t="array" ref="AM272">SUMPRODUCT(N272:T272,$N$2:$T$2)/100</f>
        <v>10.6504823790299</v>
      </c>
      <c r="AN272" s="1" cm="1">
        <f t="array" ref="AN272">SUMPRODUCT(N272:T272,$N$1:$T$1)/100</f>
        <v>1109.7582017422</v>
      </c>
      <c r="AO272" s="1" cm="1">
        <f t="array" ref="AO272">-8.314*SUMPRODUCT((N272:T272/100)*LN(N272:T272/100+0.000000000001))</f>
        <v>3.62139437182299</v>
      </c>
      <c r="AP272" s="1" cm="1">
        <f t="array" ref="AP272">SUMPRODUCT((N272:T272/100)^2)</f>
        <v>0.811471129274498</v>
      </c>
      <c r="AQ272" s="1" cm="1">
        <f t="array" ref="AQ272">1/SUMPRODUCT((N272:T272/100)^2)</f>
        <v>1.23232973290628</v>
      </c>
      <c r="AR272" s="1" t="s">
        <v>55</v>
      </c>
      <c r="AS272" s="6">
        <f t="shared" si="103"/>
        <v>2</v>
      </c>
      <c r="AT272" s="1">
        <v>979.85</v>
      </c>
      <c r="AU272" s="1">
        <v>4</v>
      </c>
      <c r="AV272" s="1">
        <v>50</v>
      </c>
      <c r="AW272" s="1">
        <v>449.85</v>
      </c>
      <c r="AX272" s="1">
        <v>8</v>
      </c>
      <c r="AY272" s="5">
        <f t="shared" si="104"/>
        <v>224.925</v>
      </c>
      <c r="AZ272" s="1">
        <f t="shared" si="105"/>
        <v>4</v>
      </c>
      <c r="BA272" s="1">
        <f t="shared" si="106"/>
        <v>3598.8</v>
      </c>
      <c r="BB272" s="1">
        <f t="shared" si="107"/>
        <v>530</v>
      </c>
      <c r="BC272" s="1" t="s">
        <v>56</v>
      </c>
      <c r="BD272" s="1">
        <v>256</v>
      </c>
      <c r="BE272" s="1" t="s">
        <v>52</v>
      </c>
      <c r="BF272" s="1" t="s">
        <v>52</v>
      </c>
      <c r="BG272" s="1">
        <v>37</v>
      </c>
      <c r="BH272" s="1">
        <f t="shared" si="108"/>
        <v>0.568027618159797</v>
      </c>
      <c r="BI272" s="1">
        <f t="shared" si="109"/>
        <v>0.794780573757261</v>
      </c>
    </row>
    <row r="273" spans="1:61">
      <c r="A273" s="1">
        <v>695</v>
      </c>
      <c r="B273" s="1" t="s">
        <v>97</v>
      </c>
      <c r="C273" s="1" t="str">
        <f>_xlfn.XLOOKUP(A273,All!$A:$A,All!$C:$C,"")</f>
        <v>Cu-Al-Cr-Mg-Ni-Si</v>
      </c>
      <c r="D273" s="1">
        <v>2</v>
      </c>
      <c r="E273" s="1" t="s">
        <v>1344</v>
      </c>
      <c r="F273" s="1">
        <f t="shared" si="88"/>
        <v>92.27</v>
      </c>
      <c r="G273" s="1">
        <v>0.49</v>
      </c>
      <c r="H273" s="1">
        <v>0.11</v>
      </c>
      <c r="I273" s="1">
        <v>0.12</v>
      </c>
      <c r="J273" s="1">
        <v>5.98</v>
      </c>
      <c r="K273" s="1">
        <v>1.03</v>
      </c>
      <c r="L273" s="1">
        <v>0</v>
      </c>
      <c r="M273" s="1" t="s">
        <v>1345</v>
      </c>
      <c r="N273" s="1" cm="1">
        <f t="array" ref="N273">(F273/$F$4)/SUMPRODUCT($F273:$L273/$F$4:$L$4)*100</f>
        <v>89.8641984588999</v>
      </c>
      <c r="O273" s="1" cm="1">
        <f t="array" ref="O273">(G273/$G$4)/SUMPRODUCT($F273:$L273/$F$4:$L$4)*100</f>
        <v>1.12392244657047</v>
      </c>
      <c r="P273" s="1" cm="1">
        <f t="array" ref="P273">(H273/$H$4)/SUMPRODUCT($F273:$L273/$F$4:$L$4)*100</f>
        <v>0.130929392522741</v>
      </c>
      <c r="Q273" s="1" cm="1">
        <f t="array" ref="Q273">(I273/$I$4)/SUMPRODUCT($F273:$L273/$F$4:$L$4)*100</f>
        <v>0.305562478066051</v>
      </c>
      <c r="R273" s="1" cm="1">
        <f t="array" ref="R273">(J273/$J$4)/SUMPRODUCT($F273:$L273/$F$4:$L$4)*100</f>
        <v>6.30564153814258</v>
      </c>
      <c r="S273" s="1" cm="1">
        <f t="array" ref="S273">(K273/$K$4)/SUMPRODUCT($F273:$L273/$F$4:$L$4)*100</f>
        <v>2.26974568579824</v>
      </c>
      <c r="T273" s="1" cm="1">
        <f t="array" ref="T273">(L273/$L$4)/SUMPRODUCT($F273:$L273/$F$4:$L$4)*100</f>
        <v>0</v>
      </c>
      <c r="U273" s="1">
        <f t="shared" si="89"/>
        <v>100</v>
      </c>
      <c r="V273" s="1">
        <f t="shared" si="90"/>
        <v>5.80582524271845</v>
      </c>
      <c r="W273" s="1">
        <f t="shared" si="91"/>
        <v>7.01</v>
      </c>
      <c r="X273" s="1">
        <f t="shared" si="92"/>
        <v>6.1594</v>
      </c>
      <c r="Y273" s="1">
        <f t="shared" si="93"/>
        <v>0.0171184022824536</v>
      </c>
      <c r="Z273" s="1">
        <f t="shared" si="94"/>
        <v>0</v>
      </c>
      <c r="AA273" s="1">
        <f t="shared" si="95"/>
        <v>0</v>
      </c>
      <c r="AB273" s="1">
        <f t="shared" si="96"/>
        <v>0.11</v>
      </c>
      <c r="AC273" s="1">
        <f t="shared" si="97"/>
        <v>0</v>
      </c>
      <c r="AD273" s="1">
        <f t="shared" si="98"/>
        <v>1.19026720475219</v>
      </c>
      <c r="AE273" s="1">
        <f t="shared" si="99"/>
        <v>0.0156918687589158</v>
      </c>
      <c r="AF273" s="1">
        <f t="shared" si="100"/>
        <v>63.7272727272727</v>
      </c>
      <c r="AG273" s="1">
        <f t="shared" si="101"/>
        <v>0.7711</v>
      </c>
      <c r="AH273" s="7">
        <f t="shared" si="102"/>
        <v>0.101358015411001</v>
      </c>
      <c r="AI273" s="7" cm="1">
        <f t="array" ref="AI273">SQRT(SUMPRODUCT(N273:T273/100,(1-($N$4:$T$4/(SUMPRODUCT(N273:T273,$N$4:$T$4)/100)))^2))</f>
        <v>0.0283459528596504</v>
      </c>
      <c r="AJ273" s="7" cm="1">
        <f t="array" ref="AJ273">SUMPRODUCT(N273:T273,$N$3:$T$3)/100</f>
        <v>1.89525413989612</v>
      </c>
      <c r="AK273" s="7" cm="1">
        <f t="array" ref="AK273">SUMPRODUCT(N273:T273/100,($N$3:$T$3-(SUMPRODUCT(N273:T273,$N$3:$T$3)/100))^2)</f>
        <v>0.00206807954721929</v>
      </c>
      <c r="AL273" s="7" cm="1">
        <f t="array" ref="AL273">SUMPRODUCT(N273:T273/100,($N$2:$T$2-(SUMPRODUCT(N273:T273,$N$2:$T$2)/100))^2)</f>
        <v>2.05513365727056</v>
      </c>
      <c r="AM273" s="7" cm="1">
        <f t="array" ref="AM273">SUMPRODUCT(N273:T273,$N$2:$T$2)/100</f>
        <v>10.654100498235</v>
      </c>
      <c r="AN273" s="1" cm="1">
        <f t="array" ref="AN273">SUMPRODUCT(N273:T273,$N$1:$T$1)/100</f>
        <v>1110.43082202411</v>
      </c>
      <c r="AO273" s="1" cm="1">
        <f t="array" ref="AO273">-8.314*SUMPRODUCT((N273:T273/100)*LN(N273:T273/100+0.000000000001))</f>
        <v>3.60047464611669</v>
      </c>
      <c r="AP273" s="1" cm="1">
        <f t="array" ref="AP273">SUMPRODUCT((N273:T273/100)^2)</f>
        <v>0.812186073794603</v>
      </c>
      <c r="AQ273" s="1" cm="1">
        <f t="array" ref="AQ273">1/SUMPRODUCT((N273:T273/100)^2)</f>
        <v>1.23124494775922</v>
      </c>
      <c r="AR273" s="1" t="s">
        <v>50</v>
      </c>
      <c r="AS273" s="6">
        <f t="shared" si="103"/>
        <v>1</v>
      </c>
      <c r="AT273" s="1">
        <v>969.85</v>
      </c>
      <c r="AU273" s="1">
        <v>6</v>
      </c>
      <c r="AV273" s="1">
        <v>50</v>
      </c>
      <c r="AW273" s="1">
        <v>499.85</v>
      </c>
      <c r="AX273" s="1">
        <v>6</v>
      </c>
      <c r="AY273" s="5">
        <f t="shared" si="104"/>
        <v>249.925</v>
      </c>
      <c r="AZ273" s="1">
        <f t="shared" si="105"/>
        <v>3</v>
      </c>
      <c r="BA273" s="1">
        <f t="shared" si="106"/>
        <v>2999.1</v>
      </c>
      <c r="BB273" s="1">
        <f t="shared" si="107"/>
        <v>470</v>
      </c>
      <c r="BC273" s="1" t="s">
        <v>51</v>
      </c>
      <c r="BD273" s="1">
        <v>261</v>
      </c>
      <c r="BE273" s="1" t="s">
        <v>52</v>
      </c>
      <c r="BF273" s="1" t="s">
        <v>52</v>
      </c>
      <c r="BG273" s="1">
        <v>37</v>
      </c>
      <c r="BH273" s="1">
        <f t="shared" si="108"/>
        <v>0.632332243452623</v>
      </c>
      <c r="BI273" s="1">
        <f t="shared" si="109"/>
        <v>0.787196986893441</v>
      </c>
    </row>
    <row r="274" spans="1:61">
      <c r="A274" s="1">
        <v>771</v>
      </c>
      <c r="B274" s="1" t="s">
        <v>96</v>
      </c>
      <c r="C274" s="1" t="str">
        <f>_xlfn.XLOOKUP(A274,All!$A:$A,All!$C:$C,"")</f>
        <v>Cu-Al-Cr-Mg-Ni-Si</v>
      </c>
      <c r="D274" s="1">
        <v>2</v>
      </c>
      <c r="E274" s="1" t="s">
        <v>1344</v>
      </c>
      <c r="F274" s="1">
        <f t="shared" si="88"/>
        <v>92.25</v>
      </c>
      <c r="G274" s="1">
        <v>0.5</v>
      </c>
      <c r="H274" s="1">
        <v>0.1</v>
      </c>
      <c r="I274" s="1">
        <v>0.15</v>
      </c>
      <c r="J274" s="1">
        <v>6</v>
      </c>
      <c r="K274" s="1">
        <v>1</v>
      </c>
      <c r="L274" s="1">
        <v>0</v>
      </c>
      <c r="M274" s="1" t="s">
        <v>1345</v>
      </c>
      <c r="N274" s="1" cm="1">
        <f t="array" ref="N274">(F274/$F$4)/SUMPRODUCT($F274:$L274/$F$4:$L$4)*100</f>
        <v>89.8241262975082</v>
      </c>
      <c r="O274" s="1" cm="1">
        <f t="array" ref="O274">(G274/$G$4)/SUMPRODUCT($F274:$L274/$F$4:$L$4)*100</f>
        <v>1.14659676353571</v>
      </c>
      <c r="P274" s="1" cm="1">
        <f t="array" ref="P274">(H274/$H$4)/SUMPRODUCT($F274:$L274/$F$4:$L$4)*100</f>
        <v>0.118999437932613</v>
      </c>
      <c r="Q274" s="1" cm="1">
        <f t="array" ref="Q274">(I274/$I$4)/SUMPRODUCT($F274:$L274/$F$4:$L$4)*100</f>
        <v>0.381865548739609</v>
      </c>
      <c r="R274" s="1" cm="1">
        <f t="array" ref="R274">(J274/$J$4)/SUMPRODUCT($F274:$L274/$F$4:$L$4)*100</f>
        <v>6.32528046759661</v>
      </c>
      <c r="S274" s="1" cm="1">
        <f t="array" ref="S274">(K274/$K$4)/SUMPRODUCT($F274:$L274/$F$4:$L$4)*100</f>
        <v>2.20313148468724</v>
      </c>
      <c r="T274" s="1" cm="1">
        <f t="array" ref="T274">(L274/$L$4)/SUMPRODUCT($F274:$L274/$F$4:$L$4)*100</f>
        <v>0</v>
      </c>
      <c r="U274" s="1">
        <f t="shared" si="89"/>
        <v>100</v>
      </c>
      <c r="V274" s="1">
        <f t="shared" si="90"/>
        <v>6</v>
      </c>
      <c r="W274" s="1">
        <f t="shared" si="91"/>
        <v>7</v>
      </c>
      <c r="X274" s="1">
        <f t="shared" si="92"/>
        <v>6</v>
      </c>
      <c r="Y274" s="1">
        <f t="shared" si="93"/>
        <v>0.0214285714285714</v>
      </c>
      <c r="Z274" s="1">
        <f t="shared" si="94"/>
        <v>0</v>
      </c>
      <c r="AA274" s="1">
        <f t="shared" si="95"/>
        <v>0</v>
      </c>
      <c r="AB274" s="1">
        <f t="shared" si="96"/>
        <v>0.1</v>
      </c>
      <c r="AC274" s="1">
        <f t="shared" si="97"/>
        <v>0</v>
      </c>
      <c r="AD274" s="1">
        <f t="shared" si="98"/>
        <v>1.18999437932613</v>
      </c>
      <c r="AE274" s="1">
        <f t="shared" si="99"/>
        <v>0.0142857142857143</v>
      </c>
      <c r="AF274" s="1">
        <f t="shared" si="100"/>
        <v>70</v>
      </c>
      <c r="AG274" s="1">
        <f t="shared" si="101"/>
        <v>0.7</v>
      </c>
      <c r="AH274" s="7">
        <f t="shared" si="102"/>
        <v>0.101758737024918</v>
      </c>
      <c r="AI274" s="7" cm="1">
        <f t="array" ref="AI274">SQRT(SUMPRODUCT(N274:T274/100,(1-($N$4:$T$4/(SUMPRODUCT(N274:T274,$N$4:$T$4)/100)))^2))</f>
        <v>0.0290537376869327</v>
      </c>
      <c r="AJ274" s="7" cm="1">
        <f t="array" ref="AJ274">SUMPRODUCT(N274:T274,$N$3:$T$3)/100</f>
        <v>1.8947687920439</v>
      </c>
      <c r="AK274" s="7" cm="1">
        <f t="array" ref="AK274">SUMPRODUCT(N274:T274/100,($N$3:$T$3-(SUMPRODUCT(N274:T274,$N$3:$T$3)/100))^2)</f>
        <v>0.00234106527333297</v>
      </c>
      <c r="AL274" s="7" cm="1">
        <f t="array" ref="AL274">SUMPRODUCT(N274:T274/100,($N$2:$T$2-(SUMPRODUCT(N274:T274,$N$2:$T$2)/100))^2)</f>
        <v>2.09350754742919</v>
      </c>
      <c r="AM274" s="7" cm="1">
        <f t="array" ref="AM274">SUMPRODUCT(N274:T274,$N$2:$T$2)/100</f>
        <v>10.6504823790299</v>
      </c>
      <c r="AN274" s="1" cm="1">
        <f t="array" ref="AN274">SUMPRODUCT(N274:T274,$N$1:$T$1)/100</f>
        <v>1109.7582017422</v>
      </c>
      <c r="AO274" s="1" cm="1">
        <f t="array" ref="AO274">-8.314*SUMPRODUCT((N274:T274/100)*LN(N274:T274/100+0.000000000001))</f>
        <v>3.62139437182299</v>
      </c>
      <c r="AP274" s="1" cm="1">
        <f t="array" ref="AP274">SUMPRODUCT((N274:T274/100)^2)</f>
        <v>0.811471129274498</v>
      </c>
      <c r="AQ274" s="1" cm="1">
        <f t="array" ref="AQ274">1/SUMPRODUCT((N274:T274/100)^2)</f>
        <v>1.23232973290628</v>
      </c>
      <c r="AR274" s="1" t="s">
        <v>54</v>
      </c>
      <c r="AS274" s="6">
        <f t="shared" si="103"/>
        <v>0</v>
      </c>
      <c r="AT274" s="1">
        <v>969.85</v>
      </c>
      <c r="AU274" s="1">
        <v>4</v>
      </c>
      <c r="AV274" s="1">
        <v>0</v>
      </c>
      <c r="AW274" s="1">
        <v>499.85</v>
      </c>
      <c r="AX274" s="1">
        <v>16</v>
      </c>
      <c r="AY274" s="5">
        <f t="shared" si="104"/>
        <v>0</v>
      </c>
      <c r="AZ274" s="1">
        <f t="shared" si="105"/>
        <v>0</v>
      </c>
      <c r="BA274" s="1">
        <f t="shared" si="106"/>
        <v>7997.6</v>
      </c>
      <c r="BB274" s="1">
        <f t="shared" si="107"/>
        <v>470</v>
      </c>
      <c r="BC274" s="1" t="s">
        <v>51</v>
      </c>
      <c r="BD274" s="1">
        <v>273</v>
      </c>
      <c r="BE274" s="1" t="s">
        <v>52</v>
      </c>
      <c r="BF274" s="1" t="s">
        <v>52</v>
      </c>
      <c r="BG274" s="1">
        <v>37</v>
      </c>
      <c r="BH274" s="1">
        <f t="shared" si="108"/>
        <v>0.786663344155404</v>
      </c>
      <c r="BI274" s="1">
        <f t="shared" si="109"/>
        <v>0.76993874578373</v>
      </c>
    </row>
    <row r="275" spans="1:61">
      <c r="A275" s="1">
        <v>1013</v>
      </c>
      <c r="B275" s="1" t="s">
        <v>99</v>
      </c>
      <c r="C275" s="1" t="str">
        <f>_xlfn.XLOOKUP(A275,All!$A:$A,All!$C:$C,"")</f>
        <v>Cu-Al-Cr-Mg-Ni-Si</v>
      </c>
      <c r="D275" s="1">
        <v>2</v>
      </c>
      <c r="E275" s="1" t="s">
        <v>1344</v>
      </c>
      <c r="F275" s="1">
        <f t="shared" si="88"/>
        <v>92.25</v>
      </c>
      <c r="G275" s="1">
        <v>0.5</v>
      </c>
      <c r="H275" s="1">
        <v>0.1</v>
      </c>
      <c r="I275" s="1">
        <v>0.15</v>
      </c>
      <c r="J275" s="1">
        <v>6</v>
      </c>
      <c r="K275" s="1">
        <v>1</v>
      </c>
      <c r="L275" s="1">
        <v>0</v>
      </c>
      <c r="M275" s="1" t="s">
        <v>1345</v>
      </c>
      <c r="N275" s="1" cm="1">
        <f t="array" ref="N275">(F275/$F$4)/SUMPRODUCT($F275:$L275/$F$4:$L$4)*100</f>
        <v>89.8241262975082</v>
      </c>
      <c r="O275" s="1" cm="1">
        <f t="array" ref="O275">(G275/$G$4)/SUMPRODUCT($F275:$L275/$F$4:$L$4)*100</f>
        <v>1.14659676353571</v>
      </c>
      <c r="P275" s="1" cm="1">
        <f t="array" ref="P275">(H275/$H$4)/SUMPRODUCT($F275:$L275/$F$4:$L$4)*100</f>
        <v>0.118999437932613</v>
      </c>
      <c r="Q275" s="1" cm="1">
        <f t="array" ref="Q275">(I275/$I$4)/SUMPRODUCT($F275:$L275/$F$4:$L$4)*100</f>
        <v>0.381865548739609</v>
      </c>
      <c r="R275" s="1" cm="1">
        <f t="array" ref="R275">(J275/$J$4)/SUMPRODUCT($F275:$L275/$F$4:$L$4)*100</f>
        <v>6.32528046759661</v>
      </c>
      <c r="S275" s="1" cm="1">
        <f t="array" ref="S275">(K275/$K$4)/SUMPRODUCT($F275:$L275/$F$4:$L$4)*100</f>
        <v>2.20313148468724</v>
      </c>
      <c r="T275" s="1" cm="1">
        <f t="array" ref="T275">(L275/$L$4)/SUMPRODUCT($F275:$L275/$F$4:$L$4)*100</f>
        <v>0</v>
      </c>
      <c r="U275" s="1">
        <f t="shared" si="89"/>
        <v>100</v>
      </c>
      <c r="V275" s="1">
        <f t="shared" si="90"/>
        <v>6</v>
      </c>
      <c r="W275" s="1">
        <f t="shared" si="91"/>
        <v>7</v>
      </c>
      <c r="X275" s="1">
        <f t="shared" si="92"/>
        <v>6</v>
      </c>
      <c r="Y275" s="1">
        <f t="shared" si="93"/>
        <v>0.0214285714285714</v>
      </c>
      <c r="Z275" s="1">
        <f t="shared" si="94"/>
        <v>0</v>
      </c>
      <c r="AA275" s="1">
        <f t="shared" si="95"/>
        <v>0</v>
      </c>
      <c r="AB275" s="1">
        <f t="shared" si="96"/>
        <v>0.1</v>
      </c>
      <c r="AC275" s="1">
        <f t="shared" si="97"/>
        <v>0</v>
      </c>
      <c r="AD275" s="1">
        <f t="shared" si="98"/>
        <v>1.18999437932613</v>
      </c>
      <c r="AE275" s="1">
        <f t="shared" si="99"/>
        <v>0.0142857142857143</v>
      </c>
      <c r="AF275" s="1">
        <f t="shared" si="100"/>
        <v>70</v>
      </c>
      <c r="AG275" s="1">
        <f t="shared" si="101"/>
        <v>0.7</v>
      </c>
      <c r="AH275" s="7">
        <f t="shared" si="102"/>
        <v>0.101758737024918</v>
      </c>
      <c r="AI275" s="7" cm="1">
        <f t="array" ref="AI275">SQRT(SUMPRODUCT(N275:T275/100,(1-($N$4:$T$4/(SUMPRODUCT(N275:T275,$N$4:$T$4)/100)))^2))</f>
        <v>0.0290537376869327</v>
      </c>
      <c r="AJ275" s="7" cm="1">
        <f t="array" ref="AJ275">SUMPRODUCT(N275:T275,$N$3:$T$3)/100</f>
        <v>1.8947687920439</v>
      </c>
      <c r="AK275" s="7" cm="1">
        <f t="array" ref="AK275">SUMPRODUCT(N275:T275/100,($N$3:$T$3-(SUMPRODUCT(N275:T275,$N$3:$T$3)/100))^2)</f>
        <v>0.00234106527333297</v>
      </c>
      <c r="AL275" s="7" cm="1">
        <f t="array" ref="AL275">SUMPRODUCT(N275:T275/100,($N$2:$T$2-(SUMPRODUCT(N275:T275,$N$2:$T$2)/100))^2)</f>
        <v>2.09350754742919</v>
      </c>
      <c r="AM275" s="7" cm="1">
        <f t="array" ref="AM275">SUMPRODUCT(N275:T275,$N$2:$T$2)/100</f>
        <v>10.6504823790299</v>
      </c>
      <c r="AN275" s="1" cm="1">
        <f t="array" ref="AN275">SUMPRODUCT(N275:T275,$N$1:$T$1)/100</f>
        <v>1109.7582017422</v>
      </c>
      <c r="AO275" s="1" cm="1">
        <f t="array" ref="AO275">-8.314*SUMPRODUCT((N275:T275/100)*LN(N275:T275/100+0.000000000001))</f>
        <v>3.62139437182299</v>
      </c>
      <c r="AP275" s="1" cm="1">
        <f t="array" ref="AP275">SUMPRODUCT((N275:T275/100)^2)</f>
        <v>0.811471129274498</v>
      </c>
      <c r="AQ275" s="1" cm="1">
        <f t="array" ref="AQ275">1/SUMPRODUCT((N275:T275/100)^2)</f>
        <v>1.23232973290628</v>
      </c>
      <c r="AR275" s="1" t="s">
        <v>55</v>
      </c>
      <c r="AS275" s="6">
        <f t="shared" si="103"/>
        <v>2</v>
      </c>
      <c r="AT275" s="1">
        <v>979.85</v>
      </c>
      <c r="AU275" s="1">
        <v>4</v>
      </c>
      <c r="AV275" s="1">
        <v>50</v>
      </c>
      <c r="AW275" s="1">
        <v>449.85</v>
      </c>
      <c r="AX275" s="1">
        <v>1.5</v>
      </c>
      <c r="AY275" s="5">
        <f t="shared" si="104"/>
        <v>224.925</v>
      </c>
      <c r="AZ275" s="1">
        <f t="shared" si="105"/>
        <v>0.75</v>
      </c>
      <c r="BA275" s="1">
        <f t="shared" si="106"/>
        <v>674.775</v>
      </c>
      <c r="BB275" s="1">
        <f t="shared" si="107"/>
        <v>530</v>
      </c>
      <c r="BC275" s="1" t="s">
        <v>56</v>
      </c>
      <c r="BD275" s="1">
        <v>273</v>
      </c>
      <c r="BE275" s="1" t="s">
        <v>52</v>
      </c>
      <c r="BF275" s="1" t="s">
        <v>52</v>
      </c>
      <c r="BG275" s="1">
        <v>37</v>
      </c>
      <c r="BH275" s="1">
        <f t="shared" si="108"/>
        <v>0.786663344155404</v>
      </c>
      <c r="BI275" s="1">
        <f t="shared" si="109"/>
        <v>0.76993874578373</v>
      </c>
    </row>
    <row r="276" spans="1:61">
      <c r="A276" s="1">
        <v>760</v>
      </c>
      <c r="B276" s="1" t="s">
        <v>96</v>
      </c>
      <c r="C276" s="1" t="str">
        <f>_xlfn.XLOOKUP(A276,All!$A:$A,All!$C:$C,"")</f>
        <v>Cu-Al-Cr-Mg-Ni-Si</v>
      </c>
      <c r="D276" s="1">
        <v>2</v>
      </c>
      <c r="E276" s="1" t="s">
        <v>1344</v>
      </c>
      <c r="F276" s="1">
        <f t="shared" si="88"/>
        <v>92.25</v>
      </c>
      <c r="G276" s="1">
        <v>0.5</v>
      </c>
      <c r="H276" s="1">
        <v>0.1</v>
      </c>
      <c r="I276" s="1">
        <v>0.15</v>
      </c>
      <c r="J276" s="1">
        <v>6</v>
      </c>
      <c r="K276" s="1">
        <v>1</v>
      </c>
      <c r="L276" s="1">
        <v>0</v>
      </c>
      <c r="M276" s="1" t="s">
        <v>1345</v>
      </c>
      <c r="N276" s="1" cm="1">
        <f t="array" ref="N276">(F276/$F$4)/SUMPRODUCT($F276:$L276/$F$4:$L$4)*100</f>
        <v>89.8241262975082</v>
      </c>
      <c r="O276" s="1" cm="1">
        <f t="array" ref="O276">(G276/$G$4)/SUMPRODUCT($F276:$L276/$F$4:$L$4)*100</f>
        <v>1.14659676353571</v>
      </c>
      <c r="P276" s="1" cm="1">
        <f t="array" ref="P276">(H276/$H$4)/SUMPRODUCT($F276:$L276/$F$4:$L$4)*100</f>
        <v>0.118999437932613</v>
      </c>
      <c r="Q276" s="1" cm="1">
        <f t="array" ref="Q276">(I276/$I$4)/SUMPRODUCT($F276:$L276/$F$4:$L$4)*100</f>
        <v>0.381865548739609</v>
      </c>
      <c r="R276" s="1" cm="1">
        <f t="array" ref="R276">(J276/$J$4)/SUMPRODUCT($F276:$L276/$F$4:$L$4)*100</f>
        <v>6.32528046759661</v>
      </c>
      <c r="S276" s="1" cm="1">
        <f t="array" ref="S276">(K276/$K$4)/SUMPRODUCT($F276:$L276/$F$4:$L$4)*100</f>
        <v>2.20313148468724</v>
      </c>
      <c r="T276" s="1" cm="1">
        <f t="array" ref="T276">(L276/$L$4)/SUMPRODUCT($F276:$L276/$F$4:$L$4)*100</f>
        <v>0</v>
      </c>
      <c r="U276" s="1">
        <f t="shared" si="89"/>
        <v>100</v>
      </c>
      <c r="V276" s="1">
        <f t="shared" si="90"/>
        <v>6</v>
      </c>
      <c r="W276" s="1">
        <f t="shared" si="91"/>
        <v>7</v>
      </c>
      <c r="X276" s="1">
        <f t="shared" si="92"/>
        <v>6</v>
      </c>
      <c r="Y276" s="1">
        <f t="shared" si="93"/>
        <v>0.0214285714285714</v>
      </c>
      <c r="Z276" s="1">
        <f t="shared" si="94"/>
        <v>0</v>
      </c>
      <c r="AA276" s="1">
        <f t="shared" si="95"/>
        <v>0</v>
      </c>
      <c r="AB276" s="1">
        <f t="shared" si="96"/>
        <v>0.1</v>
      </c>
      <c r="AC276" s="1">
        <f t="shared" si="97"/>
        <v>0</v>
      </c>
      <c r="AD276" s="1">
        <f t="shared" si="98"/>
        <v>1.18999437932613</v>
      </c>
      <c r="AE276" s="1">
        <f t="shared" si="99"/>
        <v>0.0142857142857143</v>
      </c>
      <c r="AF276" s="1">
        <f t="shared" si="100"/>
        <v>70</v>
      </c>
      <c r="AG276" s="1">
        <f t="shared" si="101"/>
        <v>0.7</v>
      </c>
      <c r="AH276" s="7">
        <f t="shared" si="102"/>
        <v>0.101758737024918</v>
      </c>
      <c r="AI276" s="7" cm="1">
        <f t="array" ref="AI276">SQRT(SUMPRODUCT(N276:T276/100,(1-($N$4:$T$4/(SUMPRODUCT(N276:T276,$N$4:$T$4)/100)))^2))</f>
        <v>0.0290537376869327</v>
      </c>
      <c r="AJ276" s="7" cm="1">
        <f t="array" ref="AJ276">SUMPRODUCT(N276:T276,$N$3:$T$3)/100</f>
        <v>1.8947687920439</v>
      </c>
      <c r="AK276" s="7" cm="1">
        <f t="array" ref="AK276">SUMPRODUCT(N276:T276/100,($N$3:$T$3-(SUMPRODUCT(N276:T276,$N$3:$T$3)/100))^2)</f>
        <v>0.00234106527333297</v>
      </c>
      <c r="AL276" s="7" cm="1">
        <f t="array" ref="AL276">SUMPRODUCT(N276:T276/100,($N$2:$T$2-(SUMPRODUCT(N276:T276,$N$2:$T$2)/100))^2)</f>
        <v>2.09350754742919</v>
      </c>
      <c r="AM276" s="7" cm="1">
        <f t="array" ref="AM276">SUMPRODUCT(N276:T276,$N$2:$T$2)/100</f>
        <v>10.6504823790299</v>
      </c>
      <c r="AN276" s="1" cm="1">
        <f t="array" ref="AN276">SUMPRODUCT(N276:T276,$N$1:$T$1)/100</f>
        <v>1109.7582017422</v>
      </c>
      <c r="AO276" s="1" cm="1">
        <f t="array" ref="AO276">-8.314*SUMPRODUCT((N276:T276/100)*LN(N276:T276/100+0.000000000001))</f>
        <v>3.62139437182299</v>
      </c>
      <c r="AP276" s="1" cm="1">
        <f t="array" ref="AP276">SUMPRODUCT((N276:T276/100)^2)</f>
        <v>0.811471129274498</v>
      </c>
      <c r="AQ276" s="1" cm="1">
        <f t="array" ref="AQ276">1/SUMPRODUCT((N276:T276/100)^2)</f>
        <v>1.23232973290628</v>
      </c>
      <c r="AR276" s="1" t="s">
        <v>54</v>
      </c>
      <c r="AS276" s="6">
        <f t="shared" si="103"/>
        <v>0</v>
      </c>
      <c r="AT276" s="1">
        <v>969.85</v>
      </c>
      <c r="AU276" s="1">
        <v>4</v>
      </c>
      <c r="AV276" s="1">
        <v>0</v>
      </c>
      <c r="AW276" s="1">
        <v>499.85</v>
      </c>
      <c r="AX276" s="1">
        <v>14</v>
      </c>
      <c r="AY276" s="5">
        <f t="shared" si="104"/>
        <v>0</v>
      </c>
      <c r="AZ276" s="1">
        <f t="shared" si="105"/>
        <v>0</v>
      </c>
      <c r="BA276" s="1">
        <f t="shared" si="106"/>
        <v>6997.9</v>
      </c>
      <c r="BB276" s="1">
        <f t="shared" si="107"/>
        <v>470</v>
      </c>
      <c r="BC276" s="1" t="s">
        <v>51</v>
      </c>
      <c r="BD276" s="1">
        <v>274</v>
      </c>
      <c r="BE276" s="1" t="s">
        <v>52</v>
      </c>
      <c r="BF276" s="1" t="s">
        <v>52</v>
      </c>
      <c r="BG276" s="1">
        <v>37</v>
      </c>
      <c r="BH276" s="1">
        <f t="shared" si="108"/>
        <v>0.799524269213969</v>
      </c>
      <c r="BI276" s="1">
        <f t="shared" si="109"/>
        <v>0.76856264759232</v>
      </c>
    </row>
    <row r="277" spans="1:61">
      <c r="A277" s="1">
        <v>983</v>
      </c>
      <c r="B277" s="1" t="s">
        <v>99</v>
      </c>
      <c r="C277" s="1" t="str">
        <f>_xlfn.XLOOKUP(A277,All!$A:$A,All!$C:$C,"")</f>
        <v>Cu-Al-Cr-Mg-Ni-Si</v>
      </c>
      <c r="D277" s="1">
        <v>2</v>
      </c>
      <c r="E277" s="1" t="s">
        <v>1344</v>
      </c>
      <c r="F277" s="1">
        <f t="shared" si="88"/>
        <v>92.25</v>
      </c>
      <c r="G277" s="1">
        <v>0.5</v>
      </c>
      <c r="H277" s="1">
        <v>0.1</v>
      </c>
      <c r="I277" s="1">
        <v>0.15</v>
      </c>
      <c r="J277" s="1">
        <v>6</v>
      </c>
      <c r="K277" s="1">
        <v>1</v>
      </c>
      <c r="L277" s="1">
        <v>0</v>
      </c>
      <c r="M277" s="1" t="s">
        <v>1345</v>
      </c>
      <c r="N277" s="1" cm="1">
        <f t="array" ref="N277">(F277/$F$4)/SUMPRODUCT($F277:$L277/$F$4:$L$4)*100</f>
        <v>89.8241262975082</v>
      </c>
      <c r="O277" s="1" cm="1">
        <f t="array" ref="O277">(G277/$G$4)/SUMPRODUCT($F277:$L277/$F$4:$L$4)*100</f>
        <v>1.14659676353571</v>
      </c>
      <c r="P277" s="1" cm="1">
        <f t="array" ref="P277">(H277/$H$4)/SUMPRODUCT($F277:$L277/$F$4:$L$4)*100</f>
        <v>0.118999437932613</v>
      </c>
      <c r="Q277" s="1" cm="1">
        <f t="array" ref="Q277">(I277/$I$4)/SUMPRODUCT($F277:$L277/$F$4:$L$4)*100</f>
        <v>0.381865548739609</v>
      </c>
      <c r="R277" s="1" cm="1">
        <f t="array" ref="R277">(J277/$J$4)/SUMPRODUCT($F277:$L277/$F$4:$L$4)*100</f>
        <v>6.32528046759661</v>
      </c>
      <c r="S277" s="1" cm="1">
        <f t="array" ref="S277">(K277/$K$4)/SUMPRODUCT($F277:$L277/$F$4:$L$4)*100</f>
        <v>2.20313148468724</v>
      </c>
      <c r="T277" s="1" cm="1">
        <f t="array" ref="T277">(L277/$L$4)/SUMPRODUCT($F277:$L277/$F$4:$L$4)*100</f>
        <v>0</v>
      </c>
      <c r="U277" s="1">
        <f t="shared" si="89"/>
        <v>100</v>
      </c>
      <c r="V277" s="1">
        <f t="shared" si="90"/>
        <v>6</v>
      </c>
      <c r="W277" s="1">
        <f t="shared" si="91"/>
        <v>7</v>
      </c>
      <c r="X277" s="1">
        <f t="shared" si="92"/>
        <v>6</v>
      </c>
      <c r="Y277" s="1">
        <f t="shared" si="93"/>
        <v>0.0214285714285714</v>
      </c>
      <c r="Z277" s="1">
        <f t="shared" si="94"/>
        <v>0</v>
      </c>
      <c r="AA277" s="1">
        <f t="shared" si="95"/>
        <v>0</v>
      </c>
      <c r="AB277" s="1">
        <f t="shared" si="96"/>
        <v>0.1</v>
      </c>
      <c r="AC277" s="1">
        <f t="shared" si="97"/>
        <v>0</v>
      </c>
      <c r="AD277" s="1">
        <f t="shared" si="98"/>
        <v>1.18999437932613</v>
      </c>
      <c r="AE277" s="1">
        <f t="shared" si="99"/>
        <v>0.0142857142857143</v>
      </c>
      <c r="AF277" s="1">
        <f t="shared" si="100"/>
        <v>70</v>
      </c>
      <c r="AG277" s="1">
        <f t="shared" si="101"/>
        <v>0.7</v>
      </c>
      <c r="AH277" s="7">
        <f t="shared" si="102"/>
        <v>0.101758737024918</v>
      </c>
      <c r="AI277" s="7" cm="1">
        <f t="array" ref="AI277">SQRT(SUMPRODUCT(N277:T277/100,(1-($N$4:$T$4/(SUMPRODUCT(N277:T277,$N$4:$T$4)/100)))^2))</f>
        <v>0.0290537376869327</v>
      </c>
      <c r="AJ277" s="7" cm="1">
        <f t="array" ref="AJ277">SUMPRODUCT(N277:T277,$N$3:$T$3)/100</f>
        <v>1.8947687920439</v>
      </c>
      <c r="AK277" s="7" cm="1">
        <f t="array" ref="AK277">SUMPRODUCT(N277:T277/100,($N$3:$T$3-(SUMPRODUCT(N277:T277,$N$3:$T$3)/100))^2)</f>
        <v>0.00234106527333297</v>
      </c>
      <c r="AL277" s="7" cm="1">
        <f t="array" ref="AL277">SUMPRODUCT(N277:T277/100,($N$2:$T$2-(SUMPRODUCT(N277:T277,$N$2:$T$2)/100))^2)</f>
        <v>2.09350754742919</v>
      </c>
      <c r="AM277" s="7" cm="1">
        <f t="array" ref="AM277">SUMPRODUCT(N277:T277,$N$2:$T$2)/100</f>
        <v>10.6504823790299</v>
      </c>
      <c r="AN277" s="1" cm="1">
        <f t="array" ref="AN277">SUMPRODUCT(N277:T277,$N$1:$T$1)/100</f>
        <v>1109.7582017422</v>
      </c>
      <c r="AO277" s="1" cm="1">
        <f t="array" ref="AO277">-8.314*SUMPRODUCT((N277:T277/100)*LN(N277:T277/100+0.000000000001))</f>
        <v>3.62139437182299</v>
      </c>
      <c r="AP277" s="1" cm="1">
        <f t="array" ref="AP277">SUMPRODUCT((N277:T277/100)^2)</f>
        <v>0.811471129274498</v>
      </c>
      <c r="AQ277" s="1" cm="1">
        <f t="array" ref="AQ277">1/SUMPRODUCT((N277:T277/100)^2)</f>
        <v>1.23232973290628</v>
      </c>
      <c r="AR277" s="1" t="s">
        <v>55</v>
      </c>
      <c r="AS277" s="6">
        <f t="shared" si="103"/>
        <v>2</v>
      </c>
      <c r="AT277" s="1">
        <v>979.85</v>
      </c>
      <c r="AU277" s="1">
        <v>4</v>
      </c>
      <c r="AV277" s="1">
        <v>50</v>
      </c>
      <c r="AW277" s="1">
        <v>449.85</v>
      </c>
      <c r="AX277" s="1">
        <v>1</v>
      </c>
      <c r="AY277" s="5">
        <f t="shared" si="104"/>
        <v>224.925</v>
      </c>
      <c r="AZ277" s="1">
        <f t="shared" si="105"/>
        <v>0.5</v>
      </c>
      <c r="BA277" s="1">
        <f t="shared" si="106"/>
        <v>449.85</v>
      </c>
      <c r="BB277" s="1">
        <f t="shared" si="107"/>
        <v>530</v>
      </c>
      <c r="BC277" s="1" t="s">
        <v>56</v>
      </c>
      <c r="BD277" s="1">
        <v>277</v>
      </c>
      <c r="BE277" s="1" t="s">
        <v>52</v>
      </c>
      <c r="BF277" s="1" t="s">
        <v>52</v>
      </c>
      <c r="BG277" s="1">
        <v>37</v>
      </c>
      <c r="BH277" s="1">
        <f t="shared" si="108"/>
        <v>0.838107044389665</v>
      </c>
      <c r="BI277" s="1">
        <f t="shared" si="109"/>
        <v>0.764493341936512</v>
      </c>
    </row>
    <row r="278" spans="1:61">
      <c r="A278" s="1">
        <v>1045</v>
      </c>
      <c r="B278" s="1" t="s">
        <v>99</v>
      </c>
      <c r="C278" s="1" t="str">
        <f>_xlfn.XLOOKUP(A278,All!$A:$A,All!$C:$C,"")</f>
        <v>Cu-Al-Cr-Mg-Ni-Si</v>
      </c>
      <c r="D278" s="1">
        <v>2</v>
      </c>
      <c r="E278" s="1" t="s">
        <v>1344</v>
      </c>
      <c r="F278" s="1">
        <f t="shared" si="88"/>
        <v>92.25</v>
      </c>
      <c r="G278" s="1">
        <v>0.5</v>
      </c>
      <c r="H278" s="1">
        <v>0.1</v>
      </c>
      <c r="I278" s="1">
        <v>0.15</v>
      </c>
      <c r="J278" s="1">
        <v>6</v>
      </c>
      <c r="K278" s="1">
        <v>1</v>
      </c>
      <c r="L278" s="1">
        <v>0</v>
      </c>
      <c r="M278" s="1" t="s">
        <v>1345</v>
      </c>
      <c r="N278" s="1" cm="1">
        <f t="array" ref="N278">(F278/$F$4)/SUMPRODUCT($F278:$L278/$F$4:$L$4)*100</f>
        <v>89.8241262975082</v>
      </c>
      <c r="O278" s="1" cm="1">
        <f t="array" ref="O278">(G278/$G$4)/SUMPRODUCT($F278:$L278/$F$4:$L$4)*100</f>
        <v>1.14659676353571</v>
      </c>
      <c r="P278" s="1" cm="1">
        <f t="array" ref="P278">(H278/$H$4)/SUMPRODUCT($F278:$L278/$F$4:$L$4)*100</f>
        <v>0.118999437932613</v>
      </c>
      <c r="Q278" s="1" cm="1">
        <f t="array" ref="Q278">(I278/$I$4)/SUMPRODUCT($F278:$L278/$F$4:$L$4)*100</f>
        <v>0.381865548739609</v>
      </c>
      <c r="R278" s="1" cm="1">
        <f t="array" ref="R278">(J278/$J$4)/SUMPRODUCT($F278:$L278/$F$4:$L$4)*100</f>
        <v>6.32528046759661</v>
      </c>
      <c r="S278" s="1" cm="1">
        <f t="array" ref="S278">(K278/$K$4)/SUMPRODUCT($F278:$L278/$F$4:$L$4)*100</f>
        <v>2.20313148468724</v>
      </c>
      <c r="T278" s="1" cm="1">
        <f t="array" ref="T278">(L278/$L$4)/SUMPRODUCT($F278:$L278/$F$4:$L$4)*100</f>
        <v>0</v>
      </c>
      <c r="U278" s="1">
        <f t="shared" si="89"/>
        <v>100</v>
      </c>
      <c r="V278" s="1">
        <f t="shared" si="90"/>
        <v>6</v>
      </c>
      <c r="W278" s="1">
        <f t="shared" si="91"/>
        <v>7</v>
      </c>
      <c r="X278" s="1">
        <f t="shared" si="92"/>
        <v>6</v>
      </c>
      <c r="Y278" s="1">
        <f t="shared" si="93"/>
        <v>0.0214285714285714</v>
      </c>
      <c r="Z278" s="1">
        <f t="shared" si="94"/>
        <v>0</v>
      </c>
      <c r="AA278" s="1">
        <f t="shared" si="95"/>
        <v>0</v>
      </c>
      <c r="AB278" s="1">
        <f t="shared" si="96"/>
        <v>0.1</v>
      </c>
      <c r="AC278" s="1">
        <f t="shared" si="97"/>
        <v>0</v>
      </c>
      <c r="AD278" s="1">
        <f t="shared" si="98"/>
        <v>1.18999437932613</v>
      </c>
      <c r="AE278" s="1">
        <f t="shared" si="99"/>
        <v>0.0142857142857143</v>
      </c>
      <c r="AF278" s="1">
        <f t="shared" si="100"/>
        <v>70</v>
      </c>
      <c r="AG278" s="1">
        <f t="shared" si="101"/>
        <v>0.7</v>
      </c>
      <c r="AH278" s="7">
        <f t="shared" si="102"/>
        <v>0.101758737024918</v>
      </c>
      <c r="AI278" s="7" cm="1">
        <f t="array" ref="AI278">SQRT(SUMPRODUCT(N278:T278/100,(1-($N$4:$T$4/(SUMPRODUCT(N278:T278,$N$4:$T$4)/100)))^2))</f>
        <v>0.0290537376869327</v>
      </c>
      <c r="AJ278" s="7" cm="1">
        <f t="array" ref="AJ278">SUMPRODUCT(N278:T278,$N$3:$T$3)/100</f>
        <v>1.8947687920439</v>
      </c>
      <c r="AK278" s="7" cm="1">
        <f t="array" ref="AK278">SUMPRODUCT(N278:T278/100,($N$3:$T$3-(SUMPRODUCT(N278:T278,$N$3:$T$3)/100))^2)</f>
        <v>0.00234106527333297</v>
      </c>
      <c r="AL278" s="7" cm="1">
        <f t="array" ref="AL278">SUMPRODUCT(N278:T278/100,($N$2:$T$2-(SUMPRODUCT(N278:T278,$N$2:$T$2)/100))^2)</f>
        <v>2.09350754742919</v>
      </c>
      <c r="AM278" s="7" cm="1">
        <f t="array" ref="AM278">SUMPRODUCT(N278:T278,$N$2:$T$2)/100</f>
        <v>10.6504823790299</v>
      </c>
      <c r="AN278" s="1" cm="1">
        <f t="array" ref="AN278">SUMPRODUCT(N278:T278,$N$1:$T$1)/100</f>
        <v>1109.7582017422</v>
      </c>
      <c r="AO278" s="1" cm="1">
        <f t="array" ref="AO278">-8.314*SUMPRODUCT((N278:T278/100)*LN(N278:T278/100+0.000000000001))</f>
        <v>3.62139437182299</v>
      </c>
      <c r="AP278" s="1" cm="1">
        <f t="array" ref="AP278">SUMPRODUCT((N278:T278/100)^2)</f>
        <v>0.811471129274498</v>
      </c>
      <c r="AQ278" s="1" cm="1">
        <f t="array" ref="AQ278">1/SUMPRODUCT((N278:T278/100)^2)</f>
        <v>1.23232973290628</v>
      </c>
      <c r="AR278" s="1" t="s">
        <v>55</v>
      </c>
      <c r="AS278" s="6">
        <f t="shared" si="103"/>
        <v>2</v>
      </c>
      <c r="AT278" s="1">
        <v>979.85</v>
      </c>
      <c r="AU278" s="1">
        <v>4</v>
      </c>
      <c r="AV278" s="1">
        <v>50</v>
      </c>
      <c r="AW278" s="1">
        <v>449.85</v>
      </c>
      <c r="AX278" s="1">
        <v>2</v>
      </c>
      <c r="AY278" s="5">
        <f t="shared" si="104"/>
        <v>224.925</v>
      </c>
      <c r="AZ278" s="1">
        <f t="shared" si="105"/>
        <v>1</v>
      </c>
      <c r="BA278" s="1">
        <f t="shared" si="106"/>
        <v>899.7</v>
      </c>
      <c r="BB278" s="1">
        <f t="shared" si="107"/>
        <v>530</v>
      </c>
      <c r="BC278" s="1" t="s">
        <v>56</v>
      </c>
      <c r="BD278" s="1">
        <v>280</v>
      </c>
      <c r="BE278" s="1" t="s">
        <v>52</v>
      </c>
      <c r="BF278" s="1" t="s">
        <v>52</v>
      </c>
      <c r="BG278" s="1">
        <v>37</v>
      </c>
      <c r="BH278" s="1">
        <f t="shared" si="108"/>
        <v>0.87668981956536</v>
      </c>
      <c r="BI278" s="1">
        <f t="shared" si="109"/>
        <v>0.76051362037454</v>
      </c>
    </row>
    <row r="279" spans="1:61">
      <c r="A279" s="1">
        <v>1012</v>
      </c>
      <c r="B279" s="1" t="s">
        <v>99</v>
      </c>
      <c r="C279" s="1" t="str">
        <f>_xlfn.XLOOKUP(A279,All!$A:$A,All!$C:$C,"")</f>
        <v>Cu-Al-Cr-Mg-Ni-Si</v>
      </c>
      <c r="D279" s="1">
        <v>2</v>
      </c>
      <c r="E279" s="1" t="s">
        <v>1344</v>
      </c>
      <c r="F279" s="1">
        <f t="shared" si="88"/>
        <v>92.25</v>
      </c>
      <c r="G279" s="1">
        <v>0.5</v>
      </c>
      <c r="H279" s="1">
        <v>0.1</v>
      </c>
      <c r="I279" s="1">
        <v>0.15</v>
      </c>
      <c r="J279" s="1">
        <v>6</v>
      </c>
      <c r="K279" s="1">
        <v>1</v>
      </c>
      <c r="L279" s="1">
        <v>0</v>
      </c>
      <c r="M279" s="1" t="s">
        <v>1345</v>
      </c>
      <c r="N279" s="1" cm="1">
        <f t="array" ref="N279">(F279/$F$4)/SUMPRODUCT($F279:$L279/$F$4:$L$4)*100</f>
        <v>89.8241262975082</v>
      </c>
      <c r="O279" s="1" cm="1">
        <f t="array" ref="O279">(G279/$G$4)/SUMPRODUCT($F279:$L279/$F$4:$L$4)*100</f>
        <v>1.14659676353571</v>
      </c>
      <c r="P279" s="1" cm="1">
        <f t="array" ref="P279">(H279/$H$4)/SUMPRODUCT($F279:$L279/$F$4:$L$4)*100</f>
        <v>0.118999437932613</v>
      </c>
      <c r="Q279" s="1" cm="1">
        <f t="array" ref="Q279">(I279/$I$4)/SUMPRODUCT($F279:$L279/$F$4:$L$4)*100</f>
        <v>0.381865548739609</v>
      </c>
      <c r="R279" s="1" cm="1">
        <f t="array" ref="R279">(J279/$J$4)/SUMPRODUCT($F279:$L279/$F$4:$L$4)*100</f>
        <v>6.32528046759661</v>
      </c>
      <c r="S279" s="1" cm="1">
        <f t="array" ref="S279">(K279/$K$4)/SUMPRODUCT($F279:$L279/$F$4:$L$4)*100</f>
        <v>2.20313148468724</v>
      </c>
      <c r="T279" s="1" cm="1">
        <f t="array" ref="T279">(L279/$L$4)/SUMPRODUCT($F279:$L279/$F$4:$L$4)*100</f>
        <v>0</v>
      </c>
      <c r="U279" s="1">
        <f t="shared" si="89"/>
        <v>100</v>
      </c>
      <c r="V279" s="1">
        <f t="shared" si="90"/>
        <v>6</v>
      </c>
      <c r="W279" s="1">
        <f t="shared" si="91"/>
        <v>7</v>
      </c>
      <c r="X279" s="1">
        <f t="shared" si="92"/>
        <v>6</v>
      </c>
      <c r="Y279" s="1">
        <f t="shared" si="93"/>
        <v>0.0214285714285714</v>
      </c>
      <c r="Z279" s="1">
        <f t="shared" si="94"/>
        <v>0</v>
      </c>
      <c r="AA279" s="1">
        <f t="shared" si="95"/>
        <v>0</v>
      </c>
      <c r="AB279" s="1">
        <f t="shared" si="96"/>
        <v>0.1</v>
      </c>
      <c r="AC279" s="1">
        <f t="shared" si="97"/>
        <v>0</v>
      </c>
      <c r="AD279" s="1">
        <f t="shared" si="98"/>
        <v>1.18999437932613</v>
      </c>
      <c r="AE279" s="1">
        <f t="shared" si="99"/>
        <v>0.0142857142857143</v>
      </c>
      <c r="AF279" s="1">
        <f t="shared" si="100"/>
        <v>70</v>
      </c>
      <c r="AG279" s="1">
        <f t="shared" si="101"/>
        <v>0.7</v>
      </c>
      <c r="AH279" s="7">
        <f t="shared" si="102"/>
        <v>0.101758737024918</v>
      </c>
      <c r="AI279" s="7" cm="1">
        <f t="array" ref="AI279">SQRT(SUMPRODUCT(N279:T279/100,(1-($N$4:$T$4/(SUMPRODUCT(N279:T279,$N$4:$T$4)/100)))^2))</f>
        <v>0.0290537376869327</v>
      </c>
      <c r="AJ279" s="7" cm="1">
        <f t="array" ref="AJ279">SUMPRODUCT(N279:T279,$N$3:$T$3)/100</f>
        <v>1.8947687920439</v>
      </c>
      <c r="AK279" s="7" cm="1">
        <f t="array" ref="AK279">SUMPRODUCT(N279:T279/100,($N$3:$T$3-(SUMPRODUCT(N279:T279,$N$3:$T$3)/100))^2)</f>
        <v>0.00234106527333297</v>
      </c>
      <c r="AL279" s="7" cm="1">
        <f t="array" ref="AL279">SUMPRODUCT(N279:T279/100,($N$2:$T$2-(SUMPRODUCT(N279:T279,$N$2:$T$2)/100))^2)</f>
        <v>2.09350754742919</v>
      </c>
      <c r="AM279" s="7" cm="1">
        <f t="array" ref="AM279">SUMPRODUCT(N279:T279,$N$2:$T$2)/100</f>
        <v>10.6504823790299</v>
      </c>
      <c r="AN279" s="1" cm="1">
        <f t="array" ref="AN279">SUMPRODUCT(N279:T279,$N$1:$T$1)/100</f>
        <v>1109.7582017422</v>
      </c>
      <c r="AO279" s="1" cm="1">
        <f t="array" ref="AO279">-8.314*SUMPRODUCT((N279:T279/100)*LN(N279:T279/100+0.000000000001))</f>
        <v>3.62139437182299</v>
      </c>
      <c r="AP279" s="1" cm="1">
        <f t="array" ref="AP279">SUMPRODUCT((N279:T279/100)^2)</f>
        <v>0.811471129274498</v>
      </c>
      <c r="AQ279" s="1" cm="1">
        <f t="array" ref="AQ279">1/SUMPRODUCT((N279:T279/100)^2)</f>
        <v>1.23232973290628</v>
      </c>
      <c r="AR279" s="1" t="s">
        <v>55</v>
      </c>
      <c r="AS279" s="6">
        <f t="shared" si="103"/>
        <v>2</v>
      </c>
      <c r="AT279" s="1">
        <v>979.85</v>
      </c>
      <c r="AU279" s="1">
        <v>4</v>
      </c>
      <c r="AV279" s="1">
        <v>50</v>
      </c>
      <c r="AW279" s="1">
        <v>399.85</v>
      </c>
      <c r="AX279" s="1">
        <v>1.5</v>
      </c>
      <c r="AY279" s="5">
        <f t="shared" si="104"/>
        <v>199.925</v>
      </c>
      <c r="AZ279" s="1">
        <f t="shared" si="105"/>
        <v>0.75</v>
      </c>
      <c r="BA279" s="1">
        <f t="shared" si="106"/>
        <v>599.775</v>
      </c>
      <c r="BB279" s="1">
        <f t="shared" si="107"/>
        <v>580</v>
      </c>
      <c r="BC279" s="1" t="s">
        <v>56</v>
      </c>
      <c r="BD279" s="1">
        <v>281</v>
      </c>
      <c r="BE279" s="1" t="s">
        <v>52</v>
      </c>
      <c r="BF279" s="1" t="s">
        <v>52</v>
      </c>
      <c r="BG279" s="1">
        <v>37</v>
      </c>
      <c r="BH279" s="1">
        <f t="shared" si="108"/>
        <v>0.889550744623925</v>
      </c>
      <c r="BI279" s="1">
        <f t="shared" si="109"/>
        <v>0.759207198504107</v>
      </c>
    </row>
    <row r="280" spans="1:61">
      <c r="A280" s="1">
        <v>1048</v>
      </c>
      <c r="B280" s="1" t="s">
        <v>99</v>
      </c>
      <c r="C280" s="1" t="str">
        <f>_xlfn.XLOOKUP(A280,All!$A:$A,All!$C:$C,"")</f>
        <v>Cu-Al-Cr-Mg-Ni-Si</v>
      </c>
      <c r="D280" s="1">
        <v>2</v>
      </c>
      <c r="E280" s="1" t="s">
        <v>1344</v>
      </c>
      <c r="F280" s="1">
        <f t="shared" si="88"/>
        <v>92.25</v>
      </c>
      <c r="G280" s="1">
        <v>0.5</v>
      </c>
      <c r="H280" s="1">
        <v>0.1</v>
      </c>
      <c r="I280" s="1">
        <v>0.15</v>
      </c>
      <c r="J280" s="1">
        <v>6</v>
      </c>
      <c r="K280" s="1">
        <v>1</v>
      </c>
      <c r="L280" s="1">
        <v>0</v>
      </c>
      <c r="M280" s="1" t="s">
        <v>1345</v>
      </c>
      <c r="N280" s="1" cm="1">
        <f t="array" ref="N280">(F280/$F$4)/SUMPRODUCT($F280:$L280/$F$4:$L$4)*100</f>
        <v>89.8241262975082</v>
      </c>
      <c r="O280" s="1" cm="1">
        <f t="array" ref="O280">(G280/$G$4)/SUMPRODUCT($F280:$L280/$F$4:$L$4)*100</f>
        <v>1.14659676353571</v>
      </c>
      <c r="P280" s="1" cm="1">
        <f t="array" ref="P280">(H280/$H$4)/SUMPRODUCT($F280:$L280/$F$4:$L$4)*100</f>
        <v>0.118999437932613</v>
      </c>
      <c r="Q280" s="1" cm="1">
        <f t="array" ref="Q280">(I280/$I$4)/SUMPRODUCT($F280:$L280/$F$4:$L$4)*100</f>
        <v>0.381865548739609</v>
      </c>
      <c r="R280" s="1" cm="1">
        <f t="array" ref="R280">(J280/$J$4)/SUMPRODUCT($F280:$L280/$F$4:$L$4)*100</f>
        <v>6.32528046759661</v>
      </c>
      <c r="S280" s="1" cm="1">
        <f t="array" ref="S280">(K280/$K$4)/SUMPRODUCT($F280:$L280/$F$4:$L$4)*100</f>
        <v>2.20313148468724</v>
      </c>
      <c r="T280" s="1" cm="1">
        <f t="array" ref="T280">(L280/$L$4)/SUMPRODUCT($F280:$L280/$F$4:$L$4)*100</f>
        <v>0</v>
      </c>
      <c r="U280" s="1">
        <f t="shared" si="89"/>
        <v>100</v>
      </c>
      <c r="V280" s="1">
        <f t="shared" si="90"/>
        <v>6</v>
      </c>
      <c r="W280" s="1">
        <f t="shared" si="91"/>
        <v>7</v>
      </c>
      <c r="X280" s="1">
        <f t="shared" si="92"/>
        <v>6</v>
      </c>
      <c r="Y280" s="1">
        <f t="shared" si="93"/>
        <v>0.0214285714285714</v>
      </c>
      <c r="Z280" s="1">
        <f t="shared" si="94"/>
        <v>0</v>
      </c>
      <c r="AA280" s="1">
        <f t="shared" si="95"/>
        <v>0</v>
      </c>
      <c r="AB280" s="1">
        <f t="shared" si="96"/>
        <v>0.1</v>
      </c>
      <c r="AC280" s="1">
        <f t="shared" si="97"/>
        <v>0</v>
      </c>
      <c r="AD280" s="1">
        <f t="shared" si="98"/>
        <v>1.18999437932613</v>
      </c>
      <c r="AE280" s="1">
        <f t="shared" si="99"/>
        <v>0.0142857142857143</v>
      </c>
      <c r="AF280" s="1">
        <f t="shared" si="100"/>
        <v>70</v>
      </c>
      <c r="AG280" s="1">
        <f t="shared" si="101"/>
        <v>0.7</v>
      </c>
      <c r="AH280" s="7">
        <f t="shared" si="102"/>
        <v>0.101758737024918</v>
      </c>
      <c r="AI280" s="7" cm="1">
        <f t="array" ref="AI280">SQRT(SUMPRODUCT(N280:T280/100,(1-($N$4:$T$4/(SUMPRODUCT(N280:T280,$N$4:$T$4)/100)))^2))</f>
        <v>0.0290537376869327</v>
      </c>
      <c r="AJ280" s="7" cm="1">
        <f t="array" ref="AJ280">SUMPRODUCT(N280:T280,$N$3:$T$3)/100</f>
        <v>1.8947687920439</v>
      </c>
      <c r="AK280" s="7" cm="1">
        <f t="array" ref="AK280">SUMPRODUCT(N280:T280/100,($N$3:$T$3-(SUMPRODUCT(N280:T280,$N$3:$T$3)/100))^2)</f>
        <v>0.00234106527333297</v>
      </c>
      <c r="AL280" s="7" cm="1">
        <f t="array" ref="AL280">SUMPRODUCT(N280:T280/100,($N$2:$T$2-(SUMPRODUCT(N280:T280,$N$2:$T$2)/100))^2)</f>
        <v>2.09350754742919</v>
      </c>
      <c r="AM280" s="7" cm="1">
        <f t="array" ref="AM280">SUMPRODUCT(N280:T280,$N$2:$T$2)/100</f>
        <v>10.6504823790299</v>
      </c>
      <c r="AN280" s="1" cm="1">
        <f t="array" ref="AN280">SUMPRODUCT(N280:T280,$N$1:$T$1)/100</f>
        <v>1109.7582017422</v>
      </c>
      <c r="AO280" s="1" cm="1">
        <f t="array" ref="AO280">-8.314*SUMPRODUCT((N280:T280/100)*LN(N280:T280/100+0.000000000001))</f>
        <v>3.62139437182299</v>
      </c>
      <c r="AP280" s="1" cm="1">
        <f t="array" ref="AP280">SUMPRODUCT((N280:T280/100)^2)</f>
        <v>0.811471129274498</v>
      </c>
      <c r="AQ280" s="1" cm="1">
        <f t="array" ref="AQ280">1/SUMPRODUCT((N280:T280/100)^2)</f>
        <v>1.23232973290628</v>
      </c>
      <c r="AR280" s="1" t="s">
        <v>55</v>
      </c>
      <c r="AS280" s="6">
        <f t="shared" si="103"/>
        <v>2</v>
      </c>
      <c r="AT280" s="1">
        <v>979.85</v>
      </c>
      <c r="AU280" s="1">
        <v>4</v>
      </c>
      <c r="AV280" s="1">
        <v>50</v>
      </c>
      <c r="AW280" s="1">
        <v>399.85</v>
      </c>
      <c r="AX280" s="1">
        <v>2</v>
      </c>
      <c r="AY280" s="5">
        <f t="shared" si="104"/>
        <v>199.925</v>
      </c>
      <c r="AZ280" s="1">
        <f t="shared" si="105"/>
        <v>1</v>
      </c>
      <c r="BA280" s="1">
        <f t="shared" si="106"/>
        <v>799.7</v>
      </c>
      <c r="BB280" s="1">
        <f t="shared" si="107"/>
        <v>580</v>
      </c>
      <c r="BC280" s="1" t="s">
        <v>56</v>
      </c>
      <c r="BD280" s="1">
        <v>283</v>
      </c>
      <c r="BE280" s="1" t="s">
        <v>52</v>
      </c>
      <c r="BF280" s="1" t="s">
        <v>52</v>
      </c>
      <c r="BG280" s="1">
        <v>37</v>
      </c>
      <c r="BH280" s="1">
        <f t="shared" si="108"/>
        <v>0.915272594741055</v>
      </c>
      <c r="BI280" s="1">
        <f t="shared" si="109"/>
        <v>0.756624896500184</v>
      </c>
    </row>
    <row r="281" spans="1:61">
      <c r="A281" s="1">
        <v>982</v>
      </c>
      <c r="B281" s="1" t="s">
        <v>99</v>
      </c>
      <c r="C281" s="1" t="str">
        <f>_xlfn.XLOOKUP(A281,All!$A:$A,All!$C:$C,"")</f>
        <v>Cu-Al-Cr-Mg-Ni-Si</v>
      </c>
      <c r="D281" s="1">
        <v>2</v>
      </c>
      <c r="E281" s="1" t="s">
        <v>1344</v>
      </c>
      <c r="F281" s="1">
        <f t="shared" si="88"/>
        <v>92.25</v>
      </c>
      <c r="G281" s="1">
        <v>0.5</v>
      </c>
      <c r="H281" s="1">
        <v>0.1</v>
      </c>
      <c r="I281" s="1">
        <v>0.15</v>
      </c>
      <c r="J281" s="1">
        <v>6</v>
      </c>
      <c r="K281" s="1">
        <v>1</v>
      </c>
      <c r="L281" s="1">
        <v>0</v>
      </c>
      <c r="M281" s="1" t="s">
        <v>1345</v>
      </c>
      <c r="N281" s="1" cm="1">
        <f t="array" ref="N281">(F281/$F$4)/SUMPRODUCT($F281:$L281/$F$4:$L$4)*100</f>
        <v>89.8241262975082</v>
      </c>
      <c r="O281" s="1" cm="1">
        <f t="array" ref="O281">(G281/$G$4)/SUMPRODUCT($F281:$L281/$F$4:$L$4)*100</f>
        <v>1.14659676353571</v>
      </c>
      <c r="P281" s="1" cm="1">
        <f t="array" ref="P281">(H281/$H$4)/SUMPRODUCT($F281:$L281/$F$4:$L$4)*100</f>
        <v>0.118999437932613</v>
      </c>
      <c r="Q281" s="1" cm="1">
        <f t="array" ref="Q281">(I281/$I$4)/SUMPRODUCT($F281:$L281/$F$4:$L$4)*100</f>
        <v>0.381865548739609</v>
      </c>
      <c r="R281" s="1" cm="1">
        <f t="array" ref="R281">(J281/$J$4)/SUMPRODUCT($F281:$L281/$F$4:$L$4)*100</f>
        <v>6.32528046759661</v>
      </c>
      <c r="S281" s="1" cm="1">
        <f t="array" ref="S281">(K281/$K$4)/SUMPRODUCT($F281:$L281/$F$4:$L$4)*100</f>
        <v>2.20313148468724</v>
      </c>
      <c r="T281" s="1" cm="1">
        <f t="array" ref="T281">(L281/$L$4)/SUMPRODUCT($F281:$L281/$F$4:$L$4)*100</f>
        <v>0</v>
      </c>
      <c r="U281" s="1">
        <f t="shared" si="89"/>
        <v>100</v>
      </c>
      <c r="V281" s="1">
        <f t="shared" si="90"/>
        <v>6</v>
      </c>
      <c r="W281" s="1">
        <f t="shared" si="91"/>
        <v>7</v>
      </c>
      <c r="X281" s="1">
        <f t="shared" si="92"/>
        <v>6</v>
      </c>
      <c r="Y281" s="1">
        <f t="shared" si="93"/>
        <v>0.0214285714285714</v>
      </c>
      <c r="Z281" s="1">
        <f t="shared" si="94"/>
        <v>0</v>
      </c>
      <c r="AA281" s="1">
        <f t="shared" si="95"/>
        <v>0</v>
      </c>
      <c r="AB281" s="1">
        <f t="shared" si="96"/>
        <v>0.1</v>
      </c>
      <c r="AC281" s="1">
        <f t="shared" si="97"/>
        <v>0</v>
      </c>
      <c r="AD281" s="1">
        <f t="shared" si="98"/>
        <v>1.18999437932613</v>
      </c>
      <c r="AE281" s="1">
        <f t="shared" si="99"/>
        <v>0.0142857142857143</v>
      </c>
      <c r="AF281" s="1">
        <f t="shared" si="100"/>
        <v>70</v>
      </c>
      <c r="AG281" s="1">
        <f t="shared" si="101"/>
        <v>0.7</v>
      </c>
      <c r="AH281" s="7">
        <f t="shared" si="102"/>
        <v>0.101758737024918</v>
      </c>
      <c r="AI281" s="7" cm="1">
        <f t="array" ref="AI281">SQRT(SUMPRODUCT(N281:T281/100,(1-($N$4:$T$4/(SUMPRODUCT(N281:T281,$N$4:$T$4)/100)))^2))</f>
        <v>0.0290537376869327</v>
      </c>
      <c r="AJ281" s="7" cm="1">
        <f t="array" ref="AJ281">SUMPRODUCT(N281:T281,$N$3:$T$3)/100</f>
        <v>1.8947687920439</v>
      </c>
      <c r="AK281" s="7" cm="1">
        <f t="array" ref="AK281">SUMPRODUCT(N281:T281/100,($N$3:$T$3-(SUMPRODUCT(N281:T281,$N$3:$T$3)/100))^2)</f>
        <v>0.00234106527333297</v>
      </c>
      <c r="AL281" s="7" cm="1">
        <f t="array" ref="AL281">SUMPRODUCT(N281:T281/100,($N$2:$T$2-(SUMPRODUCT(N281:T281,$N$2:$T$2)/100))^2)</f>
        <v>2.09350754742919</v>
      </c>
      <c r="AM281" s="7" cm="1">
        <f t="array" ref="AM281">SUMPRODUCT(N281:T281,$N$2:$T$2)/100</f>
        <v>10.6504823790299</v>
      </c>
      <c r="AN281" s="1" cm="1">
        <f t="array" ref="AN281">SUMPRODUCT(N281:T281,$N$1:$T$1)/100</f>
        <v>1109.7582017422</v>
      </c>
      <c r="AO281" s="1" cm="1">
        <f t="array" ref="AO281">-8.314*SUMPRODUCT((N281:T281/100)*LN(N281:T281/100+0.000000000001))</f>
        <v>3.62139437182299</v>
      </c>
      <c r="AP281" s="1" cm="1">
        <f t="array" ref="AP281">SUMPRODUCT((N281:T281/100)^2)</f>
        <v>0.811471129274498</v>
      </c>
      <c r="AQ281" s="1" cm="1">
        <f t="array" ref="AQ281">1/SUMPRODUCT((N281:T281/100)^2)</f>
        <v>1.23232973290628</v>
      </c>
      <c r="AR281" s="1" t="s">
        <v>55</v>
      </c>
      <c r="AS281" s="6">
        <f t="shared" si="103"/>
        <v>2</v>
      </c>
      <c r="AT281" s="1">
        <v>979.85</v>
      </c>
      <c r="AU281" s="1">
        <v>4</v>
      </c>
      <c r="AV281" s="1">
        <v>50</v>
      </c>
      <c r="AW281" s="1">
        <v>399.85</v>
      </c>
      <c r="AX281" s="1">
        <v>1</v>
      </c>
      <c r="AY281" s="5">
        <f t="shared" si="104"/>
        <v>199.925</v>
      </c>
      <c r="AZ281" s="1">
        <f t="shared" si="105"/>
        <v>0.5</v>
      </c>
      <c r="BA281" s="1">
        <f t="shared" si="106"/>
        <v>399.85</v>
      </c>
      <c r="BB281" s="1">
        <f t="shared" si="107"/>
        <v>580</v>
      </c>
      <c r="BC281" s="1" t="s">
        <v>56</v>
      </c>
      <c r="BD281" s="1">
        <v>285</v>
      </c>
      <c r="BE281" s="1" t="s">
        <v>52</v>
      </c>
      <c r="BF281" s="1" t="s">
        <v>52</v>
      </c>
      <c r="BG281" s="1">
        <v>37</v>
      </c>
      <c r="BH281" s="1">
        <f t="shared" si="108"/>
        <v>0.940994444858186</v>
      </c>
      <c r="BI281" s="1">
        <f t="shared" si="109"/>
        <v>0.75408366475121</v>
      </c>
    </row>
    <row r="282" spans="1:61">
      <c r="A282" s="1">
        <v>1157</v>
      </c>
      <c r="B282" s="1" t="s">
        <v>99</v>
      </c>
      <c r="C282" s="1" t="str">
        <f>_xlfn.XLOOKUP(A282,All!$A:$A,All!$C:$C,"")</f>
        <v>Cu-Al-Cr-Mg-Ni-Si</v>
      </c>
      <c r="D282" s="1">
        <v>2</v>
      </c>
      <c r="E282" s="1" t="s">
        <v>1344</v>
      </c>
      <c r="F282" s="1">
        <f t="shared" si="88"/>
        <v>92.25</v>
      </c>
      <c r="G282" s="1">
        <v>0.5</v>
      </c>
      <c r="H282" s="1">
        <v>0.1</v>
      </c>
      <c r="I282" s="1">
        <v>0.15</v>
      </c>
      <c r="J282" s="1">
        <v>6</v>
      </c>
      <c r="K282" s="1">
        <v>1</v>
      </c>
      <c r="L282" s="1">
        <v>0</v>
      </c>
      <c r="M282" s="1" t="s">
        <v>1345</v>
      </c>
      <c r="N282" s="1" cm="1">
        <f t="array" ref="N282">(F282/$F$4)/SUMPRODUCT($F282:$L282/$F$4:$L$4)*100</f>
        <v>89.8241262975082</v>
      </c>
      <c r="O282" s="1" cm="1">
        <f t="array" ref="O282">(G282/$G$4)/SUMPRODUCT($F282:$L282/$F$4:$L$4)*100</f>
        <v>1.14659676353571</v>
      </c>
      <c r="P282" s="1" cm="1">
        <f t="array" ref="P282">(H282/$H$4)/SUMPRODUCT($F282:$L282/$F$4:$L$4)*100</f>
        <v>0.118999437932613</v>
      </c>
      <c r="Q282" s="1" cm="1">
        <f t="array" ref="Q282">(I282/$I$4)/SUMPRODUCT($F282:$L282/$F$4:$L$4)*100</f>
        <v>0.381865548739609</v>
      </c>
      <c r="R282" s="1" cm="1">
        <f t="array" ref="R282">(J282/$J$4)/SUMPRODUCT($F282:$L282/$F$4:$L$4)*100</f>
        <v>6.32528046759661</v>
      </c>
      <c r="S282" s="1" cm="1">
        <f t="array" ref="S282">(K282/$K$4)/SUMPRODUCT($F282:$L282/$F$4:$L$4)*100</f>
        <v>2.20313148468724</v>
      </c>
      <c r="T282" s="1" cm="1">
        <f t="array" ref="T282">(L282/$L$4)/SUMPRODUCT($F282:$L282/$F$4:$L$4)*100</f>
        <v>0</v>
      </c>
      <c r="U282" s="1">
        <f t="shared" si="89"/>
        <v>100</v>
      </c>
      <c r="V282" s="1">
        <f t="shared" si="90"/>
        <v>6</v>
      </c>
      <c r="W282" s="1">
        <f t="shared" si="91"/>
        <v>7</v>
      </c>
      <c r="X282" s="1">
        <f t="shared" si="92"/>
        <v>6</v>
      </c>
      <c r="Y282" s="1">
        <f t="shared" si="93"/>
        <v>0.0214285714285714</v>
      </c>
      <c r="Z282" s="1">
        <f t="shared" si="94"/>
        <v>0</v>
      </c>
      <c r="AA282" s="1">
        <f t="shared" si="95"/>
        <v>0</v>
      </c>
      <c r="AB282" s="1">
        <f t="shared" si="96"/>
        <v>0.1</v>
      </c>
      <c r="AC282" s="1">
        <f t="shared" si="97"/>
        <v>0</v>
      </c>
      <c r="AD282" s="1">
        <f t="shared" si="98"/>
        <v>1.18999437932613</v>
      </c>
      <c r="AE282" s="1">
        <f t="shared" si="99"/>
        <v>0.0142857142857143</v>
      </c>
      <c r="AF282" s="1">
        <f t="shared" si="100"/>
        <v>70</v>
      </c>
      <c r="AG282" s="1">
        <f t="shared" si="101"/>
        <v>0.7</v>
      </c>
      <c r="AH282" s="7">
        <f t="shared" si="102"/>
        <v>0.101758737024918</v>
      </c>
      <c r="AI282" s="7" cm="1">
        <f t="array" ref="AI282">SQRT(SUMPRODUCT(N282:T282/100,(1-($N$4:$T$4/(SUMPRODUCT(N282:T282,$N$4:$T$4)/100)))^2))</f>
        <v>0.0290537376869327</v>
      </c>
      <c r="AJ282" s="7" cm="1">
        <f t="array" ref="AJ282">SUMPRODUCT(N282:T282,$N$3:$T$3)/100</f>
        <v>1.8947687920439</v>
      </c>
      <c r="AK282" s="7" cm="1">
        <f t="array" ref="AK282">SUMPRODUCT(N282:T282/100,($N$3:$T$3-(SUMPRODUCT(N282:T282,$N$3:$T$3)/100))^2)</f>
        <v>0.00234106527333297</v>
      </c>
      <c r="AL282" s="7" cm="1">
        <f t="array" ref="AL282">SUMPRODUCT(N282:T282/100,($N$2:$T$2-(SUMPRODUCT(N282:T282,$N$2:$T$2)/100))^2)</f>
        <v>2.09350754742919</v>
      </c>
      <c r="AM282" s="7" cm="1">
        <f t="array" ref="AM282">SUMPRODUCT(N282:T282,$N$2:$T$2)/100</f>
        <v>10.6504823790299</v>
      </c>
      <c r="AN282" s="1" cm="1">
        <f t="array" ref="AN282">SUMPRODUCT(N282:T282,$N$1:$T$1)/100</f>
        <v>1109.7582017422</v>
      </c>
      <c r="AO282" s="1" cm="1">
        <f t="array" ref="AO282">-8.314*SUMPRODUCT((N282:T282/100)*LN(N282:T282/100+0.000000000001))</f>
        <v>3.62139437182299</v>
      </c>
      <c r="AP282" s="1" cm="1">
        <f t="array" ref="AP282">SUMPRODUCT((N282:T282/100)^2)</f>
        <v>0.811471129274498</v>
      </c>
      <c r="AQ282" s="1" cm="1">
        <f t="array" ref="AQ282">1/SUMPRODUCT((N282:T282/100)^2)</f>
        <v>1.23232973290628</v>
      </c>
      <c r="AR282" s="1" t="s">
        <v>55</v>
      </c>
      <c r="AS282" s="6">
        <f t="shared" si="103"/>
        <v>2</v>
      </c>
      <c r="AT282" s="1">
        <v>979.85</v>
      </c>
      <c r="AU282" s="1">
        <v>4</v>
      </c>
      <c r="AV282" s="1">
        <v>50</v>
      </c>
      <c r="AW282" s="1">
        <v>399.85</v>
      </c>
      <c r="AX282" s="1">
        <v>6</v>
      </c>
      <c r="AY282" s="5">
        <f t="shared" si="104"/>
        <v>199.925</v>
      </c>
      <c r="AZ282" s="1">
        <f t="shared" si="105"/>
        <v>3</v>
      </c>
      <c r="BA282" s="1">
        <f t="shared" si="106"/>
        <v>2399.1</v>
      </c>
      <c r="BB282" s="1">
        <f t="shared" si="107"/>
        <v>580</v>
      </c>
      <c r="BC282" s="1" t="s">
        <v>56</v>
      </c>
      <c r="BD282" s="1">
        <v>296</v>
      </c>
      <c r="BE282" s="1" t="s">
        <v>52</v>
      </c>
      <c r="BF282" s="1" t="s">
        <v>52</v>
      </c>
      <c r="BG282" s="1">
        <v>37</v>
      </c>
      <c r="BH282" s="1">
        <f t="shared" si="108"/>
        <v>1.0824646205024</v>
      </c>
      <c r="BI282" s="1">
        <f t="shared" si="109"/>
        <v>0.740859563923326</v>
      </c>
    </row>
    <row r="283" spans="1:61">
      <c r="A283" s="1">
        <v>1129</v>
      </c>
      <c r="B283" s="1" t="s">
        <v>99</v>
      </c>
      <c r="C283" s="1" t="str">
        <f>_xlfn.XLOOKUP(A283,All!$A:$A,All!$C:$C,"")</f>
        <v>Cu-Al-Cr-Mg-Ni-Si</v>
      </c>
      <c r="D283" s="1">
        <v>2</v>
      </c>
      <c r="E283" s="1" t="s">
        <v>1344</v>
      </c>
      <c r="F283" s="1">
        <f t="shared" si="88"/>
        <v>92.25</v>
      </c>
      <c r="G283" s="1">
        <v>0.5</v>
      </c>
      <c r="H283" s="1">
        <v>0.1</v>
      </c>
      <c r="I283" s="1">
        <v>0.15</v>
      </c>
      <c r="J283" s="1">
        <v>6</v>
      </c>
      <c r="K283" s="1">
        <v>1</v>
      </c>
      <c r="L283" s="1">
        <v>0</v>
      </c>
      <c r="M283" s="1" t="s">
        <v>1345</v>
      </c>
      <c r="N283" s="1" cm="1">
        <f t="array" ref="N283">(F283/$F$4)/SUMPRODUCT($F283:$L283/$F$4:$L$4)*100</f>
        <v>89.8241262975082</v>
      </c>
      <c r="O283" s="1" cm="1">
        <f t="array" ref="O283">(G283/$G$4)/SUMPRODUCT($F283:$L283/$F$4:$L$4)*100</f>
        <v>1.14659676353571</v>
      </c>
      <c r="P283" s="1" cm="1">
        <f t="array" ref="P283">(H283/$H$4)/SUMPRODUCT($F283:$L283/$F$4:$L$4)*100</f>
        <v>0.118999437932613</v>
      </c>
      <c r="Q283" s="1" cm="1">
        <f t="array" ref="Q283">(I283/$I$4)/SUMPRODUCT($F283:$L283/$F$4:$L$4)*100</f>
        <v>0.381865548739609</v>
      </c>
      <c r="R283" s="1" cm="1">
        <f t="array" ref="R283">(J283/$J$4)/SUMPRODUCT($F283:$L283/$F$4:$L$4)*100</f>
        <v>6.32528046759661</v>
      </c>
      <c r="S283" s="1" cm="1">
        <f t="array" ref="S283">(K283/$K$4)/SUMPRODUCT($F283:$L283/$F$4:$L$4)*100</f>
        <v>2.20313148468724</v>
      </c>
      <c r="T283" s="1" cm="1">
        <f t="array" ref="T283">(L283/$L$4)/SUMPRODUCT($F283:$L283/$F$4:$L$4)*100</f>
        <v>0</v>
      </c>
      <c r="U283" s="1">
        <f t="shared" si="89"/>
        <v>100</v>
      </c>
      <c r="V283" s="1">
        <f t="shared" si="90"/>
        <v>6</v>
      </c>
      <c r="W283" s="1">
        <f t="shared" si="91"/>
        <v>7</v>
      </c>
      <c r="X283" s="1">
        <f t="shared" si="92"/>
        <v>6</v>
      </c>
      <c r="Y283" s="1">
        <f t="shared" si="93"/>
        <v>0.0214285714285714</v>
      </c>
      <c r="Z283" s="1">
        <f t="shared" si="94"/>
        <v>0</v>
      </c>
      <c r="AA283" s="1">
        <f t="shared" si="95"/>
        <v>0</v>
      </c>
      <c r="AB283" s="1">
        <f t="shared" si="96"/>
        <v>0.1</v>
      </c>
      <c r="AC283" s="1">
        <f t="shared" si="97"/>
        <v>0</v>
      </c>
      <c r="AD283" s="1">
        <f t="shared" si="98"/>
        <v>1.18999437932613</v>
      </c>
      <c r="AE283" s="1">
        <f t="shared" si="99"/>
        <v>0.0142857142857143</v>
      </c>
      <c r="AF283" s="1">
        <f t="shared" si="100"/>
        <v>70</v>
      </c>
      <c r="AG283" s="1">
        <f t="shared" si="101"/>
        <v>0.7</v>
      </c>
      <c r="AH283" s="7">
        <f t="shared" si="102"/>
        <v>0.101758737024918</v>
      </c>
      <c r="AI283" s="7" cm="1">
        <f t="array" ref="AI283">SQRT(SUMPRODUCT(N283:T283/100,(1-($N$4:$T$4/(SUMPRODUCT(N283:T283,$N$4:$T$4)/100)))^2))</f>
        <v>0.0290537376869327</v>
      </c>
      <c r="AJ283" s="7" cm="1">
        <f t="array" ref="AJ283">SUMPRODUCT(N283:T283,$N$3:$T$3)/100</f>
        <v>1.8947687920439</v>
      </c>
      <c r="AK283" s="7" cm="1">
        <f t="array" ref="AK283">SUMPRODUCT(N283:T283/100,($N$3:$T$3-(SUMPRODUCT(N283:T283,$N$3:$T$3)/100))^2)</f>
        <v>0.00234106527333297</v>
      </c>
      <c r="AL283" s="7" cm="1">
        <f t="array" ref="AL283">SUMPRODUCT(N283:T283/100,($N$2:$T$2-(SUMPRODUCT(N283:T283,$N$2:$T$2)/100))^2)</f>
        <v>2.09350754742919</v>
      </c>
      <c r="AM283" s="7" cm="1">
        <f t="array" ref="AM283">SUMPRODUCT(N283:T283,$N$2:$T$2)/100</f>
        <v>10.6504823790299</v>
      </c>
      <c r="AN283" s="1" cm="1">
        <f t="array" ref="AN283">SUMPRODUCT(N283:T283,$N$1:$T$1)/100</f>
        <v>1109.7582017422</v>
      </c>
      <c r="AO283" s="1" cm="1">
        <f t="array" ref="AO283">-8.314*SUMPRODUCT((N283:T283/100)*LN(N283:T283/100+0.000000000001))</f>
        <v>3.62139437182299</v>
      </c>
      <c r="AP283" s="1" cm="1">
        <f t="array" ref="AP283">SUMPRODUCT((N283:T283/100)^2)</f>
        <v>0.811471129274498</v>
      </c>
      <c r="AQ283" s="1" cm="1">
        <f t="array" ref="AQ283">1/SUMPRODUCT((N283:T283/100)^2)</f>
        <v>1.23232973290628</v>
      </c>
      <c r="AR283" s="1" t="s">
        <v>55</v>
      </c>
      <c r="AS283" s="6">
        <f t="shared" si="103"/>
        <v>2</v>
      </c>
      <c r="AT283" s="1">
        <v>979.85</v>
      </c>
      <c r="AU283" s="1">
        <v>4</v>
      </c>
      <c r="AV283" s="1">
        <v>50</v>
      </c>
      <c r="AW283" s="1">
        <v>399.85</v>
      </c>
      <c r="AX283" s="1">
        <v>5</v>
      </c>
      <c r="AY283" s="5">
        <f t="shared" si="104"/>
        <v>199.925</v>
      </c>
      <c r="AZ283" s="1">
        <f t="shared" si="105"/>
        <v>2.5</v>
      </c>
      <c r="BA283" s="1">
        <f t="shared" si="106"/>
        <v>1999.25</v>
      </c>
      <c r="BB283" s="1">
        <f t="shared" si="107"/>
        <v>580</v>
      </c>
      <c r="BC283" s="1" t="s">
        <v>56</v>
      </c>
      <c r="BD283" s="1">
        <v>300</v>
      </c>
      <c r="BE283" s="1" t="s">
        <v>52</v>
      </c>
      <c r="BF283" s="1" t="s">
        <v>52</v>
      </c>
      <c r="BG283" s="1">
        <v>37</v>
      </c>
      <c r="BH283" s="1">
        <f t="shared" si="108"/>
        <v>1.13390832073666</v>
      </c>
      <c r="BI283" s="1">
        <f t="shared" si="109"/>
        <v>0.736375333711986</v>
      </c>
    </row>
    <row r="284" spans="1:61">
      <c r="A284" s="1">
        <v>1102</v>
      </c>
      <c r="B284" s="1" t="s">
        <v>99</v>
      </c>
      <c r="C284" s="1" t="str">
        <f>_xlfn.XLOOKUP(A284,All!$A:$A,All!$C:$C,"")</f>
        <v>Cu-Al-Cr-Mg-Ni-Si</v>
      </c>
      <c r="D284" s="1">
        <v>2</v>
      </c>
      <c r="E284" s="1" t="s">
        <v>1344</v>
      </c>
      <c r="F284" s="1">
        <f t="shared" si="88"/>
        <v>92.25</v>
      </c>
      <c r="G284" s="1">
        <v>0.5</v>
      </c>
      <c r="H284" s="1">
        <v>0.1</v>
      </c>
      <c r="I284" s="1">
        <v>0.15</v>
      </c>
      <c r="J284" s="1">
        <v>6</v>
      </c>
      <c r="K284" s="1">
        <v>1</v>
      </c>
      <c r="L284" s="1">
        <v>0</v>
      </c>
      <c r="M284" s="1" t="s">
        <v>1345</v>
      </c>
      <c r="N284" s="1" cm="1">
        <f t="array" ref="N284">(F284/$F$4)/SUMPRODUCT($F284:$L284/$F$4:$L$4)*100</f>
        <v>89.8241262975082</v>
      </c>
      <c r="O284" s="1" cm="1">
        <f t="array" ref="O284">(G284/$G$4)/SUMPRODUCT($F284:$L284/$F$4:$L$4)*100</f>
        <v>1.14659676353571</v>
      </c>
      <c r="P284" s="1" cm="1">
        <f t="array" ref="P284">(H284/$H$4)/SUMPRODUCT($F284:$L284/$F$4:$L$4)*100</f>
        <v>0.118999437932613</v>
      </c>
      <c r="Q284" s="1" cm="1">
        <f t="array" ref="Q284">(I284/$I$4)/SUMPRODUCT($F284:$L284/$F$4:$L$4)*100</f>
        <v>0.381865548739609</v>
      </c>
      <c r="R284" s="1" cm="1">
        <f t="array" ref="R284">(J284/$J$4)/SUMPRODUCT($F284:$L284/$F$4:$L$4)*100</f>
        <v>6.32528046759661</v>
      </c>
      <c r="S284" s="1" cm="1">
        <f t="array" ref="S284">(K284/$K$4)/SUMPRODUCT($F284:$L284/$F$4:$L$4)*100</f>
        <v>2.20313148468724</v>
      </c>
      <c r="T284" s="1" cm="1">
        <f t="array" ref="T284">(L284/$L$4)/SUMPRODUCT($F284:$L284/$F$4:$L$4)*100</f>
        <v>0</v>
      </c>
      <c r="U284" s="1">
        <f t="shared" si="89"/>
        <v>100</v>
      </c>
      <c r="V284" s="1">
        <f t="shared" si="90"/>
        <v>6</v>
      </c>
      <c r="W284" s="1">
        <f t="shared" si="91"/>
        <v>7</v>
      </c>
      <c r="X284" s="1">
        <f t="shared" si="92"/>
        <v>6</v>
      </c>
      <c r="Y284" s="1">
        <f t="shared" si="93"/>
        <v>0.0214285714285714</v>
      </c>
      <c r="Z284" s="1">
        <f t="shared" si="94"/>
        <v>0</v>
      </c>
      <c r="AA284" s="1">
        <f t="shared" si="95"/>
        <v>0</v>
      </c>
      <c r="AB284" s="1">
        <f t="shared" si="96"/>
        <v>0.1</v>
      </c>
      <c r="AC284" s="1">
        <f t="shared" si="97"/>
        <v>0</v>
      </c>
      <c r="AD284" s="1">
        <f t="shared" si="98"/>
        <v>1.18999437932613</v>
      </c>
      <c r="AE284" s="1">
        <f t="shared" si="99"/>
        <v>0.0142857142857143</v>
      </c>
      <c r="AF284" s="1">
        <f t="shared" si="100"/>
        <v>70</v>
      </c>
      <c r="AG284" s="1">
        <f t="shared" si="101"/>
        <v>0.7</v>
      </c>
      <c r="AH284" s="7">
        <f t="shared" si="102"/>
        <v>0.101758737024918</v>
      </c>
      <c r="AI284" s="7" cm="1">
        <f t="array" ref="AI284">SQRT(SUMPRODUCT(N284:T284/100,(1-($N$4:$T$4/(SUMPRODUCT(N284:T284,$N$4:$T$4)/100)))^2))</f>
        <v>0.0290537376869327</v>
      </c>
      <c r="AJ284" s="7" cm="1">
        <f t="array" ref="AJ284">SUMPRODUCT(N284:T284,$N$3:$T$3)/100</f>
        <v>1.8947687920439</v>
      </c>
      <c r="AK284" s="7" cm="1">
        <f t="array" ref="AK284">SUMPRODUCT(N284:T284/100,($N$3:$T$3-(SUMPRODUCT(N284:T284,$N$3:$T$3)/100))^2)</f>
        <v>0.00234106527333297</v>
      </c>
      <c r="AL284" s="7" cm="1">
        <f t="array" ref="AL284">SUMPRODUCT(N284:T284/100,($N$2:$T$2-(SUMPRODUCT(N284:T284,$N$2:$T$2)/100))^2)</f>
        <v>2.09350754742919</v>
      </c>
      <c r="AM284" s="7" cm="1">
        <f t="array" ref="AM284">SUMPRODUCT(N284:T284,$N$2:$T$2)/100</f>
        <v>10.6504823790299</v>
      </c>
      <c r="AN284" s="1" cm="1">
        <f t="array" ref="AN284">SUMPRODUCT(N284:T284,$N$1:$T$1)/100</f>
        <v>1109.7582017422</v>
      </c>
      <c r="AO284" s="1" cm="1">
        <f t="array" ref="AO284">-8.314*SUMPRODUCT((N284:T284/100)*LN(N284:T284/100+0.000000000001))</f>
        <v>3.62139437182299</v>
      </c>
      <c r="AP284" s="1" cm="1">
        <f t="array" ref="AP284">SUMPRODUCT((N284:T284/100)^2)</f>
        <v>0.811471129274498</v>
      </c>
      <c r="AQ284" s="1" cm="1">
        <f t="array" ref="AQ284">1/SUMPRODUCT((N284:T284/100)^2)</f>
        <v>1.23232973290628</v>
      </c>
      <c r="AR284" s="1" t="s">
        <v>55</v>
      </c>
      <c r="AS284" s="6">
        <f t="shared" si="103"/>
        <v>2</v>
      </c>
      <c r="AT284" s="1">
        <v>979.85</v>
      </c>
      <c r="AU284" s="1">
        <v>4</v>
      </c>
      <c r="AV284" s="1">
        <v>50</v>
      </c>
      <c r="AW284" s="1">
        <v>399.85</v>
      </c>
      <c r="AX284" s="1">
        <v>4</v>
      </c>
      <c r="AY284" s="5">
        <f t="shared" si="104"/>
        <v>199.925</v>
      </c>
      <c r="AZ284" s="1">
        <f t="shared" si="105"/>
        <v>2</v>
      </c>
      <c r="BA284" s="1">
        <f t="shared" si="106"/>
        <v>1599.4</v>
      </c>
      <c r="BB284" s="1">
        <f t="shared" si="107"/>
        <v>580</v>
      </c>
      <c r="BC284" s="1" t="s">
        <v>56</v>
      </c>
      <c r="BD284" s="1">
        <v>302</v>
      </c>
      <c r="BE284" s="1" t="s">
        <v>52</v>
      </c>
      <c r="BF284" s="1" t="s">
        <v>52</v>
      </c>
      <c r="BG284" s="1">
        <v>37</v>
      </c>
      <c r="BH284" s="1">
        <f t="shared" si="108"/>
        <v>1.15963017085379</v>
      </c>
      <c r="BI284" s="1">
        <f t="shared" si="109"/>
        <v>0.734199846749297</v>
      </c>
    </row>
    <row r="285" spans="1:61">
      <c r="A285" s="1">
        <v>743</v>
      </c>
      <c r="B285" s="1" t="s">
        <v>97</v>
      </c>
      <c r="C285" s="1" t="str">
        <f>_xlfn.XLOOKUP(A285,All!$A:$A,All!$C:$C,"")</f>
        <v>Cu-Al-Cr-Mg-Ni-Si</v>
      </c>
      <c r="D285" s="1">
        <v>2</v>
      </c>
      <c r="E285" s="1" t="s">
        <v>1344</v>
      </c>
      <c r="F285" s="1">
        <f t="shared" si="88"/>
        <v>92.27</v>
      </c>
      <c r="G285" s="1">
        <v>0.49</v>
      </c>
      <c r="H285" s="1">
        <v>0.11</v>
      </c>
      <c r="I285" s="1">
        <v>0.12</v>
      </c>
      <c r="J285" s="1">
        <v>5.98</v>
      </c>
      <c r="K285" s="1">
        <v>1.03</v>
      </c>
      <c r="L285" s="1">
        <v>0</v>
      </c>
      <c r="M285" s="1" t="s">
        <v>1345</v>
      </c>
      <c r="N285" s="1" cm="1">
        <f t="array" ref="N285">(F285/$F$4)/SUMPRODUCT($F285:$L285/$F$4:$L$4)*100</f>
        <v>89.8641984588999</v>
      </c>
      <c r="O285" s="1" cm="1">
        <f t="array" ref="O285">(G285/$G$4)/SUMPRODUCT($F285:$L285/$F$4:$L$4)*100</f>
        <v>1.12392244657047</v>
      </c>
      <c r="P285" s="1" cm="1">
        <f t="array" ref="P285">(H285/$H$4)/SUMPRODUCT($F285:$L285/$F$4:$L$4)*100</f>
        <v>0.130929392522741</v>
      </c>
      <c r="Q285" s="1" cm="1">
        <f t="array" ref="Q285">(I285/$I$4)/SUMPRODUCT($F285:$L285/$F$4:$L$4)*100</f>
        <v>0.305562478066051</v>
      </c>
      <c r="R285" s="1" cm="1">
        <f t="array" ref="R285">(J285/$J$4)/SUMPRODUCT($F285:$L285/$F$4:$L$4)*100</f>
        <v>6.30564153814258</v>
      </c>
      <c r="S285" s="1" cm="1">
        <f t="array" ref="S285">(K285/$K$4)/SUMPRODUCT($F285:$L285/$F$4:$L$4)*100</f>
        <v>2.26974568579824</v>
      </c>
      <c r="T285" s="1" cm="1">
        <f t="array" ref="T285">(L285/$L$4)/SUMPRODUCT($F285:$L285/$F$4:$L$4)*100</f>
        <v>0</v>
      </c>
      <c r="U285" s="1">
        <f t="shared" si="89"/>
        <v>100</v>
      </c>
      <c r="V285" s="1">
        <f t="shared" si="90"/>
        <v>5.80582524271845</v>
      </c>
      <c r="W285" s="1">
        <f t="shared" si="91"/>
        <v>7.01</v>
      </c>
      <c r="X285" s="1">
        <f t="shared" si="92"/>
        <v>6.1594</v>
      </c>
      <c r="Y285" s="1">
        <f t="shared" si="93"/>
        <v>0.0171184022824536</v>
      </c>
      <c r="Z285" s="1">
        <f t="shared" si="94"/>
        <v>0</v>
      </c>
      <c r="AA285" s="1">
        <f t="shared" si="95"/>
        <v>0</v>
      </c>
      <c r="AB285" s="1">
        <f t="shared" si="96"/>
        <v>0.11</v>
      </c>
      <c r="AC285" s="1">
        <f t="shared" si="97"/>
        <v>0</v>
      </c>
      <c r="AD285" s="1">
        <f t="shared" si="98"/>
        <v>1.19026720475219</v>
      </c>
      <c r="AE285" s="1">
        <f t="shared" si="99"/>
        <v>0.0156918687589158</v>
      </c>
      <c r="AF285" s="1">
        <f t="shared" si="100"/>
        <v>63.7272727272727</v>
      </c>
      <c r="AG285" s="1">
        <f t="shared" si="101"/>
        <v>0.7711</v>
      </c>
      <c r="AH285" s="7">
        <f t="shared" si="102"/>
        <v>0.101358015411001</v>
      </c>
      <c r="AI285" s="7" cm="1">
        <f t="array" ref="AI285">SQRT(SUMPRODUCT(N285:T285/100,(1-($N$4:$T$4/(SUMPRODUCT(N285:T285,$N$4:$T$4)/100)))^2))</f>
        <v>0.0283459528596504</v>
      </c>
      <c r="AJ285" s="7" cm="1">
        <f t="array" ref="AJ285">SUMPRODUCT(N285:T285,$N$3:$T$3)/100</f>
        <v>1.89525413989612</v>
      </c>
      <c r="AK285" s="7" cm="1">
        <f t="array" ref="AK285">SUMPRODUCT(N285:T285/100,($N$3:$T$3-(SUMPRODUCT(N285:T285,$N$3:$T$3)/100))^2)</f>
        <v>0.00206807954721929</v>
      </c>
      <c r="AL285" s="7" cm="1">
        <f t="array" ref="AL285">SUMPRODUCT(N285:T285/100,($N$2:$T$2-(SUMPRODUCT(N285:T285,$N$2:$T$2)/100))^2)</f>
        <v>2.05513365727056</v>
      </c>
      <c r="AM285" s="7" cm="1">
        <f t="array" ref="AM285">SUMPRODUCT(N285:T285,$N$2:$T$2)/100</f>
        <v>10.654100498235</v>
      </c>
      <c r="AN285" s="1" cm="1">
        <f t="array" ref="AN285">SUMPRODUCT(N285:T285,$N$1:$T$1)/100</f>
        <v>1110.43082202411</v>
      </c>
      <c r="AO285" s="1" cm="1">
        <f t="array" ref="AO285">-8.314*SUMPRODUCT((N285:T285/100)*LN(N285:T285/100+0.000000000001))</f>
        <v>3.60047464611669</v>
      </c>
      <c r="AP285" s="1" cm="1">
        <f t="array" ref="AP285">SUMPRODUCT((N285:T285/100)^2)</f>
        <v>0.812186073794603</v>
      </c>
      <c r="AQ285" s="1" cm="1">
        <f t="array" ref="AQ285">1/SUMPRODUCT((N285:T285/100)^2)</f>
        <v>1.23124494775922</v>
      </c>
      <c r="AR285" s="1" t="s">
        <v>50</v>
      </c>
      <c r="AS285" s="6">
        <f t="shared" si="103"/>
        <v>1</v>
      </c>
      <c r="AT285" s="1">
        <v>969.85</v>
      </c>
      <c r="AU285" s="1">
        <v>6</v>
      </c>
      <c r="AV285" s="1">
        <v>50</v>
      </c>
      <c r="AW285" s="1">
        <v>449.85</v>
      </c>
      <c r="AX285" s="1">
        <v>12</v>
      </c>
      <c r="AY285" s="5">
        <f t="shared" si="104"/>
        <v>224.925</v>
      </c>
      <c r="AZ285" s="1">
        <f t="shared" si="105"/>
        <v>6</v>
      </c>
      <c r="BA285" s="1">
        <f t="shared" si="106"/>
        <v>5398.2</v>
      </c>
      <c r="BB285" s="1">
        <f t="shared" si="107"/>
        <v>520</v>
      </c>
      <c r="BC285" s="1" t="s">
        <v>51</v>
      </c>
      <c r="BD285" s="1">
        <v>341</v>
      </c>
      <c r="BE285" s="1" t="s">
        <v>52</v>
      </c>
      <c r="BF285" s="1" t="s">
        <v>52</v>
      </c>
      <c r="BG285" s="1">
        <v>37</v>
      </c>
      <c r="BH285" s="1">
        <f t="shared" si="108"/>
        <v>1.66120624813783</v>
      </c>
      <c r="BI285" s="1">
        <f t="shared" si="109"/>
        <v>0.701220657756291</v>
      </c>
    </row>
    <row r="286" spans="1:61">
      <c r="A286" s="1">
        <v>1184</v>
      </c>
      <c r="B286" s="1" t="s">
        <v>99</v>
      </c>
      <c r="C286" s="1" t="str">
        <f>_xlfn.XLOOKUP(A286,All!$A:$A,All!$C:$C,"")</f>
        <v>Cu-Al-Cr-Mg-Ni-Si</v>
      </c>
      <c r="D286" s="1">
        <v>2</v>
      </c>
      <c r="E286" s="1" t="s">
        <v>1344</v>
      </c>
      <c r="F286" s="1">
        <f t="shared" si="88"/>
        <v>92.25</v>
      </c>
      <c r="G286" s="1">
        <v>0.5</v>
      </c>
      <c r="H286" s="1">
        <v>0.1</v>
      </c>
      <c r="I286" s="1">
        <v>0.15</v>
      </c>
      <c r="J286" s="1">
        <v>6</v>
      </c>
      <c r="K286" s="1">
        <v>1</v>
      </c>
      <c r="L286" s="1">
        <v>0</v>
      </c>
      <c r="M286" s="1" t="s">
        <v>1345</v>
      </c>
      <c r="N286" s="1" cm="1">
        <f t="array" ref="N286">(F286/$F$4)/SUMPRODUCT($F286:$L286/$F$4:$L$4)*100</f>
        <v>89.8241262975082</v>
      </c>
      <c r="O286" s="1" cm="1">
        <f t="array" ref="O286">(G286/$G$4)/SUMPRODUCT($F286:$L286/$F$4:$L$4)*100</f>
        <v>1.14659676353571</v>
      </c>
      <c r="P286" s="1" cm="1">
        <f t="array" ref="P286">(H286/$H$4)/SUMPRODUCT($F286:$L286/$F$4:$L$4)*100</f>
        <v>0.118999437932613</v>
      </c>
      <c r="Q286" s="1" cm="1">
        <f t="array" ref="Q286">(I286/$I$4)/SUMPRODUCT($F286:$L286/$F$4:$L$4)*100</f>
        <v>0.381865548739609</v>
      </c>
      <c r="R286" s="1" cm="1">
        <f t="array" ref="R286">(J286/$J$4)/SUMPRODUCT($F286:$L286/$F$4:$L$4)*100</f>
        <v>6.32528046759661</v>
      </c>
      <c r="S286" s="1" cm="1">
        <f t="array" ref="S286">(K286/$K$4)/SUMPRODUCT($F286:$L286/$F$4:$L$4)*100</f>
        <v>2.20313148468724</v>
      </c>
      <c r="T286" s="1" cm="1">
        <f t="array" ref="T286">(L286/$L$4)/SUMPRODUCT($F286:$L286/$F$4:$L$4)*100</f>
        <v>0</v>
      </c>
      <c r="U286" s="1">
        <f t="shared" si="89"/>
        <v>100</v>
      </c>
      <c r="V286" s="1">
        <f t="shared" si="90"/>
        <v>6</v>
      </c>
      <c r="W286" s="1">
        <f t="shared" si="91"/>
        <v>7</v>
      </c>
      <c r="X286" s="1">
        <f t="shared" si="92"/>
        <v>6</v>
      </c>
      <c r="Y286" s="1">
        <f t="shared" si="93"/>
        <v>0.0214285714285714</v>
      </c>
      <c r="Z286" s="1">
        <f t="shared" si="94"/>
        <v>0</v>
      </c>
      <c r="AA286" s="1">
        <f t="shared" si="95"/>
        <v>0</v>
      </c>
      <c r="AB286" s="1">
        <f t="shared" si="96"/>
        <v>0.1</v>
      </c>
      <c r="AC286" s="1">
        <f t="shared" si="97"/>
        <v>0</v>
      </c>
      <c r="AD286" s="1">
        <f t="shared" si="98"/>
        <v>1.18999437932613</v>
      </c>
      <c r="AE286" s="1">
        <f t="shared" si="99"/>
        <v>0.0142857142857143</v>
      </c>
      <c r="AF286" s="1">
        <f t="shared" si="100"/>
        <v>70</v>
      </c>
      <c r="AG286" s="1">
        <f t="shared" si="101"/>
        <v>0.7</v>
      </c>
      <c r="AH286" s="7">
        <f t="shared" si="102"/>
        <v>0.101758737024918</v>
      </c>
      <c r="AI286" s="7" cm="1">
        <f t="array" ref="AI286">SQRT(SUMPRODUCT(N286:T286/100,(1-($N$4:$T$4/(SUMPRODUCT(N286:T286,$N$4:$T$4)/100)))^2))</f>
        <v>0.0290537376869327</v>
      </c>
      <c r="AJ286" s="7" cm="1">
        <f t="array" ref="AJ286">SUMPRODUCT(N286:T286,$N$3:$T$3)/100</f>
        <v>1.8947687920439</v>
      </c>
      <c r="AK286" s="7" cm="1">
        <f t="array" ref="AK286">SUMPRODUCT(N286:T286/100,($N$3:$T$3-(SUMPRODUCT(N286:T286,$N$3:$T$3)/100))^2)</f>
        <v>0.00234106527333297</v>
      </c>
      <c r="AL286" s="7" cm="1">
        <f t="array" ref="AL286">SUMPRODUCT(N286:T286/100,($N$2:$T$2-(SUMPRODUCT(N286:T286,$N$2:$T$2)/100))^2)</f>
        <v>2.09350754742919</v>
      </c>
      <c r="AM286" s="7" cm="1">
        <f t="array" ref="AM286">SUMPRODUCT(N286:T286,$N$2:$T$2)/100</f>
        <v>10.6504823790299</v>
      </c>
      <c r="AN286" s="1" cm="1">
        <f t="array" ref="AN286">SUMPRODUCT(N286:T286,$N$1:$T$1)/100</f>
        <v>1109.7582017422</v>
      </c>
      <c r="AO286" s="1" cm="1">
        <f t="array" ref="AO286">-8.314*SUMPRODUCT((N286:T286/100)*LN(N286:T286/100+0.000000000001))</f>
        <v>3.62139437182299</v>
      </c>
      <c r="AP286" s="1" cm="1">
        <f t="array" ref="AP286">SUMPRODUCT((N286:T286/100)^2)</f>
        <v>0.811471129274498</v>
      </c>
      <c r="AQ286" s="1" cm="1">
        <f t="array" ref="AQ286">1/SUMPRODUCT((N286:T286/100)^2)</f>
        <v>1.23232973290628</v>
      </c>
      <c r="AR286" s="1" t="s">
        <v>55</v>
      </c>
      <c r="AS286" s="6">
        <f t="shared" si="103"/>
        <v>2</v>
      </c>
      <c r="AT286" s="1">
        <v>979.85</v>
      </c>
      <c r="AU286" s="1">
        <v>4</v>
      </c>
      <c r="AV286" s="1">
        <v>50</v>
      </c>
      <c r="AW286" s="1">
        <v>549.85</v>
      </c>
      <c r="AX286" s="1">
        <v>8</v>
      </c>
      <c r="AY286" s="5">
        <f t="shared" si="104"/>
        <v>274.925</v>
      </c>
      <c r="AZ286" s="1">
        <f t="shared" si="105"/>
        <v>4</v>
      </c>
      <c r="BA286" s="1">
        <f t="shared" si="106"/>
        <v>4398.8</v>
      </c>
      <c r="BB286" s="1">
        <f t="shared" si="107"/>
        <v>430</v>
      </c>
      <c r="BC286" s="1" t="s">
        <v>56</v>
      </c>
      <c r="BD286" s="1">
        <v>155</v>
      </c>
      <c r="BE286" s="1" t="s">
        <v>52</v>
      </c>
      <c r="BF286" s="1" t="s">
        <v>52</v>
      </c>
      <c r="BG286" s="1">
        <v>36</v>
      </c>
      <c r="BH286" s="1">
        <f t="shared" si="108"/>
        <v>-0.730925812755281</v>
      </c>
      <c r="BI286" s="1">
        <f t="shared" si="109"/>
        <v>0.996041319454468</v>
      </c>
    </row>
    <row r="287" spans="1:61">
      <c r="A287" s="1">
        <v>1156</v>
      </c>
      <c r="B287" s="1" t="s">
        <v>99</v>
      </c>
      <c r="C287" s="1" t="str">
        <f>_xlfn.XLOOKUP(A287,All!$A:$A,All!$C:$C,"")</f>
        <v>Cu-Al-Cr-Mg-Ni-Si</v>
      </c>
      <c r="D287" s="1">
        <v>2</v>
      </c>
      <c r="E287" s="1" t="s">
        <v>1344</v>
      </c>
      <c r="F287" s="1">
        <f t="shared" si="88"/>
        <v>92.25</v>
      </c>
      <c r="G287" s="1">
        <v>0.5</v>
      </c>
      <c r="H287" s="1">
        <v>0.1</v>
      </c>
      <c r="I287" s="1">
        <v>0.15</v>
      </c>
      <c r="J287" s="1">
        <v>6</v>
      </c>
      <c r="K287" s="1">
        <v>1</v>
      </c>
      <c r="L287" s="1">
        <v>0</v>
      </c>
      <c r="M287" s="1" t="s">
        <v>1345</v>
      </c>
      <c r="N287" s="1" cm="1">
        <f t="array" ref="N287">(F287/$F$4)/SUMPRODUCT($F287:$L287/$F$4:$L$4)*100</f>
        <v>89.8241262975082</v>
      </c>
      <c r="O287" s="1" cm="1">
        <f t="array" ref="O287">(G287/$G$4)/SUMPRODUCT($F287:$L287/$F$4:$L$4)*100</f>
        <v>1.14659676353571</v>
      </c>
      <c r="P287" s="1" cm="1">
        <f t="array" ref="P287">(H287/$H$4)/SUMPRODUCT($F287:$L287/$F$4:$L$4)*100</f>
        <v>0.118999437932613</v>
      </c>
      <c r="Q287" s="1" cm="1">
        <f t="array" ref="Q287">(I287/$I$4)/SUMPRODUCT($F287:$L287/$F$4:$L$4)*100</f>
        <v>0.381865548739609</v>
      </c>
      <c r="R287" s="1" cm="1">
        <f t="array" ref="R287">(J287/$J$4)/SUMPRODUCT($F287:$L287/$F$4:$L$4)*100</f>
        <v>6.32528046759661</v>
      </c>
      <c r="S287" s="1" cm="1">
        <f t="array" ref="S287">(K287/$K$4)/SUMPRODUCT($F287:$L287/$F$4:$L$4)*100</f>
        <v>2.20313148468724</v>
      </c>
      <c r="T287" s="1" cm="1">
        <f t="array" ref="T287">(L287/$L$4)/SUMPRODUCT($F287:$L287/$F$4:$L$4)*100</f>
        <v>0</v>
      </c>
      <c r="U287" s="1">
        <f t="shared" si="89"/>
        <v>100</v>
      </c>
      <c r="V287" s="1">
        <f t="shared" si="90"/>
        <v>6</v>
      </c>
      <c r="W287" s="1">
        <f t="shared" si="91"/>
        <v>7</v>
      </c>
      <c r="X287" s="1">
        <f t="shared" si="92"/>
        <v>6</v>
      </c>
      <c r="Y287" s="1">
        <f t="shared" si="93"/>
        <v>0.0214285714285714</v>
      </c>
      <c r="Z287" s="1">
        <f t="shared" si="94"/>
        <v>0</v>
      </c>
      <c r="AA287" s="1">
        <f t="shared" si="95"/>
        <v>0</v>
      </c>
      <c r="AB287" s="1">
        <f t="shared" si="96"/>
        <v>0.1</v>
      </c>
      <c r="AC287" s="1">
        <f t="shared" si="97"/>
        <v>0</v>
      </c>
      <c r="AD287" s="1">
        <f t="shared" si="98"/>
        <v>1.18999437932613</v>
      </c>
      <c r="AE287" s="1">
        <f t="shared" si="99"/>
        <v>0.0142857142857143</v>
      </c>
      <c r="AF287" s="1">
        <f t="shared" si="100"/>
        <v>70</v>
      </c>
      <c r="AG287" s="1">
        <f t="shared" si="101"/>
        <v>0.7</v>
      </c>
      <c r="AH287" s="7">
        <f t="shared" si="102"/>
        <v>0.101758737024918</v>
      </c>
      <c r="AI287" s="7" cm="1">
        <f t="array" ref="AI287">SQRT(SUMPRODUCT(N287:T287/100,(1-($N$4:$T$4/(SUMPRODUCT(N287:T287,$N$4:$T$4)/100)))^2))</f>
        <v>0.0290537376869327</v>
      </c>
      <c r="AJ287" s="7" cm="1">
        <f t="array" ref="AJ287">SUMPRODUCT(N287:T287,$N$3:$T$3)/100</f>
        <v>1.8947687920439</v>
      </c>
      <c r="AK287" s="7" cm="1">
        <f t="array" ref="AK287">SUMPRODUCT(N287:T287/100,($N$3:$T$3-(SUMPRODUCT(N287:T287,$N$3:$T$3)/100))^2)</f>
        <v>0.00234106527333297</v>
      </c>
      <c r="AL287" s="7" cm="1">
        <f t="array" ref="AL287">SUMPRODUCT(N287:T287/100,($N$2:$T$2-(SUMPRODUCT(N287:T287,$N$2:$T$2)/100))^2)</f>
        <v>2.09350754742919</v>
      </c>
      <c r="AM287" s="7" cm="1">
        <f t="array" ref="AM287">SUMPRODUCT(N287:T287,$N$2:$T$2)/100</f>
        <v>10.6504823790299</v>
      </c>
      <c r="AN287" s="1" cm="1">
        <f t="array" ref="AN287">SUMPRODUCT(N287:T287,$N$1:$T$1)/100</f>
        <v>1109.7582017422</v>
      </c>
      <c r="AO287" s="1" cm="1">
        <f t="array" ref="AO287">-8.314*SUMPRODUCT((N287:T287/100)*LN(N287:T287/100+0.000000000001))</f>
        <v>3.62139437182299</v>
      </c>
      <c r="AP287" s="1" cm="1">
        <f t="array" ref="AP287">SUMPRODUCT((N287:T287/100)^2)</f>
        <v>0.811471129274498</v>
      </c>
      <c r="AQ287" s="1" cm="1">
        <f t="array" ref="AQ287">1/SUMPRODUCT((N287:T287/100)^2)</f>
        <v>1.23232973290628</v>
      </c>
      <c r="AR287" s="1" t="s">
        <v>55</v>
      </c>
      <c r="AS287" s="6">
        <f t="shared" si="103"/>
        <v>2</v>
      </c>
      <c r="AT287" s="1">
        <v>979.85</v>
      </c>
      <c r="AU287" s="1">
        <v>4</v>
      </c>
      <c r="AV287" s="1">
        <v>50</v>
      </c>
      <c r="AW287" s="1">
        <v>549.85</v>
      </c>
      <c r="AX287" s="1">
        <v>6</v>
      </c>
      <c r="AY287" s="5">
        <f t="shared" si="104"/>
        <v>274.925</v>
      </c>
      <c r="AZ287" s="1">
        <f t="shared" si="105"/>
        <v>3</v>
      </c>
      <c r="BA287" s="1">
        <f t="shared" si="106"/>
        <v>3299.1</v>
      </c>
      <c r="BB287" s="1">
        <f t="shared" si="107"/>
        <v>430</v>
      </c>
      <c r="BC287" s="1" t="s">
        <v>56</v>
      </c>
      <c r="BD287" s="1">
        <v>159</v>
      </c>
      <c r="BE287" s="1" t="s">
        <v>52</v>
      </c>
      <c r="BF287" s="1" t="s">
        <v>52</v>
      </c>
      <c r="BG287" s="1">
        <v>36</v>
      </c>
      <c r="BH287" s="1">
        <f t="shared" si="108"/>
        <v>-0.679482112521021</v>
      </c>
      <c r="BI287" s="1">
        <f t="shared" si="109"/>
        <v>0.987350077425618</v>
      </c>
    </row>
    <row r="288" spans="1:61">
      <c r="A288" s="1">
        <v>1128</v>
      </c>
      <c r="B288" s="1" t="s">
        <v>99</v>
      </c>
      <c r="C288" s="1" t="str">
        <f>_xlfn.XLOOKUP(A288,All!$A:$A,All!$C:$C,"")</f>
        <v>Cu-Al-Cr-Mg-Ni-Si</v>
      </c>
      <c r="D288" s="1">
        <v>2</v>
      </c>
      <c r="E288" s="1" t="s">
        <v>1344</v>
      </c>
      <c r="F288" s="1">
        <f t="shared" si="88"/>
        <v>92.25</v>
      </c>
      <c r="G288" s="1">
        <v>0.5</v>
      </c>
      <c r="H288" s="1">
        <v>0.1</v>
      </c>
      <c r="I288" s="1">
        <v>0.15</v>
      </c>
      <c r="J288" s="1">
        <v>6</v>
      </c>
      <c r="K288" s="1">
        <v>1</v>
      </c>
      <c r="L288" s="1">
        <v>0</v>
      </c>
      <c r="M288" s="1" t="s">
        <v>1345</v>
      </c>
      <c r="N288" s="1" cm="1">
        <f t="array" ref="N288">(F288/$F$4)/SUMPRODUCT($F288:$L288/$F$4:$L$4)*100</f>
        <v>89.8241262975082</v>
      </c>
      <c r="O288" s="1" cm="1">
        <f t="array" ref="O288">(G288/$G$4)/SUMPRODUCT($F288:$L288/$F$4:$L$4)*100</f>
        <v>1.14659676353571</v>
      </c>
      <c r="P288" s="1" cm="1">
        <f t="array" ref="P288">(H288/$H$4)/SUMPRODUCT($F288:$L288/$F$4:$L$4)*100</f>
        <v>0.118999437932613</v>
      </c>
      <c r="Q288" s="1" cm="1">
        <f t="array" ref="Q288">(I288/$I$4)/SUMPRODUCT($F288:$L288/$F$4:$L$4)*100</f>
        <v>0.381865548739609</v>
      </c>
      <c r="R288" s="1" cm="1">
        <f t="array" ref="R288">(J288/$J$4)/SUMPRODUCT($F288:$L288/$F$4:$L$4)*100</f>
        <v>6.32528046759661</v>
      </c>
      <c r="S288" s="1" cm="1">
        <f t="array" ref="S288">(K288/$K$4)/SUMPRODUCT($F288:$L288/$F$4:$L$4)*100</f>
        <v>2.20313148468724</v>
      </c>
      <c r="T288" s="1" cm="1">
        <f t="array" ref="T288">(L288/$L$4)/SUMPRODUCT($F288:$L288/$F$4:$L$4)*100</f>
        <v>0</v>
      </c>
      <c r="U288" s="1">
        <f t="shared" si="89"/>
        <v>100</v>
      </c>
      <c r="V288" s="1">
        <f t="shared" si="90"/>
        <v>6</v>
      </c>
      <c r="W288" s="1">
        <f t="shared" si="91"/>
        <v>7</v>
      </c>
      <c r="X288" s="1">
        <f t="shared" si="92"/>
        <v>6</v>
      </c>
      <c r="Y288" s="1">
        <f t="shared" si="93"/>
        <v>0.0214285714285714</v>
      </c>
      <c r="Z288" s="1">
        <f t="shared" si="94"/>
        <v>0</v>
      </c>
      <c r="AA288" s="1">
        <f t="shared" si="95"/>
        <v>0</v>
      </c>
      <c r="AB288" s="1">
        <f t="shared" si="96"/>
        <v>0.1</v>
      </c>
      <c r="AC288" s="1">
        <f t="shared" si="97"/>
        <v>0</v>
      </c>
      <c r="AD288" s="1">
        <f t="shared" si="98"/>
        <v>1.18999437932613</v>
      </c>
      <c r="AE288" s="1">
        <f t="shared" si="99"/>
        <v>0.0142857142857143</v>
      </c>
      <c r="AF288" s="1">
        <f t="shared" si="100"/>
        <v>70</v>
      </c>
      <c r="AG288" s="1">
        <f t="shared" si="101"/>
        <v>0.7</v>
      </c>
      <c r="AH288" s="7">
        <f t="shared" si="102"/>
        <v>0.101758737024918</v>
      </c>
      <c r="AI288" s="7" cm="1">
        <f t="array" ref="AI288">SQRT(SUMPRODUCT(N288:T288/100,(1-($N$4:$T$4/(SUMPRODUCT(N288:T288,$N$4:$T$4)/100)))^2))</f>
        <v>0.0290537376869327</v>
      </c>
      <c r="AJ288" s="7" cm="1">
        <f t="array" ref="AJ288">SUMPRODUCT(N288:T288,$N$3:$T$3)/100</f>
        <v>1.8947687920439</v>
      </c>
      <c r="AK288" s="7" cm="1">
        <f t="array" ref="AK288">SUMPRODUCT(N288:T288/100,($N$3:$T$3-(SUMPRODUCT(N288:T288,$N$3:$T$3)/100))^2)</f>
        <v>0.00234106527333297</v>
      </c>
      <c r="AL288" s="7" cm="1">
        <f t="array" ref="AL288">SUMPRODUCT(N288:T288/100,($N$2:$T$2-(SUMPRODUCT(N288:T288,$N$2:$T$2)/100))^2)</f>
        <v>2.09350754742919</v>
      </c>
      <c r="AM288" s="7" cm="1">
        <f t="array" ref="AM288">SUMPRODUCT(N288:T288,$N$2:$T$2)/100</f>
        <v>10.6504823790299</v>
      </c>
      <c r="AN288" s="1" cm="1">
        <f t="array" ref="AN288">SUMPRODUCT(N288:T288,$N$1:$T$1)/100</f>
        <v>1109.7582017422</v>
      </c>
      <c r="AO288" s="1" cm="1">
        <f t="array" ref="AO288">-8.314*SUMPRODUCT((N288:T288/100)*LN(N288:T288/100+0.000000000001))</f>
        <v>3.62139437182299</v>
      </c>
      <c r="AP288" s="1" cm="1">
        <f t="array" ref="AP288">SUMPRODUCT((N288:T288/100)^2)</f>
        <v>0.811471129274498</v>
      </c>
      <c r="AQ288" s="1" cm="1">
        <f t="array" ref="AQ288">1/SUMPRODUCT((N288:T288/100)^2)</f>
        <v>1.23232973290628</v>
      </c>
      <c r="AR288" s="1" t="s">
        <v>55</v>
      </c>
      <c r="AS288" s="6">
        <f t="shared" si="103"/>
        <v>2</v>
      </c>
      <c r="AT288" s="1">
        <v>979.85</v>
      </c>
      <c r="AU288" s="1">
        <v>4</v>
      </c>
      <c r="AV288" s="1">
        <v>50</v>
      </c>
      <c r="AW288" s="1">
        <v>549.85</v>
      </c>
      <c r="AX288" s="1">
        <v>5</v>
      </c>
      <c r="AY288" s="5">
        <f t="shared" si="104"/>
        <v>274.925</v>
      </c>
      <c r="AZ288" s="1">
        <f t="shared" si="105"/>
        <v>2.5</v>
      </c>
      <c r="BA288" s="1">
        <f t="shared" si="106"/>
        <v>2749.25</v>
      </c>
      <c r="BB288" s="1">
        <f t="shared" si="107"/>
        <v>430</v>
      </c>
      <c r="BC288" s="1" t="s">
        <v>56</v>
      </c>
      <c r="BD288" s="1">
        <v>166</v>
      </c>
      <c r="BE288" s="1" t="s">
        <v>52</v>
      </c>
      <c r="BF288" s="1" t="s">
        <v>52</v>
      </c>
      <c r="BG288" s="1">
        <v>36</v>
      </c>
      <c r="BH288" s="1">
        <f t="shared" si="108"/>
        <v>-0.589455637111065</v>
      </c>
      <c r="BI288" s="1">
        <f t="shared" si="109"/>
        <v>0.97232606069617</v>
      </c>
    </row>
    <row r="289" spans="1:61">
      <c r="A289" s="1">
        <v>1074</v>
      </c>
      <c r="B289" s="1" t="s">
        <v>99</v>
      </c>
      <c r="C289" s="1" t="str">
        <f>_xlfn.XLOOKUP(A289,All!$A:$A,All!$C:$C,"")</f>
        <v>Cu-Al-Cr-Mg-Ni-Si</v>
      </c>
      <c r="D289" s="1">
        <v>2</v>
      </c>
      <c r="E289" s="1" t="s">
        <v>1344</v>
      </c>
      <c r="F289" s="1">
        <f t="shared" si="88"/>
        <v>92.25</v>
      </c>
      <c r="G289" s="1">
        <v>0.5</v>
      </c>
      <c r="H289" s="1">
        <v>0.1</v>
      </c>
      <c r="I289" s="1">
        <v>0.15</v>
      </c>
      <c r="J289" s="1">
        <v>6</v>
      </c>
      <c r="K289" s="1">
        <v>1</v>
      </c>
      <c r="L289" s="1">
        <v>0</v>
      </c>
      <c r="M289" s="1" t="s">
        <v>1345</v>
      </c>
      <c r="N289" s="1" cm="1">
        <f t="array" ref="N289">(F289/$F$4)/SUMPRODUCT($F289:$L289/$F$4:$L$4)*100</f>
        <v>89.8241262975082</v>
      </c>
      <c r="O289" s="1" cm="1">
        <f t="array" ref="O289">(G289/$G$4)/SUMPRODUCT($F289:$L289/$F$4:$L$4)*100</f>
        <v>1.14659676353571</v>
      </c>
      <c r="P289" s="1" cm="1">
        <f t="array" ref="P289">(H289/$H$4)/SUMPRODUCT($F289:$L289/$F$4:$L$4)*100</f>
        <v>0.118999437932613</v>
      </c>
      <c r="Q289" s="1" cm="1">
        <f t="array" ref="Q289">(I289/$I$4)/SUMPRODUCT($F289:$L289/$F$4:$L$4)*100</f>
        <v>0.381865548739609</v>
      </c>
      <c r="R289" s="1" cm="1">
        <f t="array" ref="R289">(J289/$J$4)/SUMPRODUCT($F289:$L289/$F$4:$L$4)*100</f>
        <v>6.32528046759661</v>
      </c>
      <c r="S289" s="1" cm="1">
        <f t="array" ref="S289">(K289/$K$4)/SUMPRODUCT($F289:$L289/$F$4:$L$4)*100</f>
        <v>2.20313148468724</v>
      </c>
      <c r="T289" s="1" cm="1">
        <f t="array" ref="T289">(L289/$L$4)/SUMPRODUCT($F289:$L289/$F$4:$L$4)*100</f>
        <v>0</v>
      </c>
      <c r="U289" s="1">
        <f t="shared" si="89"/>
        <v>100</v>
      </c>
      <c r="V289" s="1">
        <f t="shared" si="90"/>
        <v>6</v>
      </c>
      <c r="W289" s="1">
        <f t="shared" si="91"/>
        <v>7</v>
      </c>
      <c r="X289" s="1">
        <f t="shared" si="92"/>
        <v>6</v>
      </c>
      <c r="Y289" s="1">
        <f t="shared" si="93"/>
        <v>0.0214285714285714</v>
      </c>
      <c r="Z289" s="1">
        <f t="shared" si="94"/>
        <v>0</v>
      </c>
      <c r="AA289" s="1">
        <f t="shared" si="95"/>
        <v>0</v>
      </c>
      <c r="AB289" s="1">
        <f t="shared" si="96"/>
        <v>0.1</v>
      </c>
      <c r="AC289" s="1">
        <f t="shared" si="97"/>
        <v>0</v>
      </c>
      <c r="AD289" s="1">
        <f t="shared" si="98"/>
        <v>1.18999437932613</v>
      </c>
      <c r="AE289" s="1">
        <f t="shared" si="99"/>
        <v>0.0142857142857143</v>
      </c>
      <c r="AF289" s="1">
        <f t="shared" si="100"/>
        <v>70</v>
      </c>
      <c r="AG289" s="1">
        <f t="shared" si="101"/>
        <v>0.7</v>
      </c>
      <c r="AH289" s="7">
        <f t="shared" si="102"/>
        <v>0.101758737024918</v>
      </c>
      <c r="AI289" s="7" cm="1">
        <f t="array" ref="AI289">SQRT(SUMPRODUCT(N289:T289/100,(1-($N$4:$T$4/(SUMPRODUCT(N289:T289,$N$4:$T$4)/100)))^2))</f>
        <v>0.0290537376869327</v>
      </c>
      <c r="AJ289" s="7" cm="1">
        <f t="array" ref="AJ289">SUMPRODUCT(N289:T289,$N$3:$T$3)/100</f>
        <v>1.8947687920439</v>
      </c>
      <c r="AK289" s="7" cm="1">
        <f t="array" ref="AK289">SUMPRODUCT(N289:T289/100,($N$3:$T$3-(SUMPRODUCT(N289:T289,$N$3:$T$3)/100))^2)</f>
        <v>0.00234106527333297</v>
      </c>
      <c r="AL289" s="7" cm="1">
        <f t="array" ref="AL289">SUMPRODUCT(N289:T289/100,($N$2:$T$2-(SUMPRODUCT(N289:T289,$N$2:$T$2)/100))^2)</f>
        <v>2.09350754742919</v>
      </c>
      <c r="AM289" s="7" cm="1">
        <f t="array" ref="AM289">SUMPRODUCT(N289:T289,$N$2:$T$2)/100</f>
        <v>10.6504823790299</v>
      </c>
      <c r="AN289" s="1" cm="1">
        <f t="array" ref="AN289">SUMPRODUCT(N289:T289,$N$1:$T$1)/100</f>
        <v>1109.7582017422</v>
      </c>
      <c r="AO289" s="1" cm="1">
        <f t="array" ref="AO289">-8.314*SUMPRODUCT((N289:T289/100)*LN(N289:T289/100+0.000000000001))</f>
        <v>3.62139437182299</v>
      </c>
      <c r="AP289" s="1" cm="1">
        <f t="array" ref="AP289">SUMPRODUCT((N289:T289/100)^2)</f>
        <v>0.811471129274498</v>
      </c>
      <c r="AQ289" s="1" cm="1">
        <f t="array" ref="AQ289">1/SUMPRODUCT((N289:T289/100)^2)</f>
        <v>1.23232973290628</v>
      </c>
      <c r="AR289" s="1" t="s">
        <v>55</v>
      </c>
      <c r="AS289" s="6">
        <f t="shared" si="103"/>
        <v>2</v>
      </c>
      <c r="AT289" s="1">
        <v>979.85</v>
      </c>
      <c r="AU289" s="1">
        <v>4</v>
      </c>
      <c r="AV289" s="1">
        <v>50</v>
      </c>
      <c r="AW289" s="1">
        <v>549.85</v>
      </c>
      <c r="AX289" s="1">
        <v>3</v>
      </c>
      <c r="AY289" s="5">
        <f t="shared" si="104"/>
        <v>274.925</v>
      </c>
      <c r="AZ289" s="1">
        <f t="shared" si="105"/>
        <v>1.5</v>
      </c>
      <c r="BA289" s="1">
        <f t="shared" si="106"/>
        <v>1649.55</v>
      </c>
      <c r="BB289" s="1">
        <f t="shared" si="107"/>
        <v>430</v>
      </c>
      <c r="BC289" s="1" t="s">
        <v>56</v>
      </c>
      <c r="BD289" s="1">
        <v>177</v>
      </c>
      <c r="BE289" s="1" t="s">
        <v>52</v>
      </c>
      <c r="BF289" s="1" t="s">
        <v>52</v>
      </c>
      <c r="BG289" s="1">
        <v>36</v>
      </c>
      <c r="BH289" s="1">
        <f t="shared" si="108"/>
        <v>-0.447985461466848</v>
      </c>
      <c r="BI289" s="1">
        <f t="shared" si="109"/>
        <v>0.949217949892863</v>
      </c>
    </row>
    <row r="290" spans="1:61">
      <c r="A290" s="1">
        <v>1043</v>
      </c>
      <c r="B290" s="1" t="s">
        <v>99</v>
      </c>
      <c r="C290" s="1" t="str">
        <f>_xlfn.XLOOKUP(A290,All!$A:$A,All!$C:$C,"")</f>
        <v>Cu-Al-Cr-Mg-Ni-Si</v>
      </c>
      <c r="D290" s="1">
        <v>2</v>
      </c>
      <c r="E290" s="1" t="s">
        <v>1344</v>
      </c>
      <c r="F290" s="1">
        <f t="shared" si="88"/>
        <v>92.25</v>
      </c>
      <c r="G290" s="1">
        <v>0.5</v>
      </c>
      <c r="H290" s="1">
        <v>0.1</v>
      </c>
      <c r="I290" s="1">
        <v>0.15</v>
      </c>
      <c r="J290" s="1">
        <v>6</v>
      </c>
      <c r="K290" s="1">
        <v>1</v>
      </c>
      <c r="L290" s="1">
        <v>0</v>
      </c>
      <c r="M290" s="1" t="s">
        <v>1345</v>
      </c>
      <c r="N290" s="1" cm="1">
        <f t="array" ref="N290">(F290/$F$4)/SUMPRODUCT($F290:$L290/$F$4:$L$4)*100</f>
        <v>89.8241262975082</v>
      </c>
      <c r="O290" s="1" cm="1">
        <f t="array" ref="O290">(G290/$G$4)/SUMPRODUCT($F290:$L290/$F$4:$L$4)*100</f>
        <v>1.14659676353571</v>
      </c>
      <c r="P290" s="1" cm="1">
        <f t="array" ref="P290">(H290/$H$4)/SUMPRODUCT($F290:$L290/$F$4:$L$4)*100</f>
        <v>0.118999437932613</v>
      </c>
      <c r="Q290" s="1" cm="1">
        <f t="array" ref="Q290">(I290/$I$4)/SUMPRODUCT($F290:$L290/$F$4:$L$4)*100</f>
        <v>0.381865548739609</v>
      </c>
      <c r="R290" s="1" cm="1">
        <f t="array" ref="R290">(J290/$J$4)/SUMPRODUCT($F290:$L290/$F$4:$L$4)*100</f>
        <v>6.32528046759661</v>
      </c>
      <c r="S290" s="1" cm="1">
        <f t="array" ref="S290">(K290/$K$4)/SUMPRODUCT($F290:$L290/$F$4:$L$4)*100</f>
        <v>2.20313148468724</v>
      </c>
      <c r="T290" s="1" cm="1">
        <f t="array" ref="T290">(L290/$L$4)/SUMPRODUCT($F290:$L290/$F$4:$L$4)*100</f>
        <v>0</v>
      </c>
      <c r="U290" s="1">
        <f t="shared" si="89"/>
        <v>100</v>
      </c>
      <c r="V290" s="1">
        <f t="shared" si="90"/>
        <v>6</v>
      </c>
      <c r="W290" s="1">
        <f t="shared" si="91"/>
        <v>7</v>
      </c>
      <c r="X290" s="1">
        <f t="shared" si="92"/>
        <v>6</v>
      </c>
      <c r="Y290" s="1">
        <f t="shared" si="93"/>
        <v>0.0214285714285714</v>
      </c>
      <c r="Z290" s="1">
        <f t="shared" si="94"/>
        <v>0</v>
      </c>
      <c r="AA290" s="1">
        <f t="shared" si="95"/>
        <v>0</v>
      </c>
      <c r="AB290" s="1">
        <f t="shared" si="96"/>
        <v>0.1</v>
      </c>
      <c r="AC290" s="1">
        <f t="shared" si="97"/>
        <v>0</v>
      </c>
      <c r="AD290" s="1">
        <f t="shared" si="98"/>
        <v>1.18999437932613</v>
      </c>
      <c r="AE290" s="1">
        <f t="shared" si="99"/>
        <v>0.0142857142857143</v>
      </c>
      <c r="AF290" s="1">
        <f t="shared" si="100"/>
        <v>70</v>
      </c>
      <c r="AG290" s="1">
        <f t="shared" si="101"/>
        <v>0.7</v>
      </c>
      <c r="AH290" s="7">
        <f t="shared" si="102"/>
        <v>0.101758737024918</v>
      </c>
      <c r="AI290" s="7" cm="1">
        <f t="array" ref="AI290">SQRT(SUMPRODUCT(N290:T290/100,(1-($N$4:$T$4/(SUMPRODUCT(N290:T290,$N$4:$T$4)/100)))^2))</f>
        <v>0.0290537376869327</v>
      </c>
      <c r="AJ290" s="7" cm="1">
        <f t="array" ref="AJ290">SUMPRODUCT(N290:T290,$N$3:$T$3)/100</f>
        <v>1.8947687920439</v>
      </c>
      <c r="AK290" s="7" cm="1">
        <f t="array" ref="AK290">SUMPRODUCT(N290:T290/100,($N$3:$T$3-(SUMPRODUCT(N290:T290,$N$3:$T$3)/100))^2)</f>
        <v>0.00234106527333297</v>
      </c>
      <c r="AL290" s="7" cm="1">
        <f t="array" ref="AL290">SUMPRODUCT(N290:T290/100,($N$2:$T$2-(SUMPRODUCT(N290:T290,$N$2:$T$2)/100))^2)</f>
        <v>2.09350754742919</v>
      </c>
      <c r="AM290" s="7" cm="1">
        <f t="array" ref="AM290">SUMPRODUCT(N290:T290,$N$2:$T$2)/100</f>
        <v>10.6504823790299</v>
      </c>
      <c r="AN290" s="1" cm="1">
        <f t="array" ref="AN290">SUMPRODUCT(N290:T290,$N$1:$T$1)/100</f>
        <v>1109.7582017422</v>
      </c>
      <c r="AO290" s="1" cm="1">
        <f t="array" ref="AO290">-8.314*SUMPRODUCT((N290:T290/100)*LN(N290:T290/100+0.000000000001))</f>
        <v>3.62139437182299</v>
      </c>
      <c r="AP290" s="1" cm="1">
        <f t="array" ref="AP290">SUMPRODUCT((N290:T290/100)^2)</f>
        <v>0.811471129274498</v>
      </c>
      <c r="AQ290" s="1" cm="1">
        <f t="array" ref="AQ290">1/SUMPRODUCT((N290:T290/100)^2)</f>
        <v>1.23232973290628</v>
      </c>
      <c r="AR290" s="1" t="s">
        <v>55</v>
      </c>
      <c r="AS290" s="6">
        <f t="shared" si="103"/>
        <v>2</v>
      </c>
      <c r="AT290" s="1">
        <v>979.85</v>
      </c>
      <c r="AU290" s="1">
        <v>4</v>
      </c>
      <c r="AV290" s="1">
        <v>50</v>
      </c>
      <c r="AW290" s="1">
        <v>549.85</v>
      </c>
      <c r="AX290" s="1">
        <v>2</v>
      </c>
      <c r="AY290" s="5">
        <f t="shared" si="104"/>
        <v>274.925</v>
      </c>
      <c r="AZ290" s="1">
        <f t="shared" si="105"/>
        <v>1</v>
      </c>
      <c r="BA290" s="1">
        <f t="shared" si="106"/>
        <v>1099.7</v>
      </c>
      <c r="BB290" s="1">
        <f t="shared" si="107"/>
        <v>430</v>
      </c>
      <c r="BC290" s="1" t="s">
        <v>56</v>
      </c>
      <c r="BD290" s="1">
        <v>185</v>
      </c>
      <c r="BE290" s="1" t="s">
        <v>52</v>
      </c>
      <c r="BF290" s="1" t="s">
        <v>52</v>
      </c>
      <c r="BG290" s="1">
        <v>36</v>
      </c>
      <c r="BH290" s="1">
        <f t="shared" si="108"/>
        <v>-0.345098060998327</v>
      </c>
      <c r="BI290" s="1">
        <f t="shared" si="109"/>
        <v>0.932819211063934</v>
      </c>
    </row>
    <row r="291" spans="1:61">
      <c r="A291" s="1">
        <v>944</v>
      </c>
      <c r="B291" s="1" t="s">
        <v>99</v>
      </c>
      <c r="C291" s="1" t="str">
        <f>_xlfn.XLOOKUP(A291,All!$A:$A,All!$C:$C,"")</f>
        <v>Cu-Al-Cr-Mg-Ni-Si</v>
      </c>
      <c r="D291" s="1">
        <v>2</v>
      </c>
      <c r="E291" s="1" t="s">
        <v>1344</v>
      </c>
      <c r="F291" s="1">
        <f t="shared" si="88"/>
        <v>92.25</v>
      </c>
      <c r="G291" s="1">
        <v>0.5</v>
      </c>
      <c r="H291" s="1">
        <v>0.1</v>
      </c>
      <c r="I291" s="1">
        <v>0.15</v>
      </c>
      <c r="J291" s="1">
        <v>6</v>
      </c>
      <c r="K291" s="1">
        <v>1</v>
      </c>
      <c r="L291" s="1">
        <v>0</v>
      </c>
      <c r="M291" s="1" t="s">
        <v>1345</v>
      </c>
      <c r="N291" s="1" cm="1">
        <f t="array" ref="N291">(F291/$F$4)/SUMPRODUCT($F291:$L291/$F$4:$L$4)*100</f>
        <v>89.8241262975082</v>
      </c>
      <c r="O291" s="1" cm="1">
        <f t="array" ref="O291">(G291/$G$4)/SUMPRODUCT($F291:$L291/$F$4:$L$4)*100</f>
        <v>1.14659676353571</v>
      </c>
      <c r="P291" s="1" cm="1">
        <f t="array" ref="P291">(H291/$H$4)/SUMPRODUCT($F291:$L291/$F$4:$L$4)*100</f>
        <v>0.118999437932613</v>
      </c>
      <c r="Q291" s="1" cm="1">
        <f t="array" ref="Q291">(I291/$I$4)/SUMPRODUCT($F291:$L291/$F$4:$L$4)*100</f>
        <v>0.381865548739609</v>
      </c>
      <c r="R291" s="1" cm="1">
        <f t="array" ref="R291">(J291/$J$4)/SUMPRODUCT($F291:$L291/$F$4:$L$4)*100</f>
        <v>6.32528046759661</v>
      </c>
      <c r="S291" s="1" cm="1">
        <f t="array" ref="S291">(K291/$K$4)/SUMPRODUCT($F291:$L291/$F$4:$L$4)*100</f>
        <v>2.20313148468724</v>
      </c>
      <c r="T291" s="1" cm="1">
        <f t="array" ref="T291">(L291/$L$4)/SUMPRODUCT($F291:$L291/$F$4:$L$4)*100</f>
        <v>0</v>
      </c>
      <c r="U291" s="1">
        <f t="shared" si="89"/>
        <v>100</v>
      </c>
      <c r="V291" s="1">
        <f t="shared" si="90"/>
        <v>6</v>
      </c>
      <c r="W291" s="1">
        <f t="shared" si="91"/>
        <v>7</v>
      </c>
      <c r="X291" s="1">
        <f t="shared" si="92"/>
        <v>6</v>
      </c>
      <c r="Y291" s="1">
        <f t="shared" si="93"/>
        <v>0.0214285714285714</v>
      </c>
      <c r="Z291" s="1">
        <f t="shared" si="94"/>
        <v>0</v>
      </c>
      <c r="AA291" s="1">
        <f t="shared" si="95"/>
        <v>0</v>
      </c>
      <c r="AB291" s="1">
        <f t="shared" si="96"/>
        <v>0.1</v>
      </c>
      <c r="AC291" s="1">
        <f t="shared" si="97"/>
        <v>0</v>
      </c>
      <c r="AD291" s="1">
        <f t="shared" si="98"/>
        <v>1.18999437932613</v>
      </c>
      <c r="AE291" s="1">
        <f t="shared" si="99"/>
        <v>0.0142857142857143</v>
      </c>
      <c r="AF291" s="1">
        <f t="shared" si="100"/>
        <v>70</v>
      </c>
      <c r="AG291" s="1">
        <f t="shared" si="101"/>
        <v>0.7</v>
      </c>
      <c r="AH291" s="7">
        <f t="shared" si="102"/>
        <v>0.101758737024918</v>
      </c>
      <c r="AI291" s="7" cm="1">
        <f t="array" ref="AI291">SQRT(SUMPRODUCT(N291:T291/100,(1-($N$4:$T$4/(SUMPRODUCT(N291:T291,$N$4:$T$4)/100)))^2))</f>
        <v>0.0290537376869327</v>
      </c>
      <c r="AJ291" s="7" cm="1">
        <f t="array" ref="AJ291">SUMPRODUCT(N291:T291,$N$3:$T$3)/100</f>
        <v>1.8947687920439</v>
      </c>
      <c r="AK291" s="7" cm="1">
        <f t="array" ref="AK291">SUMPRODUCT(N291:T291/100,($N$3:$T$3-(SUMPRODUCT(N291:T291,$N$3:$T$3)/100))^2)</f>
        <v>0.00234106527333297</v>
      </c>
      <c r="AL291" s="7" cm="1">
        <f t="array" ref="AL291">SUMPRODUCT(N291:T291/100,($N$2:$T$2-(SUMPRODUCT(N291:T291,$N$2:$T$2)/100))^2)</f>
        <v>2.09350754742919</v>
      </c>
      <c r="AM291" s="7" cm="1">
        <f t="array" ref="AM291">SUMPRODUCT(N291:T291,$N$2:$T$2)/100</f>
        <v>10.6504823790299</v>
      </c>
      <c r="AN291" s="1" cm="1">
        <f t="array" ref="AN291">SUMPRODUCT(N291:T291,$N$1:$T$1)/100</f>
        <v>1109.7582017422</v>
      </c>
      <c r="AO291" s="1" cm="1">
        <f t="array" ref="AO291">-8.314*SUMPRODUCT((N291:T291/100)*LN(N291:T291/100+0.000000000001))</f>
        <v>3.62139437182299</v>
      </c>
      <c r="AP291" s="1" cm="1">
        <f t="array" ref="AP291">SUMPRODUCT((N291:T291/100)^2)</f>
        <v>0.811471129274498</v>
      </c>
      <c r="AQ291" s="1" cm="1">
        <f t="array" ref="AQ291">1/SUMPRODUCT((N291:T291/100)^2)</f>
        <v>1.23232973290628</v>
      </c>
      <c r="AR291" s="1" t="s">
        <v>55</v>
      </c>
      <c r="AS291" s="6">
        <f t="shared" si="103"/>
        <v>2</v>
      </c>
      <c r="AT291" s="1">
        <v>979.85</v>
      </c>
      <c r="AU291" s="1">
        <v>4</v>
      </c>
      <c r="AV291" s="1">
        <v>50</v>
      </c>
      <c r="AW291" s="1">
        <v>549.85</v>
      </c>
      <c r="AX291" s="1">
        <v>0.75</v>
      </c>
      <c r="AY291" s="5">
        <f t="shared" si="104"/>
        <v>274.925</v>
      </c>
      <c r="AZ291" s="1">
        <f t="shared" si="105"/>
        <v>0.375</v>
      </c>
      <c r="BA291" s="1">
        <f t="shared" si="106"/>
        <v>412.3875</v>
      </c>
      <c r="BB291" s="1">
        <f t="shared" si="107"/>
        <v>430</v>
      </c>
      <c r="BC291" s="1" t="s">
        <v>56</v>
      </c>
      <c r="BD291" s="1">
        <v>193</v>
      </c>
      <c r="BE291" s="1" t="s">
        <v>52</v>
      </c>
      <c r="BF291" s="1" t="s">
        <v>52</v>
      </c>
      <c r="BG291" s="1">
        <v>36</v>
      </c>
      <c r="BH291" s="1">
        <f t="shared" si="108"/>
        <v>-0.242210660529806</v>
      </c>
      <c r="BI291" s="1">
        <f t="shared" si="109"/>
        <v>0.916784083531629</v>
      </c>
    </row>
    <row r="292" spans="1:61">
      <c r="A292" s="1">
        <v>1007</v>
      </c>
      <c r="B292" s="1" t="s">
        <v>99</v>
      </c>
      <c r="C292" s="1" t="str">
        <f>_xlfn.XLOOKUP(A292,All!$A:$A,All!$C:$C,"")</f>
        <v>Cu-Al-Cr-Mg-Ni-Si</v>
      </c>
      <c r="D292" s="1">
        <v>2</v>
      </c>
      <c r="E292" s="1" t="s">
        <v>1344</v>
      </c>
      <c r="F292" s="1">
        <f t="shared" si="88"/>
        <v>92.25</v>
      </c>
      <c r="G292" s="1">
        <v>0.5</v>
      </c>
      <c r="H292" s="1">
        <v>0.1</v>
      </c>
      <c r="I292" s="1">
        <v>0.15</v>
      </c>
      <c r="J292" s="1">
        <v>6</v>
      </c>
      <c r="K292" s="1">
        <v>1</v>
      </c>
      <c r="L292" s="1">
        <v>0</v>
      </c>
      <c r="M292" s="1" t="s">
        <v>1345</v>
      </c>
      <c r="N292" s="1" cm="1">
        <f t="array" ref="N292">(F292/$F$4)/SUMPRODUCT($F292:$L292/$F$4:$L$4)*100</f>
        <v>89.8241262975082</v>
      </c>
      <c r="O292" s="1" cm="1">
        <f t="array" ref="O292">(G292/$G$4)/SUMPRODUCT($F292:$L292/$F$4:$L$4)*100</f>
        <v>1.14659676353571</v>
      </c>
      <c r="P292" s="1" cm="1">
        <f t="array" ref="P292">(H292/$H$4)/SUMPRODUCT($F292:$L292/$F$4:$L$4)*100</f>
        <v>0.118999437932613</v>
      </c>
      <c r="Q292" s="1" cm="1">
        <f t="array" ref="Q292">(I292/$I$4)/SUMPRODUCT($F292:$L292/$F$4:$L$4)*100</f>
        <v>0.381865548739609</v>
      </c>
      <c r="R292" s="1" cm="1">
        <f t="array" ref="R292">(J292/$J$4)/SUMPRODUCT($F292:$L292/$F$4:$L$4)*100</f>
        <v>6.32528046759661</v>
      </c>
      <c r="S292" s="1" cm="1">
        <f t="array" ref="S292">(K292/$K$4)/SUMPRODUCT($F292:$L292/$F$4:$L$4)*100</f>
        <v>2.20313148468724</v>
      </c>
      <c r="T292" s="1" cm="1">
        <f t="array" ref="T292">(L292/$L$4)/SUMPRODUCT($F292:$L292/$F$4:$L$4)*100</f>
        <v>0</v>
      </c>
      <c r="U292" s="1">
        <f t="shared" si="89"/>
        <v>100</v>
      </c>
      <c r="V292" s="1">
        <f t="shared" si="90"/>
        <v>6</v>
      </c>
      <c r="W292" s="1">
        <f t="shared" si="91"/>
        <v>7</v>
      </c>
      <c r="X292" s="1">
        <f t="shared" si="92"/>
        <v>6</v>
      </c>
      <c r="Y292" s="1">
        <f t="shared" si="93"/>
        <v>0.0214285714285714</v>
      </c>
      <c r="Z292" s="1">
        <f t="shared" si="94"/>
        <v>0</v>
      </c>
      <c r="AA292" s="1">
        <f t="shared" si="95"/>
        <v>0</v>
      </c>
      <c r="AB292" s="1">
        <f t="shared" si="96"/>
        <v>0.1</v>
      </c>
      <c r="AC292" s="1">
        <f t="shared" si="97"/>
        <v>0</v>
      </c>
      <c r="AD292" s="1">
        <f t="shared" si="98"/>
        <v>1.18999437932613</v>
      </c>
      <c r="AE292" s="1">
        <f t="shared" si="99"/>
        <v>0.0142857142857143</v>
      </c>
      <c r="AF292" s="1">
        <f t="shared" si="100"/>
        <v>70</v>
      </c>
      <c r="AG292" s="1">
        <f t="shared" si="101"/>
        <v>0.7</v>
      </c>
      <c r="AH292" s="7">
        <f t="shared" si="102"/>
        <v>0.101758737024918</v>
      </c>
      <c r="AI292" s="7" cm="1">
        <f t="array" ref="AI292">SQRT(SUMPRODUCT(N292:T292/100,(1-($N$4:$T$4/(SUMPRODUCT(N292:T292,$N$4:$T$4)/100)))^2))</f>
        <v>0.0290537376869327</v>
      </c>
      <c r="AJ292" s="7" cm="1">
        <f t="array" ref="AJ292">SUMPRODUCT(N292:T292,$N$3:$T$3)/100</f>
        <v>1.8947687920439</v>
      </c>
      <c r="AK292" s="7" cm="1">
        <f t="array" ref="AK292">SUMPRODUCT(N292:T292/100,($N$3:$T$3-(SUMPRODUCT(N292:T292,$N$3:$T$3)/100))^2)</f>
        <v>0.00234106527333297</v>
      </c>
      <c r="AL292" s="7" cm="1">
        <f t="array" ref="AL292">SUMPRODUCT(N292:T292/100,($N$2:$T$2-(SUMPRODUCT(N292:T292,$N$2:$T$2)/100))^2)</f>
        <v>2.09350754742919</v>
      </c>
      <c r="AM292" s="7" cm="1">
        <f t="array" ref="AM292">SUMPRODUCT(N292:T292,$N$2:$T$2)/100</f>
        <v>10.6504823790299</v>
      </c>
      <c r="AN292" s="1" cm="1">
        <f t="array" ref="AN292">SUMPRODUCT(N292:T292,$N$1:$T$1)/100</f>
        <v>1109.7582017422</v>
      </c>
      <c r="AO292" s="1" cm="1">
        <f t="array" ref="AO292">-8.314*SUMPRODUCT((N292:T292/100)*LN(N292:T292/100+0.000000000001))</f>
        <v>3.62139437182299</v>
      </c>
      <c r="AP292" s="1" cm="1">
        <f t="array" ref="AP292">SUMPRODUCT((N292:T292/100)^2)</f>
        <v>0.811471129274498</v>
      </c>
      <c r="AQ292" s="1" cm="1">
        <f t="array" ref="AQ292">1/SUMPRODUCT((N292:T292/100)^2)</f>
        <v>1.23232973290628</v>
      </c>
      <c r="AR292" s="1" t="s">
        <v>55</v>
      </c>
      <c r="AS292" s="6">
        <f t="shared" si="103"/>
        <v>2</v>
      </c>
      <c r="AT292" s="1">
        <v>979.85</v>
      </c>
      <c r="AU292" s="1">
        <v>4</v>
      </c>
      <c r="AV292" s="1">
        <v>50</v>
      </c>
      <c r="AW292" s="1">
        <v>549.85</v>
      </c>
      <c r="AX292" s="1">
        <v>1.5</v>
      </c>
      <c r="AY292" s="5">
        <f t="shared" si="104"/>
        <v>274.925</v>
      </c>
      <c r="AZ292" s="1">
        <f t="shared" si="105"/>
        <v>0.75</v>
      </c>
      <c r="BA292" s="1">
        <f t="shared" si="106"/>
        <v>824.775</v>
      </c>
      <c r="BB292" s="1">
        <f t="shared" si="107"/>
        <v>430</v>
      </c>
      <c r="BC292" s="1" t="s">
        <v>56</v>
      </c>
      <c r="BD292" s="1">
        <v>198</v>
      </c>
      <c r="BE292" s="1" t="s">
        <v>52</v>
      </c>
      <c r="BF292" s="1" t="s">
        <v>52</v>
      </c>
      <c r="BG292" s="1">
        <v>36</v>
      </c>
      <c r="BH292" s="1">
        <f t="shared" si="108"/>
        <v>-0.177906035236981</v>
      </c>
      <c r="BI292" s="1">
        <f t="shared" si="109"/>
        <v>0.906955362965224</v>
      </c>
    </row>
    <row r="293" spans="1:61">
      <c r="A293" s="1">
        <v>917</v>
      </c>
      <c r="B293" s="1" t="s">
        <v>99</v>
      </c>
      <c r="C293" s="1" t="str">
        <f>_xlfn.XLOOKUP(A293,All!$A:$A,All!$C:$C,"")</f>
        <v>Cu-Al-Cr-Mg-Ni-Si</v>
      </c>
      <c r="D293" s="1">
        <v>2</v>
      </c>
      <c r="E293" s="1" t="s">
        <v>1344</v>
      </c>
      <c r="F293" s="1">
        <f t="shared" si="88"/>
        <v>92.25</v>
      </c>
      <c r="G293" s="1">
        <v>0.5</v>
      </c>
      <c r="H293" s="1">
        <v>0.1</v>
      </c>
      <c r="I293" s="1">
        <v>0.15</v>
      </c>
      <c r="J293" s="1">
        <v>6</v>
      </c>
      <c r="K293" s="1">
        <v>1</v>
      </c>
      <c r="L293" s="1">
        <v>0</v>
      </c>
      <c r="M293" s="1" t="s">
        <v>1345</v>
      </c>
      <c r="N293" s="1" cm="1">
        <f t="array" ref="N293">(F293/$F$4)/SUMPRODUCT($F293:$L293/$F$4:$L$4)*100</f>
        <v>89.8241262975082</v>
      </c>
      <c r="O293" s="1" cm="1">
        <f t="array" ref="O293">(G293/$G$4)/SUMPRODUCT($F293:$L293/$F$4:$L$4)*100</f>
        <v>1.14659676353571</v>
      </c>
      <c r="P293" s="1" cm="1">
        <f t="array" ref="P293">(H293/$H$4)/SUMPRODUCT($F293:$L293/$F$4:$L$4)*100</f>
        <v>0.118999437932613</v>
      </c>
      <c r="Q293" s="1" cm="1">
        <f t="array" ref="Q293">(I293/$I$4)/SUMPRODUCT($F293:$L293/$F$4:$L$4)*100</f>
        <v>0.381865548739609</v>
      </c>
      <c r="R293" s="1" cm="1">
        <f t="array" ref="R293">(J293/$J$4)/SUMPRODUCT($F293:$L293/$F$4:$L$4)*100</f>
        <v>6.32528046759661</v>
      </c>
      <c r="S293" s="1" cm="1">
        <f t="array" ref="S293">(K293/$K$4)/SUMPRODUCT($F293:$L293/$F$4:$L$4)*100</f>
        <v>2.20313148468724</v>
      </c>
      <c r="T293" s="1" cm="1">
        <f t="array" ref="T293">(L293/$L$4)/SUMPRODUCT($F293:$L293/$F$4:$L$4)*100</f>
        <v>0</v>
      </c>
      <c r="U293" s="1">
        <f t="shared" si="89"/>
        <v>100</v>
      </c>
      <c r="V293" s="1">
        <f t="shared" si="90"/>
        <v>6</v>
      </c>
      <c r="W293" s="1">
        <f t="shared" si="91"/>
        <v>7</v>
      </c>
      <c r="X293" s="1">
        <f t="shared" si="92"/>
        <v>6</v>
      </c>
      <c r="Y293" s="1">
        <f t="shared" si="93"/>
        <v>0.0214285714285714</v>
      </c>
      <c r="Z293" s="1">
        <f t="shared" si="94"/>
        <v>0</v>
      </c>
      <c r="AA293" s="1">
        <f t="shared" si="95"/>
        <v>0</v>
      </c>
      <c r="AB293" s="1">
        <f t="shared" si="96"/>
        <v>0.1</v>
      </c>
      <c r="AC293" s="1">
        <f t="shared" si="97"/>
        <v>0</v>
      </c>
      <c r="AD293" s="1">
        <f t="shared" si="98"/>
        <v>1.18999437932613</v>
      </c>
      <c r="AE293" s="1">
        <f t="shared" si="99"/>
        <v>0.0142857142857143</v>
      </c>
      <c r="AF293" s="1">
        <f t="shared" si="100"/>
        <v>70</v>
      </c>
      <c r="AG293" s="1">
        <f t="shared" si="101"/>
        <v>0.7</v>
      </c>
      <c r="AH293" s="7">
        <f t="shared" si="102"/>
        <v>0.101758737024918</v>
      </c>
      <c r="AI293" s="7" cm="1">
        <f t="array" ref="AI293">SQRT(SUMPRODUCT(N293:T293/100,(1-($N$4:$T$4/(SUMPRODUCT(N293:T293,$N$4:$T$4)/100)))^2))</f>
        <v>0.0290537376869327</v>
      </c>
      <c r="AJ293" s="7" cm="1">
        <f t="array" ref="AJ293">SUMPRODUCT(N293:T293,$N$3:$T$3)/100</f>
        <v>1.8947687920439</v>
      </c>
      <c r="AK293" s="7" cm="1">
        <f t="array" ref="AK293">SUMPRODUCT(N293:T293/100,($N$3:$T$3-(SUMPRODUCT(N293:T293,$N$3:$T$3)/100))^2)</f>
        <v>0.00234106527333297</v>
      </c>
      <c r="AL293" s="7" cm="1">
        <f t="array" ref="AL293">SUMPRODUCT(N293:T293/100,($N$2:$T$2-(SUMPRODUCT(N293:T293,$N$2:$T$2)/100))^2)</f>
        <v>2.09350754742919</v>
      </c>
      <c r="AM293" s="7" cm="1">
        <f t="array" ref="AM293">SUMPRODUCT(N293:T293,$N$2:$T$2)/100</f>
        <v>10.6504823790299</v>
      </c>
      <c r="AN293" s="1" cm="1">
        <f t="array" ref="AN293">SUMPRODUCT(N293:T293,$N$1:$T$1)/100</f>
        <v>1109.7582017422</v>
      </c>
      <c r="AO293" s="1" cm="1">
        <f t="array" ref="AO293">-8.314*SUMPRODUCT((N293:T293/100)*LN(N293:T293/100+0.000000000001))</f>
        <v>3.62139437182299</v>
      </c>
      <c r="AP293" s="1" cm="1">
        <f t="array" ref="AP293">SUMPRODUCT((N293:T293/100)^2)</f>
        <v>0.811471129274498</v>
      </c>
      <c r="AQ293" s="1" cm="1">
        <f t="array" ref="AQ293">1/SUMPRODUCT((N293:T293/100)^2)</f>
        <v>1.23232973290628</v>
      </c>
      <c r="AR293" s="1" t="s">
        <v>55</v>
      </c>
      <c r="AS293" s="6">
        <f t="shared" si="103"/>
        <v>2</v>
      </c>
      <c r="AT293" s="1">
        <v>979.85</v>
      </c>
      <c r="AU293" s="1">
        <v>4</v>
      </c>
      <c r="AV293" s="1">
        <v>50</v>
      </c>
      <c r="AW293" s="1">
        <v>549.85</v>
      </c>
      <c r="AX293" s="1">
        <v>0.5</v>
      </c>
      <c r="AY293" s="5">
        <f t="shared" si="104"/>
        <v>274.925</v>
      </c>
      <c r="AZ293" s="1">
        <f t="shared" si="105"/>
        <v>0.25</v>
      </c>
      <c r="BA293" s="1">
        <f t="shared" si="106"/>
        <v>274.925</v>
      </c>
      <c r="BB293" s="1">
        <f t="shared" si="107"/>
        <v>430</v>
      </c>
      <c r="BC293" s="1" t="s">
        <v>56</v>
      </c>
      <c r="BD293" s="1">
        <v>204</v>
      </c>
      <c r="BE293" s="1" t="s">
        <v>52</v>
      </c>
      <c r="BF293" s="1" t="s">
        <v>52</v>
      </c>
      <c r="BG293" s="1">
        <v>36</v>
      </c>
      <c r="BH293" s="1">
        <f t="shared" si="108"/>
        <v>-0.10074048488559</v>
      </c>
      <c r="BI293" s="1">
        <f t="shared" si="109"/>
        <v>0.895365302224161</v>
      </c>
    </row>
    <row r="294" spans="1:61">
      <c r="A294" s="1">
        <v>921</v>
      </c>
      <c r="B294" s="1" t="s">
        <v>99</v>
      </c>
      <c r="C294" s="1" t="str">
        <f>_xlfn.XLOOKUP(A294,All!$A:$A,All!$C:$C,"")</f>
        <v>Cu-Al-Cr-Mg-Ni-Si</v>
      </c>
      <c r="D294" s="1">
        <v>2</v>
      </c>
      <c r="E294" s="1" t="s">
        <v>1344</v>
      </c>
      <c r="F294" s="1">
        <f t="shared" si="88"/>
        <v>92.25</v>
      </c>
      <c r="G294" s="1">
        <v>0.5</v>
      </c>
      <c r="H294" s="1">
        <v>0.1</v>
      </c>
      <c r="I294" s="1">
        <v>0.15</v>
      </c>
      <c r="J294" s="1">
        <v>6</v>
      </c>
      <c r="K294" s="1">
        <v>1</v>
      </c>
      <c r="L294" s="1">
        <v>0</v>
      </c>
      <c r="M294" s="1" t="s">
        <v>1345</v>
      </c>
      <c r="N294" s="1" cm="1">
        <f t="array" ref="N294">(F294/$F$4)/SUMPRODUCT($F294:$L294/$F$4:$L$4)*100</f>
        <v>89.8241262975082</v>
      </c>
      <c r="O294" s="1" cm="1">
        <f t="array" ref="O294">(G294/$G$4)/SUMPRODUCT($F294:$L294/$F$4:$L$4)*100</f>
        <v>1.14659676353571</v>
      </c>
      <c r="P294" s="1" cm="1">
        <f t="array" ref="P294">(H294/$H$4)/SUMPRODUCT($F294:$L294/$F$4:$L$4)*100</f>
        <v>0.118999437932613</v>
      </c>
      <c r="Q294" s="1" cm="1">
        <f t="array" ref="Q294">(I294/$I$4)/SUMPRODUCT($F294:$L294/$F$4:$L$4)*100</f>
        <v>0.381865548739609</v>
      </c>
      <c r="R294" s="1" cm="1">
        <f t="array" ref="R294">(J294/$J$4)/SUMPRODUCT($F294:$L294/$F$4:$L$4)*100</f>
        <v>6.32528046759661</v>
      </c>
      <c r="S294" s="1" cm="1">
        <f t="array" ref="S294">(K294/$K$4)/SUMPRODUCT($F294:$L294/$F$4:$L$4)*100</f>
        <v>2.20313148468724</v>
      </c>
      <c r="T294" s="1" cm="1">
        <f t="array" ref="T294">(L294/$L$4)/SUMPRODUCT($F294:$L294/$F$4:$L$4)*100</f>
        <v>0</v>
      </c>
      <c r="U294" s="1">
        <f t="shared" si="89"/>
        <v>100</v>
      </c>
      <c r="V294" s="1">
        <f t="shared" si="90"/>
        <v>6</v>
      </c>
      <c r="W294" s="1">
        <f t="shared" si="91"/>
        <v>7</v>
      </c>
      <c r="X294" s="1">
        <f t="shared" si="92"/>
        <v>6</v>
      </c>
      <c r="Y294" s="1">
        <f t="shared" si="93"/>
        <v>0.0214285714285714</v>
      </c>
      <c r="Z294" s="1">
        <f t="shared" si="94"/>
        <v>0</v>
      </c>
      <c r="AA294" s="1">
        <f t="shared" si="95"/>
        <v>0</v>
      </c>
      <c r="AB294" s="1">
        <f t="shared" si="96"/>
        <v>0.1</v>
      </c>
      <c r="AC294" s="1">
        <f t="shared" si="97"/>
        <v>0</v>
      </c>
      <c r="AD294" s="1">
        <f t="shared" si="98"/>
        <v>1.18999437932613</v>
      </c>
      <c r="AE294" s="1">
        <f t="shared" si="99"/>
        <v>0.0142857142857143</v>
      </c>
      <c r="AF294" s="1">
        <f t="shared" si="100"/>
        <v>70</v>
      </c>
      <c r="AG294" s="1">
        <f t="shared" si="101"/>
        <v>0.7</v>
      </c>
      <c r="AH294" s="7">
        <f t="shared" si="102"/>
        <v>0.101758737024918</v>
      </c>
      <c r="AI294" s="7" cm="1">
        <f t="array" ref="AI294">SQRT(SUMPRODUCT(N294:T294/100,(1-($N$4:$T$4/(SUMPRODUCT(N294:T294,$N$4:$T$4)/100)))^2))</f>
        <v>0.0290537376869327</v>
      </c>
      <c r="AJ294" s="7" cm="1">
        <f t="array" ref="AJ294">SUMPRODUCT(N294:T294,$N$3:$T$3)/100</f>
        <v>1.8947687920439</v>
      </c>
      <c r="AK294" s="7" cm="1">
        <f t="array" ref="AK294">SUMPRODUCT(N294:T294/100,($N$3:$T$3-(SUMPRODUCT(N294:T294,$N$3:$T$3)/100))^2)</f>
        <v>0.00234106527333297</v>
      </c>
      <c r="AL294" s="7" cm="1">
        <f t="array" ref="AL294">SUMPRODUCT(N294:T294/100,($N$2:$T$2-(SUMPRODUCT(N294:T294,$N$2:$T$2)/100))^2)</f>
        <v>2.09350754742919</v>
      </c>
      <c r="AM294" s="7" cm="1">
        <f t="array" ref="AM294">SUMPRODUCT(N294:T294,$N$2:$T$2)/100</f>
        <v>10.6504823790299</v>
      </c>
      <c r="AN294" s="1" cm="1">
        <f t="array" ref="AN294">SUMPRODUCT(N294:T294,$N$1:$T$1)/100</f>
        <v>1109.7582017422</v>
      </c>
      <c r="AO294" s="1" cm="1">
        <f t="array" ref="AO294">-8.314*SUMPRODUCT((N294:T294/100)*LN(N294:T294/100+0.000000000001))</f>
        <v>3.62139437182299</v>
      </c>
      <c r="AP294" s="1" cm="1">
        <f t="array" ref="AP294">SUMPRODUCT((N294:T294/100)^2)</f>
        <v>0.811471129274498</v>
      </c>
      <c r="AQ294" s="1" cm="1">
        <f t="array" ref="AQ294">1/SUMPRODUCT((N294:T294/100)^2)</f>
        <v>1.23232973290628</v>
      </c>
      <c r="AR294" s="1" t="s">
        <v>55</v>
      </c>
      <c r="AS294" s="6">
        <f t="shared" si="103"/>
        <v>2</v>
      </c>
      <c r="AT294" s="1">
        <v>979.85</v>
      </c>
      <c r="AU294" s="1">
        <v>4</v>
      </c>
      <c r="AV294" s="1">
        <v>50</v>
      </c>
      <c r="AW294" s="1">
        <v>549.85</v>
      </c>
      <c r="AX294" s="1">
        <v>0.5</v>
      </c>
      <c r="AY294" s="5">
        <f t="shared" si="104"/>
        <v>274.925</v>
      </c>
      <c r="AZ294" s="1">
        <f t="shared" si="105"/>
        <v>0.25</v>
      </c>
      <c r="BA294" s="1">
        <f t="shared" si="106"/>
        <v>274.925</v>
      </c>
      <c r="BB294" s="1">
        <f t="shared" si="107"/>
        <v>430</v>
      </c>
      <c r="BC294" s="1" t="s">
        <v>56</v>
      </c>
      <c r="BD294" s="1">
        <v>205</v>
      </c>
      <c r="BE294" s="1" t="s">
        <v>52</v>
      </c>
      <c r="BF294" s="1" t="s">
        <v>52</v>
      </c>
      <c r="BG294" s="1">
        <v>36</v>
      </c>
      <c r="BH294" s="1">
        <f t="shared" si="108"/>
        <v>-0.0878795598270246</v>
      </c>
      <c r="BI294" s="1">
        <f t="shared" si="109"/>
        <v>0.893455868895967</v>
      </c>
    </row>
    <row r="295" spans="1:61">
      <c r="A295" s="1">
        <v>608</v>
      </c>
      <c r="B295" s="1" t="s">
        <v>97</v>
      </c>
      <c r="C295" s="1" t="str">
        <f>_xlfn.XLOOKUP(A295,All!$A:$A,All!$C:$C,"")</f>
        <v>Cu-Al-Cr-Mg-Ni-Si</v>
      </c>
      <c r="D295" s="1">
        <v>2</v>
      </c>
      <c r="E295" s="1" t="s">
        <v>1344</v>
      </c>
      <c r="F295" s="1">
        <f t="shared" si="88"/>
        <v>92.27</v>
      </c>
      <c r="G295" s="1">
        <v>0.49</v>
      </c>
      <c r="H295" s="1">
        <v>0.11</v>
      </c>
      <c r="I295" s="1">
        <v>0.12</v>
      </c>
      <c r="J295" s="1">
        <v>5.98</v>
      </c>
      <c r="K295" s="1">
        <v>1.03</v>
      </c>
      <c r="L295" s="1">
        <v>0</v>
      </c>
      <c r="M295" s="1" t="s">
        <v>1345</v>
      </c>
      <c r="N295" s="1" cm="1">
        <f t="array" ref="N295">(F295/$F$4)/SUMPRODUCT($F295:$L295/$F$4:$L$4)*100</f>
        <v>89.8641984588999</v>
      </c>
      <c r="O295" s="1" cm="1">
        <f t="array" ref="O295">(G295/$G$4)/SUMPRODUCT($F295:$L295/$F$4:$L$4)*100</f>
        <v>1.12392244657047</v>
      </c>
      <c r="P295" s="1" cm="1">
        <f t="array" ref="P295">(H295/$H$4)/SUMPRODUCT($F295:$L295/$F$4:$L$4)*100</f>
        <v>0.130929392522741</v>
      </c>
      <c r="Q295" s="1" cm="1">
        <f t="array" ref="Q295">(I295/$I$4)/SUMPRODUCT($F295:$L295/$F$4:$L$4)*100</f>
        <v>0.305562478066051</v>
      </c>
      <c r="R295" s="1" cm="1">
        <f t="array" ref="R295">(J295/$J$4)/SUMPRODUCT($F295:$L295/$F$4:$L$4)*100</f>
        <v>6.30564153814258</v>
      </c>
      <c r="S295" s="1" cm="1">
        <f t="array" ref="S295">(K295/$K$4)/SUMPRODUCT($F295:$L295/$F$4:$L$4)*100</f>
        <v>2.26974568579824</v>
      </c>
      <c r="T295" s="1" cm="1">
        <f t="array" ref="T295">(L295/$L$4)/SUMPRODUCT($F295:$L295/$F$4:$L$4)*100</f>
        <v>0</v>
      </c>
      <c r="U295" s="1">
        <f t="shared" si="89"/>
        <v>100</v>
      </c>
      <c r="V295" s="1">
        <f t="shared" si="90"/>
        <v>5.80582524271845</v>
      </c>
      <c r="W295" s="1">
        <f t="shared" si="91"/>
        <v>7.01</v>
      </c>
      <c r="X295" s="1">
        <f t="shared" si="92"/>
        <v>6.1594</v>
      </c>
      <c r="Y295" s="1">
        <f t="shared" si="93"/>
        <v>0.0171184022824536</v>
      </c>
      <c r="Z295" s="1">
        <f t="shared" si="94"/>
        <v>0</v>
      </c>
      <c r="AA295" s="1">
        <f t="shared" si="95"/>
        <v>0</v>
      </c>
      <c r="AB295" s="1">
        <f t="shared" si="96"/>
        <v>0.11</v>
      </c>
      <c r="AC295" s="1">
        <f t="shared" si="97"/>
        <v>0</v>
      </c>
      <c r="AD295" s="1">
        <f t="shared" si="98"/>
        <v>1.19026720475219</v>
      </c>
      <c r="AE295" s="1">
        <f t="shared" si="99"/>
        <v>0.0156918687589158</v>
      </c>
      <c r="AF295" s="1">
        <f t="shared" si="100"/>
        <v>63.7272727272727</v>
      </c>
      <c r="AG295" s="1">
        <f t="shared" si="101"/>
        <v>0.7711</v>
      </c>
      <c r="AH295" s="7">
        <f t="shared" si="102"/>
        <v>0.101358015411001</v>
      </c>
      <c r="AI295" s="7" cm="1">
        <f t="array" ref="AI295">SQRT(SUMPRODUCT(N295:T295/100,(1-($N$4:$T$4/(SUMPRODUCT(N295:T295,$N$4:$T$4)/100)))^2))</f>
        <v>0.0283459528596504</v>
      </c>
      <c r="AJ295" s="7" cm="1">
        <f t="array" ref="AJ295">SUMPRODUCT(N295:T295,$N$3:$T$3)/100</f>
        <v>1.89525413989612</v>
      </c>
      <c r="AK295" s="7" cm="1">
        <f t="array" ref="AK295">SUMPRODUCT(N295:T295/100,($N$3:$T$3-(SUMPRODUCT(N295:T295,$N$3:$T$3)/100))^2)</f>
        <v>0.00206807954721929</v>
      </c>
      <c r="AL295" s="7" cm="1">
        <f t="array" ref="AL295">SUMPRODUCT(N295:T295/100,($N$2:$T$2-(SUMPRODUCT(N295:T295,$N$2:$T$2)/100))^2)</f>
        <v>2.05513365727056</v>
      </c>
      <c r="AM295" s="7" cm="1">
        <f t="array" ref="AM295">SUMPRODUCT(N295:T295,$N$2:$T$2)/100</f>
        <v>10.654100498235</v>
      </c>
      <c r="AN295" s="1" cm="1">
        <f t="array" ref="AN295">SUMPRODUCT(N295:T295,$N$1:$T$1)/100</f>
        <v>1110.43082202411</v>
      </c>
      <c r="AO295" s="1" cm="1">
        <f t="array" ref="AO295">-8.314*SUMPRODUCT((N295:T295/100)*LN(N295:T295/100+0.000000000001))</f>
        <v>3.60047464611669</v>
      </c>
      <c r="AP295" s="1" cm="1">
        <f t="array" ref="AP295">SUMPRODUCT((N295:T295/100)^2)</f>
        <v>0.812186073794603</v>
      </c>
      <c r="AQ295" s="1" cm="1">
        <f t="array" ref="AQ295">1/SUMPRODUCT((N295:T295/100)^2)</f>
        <v>1.23124494775922</v>
      </c>
      <c r="AR295" s="1" t="s">
        <v>50</v>
      </c>
      <c r="AS295" s="6">
        <f t="shared" si="103"/>
        <v>1</v>
      </c>
      <c r="AT295" s="1">
        <v>969.85</v>
      </c>
      <c r="AU295" s="1">
        <v>6</v>
      </c>
      <c r="AV295" s="1">
        <v>50</v>
      </c>
      <c r="AW295" s="1">
        <v>749.85</v>
      </c>
      <c r="AX295" s="1">
        <v>1</v>
      </c>
      <c r="AY295" s="5">
        <f t="shared" si="104"/>
        <v>374.925</v>
      </c>
      <c r="AZ295" s="1">
        <f t="shared" si="105"/>
        <v>0.5</v>
      </c>
      <c r="BA295" s="1">
        <f t="shared" si="106"/>
        <v>749.85</v>
      </c>
      <c r="BB295" s="1">
        <f t="shared" si="107"/>
        <v>220</v>
      </c>
      <c r="BC295" s="1" t="s">
        <v>51</v>
      </c>
      <c r="BD295" s="1">
        <v>210</v>
      </c>
      <c r="BE295" s="1" t="s">
        <v>52</v>
      </c>
      <c r="BF295" s="1" t="s">
        <v>52</v>
      </c>
      <c r="BG295" s="1">
        <v>36</v>
      </c>
      <c r="BH295" s="1">
        <f t="shared" si="108"/>
        <v>-0.023574934534199</v>
      </c>
      <c r="BI295" s="1">
        <f t="shared" si="109"/>
        <v>0.884006504341295</v>
      </c>
    </row>
    <row r="296" spans="1:61">
      <c r="A296" s="1">
        <v>621</v>
      </c>
      <c r="B296" s="1" t="s">
        <v>97</v>
      </c>
      <c r="C296" s="1" t="str">
        <f>_xlfn.XLOOKUP(A296,All!$A:$A,All!$C:$C,"")</f>
        <v>Cu-Al-Cr-Mg-Ni-Si</v>
      </c>
      <c r="D296" s="1">
        <v>2</v>
      </c>
      <c r="E296" s="1" t="s">
        <v>1344</v>
      </c>
      <c r="F296" s="1">
        <f t="shared" si="88"/>
        <v>92.27</v>
      </c>
      <c r="G296" s="1">
        <v>0.49</v>
      </c>
      <c r="H296" s="1">
        <v>0.11</v>
      </c>
      <c r="I296" s="1">
        <v>0.12</v>
      </c>
      <c r="J296" s="1">
        <v>5.98</v>
      </c>
      <c r="K296" s="1">
        <v>1.03</v>
      </c>
      <c r="L296" s="1">
        <v>0</v>
      </c>
      <c r="M296" s="1" t="s">
        <v>1345</v>
      </c>
      <c r="N296" s="1" cm="1">
        <f t="array" ref="N296">(F296/$F$4)/SUMPRODUCT($F296:$L296/$F$4:$L$4)*100</f>
        <v>89.8641984588999</v>
      </c>
      <c r="O296" s="1" cm="1">
        <f t="array" ref="O296">(G296/$G$4)/SUMPRODUCT($F296:$L296/$F$4:$L$4)*100</f>
        <v>1.12392244657047</v>
      </c>
      <c r="P296" s="1" cm="1">
        <f t="array" ref="P296">(H296/$H$4)/SUMPRODUCT($F296:$L296/$F$4:$L$4)*100</f>
        <v>0.130929392522741</v>
      </c>
      <c r="Q296" s="1" cm="1">
        <f t="array" ref="Q296">(I296/$I$4)/SUMPRODUCT($F296:$L296/$F$4:$L$4)*100</f>
        <v>0.305562478066051</v>
      </c>
      <c r="R296" s="1" cm="1">
        <f t="array" ref="R296">(J296/$J$4)/SUMPRODUCT($F296:$L296/$F$4:$L$4)*100</f>
        <v>6.30564153814258</v>
      </c>
      <c r="S296" s="1" cm="1">
        <f t="array" ref="S296">(K296/$K$4)/SUMPRODUCT($F296:$L296/$F$4:$L$4)*100</f>
        <v>2.26974568579824</v>
      </c>
      <c r="T296" s="1" cm="1">
        <f t="array" ref="T296">(L296/$L$4)/SUMPRODUCT($F296:$L296/$F$4:$L$4)*100</f>
        <v>0</v>
      </c>
      <c r="U296" s="1">
        <f t="shared" si="89"/>
        <v>100</v>
      </c>
      <c r="V296" s="1">
        <f t="shared" si="90"/>
        <v>5.80582524271845</v>
      </c>
      <c r="W296" s="1">
        <f t="shared" si="91"/>
        <v>7.01</v>
      </c>
      <c r="X296" s="1">
        <f t="shared" si="92"/>
        <v>6.1594</v>
      </c>
      <c r="Y296" s="1">
        <f t="shared" si="93"/>
        <v>0.0171184022824536</v>
      </c>
      <c r="Z296" s="1">
        <f t="shared" si="94"/>
        <v>0</v>
      </c>
      <c r="AA296" s="1">
        <f t="shared" si="95"/>
        <v>0</v>
      </c>
      <c r="AB296" s="1">
        <f t="shared" si="96"/>
        <v>0.11</v>
      </c>
      <c r="AC296" s="1">
        <f t="shared" si="97"/>
        <v>0</v>
      </c>
      <c r="AD296" s="1">
        <f t="shared" si="98"/>
        <v>1.19026720475219</v>
      </c>
      <c r="AE296" s="1">
        <f t="shared" si="99"/>
        <v>0.0156918687589158</v>
      </c>
      <c r="AF296" s="1">
        <f t="shared" si="100"/>
        <v>63.7272727272727</v>
      </c>
      <c r="AG296" s="1">
        <f t="shared" si="101"/>
        <v>0.7711</v>
      </c>
      <c r="AH296" s="7">
        <f t="shared" si="102"/>
        <v>0.101358015411001</v>
      </c>
      <c r="AI296" s="7" cm="1">
        <f t="array" ref="AI296">SQRT(SUMPRODUCT(N296:T296/100,(1-($N$4:$T$4/(SUMPRODUCT(N296:T296,$N$4:$T$4)/100)))^2))</f>
        <v>0.0283459528596504</v>
      </c>
      <c r="AJ296" s="7" cm="1">
        <f t="array" ref="AJ296">SUMPRODUCT(N296:T296,$N$3:$T$3)/100</f>
        <v>1.89525413989612</v>
      </c>
      <c r="AK296" s="7" cm="1">
        <f t="array" ref="AK296">SUMPRODUCT(N296:T296/100,($N$3:$T$3-(SUMPRODUCT(N296:T296,$N$3:$T$3)/100))^2)</f>
        <v>0.00206807954721929</v>
      </c>
      <c r="AL296" s="7" cm="1">
        <f t="array" ref="AL296">SUMPRODUCT(N296:T296/100,($N$2:$T$2-(SUMPRODUCT(N296:T296,$N$2:$T$2)/100))^2)</f>
        <v>2.05513365727056</v>
      </c>
      <c r="AM296" s="7" cm="1">
        <f t="array" ref="AM296">SUMPRODUCT(N296:T296,$N$2:$T$2)/100</f>
        <v>10.654100498235</v>
      </c>
      <c r="AN296" s="1" cm="1">
        <f t="array" ref="AN296">SUMPRODUCT(N296:T296,$N$1:$T$1)/100</f>
        <v>1110.43082202411</v>
      </c>
      <c r="AO296" s="1" cm="1">
        <f t="array" ref="AO296">-8.314*SUMPRODUCT((N296:T296/100)*LN(N296:T296/100+0.000000000001))</f>
        <v>3.60047464611669</v>
      </c>
      <c r="AP296" s="1" cm="1">
        <f t="array" ref="AP296">SUMPRODUCT((N296:T296/100)^2)</f>
        <v>0.812186073794603</v>
      </c>
      <c r="AQ296" s="1" cm="1">
        <f t="array" ref="AQ296">1/SUMPRODUCT((N296:T296/100)^2)</f>
        <v>1.23124494775922</v>
      </c>
      <c r="AR296" s="1" t="s">
        <v>50</v>
      </c>
      <c r="AS296" s="6">
        <f t="shared" si="103"/>
        <v>1</v>
      </c>
      <c r="AT296" s="1">
        <v>969.85</v>
      </c>
      <c r="AU296" s="1">
        <v>6</v>
      </c>
      <c r="AV296" s="1">
        <v>50</v>
      </c>
      <c r="AW296" s="1">
        <v>649.85</v>
      </c>
      <c r="AX296" s="1">
        <v>1.5</v>
      </c>
      <c r="AY296" s="5">
        <f t="shared" si="104"/>
        <v>324.925</v>
      </c>
      <c r="AZ296" s="1">
        <f t="shared" si="105"/>
        <v>0.75</v>
      </c>
      <c r="BA296" s="1">
        <f t="shared" si="106"/>
        <v>974.775</v>
      </c>
      <c r="BB296" s="1">
        <f t="shared" si="107"/>
        <v>320</v>
      </c>
      <c r="BC296" s="1" t="s">
        <v>51</v>
      </c>
      <c r="BD296" s="1">
        <v>213</v>
      </c>
      <c r="BE296" s="1" t="s">
        <v>52</v>
      </c>
      <c r="BF296" s="1" t="s">
        <v>52</v>
      </c>
      <c r="BG296" s="1">
        <v>36</v>
      </c>
      <c r="BH296" s="1">
        <f t="shared" si="108"/>
        <v>0.0150078406414964</v>
      </c>
      <c r="BI296" s="1">
        <f t="shared" si="109"/>
        <v>0.87841663966553</v>
      </c>
    </row>
    <row r="297" spans="1:61">
      <c r="A297" s="1">
        <v>620</v>
      </c>
      <c r="B297" s="1" t="s">
        <v>97</v>
      </c>
      <c r="C297" s="1" t="str">
        <f>_xlfn.XLOOKUP(A297,All!$A:$A,All!$C:$C,"")</f>
        <v>Cu-Al-Cr-Mg-Ni-Si</v>
      </c>
      <c r="D297" s="1">
        <v>2</v>
      </c>
      <c r="E297" s="1" t="s">
        <v>1344</v>
      </c>
      <c r="F297" s="1">
        <f t="shared" si="88"/>
        <v>92.27</v>
      </c>
      <c r="G297" s="1">
        <v>0.49</v>
      </c>
      <c r="H297" s="1">
        <v>0.11</v>
      </c>
      <c r="I297" s="1">
        <v>0.12</v>
      </c>
      <c r="J297" s="1">
        <v>5.98</v>
      </c>
      <c r="K297" s="1">
        <v>1.03</v>
      </c>
      <c r="L297" s="1">
        <v>0</v>
      </c>
      <c r="M297" s="1" t="s">
        <v>1345</v>
      </c>
      <c r="N297" s="1" cm="1">
        <f t="array" ref="N297">(F297/$F$4)/SUMPRODUCT($F297:$L297/$F$4:$L$4)*100</f>
        <v>89.8641984588999</v>
      </c>
      <c r="O297" s="1" cm="1">
        <f t="array" ref="O297">(G297/$G$4)/SUMPRODUCT($F297:$L297/$F$4:$L$4)*100</f>
        <v>1.12392244657047</v>
      </c>
      <c r="P297" s="1" cm="1">
        <f t="array" ref="P297">(H297/$H$4)/SUMPRODUCT($F297:$L297/$F$4:$L$4)*100</f>
        <v>0.130929392522741</v>
      </c>
      <c r="Q297" s="1" cm="1">
        <f t="array" ref="Q297">(I297/$I$4)/SUMPRODUCT($F297:$L297/$F$4:$L$4)*100</f>
        <v>0.305562478066051</v>
      </c>
      <c r="R297" s="1" cm="1">
        <f t="array" ref="R297">(J297/$J$4)/SUMPRODUCT($F297:$L297/$F$4:$L$4)*100</f>
        <v>6.30564153814258</v>
      </c>
      <c r="S297" s="1" cm="1">
        <f t="array" ref="S297">(K297/$K$4)/SUMPRODUCT($F297:$L297/$F$4:$L$4)*100</f>
        <v>2.26974568579824</v>
      </c>
      <c r="T297" s="1" cm="1">
        <f t="array" ref="T297">(L297/$L$4)/SUMPRODUCT($F297:$L297/$F$4:$L$4)*100</f>
        <v>0</v>
      </c>
      <c r="U297" s="1">
        <f t="shared" si="89"/>
        <v>100</v>
      </c>
      <c r="V297" s="1">
        <f t="shared" si="90"/>
        <v>5.80582524271845</v>
      </c>
      <c r="W297" s="1">
        <f t="shared" si="91"/>
        <v>7.01</v>
      </c>
      <c r="X297" s="1">
        <f t="shared" si="92"/>
        <v>6.1594</v>
      </c>
      <c r="Y297" s="1">
        <f t="shared" si="93"/>
        <v>0.0171184022824536</v>
      </c>
      <c r="Z297" s="1">
        <f t="shared" si="94"/>
        <v>0</v>
      </c>
      <c r="AA297" s="1">
        <f t="shared" si="95"/>
        <v>0</v>
      </c>
      <c r="AB297" s="1">
        <f t="shared" si="96"/>
        <v>0.11</v>
      </c>
      <c r="AC297" s="1">
        <f t="shared" si="97"/>
        <v>0</v>
      </c>
      <c r="AD297" s="1">
        <f t="shared" si="98"/>
        <v>1.19026720475219</v>
      </c>
      <c r="AE297" s="1">
        <f t="shared" si="99"/>
        <v>0.0156918687589158</v>
      </c>
      <c r="AF297" s="1">
        <f t="shared" si="100"/>
        <v>63.7272727272727</v>
      </c>
      <c r="AG297" s="1">
        <f t="shared" si="101"/>
        <v>0.7711</v>
      </c>
      <c r="AH297" s="7">
        <f t="shared" si="102"/>
        <v>0.101358015411001</v>
      </c>
      <c r="AI297" s="7" cm="1">
        <f t="array" ref="AI297">SQRT(SUMPRODUCT(N297:T297/100,(1-($N$4:$T$4/(SUMPRODUCT(N297:T297,$N$4:$T$4)/100)))^2))</f>
        <v>0.0283459528596504</v>
      </c>
      <c r="AJ297" s="7" cm="1">
        <f t="array" ref="AJ297">SUMPRODUCT(N297:T297,$N$3:$T$3)/100</f>
        <v>1.89525413989612</v>
      </c>
      <c r="AK297" s="7" cm="1">
        <f t="array" ref="AK297">SUMPRODUCT(N297:T297/100,($N$3:$T$3-(SUMPRODUCT(N297:T297,$N$3:$T$3)/100))^2)</f>
        <v>0.00206807954721929</v>
      </c>
      <c r="AL297" s="7" cm="1">
        <f t="array" ref="AL297">SUMPRODUCT(N297:T297/100,($N$2:$T$2-(SUMPRODUCT(N297:T297,$N$2:$T$2)/100))^2)</f>
        <v>2.05513365727056</v>
      </c>
      <c r="AM297" s="7" cm="1">
        <f t="array" ref="AM297">SUMPRODUCT(N297:T297,$N$2:$T$2)/100</f>
        <v>10.654100498235</v>
      </c>
      <c r="AN297" s="1" cm="1">
        <f t="array" ref="AN297">SUMPRODUCT(N297:T297,$N$1:$T$1)/100</f>
        <v>1110.43082202411</v>
      </c>
      <c r="AO297" s="1" cm="1">
        <f t="array" ref="AO297">-8.314*SUMPRODUCT((N297:T297/100)*LN(N297:T297/100+0.000000000001))</f>
        <v>3.60047464611669</v>
      </c>
      <c r="AP297" s="1" cm="1">
        <f t="array" ref="AP297">SUMPRODUCT((N297:T297/100)^2)</f>
        <v>0.812186073794603</v>
      </c>
      <c r="AQ297" s="1" cm="1">
        <f t="array" ref="AQ297">1/SUMPRODUCT((N297:T297/100)^2)</f>
        <v>1.23124494775922</v>
      </c>
      <c r="AR297" s="1" t="s">
        <v>50</v>
      </c>
      <c r="AS297" s="6">
        <f t="shared" si="103"/>
        <v>1</v>
      </c>
      <c r="AT297" s="1">
        <v>969.85</v>
      </c>
      <c r="AU297" s="1">
        <v>6</v>
      </c>
      <c r="AV297" s="1">
        <v>50</v>
      </c>
      <c r="AW297" s="1">
        <v>599.85</v>
      </c>
      <c r="AX297" s="1">
        <v>1.5</v>
      </c>
      <c r="AY297" s="5">
        <f t="shared" si="104"/>
        <v>299.925</v>
      </c>
      <c r="AZ297" s="1">
        <f t="shared" si="105"/>
        <v>0.75</v>
      </c>
      <c r="BA297" s="1">
        <f t="shared" si="106"/>
        <v>899.775</v>
      </c>
      <c r="BB297" s="1">
        <f t="shared" si="107"/>
        <v>370</v>
      </c>
      <c r="BC297" s="1" t="s">
        <v>51</v>
      </c>
      <c r="BD297" s="1">
        <v>215</v>
      </c>
      <c r="BE297" s="1" t="s">
        <v>52</v>
      </c>
      <c r="BF297" s="1" t="s">
        <v>52</v>
      </c>
      <c r="BG297" s="1">
        <v>36</v>
      </c>
      <c r="BH297" s="1">
        <f t="shared" si="108"/>
        <v>0.0407296907586267</v>
      </c>
      <c r="BI297" s="1">
        <f t="shared" si="109"/>
        <v>0.874724003831233</v>
      </c>
    </row>
    <row r="298" spans="1:61">
      <c r="A298" s="1">
        <v>1100</v>
      </c>
      <c r="B298" s="1" t="s">
        <v>99</v>
      </c>
      <c r="C298" s="1" t="str">
        <f>_xlfn.XLOOKUP(A298,All!$A:$A,All!$C:$C,"")</f>
        <v>Cu-Al-Cr-Mg-Ni-Si</v>
      </c>
      <c r="D298" s="1">
        <v>2</v>
      </c>
      <c r="E298" s="1" t="s">
        <v>1344</v>
      </c>
      <c r="F298" s="1">
        <f t="shared" si="88"/>
        <v>92.25</v>
      </c>
      <c r="G298" s="1">
        <v>0.5</v>
      </c>
      <c r="H298" s="1">
        <v>0.1</v>
      </c>
      <c r="I298" s="1">
        <v>0.15</v>
      </c>
      <c r="J298" s="1">
        <v>6</v>
      </c>
      <c r="K298" s="1">
        <v>1</v>
      </c>
      <c r="L298" s="1">
        <v>0</v>
      </c>
      <c r="M298" s="1" t="s">
        <v>1345</v>
      </c>
      <c r="N298" s="1" cm="1">
        <f t="array" ref="N298">(F298/$F$4)/SUMPRODUCT($F298:$L298/$F$4:$L$4)*100</f>
        <v>89.8241262975082</v>
      </c>
      <c r="O298" s="1" cm="1">
        <f t="array" ref="O298">(G298/$G$4)/SUMPRODUCT($F298:$L298/$F$4:$L$4)*100</f>
        <v>1.14659676353571</v>
      </c>
      <c r="P298" s="1" cm="1">
        <f t="array" ref="P298">(H298/$H$4)/SUMPRODUCT($F298:$L298/$F$4:$L$4)*100</f>
        <v>0.118999437932613</v>
      </c>
      <c r="Q298" s="1" cm="1">
        <f t="array" ref="Q298">(I298/$I$4)/SUMPRODUCT($F298:$L298/$F$4:$L$4)*100</f>
        <v>0.381865548739609</v>
      </c>
      <c r="R298" s="1" cm="1">
        <f t="array" ref="R298">(J298/$J$4)/SUMPRODUCT($F298:$L298/$F$4:$L$4)*100</f>
        <v>6.32528046759661</v>
      </c>
      <c r="S298" s="1" cm="1">
        <f t="array" ref="S298">(K298/$K$4)/SUMPRODUCT($F298:$L298/$F$4:$L$4)*100</f>
        <v>2.20313148468724</v>
      </c>
      <c r="T298" s="1" cm="1">
        <f t="array" ref="T298">(L298/$L$4)/SUMPRODUCT($F298:$L298/$F$4:$L$4)*100</f>
        <v>0</v>
      </c>
      <c r="U298" s="1">
        <f t="shared" si="89"/>
        <v>100</v>
      </c>
      <c r="V298" s="1">
        <f t="shared" si="90"/>
        <v>6</v>
      </c>
      <c r="W298" s="1">
        <f t="shared" si="91"/>
        <v>7</v>
      </c>
      <c r="X298" s="1">
        <f t="shared" si="92"/>
        <v>6</v>
      </c>
      <c r="Y298" s="1">
        <f t="shared" si="93"/>
        <v>0.0214285714285714</v>
      </c>
      <c r="Z298" s="1">
        <f t="shared" si="94"/>
        <v>0</v>
      </c>
      <c r="AA298" s="1">
        <f t="shared" si="95"/>
        <v>0</v>
      </c>
      <c r="AB298" s="1">
        <f t="shared" si="96"/>
        <v>0.1</v>
      </c>
      <c r="AC298" s="1">
        <f t="shared" si="97"/>
        <v>0</v>
      </c>
      <c r="AD298" s="1">
        <f t="shared" si="98"/>
        <v>1.18999437932613</v>
      </c>
      <c r="AE298" s="1">
        <f t="shared" si="99"/>
        <v>0.0142857142857143</v>
      </c>
      <c r="AF298" s="1">
        <f t="shared" si="100"/>
        <v>70</v>
      </c>
      <c r="AG298" s="1">
        <f t="shared" si="101"/>
        <v>0.7</v>
      </c>
      <c r="AH298" s="7">
        <f t="shared" si="102"/>
        <v>0.101758737024918</v>
      </c>
      <c r="AI298" s="7" cm="1">
        <f t="array" ref="AI298">SQRT(SUMPRODUCT(N298:T298/100,(1-($N$4:$T$4/(SUMPRODUCT(N298:T298,$N$4:$T$4)/100)))^2))</f>
        <v>0.0290537376869327</v>
      </c>
      <c r="AJ298" s="7" cm="1">
        <f t="array" ref="AJ298">SUMPRODUCT(N298:T298,$N$3:$T$3)/100</f>
        <v>1.8947687920439</v>
      </c>
      <c r="AK298" s="7" cm="1">
        <f t="array" ref="AK298">SUMPRODUCT(N298:T298/100,($N$3:$T$3-(SUMPRODUCT(N298:T298,$N$3:$T$3)/100))^2)</f>
        <v>0.00234106527333297</v>
      </c>
      <c r="AL298" s="7" cm="1">
        <f t="array" ref="AL298">SUMPRODUCT(N298:T298/100,($N$2:$T$2-(SUMPRODUCT(N298:T298,$N$2:$T$2)/100))^2)</f>
        <v>2.09350754742919</v>
      </c>
      <c r="AM298" s="7" cm="1">
        <f t="array" ref="AM298">SUMPRODUCT(N298:T298,$N$2:$T$2)/100</f>
        <v>10.6504823790299</v>
      </c>
      <c r="AN298" s="1" cm="1">
        <f t="array" ref="AN298">SUMPRODUCT(N298:T298,$N$1:$T$1)/100</f>
        <v>1109.7582017422</v>
      </c>
      <c r="AO298" s="1" cm="1">
        <f t="array" ref="AO298">-8.314*SUMPRODUCT((N298:T298/100)*LN(N298:T298/100+0.000000000001))</f>
        <v>3.62139437182299</v>
      </c>
      <c r="AP298" s="1" cm="1">
        <f t="array" ref="AP298">SUMPRODUCT((N298:T298/100)^2)</f>
        <v>0.811471129274498</v>
      </c>
      <c r="AQ298" s="1" cm="1">
        <f t="array" ref="AQ298">1/SUMPRODUCT((N298:T298/100)^2)</f>
        <v>1.23232973290628</v>
      </c>
      <c r="AR298" s="1" t="s">
        <v>55</v>
      </c>
      <c r="AS298" s="6">
        <f t="shared" si="103"/>
        <v>2</v>
      </c>
      <c r="AT298" s="1">
        <v>979.85</v>
      </c>
      <c r="AU298" s="1">
        <v>4</v>
      </c>
      <c r="AV298" s="1">
        <v>50</v>
      </c>
      <c r="AW298" s="1">
        <v>499.85</v>
      </c>
      <c r="AX298" s="1">
        <v>4</v>
      </c>
      <c r="AY298" s="5">
        <f t="shared" si="104"/>
        <v>249.925</v>
      </c>
      <c r="AZ298" s="1">
        <f t="shared" si="105"/>
        <v>2</v>
      </c>
      <c r="BA298" s="1">
        <f t="shared" si="106"/>
        <v>1999.4</v>
      </c>
      <c r="BB298" s="1">
        <f t="shared" si="107"/>
        <v>480</v>
      </c>
      <c r="BC298" s="1" t="s">
        <v>56</v>
      </c>
      <c r="BD298" s="1">
        <v>215</v>
      </c>
      <c r="BE298" s="1" t="s">
        <v>52</v>
      </c>
      <c r="BF298" s="1" t="s">
        <v>52</v>
      </c>
      <c r="BG298" s="1">
        <v>36</v>
      </c>
      <c r="BH298" s="1">
        <f t="shared" si="108"/>
        <v>0.0407296907586267</v>
      </c>
      <c r="BI298" s="1">
        <f t="shared" si="109"/>
        <v>0.874724003831233</v>
      </c>
    </row>
    <row r="299" spans="1:61">
      <c r="A299" s="1">
        <v>607</v>
      </c>
      <c r="B299" s="1" t="s">
        <v>97</v>
      </c>
      <c r="C299" s="1" t="str">
        <f>_xlfn.XLOOKUP(A299,All!$A:$A,All!$C:$C,"")</f>
        <v>Cu-Al-Cr-Mg-Ni-Si</v>
      </c>
      <c r="D299" s="1">
        <v>2</v>
      </c>
      <c r="E299" s="1" t="s">
        <v>1344</v>
      </c>
      <c r="F299" s="1">
        <f t="shared" si="88"/>
        <v>92.27</v>
      </c>
      <c r="G299" s="1">
        <v>0.49</v>
      </c>
      <c r="H299" s="1">
        <v>0.11</v>
      </c>
      <c r="I299" s="1">
        <v>0.12</v>
      </c>
      <c r="J299" s="1">
        <v>5.98</v>
      </c>
      <c r="K299" s="1">
        <v>1.03</v>
      </c>
      <c r="L299" s="1">
        <v>0</v>
      </c>
      <c r="M299" s="1" t="s">
        <v>1345</v>
      </c>
      <c r="N299" s="1" cm="1">
        <f t="array" ref="N299">(F299/$F$4)/SUMPRODUCT($F299:$L299/$F$4:$L$4)*100</f>
        <v>89.8641984588999</v>
      </c>
      <c r="O299" s="1" cm="1">
        <f t="array" ref="O299">(G299/$G$4)/SUMPRODUCT($F299:$L299/$F$4:$L$4)*100</f>
        <v>1.12392244657047</v>
      </c>
      <c r="P299" s="1" cm="1">
        <f t="array" ref="P299">(H299/$H$4)/SUMPRODUCT($F299:$L299/$F$4:$L$4)*100</f>
        <v>0.130929392522741</v>
      </c>
      <c r="Q299" s="1" cm="1">
        <f t="array" ref="Q299">(I299/$I$4)/SUMPRODUCT($F299:$L299/$F$4:$L$4)*100</f>
        <v>0.305562478066051</v>
      </c>
      <c r="R299" s="1" cm="1">
        <f t="array" ref="R299">(J299/$J$4)/SUMPRODUCT($F299:$L299/$F$4:$L$4)*100</f>
        <v>6.30564153814258</v>
      </c>
      <c r="S299" s="1" cm="1">
        <f t="array" ref="S299">(K299/$K$4)/SUMPRODUCT($F299:$L299/$F$4:$L$4)*100</f>
        <v>2.26974568579824</v>
      </c>
      <c r="T299" s="1" cm="1">
        <f t="array" ref="T299">(L299/$L$4)/SUMPRODUCT($F299:$L299/$F$4:$L$4)*100</f>
        <v>0</v>
      </c>
      <c r="U299" s="1">
        <f t="shared" si="89"/>
        <v>100</v>
      </c>
      <c r="V299" s="1">
        <f t="shared" si="90"/>
        <v>5.80582524271845</v>
      </c>
      <c r="W299" s="1">
        <f t="shared" si="91"/>
        <v>7.01</v>
      </c>
      <c r="X299" s="1">
        <f t="shared" si="92"/>
        <v>6.1594</v>
      </c>
      <c r="Y299" s="1">
        <f t="shared" si="93"/>
        <v>0.0171184022824536</v>
      </c>
      <c r="Z299" s="1">
        <f t="shared" si="94"/>
        <v>0</v>
      </c>
      <c r="AA299" s="1">
        <f t="shared" si="95"/>
        <v>0</v>
      </c>
      <c r="AB299" s="1">
        <f t="shared" si="96"/>
        <v>0.11</v>
      </c>
      <c r="AC299" s="1">
        <f t="shared" si="97"/>
        <v>0</v>
      </c>
      <c r="AD299" s="1">
        <f t="shared" si="98"/>
        <v>1.19026720475219</v>
      </c>
      <c r="AE299" s="1">
        <f t="shared" si="99"/>
        <v>0.0156918687589158</v>
      </c>
      <c r="AF299" s="1">
        <f t="shared" si="100"/>
        <v>63.7272727272727</v>
      </c>
      <c r="AG299" s="1">
        <f t="shared" si="101"/>
        <v>0.7711</v>
      </c>
      <c r="AH299" s="7">
        <f t="shared" si="102"/>
        <v>0.101358015411001</v>
      </c>
      <c r="AI299" s="7" cm="1">
        <f t="array" ref="AI299">SQRT(SUMPRODUCT(N299:T299/100,(1-($N$4:$T$4/(SUMPRODUCT(N299:T299,$N$4:$T$4)/100)))^2))</f>
        <v>0.0283459528596504</v>
      </c>
      <c r="AJ299" s="7" cm="1">
        <f t="array" ref="AJ299">SUMPRODUCT(N299:T299,$N$3:$T$3)/100</f>
        <v>1.89525413989612</v>
      </c>
      <c r="AK299" s="7" cm="1">
        <f t="array" ref="AK299">SUMPRODUCT(N299:T299/100,($N$3:$T$3-(SUMPRODUCT(N299:T299,$N$3:$T$3)/100))^2)</f>
        <v>0.00206807954721929</v>
      </c>
      <c r="AL299" s="7" cm="1">
        <f t="array" ref="AL299">SUMPRODUCT(N299:T299/100,($N$2:$T$2-(SUMPRODUCT(N299:T299,$N$2:$T$2)/100))^2)</f>
        <v>2.05513365727056</v>
      </c>
      <c r="AM299" s="7" cm="1">
        <f t="array" ref="AM299">SUMPRODUCT(N299:T299,$N$2:$T$2)/100</f>
        <v>10.654100498235</v>
      </c>
      <c r="AN299" s="1" cm="1">
        <f t="array" ref="AN299">SUMPRODUCT(N299:T299,$N$1:$T$1)/100</f>
        <v>1110.43082202411</v>
      </c>
      <c r="AO299" s="1" cm="1">
        <f t="array" ref="AO299">-8.314*SUMPRODUCT((N299:T299/100)*LN(N299:T299/100+0.000000000001))</f>
        <v>3.60047464611669</v>
      </c>
      <c r="AP299" s="1" cm="1">
        <f t="array" ref="AP299">SUMPRODUCT((N299:T299/100)^2)</f>
        <v>0.812186073794603</v>
      </c>
      <c r="AQ299" s="1" cm="1">
        <f t="array" ref="AQ299">1/SUMPRODUCT((N299:T299/100)^2)</f>
        <v>1.23124494775922</v>
      </c>
      <c r="AR299" s="1" t="s">
        <v>50</v>
      </c>
      <c r="AS299" s="6">
        <f t="shared" si="103"/>
        <v>1</v>
      </c>
      <c r="AT299" s="1">
        <v>969.85</v>
      </c>
      <c r="AU299" s="1">
        <v>6</v>
      </c>
      <c r="AV299" s="1">
        <v>50</v>
      </c>
      <c r="AW299" s="1">
        <v>699.85</v>
      </c>
      <c r="AX299" s="1">
        <v>1</v>
      </c>
      <c r="AY299" s="5">
        <f t="shared" si="104"/>
        <v>349.925</v>
      </c>
      <c r="AZ299" s="1">
        <f t="shared" si="105"/>
        <v>0.5</v>
      </c>
      <c r="BA299" s="1">
        <f t="shared" si="106"/>
        <v>699.85</v>
      </c>
      <c r="BB299" s="1">
        <f t="shared" si="107"/>
        <v>270</v>
      </c>
      <c r="BC299" s="1" t="s">
        <v>51</v>
      </c>
      <c r="BD299" s="1">
        <v>227</v>
      </c>
      <c r="BE299" s="1" t="s">
        <v>52</v>
      </c>
      <c r="BF299" s="1" t="s">
        <v>52</v>
      </c>
      <c r="BG299" s="1">
        <v>36</v>
      </c>
      <c r="BH299" s="1">
        <f t="shared" si="108"/>
        <v>0.195060791461408</v>
      </c>
      <c r="BI299" s="1">
        <f t="shared" si="109"/>
        <v>0.853159195428482</v>
      </c>
    </row>
    <row r="300" spans="1:61">
      <c r="A300" s="1">
        <v>657</v>
      </c>
      <c r="B300" s="1" t="s">
        <v>97</v>
      </c>
      <c r="C300" s="1" t="str">
        <f>_xlfn.XLOOKUP(A300,All!$A:$A,All!$C:$C,"")</f>
        <v>Cu-Al-Cr-Mg-Ni-Si</v>
      </c>
      <c r="D300" s="1">
        <v>2</v>
      </c>
      <c r="E300" s="1" t="s">
        <v>1344</v>
      </c>
      <c r="F300" s="1">
        <f t="shared" si="88"/>
        <v>92.27</v>
      </c>
      <c r="G300" s="1">
        <v>0.49</v>
      </c>
      <c r="H300" s="1">
        <v>0.11</v>
      </c>
      <c r="I300" s="1">
        <v>0.12</v>
      </c>
      <c r="J300" s="1">
        <v>5.98</v>
      </c>
      <c r="K300" s="1">
        <v>1.03</v>
      </c>
      <c r="L300" s="1">
        <v>0</v>
      </c>
      <c r="M300" s="1" t="s">
        <v>1345</v>
      </c>
      <c r="N300" s="1" cm="1">
        <f t="array" ref="N300">(F300/$F$4)/SUMPRODUCT($F300:$L300/$F$4:$L$4)*100</f>
        <v>89.8641984588999</v>
      </c>
      <c r="O300" s="1" cm="1">
        <f t="array" ref="O300">(G300/$G$4)/SUMPRODUCT($F300:$L300/$F$4:$L$4)*100</f>
        <v>1.12392244657047</v>
      </c>
      <c r="P300" s="1" cm="1">
        <f t="array" ref="P300">(H300/$H$4)/SUMPRODUCT($F300:$L300/$F$4:$L$4)*100</f>
        <v>0.130929392522741</v>
      </c>
      <c r="Q300" s="1" cm="1">
        <f t="array" ref="Q300">(I300/$I$4)/SUMPRODUCT($F300:$L300/$F$4:$L$4)*100</f>
        <v>0.305562478066051</v>
      </c>
      <c r="R300" s="1" cm="1">
        <f t="array" ref="R300">(J300/$J$4)/SUMPRODUCT($F300:$L300/$F$4:$L$4)*100</f>
        <v>6.30564153814258</v>
      </c>
      <c r="S300" s="1" cm="1">
        <f t="array" ref="S300">(K300/$K$4)/SUMPRODUCT($F300:$L300/$F$4:$L$4)*100</f>
        <v>2.26974568579824</v>
      </c>
      <c r="T300" s="1" cm="1">
        <f t="array" ref="T300">(L300/$L$4)/SUMPRODUCT($F300:$L300/$F$4:$L$4)*100</f>
        <v>0</v>
      </c>
      <c r="U300" s="1">
        <f t="shared" si="89"/>
        <v>100</v>
      </c>
      <c r="V300" s="1">
        <f t="shared" si="90"/>
        <v>5.80582524271845</v>
      </c>
      <c r="W300" s="1">
        <f t="shared" si="91"/>
        <v>7.01</v>
      </c>
      <c r="X300" s="1">
        <f t="shared" si="92"/>
        <v>6.1594</v>
      </c>
      <c r="Y300" s="1">
        <f t="shared" si="93"/>
        <v>0.0171184022824536</v>
      </c>
      <c r="Z300" s="1">
        <f t="shared" si="94"/>
        <v>0</v>
      </c>
      <c r="AA300" s="1">
        <f t="shared" si="95"/>
        <v>0</v>
      </c>
      <c r="AB300" s="1">
        <f t="shared" si="96"/>
        <v>0.11</v>
      </c>
      <c r="AC300" s="1">
        <f t="shared" si="97"/>
        <v>0</v>
      </c>
      <c r="AD300" s="1">
        <f t="shared" si="98"/>
        <v>1.19026720475219</v>
      </c>
      <c r="AE300" s="1">
        <f t="shared" si="99"/>
        <v>0.0156918687589158</v>
      </c>
      <c r="AF300" s="1">
        <f t="shared" si="100"/>
        <v>63.7272727272727</v>
      </c>
      <c r="AG300" s="1">
        <f t="shared" si="101"/>
        <v>0.7711</v>
      </c>
      <c r="AH300" s="7">
        <f t="shared" si="102"/>
        <v>0.101358015411001</v>
      </c>
      <c r="AI300" s="7" cm="1">
        <f t="array" ref="AI300">SQRT(SUMPRODUCT(N300:T300/100,(1-($N$4:$T$4/(SUMPRODUCT(N300:T300,$N$4:$T$4)/100)))^2))</f>
        <v>0.0283459528596504</v>
      </c>
      <c r="AJ300" s="7" cm="1">
        <f t="array" ref="AJ300">SUMPRODUCT(N300:T300,$N$3:$T$3)/100</f>
        <v>1.89525413989612</v>
      </c>
      <c r="AK300" s="7" cm="1">
        <f t="array" ref="AK300">SUMPRODUCT(N300:T300/100,($N$3:$T$3-(SUMPRODUCT(N300:T300,$N$3:$T$3)/100))^2)</f>
        <v>0.00206807954721929</v>
      </c>
      <c r="AL300" s="7" cm="1">
        <f t="array" ref="AL300">SUMPRODUCT(N300:T300/100,($N$2:$T$2-(SUMPRODUCT(N300:T300,$N$2:$T$2)/100))^2)</f>
        <v>2.05513365727056</v>
      </c>
      <c r="AM300" s="7" cm="1">
        <f t="array" ref="AM300">SUMPRODUCT(N300:T300,$N$2:$T$2)/100</f>
        <v>10.654100498235</v>
      </c>
      <c r="AN300" s="1" cm="1">
        <f t="array" ref="AN300">SUMPRODUCT(N300:T300,$N$1:$T$1)/100</f>
        <v>1110.43082202411</v>
      </c>
      <c r="AO300" s="1" cm="1">
        <f t="array" ref="AO300">-8.314*SUMPRODUCT((N300:T300/100)*LN(N300:T300/100+0.000000000001))</f>
        <v>3.60047464611669</v>
      </c>
      <c r="AP300" s="1" cm="1">
        <f t="array" ref="AP300">SUMPRODUCT((N300:T300/100)^2)</f>
        <v>0.812186073794603</v>
      </c>
      <c r="AQ300" s="1" cm="1">
        <f t="array" ref="AQ300">1/SUMPRODUCT((N300:T300/100)^2)</f>
        <v>1.23124494775922</v>
      </c>
      <c r="AR300" s="1" t="s">
        <v>50</v>
      </c>
      <c r="AS300" s="6">
        <f t="shared" si="103"/>
        <v>1</v>
      </c>
      <c r="AT300" s="1">
        <v>969.85</v>
      </c>
      <c r="AU300" s="1">
        <v>6</v>
      </c>
      <c r="AV300" s="1">
        <v>50</v>
      </c>
      <c r="AW300" s="1">
        <v>549.85</v>
      </c>
      <c r="AX300" s="1">
        <v>3</v>
      </c>
      <c r="AY300" s="5">
        <f t="shared" si="104"/>
        <v>274.925</v>
      </c>
      <c r="AZ300" s="1">
        <f t="shared" si="105"/>
        <v>1.5</v>
      </c>
      <c r="BA300" s="1">
        <f t="shared" si="106"/>
        <v>1649.55</v>
      </c>
      <c r="BB300" s="1">
        <f t="shared" si="107"/>
        <v>420</v>
      </c>
      <c r="BC300" s="1" t="s">
        <v>51</v>
      </c>
      <c r="BD300" s="1">
        <v>233</v>
      </c>
      <c r="BE300" s="1" t="s">
        <v>52</v>
      </c>
      <c r="BF300" s="1" t="s">
        <v>52</v>
      </c>
      <c r="BG300" s="1">
        <v>36</v>
      </c>
      <c r="BH300" s="1">
        <f t="shared" si="108"/>
        <v>0.272226341812799</v>
      </c>
      <c r="BI300" s="1">
        <f t="shared" si="109"/>
        <v>0.842772863581729</v>
      </c>
    </row>
    <row r="301" spans="1:61">
      <c r="A301" s="1">
        <v>824</v>
      </c>
      <c r="B301" s="1" t="s">
        <v>99</v>
      </c>
      <c r="C301" s="1" t="str">
        <f>_xlfn.XLOOKUP(A301,All!$A:$A,All!$C:$C,"")</f>
        <v>Cu-Al-Cr-Mg-Ni-Si</v>
      </c>
      <c r="D301" s="1">
        <v>2</v>
      </c>
      <c r="E301" s="1" t="s">
        <v>1344</v>
      </c>
      <c r="F301" s="1">
        <f t="shared" si="88"/>
        <v>92.25</v>
      </c>
      <c r="G301" s="1">
        <v>0.5</v>
      </c>
      <c r="H301" s="1">
        <v>0.1</v>
      </c>
      <c r="I301" s="1">
        <v>0.15</v>
      </c>
      <c r="J301" s="1">
        <v>6</v>
      </c>
      <c r="K301" s="1">
        <v>1</v>
      </c>
      <c r="L301" s="1">
        <v>0</v>
      </c>
      <c r="M301" s="1" t="s">
        <v>1345</v>
      </c>
      <c r="N301" s="1" cm="1">
        <f t="array" ref="N301">(F301/$F$4)/SUMPRODUCT($F301:$L301/$F$4:$L$4)*100</f>
        <v>89.8241262975082</v>
      </c>
      <c r="O301" s="1" cm="1">
        <f t="array" ref="O301">(G301/$G$4)/SUMPRODUCT($F301:$L301/$F$4:$L$4)*100</f>
        <v>1.14659676353571</v>
      </c>
      <c r="P301" s="1" cm="1">
        <f t="array" ref="P301">(H301/$H$4)/SUMPRODUCT($F301:$L301/$F$4:$L$4)*100</f>
        <v>0.118999437932613</v>
      </c>
      <c r="Q301" s="1" cm="1">
        <f t="array" ref="Q301">(I301/$I$4)/SUMPRODUCT($F301:$L301/$F$4:$L$4)*100</f>
        <v>0.381865548739609</v>
      </c>
      <c r="R301" s="1" cm="1">
        <f t="array" ref="R301">(J301/$J$4)/SUMPRODUCT($F301:$L301/$F$4:$L$4)*100</f>
        <v>6.32528046759661</v>
      </c>
      <c r="S301" s="1" cm="1">
        <f t="array" ref="S301">(K301/$K$4)/SUMPRODUCT($F301:$L301/$F$4:$L$4)*100</f>
        <v>2.20313148468724</v>
      </c>
      <c r="T301" s="1" cm="1">
        <f t="array" ref="T301">(L301/$L$4)/SUMPRODUCT($F301:$L301/$F$4:$L$4)*100</f>
        <v>0</v>
      </c>
      <c r="U301" s="1">
        <f t="shared" si="89"/>
        <v>100</v>
      </c>
      <c r="V301" s="1">
        <f t="shared" si="90"/>
        <v>6</v>
      </c>
      <c r="W301" s="1">
        <f t="shared" si="91"/>
        <v>7</v>
      </c>
      <c r="X301" s="1">
        <f t="shared" si="92"/>
        <v>6</v>
      </c>
      <c r="Y301" s="1">
        <f t="shared" si="93"/>
        <v>0.0214285714285714</v>
      </c>
      <c r="Z301" s="1">
        <f t="shared" si="94"/>
        <v>0</v>
      </c>
      <c r="AA301" s="1">
        <f t="shared" si="95"/>
        <v>0</v>
      </c>
      <c r="AB301" s="1">
        <f t="shared" si="96"/>
        <v>0.1</v>
      </c>
      <c r="AC301" s="1">
        <f t="shared" si="97"/>
        <v>0</v>
      </c>
      <c r="AD301" s="1">
        <f t="shared" si="98"/>
        <v>1.18999437932613</v>
      </c>
      <c r="AE301" s="1">
        <f t="shared" si="99"/>
        <v>0.0142857142857143</v>
      </c>
      <c r="AF301" s="1">
        <f t="shared" si="100"/>
        <v>70</v>
      </c>
      <c r="AG301" s="1">
        <f t="shared" si="101"/>
        <v>0.7</v>
      </c>
      <c r="AH301" s="7">
        <f t="shared" si="102"/>
        <v>0.101758737024918</v>
      </c>
      <c r="AI301" s="7" cm="1">
        <f t="array" ref="AI301">SQRT(SUMPRODUCT(N301:T301/100,(1-($N$4:$T$4/(SUMPRODUCT(N301:T301,$N$4:$T$4)/100)))^2))</f>
        <v>0.0290537376869327</v>
      </c>
      <c r="AJ301" s="7" cm="1">
        <f t="array" ref="AJ301">SUMPRODUCT(N301:T301,$N$3:$T$3)/100</f>
        <v>1.8947687920439</v>
      </c>
      <c r="AK301" s="7" cm="1">
        <f t="array" ref="AK301">SUMPRODUCT(N301:T301/100,($N$3:$T$3-(SUMPRODUCT(N301:T301,$N$3:$T$3)/100))^2)</f>
        <v>0.00234106527333297</v>
      </c>
      <c r="AL301" s="7" cm="1">
        <f t="array" ref="AL301">SUMPRODUCT(N301:T301/100,($N$2:$T$2-(SUMPRODUCT(N301:T301,$N$2:$T$2)/100))^2)</f>
        <v>2.09350754742919</v>
      </c>
      <c r="AM301" s="7" cm="1">
        <f t="array" ref="AM301">SUMPRODUCT(N301:T301,$N$2:$T$2)/100</f>
        <v>10.6504823790299</v>
      </c>
      <c r="AN301" s="1" cm="1">
        <f t="array" ref="AN301">SUMPRODUCT(N301:T301,$N$1:$T$1)/100</f>
        <v>1109.7582017422</v>
      </c>
      <c r="AO301" s="1" cm="1">
        <f t="array" ref="AO301">-8.314*SUMPRODUCT((N301:T301/100)*LN(N301:T301/100+0.000000000001))</f>
        <v>3.62139437182299</v>
      </c>
      <c r="AP301" s="1" cm="1">
        <f t="array" ref="AP301">SUMPRODUCT((N301:T301/100)^2)</f>
        <v>0.811471129274498</v>
      </c>
      <c r="AQ301" s="1" cm="1">
        <f t="array" ref="AQ301">1/SUMPRODUCT((N301:T301/100)^2)</f>
        <v>1.23232973290628</v>
      </c>
      <c r="AR301" s="1" t="s">
        <v>55</v>
      </c>
      <c r="AS301" s="6">
        <f t="shared" si="103"/>
        <v>2</v>
      </c>
      <c r="AT301" s="1">
        <v>979.85</v>
      </c>
      <c r="AU301" s="1">
        <v>4</v>
      </c>
      <c r="AV301" s="1">
        <v>50</v>
      </c>
      <c r="AW301" s="1">
        <v>449.85</v>
      </c>
      <c r="AX301" s="1">
        <v>0.083</v>
      </c>
      <c r="AY301" s="5">
        <f t="shared" si="104"/>
        <v>224.925</v>
      </c>
      <c r="AZ301" s="1">
        <f t="shared" si="105"/>
        <v>0.0415</v>
      </c>
      <c r="BA301" s="1">
        <f t="shared" si="106"/>
        <v>37.33755</v>
      </c>
      <c r="BB301" s="1">
        <f t="shared" si="107"/>
        <v>530</v>
      </c>
      <c r="BC301" s="1" t="s">
        <v>56</v>
      </c>
      <c r="BD301" s="1">
        <v>244</v>
      </c>
      <c r="BE301" s="1" t="s">
        <v>52</v>
      </c>
      <c r="BF301" s="1" t="s">
        <v>52</v>
      </c>
      <c r="BG301" s="1">
        <v>36</v>
      </c>
      <c r="BH301" s="1">
        <f t="shared" si="108"/>
        <v>0.413696517457015</v>
      </c>
      <c r="BI301" s="1">
        <f t="shared" si="109"/>
        <v>0.824458849728904</v>
      </c>
    </row>
    <row r="302" spans="1:61">
      <c r="A302" s="1">
        <v>896</v>
      </c>
      <c r="B302" s="1" t="s">
        <v>99</v>
      </c>
      <c r="C302" s="1" t="str">
        <f>_xlfn.XLOOKUP(A302,All!$A:$A,All!$C:$C,"")</f>
        <v>Cu-Al-Cr-Mg-Ni-Si</v>
      </c>
      <c r="D302" s="1">
        <v>2</v>
      </c>
      <c r="E302" s="1" t="s">
        <v>1344</v>
      </c>
      <c r="F302" s="1">
        <f t="shared" si="88"/>
        <v>92.25</v>
      </c>
      <c r="G302" s="1">
        <v>0.5</v>
      </c>
      <c r="H302" s="1">
        <v>0.1</v>
      </c>
      <c r="I302" s="1">
        <v>0.15</v>
      </c>
      <c r="J302" s="1">
        <v>6</v>
      </c>
      <c r="K302" s="1">
        <v>1</v>
      </c>
      <c r="L302" s="1">
        <v>0</v>
      </c>
      <c r="M302" s="1" t="s">
        <v>1345</v>
      </c>
      <c r="N302" s="1" cm="1">
        <f t="array" ref="N302">(F302/$F$4)/SUMPRODUCT($F302:$L302/$F$4:$L$4)*100</f>
        <v>89.8241262975082</v>
      </c>
      <c r="O302" s="1" cm="1">
        <f t="array" ref="O302">(G302/$G$4)/SUMPRODUCT($F302:$L302/$F$4:$L$4)*100</f>
        <v>1.14659676353571</v>
      </c>
      <c r="P302" s="1" cm="1">
        <f t="array" ref="P302">(H302/$H$4)/SUMPRODUCT($F302:$L302/$F$4:$L$4)*100</f>
        <v>0.118999437932613</v>
      </c>
      <c r="Q302" s="1" cm="1">
        <f t="array" ref="Q302">(I302/$I$4)/SUMPRODUCT($F302:$L302/$F$4:$L$4)*100</f>
        <v>0.381865548739609</v>
      </c>
      <c r="R302" s="1" cm="1">
        <f t="array" ref="R302">(J302/$J$4)/SUMPRODUCT($F302:$L302/$F$4:$L$4)*100</f>
        <v>6.32528046759661</v>
      </c>
      <c r="S302" s="1" cm="1">
        <f t="array" ref="S302">(K302/$K$4)/SUMPRODUCT($F302:$L302/$F$4:$L$4)*100</f>
        <v>2.20313148468724</v>
      </c>
      <c r="T302" s="1" cm="1">
        <f t="array" ref="T302">(L302/$L$4)/SUMPRODUCT($F302:$L302/$F$4:$L$4)*100</f>
        <v>0</v>
      </c>
      <c r="U302" s="1">
        <f t="shared" si="89"/>
        <v>100</v>
      </c>
      <c r="V302" s="1">
        <f t="shared" si="90"/>
        <v>6</v>
      </c>
      <c r="W302" s="1">
        <f t="shared" si="91"/>
        <v>7</v>
      </c>
      <c r="X302" s="1">
        <f t="shared" si="92"/>
        <v>6</v>
      </c>
      <c r="Y302" s="1">
        <f t="shared" si="93"/>
        <v>0.0214285714285714</v>
      </c>
      <c r="Z302" s="1">
        <f t="shared" si="94"/>
        <v>0</v>
      </c>
      <c r="AA302" s="1">
        <f t="shared" si="95"/>
        <v>0</v>
      </c>
      <c r="AB302" s="1">
        <f t="shared" si="96"/>
        <v>0.1</v>
      </c>
      <c r="AC302" s="1">
        <f t="shared" si="97"/>
        <v>0</v>
      </c>
      <c r="AD302" s="1">
        <f t="shared" si="98"/>
        <v>1.18999437932613</v>
      </c>
      <c r="AE302" s="1">
        <f t="shared" si="99"/>
        <v>0.0142857142857143</v>
      </c>
      <c r="AF302" s="1">
        <f t="shared" si="100"/>
        <v>70</v>
      </c>
      <c r="AG302" s="1">
        <f t="shared" si="101"/>
        <v>0.7</v>
      </c>
      <c r="AH302" s="7">
        <f t="shared" si="102"/>
        <v>0.101758737024918</v>
      </c>
      <c r="AI302" s="7" cm="1">
        <f t="array" ref="AI302">SQRT(SUMPRODUCT(N302:T302/100,(1-($N$4:$T$4/(SUMPRODUCT(N302:T302,$N$4:$T$4)/100)))^2))</f>
        <v>0.0290537376869327</v>
      </c>
      <c r="AJ302" s="7" cm="1">
        <f t="array" ref="AJ302">SUMPRODUCT(N302:T302,$N$3:$T$3)/100</f>
        <v>1.8947687920439</v>
      </c>
      <c r="AK302" s="7" cm="1">
        <f t="array" ref="AK302">SUMPRODUCT(N302:T302/100,($N$3:$T$3-(SUMPRODUCT(N302:T302,$N$3:$T$3)/100))^2)</f>
        <v>0.00234106527333297</v>
      </c>
      <c r="AL302" s="7" cm="1">
        <f t="array" ref="AL302">SUMPRODUCT(N302:T302/100,($N$2:$T$2-(SUMPRODUCT(N302:T302,$N$2:$T$2)/100))^2)</f>
        <v>2.09350754742919</v>
      </c>
      <c r="AM302" s="7" cm="1">
        <f t="array" ref="AM302">SUMPRODUCT(N302:T302,$N$2:$T$2)/100</f>
        <v>10.6504823790299</v>
      </c>
      <c r="AN302" s="1" cm="1">
        <f t="array" ref="AN302">SUMPRODUCT(N302:T302,$N$1:$T$1)/100</f>
        <v>1109.7582017422</v>
      </c>
      <c r="AO302" s="1" cm="1">
        <f t="array" ref="AO302">-8.314*SUMPRODUCT((N302:T302/100)*LN(N302:T302/100+0.000000000001))</f>
        <v>3.62139437182299</v>
      </c>
      <c r="AP302" s="1" cm="1">
        <f t="array" ref="AP302">SUMPRODUCT((N302:T302/100)^2)</f>
        <v>0.811471129274498</v>
      </c>
      <c r="AQ302" s="1" cm="1">
        <f t="array" ref="AQ302">1/SUMPRODUCT((N302:T302/100)^2)</f>
        <v>1.23232973290628</v>
      </c>
      <c r="AR302" s="1" t="s">
        <v>54</v>
      </c>
      <c r="AS302" s="6">
        <f t="shared" si="103"/>
        <v>0</v>
      </c>
      <c r="AT302" s="1">
        <v>979.85</v>
      </c>
      <c r="AU302" s="1">
        <v>4</v>
      </c>
      <c r="AV302" s="1">
        <v>0</v>
      </c>
      <c r="AW302" s="1">
        <v>449.85</v>
      </c>
      <c r="AX302" s="1">
        <v>0.5</v>
      </c>
      <c r="AY302" s="5">
        <f t="shared" si="104"/>
        <v>0</v>
      </c>
      <c r="AZ302" s="1">
        <f t="shared" si="105"/>
        <v>0</v>
      </c>
      <c r="BA302" s="1">
        <f t="shared" si="106"/>
        <v>224.925</v>
      </c>
      <c r="BB302" s="1">
        <f t="shared" si="107"/>
        <v>530</v>
      </c>
      <c r="BC302" s="1" t="s">
        <v>51</v>
      </c>
      <c r="BD302" s="1">
        <v>248</v>
      </c>
      <c r="BE302" s="1" t="s">
        <v>52</v>
      </c>
      <c r="BF302" s="1" t="s">
        <v>52</v>
      </c>
      <c r="BG302" s="1">
        <v>36</v>
      </c>
      <c r="BH302" s="1">
        <f t="shared" si="108"/>
        <v>0.465140217691276</v>
      </c>
      <c r="BI302" s="1">
        <f t="shared" si="109"/>
        <v>0.818042662263129</v>
      </c>
    </row>
    <row r="303" spans="1:61">
      <c r="A303" s="1">
        <v>984</v>
      </c>
      <c r="B303" s="1" t="s">
        <v>99</v>
      </c>
      <c r="C303" s="1" t="str">
        <f>_xlfn.XLOOKUP(A303,All!$A:$A,All!$C:$C,"")</f>
        <v>Cu-Al-Cr-Mg-Ni-Si</v>
      </c>
      <c r="D303" s="1">
        <v>2</v>
      </c>
      <c r="E303" s="1" t="s">
        <v>1344</v>
      </c>
      <c r="F303" s="1">
        <f t="shared" si="88"/>
        <v>92.25</v>
      </c>
      <c r="G303" s="1">
        <v>0.5</v>
      </c>
      <c r="H303" s="1">
        <v>0.1</v>
      </c>
      <c r="I303" s="1">
        <v>0.15</v>
      </c>
      <c r="J303" s="1">
        <v>6</v>
      </c>
      <c r="K303" s="1">
        <v>1</v>
      </c>
      <c r="L303" s="1">
        <v>0</v>
      </c>
      <c r="M303" s="1" t="s">
        <v>1345</v>
      </c>
      <c r="N303" s="1" cm="1">
        <f t="array" ref="N303">(F303/$F$4)/SUMPRODUCT($F303:$L303/$F$4:$L$4)*100</f>
        <v>89.8241262975082</v>
      </c>
      <c r="O303" s="1" cm="1">
        <f t="array" ref="O303">(G303/$G$4)/SUMPRODUCT($F303:$L303/$F$4:$L$4)*100</f>
        <v>1.14659676353571</v>
      </c>
      <c r="P303" s="1" cm="1">
        <f t="array" ref="P303">(H303/$H$4)/SUMPRODUCT($F303:$L303/$F$4:$L$4)*100</f>
        <v>0.118999437932613</v>
      </c>
      <c r="Q303" s="1" cm="1">
        <f t="array" ref="Q303">(I303/$I$4)/SUMPRODUCT($F303:$L303/$F$4:$L$4)*100</f>
        <v>0.381865548739609</v>
      </c>
      <c r="R303" s="1" cm="1">
        <f t="array" ref="R303">(J303/$J$4)/SUMPRODUCT($F303:$L303/$F$4:$L$4)*100</f>
        <v>6.32528046759661</v>
      </c>
      <c r="S303" s="1" cm="1">
        <f t="array" ref="S303">(K303/$K$4)/SUMPRODUCT($F303:$L303/$F$4:$L$4)*100</f>
        <v>2.20313148468724</v>
      </c>
      <c r="T303" s="1" cm="1">
        <f t="array" ref="T303">(L303/$L$4)/SUMPRODUCT($F303:$L303/$F$4:$L$4)*100</f>
        <v>0</v>
      </c>
      <c r="U303" s="1">
        <f t="shared" si="89"/>
        <v>100</v>
      </c>
      <c r="V303" s="1">
        <f t="shared" si="90"/>
        <v>6</v>
      </c>
      <c r="W303" s="1">
        <f t="shared" si="91"/>
        <v>7</v>
      </c>
      <c r="X303" s="1">
        <f t="shared" si="92"/>
        <v>6</v>
      </c>
      <c r="Y303" s="1">
        <f t="shared" si="93"/>
        <v>0.0214285714285714</v>
      </c>
      <c r="Z303" s="1">
        <f t="shared" si="94"/>
        <v>0</v>
      </c>
      <c r="AA303" s="1">
        <f t="shared" si="95"/>
        <v>0</v>
      </c>
      <c r="AB303" s="1">
        <f t="shared" si="96"/>
        <v>0.1</v>
      </c>
      <c r="AC303" s="1">
        <f t="shared" si="97"/>
        <v>0</v>
      </c>
      <c r="AD303" s="1">
        <f t="shared" si="98"/>
        <v>1.18999437932613</v>
      </c>
      <c r="AE303" s="1">
        <f t="shared" si="99"/>
        <v>0.0142857142857143</v>
      </c>
      <c r="AF303" s="1">
        <f t="shared" si="100"/>
        <v>70</v>
      </c>
      <c r="AG303" s="1">
        <f t="shared" si="101"/>
        <v>0.7</v>
      </c>
      <c r="AH303" s="7">
        <f t="shared" si="102"/>
        <v>0.101758737024918</v>
      </c>
      <c r="AI303" s="7" cm="1">
        <f t="array" ref="AI303">SQRT(SUMPRODUCT(N303:T303/100,(1-($N$4:$T$4/(SUMPRODUCT(N303:T303,$N$4:$T$4)/100)))^2))</f>
        <v>0.0290537376869327</v>
      </c>
      <c r="AJ303" s="7" cm="1">
        <f t="array" ref="AJ303">SUMPRODUCT(N303:T303,$N$3:$T$3)/100</f>
        <v>1.8947687920439</v>
      </c>
      <c r="AK303" s="7" cm="1">
        <f t="array" ref="AK303">SUMPRODUCT(N303:T303/100,($N$3:$T$3-(SUMPRODUCT(N303:T303,$N$3:$T$3)/100))^2)</f>
        <v>0.00234106527333297</v>
      </c>
      <c r="AL303" s="7" cm="1">
        <f t="array" ref="AL303">SUMPRODUCT(N303:T303/100,($N$2:$T$2-(SUMPRODUCT(N303:T303,$N$2:$T$2)/100))^2)</f>
        <v>2.09350754742919</v>
      </c>
      <c r="AM303" s="7" cm="1">
        <f t="array" ref="AM303">SUMPRODUCT(N303:T303,$N$2:$T$2)/100</f>
        <v>10.6504823790299</v>
      </c>
      <c r="AN303" s="1" cm="1">
        <f t="array" ref="AN303">SUMPRODUCT(N303:T303,$N$1:$T$1)/100</f>
        <v>1109.7582017422</v>
      </c>
      <c r="AO303" s="1" cm="1">
        <f t="array" ref="AO303">-8.314*SUMPRODUCT((N303:T303/100)*LN(N303:T303/100+0.000000000001))</f>
        <v>3.62139437182299</v>
      </c>
      <c r="AP303" s="1" cm="1">
        <f t="array" ref="AP303">SUMPRODUCT((N303:T303/100)^2)</f>
        <v>0.811471129274498</v>
      </c>
      <c r="AQ303" s="1" cm="1">
        <f t="array" ref="AQ303">1/SUMPRODUCT((N303:T303/100)^2)</f>
        <v>1.23232973290628</v>
      </c>
      <c r="AR303" s="1" t="s">
        <v>55</v>
      </c>
      <c r="AS303" s="6">
        <f t="shared" si="103"/>
        <v>2</v>
      </c>
      <c r="AT303" s="1">
        <v>979.85</v>
      </c>
      <c r="AU303" s="1">
        <v>4</v>
      </c>
      <c r="AV303" s="1">
        <v>50</v>
      </c>
      <c r="AW303" s="1">
        <v>499.85</v>
      </c>
      <c r="AX303" s="1">
        <v>1</v>
      </c>
      <c r="AY303" s="5">
        <f t="shared" si="104"/>
        <v>249.925</v>
      </c>
      <c r="AZ303" s="1">
        <f t="shared" si="105"/>
        <v>0.5</v>
      </c>
      <c r="BA303" s="1">
        <f t="shared" si="106"/>
        <v>499.85</v>
      </c>
      <c r="BB303" s="1">
        <f t="shared" si="107"/>
        <v>480</v>
      </c>
      <c r="BC303" s="1" t="s">
        <v>56</v>
      </c>
      <c r="BD303" s="1">
        <v>254</v>
      </c>
      <c r="BE303" s="1" t="s">
        <v>52</v>
      </c>
      <c r="BF303" s="1" t="s">
        <v>52</v>
      </c>
      <c r="BG303" s="1">
        <v>36</v>
      </c>
      <c r="BH303" s="1">
        <f t="shared" si="108"/>
        <v>0.542305768042667</v>
      </c>
      <c r="BI303" s="1">
        <f t="shared" si="109"/>
        <v>0.808672040193808</v>
      </c>
    </row>
    <row r="304" spans="1:61">
      <c r="A304" s="1">
        <v>862</v>
      </c>
      <c r="B304" s="1" t="s">
        <v>99</v>
      </c>
      <c r="C304" s="1" t="str">
        <f>_xlfn.XLOOKUP(A304,All!$A:$A,All!$C:$C,"")</f>
        <v>Cu-Al-Cr-Mg-Ni-Si</v>
      </c>
      <c r="D304" s="1">
        <v>2</v>
      </c>
      <c r="E304" s="1" t="s">
        <v>1344</v>
      </c>
      <c r="F304" s="1">
        <f t="shared" si="88"/>
        <v>92.25</v>
      </c>
      <c r="G304" s="1">
        <v>0.5</v>
      </c>
      <c r="H304" s="1">
        <v>0.1</v>
      </c>
      <c r="I304" s="1">
        <v>0.15</v>
      </c>
      <c r="J304" s="1">
        <v>6</v>
      </c>
      <c r="K304" s="1">
        <v>1</v>
      </c>
      <c r="L304" s="1">
        <v>0</v>
      </c>
      <c r="M304" s="1" t="s">
        <v>1345</v>
      </c>
      <c r="N304" s="1" cm="1">
        <f t="array" ref="N304">(F304/$F$4)/SUMPRODUCT($F304:$L304/$F$4:$L$4)*100</f>
        <v>89.8241262975082</v>
      </c>
      <c r="O304" s="1" cm="1">
        <f t="array" ref="O304">(G304/$G$4)/SUMPRODUCT($F304:$L304/$F$4:$L$4)*100</f>
        <v>1.14659676353571</v>
      </c>
      <c r="P304" s="1" cm="1">
        <f t="array" ref="P304">(H304/$H$4)/SUMPRODUCT($F304:$L304/$F$4:$L$4)*100</f>
        <v>0.118999437932613</v>
      </c>
      <c r="Q304" s="1" cm="1">
        <f t="array" ref="Q304">(I304/$I$4)/SUMPRODUCT($F304:$L304/$F$4:$L$4)*100</f>
        <v>0.381865548739609</v>
      </c>
      <c r="R304" s="1" cm="1">
        <f t="array" ref="R304">(J304/$J$4)/SUMPRODUCT($F304:$L304/$F$4:$L$4)*100</f>
        <v>6.32528046759661</v>
      </c>
      <c r="S304" s="1" cm="1">
        <f t="array" ref="S304">(K304/$K$4)/SUMPRODUCT($F304:$L304/$F$4:$L$4)*100</f>
        <v>2.20313148468724</v>
      </c>
      <c r="T304" s="1" cm="1">
        <f t="array" ref="T304">(L304/$L$4)/SUMPRODUCT($F304:$L304/$F$4:$L$4)*100</f>
        <v>0</v>
      </c>
      <c r="U304" s="1">
        <f t="shared" si="89"/>
        <v>100</v>
      </c>
      <c r="V304" s="1">
        <f t="shared" si="90"/>
        <v>6</v>
      </c>
      <c r="W304" s="1">
        <f t="shared" si="91"/>
        <v>7</v>
      </c>
      <c r="X304" s="1">
        <f t="shared" si="92"/>
        <v>6</v>
      </c>
      <c r="Y304" s="1">
        <f t="shared" si="93"/>
        <v>0.0214285714285714</v>
      </c>
      <c r="Z304" s="1">
        <f t="shared" si="94"/>
        <v>0</v>
      </c>
      <c r="AA304" s="1">
        <f t="shared" si="95"/>
        <v>0</v>
      </c>
      <c r="AB304" s="1">
        <f t="shared" si="96"/>
        <v>0.1</v>
      </c>
      <c r="AC304" s="1">
        <f t="shared" si="97"/>
        <v>0</v>
      </c>
      <c r="AD304" s="1">
        <f t="shared" si="98"/>
        <v>1.18999437932613</v>
      </c>
      <c r="AE304" s="1">
        <f t="shared" si="99"/>
        <v>0.0142857142857143</v>
      </c>
      <c r="AF304" s="1">
        <f t="shared" si="100"/>
        <v>70</v>
      </c>
      <c r="AG304" s="1">
        <f t="shared" si="101"/>
        <v>0.7</v>
      </c>
      <c r="AH304" s="7">
        <f t="shared" si="102"/>
        <v>0.101758737024918</v>
      </c>
      <c r="AI304" s="7" cm="1">
        <f t="array" ref="AI304">SQRT(SUMPRODUCT(N304:T304/100,(1-($N$4:$T$4/(SUMPRODUCT(N304:T304,$N$4:$T$4)/100)))^2))</f>
        <v>0.0290537376869327</v>
      </c>
      <c r="AJ304" s="7" cm="1">
        <f t="array" ref="AJ304">SUMPRODUCT(N304:T304,$N$3:$T$3)/100</f>
        <v>1.8947687920439</v>
      </c>
      <c r="AK304" s="7" cm="1">
        <f t="array" ref="AK304">SUMPRODUCT(N304:T304/100,($N$3:$T$3-(SUMPRODUCT(N304:T304,$N$3:$T$3)/100))^2)</f>
        <v>0.00234106527333297</v>
      </c>
      <c r="AL304" s="7" cm="1">
        <f t="array" ref="AL304">SUMPRODUCT(N304:T304/100,($N$2:$T$2-(SUMPRODUCT(N304:T304,$N$2:$T$2)/100))^2)</f>
        <v>2.09350754742919</v>
      </c>
      <c r="AM304" s="7" cm="1">
        <f t="array" ref="AM304">SUMPRODUCT(N304:T304,$N$2:$T$2)/100</f>
        <v>10.6504823790299</v>
      </c>
      <c r="AN304" s="1" cm="1">
        <f t="array" ref="AN304">SUMPRODUCT(N304:T304,$N$1:$T$1)/100</f>
        <v>1109.7582017422</v>
      </c>
      <c r="AO304" s="1" cm="1">
        <f t="array" ref="AO304">-8.314*SUMPRODUCT((N304:T304/100)*LN(N304:T304/100+0.000000000001))</f>
        <v>3.62139437182299</v>
      </c>
      <c r="AP304" s="1" cm="1">
        <f t="array" ref="AP304">SUMPRODUCT((N304:T304/100)^2)</f>
        <v>0.811471129274498</v>
      </c>
      <c r="AQ304" s="1" cm="1">
        <f t="array" ref="AQ304">1/SUMPRODUCT((N304:T304/100)^2)</f>
        <v>1.23232973290628</v>
      </c>
      <c r="AR304" s="1" t="s">
        <v>55</v>
      </c>
      <c r="AS304" s="6">
        <f t="shared" si="103"/>
        <v>2</v>
      </c>
      <c r="AT304" s="1">
        <v>979.85</v>
      </c>
      <c r="AU304" s="1">
        <v>4</v>
      </c>
      <c r="AV304" s="1">
        <v>50</v>
      </c>
      <c r="AW304" s="1">
        <v>399.85</v>
      </c>
      <c r="AX304" s="1">
        <v>0.25</v>
      </c>
      <c r="AY304" s="5">
        <f t="shared" si="104"/>
        <v>199.925</v>
      </c>
      <c r="AZ304" s="1">
        <f t="shared" si="105"/>
        <v>0.125</v>
      </c>
      <c r="BA304" s="1">
        <f t="shared" si="106"/>
        <v>99.9625</v>
      </c>
      <c r="BB304" s="1">
        <f t="shared" si="107"/>
        <v>580</v>
      </c>
      <c r="BC304" s="1" t="s">
        <v>56</v>
      </c>
      <c r="BD304" s="1">
        <v>259</v>
      </c>
      <c r="BE304" s="1" t="s">
        <v>52</v>
      </c>
      <c r="BF304" s="1" t="s">
        <v>52</v>
      </c>
      <c r="BG304" s="1">
        <v>36</v>
      </c>
      <c r="BH304" s="1">
        <f t="shared" si="108"/>
        <v>0.606610393335492</v>
      </c>
      <c r="BI304" s="1">
        <f t="shared" si="109"/>
        <v>0.801102499746633</v>
      </c>
    </row>
    <row r="305" spans="1:61">
      <c r="A305" s="1">
        <v>980</v>
      </c>
      <c r="B305" s="1" t="s">
        <v>99</v>
      </c>
      <c r="C305" s="1" t="str">
        <f>_xlfn.XLOOKUP(A305,All!$A:$A,All!$C:$C,"")</f>
        <v>Cu-Al-Cr-Mg-Ni-Si</v>
      </c>
      <c r="D305" s="1">
        <v>2</v>
      </c>
      <c r="E305" s="1" t="s">
        <v>1344</v>
      </c>
      <c r="F305" s="1">
        <f t="shared" si="88"/>
        <v>92.25</v>
      </c>
      <c r="G305" s="1">
        <v>0.5</v>
      </c>
      <c r="H305" s="1">
        <v>0.1</v>
      </c>
      <c r="I305" s="1">
        <v>0.15</v>
      </c>
      <c r="J305" s="1">
        <v>6</v>
      </c>
      <c r="K305" s="1">
        <v>1</v>
      </c>
      <c r="L305" s="1">
        <v>0</v>
      </c>
      <c r="M305" s="1" t="s">
        <v>1345</v>
      </c>
      <c r="N305" s="1" cm="1">
        <f t="array" ref="N305">(F305/$F$4)/SUMPRODUCT($F305:$L305/$F$4:$L$4)*100</f>
        <v>89.8241262975082</v>
      </c>
      <c r="O305" s="1" cm="1">
        <f t="array" ref="O305">(G305/$G$4)/SUMPRODUCT($F305:$L305/$F$4:$L$4)*100</f>
        <v>1.14659676353571</v>
      </c>
      <c r="P305" s="1" cm="1">
        <f t="array" ref="P305">(H305/$H$4)/SUMPRODUCT($F305:$L305/$F$4:$L$4)*100</f>
        <v>0.118999437932613</v>
      </c>
      <c r="Q305" s="1" cm="1">
        <f t="array" ref="Q305">(I305/$I$4)/SUMPRODUCT($F305:$L305/$F$4:$L$4)*100</f>
        <v>0.381865548739609</v>
      </c>
      <c r="R305" s="1" cm="1">
        <f t="array" ref="R305">(J305/$J$4)/SUMPRODUCT($F305:$L305/$F$4:$L$4)*100</f>
        <v>6.32528046759661</v>
      </c>
      <c r="S305" s="1" cm="1">
        <f t="array" ref="S305">(K305/$K$4)/SUMPRODUCT($F305:$L305/$F$4:$L$4)*100</f>
        <v>2.20313148468724</v>
      </c>
      <c r="T305" s="1" cm="1">
        <f t="array" ref="T305">(L305/$L$4)/SUMPRODUCT($F305:$L305/$F$4:$L$4)*100</f>
        <v>0</v>
      </c>
      <c r="U305" s="1">
        <f t="shared" si="89"/>
        <v>100</v>
      </c>
      <c r="V305" s="1">
        <f t="shared" si="90"/>
        <v>6</v>
      </c>
      <c r="W305" s="1">
        <f t="shared" si="91"/>
        <v>7</v>
      </c>
      <c r="X305" s="1">
        <f t="shared" si="92"/>
        <v>6</v>
      </c>
      <c r="Y305" s="1">
        <f t="shared" si="93"/>
        <v>0.0214285714285714</v>
      </c>
      <c r="Z305" s="1">
        <f t="shared" si="94"/>
        <v>0</v>
      </c>
      <c r="AA305" s="1">
        <f t="shared" si="95"/>
        <v>0</v>
      </c>
      <c r="AB305" s="1">
        <f t="shared" si="96"/>
        <v>0.1</v>
      </c>
      <c r="AC305" s="1">
        <f t="shared" si="97"/>
        <v>0</v>
      </c>
      <c r="AD305" s="1">
        <f t="shared" si="98"/>
        <v>1.18999437932613</v>
      </c>
      <c r="AE305" s="1">
        <f t="shared" si="99"/>
        <v>0.0142857142857143</v>
      </c>
      <c r="AF305" s="1">
        <f t="shared" si="100"/>
        <v>70</v>
      </c>
      <c r="AG305" s="1">
        <f t="shared" si="101"/>
        <v>0.7</v>
      </c>
      <c r="AH305" s="7">
        <f t="shared" si="102"/>
        <v>0.101758737024918</v>
      </c>
      <c r="AI305" s="7" cm="1">
        <f t="array" ref="AI305">SQRT(SUMPRODUCT(N305:T305/100,(1-($N$4:$T$4/(SUMPRODUCT(N305:T305,$N$4:$T$4)/100)))^2))</f>
        <v>0.0290537376869327</v>
      </c>
      <c r="AJ305" s="7" cm="1">
        <f t="array" ref="AJ305">SUMPRODUCT(N305:T305,$N$3:$T$3)/100</f>
        <v>1.8947687920439</v>
      </c>
      <c r="AK305" s="7" cm="1">
        <f t="array" ref="AK305">SUMPRODUCT(N305:T305/100,($N$3:$T$3-(SUMPRODUCT(N305:T305,$N$3:$T$3)/100))^2)</f>
        <v>0.00234106527333297</v>
      </c>
      <c r="AL305" s="7" cm="1">
        <f t="array" ref="AL305">SUMPRODUCT(N305:T305/100,($N$2:$T$2-(SUMPRODUCT(N305:T305,$N$2:$T$2)/100))^2)</f>
        <v>2.09350754742919</v>
      </c>
      <c r="AM305" s="7" cm="1">
        <f t="array" ref="AM305">SUMPRODUCT(N305:T305,$N$2:$T$2)/100</f>
        <v>10.6504823790299</v>
      </c>
      <c r="AN305" s="1" cm="1">
        <f t="array" ref="AN305">SUMPRODUCT(N305:T305,$N$1:$T$1)/100</f>
        <v>1109.7582017422</v>
      </c>
      <c r="AO305" s="1" cm="1">
        <f t="array" ref="AO305">-8.314*SUMPRODUCT((N305:T305/100)*LN(N305:T305/100+0.000000000001))</f>
        <v>3.62139437182299</v>
      </c>
      <c r="AP305" s="1" cm="1">
        <f t="array" ref="AP305">SUMPRODUCT((N305:T305/100)^2)</f>
        <v>0.811471129274498</v>
      </c>
      <c r="AQ305" s="1" cm="1">
        <f t="array" ref="AQ305">1/SUMPRODUCT((N305:T305/100)^2)</f>
        <v>1.23232973290628</v>
      </c>
      <c r="AR305" s="1" t="s">
        <v>55</v>
      </c>
      <c r="AS305" s="6">
        <f t="shared" si="103"/>
        <v>2</v>
      </c>
      <c r="AT305" s="1">
        <v>979.85</v>
      </c>
      <c r="AU305" s="1">
        <v>4</v>
      </c>
      <c r="AV305" s="1">
        <v>50</v>
      </c>
      <c r="AW305" s="1">
        <v>499.85</v>
      </c>
      <c r="AX305" s="1">
        <v>1</v>
      </c>
      <c r="AY305" s="5">
        <f t="shared" si="104"/>
        <v>249.925</v>
      </c>
      <c r="AZ305" s="1">
        <f t="shared" si="105"/>
        <v>0.5</v>
      </c>
      <c r="BA305" s="1">
        <f t="shared" si="106"/>
        <v>499.85</v>
      </c>
      <c r="BB305" s="1">
        <f t="shared" si="107"/>
        <v>480</v>
      </c>
      <c r="BC305" s="1" t="s">
        <v>56</v>
      </c>
      <c r="BD305" s="1">
        <v>260</v>
      </c>
      <c r="BE305" s="1" t="s">
        <v>52</v>
      </c>
      <c r="BF305" s="1" t="s">
        <v>52</v>
      </c>
      <c r="BG305" s="1">
        <v>36</v>
      </c>
      <c r="BH305" s="1">
        <f t="shared" si="108"/>
        <v>0.619471318394057</v>
      </c>
      <c r="BI305" s="1">
        <f t="shared" si="109"/>
        <v>0.799615295736052</v>
      </c>
    </row>
    <row r="306" spans="1:61">
      <c r="A306" s="1">
        <v>670</v>
      </c>
      <c r="B306" s="1" t="s">
        <v>97</v>
      </c>
      <c r="C306" s="1" t="str">
        <f>_xlfn.XLOOKUP(A306,All!$A:$A,All!$C:$C,"")</f>
        <v>Cu-Al-Cr-Mg-Ni-Si</v>
      </c>
      <c r="D306" s="1">
        <v>2</v>
      </c>
      <c r="E306" s="1" t="s">
        <v>1344</v>
      </c>
      <c r="F306" s="1">
        <f t="shared" si="88"/>
        <v>92.27</v>
      </c>
      <c r="G306" s="1">
        <v>0.49</v>
      </c>
      <c r="H306" s="1">
        <v>0.11</v>
      </c>
      <c r="I306" s="1">
        <v>0.12</v>
      </c>
      <c r="J306" s="1">
        <v>5.98</v>
      </c>
      <c r="K306" s="1">
        <v>1.03</v>
      </c>
      <c r="L306" s="1">
        <v>0</v>
      </c>
      <c r="M306" s="1" t="s">
        <v>1345</v>
      </c>
      <c r="N306" s="1" cm="1">
        <f t="array" ref="N306">(F306/$F$4)/SUMPRODUCT($F306:$L306/$F$4:$L$4)*100</f>
        <v>89.8641984588999</v>
      </c>
      <c r="O306" s="1" cm="1">
        <f t="array" ref="O306">(G306/$G$4)/SUMPRODUCT($F306:$L306/$F$4:$L$4)*100</f>
        <v>1.12392244657047</v>
      </c>
      <c r="P306" s="1" cm="1">
        <f t="array" ref="P306">(H306/$H$4)/SUMPRODUCT($F306:$L306/$F$4:$L$4)*100</f>
        <v>0.130929392522741</v>
      </c>
      <c r="Q306" s="1" cm="1">
        <f t="array" ref="Q306">(I306/$I$4)/SUMPRODUCT($F306:$L306/$F$4:$L$4)*100</f>
        <v>0.305562478066051</v>
      </c>
      <c r="R306" s="1" cm="1">
        <f t="array" ref="R306">(J306/$J$4)/SUMPRODUCT($F306:$L306/$F$4:$L$4)*100</f>
        <v>6.30564153814258</v>
      </c>
      <c r="S306" s="1" cm="1">
        <f t="array" ref="S306">(K306/$K$4)/SUMPRODUCT($F306:$L306/$F$4:$L$4)*100</f>
        <v>2.26974568579824</v>
      </c>
      <c r="T306" s="1" cm="1">
        <f t="array" ref="T306">(L306/$L$4)/SUMPRODUCT($F306:$L306/$F$4:$L$4)*100</f>
        <v>0</v>
      </c>
      <c r="U306" s="1">
        <f t="shared" si="89"/>
        <v>100</v>
      </c>
      <c r="V306" s="1">
        <f t="shared" si="90"/>
        <v>5.80582524271845</v>
      </c>
      <c r="W306" s="1">
        <f t="shared" si="91"/>
        <v>7.01</v>
      </c>
      <c r="X306" s="1">
        <f t="shared" si="92"/>
        <v>6.1594</v>
      </c>
      <c r="Y306" s="1">
        <f t="shared" si="93"/>
        <v>0.0171184022824536</v>
      </c>
      <c r="Z306" s="1">
        <f t="shared" si="94"/>
        <v>0</v>
      </c>
      <c r="AA306" s="1">
        <f t="shared" si="95"/>
        <v>0</v>
      </c>
      <c r="AB306" s="1">
        <f t="shared" si="96"/>
        <v>0.11</v>
      </c>
      <c r="AC306" s="1">
        <f t="shared" si="97"/>
        <v>0</v>
      </c>
      <c r="AD306" s="1">
        <f t="shared" si="98"/>
        <v>1.19026720475219</v>
      </c>
      <c r="AE306" s="1">
        <f t="shared" si="99"/>
        <v>0.0156918687589158</v>
      </c>
      <c r="AF306" s="1">
        <f t="shared" si="100"/>
        <v>63.7272727272727</v>
      </c>
      <c r="AG306" s="1">
        <f t="shared" si="101"/>
        <v>0.7711</v>
      </c>
      <c r="AH306" s="7">
        <f t="shared" si="102"/>
        <v>0.101358015411001</v>
      </c>
      <c r="AI306" s="7" cm="1">
        <f t="array" ref="AI306">SQRT(SUMPRODUCT(N306:T306/100,(1-($N$4:$T$4/(SUMPRODUCT(N306:T306,$N$4:$T$4)/100)))^2))</f>
        <v>0.0283459528596504</v>
      </c>
      <c r="AJ306" s="7" cm="1">
        <f t="array" ref="AJ306">SUMPRODUCT(N306:T306,$N$3:$T$3)/100</f>
        <v>1.89525413989612</v>
      </c>
      <c r="AK306" s="7" cm="1">
        <f t="array" ref="AK306">SUMPRODUCT(N306:T306/100,($N$3:$T$3-(SUMPRODUCT(N306:T306,$N$3:$T$3)/100))^2)</f>
        <v>0.00206807954721929</v>
      </c>
      <c r="AL306" s="7" cm="1">
        <f t="array" ref="AL306">SUMPRODUCT(N306:T306/100,($N$2:$T$2-(SUMPRODUCT(N306:T306,$N$2:$T$2)/100))^2)</f>
        <v>2.05513365727056</v>
      </c>
      <c r="AM306" s="7" cm="1">
        <f t="array" ref="AM306">SUMPRODUCT(N306:T306,$N$2:$T$2)/100</f>
        <v>10.654100498235</v>
      </c>
      <c r="AN306" s="1" cm="1">
        <f t="array" ref="AN306">SUMPRODUCT(N306:T306,$N$1:$T$1)/100</f>
        <v>1110.43082202411</v>
      </c>
      <c r="AO306" s="1" cm="1">
        <f t="array" ref="AO306">-8.314*SUMPRODUCT((N306:T306/100)*LN(N306:T306/100+0.000000000001))</f>
        <v>3.60047464611669</v>
      </c>
      <c r="AP306" s="1" cm="1">
        <f t="array" ref="AP306">SUMPRODUCT((N306:T306/100)^2)</f>
        <v>0.812186073794603</v>
      </c>
      <c r="AQ306" s="1" cm="1">
        <f t="array" ref="AQ306">1/SUMPRODUCT((N306:T306/100)^2)</f>
        <v>1.23124494775922</v>
      </c>
      <c r="AR306" s="1" t="s">
        <v>50</v>
      </c>
      <c r="AS306" s="6">
        <f t="shared" si="103"/>
        <v>1</v>
      </c>
      <c r="AT306" s="1">
        <v>969.85</v>
      </c>
      <c r="AU306" s="1">
        <v>6</v>
      </c>
      <c r="AV306" s="1">
        <v>50</v>
      </c>
      <c r="AW306" s="1">
        <v>499.85</v>
      </c>
      <c r="AX306" s="1">
        <v>4</v>
      </c>
      <c r="AY306" s="5">
        <f t="shared" si="104"/>
        <v>249.925</v>
      </c>
      <c r="AZ306" s="1">
        <f t="shared" si="105"/>
        <v>2</v>
      </c>
      <c r="BA306" s="1">
        <f t="shared" si="106"/>
        <v>1999.4</v>
      </c>
      <c r="BB306" s="1">
        <f t="shared" si="107"/>
        <v>470</v>
      </c>
      <c r="BC306" s="1" t="s">
        <v>51</v>
      </c>
      <c r="BD306" s="1">
        <v>264</v>
      </c>
      <c r="BE306" s="1" t="s">
        <v>52</v>
      </c>
      <c r="BF306" s="1" t="s">
        <v>52</v>
      </c>
      <c r="BG306" s="1">
        <v>36</v>
      </c>
      <c r="BH306" s="1">
        <f t="shared" si="108"/>
        <v>0.670915018628318</v>
      </c>
      <c r="BI306" s="1">
        <f t="shared" si="109"/>
        <v>0.79375716356903</v>
      </c>
    </row>
    <row r="307" spans="1:61">
      <c r="A307" s="1">
        <v>1154</v>
      </c>
      <c r="B307" s="1" t="s">
        <v>99</v>
      </c>
      <c r="C307" s="1" t="str">
        <f>_xlfn.XLOOKUP(A307,All!$A:$A,All!$C:$C,"")</f>
        <v>Cu-Al-Cr-Mg-Ni-Si</v>
      </c>
      <c r="D307" s="1">
        <v>2</v>
      </c>
      <c r="E307" s="1" t="s">
        <v>1344</v>
      </c>
      <c r="F307" s="1">
        <f t="shared" si="88"/>
        <v>92.25</v>
      </c>
      <c r="G307" s="1">
        <v>0.5</v>
      </c>
      <c r="H307" s="1">
        <v>0.1</v>
      </c>
      <c r="I307" s="1">
        <v>0.15</v>
      </c>
      <c r="J307" s="1">
        <v>6</v>
      </c>
      <c r="K307" s="1">
        <v>1</v>
      </c>
      <c r="L307" s="1">
        <v>0</v>
      </c>
      <c r="M307" s="1" t="s">
        <v>1345</v>
      </c>
      <c r="N307" s="1" cm="1">
        <f t="array" ref="N307">(F307/$F$4)/SUMPRODUCT($F307:$L307/$F$4:$L$4)*100</f>
        <v>89.8241262975082</v>
      </c>
      <c r="O307" s="1" cm="1">
        <f t="array" ref="O307">(G307/$G$4)/SUMPRODUCT($F307:$L307/$F$4:$L$4)*100</f>
        <v>1.14659676353571</v>
      </c>
      <c r="P307" s="1" cm="1">
        <f t="array" ref="P307">(H307/$H$4)/SUMPRODUCT($F307:$L307/$F$4:$L$4)*100</f>
        <v>0.118999437932613</v>
      </c>
      <c r="Q307" s="1" cm="1">
        <f t="array" ref="Q307">(I307/$I$4)/SUMPRODUCT($F307:$L307/$F$4:$L$4)*100</f>
        <v>0.381865548739609</v>
      </c>
      <c r="R307" s="1" cm="1">
        <f t="array" ref="R307">(J307/$J$4)/SUMPRODUCT($F307:$L307/$F$4:$L$4)*100</f>
        <v>6.32528046759661</v>
      </c>
      <c r="S307" s="1" cm="1">
        <f t="array" ref="S307">(K307/$K$4)/SUMPRODUCT($F307:$L307/$F$4:$L$4)*100</f>
        <v>2.20313148468724</v>
      </c>
      <c r="T307" s="1" cm="1">
        <f t="array" ref="T307">(L307/$L$4)/SUMPRODUCT($F307:$L307/$F$4:$L$4)*100</f>
        <v>0</v>
      </c>
      <c r="U307" s="1">
        <f t="shared" si="89"/>
        <v>100</v>
      </c>
      <c r="V307" s="1">
        <f t="shared" si="90"/>
        <v>6</v>
      </c>
      <c r="W307" s="1">
        <f t="shared" si="91"/>
        <v>7</v>
      </c>
      <c r="X307" s="1">
        <f t="shared" si="92"/>
        <v>6</v>
      </c>
      <c r="Y307" s="1">
        <f t="shared" si="93"/>
        <v>0.0214285714285714</v>
      </c>
      <c r="Z307" s="1">
        <f t="shared" si="94"/>
        <v>0</v>
      </c>
      <c r="AA307" s="1">
        <f t="shared" si="95"/>
        <v>0</v>
      </c>
      <c r="AB307" s="1">
        <f t="shared" si="96"/>
        <v>0.1</v>
      </c>
      <c r="AC307" s="1">
        <f t="shared" si="97"/>
        <v>0</v>
      </c>
      <c r="AD307" s="1">
        <f t="shared" si="98"/>
        <v>1.18999437932613</v>
      </c>
      <c r="AE307" s="1">
        <f t="shared" si="99"/>
        <v>0.0142857142857143</v>
      </c>
      <c r="AF307" s="1">
        <f t="shared" si="100"/>
        <v>70</v>
      </c>
      <c r="AG307" s="1">
        <f t="shared" si="101"/>
        <v>0.7</v>
      </c>
      <c r="AH307" s="7">
        <f t="shared" si="102"/>
        <v>0.101758737024918</v>
      </c>
      <c r="AI307" s="7" cm="1">
        <f t="array" ref="AI307">SQRT(SUMPRODUCT(N307:T307/100,(1-($N$4:$T$4/(SUMPRODUCT(N307:T307,$N$4:$T$4)/100)))^2))</f>
        <v>0.0290537376869327</v>
      </c>
      <c r="AJ307" s="7" cm="1">
        <f t="array" ref="AJ307">SUMPRODUCT(N307:T307,$N$3:$T$3)/100</f>
        <v>1.8947687920439</v>
      </c>
      <c r="AK307" s="7" cm="1">
        <f t="array" ref="AK307">SUMPRODUCT(N307:T307/100,($N$3:$T$3-(SUMPRODUCT(N307:T307,$N$3:$T$3)/100))^2)</f>
        <v>0.00234106527333297</v>
      </c>
      <c r="AL307" s="7" cm="1">
        <f t="array" ref="AL307">SUMPRODUCT(N307:T307/100,($N$2:$T$2-(SUMPRODUCT(N307:T307,$N$2:$T$2)/100))^2)</f>
        <v>2.09350754742919</v>
      </c>
      <c r="AM307" s="7" cm="1">
        <f t="array" ref="AM307">SUMPRODUCT(N307:T307,$N$2:$T$2)/100</f>
        <v>10.6504823790299</v>
      </c>
      <c r="AN307" s="1" cm="1">
        <f t="array" ref="AN307">SUMPRODUCT(N307:T307,$N$1:$T$1)/100</f>
        <v>1109.7582017422</v>
      </c>
      <c r="AO307" s="1" cm="1">
        <f t="array" ref="AO307">-8.314*SUMPRODUCT((N307:T307/100)*LN(N307:T307/100+0.000000000001))</f>
        <v>3.62139437182299</v>
      </c>
      <c r="AP307" s="1" cm="1">
        <f t="array" ref="AP307">SUMPRODUCT((N307:T307/100)^2)</f>
        <v>0.811471129274498</v>
      </c>
      <c r="AQ307" s="1" cm="1">
        <f t="array" ref="AQ307">1/SUMPRODUCT((N307:T307/100)^2)</f>
        <v>1.23232973290628</v>
      </c>
      <c r="AR307" s="1" t="s">
        <v>55</v>
      </c>
      <c r="AS307" s="6">
        <f t="shared" si="103"/>
        <v>2</v>
      </c>
      <c r="AT307" s="1">
        <v>979.85</v>
      </c>
      <c r="AU307" s="1">
        <v>4</v>
      </c>
      <c r="AV307" s="1">
        <v>50</v>
      </c>
      <c r="AW307" s="1">
        <v>449.85</v>
      </c>
      <c r="AX307" s="1">
        <v>6</v>
      </c>
      <c r="AY307" s="5">
        <f t="shared" si="104"/>
        <v>224.925</v>
      </c>
      <c r="AZ307" s="1">
        <f t="shared" si="105"/>
        <v>3</v>
      </c>
      <c r="BA307" s="1">
        <f t="shared" si="106"/>
        <v>2699.1</v>
      </c>
      <c r="BB307" s="1">
        <f t="shared" si="107"/>
        <v>530</v>
      </c>
      <c r="BC307" s="1" t="s">
        <v>56</v>
      </c>
      <c r="BD307" s="1">
        <v>264</v>
      </c>
      <c r="BE307" s="1" t="s">
        <v>52</v>
      </c>
      <c r="BF307" s="1" t="s">
        <v>52</v>
      </c>
      <c r="BG307" s="1">
        <v>36</v>
      </c>
      <c r="BH307" s="1">
        <f t="shared" si="108"/>
        <v>0.670915018628318</v>
      </c>
      <c r="BI307" s="1">
        <f t="shared" si="109"/>
        <v>0.79375716356903</v>
      </c>
    </row>
    <row r="308" spans="1:61">
      <c r="A308" s="1">
        <v>741</v>
      </c>
      <c r="B308" s="1" t="s">
        <v>96</v>
      </c>
      <c r="C308" s="1" t="str">
        <f>_xlfn.XLOOKUP(A308,All!$A:$A,All!$C:$C,"")</f>
        <v>Cu-Al-Cr-Mg-Ni-Si</v>
      </c>
      <c r="D308" s="1">
        <v>2</v>
      </c>
      <c r="E308" s="1" t="s">
        <v>1344</v>
      </c>
      <c r="F308" s="1">
        <f t="shared" si="88"/>
        <v>92.25</v>
      </c>
      <c r="G308" s="1">
        <v>0.5</v>
      </c>
      <c r="H308" s="1">
        <v>0.1</v>
      </c>
      <c r="I308" s="1">
        <v>0.15</v>
      </c>
      <c r="J308" s="1">
        <v>6</v>
      </c>
      <c r="K308" s="1">
        <v>1</v>
      </c>
      <c r="L308" s="1">
        <v>0</v>
      </c>
      <c r="M308" s="1" t="s">
        <v>1345</v>
      </c>
      <c r="N308" s="1" cm="1">
        <f t="array" ref="N308">(F308/$F$4)/SUMPRODUCT($F308:$L308/$F$4:$L$4)*100</f>
        <v>89.8241262975082</v>
      </c>
      <c r="O308" s="1" cm="1">
        <f t="array" ref="O308">(G308/$G$4)/SUMPRODUCT($F308:$L308/$F$4:$L$4)*100</f>
        <v>1.14659676353571</v>
      </c>
      <c r="P308" s="1" cm="1">
        <f t="array" ref="P308">(H308/$H$4)/SUMPRODUCT($F308:$L308/$F$4:$L$4)*100</f>
        <v>0.118999437932613</v>
      </c>
      <c r="Q308" s="1" cm="1">
        <f t="array" ref="Q308">(I308/$I$4)/SUMPRODUCT($F308:$L308/$F$4:$L$4)*100</f>
        <v>0.381865548739609</v>
      </c>
      <c r="R308" s="1" cm="1">
        <f t="array" ref="R308">(J308/$J$4)/SUMPRODUCT($F308:$L308/$F$4:$L$4)*100</f>
        <v>6.32528046759661</v>
      </c>
      <c r="S308" s="1" cm="1">
        <f t="array" ref="S308">(K308/$K$4)/SUMPRODUCT($F308:$L308/$F$4:$L$4)*100</f>
        <v>2.20313148468724</v>
      </c>
      <c r="T308" s="1" cm="1">
        <f t="array" ref="T308">(L308/$L$4)/SUMPRODUCT($F308:$L308/$F$4:$L$4)*100</f>
        <v>0</v>
      </c>
      <c r="U308" s="1">
        <f t="shared" si="89"/>
        <v>100</v>
      </c>
      <c r="V308" s="1">
        <f t="shared" si="90"/>
        <v>6</v>
      </c>
      <c r="W308" s="1">
        <f t="shared" si="91"/>
        <v>7</v>
      </c>
      <c r="X308" s="1">
        <f t="shared" si="92"/>
        <v>6</v>
      </c>
      <c r="Y308" s="1">
        <f t="shared" si="93"/>
        <v>0.0214285714285714</v>
      </c>
      <c r="Z308" s="1">
        <f t="shared" si="94"/>
        <v>0</v>
      </c>
      <c r="AA308" s="1">
        <f t="shared" si="95"/>
        <v>0</v>
      </c>
      <c r="AB308" s="1">
        <f t="shared" si="96"/>
        <v>0.1</v>
      </c>
      <c r="AC308" s="1">
        <f t="shared" si="97"/>
        <v>0</v>
      </c>
      <c r="AD308" s="1">
        <f t="shared" si="98"/>
        <v>1.18999437932613</v>
      </c>
      <c r="AE308" s="1">
        <f t="shared" si="99"/>
        <v>0.0142857142857143</v>
      </c>
      <c r="AF308" s="1">
        <f t="shared" si="100"/>
        <v>70</v>
      </c>
      <c r="AG308" s="1">
        <f t="shared" si="101"/>
        <v>0.7</v>
      </c>
      <c r="AH308" s="7">
        <f t="shared" si="102"/>
        <v>0.101758737024918</v>
      </c>
      <c r="AI308" s="7" cm="1">
        <f t="array" ref="AI308">SQRT(SUMPRODUCT(N308:T308/100,(1-($N$4:$T$4/(SUMPRODUCT(N308:T308,$N$4:$T$4)/100)))^2))</f>
        <v>0.0290537376869327</v>
      </c>
      <c r="AJ308" s="7" cm="1">
        <f t="array" ref="AJ308">SUMPRODUCT(N308:T308,$N$3:$T$3)/100</f>
        <v>1.8947687920439</v>
      </c>
      <c r="AK308" s="7" cm="1">
        <f t="array" ref="AK308">SUMPRODUCT(N308:T308/100,($N$3:$T$3-(SUMPRODUCT(N308:T308,$N$3:$T$3)/100))^2)</f>
        <v>0.00234106527333297</v>
      </c>
      <c r="AL308" s="7" cm="1">
        <f t="array" ref="AL308">SUMPRODUCT(N308:T308/100,($N$2:$T$2-(SUMPRODUCT(N308:T308,$N$2:$T$2)/100))^2)</f>
        <v>2.09350754742919</v>
      </c>
      <c r="AM308" s="7" cm="1">
        <f t="array" ref="AM308">SUMPRODUCT(N308:T308,$N$2:$T$2)/100</f>
        <v>10.6504823790299</v>
      </c>
      <c r="AN308" s="1" cm="1">
        <f t="array" ref="AN308">SUMPRODUCT(N308:T308,$N$1:$T$1)/100</f>
        <v>1109.7582017422</v>
      </c>
      <c r="AO308" s="1" cm="1">
        <f t="array" ref="AO308">-8.314*SUMPRODUCT((N308:T308/100)*LN(N308:T308/100+0.000000000001))</f>
        <v>3.62139437182299</v>
      </c>
      <c r="AP308" s="1" cm="1">
        <f t="array" ref="AP308">SUMPRODUCT((N308:T308/100)^2)</f>
        <v>0.811471129274498</v>
      </c>
      <c r="AQ308" s="1" cm="1">
        <f t="array" ref="AQ308">1/SUMPRODUCT((N308:T308/100)^2)</f>
        <v>1.23232973290628</v>
      </c>
      <c r="AR308" s="1" t="s">
        <v>54</v>
      </c>
      <c r="AS308" s="6">
        <f t="shared" si="103"/>
        <v>0</v>
      </c>
      <c r="AT308" s="1">
        <v>969.85</v>
      </c>
      <c r="AU308" s="1">
        <v>4</v>
      </c>
      <c r="AV308" s="1">
        <v>0</v>
      </c>
      <c r="AW308" s="1">
        <v>499.85</v>
      </c>
      <c r="AX308" s="1">
        <v>12</v>
      </c>
      <c r="AY308" s="5">
        <f t="shared" si="104"/>
        <v>0</v>
      </c>
      <c r="AZ308" s="1">
        <f t="shared" si="105"/>
        <v>0</v>
      </c>
      <c r="BA308" s="1">
        <f t="shared" si="106"/>
        <v>5998.2</v>
      </c>
      <c r="BB308" s="1">
        <f t="shared" si="107"/>
        <v>470</v>
      </c>
      <c r="BC308" s="1" t="s">
        <v>51</v>
      </c>
      <c r="BD308" s="1">
        <v>276</v>
      </c>
      <c r="BE308" s="1" t="s">
        <v>52</v>
      </c>
      <c r="BF308" s="1" t="s">
        <v>52</v>
      </c>
      <c r="BG308" s="1">
        <v>36</v>
      </c>
      <c r="BH308" s="1">
        <f t="shared" si="108"/>
        <v>0.825246119331099</v>
      </c>
      <c r="BI308" s="1">
        <f t="shared" si="109"/>
        <v>0.777080750036464</v>
      </c>
    </row>
    <row r="309" spans="1:61">
      <c r="A309" s="1">
        <v>946</v>
      </c>
      <c r="B309" s="1" t="s">
        <v>99</v>
      </c>
      <c r="C309" s="1" t="str">
        <f>_xlfn.XLOOKUP(A309,All!$A:$A,All!$C:$C,"")</f>
        <v>Cu-Al-Cr-Mg-Ni-Si</v>
      </c>
      <c r="D309" s="1">
        <v>2</v>
      </c>
      <c r="E309" s="1" t="s">
        <v>1344</v>
      </c>
      <c r="F309" s="1">
        <f t="shared" si="88"/>
        <v>92.25</v>
      </c>
      <c r="G309" s="1">
        <v>0.5</v>
      </c>
      <c r="H309" s="1">
        <v>0.1</v>
      </c>
      <c r="I309" s="1">
        <v>0.15</v>
      </c>
      <c r="J309" s="1">
        <v>6</v>
      </c>
      <c r="K309" s="1">
        <v>1</v>
      </c>
      <c r="L309" s="1">
        <v>0</v>
      </c>
      <c r="M309" s="1" t="s">
        <v>1345</v>
      </c>
      <c r="N309" s="1" cm="1">
        <f t="array" ref="N309">(F309/$F$4)/SUMPRODUCT($F309:$L309/$F$4:$L$4)*100</f>
        <v>89.8241262975082</v>
      </c>
      <c r="O309" s="1" cm="1">
        <f t="array" ref="O309">(G309/$G$4)/SUMPRODUCT($F309:$L309/$F$4:$L$4)*100</f>
        <v>1.14659676353571</v>
      </c>
      <c r="P309" s="1" cm="1">
        <f t="array" ref="P309">(H309/$H$4)/SUMPRODUCT($F309:$L309/$F$4:$L$4)*100</f>
        <v>0.118999437932613</v>
      </c>
      <c r="Q309" s="1" cm="1">
        <f t="array" ref="Q309">(I309/$I$4)/SUMPRODUCT($F309:$L309/$F$4:$L$4)*100</f>
        <v>0.381865548739609</v>
      </c>
      <c r="R309" s="1" cm="1">
        <f t="array" ref="R309">(J309/$J$4)/SUMPRODUCT($F309:$L309/$F$4:$L$4)*100</f>
        <v>6.32528046759661</v>
      </c>
      <c r="S309" s="1" cm="1">
        <f t="array" ref="S309">(K309/$K$4)/SUMPRODUCT($F309:$L309/$F$4:$L$4)*100</f>
        <v>2.20313148468724</v>
      </c>
      <c r="T309" s="1" cm="1">
        <f t="array" ref="T309">(L309/$L$4)/SUMPRODUCT($F309:$L309/$F$4:$L$4)*100</f>
        <v>0</v>
      </c>
      <c r="U309" s="1">
        <f t="shared" si="89"/>
        <v>100</v>
      </c>
      <c r="V309" s="1">
        <f t="shared" si="90"/>
        <v>6</v>
      </c>
      <c r="W309" s="1">
        <f t="shared" si="91"/>
        <v>7</v>
      </c>
      <c r="X309" s="1">
        <f t="shared" si="92"/>
        <v>6</v>
      </c>
      <c r="Y309" s="1">
        <f t="shared" si="93"/>
        <v>0.0214285714285714</v>
      </c>
      <c r="Z309" s="1">
        <f t="shared" si="94"/>
        <v>0</v>
      </c>
      <c r="AA309" s="1">
        <f t="shared" si="95"/>
        <v>0</v>
      </c>
      <c r="AB309" s="1">
        <f t="shared" si="96"/>
        <v>0.1</v>
      </c>
      <c r="AC309" s="1">
        <f t="shared" si="97"/>
        <v>0</v>
      </c>
      <c r="AD309" s="1">
        <f t="shared" si="98"/>
        <v>1.18999437932613</v>
      </c>
      <c r="AE309" s="1">
        <f t="shared" si="99"/>
        <v>0.0142857142857143</v>
      </c>
      <c r="AF309" s="1">
        <f t="shared" si="100"/>
        <v>70</v>
      </c>
      <c r="AG309" s="1">
        <f t="shared" si="101"/>
        <v>0.7</v>
      </c>
      <c r="AH309" s="7">
        <f t="shared" si="102"/>
        <v>0.101758737024918</v>
      </c>
      <c r="AI309" s="7" cm="1">
        <f t="array" ref="AI309">SQRT(SUMPRODUCT(N309:T309/100,(1-($N$4:$T$4/(SUMPRODUCT(N309:T309,$N$4:$T$4)/100)))^2))</f>
        <v>0.0290537376869327</v>
      </c>
      <c r="AJ309" s="7" cm="1">
        <f t="array" ref="AJ309">SUMPRODUCT(N309:T309,$N$3:$T$3)/100</f>
        <v>1.8947687920439</v>
      </c>
      <c r="AK309" s="7" cm="1">
        <f t="array" ref="AK309">SUMPRODUCT(N309:T309/100,($N$3:$T$3-(SUMPRODUCT(N309:T309,$N$3:$T$3)/100))^2)</f>
        <v>0.00234106527333297</v>
      </c>
      <c r="AL309" s="7" cm="1">
        <f t="array" ref="AL309">SUMPRODUCT(N309:T309/100,($N$2:$T$2-(SUMPRODUCT(N309:T309,$N$2:$T$2)/100))^2)</f>
        <v>2.09350754742919</v>
      </c>
      <c r="AM309" s="7" cm="1">
        <f t="array" ref="AM309">SUMPRODUCT(N309:T309,$N$2:$T$2)/100</f>
        <v>10.6504823790299</v>
      </c>
      <c r="AN309" s="1" cm="1">
        <f t="array" ref="AN309">SUMPRODUCT(N309:T309,$N$1:$T$1)/100</f>
        <v>1109.7582017422</v>
      </c>
      <c r="AO309" s="1" cm="1">
        <f t="array" ref="AO309">-8.314*SUMPRODUCT((N309:T309/100)*LN(N309:T309/100+0.000000000001))</f>
        <v>3.62139437182299</v>
      </c>
      <c r="AP309" s="1" cm="1">
        <f t="array" ref="AP309">SUMPRODUCT((N309:T309/100)^2)</f>
        <v>0.811471129274498</v>
      </c>
      <c r="AQ309" s="1" cm="1">
        <f t="array" ref="AQ309">1/SUMPRODUCT((N309:T309/100)^2)</f>
        <v>1.23232973290628</v>
      </c>
      <c r="AR309" s="1" t="s">
        <v>55</v>
      </c>
      <c r="AS309" s="6">
        <f t="shared" si="103"/>
        <v>2</v>
      </c>
      <c r="AT309" s="1">
        <v>979.85</v>
      </c>
      <c r="AU309" s="1">
        <v>4</v>
      </c>
      <c r="AV309" s="1">
        <v>50</v>
      </c>
      <c r="AW309" s="1">
        <v>449.85</v>
      </c>
      <c r="AX309" s="1">
        <v>0.75</v>
      </c>
      <c r="AY309" s="5">
        <f t="shared" si="104"/>
        <v>224.925</v>
      </c>
      <c r="AZ309" s="1">
        <f t="shared" si="105"/>
        <v>0.375</v>
      </c>
      <c r="BA309" s="1">
        <f t="shared" si="106"/>
        <v>337.3875</v>
      </c>
      <c r="BB309" s="1">
        <f t="shared" si="107"/>
        <v>530</v>
      </c>
      <c r="BC309" s="1" t="s">
        <v>56</v>
      </c>
      <c r="BD309" s="1">
        <v>278</v>
      </c>
      <c r="BE309" s="1" t="s">
        <v>52</v>
      </c>
      <c r="BF309" s="1" t="s">
        <v>52</v>
      </c>
      <c r="BG309" s="1">
        <v>36</v>
      </c>
      <c r="BH309" s="1">
        <f t="shared" si="108"/>
        <v>0.85096796944823</v>
      </c>
      <c r="BI309" s="1">
        <f t="shared" si="109"/>
        <v>0.774436547805945</v>
      </c>
    </row>
    <row r="310" spans="1:61">
      <c r="A310" s="1">
        <v>919</v>
      </c>
      <c r="B310" s="1" t="s">
        <v>99</v>
      </c>
      <c r="C310" s="1" t="str">
        <f>_xlfn.XLOOKUP(A310,All!$A:$A,All!$C:$C,"")</f>
        <v>Cu-Al-Cr-Mg-Ni-Si</v>
      </c>
      <c r="D310" s="1">
        <v>2</v>
      </c>
      <c r="E310" s="1" t="s">
        <v>1344</v>
      </c>
      <c r="F310" s="1">
        <f t="shared" si="88"/>
        <v>92.25</v>
      </c>
      <c r="G310" s="1">
        <v>0.5</v>
      </c>
      <c r="H310" s="1">
        <v>0.1</v>
      </c>
      <c r="I310" s="1">
        <v>0.15</v>
      </c>
      <c r="J310" s="1">
        <v>6</v>
      </c>
      <c r="K310" s="1">
        <v>1</v>
      </c>
      <c r="L310" s="1">
        <v>0</v>
      </c>
      <c r="M310" s="1" t="s">
        <v>1345</v>
      </c>
      <c r="N310" s="1" cm="1">
        <f t="array" ref="N310">(F310/$F$4)/SUMPRODUCT($F310:$L310/$F$4:$L$4)*100</f>
        <v>89.8241262975082</v>
      </c>
      <c r="O310" s="1" cm="1">
        <f t="array" ref="O310">(G310/$G$4)/SUMPRODUCT($F310:$L310/$F$4:$L$4)*100</f>
        <v>1.14659676353571</v>
      </c>
      <c r="P310" s="1" cm="1">
        <f t="array" ref="P310">(H310/$H$4)/SUMPRODUCT($F310:$L310/$F$4:$L$4)*100</f>
        <v>0.118999437932613</v>
      </c>
      <c r="Q310" s="1" cm="1">
        <f t="array" ref="Q310">(I310/$I$4)/SUMPRODUCT($F310:$L310/$F$4:$L$4)*100</f>
        <v>0.381865548739609</v>
      </c>
      <c r="R310" s="1" cm="1">
        <f t="array" ref="R310">(J310/$J$4)/SUMPRODUCT($F310:$L310/$F$4:$L$4)*100</f>
        <v>6.32528046759661</v>
      </c>
      <c r="S310" s="1" cm="1">
        <f t="array" ref="S310">(K310/$K$4)/SUMPRODUCT($F310:$L310/$F$4:$L$4)*100</f>
        <v>2.20313148468724</v>
      </c>
      <c r="T310" s="1" cm="1">
        <f t="array" ref="T310">(L310/$L$4)/SUMPRODUCT($F310:$L310/$F$4:$L$4)*100</f>
        <v>0</v>
      </c>
      <c r="U310" s="1">
        <f t="shared" si="89"/>
        <v>100</v>
      </c>
      <c r="V310" s="1">
        <f t="shared" si="90"/>
        <v>6</v>
      </c>
      <c r="W310" s="1">
        <f t="shared" si="91"/>
        <v>7</v>
      </c>
      <c r="X310" s="1">
        <f t="shared" si="92"/>
        <v>6</v>
      </c>
      <c r="Y310" s="1">
        <f t="shared" si="93"/>
        <v>0.0214285714285714</v>
      </c>
      <c r="Z310" s="1">
        <f t="shared" si="94"/>
        <v>0</v>
      </c>
      <c r="AA310" s="1">
        <f t="shared" si="95"/>
        <v>0</v>
      </c>
      <c r="AB310" s="1">
        <f t="shared" si="96"/>
        <v>0.1</v>
      </c>
      <c r="AC310" s="1">
        <f t="shared" si="97"/>
        <v>0</v>
      </c>
      <c r="AD310" s="1">
        <f t="shared" si="98"/>
        <v>1.18999437932613</v>
      </c>
      <c r="AE310" s="1">
        <f t="shared" si="99"/>
        <v>0.0142857142857143</v>
      </c>
      <c r="AF310" s="1">
        <f t="shared" si="100"/>
        <v>70</v>
      </c>
      <c r="AG310" s="1">
        <f t="shared" si="101"/>
        <v>0.7</v>
      </c>
      <c r="AH310" s="7">
        <f t="shared" si="102"/>
        <v>0.101758737024918</v>
      </c>
      <c r="AI310" s="7" cm="1">
        <f t="array" ref="AI310">SQRT(SUMPRODUCT(N310:T310/100,(1-($N$4:$T$4/(SUMPRODUCT(N310:T310,$N$4:$T$4)/100)))^2))</f>
        <v>0.0290537376869327</v>
      </c>
      <c r="AJ310" s="7" cm="1">
        <f t="array" ref="AJ310">SUMPRODUCT(N310:T310,$N$3:$T$3)/100</f>
        <v>1.8947687920439</v>
      </c>
      <c r="AK310" s="7" cm="1">
        <f t="array" ref="AK310">SUMPRODUCT(N310:T310/100,($N$3:$T$3-(SUMPRODUCT(N310:T310,$N$3:$T$3)/100))^2)</f>
        <v>0.00234106527333297</v>
      </c>
      <c r="AL310" s="7" cm="1">
        <f t="array" ref="AL310">SUMPRODUCT(N310:T310/100,($N$2:$T$2-(SUMPRODUCT(N310:T310,$N$2:$T$2)/100))^2)</f>
        <v>2.09350754742919</v>
      </c>
      <c r="AM310" s="7" cm="1">
        <f t="array" ref="AM310">SUMPRODUCT(N310:T310,$N$2:$T$2)/100</f>
        <v>10.6504823790299</v>
      </c>
      <c r="AN310" s="1" cm="1">
        <f t="array" ref="AN310">SUMPRODUCT(N310:T310,$N$1:$T$1)/100</f>
        <v>1109.7582017422</v>
      </c>
      <c r="AO310" s="1" cm="1">
        <f t="array" ref="AO310">-8.314*SUMPRODUCT((N310:T310/100)*LN(N310:T310/100+0.000000000001))</f>
        <v>3.62139437182299</v>
      </c>
      <c r="AP310" s="1" cm="1">
        <f t="array" ref="AP310">SUMPRODUCT((N310:T310/100)^2)</f>
        <v>0.811471129274498</v>
      </c>
      <c r="AQ310" s="1" cm="1">
        <f t="array" ref="AQ310">1/SUMPRODUCT((N310:T310/100)^2)</f>
        <v>1.23232973290628</v>
      </c>
      <c r="AR310" s="1" t="s">
        <v>55</v>
      </c>
      <c r="AS310" s="6">
        <f t="shared" si="103"/>
        <v>2</v>
      </c>
      <c r="AT310" s="1">
        <v>979.85</v>
      </c>
      <c r="AU310" s="1">
        <v>4</v>
      </c>
      <c r="AV310" s="1">
        <v>50</v>
      </c>
      <c r="AW310" s="1">
        <v>449.85</v>
      </c>
      <c r="AX310" s="1">
        <v>0.5</v>
      </c>
      <c r="AY310" s="5">
        <f t="shared" si="104"/>
        <v>224.925</v>
      </c>
      <c r="AZ310" s="1">
        <f t="shared" si="105"/>
        <v>0.25</v>
      </c>
      <c r="BA310" s="1">
        <f t="shared" si="106"/>
        <v>224.925</v>
      </c>
      <c r="BB310" s="1">
        <f t="shared" si="107"/>
        <v>530</v>
      </c>
      <c r="BC310" s="1" t="s">
        <v>56</v>
      </c>
      <c r="BD310" s="1">
        <v>279</v>
      </c>
      <c r="BE310" s="1" t="s">
        <v>52</v>
      </c>
      <c r="BF310" s="1" t="s">
        <v>52</v>
      </c>
      <c r="BG310" s="1">
        <v>36</v>
      </c>
      <c r="BH310" s="1">
        <f t="shared" si="108"/>
        <v>0.863828894506795</v>
      </c>
      <c r="BI310" s="1">
        <f t="shared" si="109"/>
        <v>0.773129311444233</v>
      </c>
    </row>
    <row r="311" spans="1:61">
      <c r="A311" s="1">
        <v>945</v>
      </c>
      <c r="B311" s="1" t="s">
        <v>99</v>
      </c>
      <c r="C311" s="1" t="str">
        <f>_xlfn.XLOOKUP(A311,All!$A:$A,All!$C:$C,"")</f>
        <v>Cu-Al-Cr-Mg-Ni-Si</v>
      </c>
      <c r="D311" s="1">
        <v>2</v>
      </c>
      <c r="E311" s="1" t="s">
        <v>1344</v>
      </c>
      <c r="F311" s="1">
        <f t="shared" si="88"/>
        <v>92.25</v>
      </c>
      <c r="G311" s="1">
        <v>0.5</v>
      </c>
      <c r="H311" s="1">
        <v>0.1</v>
      </c>
      <c r="I311" s="1">
        <v>0.15</v>
      </c>
      <c r="J311" s="1">
        <v>6</v>
      </c>
      <c r="K311" s="1">
        <v>1</v>
      </c>
      <c r="L311" s="1">
        <v>0</v>
      </c>
      <c r="M311" s="1" t="s">
        <v>1345</v>
      </c>
      <c r="N311" s="1" cm="1">
        <f t="array" ref="N311">(F311/$F$4)/SUMPRODUCT($F311:$L311/$F$4:$L$4)*100</f>
        <v>89.8241262975082</v>
      </c>
      <c r="O311" s="1" cm="1">
        <f t="array" ref="O311">(G311/$G$4)/SUMPRODUCT($F311:$L311/$F$4:$L$4)*100</f>
        <v>1.14659676353571</v>
      </c>
      <c r="P311" s="1" cm="1">
        <f t="array" ref="P311">(H311/$H$4)/SUMPRODUCT($F311:$L311/$F$4:$L$4)*100</f>
        <v>0.118999437932613</v>
      </c>
      <c r="Q311" s="1" cm="1">
        <f t="array" ref="Q311">(I311/$I$4)/SUMPRODUCT($F311:$L311/$F$4:$L$4)*100</f>
        <v>0.381865548739609</v>
      </c>
      <c r="R311" s="1" cm="1">
        <f t="array" ref="R311">(J311/$J$4)/SUMPRODUCT($F311:$L311/$F$4:$L$4)*100</f>
        <v>6.32528046759661</v>
      </c>
      <c r="S311" s="1" cm="1">
        <f t="array" ref="S311">(K311/$K$4)/SUMPRODUCT($F311:$L311/$F$4:$L$4)*100</f>
        <v>2.20313148468724</v>
      </c>
      <c r="T311" s="1" cm="1">
        <f t="array" ref="T311">(L311/$L$4)/SUMPRODUCT($F311:$L311/$F$4:$L$4)*100</f>
        <v>0</v>
      </c>
      <c r="U311" s="1">
        <f t="shared" si="89"/>
        <v>100</v>
      </c>
      <c r="V311" s="1">
        <f t="shared" si="90"/>
        <v>6</v>
      </c>
      <c r="W311" s="1">
        <f t="shared" si="91"/>
        <v>7</v>
      </c>
      <c r="X311" s="1">
        <f t="shared" si="92"/>
        <v>6</v>
      </c>
      <c r="Y311" s="1">
        <f t="shared" si="93"/>
        <v>0.0214285714285714</v>
      </c>
      <c r="Z311" s="1">
        <f t="shared" si="94"/>
        <v>0</v>
      </c>
      <c r="AA311" s="1">
        <f t="shared" si="95"/>
        <v>0</v>
      </c>
      <c r="AB311" s="1">
        <f t="shared" si="96"/>
        <v>0.1</v>
      </c>
      <c r="AC311" s="1">
        <f t="shared" si="97"/>
        <v>0</v>
      </c>
      <c r="AD311" s="1">
        <f t="shared" si="98"/>
        <v>1.18999437932613</v>
      </c>
      <c r="AE311" s="1">
        <f t="shared" si="99"/>
        <v>0.0142857142857143</v>
      </c>
      <c r="AF311" s="1">
        <f t="shared" si="100"/>
        <v>70</v>
      </c>
      <c r="AG311" s="1">
        <f t="shared" si="101"/>
        <v>0.7</v>
      </c>
      <c r="AH311" s="7">
        <f t="shared" si="102"/>
        <v>0.101758737024918</v>
      </c>
      <c r="AI311" s="7" cm="1">
        <f t="array" ref="AI311">SQRT(SUMPRODUCT(N311:T311/100,(1-($N$4:$T$4/(SUMPRODUCT(N311:T311,$N$4:$T$4)/100)))^2))</f>
        <v>0.0290537376869327</v>
      </c>
      <c r="AJ311" s="7" cm="1">
        <f t="array" ref="AJ311">SUMPRODUCT(N311:T311,$N$3:$T$3)/100</f>
        <v>1.8947687920439</v>
      </c>
      <c r="AK311" s="7" cm="1">
        <f t="array" ref="AK311">SUMPRODUCT(N311:T311/100,($N$3:$T$3-(SUMPRODUCT(N311:T311,$N$3:$T$3)/100))^2)</f>
        <v>0.00234106527333297</v>
      </c>
      <c r="AL311" s="7" cm="1">
        <f t="array" ref="AL311">SUMPRODUCT(N311:T311/100,($N$2:$T$2-(SUMPRODUCT(N311:T311,$N$2:$T$2)/100))^2)</f>
        <v>2.09350754742919</v>
      </c>
      <c r="AM311" s="7" cm="1">
        <f t="array" ref="AM311">SUMPRODUCT(N311:T311,$N$2:$T$2)/100</f>
        <v>10.6504823790299</v>
      </c>
      <c r="AN311" s="1" cm="1">
        <f t="array" ref="AN311">SUMPRODUCT(N311:T311,$N$1:$T$1)/100</f>
        <v>1109.7582017422</v>
      </c>
      <c r="AO311" s="1" cm="1">
        <f t="array" ref="AO311">-8.314*SUMPRODUCT((N311:T311/100)*LN(N311:T311/100+0.000000000001))</f>
        <v>3.62139437182299</v>
      </c>
      <c r="AP311" s="1" cm="1">
        <f t="array" ref="AP311">SUMPRODUCT((N311:T311/100)^2)</f>
        <v>0.811471129274498</v>
      </c>
      <c r="AQ311" s="1" cm="1">
        <f t="array" ref="AQ311">1/SUMPRODUCT((N311:T311/100)^2)</f>
        <v>1.23232973290628</v>
      </c>
      <c r="AR311" s="1" t="s">
        <v>55</v>
      </c>
      <c r="AS311" s="6">
        <f t="shared" si="103"/>
        <v>2</v>
      </c>
      <c r="AT311" s="1">
        <v>979.85</v>
      </c>
      <c r="AU311" s="1">
        <v>4</v>
      </c>
      <c r="AV311" s="1">
        <v>50</v>
      </c>
      <c r="AW311" s="1">
        <v>399.85</v>
      </c>
      <c r="AX311" s="1">
        <v>0.75</v>
      </c>
      <c r="AY311" s="5">
        <f t="shared" si="104"/>
        <v>199.925</v>
      </c>
      <c r="AZ311" s="1">
        <f t="shared" si="105"/>
        <v>0.375</v>
      </c>
      <c r="BA311" s="1">
        <f t="shared" si="106"/>
        <v>299.8875</v>
      </c>
      <c r="BB311" s="1">
        <f t="shared" si="107"/>
        <v>580</v>
      </c>
      <c r="BC311" s="1" t="s">
        <v>56</v>
      </c>
      <c r="BD311" s="1">
        <v>284</v>
      </c>
      <c r="BE311" s="1" t="s">
        <v>52</v>
      </c>
      <c r="BF311" s="1" t="s">
        <v>52</v>
      </c>
      <c r="BG311" s="1">
        <v>36</v>
      </c>
      <c r="BH311" s="1">
        <f t="shared" si="108"/>
        <v>0.928133519799621</v>
      </c>
      <c r="BI311" s="1">
        <f t="shared" si="109"/>
        <v>0.766743793103087</v>
      </c>
    </row>
    <row r="312" spans="1:61">
      <c r="A312" s="1">
        <v>1009</v>
      </c>
      <c r="B312" s="1" t="s">
        <v>99</v>
      </c>
      <c r="C312" s="1" t="str">
        <f>_xlfn.XLOOKUP(A312,All!$A:$A,All!$C:$C,"")</f>
        <v>Cu-Al-Cr-Mg-Ni-Si</v>
      </c>
      <c r="D312" s="1">
        <v>2</v>
      </c>
      <c r="E312" s="1" t="s">
        <v>1344</v>
      </c>
      <c r="F312" s="1">
        <f t="shared" si="88"/>
        <v>92.25</v>
      </c>
      <c r="G312" s="1">
        <v>0.5</v>
      </c>
      <c r="H312" s="1">
        <v>0.1</v>
      </c>
      <c r="I312" s="1">
        <v>0.15</v>
      </c>
      <c r="J312" s="1">
        <v>6</v>
      </c>
      <c r="K312" s="1">
        <v>1</v>
      </c>
      <c r="L312" s="1">
        <v>0</v>
      </c>
      <c r="M312" s="1" t="s">
        <v>1345</v>
      </c>
      <c r="N312" s="1" cm="1">
        <f t="array" ref="N312">(F312/$F$4)/SUMPRODUCT($F312:$L312/$F$4:$L$4)*100</f>
        <v>89.8241262975082</v>
      </c>
      <c r="O312" s="1" cm="1">
        <f t="array" ref="O312">(G312/$G$4)/SUMPRODUCT($F312:$L312/$F$4:$L$4)*100</f>
        <v>1.14659676353571</v>
      </c>
      <c r="P312" s="1" cm="1">
        <f t="array" ref="P312">(H312/$H$4)/SUMPRODUCT($F312:$L312/$F$4:$L$4)*100</f>
        <v>0.118999437932613</v>
      </c>
      <c r="Q312" s="1" cm="1">
        <f t="array" ref="Q312">(I312/$I$4)/SUMPRODUCT($F312:$L312/$F$4:$L$4)*100</f>
        <v>0.381865548739609</v>
      </c>
      <c r="R312" s="1" cm="1">
        <f t="array" ref="R312">(J312/$J$4)/SUMPRODUCT($F312:$L312/$F$4:$L$4)*100</f>
        <v>6.32528046759661</v>
      </c>
      <c r="S312" s="1" cm="1">
        <f t="array" ref="S312">(K312/$K$4)/SUMPRODUCT($F312:$L312/$F$4:$L$4)*100</f>
        <v>2.20313148468724</v>
      </c>
      <c r="T312" s="1" cm="1">
        <f t="array" ref="T312">(L312/$L$4)/SUMPRODUCT($F312:$L312/$F$4:$L$4)*100</f>
        <v>0</v>
      </c>
      <c r="U312" s="1">
        <f t="shared" si="89"/>
        <v>100</v>
      </c>
      <c r="V312" s="1">
        <f t="shared" si="90"/>
        <v>6</v>
      </c>
      <c r="W312" s="1">
        <f t="shared" si="91"/>
        <v>7</v>
      </c>
      <c r="X312" s="1">
        <f t="shared" si="92"/>
        <v>6</v>
      </c>
      <c r="Y312" s="1">
        <f t="shared" si="93"/>
        <v>0.0214285714285714</v>
      </c>
      <c r="Z312" s="1">
        <f t="shared" si="94"/>
        <v>0</v>
      </c>
      <c r="AA312" s="1">
        <f t="shared" si="95"/>
        <v>0</v>
      </c>
      <c r="AB312" s="1">
        <f t="shared" si="96"/>
        <v>0.1</v>
      </c>
      <c r="AC312" s="1">
        <f t="shared" si="97"/>
        <v>0</v>
      </c>
      <c r="AD312" s="1">
        <f t="shared" si="98"/>
        <v>1.18999437932613</v>
      </c>
      <c r="AE312" s="1">
        <f t="shared" si="99"/>
        <v>0.0142857142857143</v>
      </c>
      <c r="AF312" s="1">
        <f t="shared" si="100"/>
        <v>70</v>
      </c>
      <c r="AG312" s="1">
        <f t="shared" si="101"/>
        <v>0.7</v>
      </c>
      <c r="AH312" s="7">
        <f t="shared" si="102"/>
        <v>0.101758737024918</v>
      </c>
      <c r="AI312" s="7" cm="1">
        <f t="array" ref="AI312">SQRT(SUMPRODUCT(N312:T312/100,(1-($N$4:$T$4/(SUMPRODUCT(N312:T312,$N$4:$T$4)/100)))^2))</f>
        <v>0.0290537376869327</v>
      </c>
      <c r="AJ312" s="7" cm="1">
        <f t="array" ref="AJ312">SUMPRODUCT(N312:T312,$N$3:$T$3)/100</f>
        <v>1.8947687920439</v>
      </c>
      <c r="AK312" s="7" cm="1">
        <f t="array" ref="AK312">SUMPRODUCT(N312:T312/100,($N$3:$T$3-(SUMPRODUCT(N312:T312,$N$3:$T$3)/100))^2)</f>
        <v>0.00234106527333297</v>
      </c>
      <c r="AL312" s="7" cm="1">
        <f t="array" ref="AL312">SUMPRODUCT(N312:T312/100,($N$2:$T$2-(SUMPRODUCT(N312:T312,$N$2:$T$2)/100))^2)</f>
        <v>2.09350754742919</v>
      </c>
      <c r="AM312" s="7" cm="1">
        <f t="array" ref="AM312">SUMPRODUCT(N312:T312,$N$2:$T$2)/100</f>
        <v>10.6504823790299</v>
      </c>
      <c r="AN312" s="1" cm="1">
        <f t="array" ref="AN312">SUMPRODUCT(N312:T312,$N$1:$T$1)/100</f>
        <v>1109.7582017422</v>
      </c>
      <c r="AO312" s="1" cm="1">
        <f t="array" ref="AO312">-8.314*SUMPRODUCT((N312:T312/100)*LN(N312:T312/100+0.000000000001))</f>
        <v>3.62139437182299</v>
      </c>
      <c r="AP312" s="1" cm="1">
        <f t="array" ref="AP312">SUMPRODUCT((N312:T312/100)^2)</f>
        <v>0.811471129274498</v>
      </c>
      <c r="AQ312" s="1" cm="1">
        <f t="array" ref="AQ312">1/SUMPRODUCT((N312:T312/100)^2)</f>
        <v>1.23232973290628</v>
      </c>
      <c r="AR312" s="1" t="s">
        <v>55</v>
      </c>
      <c r="AS312" s="6">
        <f t="shared" si="103"/>
        <v>2</v>
      </c>
      <c r="AT312" s="1">
        <v>979.85</v>
      </c>
      <c r="AU312" s="1">
        <v>4</v>
      </c>
      <c r="AV312" s="1">
        <v>50</v>
      </c>
      <c r="AW312" s="1">
        <v>449.85</v>
      </c>
      <c r="AX312" s="1">
        <v>1.5</v>
      </c>
      <c r="AY312" s="5">
        <f t="shared" si="104"/>
        <v>224.925</v>
      </c>
      <c r="AZ312" s="1">
        <f t="shared" si="105"/>
        <v>0.75</v>
      </c>
      <c r="BA312" s="1">
        <f t="shared" si="106"/>
        <v>674.775</v>
      </c>
      <c r="BB312" s="1">
        <f t="shared" si="107"/>
        <v>530</v>
      </c>
      <c r="BC312" s="1" t="s">
        <v>56</v>
      </c>
      <c r="BD312" s="1">
        <v>284</v>
      </c>
      <c r="BE312" s="1" t="s">
        <v>52</v>
      </c>
      <c r="BF312" s="1" t="s">
        <v>52</v>
      </c>
      <c r="BG312" s="1">
        <v>36</v>
      </c>
      <c r="BH312" s="1">
        <f t="shared" si="108"/>
        <v>0.928133519799621</v>
      </c>
      <c r="BI312" s="1">
        <f t="shared" si="109"/>
        <v>0.766743793103087</v>
      </c>
    </row>
    <row r="313" spans="1:61">
      <c r="A313" s="1">
        <v>883</v>
      </c>
      <c r="B313" s="1" t="s">
        <v>99</v>
      </c>
      <c r="C313" s="1" t="str">
        <f>_xlfn.XLOOKUP(A313,All!$A:$A,All!$C:$C,"")</f>
        <v>Cu-Al-Cr-Mg-Ni-Si</v>
      </c>
      <c r="D313" s="1">
        <v>2</v>
      </c>
      <c r="E313" s="1" t="s">
        <v>1344</v>
      </c>
      <c r="F313" s="1">
        <f t="shared" si="88"/>
        <v>92.25</v>
      </c>
      <c r="G313" s="1">
        <v>0.5</v>
      </c>
      <c r="H313" s="1">
        <v>0.1</v>
      </c>
      <c r="I313" s="1">
        <v>0.15</v>
      </c>
      <c r="J313" s="1">
        <v>6</v>
      </c>
      <c r="K313" s="1">
        <v>1</v>
      </c>
      <c r="L313" s="1">
        <v>0</v>
      </c>
      <c r="M313" s="1" t="s">
        <v>1345</v>
      </c>
      <c r="N313" s="1" cm="1">
        <f t="array" ref="N313">(F313/$F$4)/SUMPRODUCT($F313:$L313/$F$4:$L$4)*100</f>
        <v>89.8241262975082</v>
      </c>
      <c r="O313" s="1" cm="1">
        <f t="array" ref="O313">(G313/$G$4)/SUMPRODUCT($F313:$L313/$F$4:$L$4)*100</f>
        <v>1.14659676353571</v>
      </c>
      <c r="P313" s="1" cm="1">
        <f t="array" ref="P313">(H313/$H$4)/SUMPRODUCT($F313:$L313/$F$4:$L$4)*100</f>
        <v>0.118999437932613</v>
      </c>
      <c r="Q313" s="1" cm="1">
        <f t="array" ref="Q313">(I313/$I$4)/SUMPRODUCT($F313:$L313/$F$4:$L$4)*100</f>
        <v>0.381865548739609</v>
      </c>
      <c r="R313" s="1" cm="1">
        <f t="array" ref="R313">(J313/$J$4)/SUMPRODUCT($F313:$L313/$F$4:$L$4)*100</f>
        <v>6.32528046759661</v>
      </c>
      <c r="S313" s="1" cm="1">
        <f t="array" ref="S313">(K313/$K$4)/SUMPRODUCT($F313:$L313/$F$4:$L$4)*100</f>
        <v>2.20313148468724</v>
      </c>
      <c r="T313" s="1" cm="1">
        <f t="array" ref="T313">(L313/$L$4)/SUMPRODUCT($F313:$L313/$F$4:$L$4)*100</f>
        <v>0</v>
      </c>
      <c r="U313" s="1">
        <f t="shared" si="89"/>
        <v>100</v>
      </c>
      <c r="V313" s="1">
        <f t="shared" si="90"/>
        <v>6</v>
      </c>
      <c r="W313" s="1">
        <f t="shared" si="91"/>
        <v>7</v>
      </c>
      <c r="X313" s="1">
        <f t="shared" si="92"/>
        <v>6</v>
      </c>
      <c r="Y313" s="1">
        <f t="shared" si="93"/>
        <v>0.0214285714285714</v>
      </c>
      <c r="Z313" s="1">
        <f t="shared" si="94"/>
        <v>0</v>
      </c>
      <c r="AA313" s="1">
        <f t="shared" si="95"/>
        <v>0</v>
      </c>
      <c r="AB313" s="1">
        <f t="shared" si="96"/>
        <v>0.1</v>
      </c>
      <c r="AC313" s="1">
        <f t="shared" si="97"/>
        <v>0</v>
      </c>
      <c r="AD313" s="1">
        <f t="shared" si="98"/>
        <v>1.18999437932613</v>
      </c>
      <c r="AE313" s="1">
        <f t="shared" si="99"/>
        <v>0.0142857142857143</v>
      </c>
      <c r="AF313" s="1">
        <f t="shared" si="100"/>
        <v>70</v>
      </c>
      <c r="AG313" s="1">
        <f t="shared" si="101"/>
        <v>0.7</v>
      </c>
      <c r="AH313" s="7">
        <f t="shared" si="102"/>
        <v>0.101758737024918</v>
      </c>
      <c r="AI313" s="7" cm="1">
        <f t="array" ref="AI313">SQRT(SUMPRODUCT(N313:T313/100,(1-($N$4:$T$4/(SUMPRODUCT(N313:T313,$N$4:$T$4)/100)))^2))</f>
        <v>0.0290537376869327</v>
      </c>
      <c r="AJ313" s="7" cm="1">
        <f t="array" ref="AJ313">SUMPRODUCT(N313:T313,$N$3:$T$3)/100</f>
        <v>1.8947687920439</v>
      </c>
      <c r="AK313" s="7" cm="1">
        <f t="array" ref="AK313">SUMPRODUCT(N313:T313/100,($N$3:$T$3-(SUMPRODUCT(N313:T313,$N$3:$T$3)/100))^2)</f>
        <v>0.00234106527333297</v>
      </c>
      <c r="AL313" s="7" cm="1">
        <f t="array" ref="AL313">SUMPRODUCT(N313:T313/100,($N$2:$T$2-(SUMPRODUCT(N313:T313,$N$2:$T$2)/100))^2)</f>
        <v>2.09350754742919</v>
      </c>
      <c r="AM313" s="7" cm="1">
        <f t="array" ref="AM313">SUMPRODUCT(N313:T313,$N$2:$T$2)/100</f>
        <v>10.6504823790299</v>
      </c>
      <c r="AN313" s="1" cm="1">
        <f t="array" ref="AN313">SUMPRODUCT(N313:T313,$N$1:$T$1)/100</f>
        <v>1109.7582017422</v>
      </c>
      <c r="AO313" s="1" cm="1">
        <f t="array" ref="AO313">-8.314*SUMPRODUCT((N313:T313/100)*LN(N313:T313/100+0.000000000001))</f>
        <v>3.62139437182299</v>
      </c>
      <c r="AP313" s="1" cm="1">
        <f t="array" ref="AP313">SUMPRODUCT((N313:T313/100)^2)</f>
        <v>0.811471129274498</v>
      </c>
      <c r="AQ313" s="1" cm="1">
        <f t="array" ref="AQ313">1/SUMPRODUCT((N313:T313/100)^2)</f>
        <v>1.23232973290628</v>
      </c>
      <c r="AR313" s="1" t="s">
        <v>55</v>
      </c>
      <c r="AS313" s="6">
        <f t="shared" si="103"/>
        <v>2</v>
      </c>
      <c r="AT313" s="1">
        <v>979.85</v>
      </c>
      <c r="AU313" s="1">
        <v>4</v>
      </c>
      <c r="AV313" s="1">
        <v>50</v>
      </c>
      <c r="AW313" s="1">
        <v>449.85</v>
      </c>
      <c r="AX313" s="1">
        <v>0.25</v>
      </c>
      <c r="AY313" s="5">
        <f t="shared" si="104"/>
        <v>224.925</v>
      </c>
      <c r="AZ313" s="1">
        <f t="shared" si="105"/>
        <v>0.125</v>
      </c>
      <c r="BA313" s="1">
        <f t="shared" si="106"/>
        <v>112.4625</v>
      </c>
      <c r="BB313" s="1">
        <f t="shared" si="107"/>
        <v>530</v>
      </c>
      <c r="BC313" s="1" t="s">
        <v>56</v>
      </c>
      <c r="BD313" s="1">
        <v>286</v>
      </c>
      <c r="BE313" s="1" t="s">
        <v>52</v>
      </c>
      <c r="BF313" s="1" t="s">
        <v>52</v>
      </c>
      <c r="BG313" s="1">
        <v>36</v>
      </c>
      <c r="BH313" s="1">
        <f t="shared" si="108"/>
        <v>0.953855369916751</v>
      </c>
      <c r="BI313" s="1">
        <f t="shared" si="109"/>
        <v>0.764260833453758</v>
      </c>
    </row>
    <row r="314" spans="1:61">
      <c r="A314" s="1">
        <v>918</v>
      </c>
      <c r="B314" s="1" t="s">
        <v>99</v>
      </c>
      <c r="C314" s="1" t="str">
        <f>_xlfn.XLOOKUP(A314,All!$A:$A,All!$C:$C,"")</f>
        <v>Cu-Al-Cr-Mg-Ni-Si</v>
      </c>
      <c r="D314" s="1">
        <v>2</v>
      </c>
      <c r="E314" s="1" t="s">
        <v>1344</v>
      </c>
      <c r="F314" s="1">
        <f t="shared" si="88"/>
        <v>92.25</v>
      </c>
      <c r="G314" s="1">
        <v>0.5</v>
      </c>
      <c r="H314" s="1">
        <v>0.1</v>
      </c>
      <c r="I314" s="1">
        <v>0.15</v>
      </c>
      <c r="J314" s="1">
        <v>6</v>
      </c>
      <c r="K314" s="1">
        <v>1</v>
      </c>
      <c r="L314" s="1">
        <v>0</v>
      </c>
      <c r="M314" s="1" t="s">
        <v>1345</v>
      </c>
      <c r="N314" s="1" cm="1">
        <f t="array" ref="N314">(F314/$F$4)/SUMPRODUCT($F314:$L314/$F$4:$L$4)*100</f>
        <v>89.8241262975082</v>
      </c>
      <c r="O314" s="1" cm="1">
        <f t="array" ref="O314">(G314/$G$4)/SUMPRODUCT($F314:$L314/$F$4:$L$4)*100</f>
        <v>1.14659676353571</v>
      </c>
      <c r="P314" s="1" cm="1">
        <f t="array" ref="P314">(H314/$H$4)/SUMPRODUCT($F314:$L314/$F$4:$L$4)*100</f>
        <v>0.118999437932613</v>
      </c>
      <c r="Q314" s="1" cm="1">
        <f t="array" ref="Q314">(I314/$I$4)/SUMPRODUCT($F314:$L314/$F$4:$L$4)*100</f>
        <v>0.381865548739609</v>
      </c>
      <c r="R314" s="1" cm="1">
        <f t="array" ref="R314">(J314/$J$4)/SUMPRODUCT($F314:$L314/$F$4:$L$4)*100</f>
        <v>6.32528046759661</v>
      </c>
      <c r="S314" s="1" cm="1">
        <f t="array" ref="S314">(K314/$K$4)/SUMPRODUCT($F314:$L314/$F$4:$L$4)*100</f>
        <v>2.20313148468724</v>
      </c>
      <c r="T314" s="1" cm="1">
        <f t="array" ref="T314">(L314/$L$4)/SUMPRODUCT($F314:$L314/$F$4:$L$4)*100</f>
        <v>0</v>
      </c>
      <c r="U314" s="1">
        <f t="shared" si="89"/>
        <v>100</v>
      </c>
      <c r="V314" s="1">
        <f t="shared" si="90"/>
        <v>6</v>
      </c>
      <c r="W314" s="1">
        <f t="shared" si="91"/>
        <v>7</v>
      </c>
      <c r="X314" s="1">
        <f t="shared" si="92"/>
        <v>6</v>
      </c>
      <c r="Y314" s="1">
        <f t="shared" si="93"/>
        <v>0.0214285714285714</v>
      </c>
      <c r="Z314" s="1">
        <f t="shared" si="94"/>
        <v>0</v>
      </c>
      <c r="AA314" s="1">
        <f t="shared" si="95"/>
        <v>0</v>
      </c>
      <c r="AB314" s="1">
        <f t="shared" si="96"/>
        <v>0.1</v>
      </c>
      <c r="AC314" s="1">
        <f t="shared" si="97"/>
        <v>0</v>
      </c>
      <c r="AD314" s="1">
        <f t="shared" si="98"/>
        <v>1.18999437932613</v>
      </c>
      <c r="AE314" s="1">
        <f t="shared" si="99"/>
        <v>0.0142857142857143</v>
      </c>
      <c r="AF314" s="1">
        <f t="shared" si="100"/>
        <v>70</v>
      </c>
      <c r="AG314" s="1">
        <f t="shared" si="101"/>
        <v>0.7</v>
      </c>
      <c r="AH314" s="7">
        <f t="shared" si="102"/>
        <v>0.101758737024918</v>
      </c>
      <c r="AI314" s="7" cm="1">
        <f t="array" ref="AI314">SQRT(SUMPRODUCT(N314:T314/100,(1-($N$4:$T$4/(SUMPRODUCT(N314:T314,$N$4:$T$4)/100)))^2))</f>
        <v>0.0290537376869327</v>
      </c>
      <c r="AJ314" s="7" cm="1">
        <f t="array" ref="AJ314">SUMPRODUCT(N314:T314,$N$3:$T$3)/100</f>
        <v>1.8947687920439</v>
      </c>
      <c r="AK314" s="7" cm="1">
        <f t="array" ref="AK314">SUMPRODUCT(N314:T314/100,($N$3:$T$3-(SUMPRODUCT(N314:T314,$N$3:$T$3)/100))^2)</f>
        <v>0.00234106527333297</v>
      </c>
      <c r="AL314" s="7" cm="1">
        <f t="array" ref="AL314">SUMPRODUCT(N314:T314/100,($N$2:$T$2-(SUMPRODUCT(N314:T314,$N$2:$T$2)/100))^2)</f>
        <v>2.09350754742919</v>
      </c>
      <c r="AM314" s="7" cm="1">
        <f t="array" ref="AM314">SUMPRODUCT(N314:T314,$N$2:$T$2)/100</f>
        <v>10.6504823790299</v>
      </c>
      <c r="AN314" s="1" cm="1">
        <f t="array" ref="AN314">SUMPRODUCT(N314:T314,$N$1:$T$1)/100</f>
        <v>1109.7582017422</v>
      </c>
      <c r="AO314" s="1" cm="1">
        <f t="array" ref="AO314">-8.314*SUMPRODUCT((N314:T314/100)*LN(N314:T314/100+0.000000000001))</f>
        <v>3.62139437182299</v>
      </c>
      <c r="AP314" s="1" cm="1">
        <f t="array" ref="AP314">SUMPRODUCT((N314:T314/100)^2)</f>
        <v>0.811471129274498</v>
      </c>
      <c r="AQ314" s="1" cm="1">
        <f t="array" ref="AQ314">1/SUMPRODUCT((N314:T314/100)^2)</f>
        <v>1.23232973290628</v>
      </c>
      <c r="AR314" s="1" t="s">
        <v>55</v>
      </c>
      <c r="AS314" s="6">
        <f t="shared" si="103"/>
        <v>2</v>
      </c>
      <c r="AT314" s="1">
        <v>979.85</v>
      </c>
      <c r="AU314" s="1">
        <v>4</v>
      </c>
      <c r="AV314" s="1">
        <v>50</v>
      </c>
      <c r="AW314" s="1">
        <v>399.85</v>
      </c>
      <c r="AX314" s="1">
        <v>0.5</v>
      </c>
      <c r="AY314" s="5">
        <f t="shared" si="104"/>
        <v>199.925</v>
      </c>
      <c r="AZ314" s="1">
        <f t="shared" si="105"/>
        <v>0.25</v>
      </c>
      <c r="BA314" s="1">
        <f t="shared" si="106"/>
        <v>199.925</v>
      </c>
      <c r="BB314" s="1">
        <f t="shared" si="107"/>
        <v>580</v>
      </c>
      <c r="BC314" s="1" t="s">
        <v>56</v>
      </c>
      <c r="BD314" s="1">
        <v>289</v>
      </c>
      <c r="BE314" s="1" t="s">
        <v>52</v>
      </c>
      <c r="BF314" s="1" t="s">
        <v>52</v>
      </c>
      <c r="BG314" s="1">
        <v>36</v>
      </c>
      <c r="BH314" s="1">
        <f t="shared" si="108"/>
        <v>0.992438145092446</v>
      </c>
      <c r="BI314" s="1">
        <f t="shared" si="109"/>
        <v>0.760613981871055</v>
      </c>
    </row>
    <row r="315" spans="1:61">
      <c r="A315" s="1">
        <v>979</v>
      </c>
      <c r="B315" s="1" t="s">
        <v>99</v>
      </c>
      <c r="C315" s="1" t="str">
        <f>_xlfn.XLOOKUP(A315,All!$A:$A,All!$C:$C,"")</f>
        <v>Cu-Al-Cr-Mg-Ni-Si</v>
      </c>
      <c r="D315" s="1">
        <v>2</v>
      </c>
      <c r="E315" s="1" t="s">
        <v>1344</v>
      </c>
      <c r="F315" s="1">
        <f t="shared" si="88"/>
        <v>92.25</v>
      </c>
      <c r="G315" s="1">
        <v>0.5</v>
      </c>
      <c r="H315" s="1">
        <v>0.1</v>
      </c>
      <c r="I315" s="1">
        <v>0.15</v>
      </c>
      <c r="J315" s="1">
        <v>6</v>
      </c>
      <c r="K315" s="1">
        <v>1</v>
      </c>
      <c r="L315" s="1">
        <v>0</v>
      </c>
      <c r="M315" s="1" t="s">
        <v>1345</v>
      </c>
      <c r="N315" s="1" cm="1">
        <f t="array" ref="N315">(F315/$F$4)/SUMPRODUCT($F315:$L315/$F$4:$L$4)*100</f>
        <v>89.8241262975082</v>
      </c>
      <c r="O315" s="1" cm="1">
        <f t="array" ref="O315">(G315/$G$4)/SUMPRODUCT($F315:$L315/$F$4:$L$4)*100</f>
        <v>1.14659676353571</v>
      </c>
      <c r="P315" s="1" cm="1">
        <f t="array" ref="P315">(H315/$H$4)/SUMPRODUCT($F315:$L315/$F$4:$L$4)*100</f>
        <v>0.118999437932613</v>
      </c>
      <c r="Q315" s="1" cm="1">
        <f t="array" ref="Q315">(I315/$I$4)/SUMPRODUCT($F315:$L315/$F$4:$L$4)*100</f>
        <v>0.381865548739609</v>
      </c>
      <c r="R315" s="1" cm="1">
        <f t="array" ref="R315">(J315/$J$4)/SUMPRODUCT($F315:$L315/$F$4:$L$4)*100</f>
        <v>6.32528046759661</v>
      </c>
      <c r="S315" s="1" cm="1">
        <f t="array" ref="S315">(K315/$K$4)/SUMPRODUCT($F315:$L315/$F$4:$L$4)*100</f>
        <v>2.20313148468724</v>
      </c>
      <c r="T315" s="1" cm="1">
        <f t="array" ref="T315">(L315/$L$4)/SUMPRODUCT($F315:$L315/$F$4:$L$4)*100</f>
        <v>0</v>
      </c>
      <c r="U315" s="1">
        <f t="shared" si="89"/>
        <v>100</v>
      </c>
      <c r="V315" s="1">
        <f t="shared" si="90"/>
        <v>6</v>
      </c>
      <c r="W315" s="1">
        <f t="shared" si="91"/>
        <v>7</v>
      </c>
      <c r="X315" s="1">
        <f t="shared" si="92"/>
        <v>6</v>
      </c>
      <c r="Y315" s="1">
        <f t="shared" si="93"/>
        <v>0.0214285714285714</v>
      </c>
      <c r="Z315" s="1">
        <f t="shared" si="94"/>
        <v>0</v>
      </c>
      <c r="AA315" s="1">
        <f t="shared" si="95"/>
        <v>0</v>
      </c>
      <c r="AB315" s="1">
        <f t="shared" si="96"/>
        <v>0.1</v>
      </c>
      <c r="AC315" s="1">
        <f t="shared" si="97"/>
        <v>0</v>
      </c>
      <c r="AD315" s="1">
        <f t="shared" si="98"/>
        <v>1.18999437932613</v>
      </c>
      <c r="AE315" s="1">
        <f t="shared" si="99"/>
        <v>0.0142857142857143</v>
      </c>
      <c r="AF315" s="1">
        <f t="shared" si="100"/>
        <v>70</v>
      </c>
      <c r="AG315" s="1">
        <f t="shared" si="101"/>
        <v>0.7</v>
      </c>
      <c r="AH315" s="7">
        <f t="shared" si="102"/>
        <v>0.101758737024918</v>
      </c>
      <c r="AI315" s="7" cm="1">
        <f t="array" ref="AI315">SQRT(SUMPRODUCT(N315:T315/100,(1-($N$4:$T$4/(SUMPRODUCT(N315:T315,$N$4:$T$4)/100)))^2))</f>
        <v>0.0290537376869327</v>
      </c>
      <c r="AJ315" s="7" cm="1">
        <f t="array" ref="AJ315">SUMPRODUCT(N315:T315,$N$3:$T$3)/100</f>
        <v>1.8947687920439</v>
      </c>
      <c r="AK315" s="7" cm="1">
        <f t="array" ref="AK315">SUMPRODUCT(N315:T315/100,($N$3:$T$3-(SUMPRODUCT(N315:T315,$N$3:$T$3)/100))^2)</f>
        <v>0.00234106527333297</v>
      </c>
      <c r="AL315" s="7" cm="1">
        <f t="array" ref="AL315">SUMPRODUCT(N315:T315/100,($N$2:$T$2-(SUMPRODUCT(N315:T315,$N$2:$T$2)/100))^2)</f>
        <v>2.09350754742919</v>
      </c>
      <c r="AM315" s="7" cm="1">
        <f t="array" ref="AM315">SUMPRODUCT(N315:T315,$N$2:$T$2)/100</f>
        <v>10.6504823790299</v>
      </c>
      <c r="AN315" s="1" cm="1">
        <f t="array" ref="AN315">SUMPRODUCT(N315:T315,$N$1:$T$1)/100</f>
        <v>1109.7582017422</v>
      </c>
      <c r="AO315" s="1" cm="1">
        <f t="array" ref="AO315">-8.314*SUMPRODUCT((N315:T315/100)*LN(N315:T315/100+0.000000000001))</f>
        <v>3.62139437182299</v>
      </c>
      <c r="AP315" s="1" cm="1">
        <f t="array" ref="AP315">SUMPRODUCT((N315:T315/100)^2)</f>
        <v>0.811471129274498</v>
      </c>
      <c r="AQ315" s="1" cm="1">
        <f t="array" ref="AQ315">1/SUMPRODUCT((N315:T315/100)^2)</f>
        <v>1.23232973290628</v>
      </c>
      <c r="AR315" s="1" t="s">
        <v>55</v>
      </c>
      <c r="AS315" s="6">
        <f t="shared" si="103"/>
        <v>2</v>
      </c>
      <c r="AT315" s="1">
        <v>979.85</v>
      </c>
      <c r="AU315" s="1">
        <v>4</v>
      </c>
      <c r="AV315" s="1">
        <v>50</v>
      </c>
      <c r="AW315" s="1">
        <v>449.85</v>
      </c>
      <c r="AX315" s="1">
        <v>1</v>
      </c>
      <c r="AY315" s="5">
        <f t="shared" si="104"/>
        <v>224.925</v>
      </c>
      <c r="AZ315" s="1">
        <f t="shared" si="105"/>
        <v>0.5</v>
      </c>
      <c r="BA315" s="1">
        <f t="shared" si="106"/>
        <v>449.85</v>
      </c>
      <c r="BB315" s="1">
        <f t="shared" si="107"/>
        <v>530</v>
      </c>
      <c r="BC315" s="1" t="s">
        <v>56</v>
      </c>
      <c r="BD315" s="1">
        <v>290</v>
      </c>
      <c r="BE315" s="1" t="s">
        <v>52</v>
      </c>
      <c r="BF315" s="1" t="s">
        <v>52</v>
      </c>
      <c r="BG315" s="1">
        <v>36</v>
      </c>
      <c r="BH315" s="1">
        <f t="shared" si="108"/>
        <v>1.00529907015101</v>
      </c>
      <c r="BI315" s="1">
        <f t="shared" si="109"/>
        <v>0.759419253918282</v>
      </c>
    </row>
    <row r="316" spans="1:61">
      <c r="A316" s="1">
        <v>818</v>
      </c>
      <c r="B316" s="1" t="s">
        <v>96</v>
      </c>
      <c r="C316" s="1" t="str">
        <f>_xlfn.XLOOKUP(A316,All!$A:$A,All!$C:$C,"")</f>
        <v>Cu-Al-Cr-Mg-Ni-Si</v>
      </c>
      <c r="D316" s="1">
        <v>2</v>
      </c>
      <c r="E316" s="1" t="s">
        <v>1344</v>
      </c>
      <c r="F316" s="1">
        <f t="shared" si="88"/>
        <v>92.25</v>
      </c>
      <c r="G316" s="1">
        <v>0.5</v>
      </c>
      <c r="H316" s="1">
        <v>0.1</v>
      </c>
      <c r="I316" s="1">
        <v>0.15</v>
      </c>
      <c r="J316" s="1">
        <v>6</v>
      </c>
      <c r="K316" s="1">
        <v>1</v>
      </c>
      <c r="L316" s="1">
        <v>0</v>
      </c>
      <c r="M316" s="1" t="s">
        <v>1345</v>
      </c>
      <c r="N316" s="1" cm="1">
        <f t="array" ref="N316">(F316/$F$4)/SUMPRODUCT($F316:$L316/$F$4:$L$4)*100</f>
        <v>89.8241262975082</v>
      </c>
      <c r="O316" s="1" cm="1">
        <f t="array" ref="O316">(G316/$G$4)/SUMPRODUCT($F316:$L316/$F$4:$L$4)*100</f>
        <v>1.14659676353571</v>
      </c>
      <c r="P316" s="1" cm="1">
        <f t="array" ref="P316">(H316/$H$4)/SUMPRODUCT($F316:$L316/$F$4:$L$4)*100</f>
        <v>0.118999437932613</v>
      </c>
      <c r="Q316" s="1" cm="1">
        <f t="array" ref="Q316">(I316/$I$4)/SUMPRODUCT($F316:$L316/$F$4:$L$4)*100</f>
        <v>0.381865548739609</v>
      </c>
      <c r="R316" s="1" cm="1">
        <f t="array" ref="R316">(J316/$J$4)/SUMPRODUCT($F316:$L316/$F$4:$L$4)*100</f>
        <v>6.32528046759661</v>
      </c>
      <c r="S316" s="1" cm="1">
        <f t="array" ref="S316">(K316/$K$4)/SUMPRODUCT($F316:$L316/$F$4:$L$4)*100</f>
        <v>2.20313148468724</v>
      </c>
      <c r="T316" s="1" cm="1">
        <f t="array" ref="T316">(L316/$L$4)/SUMPRODUCT($F316:$L316/$F$4:$L$4)*100</f>
        <v>0</v>
      </c>
      <c r="U316" s="1">
        <f t="shared" si="89"/>
        <v>100</v>
      </c>
      <c r="V316" s="1">
        <f t="shared" si="90"/>
        <v>6</v>
      </c>
      <c r="W316" s="1">
        <f t="shared" si="91"/>
        <v>7</v>
      </c>
      <c r="X316" s="1">
        <f t="shared" si="92"/>
        <v>6</v>
      </c>
      <c r="Y316" s="1">
        <f t="shared" si="93"/>
        <v>0.0214285714285714</v>
      </c>
      <c r="Z316" s="1">
        <f t="shared" si="94"/>
        <v>0</v>
      </c>
      <c r="AA316" s="1">
        <f t="shared" si="95"/>
        <v>0</v>
      </c>
      <c r="AB316" s="1">
        <f t="shared" si="96"/>
        <v>0.1</v>
      </c>
      <c r="AC316" s="1">
        <f t="shared" si="97"/>
        <v>0</v>
      </c>
      <c r="AD316" s="1">
        <f t="shared" si="98"/>
        <v>1.18999437932613</v>
      </c>
      <c r="AE316" s="1">
        <f t="shared" si="99"/>
        <v>0.0142857142857143</v>
      </c>
      <c r="AF316" s="1">
        <f t="shared" si="100"/>
        <v>70</v>
      </c>
      <c r="AG316" s="1">
        <f t="shared" si="101"/>
        <v>0.7</v>
      </c>
      <c r="AH316" s="7">
        <f t="shared" si="102"/>
        <v>0.101758737024918</v>
      </c>
      <c r="AI316" s="7" cm="1">
        <f t="array" ref="AI316">SQRT(SUMPRODUCT(N316:T316/100,(1-($N$4:$T$4/(SUMPRODUCT(N316:T316,$N$4:$T$4)/100)))^2))</f>
        <v>0.0290537376869327</v>
      </c>
      <c r="AJ316" s="7" cm="1">
        <f t="array" ref="AJ316">SUMPRODUCT(N316:T316,$N$3:$T$3)/100</f>
        <v>1.8947687920439</v>
      </c>
      <c r="AK316" s="7" cm="1">
        <f t="array" ref="AK316">SUMPRODUCT(N316:T316/100,($N$3:$T$3-(SUMPRODUCT(N316:T316,$N$3:$T$3)/100))^2)</f>
        <v>0.00234106527333297</v>
      </c>
      <c r="AL316" s="7" cm="1">
        <f t="array" ref="AL316">SUMPRODUCT(N316:T316/100,($N$2:$T$2-(SUMPRODUCT(N316:T316,$N$2:$T$2)/100))^2)</f>
        <v>2.09350754742919</v>
      </c>
      <c r="AM316" s="7" cm="1">
        <f t="array" ref="AM316">SUMPRODUCT(N316:T316,$N$2:$T$2)/100</f>
        <v>10.6504823790299</v>
      </c>
      <c r="AN316" s="1" cm="1">
        <f t="array" ref="AN316">SUMPRODUCT(N316:T316,$N$1:$T$1)/100</f>
        <v>1109.7582017422</v>
      </c>
      <c r="AO316" s="1" cm="1">
        <f t="array" ref="AO316">-8.314*SUMPRODUCT((N316:T316/100)*LN(N316:T316/100+0.000000000001))</f>
        <v>3.62139437182299</v>
      </c>
      <c r="AP316" s="1" cm="1">
        <f t="array" ref="AP316">SUMPRODUCT((N316:T316/100)^2)</f>
        <v>0.811471129274498</v>
      </c>
      <c r="AQ316" s="1" cm="1">
        <f t="array" ref="AQ316">1/SUMPRODUCT((N316:T316/100)^2)</f>
        <v>1.23232973290628</v>
      </c>
      <c r="AR316" s="1" t="s">
        <v>50</v>
      </c>
      <c r="AS316" s="6">
        <f t="shared" si="103"/>
        <v>1</v>
      </c>
      <c r="AT316" s="1">
        <v>969.85</v>
      </c>
      <c r="AU316" s="1">
        <v>4</v>
      </c>
      <c r="AV316" s="1">
        <v>80</v>
      </c>
      <c r="AW316" s="1">
        <v>449.85</v>
      </c>
      <c r="AX316" s="1">
        <v>27</v>
      </c>
      <c r="AY316" s="5">
        <f t="shared" si="104"/>
        <v>359.88</v>
      </c>
      <c r="AZ316" s="1">
        <f t="shared" si="105"/>
        <v>21.6</v>
      </c>
      <c r="BA316" s="1">
        <f t="shared" si="106"/>
        <v>12145.95</v>
      </c>
      <c r="BB316" s="1">
        <f t="shared" si="107"/>
        <v>520</v>
      </c>
      <c r="BC316" s="1" t="s">
        <v>51</v>
      </c>
      <c r="BD316" s="1">
        <v>291</v>
      </c>
      <c r="BE316" s="1" t="s">
        <v>52</v>
      </c>
      <c r="BF316" s="1" t="s">
        <v>52</v>
      </c>
      <c r="BG316" s="1">
        <v>36</v>
      </c>
      <c r="BH316" s="1">
        <f t="shared" si="108"/>
        <v>1.01815999520958</v>
      </c>
      <c r="BI316" s="1">
        <f t="shared" si="109"/>
        <v>0.758235053232286</v>
      </c>
    </row>
    <row r="317" spans="1:61">
      <c r="A317" s="1">
        <v>942</v>
      </c>
      <c r="B317" s="1" t="s">
        <v>99</v>
      </c>
      <c r="C317" s="1" t="str">
        <f>_xlfn.XLOOKUP(A317,All!$A:$A,All!$C:$C,"")</f>
        <v>Cu-Al-Cr-Mg-Ni-Si</v>
      </c>
      <c r="D317" s="1">
        <v>2</v>
      </c>
      <c r="E317" s="1" t="s">
        <v>1344</v>
      </c>
      <c r="F317" s="1">
        <f t="shared" si="88"/>
        <v>92.25</v>
      </c>
      <c r="G317" s="1">
        <v>0.5</v>
      </c>
      <c r="H317" s="1">
        <v>0.1</v>
      </c>
      <c r="I317" s="1">
        <v>0.15</v>
      </c>
      <c r="J317" s="1">
        <v>6</v>
      </c>
      <c r="K317" s="1">
        <v>1</v>
      </c>
      <c r="L317" s="1">
        <v>0</v>
      </c>
      <c r="M317" s="1" t="s">
        <v>1345</v>
      </c>
      <c r="N317" s="1" cm="1">
        <f t="array" ref="N317">(F317/$F$4)/SUMPRODUCT($F317:$L317/$F$4:$L$4)*100</f>
        <v>89.8241262975082</v>
      </c>
      <c r="O317" s="1" cm="1">
        <f t="array" ref="O317">(G317/$G$4)/SUMPRODUCT($F317:$L317/$F$4:$L$4)*100</f>
        <v>1.14659676353571</v>
      </c>
      <c r="P317" s="1" cm="1">
        <f t="array" ref="P317">(H317/$H$4)/SUMPRODUCT($F317:$L317/$F$4:$L$4)*100</f>
        <v>0.118999437932613</v>
      </c>
      <c r="Q317" s="1" cm="1">
        <f t="array" ref="Q317">(I317/$I$4)/SUMPRODUCT($F317:$L317/$F$4:$L$4)*100</f>
        <v>0.381865548739609</v>
      </c>
      <c r="R317" s="1" cm="1">
        <f t="array" ref="R317">(J317/$J$4)/SUMPRODUCT($F317:$L317/$F$4:$L$4)*100</f>
        <v>6.32528046759661</v>
      </c>
      <c r="S317" s="1" cm="1">
        <f t="array" ref="S317">(K317/$K$4)/SUMPRODUCT($F317:$L317/$F$4:$L$4)*100</f>
        <v>2.20313148468724</v>
      </c>
      <c r="T317" s="1" cm="1">
        <f t="array" ref="T317">(L317/$L$4)/SUMPRODUCT($F317:$L317/$F$4:$L$4)*100</f>
        <v>0</v>
      </c>
      <c r="U317" s="1">
        <f t="shared" si="89"/>
        <v>100</v>
      </c>
      <c r="V317" s="1">
        <f t="shared" si="90"/>
        <v>6</v>
      </c>
      <c r="W317" s="1">
        <f t="shared" si="91"/>
        <v>7</v>
      </c>
      <c r="X317" s="1">
        <f t="shared" si="92"/>
        <v>6</v>
      </c>
      <c r="Y317" s="1">
        <f t="shared" si="93"/>
        <v>0.0214285714285714</v>
      </c>
      <c r="Z317" s="1">
        <f t="shared" si="94"/>
        <v>0</v>
      </c>
      <c r="AA317" s="1">
        <f t="shared" si="95"/>
        <v>0</v>
      </c>
      <c r="AB317" s="1">
        <f t="shared" si="96"/>
        <v>0.1</v>
      </c>
      <c r="AC317" s="1">
        <f t="shared" si="97"/>
        <v>0</v>
      </c>
      <c r="AD317" s="1">
        <f t="shared" si="98"/>
        <v>1.18999437932613</v>
      </c>
      <c r="AE317" s="1">
        <f t="shared" si="99"/>
        <v>0.0142857142857143</v>
      </c>
      <c r="AF317" s="1">
        <f t="shared" si="100"/>
        <v>70</v>
      </c>
      <c r="AG317" s="1">
        <f t="shared" si="101"/>
        <v>0.7</v>
      </c>
      <c r="AH317" s="7">
        <f t="shared" si="102"/>
        <v>0.101758737024918</v>
      </c>
      <c r="AI317" s="7" cm="1">
        <f t="array" ref="AI317">SQRT(SUMPRODUCT(N317:T317/100,(1-($N$4:$T$4/(SUMPRODUCT(N317:T317,$N$4:$T$4)/100)))^2))</f>
        <v>0.0290537376869327</v>
      </c>
      <c r="AJ317" s="7" cm="1">
        <f t="array" ref="AJ317">SUMPRODUCT(N317:T317,$N$3:$T$3)/100</f>
        <v>1.8947687920439</v>
      </c>
      <c r="AK317" s="7" cm="1">
        <f t="array" ref="AK317">SUMPRODUCT(N317:T317/100,($N$3:$T$3-(SUMPRODUCT(N317:T317,$N$3:$T$3)/100))^2)</f>
        <v>0.00234106527333297</v>
      </c>
      <c r="AL317" s="7" cm="1">
        <f t="array" ref="AL317">SUMPRODUCT(N317:T317/100,($N$2:$T$2-(SUMPRODUCT(N317:T317,$N$2:$T$2)/100))^2)</f>
        <v>2.09350754742919</v>
      </c>
      <c r="AM317" s="7" cm="1">
        <f t="array" ref="AM317">SUMPRODUCT(N317:T317,$N$2:$T$2)/100</f>
        <v>10.6504823790299</v>
      </c>
      <c r="AN317" s="1" cm="1">
        <f t="array" ref="AN317">SUMPRODUCT(N317:T317,$N$1:$T$1)/100</f>
        <v>1109.7582017422</v>
      </c>
      <c r="AO317" s="1" cm="1">
        <f t="array" ref="AO317">-8.314*SUMPRODUCT((N317:T317/100)*LN(N317:T317/100+0.000000000001))</f>
        <v>3.62139437182299</v>
      </c>
      <c r="AP317" s="1" cm="1">
        <f t="array" ref="AP317">SUMPRODUCT((N317:T317/100)^2)</f>
        <v>0.811471129274498</v>
      </c>
      <c r="AQ317" s="1" cm="1">
        <f t="array" ref="AQ317">1/SUMPRODUCT((N317:T317/100)^2)</f>
        <v>1.23232973290628</v>
      </c>
      <c r="AR317" s="1" t="s">
        <v>55</v>
      </c>
      <c r="AS317" s="6">
        <f t="shared" si="103"/>
        <v>2</v>
      </c>
      <c r="AT317" s="1">
        <v>979.85</v>
      </c>
      <c r="AU317" s="1">
        <v>4</v>
      </c>
      <c r="AV317" s="1">
        <v>50</v>
      </c>
      <c r="AW317" s="1">
        <v>449.85</v>
      </c>
      <c r="AX317" s="1">
        <v>0.75</v>
      </c>
      <c r="AY317" s="5">
        <f t="shared" si="104"/>
        <v>224.925</v>
      </c>
      <c r="AZ317" s="1">
        <f t="shared" si="105"/>
        <v>0.375</v>
      </c>
      <c r="BA317" s="1">
        <f t="shared" si="106"/>
        <v>337.3875</v>
      </c>
      <c r="BB317" s="1">
        <f t="shared" si="107"/>
        <v>530</v>
      </c>
      <c r="BC317" s="1" t="s">
        <v>56</v>
      </c>
      <c r="BD317" s="1">
        <v>292</v>
      </c>
      <c r="BE317" s="1" t="s">
        <v>52</v>
      </c>
      <c r="BF317" s="1" t="s">
        <v>52</v>
      </c>
      <c r="BG317" s="1">
        <v>36</v>
      </c>
      <c r="BH317" s="1">
        <f t="shared" si="108"/>
        <v>1.03102092026814</v>
      </c>
      <c r="BI317" s="1">
        <f t="shared" si="109"/>
        <v>0.757061429213538</v>
      </c>
    </row>
    <row r="318" spans="1:61">
      <c r="A318" s="1">
        <v>1075</v>
      </c>
      <c r="B318" s="1" t="s">
        <v>99</v>
      </c>
      <c r="C318" s="1" t="str">
        <f>_xlfn.XLOOKUP(A318,All!$A:$A,All!$C:$C,"")</f>
        <v>Cu-Al-Cr-Mg-Ni-Si</v>
      </c>
      <c r="D318" s="1">
        <v>2</v>
      </c>
      <c r="E318" s="1" t="s">
        <v>1344</v>
      </c>
      <c r="F318" s="1">
        <f t="shared" si="88"/>
        <v>92.25</v>
      </c>
      <c r="G318" s="1">
        <v>0.5</v>
      </c>
      <c r="H318" s="1">
        <v>0.1</v>
      </c>
      <c r="I318" s="1">
        <v>0.15</v>
      </c>
      <c r="J318" s="1">
        <v>6</v>
      </c>
      <c r="K318" s="1">
        <v>1</v>
      </c>
      <c r="L318" s="1">
        <v>0</v>
      </c>
      <c r="M318" s="1" t="s">
        <v>1345</v>
      </c>
      <c r="N318" s="1" cm="1">
        <f t="array" ref="N318">(F318/$F$4)/SUMPRODUCT($F318:$L318/$F$4:$L$4)*100</f>
        <v>89.8241262975082</v>
      </c>
      <c r="O318" s="1" cm="1">
        <f t="array" ref="O318">(G318/$G$4)/SUMPRODUCT($F318:$L318/$F$4:$L$4)*100</f>
        <v>1.14659676353571</v>
      </c>
      <c r="P318" s="1" cm="1">
        <f t="array" ref="P318">(H318/$H$4)/SUMPRODUCT($F318:$L318/$F$4:$L$4)*100</f>
        <v>0.118999437932613</v>
      </c>
      <c r="Q318" s="1" cm="1">
        <f t="array" ref="Q318">(I318/$I$4)/SUMPRODUCT($F318:$L318/$F$4:$L$4)*100</f>
        <v>0.381865548739609</v>
      </c>
      <c r="R318" s="1" cm="1">
        <f t="array" ref="R318">(J318/$J$4)/SUMPRODUCT($F318:$L318/$F$4:$L$4)*100</f>
        <v>6.32528046759661</v>
      </c>
      <c r="S318" s="1" cm="1">
        <f t="array" ref="S318">(K318/$K$4)/SUMPRODUCT($F318:$L318/$F$4:$L$4)*100</f>
        <v>2.20313148468724</v>
      </c>
      <c r="T318" s="1" cm="1">
        <f t="array" ref="T318">(L318/$L$4)/SUMPRODUCT($F318:$L318/$F$4:$L$4)*100</f>
        <v>0</v>
      </c>
      <c r="U318" s="1">
        <f t="shared" si="89"/>
        <v>100</v>
      </c>
      <c r="V318" s="1">
        <f t="shared" si="90"/>
        <v>6</v>
      </c>
      <c r="W318" s="1">
        <f t="shared" si="91"/>
        <v>7</v>
      </c>
      <c r="X318" s="1">
        <f t="shared" si="92"/>
        <v>6</v>
      </c>
      <c r="Y318" s="1">
        <f t="shared" si="93"/>
        <v>0.0214285714285714</v>
      </c>
      <c r="Z318" s="1">
        <f t="shared" si="94"/>
        <v>0</v>
      </c>
      <c r="AA318" s="1">
        <f t="shared" si="95"/>
        <v>0</v>
      </c>
      <c r="AB318" s="1">
        <f t="shared" si="96"/>
        <v>0.1</v>
      </c>
      <c r="AC318" s="1">
        <f t="shared" si="97"/>
        <v>0</v>
      </c>
      <c r="AD318" s="1">
        <f t="shared" si="98"/>
        <v>1.18999437932613</v>
      </c>
      <c r="AE318" s="1">
        <f t="shared" si="99"/>
        <v>0.0142857142857143</v>
      </c>
      <c r="AF318" s="1">
        <f t="shared" si="100"/>
        <v>70</v>
      </c>
      <c r="AG318" s="1">
        <f t="shared" si="101"/>
        <v>0.7</v>
      </c>
      <c r="AH318" s="7">
        <f t="shared" si="102"/>
        <v>0.101758737024918</v>
      </c>
      <c r="AI318" s="7" cm="1">
        <f t="array" ref="AI318">SQRT(SUMPRODUCT(N318:T318/100,(1-($N$4:$T$4/(SUMPRODUCT(N318:T318,$N$4:$T$4)/100)))^2))</f>
        <v>0.0290537376869327</v>
      </c>
      <c r="AJ318" s="7" cm="1">
        <f t="array" ref="AJ318">SUMPRODUCT(N318:T318,$N$3:$T$3)/100</f>
        <v>1.8947687920439</v>
      </c>
      <c r="AK318" s="7" cm="1">
        <f t="array" ref="AK318">SUMPRODUCT(N318:T318/100,($N$3:$T$3-(SUMPRODUCT(N318:T318,$N$3:$T$3)/100))^2)</f>
        <v>0.00234106527333297</v>
      </c>
      <c r="AL318" s="7" cm="1">
        <f t="array" ref="AL318">SUMPRODUCT(N318:T318/100,($N$2:$T$2-(SUMPRODUCT(N318:T318,$N$2:$T$2)/100))^2)</f>
        <v>2.09350754742919</v>
      </c>
      <c r="AM318" s="7" cm="1">
        <f t="array" ref="AM318">SUMPRODUCT(N318:T318,$N$2:$T$2)/100</f>
        <v>10.6504823790299</v>
      </c>
      <c r="AN318" s="1" cm="1">
        <f t="array" ref="AN318">SUMPRODUCT(N318:T318,$N$1:$T$1)/100</f>
        <v>1109.7582017422</v>
      </c>
      <c r="AO318" s="1" cm="1">
        <f t="array" ref="AO318">-8.314*SUMPRODUCT((N318:T318/100)*LN(N318:T318/100+0.000000000001))</f>
        <v>3.62139437182299</v>
      </c>
      <c r="AP318" s="1" cm="1">
        <f t="array" ref="AP318">SUMPRODUCT((N318:T318/100)^2)</f>
        <v>0.811471129274498</v>
      </c>
      <c r="AQ318" s="1" cm="1">
        <f t="array" ref="AQ318">1/SUMPRODUCT((N318:T318/100)^2)</f>
        <v>1.23232973290628</v>
      </c>
      <c r="AR318" s="1" t="s">
        <v>55</v>
      </c>
      <c r="AS318" s="6">
        <f t="shared" si="103"/>
        <v>2</v>
      </c>
      <c r="AT318" s="1">
        <v>979.85</v>
      </c>
      <c r="AU318" s="1">
        <v>4</v>
      </c>
      <c r="AV318" s="1">
        <v>50</v>
      </c>
      <c r="AW318" s="1">
        <v>399.85</v>
      </c>
      <c r="AX318" s="1">
        <v>3</v>
      </c>
      <c r="AY318" s="5">
        <f t="shared" si="104"/>
        <v>199.925</v>
      </c>
      <c r="AZ318" s="1">
        <f t="shared" si="105"/>
        <v>1.5</v>
      </c>
      <c r="BA318" s="1">
        <f t="shared" si="106"/>
        <v>1199.55</v>
      </c>
      <c r="BB318" s="1">
        <f t="shared" si="107"/>
        <v>580</v>
      </c>
      <c r="BC318" s="1" t="s">
        <v>56</v>
      </c>
      <c r="BD318" s="1">
        <v>301</v>
      </c>
      <c r="BE318" s="1" t="s">
        <v>52</v>
      </c>
      <c r="BF318" s="1" t="s">
        <v>52</v>
      </c>
      <c r="BG318" s="1">
        <v>36</v>
      </c>
      <c r="BH318" s="1">
        <f t="shared" si="108"/>
        <v>1.14676924579523</v>
      </c>
      <c r="BI318" s="1">
        <f t="shared" si="109"/>
        <v>0.746982840546495</v>
      </c>
    </row>
    <row r="319" spans="1:61">
      <c r="A319" s="1">
        <v>977</v>
      </c>
      <c r="B319" s="1" t="s">
        <v>99</v>
      </c>
      <c r="C319" s="1" t="str">
        <f>_xlfn.XLOOKUP(A319,All!$A:$A,All!$C:$C,"")</f>
        <v>Cu-Al-Cr-Mg-Ni-Si</v>
      </c>
      <c r="D319" s="1">
        <v>2</v>
      </c>
      <c r="E319" s="1" t="s">
        <v>1344</v>
      </c>
      <c r="F319" s="1">
        <f t="shared" si="88"/>
        <v>92.25</v>
      </c>
      <c r="G319" s="1">
        <v>0.5</v>
      </c>
      <c r="H319" s="1">
        <v>0.1</v>
      </c>
      <c r="I319" s="1">
        <v>0.15</v>
      </c>
      <c r="J319" s="1">
        <v>6</v>
      </c>
      <c r="K319" s="1">
        <v>1</v>
      </c>
      <c r="L319" s="1">
        <v>0</v>
      </c>
      <c r="M319" s="1" t="s">
        <v>1345</v>
      </c>
      <c r="N319" s="1" cm="1">
        <f t="array" ref="N319">(F319/$F$4)/SUMPRODUCT($F319:$L319/$F$4:$L$4)*100</f>
        <v>89.8241262975082</v>
      </c>
      <c r="O319" s="1" cm="1">
        <f t="array" ref="O319">(G319/$G$4)/SUMPRODUCT($F319:$L319/$F$4:$L$4)*100</f>
        <v>1.14659676353571</v>
      </c>
      <c r="P319" s="1" cm="1">
        <f t="array" ref="P319">(H319/$H$4)/SUMPRODUCT($F319:$L319/$F$4:$L$4)*100</f>
        <v>0.118999437932613</v>
      </c>
      <c r="Q319" s="1" cm="1">
        <f t="array" ref="Q319">(I319/$I$4)/SUMPRODUCT($F319:$L319/$F$4:$L$4)*100</f>
        <v>0.381865548739609</v>
      </c>
      <c r="R319" s="1" cm="1">
        <f t="array" ref="R319">(J319/$J$4)/SUMPRODUCT($F319:$L319/$F$4:$L$4)*100</f>
        <v>6.32528046759661</v>
      </c>
      <c r="S319" s="1" cm="1">
        <f t="array" ref="S319">(K319/$K$4)/SUMPRODUCT($F319:$L319/$F$4:$L$4)*100</f>
        <v>2.20313148468724</v>
      </c>
      <c r="T319" s="1" cm="1">
        <f t="array" ref="T319">(L319/$L$4)/SUMPRODUCT($F319:$L319/$F$4:$L$4)*100</f>
        <v>0</v>
      </c>
      <c r="U319" s="1">
        <f t="shared" si="89"/>
        <v>100</v>
      </c>
      <c r="V319" s="1">
        <f t="shared" si="90"/>
        <v>6</v>
      </c>
      <c r="W319" s="1">
        <f t="shared" si="91"/>
        <v>7</v>
      </c>
      <c r="X319" s="1">
        <f t="shared" si="92"/>
        <v>6</v>
      </c>
      <c r="Y319" s="1">
        <f t="shared" si="93"/>
        <v>0.0214285714285714</v>
      </c>
      <c r="Z319" s="1">
        <f t="shared" si="94"/>
        <v>0</v>
      </c>
      <c r="AA319" s="1">
        <f t="shared" si="95"/>
        <v>0</v>
      </c>
      <c r="AB319" s="1">
        <f t="shared" si="96"/>
        <v>0.1</v>
      </c>
      <c r="AC319" s="1">
        <f t="shared" si="97"/>
        <v>0</v>
      </c>
      <c r="AD319" s="1">
        <f t="shared" si="98"/>
        <v>1.18999437932613</v>
      </c>
      <c r="AE319" s="1">
        <f t="shared" si="99"/>
        <v>0.0142857142857143</v>
      </c>
      <c r="AF319" s="1">
        <f t="shared" si="100"/>
        <v>70</v>
      </c>
      <c r="AG319" s="1">
        <f t="shared" si="101"/>
        <v>0.7</v>
      </c>
      <c r="AH319" s="7">
        <f t="shared" si="102"/>
        <v>0.101758737024918</v>
      </c>
      <c r="AI319" s="7" cm="1">
        <f t="array" ref="AI319">SQRT(SUMPRODUCT(N319:T319/100,(1-($N$4:$T$4/(SUMPRODUCT(N319:T319,$N$4:$T$4)/100)))^2))</f>
        <v>0.0290537376869327</v>
      </c>
      <c r="AJ319" s="7" cm="1">
        <f t="array" ref="AJ319">SUMPRODUCT(N319:T319,$N$3:$T$3)/100</f>
        <v>1.8947687920439</v>
      </c>
      <c r="AK319" s="7" cm="1">
        <f t="array" ref="AK319">SUMPRODUCT(N319:T319/100,($N$3:$T$3-(SUMPRODUCT(N319:T319,$N$3:$T$3)/100))^2)</f>
        <v>0.00234106527333297</v>
      </c>
      <c r="AL319" s="7" cm="1">
        <f t="array" ref="AL319">SUMPRODUCT(N319:T319/100,($N$2:$T$2-(SUMPRODUCT(N319:T319,$N$2:$T$2)/100))^2)</f>
        <v>2.09350754742919</v>
      </c>
      <c r="AM319" s="7" cm="1">
        <f t="array" ref="AM319">SUMPRODUCT(N319:T319,$N$2:$T$2)/100</f>
        <v>10.6504823790299</v>
      </c>
      <c r="AN319" s="1" cm="1">
        <f t="array" ref="AN319">SUMPRODUCT(N319:T319,$N$1:$T$1)/100</f>
        <v>1109.7582017422</v>
      </c>
      <c r="AO319" s="1" cm="1">
        <f t="array" ref="AO319">-8.314*SUMPRODUCT((N319:T319/100)*LN(N319:T319/100+0.000000000001))</f>
        <v>3.62139437182299</v>
      </c>
      <c r="AP319" s="1" cm="1">
        <f t="array" ref="AP319">SUMPRODUCT((N319:T319/100)^2)</f>
        <v>0.811471129274498</v>
      </c>
      <c r="AQ319" s="1" cm="1">
        <f t="array" ref="AQ319">1/SUMPRODUCT((N319:T319/100)^2)</f>
        <v>1.23232973290628</v>
      </c>
      <c r="AR319" s="1" t="s">
        <v>55</v>
      </c>
      <c r="AS319" s="6">
        <f t="shared" si="103"/>
        <v>2</v>
      </c>
      <c r="AT319" s="1">
        <v>979.85</v>
      </c>
      <c r="AU319" s="1">
        <v>4</v>
      </c>
      <c r="AV319" s="1">
        <v>50</v>
      </c>
      <c r="AW319" s="1">
        <v>549.85</v>
      </c>
      <c r="AX319" s="1">
        <v>1</v>
      </c>
      <c r="AY319" s="5">
        <f t="shared" si="104"/>
        <v>274.925</v>
      </c>
      <c r="AZ319" s="1">
        <f t="shared" si="105"/>
        <v>0.5</v>
      </c>
      <c r="BA319" s="1">
        <f t="shared" si="106"/>
        <v>549.85</v>
      </c>
      <c r="BB319" s="1">
        <f t="shared" si="107"/>
        <v>430</v>
      </c>
      <c r="BC319" s="1" t="s">
        <v>56</v>
      </c>
      <c r="BD319" s="1">
        <v>206</v>
      </c>
      <c r="BE319" s="1" t="s">
        <v>52</v>
      </c>
      <c r="BF319" s="1" t="s">
        <v>52</v>
      </c>
      <c r="BG319" s="1">
        <v>35</v>
      </c>
      <c r="BH319" s="1">
        <f t="shared" si="108"/>
        <v>-0.0750186347684595</v>
      </c>
      <c r="BI319" s="1">
        <f t="shared" si="109"/>
        <v>0.901400479158204</v>
      </c>
    </row>
    <row r="320" spans="1:61">
      <c r="A320" s="1">
        <v>885</v>
      </c>
      <c r="B320" s="1" t="s">
        <v>99</v>
      </c>
      <c r="C320" s="1" t="str">
        <f>_xlfn.XLOOKUP(A320,All!$A:$A,All!$C:$C,"")</f>
        <v>Cu-Al-Cr-Mg-Ni-Si</v>
      </c>
      <c r="D320" s="1">
        <v>2</v>
      </c>
      <c r="E320" s="1" t="s">
        <v>1344</v>
      </c>
      <c r="F320" s="1">
        <f t="shared" si="88"/>
        <v>92.25</v>
      </c>
      <c r="G320" s="1">
        <v>0.5</v>
      </c>
      <c r="H320" s="1">
        <v>0.1</v>
      </c>
      <c r="I320" s="1">
        <v>0.15</v>
      </c>
      <c r="J320" s="1">
        <v>6</v>
      </c>
      <c r="K320" s="1">
        <v>1</v>
      </c>
      <c r="L320" s="1">
        <v>0</v>
      </c>
      <c r="M320" s="1" t="s">
        <v>1345</v>
      </c>
      <c r="N320" s="1" cm="1">
        <f t="array" ref="N320">(F320/$F$4)/SUMPRODUCT($F320:$L320/$F$4:$L$4)*100</f>
        <v>89.8241262975082</v>
      </c>
      <c r="O320" s="1" cm="1">
        <f t="array" ref="O320">(G320/$G$4)/SUMPRODUCT($F320:$L320/$F$4:$L$4)*100</f>
        <v>1.14659676353571</v>
      </c>
      <c r="P320" s="1" cm="1">
        <f t="array" ref="P320">(H320/$H$4)/SUMPRODUCT($F320:$L320/$F$4:$L$4)*100</f>
        <v>0.118999437932613</v>
      </c>
      <c r="Q320" s="1" cm="1">
        <f t="array" ref="Q320">(I320/$I$4)/SUMPRODUCT($F320:$L320/$F$4:$L$4)*100</f>
        <v>0.381865548739609</v>
      </c>
      <c r="R320" s="1" cm="1">
        <f t="array" ref="R320">(J320/$J$4)/SUMPRODUCT($F320:$L320/$F$4:$L$4)*100</f>
        <v>6.32528046759661</v>
      </c>
      <c r="S320" s="1" cm="1">
        <f t="array" ref="S320">(K320/$K$4)/SUMPRODUCT($F320:$L320/$F$4:$L$4)*100</f>
        <v>2.20313148468724</v>
      </c>
      <c r="T320" s="1" cm="1">
        <f t="array" ref="T320">(L320/$L$4)/SUMPRODUCT($F320:$L320/$F$4:$L$4)*100</f>
        <v>0</v>
      </c>
      <c r="U320" s="1">
        <f t="shared" si="89"/>
        <v>100</v>
      </c>
      <c r="V320" s="1">
        <f t="shared" si="90"/>
        <v>6</v>
      </c>
      <c r="W320" s="1">
        <f t="shared" si="91"/>
        <v>7</v>
      </c>
      <c r="X320" s="1">
        <f t="shared" si="92"/>
        <v>6</v>
      </c>
      <c r="Y320" s="1">
        <f t="shared" si="93"/>
        <v>0.0214285714285714</v>
      </c>
      <c r="Z320" s="1">
        <f t="shared" si="94"/>
        <v>0</v>
      </c>
      <c r="AA320" s="1">
        <f t="shared" si="95"/>
        <v>0</v>
      </c>
      <c r="AB320" s="1">
        <f t="shared" si="96"/>
        <v>0.1</v>
      </c>
      <c r="AC320" s="1">
        <f t="shared" si="97"/>
        <v>0</v>
      </c>
      <c r="AD320" s="1">
        <f t="shared" si="98"/>
        <v>1.18999437932613</v>
      </c>
      <c r="AE320" s="1">
        <f t="shared" si="99"/>
        <v>0.0142857142857143</v>
      </c>
      <c r="AF320" s="1">
        <f t="shared" si="100"/>
        <v>70</v>
      </c>
      <c r="AG320" s="1">
        <f t="shared" si="101"/>
        <v>0.7</v>
      </c>
      <c r="AH320" s="7">
        <f t="shared" si="102"/>
        <v>0.101758737024918</v>
      </c>
      <c r="AI320" s="7" cm="1">
        <f t="array" ref="AI320">SQRT(SUMPRODUCT(N320:T320/100,(1-($N$4:$T$4/(SUMPRODUCT(N320:T320,$N$4:$T$4)/100)))^2))</f>
        <v>0.0290537376869327</v>
      </c>
      <c r="AJ320" s="7" cm="1">
        <f t="array" ref="AJ320">SUMPRODUCT(N320:T320,$N$3:$T$3)/100</f>
        <v>1.8947687920439</v>
      </c>
      <c r="AK320" s="7" cm="1">
        <f t="array" ref="AK320">SUMPRODUCT(N320:T320/100,($N$3:$T$3-(SUMPRODUCT(N320:T320,$N$3:$T$3)/100))^2)</f>
        <v>0.00234106527333297</v>
      </c>
      <c r="AL320" s="7" cm="1">
        <f t="array" ref="AL320">SUMPRODUCT(N320:T320/100,($N$2:$T$2-(SUMPRODUCT(N320:T320,$N$2:$T$2)/100))^2)</f>
        <v>2.09350754742919</v>
      </c>
      <c r="AM320" s="7" cm="1">
        <f t="array" ref="AM320">SUMPRODUCT(N320:T320,$N$2:$T$2)/100</f>
        <v>10.6504823790299</v>
      </c>
      <c r="AN320" s="1" cm="1">
        <f t="array" ref="AN320">SUMPRODUCT(N320:T320,$N$1:$T$1)/100</f>
        <v>1109.7582017422</v>
      </c>
      <c r="AO320" s="1" cm="1">
        <f t="array" ref="AO320">-8.314*SUMPRODUCT((N320:T320/100)*LN(N320:T320/100+0.000000000001))</f>
        <v>3.62139437182299</v>
      </c>
      <c r="AP320" s="1" cm="1">
        <f t="array" ref="AP320">SUMPRODUCT((N320:T320/100)^2)</f>
        <v>0.811471129274498</v>
      </c>
      <c r="AQ320" s="1" cm="1">
        <f t="array" ref="AQ320">1/SUMPRODUCT((N320:T320/100)^2)</f>
        <v>1.23232973290628</v>
      </c>
      <c r="AR320" s="1" t="s">
        <v>55</v>
      </c>
      <c r="AS320" s="6">
        <f t="shared" si="103"/>
        <v>2</v>
      </c>
      <c r="AT320" s="1">
        <v>979.85</v>
      </c>
      <c r="AU320" s="1">
        <v>4</v>
      </c>
      <c r="AV320" s="1">
        <v>50</v>
      </c>
      <c r="AW320" s="1">
        <v>549.85</v>
      </c>
      <c r="AX320" s="1">
        <v>0.25</v>
      </c>
      <c r="AY320" s="5">
        <f t="shared" si="104"/>
        <v>274.925</v>
      </c>
      <c r="AZ320" s="1">
        <f t="shared" si="105"/>
        <v>0.125</v>
      </c>
      <c r="BA320" s="1">
        <f t="shared" si="106"/>
        <v>137.4625</v>
      </c>
      <c r="BB320" s="1">
        <f t="shared" si="107"/>
        <v>430</v>
      </c>
      <c r="BC320" s="1" t="s">
        <v>56</v>
      </c>
      <c r="BD320" s="1">
        <v>219</v>
      </c>
      <c r="BE320" s="1" t="s">
        <v>52</v>
      </c>
      <c r="BF320" s="1" t="s">
        <v>52</v>
      </c>
      <c r="BG320" s="1">
        <v>35</v>
      </c>
      <c r="BH320" s="1">
        <f t="shared" si="108"/>
        <v>0.0921733909928872</v>
      </c>
      <c r="BI320" s="1">
        <f t="shared" si="109"/>
        <v>0.877540164348498</v>
      </c>
    </row>
    <row r="321" spans="1:61">
      <c r="A321" s="1">
        <v>606</v>
      </c>
      <c r="B321" s="1" t="s">
        <v>97</v>
      </c>
      <c r="C321" s="1" t="str">
        <f>_xlfn.XLOOKUP(A321,All!$A:$A,All!$C:$C,"")</f>
        <v>Cu-Al-Cr-Mg-Ni-Si</v>
      </c>
      <c r="D321" s="1">
        <v>2</v>
      </c>
      <c r="E321" s="1" t="s">
        <v>1344</v>
      </c>
      <c r="F321" s="1">
        <f t="shared" si="88"/>
        <v>92.27</v>
      </c>
      <c r="G321" s="1">
        <v>0.49</v>
      </c>
      <c r="H321" s="1">
        <v>0.11</v>
      </c>
      <c r="I321" s="1">
        <v>0.12</v>
      </c>
      <c r="J321" s="1">
        <v>5.98</v>
      </c>
      <c r="K321" s="1">
        <v>1.03</v>
      </c>
      <c r="L321" s="1">
        <v>0</v>
      </c>
      <c r="M321" s="1" t="s">
        <v>1345</v>
      </c>
      <c r="N321" s="1" cm="1">
        <f t="array" ref="N321">(F321/$F$4)/SUMPRODUCT($F321:$L321/$F$4:$L$4)*100</f>
        <v>89.8641984588999</v>
      </c>
      <c r="O321" s="1" cm="1">
        <f t="array" ref="O321">(G321/$G$4)/SUMPRODUCT($F321:$L321/$F$4:$L$4)*100</f>
        <v>1.12392244657047</v>
      </c>
      <c r="P321" s="1" cm="1">
        <f t="array" ref="P321">(H321/$H$4)/SUMPRODUCT($F321:$L321/$F$4:$L$4)*100</f>
        <v>0.130929392522741</v>
      </c>
      <c r="Q321" s="1" cm="1">
        <f t="array" ref="Q321">(I321/$I$4)/SUMPRODUCT($F321:$L321/$F$4:$L$4)*100</f>
        <v>0.305562478066051</v>
      </c>
      <c r="R321" s="1" cm="1">
        <f t="array" ref="R321">(J321/$J$4)/SUMPRODUCT($F321:$L321/$F$4:$L$4)*100</f>
        <v>6.30564153814258</v>
      </c>
      <c r="S321" s="1" cm="1">
        <f t="array" ref="S321">(K321/$K$4)/SUMPRODUCT($F321:$L321/$F$4:$L$4)*100</f>
        <v>2.26974568579824</v>
      </c>
      <c r="T321" s="1" cm="1">
        <f t="array" ref="T321">(L321/$L$4)/SUMPRODUCT($F321:$L321/$F$4:$L$4)*100</f>
        <v>0</v>
      </c>
      <c r="U321" s="1">
        <f t="shared" si="89"/>
        <v>100</v>
      </c>
      <c r="V321" s="1">
        <f t="shared" si="90"/>
        <v>5.80582524271845</v>
      </c>
      <c r="W321" s="1">
        <f t="shared" si="91"/>
        <v>7.01</v>
      </c>
      <c r="X321" s="1">
        <f t="shared" si="92"/>
        <v>6.1594</v>
      </c>
      <c r="Y321" s="1">
        <f t="shared" si="93"/>
        <v>0.0171184022824536</v>
      </c>
      <c r="Z321" s="1">
        <f t="shared" si="94"/>
        <v>0</v>
      </c>
      <c r="AA321" s="1">
        <f t="shared" si="95"/>
        <v>0</v>
      </c>
      <c r="AB321" s="1">
        <f t="shared" si="96"/>
        <v>0.11</v>
      </c>
      <c r="AC321" s="1">
        <f t="shared" si="97"/>
        <v>0</v>
      </c>
      <c r="AD321" s="1">
        <f t="shared" si="98"/>
        <v>1.19026720475219</v>
      </c>
      <c r="AE321" s="1">
        <f t="shared" si="99"/>
        <v>0.0156918687589158</v>
      </c>
      <c r="AF321" s="1">
        <f t="shared" si="100"/>
        <v>63.7272727272727</v>
      </c>
      <c r="AG321" s="1">
        <f t="shared" si="101"/>
        <v>0.7711</v>
      </c>
      <c r="AH321" s="7">
        <f t="shared" si="102"/>
        <v>0.101358015411001</v>
      </c>
      <c r="AI321" s="7" cm="1">
        <f t="array" ref="AI321">SQRT(SUMPRODUCT(N321:T321/100,(1-($N$4:$T$4/(SUMPRODUCT(N321:T321,$N$4:$T$4)/100)))^2))</f>
        <v>0.0283459528596504</v>
      </c>
      <c r="AJ321" s="7" cm="1">
        <f t="array" ref="AJ321">SUMPRODUCT(N321:T321,$N$3:$T$3)/100</f>
        <v>1.89525413989612</v>
      </c>
      <c r="AK321" s="7" cm="1">
        <f t="array" ref="AK321">SUMPRODUCT(N321:T321/100,($N$3:$T$3-(SUMPRODUCT(N321:T321,$N$3:$T$3)/100))^2)</f>
        <v>0.00206807954721929</v>
      </c>
      <c r="AL321" s="7" cm="1">
        <f t="array" ref="AL321">SUMPRODUCT(N321:T321/100,($N$2:$T$2-(SUMPRODUCT(N321:T321,$N$2:$T$2)/100))^2)</f>
        <v>2.05513365727056</v>
      </c>
      <c r="AM321" s="7" cm="1">
        <f t="array" ref="AM321">SUMPRODUCT(N321:T321,$N$2:$T$2)/100</f>
        <v>10.654100498235</v>
      </c>
      <c r="AN321" s="1" cm="1">
        <f t="array" ref="AN321">SUMPRODUCT(N321:T321,$N$1:$T$1)/100</f>
        <v>1110.43082202411</v>
      </c>
      <c r="AO321" s="1" cm="1">
        <f t="array" ref="AO321">-8.314*SUMPRODUCT((N321:T321/100)*LN(N321:T321/100+0.000000000001))</f>
        <v>3.60047464611669</v>
      </c>
      <c r="AP321" s="1" cm="1">
        <f t="array" ref="AP321">SUMPRODUCT((N321:T321/100)^2)</f>
        <v>0.812186073794603</v>
      </c>
      <c r="AQ321" s="1" cm="1">
        <f t="array" ref="AQ321">1/SUMPRODUCT((N321:T321/100)^2)</f>
        <v>1.23124494775922</v>
      </c>
      <c r="AR321" s="1" t="s">
        <v>50</v>
      </c>
      <c r="AS321" s="6">
        <f t="shared" si="103"/>
        <v>1</v>
      </c>
      <c r="AT321" s="1">
        <v>969.85</v>
      </c>
      <c r="AU321" s="1">
        <v>6</v>
      </c>
      <c r="AV321" s="1">
        <v>50</v>
      </c>
      <c r="AW321" s="1">
        <v>649.85</v>
      </c>
      <c r="AX321" s="1">
        <v>1</v>
      </c>
      <c r="AY321" s="5">
        <f t="shared" si="104"/>
        <v>324.925</v>
      </c>
      <c r="AZ321" s="1">
        <f t="shared" si="105"/>
        <v>0.5</v>
      </c>
      <c r="BA321" s="1">
        <f t="shared" si="106"/>
        <v>649.85</v>
      </c>
      <c r="BB321" s="1">
        <f t="shared" si="107"/>
        <v>320</v>
      </c>
      <c r="BC321" s="1" t="s">
        <v>51</v>
      </c>
      <c r="BD321" s="1">
        <v>231</v>
      </c>
      <c r="BE321" s="1" t="s">
        <v>52</v>
      </c>
      <c r="BF321" s="1" t="s">
        <v>52</v>
      </c>
      <c r="BG321" s="1">
        <v>35</v>
      </c>
      <c r="BH321" s="1">
        <f t="shared" si="108"/>
        <v>0.246504491695669</v>
      </c>
      <c r="BI321" s="1">
        <f t="shared" si="109"/>
        <v>0.856573743630585</v>
      </c>
    </row>
    <row r="322" spans="1:61">
      <c r="A322" s="1">
        <v>589</v>
      </c>
      <c r="B322" s="1" t="s">
        <v>97</v>
      </c>
      <c r="C322" s="1" t="str">
        <f>_xlfn.XLOOKUP(A322,All!$A:$A,All!$C:$C,"")</f>
        <v>Cu-Al-Cr-Mg-Ni-Si</v>
      </c>
      <c r="D322" s="1">
        <v>2</v>
      </c>
      <c r="E322" s="1" t="s">
        <v>1344</v>
      </c>
      <c r="F322" s="1">
        <f t="shared" si="88"/>
        <v>92.27</v>
      </c>
      <c r="G322" s="1">
        <v>0.49</v>
      </c>
      <c r="H322" s="1">
        <v>0.11</v>
      </c>
      <c r="I322" s="1">
        <v>0.12</v>
      </c>
      <c r="J322" s="1">
        <v>5.98</v>
      </c>
      <c r="K322" s="1">
        <v>1.03</v>
      </c>
      <c r="L322" s="1">
        <v>0</v>
      </c>
      <c r="M322" s="1" t="s">
        <v>1345</v>
      </c>
      <c r="N322" s="1" cm="1">
        <f t="array" ref="N322">(F322/$F$4)/SUMPRODUCT($F322:$L322/$F$4:$L$4)*100</f>
        <v>89.8641984588999</v>
      </c>
      <c r="O322" s="1" cm="1">
        <f t="array" ref="O322">(G322/$G$4)/SUMPRODUCT($F322:$L322/$F$4:$L$4)*100</f>
        <v>1.12392244657047</v>
      </c>
      <c r="P322" s="1" cm="1">
        <f t="array" ref="P322">(H322/$H$4)/SUMPRODUCT($F322:$L322/$F$4:$L$4)*100</f>
        <v>0.130929392522741</v>
      </c>
      <c r="Q322" s="1" cm="1">
        <f t="array" ref="Q322">(I322/$I$4)/SUMPRODUCT($F322:$L322/$F$4:$L$4)*100</f>
        <v>0.305562478066051</v>
      </c>
      <c r="R322" s="1" cm="1">
        <f t="array" ref="R322">(J322/$J$4)/SUMPRODUCT($F322:$L322/$F$4:$L$4)*100</f>
        <v>6.30564153814258</v>
      </c>
      <c r="S322" s="1" cm="1">
        <f t="array" ref="S322">(K322/$K$4)/SUMPRODUCT($F322:$L322/$F$4:$L$4)*100</f>
        <v>2.26974568579824</v>
      </c>
      <c r="T322" s="1" cm="1">
        <f t="array" ref="T322">(L322/$L$4)/SUMPRODUCT($F322:$L322/$F$4:$L$4)*100</f>
        <v>0</v>
      </c>
      <c r="U322" s="1">
        <f t="shared" si="89"/>
        <v>100</v>
      </c>
      <c r="V322" s="1">
        <f t="shared" si="90"/>
        <v>5.80582524271845</v>
      </c>
      <c r="W322" s="1">
        <f t="shared" si="91"/>
        <v>7.01</v>
      </c>
      <c r="X322" s="1">
        <f t="shared" si="92"/>
        <v>6.1594</v>
      </c>
      <c r="Y322" s="1">
        <f t="shared" si="93"/>
        <v>0.0171184022824536</v>
      </c>
      <c r="Z322" s="1">
        <f t="shared" si="94"/>
        <v>0</v>
      </c>
      <c r="AA322" s="1">
        <f t="shared" si="95"/>
        <v>0</v>
      </c>
      <c r="AB322" s="1">
        <f t="shared" si="96"/>
        <v>0.11</v>
      </c>
      <c r="AC322" s="1">
        <f t="shared" si="97"/>
        <v>0</v>
      </c>
      <c r="AD322" s="1">
        <f t="shared" si="98"/>
        <v>1.19026720475219</v>
      </c>
      <c r="AE322" s="1">
        <f t="shared" si="99"/>
        <v>0.0156918687589158</v>
      </c>
      <c r="AF322" s="1">
        <f t="shared" si="100"/>
        <v>63.7272727272727</v>
      </c>
      <c r="AG322" s="1">
        <f t="shared" si="101"/>
        <v>0.7711</v>
      </c>
      <c r="AH322" s="7">
        <f t="shared" si="102"/>
        <v>0.101358015411001</v>
      </c>
      <c r="AI322" s="7" cm="1">
        <f t="array" ref="AI322">SQRT(SUMPRODUCT(N322:T322/100,(1-($N$4:$T$4/(SUMPRODUCT(N322:T322,$N$4:$T$4)/100)))^2))</f>
        <v>0.0283459528596504</v>
      </c>
      <c r="AJ322" s="7" cm="1">
        <f t="array" ref="AJ322">SUMPRODUCT(N322:T322,$N$3:$T$3)/100</f>
        <v>1.89525413989612</v>
      </c>
      <c r="AK322" s="7" cm="1">
        <f t="array" ref="AK322">SUMPRODUCT(N322:T322/100,($N$3:$T$3-(SUMPRODUCT(N322:T322,$N$3:$T$3)/100))^2)</f>
        <v>0.00206807954721929</v>
      </c>
      <c r="AL322" s="7" cm="1">
        <f t="array" ref="AL322">SUMPRODUCT(N322:T322/100,($N$2:$T$2-(SUMPRODUCT(N322:T322,$N$2:$T$2)/100))^2)</f>
        <v>2.05513365727056</v>
      </c>
      <c r="AM322" s="7" cm="1">
        <f t="array" ref="AM322">SUMPRODUCT(N322:T322,$N$2:$T$2)/100</f>
        <v>10.654100498235</v>
      </c>
      <c r="AN322" s="1" cm="1">
        <f t="array" ref="AN322">SUMPRODUCT(N322:T322,$N$1:$T$1)/100</f>
        <v>1110.43082202411</v>
      </c>
      <c r="AO322" s="1" cm="1">
        <f t="array" ref="AO322">-8.314*SUMPRODUCT((N322:T322/100)*LN(N322:T322/100+0.000000000001))</f>
        <v>3.60047464611669</v>
      </c>
      <c r="AP322" s="1" cm="1">
        <f t="array" ref="AP322">SUMPRODUCT((N322:T322/100)^2)</f>
        <v>0.812186073794603</v>
      </c>
      <c r="AQ322" s="1" cm="1">
        <f t="array" ref="AQ322">1/SUMPRODUCT((N322:T322/100)^2)</f>
        <v>1.23124494775922</v>
      </c>
      <c r="AR322" s="1" t="s">
        <v>50</v>
      </c>
      <c r="AS322" s="6">
        <f t="shared" si="103"/>
        <v>1</v>
      </c>
      <c r="AT322" s="1">
        <v>969.85</v>
      </c>
      <c r="AU322" s="1">
        <v>6</v>
      </c>
      <c r="AV322" s="1">
        <v>50</v>
      </c>
      <c r="AW322" s="1">
        <v>749.85</v>
      </c>
      <c r="AX322" s="1">
        <v>0.75</v>
      </c>
      <c r="AY322" s="5">
        <f t="shared" si="104"/>
        <v>374.925</v>
      </c>
      <c r="AZ322" s="1">
        <f t="shared" si="105"/>
        <v>0.375</v>
      </c>
      <c r="BA322" s="1">
        <f t="shared" si="106"/>
        <v>562.3875</v>
      </c>
      <c r="BB322" s="1">
        <f t="shared" si="107"/>
        <v>220</v>
      </c>
      <c r="BC322" s="1" t="s">
        <v>51</v>
      </c>
      <c r="BD322" s="1">
        <v>232</v>
      </c>
      <c r="BE322" s="1" t="s">
        <v>52</v>
      </c>
      <c r="BF322" s="1" t="s">
        <v>52</v>
      </c>
      <c r="BG322" s="1">
        <v>35</v>
      </c>
      <c r="BH322" s="1">
        <f t="shared" si="108"/>
        <v>0.259365416754234</v>
      </c>
      <c r="BI322" s="1">
        <f t="shared" si="109"/>
        <v>0.854874876500284</v>
      </c>
    </row>
    <row r="323" spans="1:61">
      <c r="A323" s="1">
        <v>639</v>
      </c>
      <c r="B323" s="1" t="s">
        <v>97</v>
      </c>
      <c r="C323" s="1" t="str">
        <f>_xlfn.XLOOKUP(A323,All!$A:$A,All!$C:$C,"")</f>
        <v>Cu-Al-Cr-Mg-Ni-Si</v>
      </c>
      <c r="D323" s="1">
        <v>2</v>
      </c>
      <c r="E323" s="1" t="s">
        <v>1344</v>
      </c>
      <c r="F323" s="1">
        <f t="shared" si="88"/>
        <v>92.27</v>
      </c>
      <c r="G323" s="1">
        <v>0.49</v>
      </c>
      <c r="H323" s="1">
        <v>0.11</v>
      </c>
      <c r="I323" s="1">
        <v>0.12</v>
      </c>
      <c r="J323" s="1">
        <v>5.98</v>
      </c>
      <c r="K323" s="1">
        <v>1.03</v>
      </c>
      <c r="L323" s="1">
        <v>0</v>
      </c>
      <c r="M323" s="1" t="s">
        <v>1345</v>
      </c>
      <c r="N323" s="1" cm="1">
        <f t="array" ref="N323">(F323/$F$4)/SUMPRODUCT($F323:$L323/$F$4:$L$4)*100</f>
        <v>89.8641984588999</v>
      </c>
      <c r="O323" s="1" cm="1">
        <f t="array" ref="O323">(G323/$G$4)/SUMPRODUCT($F323:$L323/$F$4:$L$4)*100</f>
        <v>1.12392244657047</v>
      </c>
      <c r="P323" s="1" cm="1">
        <f t="array" ref="P323">(H323/$H$4)/SUMPRODUCT($F323:$L323/$F$4:$L$4)*100</f>
        <v>0.130929392522741</v>
      </c>
      <c r="Q323" s="1" cm="1">
        <f t="array" ref="Q323">(I323/$I$4)/SUMPRODUCT($F323:$L323/$F$4:$L$4)*100</f>
        <v>0.305562478066051</v>
      </c>
      <c r="R323" s="1" cm="1">
        <f t="array" ref="R323">(J323/$J$4)/SUMPRODUCT($F323:$L323/$F$4:$L$4)*100</f>
        <v>6.30564153814258</v>
      </c>
      <c r="S323" s="1" cm="1">
        <f t="array" ref="S323">(K323/$K$4)/SUMPRODUCT($F323:$L323/$F$4:$L$4)*100</f>
        <v>2.26974568579824</v>
      </c>
      <c r="T323" s="1" cm="1">
        <f t="array" ref="T323">(L323/$L$4)/SUMPRODUCT($F323:$L323/$F$4:$L$4)*100</f>
        <v>0</v>
      </c>
      <c r="U323" s="1">
        <f t="shared" si="89"/>
        <v>100</v>
      </c>
      <c r="V323" s="1">
        <f t="shared" si="90"/>
        <v>5.80582524271845</v>
      </c>
      <c r="W323" s="1">
        <f t="shared" si="91"/>
        <v>7.01</v>
      </c>
      <c r="X323" s="1">
        <f t="shared" si="92"/>
        <v>6.1594</v>
      </c>
      <c r="Y323" s="1">
        <f t="shared" si="93"/>
        <v>0.0171184022824536</v>
      </c>
      <c r="Z323" s="1">
        <f t="shared" si="94"/>
        <v>0</v>
      </c>
      <c r="AA323" s="1">
        <f t="shared" si="95"/>
        <v>0</v>
      </c>
      <c r="AB323" s="1">
        <f t="shared" si="96"/>
        <v>0.11</v>
      </c>
      <c r="AC323" s="1">
        <f t="shared" si="97"/>
        <v>0</v>
      </c>
      <c r="AD323" s="1">
        <f t="shared" si="98"/>
        <v>1.19026720475219</v>
      </c>
      <c r="AE323" s="1">
        <f t="shared" si="99"/>
        <v>0.0156918687589158</v>
      </c>
      <c r="AF323" s="1">
        <f t="shared" si="100"/>
        <v>63.7272727272727</v>
      </c>
      <c r="AG323" s="1">
        <f t="shared" si="101"/>
        <v>0.7711</v>
      </c>
      <c r="AH323" s="7">
        <f t="shared" si="102"/>
        <v>0.101358015411001</v>
      </c>
      <c r="AI323" s="7" cm="1">
        <f t="array" ref="AI323">SQRT(SUMPRODUCT(N323:T323/100,(1-($N$4:$T$4/(SUMPRODUCT(N323:T323,$N$4:$T$4)/100)))^2))</f>
        <v>0.0283459528596504</v>
      </c>
      <c r="AJ323" s="7" cm="1">
        <f t="array" ref="AJ323">SUMPRODUCT(N323:T323,$N$3:$T$3)/100</f>
        <v>1.89525413989612</v>
      </c>
      <c r="AK323" s="7" cm="1">
        <f t="array" ref="AK323">SUMPRODUCT(N323:T323/100,($N$3:$T$3-(SUMPRODUCT(N323:T323,$N$3:$T$3)/100))^2)</f>
        <v>0.00206807954721929</v>
      </c>
      <c r="AL323" s="7" cm="1">
        <f t="array" ref="AL323">SUMPRODUCT(N323:T323/100,($N$2:$T$2-(SUMPRODUCT(N323:T323,$N$2:$T$2)/100))^2)</f>
        <v>2.05513365727056</v>
      </c>
      <c r="AM323" s="7" cm="1">
        <f t="array" ref="AM323">SUMPRODUCT(N323:T323,$N$2:$T$2)/100</f>
        <v>10.654100498235</v>
      </c>
      <c r="AN323" s="1" cm="1">
        <f t="array" ref="AN323">SUMPRODUCT(N323:T323,$N$1:$T$1)/100</f>
        <v>1110.43082202411</v>
      </c>
      <c r="AO323" s="1" cm="1">
        <f t="array" ref="AO323">-8.314*SUMPRODUCT((N323:T323/100)*LN(N323:T323/100+0.000000000001))</f>
        <v>3.60047464611669</v>
      </c>
      <c r="AP323" s="1" cm="1">
        <f t="array" ref="AP323">SUMPRODUCT((N323:T323/100)^2)</f>
        <v>0.812186073794603</v>
      </c>
      <c r="AQ323" s="1" cm="1">
        <f t="array" ref="AQ323">1/SUMPRODUCT((N323:T323/100)^2)</f>
        <v>1.23124494775922</v>
      </c>
      <c r="AR323" s="1" t="s">
        <v>50</v>
      </c>
      <c r="AS323" s="6">
        <f t="shared" si="103"/>
        <v>1</v>
      </c>
      <c r="AT323" s="1">
        <v>969.85</v>
      </c>
      <c r="AU323" s="1">
        <v>6</v>
      </c>
      <c r="AV323" s="1">
        <v>50</v>
      </c>
      <c r="AW323" s="1">
        <v>549.85</v>
      </c>
      <c r="AX323" s="1">
        <v>2</v>
      </c>
      <c r="AY323" s="5">
        <f t="shared" si="104"/>
        <v>274.925</v>
      </c>
      <c r="AZ323" s="1">
        <f t="shared" si="105"/>
        <v>1</v>
      </c>
      <c r="BA323" s="1">
        <f t="shared" si="106"/>
        <v>1099.7</v>
      </c>
      <c r="BB323" s="1">
        <f t="shared" si="107"/>
        <v>420</v>
      </c>
      <c r="BC323" s="1" t="s">
        <v>51</v>
      </c>
      <c r="BD323" s="1">
        <v>233</v>
      </c>
      <c r="BE323" s="1" t="s">
        <v>52</v>
      </c>
      <c r="BF323" s="1" t="s">
        <v>52</v>
      </c>
      <c r="BG323" s="1">
        <v>35</v>
      </c>
      <c r="BH323" s="1">
        <f t="shared" si="108"/>
        <v>0.272226341812799</v>
      </c>
      <c r="BI323" s="1">
        <f t="shared" si="109"/>
        <v>0.853183655252342</v>
      </c>
    </row>
    <row r="324" spans="1:61">
      <c r="A324" s="1">
        <v>605</v>
      </c>
      <c r="B324" s="1" t="s">
        <v>97</v>
      </c>
      <c r="C324" s="1" t="str">
        <f>_xlfn.XLOOKUP(A324,All!$A:$A,All!$C:$C,"")</f>
        <v>Cu-Al-Cr-Mg-Ni-Si</v>
      </c>
      <c r="D324" s="1">
        <v>2</v>
      </c>
      <c r="E324" s="1" t="s">
        <v>1344</v>
      </c>
      <c r="F324" s="1">
        <f t="shared" si="88"/>
        <v>92.27</v>
      </c>
      <c r="G324" s="1">
        <v>0.49</v>
      </c>
      <c r="H324" s="1">
        <v>0.11</v>
      </c>
      <c r="I324" s="1">
        <v>0.12</v>
      </c>
      <c r="J324" s="1">
        <v>5.98</v>
      </c>
      <c r="K324" s="1">
        <v>1.03</v>
      </c>
      <c r="L324" s="1">
        <v>0</v>
      </c>
      <c r="M324" s="1" t="s">
        <v>1345</v>
      </c>
      <c r="N324" s="1" cm="1">
        <f t="array" ref="N324">(F324/$F$4)/SUMPRODUCT($F324:$L324/$F$4:$L$4)*100</f>
        <v>89.8641984588999</v>
      </c>
      <c r="O324" s="1" cm="1">
        <f t="array" ref="O324">(G324/$G$4)/SUMPRODUCT($F324:$L324/$F$4:$L$4)*100</f>
        <v>1.12392244657047</v>
      </c>
      <c r="P324" s="1" cm="1">
        <f t="array" ref="P324">(H324/$H$4)/SUMPRODUCT($F324:$L324/$F$4:$L$4)*100</f>
        <v>0.130929392522741</v>
      </c>
      <c r="Q324" s="1" cm="1">
        <f t="array" ref="Q324">(I324/$I$4)/SUMPRODUCT($F324:$L324/$F$4:$L$4)*100</f>
        <v>0.305562478066051</v>
      </c>
      <c r="R324" s="1" cm="1">
        <f t="array" ref="R324">(J324/$J$4)/SUMPRODUCT($F324:$L324/$F$4:$L$4)*100</f>
        <v>6.30564153814258</v>
      </c>
      <c r="S324" s="1" cm="1">
        <f t="array" ref="S324">(K324/$K$4)/SUMPRODUCT($F324:$L324/$F$4:$L$4)*100</f>
        <v>2.26974568579824</v>
      </c>
      <c r="T324" s="1" cm="1">
        <f t="array" ref="T324">(L324/$L$4)/SUMPRODUCT($F324:$L324/$F$4:$L$4)*100</f>
        <v>0</v>
      </c>
      <c r="U324" s="1">
        <f t="shared" si="89"/>
        <v>100</v>
      </c>
      <c r="V324" s="1">
        <f t="shared" si="90"/>
        <v>5.80582524271845</v>
      </c>
      <c r="W324" s="1">
        <f t="shared" si="91"/>
        <v>7.01</v>
      </c>
      <c r="X324" s="1">
        <f t="shared" si="92"/>
        <v>6.1594</v>
      </c>
      <c r="Y324" s="1">
        <f t="shared" si="93"/>
        <v>0.0171184022824536</v>
      </c>
      <c r="Z324" s="1">
        <f t="shared" si="94"/>
        <v>0</v>
      </c>
      <c r="AA324" s="1">
        <f t="shared" si="95"/>
        <v>0</v>
      </c>
      <c r="AB324" s="1">
        <f t="shared" si="96"/>
        <v>0.11</v>
      </c>
      <c r="AC324" s="1">
        <f t="shared" si="97"/>
        <v>0</v>
      </c>
      <c r="AD324" s="1">
        <f t="shared" si="98"/>
        <v>1.19026720475219</v>
      </c>
      <c r="AE324" s="1">
        <f t="shared" si="99"/>
        <v>0.0156918687589158</v>
      </c>
      <c r="AF324" s="1">
        <f t="shared" si="100"/>
        <v>63.7272727272727</v>
      </c>
      <c r="AG324" s="1">
        <f t="shared" si="101"/>
        <v>0.7711</v>
      </c>
      <c r="AH324" s="7">
        <f t="shared" si="102"/>
        <v>0.101358015411001</v>
      </c>
      <c r="AI324" s="7" cm="1">
        <f t="array" ref="AI324">SQRT(SUMPRODUCT(N324:T324/100,(1-($N$4:$T$4/(SUMPRODUCT(N324:T324,$N$4:$T$4)/100)))^2))</f>
        <v>0.0283459528596504</v>
      </c>
      <c r="AJ324" s="7" cm="1">
        <f t="array" ref="AJ324">SUMPRODUCT(N324:T324,$N$3:$T$3)/100</f>
        <v>1.89525413989612</v>
      </c>
      <c r="AK324" s="7" cm="1">
        <f t="array" ref="AK324">SUMPRODUCT(N324:T324/100,($N$3:$T$3-(SUMPRODUCT(N324:T324,$N$3:$T$3)/100))^2)</f>
        <v>0.00206807954721929</v>
      </c>
      <c r="AL324" s="7" cm="1">
        <f t="array" ref="AL324">SUMPRODUCT(N324:T324/100,($N$2:$T$2-(SUMPRODUCT(N324:T324,$N$2:$T$2)/100))^2)</f>
        <v>2.05513365727056</v>
      </c>
      <c r="AM324" s="7" cm="1">
        <f t="array" ref="AM324">SUMPRODUCT(N324:T324,$N$2:$T$2)/100</f>
        <v>10.654100498235</v>
      </c>
      <c r="AN324" s="1" cm="1">
        <f t="array" ref="AN324">SUMPRODUCT(N324:T324,$N$1:$T$1)/100</f>
        <v>1110.43082202411</v>
      </c>
      <c r="AO324" s="1" cm="1">
        <f t="array" ref="AO324">-8.314*SUMPRODUCT((N324:T324/100)*LN(N324:T324/100+0.000000000001))</f>
        <v>3.60047464611669</v>
      </c>
      <c r="AP324" s="1" cm="1">
        <f t="array" ref="AP324">SUMPRODUCT((N324:T324/100)^2)</f>
        <v>0.812186073794603</v>
      </c>
      <c r="AQ324" s="1" cm="1">
        <f t="array" ref="AQ324">1/SUMPRODUCT((N324:T324/100)^2)</f>
        <v>1.23124494775922</v>
      </c>
      <c r="AR324" s="1" t="s">
        <v>50</v>
      </c>
      <c r="AS324" s="6">
        <f t="shared" si="103"/>
        <v>1</v>
      </c>
      <c r="AT324" s="1">
        <v>969.85</v>
      </c>
      <c r="AU324" s="1">
        <v>6</v>
      </c>
      <c r="AV324" s="1">
        <v>50</v>
      </c>
      <c r="AW324" s="1">
        <v>599.85</v>
      </c>
      <c r="AX324" s="1">
        <v>1</v>
      </c>
      <c r="AY324" s="5">
        <f t="shared" si="104"/>
        <v>299.925</v>
      </c>
      <c r="AZ324" s="1">
        <f t="shared" si="105"/>
        <v>0.5</v>
      </c>
      <c r="BA324" s="1">
        <f t="shared" si="106"/>
        <v>599.85</v>
      </c>
      <c r="BB324" s="1">
        <f t="shared" si="107"/>
        <v>370</v>
      </c>
      <c r="BC324" s="1" t="s">
        <v>51</v>
      </c>
      <c r="BD324" s="1">
        <v>234</v>
      </c>
      <c r="BE324" s="1" t="s">
        <v>52</v>
      </c>
      <c r="BF324" s="1" t="s">
        <v>52</v>
      </c>
      <c r="BG324" s="1">
        <v>35</v>
      </c>
      <c r="BH324" s="1">
        <f t="shared" si="108"/>
        <v>0.285087266871364</v>
      </c>
      <c r="BI324" s="1">
        <f t="shared" si="109"/>
        <v>0.851500125444752</v>
      </c>
    </row>
    <row r="325" spans="1:61">
      <c r="A325" s="1">
        <v>1025</v>
      </c>
      <c r="B325" s="1" t="s">
        <v>99</v>
      </c>
      <c r="C325" s="1" t="str">
        <f>_xlfn.XLOOKUP(A325,All!$A:$A,All!$C:$C,"")</f>
        <v>Cu-Al-Cr-Mg-Ni-Si</v>
      </c>
      <c r="D325" s="1">
        <v>2</v>
      </c>
      <c r="E325" s="1" t="s">
        <v>1344</v>
      </c>
      <c r="F325" s="1">
        <f t="shared" si="88"/>
        <v>92.25</v>
      </c>
      <c r="G325" s="1">
        <v>0.5</v>
      </c>
      <c r="H325" s="1">
        <v>0.1</v>
      </c>
      <c r="I325" s="1">
        <v>0.15</v>
      </c>
      <c r="J325" s="1">
        <v>6</v>
      </c>
      <c r="K325" s="1">
        <v>1</v>
      </c>
      <c r="L325" s="1">
        <v>0</v>
      </c>
      <c r="M325" s="1" t="s">
        <v>1345</v>
      </c>
      <c r="N325" s="1" cm="1">
        <f t="array" ref="N325">(F325/$F$4)/SUMPRODUCT($F325:$L325/$F$4:$L$4)*100</f>
        <v>89.8241262975082</v>
      </c>
      <c r="O325" s="1" cm="1">
        <f t="array" ref="O325">(G325/$G$4)/SUMPRODUCT($F325:$L325/$F$4:$L$4)*100</f>
        <v>1.14659676353571</v>
      </c>
      <c r="P325" s="1" cm="1">
        <f t="array" ref="P325">(H325/$H$4)/SUMPRODUCT($F325:$L325/$F$4:$L$4)*100</f>
        <v>0.118999437932613</v>
      </c>
      <c r="Q325" s="1" cm="1">
        <f t="array" ref="Q325">(I325/$I$4)/SUMPRODUCT($F325:$L325/$F$4:$L$4)*100</f>
        <v>0.381865548739609</v>
      </c>
      <c r="R325" s="1" cm="1">
        <f t="array" ref="R325">(J325/$J$4)/SUMPRODUCT($F325:$L325/$F$4:$L$4)*100</f>
        <v>6.32528046759661</v>
      </c>
      <c r="S325" s="1" cm="1">
        <f t="array" ref="S325">(K325/$K$4)/SUMPRODUCT($F325:$L325/$F$4:$L$4)*100</f>
        <v>2.20313148468724</v>
      </c>
      <c r="T325" s="1" cm="1">
        <f t="array" ref="T325">(L325/$L$4)/SUMPRODUCT($F325:$L325/$F$4:$L$4)*100</f>
        <v>0</v>
      </c>
      <c r="U325" s="1">
        <f t="shared" si="89"/>
        <v>100</v>
      </c>
      <c r="V325" s="1">
        <f t="shared" si="90"/>
        <v>6</v>
      </c>
      <c r="W325" s="1">
        <f t="shared" si="91"/>
        <v>7</v>
      </c>
      <c r="X325" s="1">
        <f t="shared" si="92"/>
        <v>6</v>
      </c>
      <c r="Y325" s="1">
        <f t="shared" si="93"/>
        <v>0.0214285714285714</v>
      </c>
      <c r="Z325" s="1">
        <f t="shared" si="94"/>
        <v>0</v>
      </c>
      <c r="AA325" s="1">
        <f t="shared" si="95"/>
        <v>0</v>
      </c>
      <c r="AB325" s="1">
        <f t="shared" si="96"/>
        <v>0.1</v>
      </c>
      <c r="AC325" s="1">
        <f t="shared" si="97"/>
        <v>0</v>
      </c>
      <c r="AD325" s="1">
        <f t="shared" si="98"/>
        <v>1.18999437932613</v>
      </c>
      <c r="AE325" s="1">
        <f t="shared" si="99"/>
        <v>0.0142857142857143</v>
      </c>
      <c r="AF325" s="1">
        <f t="shared" si="100"/>
        <v>70</v>
      </c>
      <c r="AG325" s="1">
        <f t="shared" si="101"/>
        <v>0.7</v>
      </c>
      <c r="AH325" s="7">
        <f t="shared" si="102"/>
        <v>0.101758737024918</v>
      </c>
      <c r="AI325" s="7" cm="1">
        <f t="array" ref="AI325">SQRT(SUMPRODUCT(N325:T325/100,(1-($N$4:$T$4/(SUMPRODUCT(N325:T325,$N$4:$T$4)/100)))^2))</f>
        <v>0.0290537376869327</v>
      </c>
      <c r="AJ325" s="7" cm="1">
        <f t="array" ref="AJ325">SUMPRODUCT(N325:T325,$N$3:$T$3)/100</f>
        <v>1.8947687920439</v>
      </c>
      <c r="AK325" s="7" cm="1">
        <f t="array" ref="AK325">SUMPRODUCT(N325:T325/100,($N$3:$T$3-(SUMPRODUCT(N325:T325,$N$3:$T$3)/100))^2)</f>
        <v>0.00234106527333297</v>
      </c>
      <c r="AL325" s="7" cm="1">
        <f t="array" ref="AL325">SUMPRODUCT(N325:T325/100,($N$2:$T$2-(SUMPRODUCT(N325:T325,$N$2:$T$2)/100))^2)</f>
        <v>2.09350754742919</v>
      </c>
      <c r="AM325" s="7" cm="1">
        <f t="array" ref="AM325">SUMPRODUCT(N325:T325,$N$2:$T$2)/100</f>
        <v>10.6504823790299</v>
      </c>
      <c r="AN325" s="1" cm="1">
        <f t="array" ref="AN325">SUMPRODUCT(N325:T325,$N$1:$T$1)/100</f>
        <v>1109.7582017422</v>
      </c>
      <c r="AO325" s="1" cm="1">
        <f t="array" ref="AO325">-8.314*SUMPRODUCT((N325:T325/100)*LN(N325:T325/100+0.000000000001))</f>
        <v>3.62139437182299</v>
      </c>
      <c r="AP325" s="1" cm="1">
        <f t="array" ref="AP325">SUMPRODUCT((N325:T325/100)^2)</f>
        <v>0.811471129274498</v>
      </c>
      <c r="AQ325" s="1" cm="1">
        <f t="array" ref="AQ325">1/SUMPRODUCT((N325:T325/100)^2)</f>
        <v>1.23232973290628</v>
      </c>
      <c r="AR325" s="1" t="s">
        <v>54</v>
      </c>
      <c r="AS325" s="6">
        <f t="shared" si="103"/>
        <v>0</v>
      </c>
      <c r="AT325" s="1">
        <v>979.85</v>
      </c>
      <c r="AU325" s="1">
        <v>4</v>
      </c>
      <c r="AV325" s="1">
        <v>0</v>
      </c>
      <c r="AW325" s="1">
        <v>399.85</v>
      </c>
      <c r="AX325" s="1">
        <v>2</v>
      </c>
      <c r="AY325" s="5">
        <f t="shared" si="104"/>
        <v>0</v>
      </c>
      <c r="AZ325" s="1">
        <f t="shared" si="105"/>
        <v>0</v>
      </c>
      <c r="BA325" s="1">
        <f t="shared" si="106"/>
        <v>799.7</v>
      </c>
      <c r="BB325" s="1">
        <f t="shared" si="107"/>
        <v>580</v>
      </c>
      <c r="BC325" s="1" t="s">
        <v>51</v>
      </c>
      <c r="BD325" s="1">
        <v>243</v>
      </c>
      <c r="BE325" s="1" t="s">
        <v>52</v>
      </c>
      <c r="BF325" s="1" t="s">
        <v>52</v>
      </c>
      <c r="BG325" s="1">
        <v>35</v>
      </c>
      <c r="BH325" s="1">
        <f t="shared" si="108"/>
        <v>0.40083559239845</v>
      </c>
      <c r="BI325" s="1">
        <f t="shared" si="109"/>
        <v>0.836702062630733</v>
      </c>
    </row>
    <row r="326" spans="1:61">
      <c r="A326" s="1">
        <v>943</v>
      </c>
      <c r="B326" s="1" t="s">
        <v>99</v>
      </c>
      <c r="C326" s="1" t="str">
        <f>_xlfn.XLOOKUP(A326,All!$A:$A,All!$C:$C,"")</f>
        <v>Cu-Al-Cr-Mg-Ni-Si</v>
      </c>
      <c r="D326" s="1">
        <v>2</v>
      </c>
      <c r="E326" s="1" t="s">
        <v>1344</v>
      </c>
      <c r="F326" s="1">
        <f t="shared" si="88"/>
        <v>92.25</v>
      </c>
      <c r="G326" s="1">
        <v>0.5</v>
      </c>
      <c r="H326" s="1">
        <v>0.1</v>
      </c>
      <c r="I326" s="1">
        <v>0.15</v>
      </c>
      <c r="J326" s="1">
        <v>6</v>
      </c>
      <c r="K326" s="1">
        <v>1</v>
      </c>
      <c r="L326" s="1">
        <v>0</v>
      </c>
      <c r="M326" s="1" t="s">
        <v>1345</v>
      </c>
      <c r="N326" s="1" cm="1">
        <f t="array" ref="N326">(F326/$F$4)/SUMPRODUCT($F326:$L326/$F$4:$L$4)*100</f>
        <v>89.8241262975082</v>
      </c>
      <c r="O326" s="1" cm="1">
        <f t="array" ref="O326">(G326/$G$4)/SUMPRODUCT($F326:$L326/$F$4:$L$4)*100</f>
        <v>1.14659676353571</v>
      </c>
      <c r="P326" s="1" cm="1">
        <f t="array" ref="P326">(H326/$H$4)/SUMPRODUCT($F326:$L326/$F$4:$L$4)*100</f>
        <v>0.118999437932613</v>
      </c>
      <c r="Q326" s="1" cm="1">
        <f t="array" ref="Q326">(I326/$I$4)/SUMPRODUCT($F326:$L326/$F$4:$L$4)*100</f>
        <v>0.381865548739609</v>
      </c>
      <c r="R326" s="1" cm="1">
        <f t="array" ref="R326">(J326/$J$4)/SUMPRODUCT($F326:$L326/$F$4:$L$4)*100</f>
        <v>6.32528046759661</v>
      </c>
      <c r="S326" s="1" cm="1">
        <f t="array" ref="S326">(K326/$K$4)/SUMPRODUCT($F326:$L326/$F$4:$L$4)*100</f>
        <v>2.20313148468724</v>
      </c>
      <c r="T326" s="1" cm="1">
        <f t="array" ref="T326">(L326/$L$4)/SUMPRODUCT($F326:$L326/$F$4:$L$4)*100</f>
        <v>0</v>
      </c>
      <c r="U326" s="1">
        <f t="shared" si="89"/>
        <v>100</v>
      </c>
      <c r="V326" s="1">
        <f t="shared" si="90"/>
        <v>6</v>
      </c>
      <c r="W326" s="1">
        <f t="shared" si="91"/>
        <v>7</v>
      </c>
      <c r="X326" s="1">
        <f t="shared" si="92"/>
        <v>6</v>
      </c>
      <c r="Y326" s="1">
        <f t="shared" si="93"/>
        <v>0.0214285714285714</v>
      </c>
      <c r="Z326" s="1">
        <f t="shared" si="94"/>
        <v>0</v>
      </c>
      <c r="AA326" s="1">
        <f t="shared" si="95"/>
        <v>0</v>
      </c>
      <c r="AB326" s="1">
        <f t="shared" si="96"/>
        <v>0.1</v>
      </c>
      <c r="AC326" s="1">
        <f t="shared" si="97"/>
        <v>0</v>
      </c>
      <c r="AD326" s="1">
        <f t="shared" si="98"/>
        <v>1.18999437932613</v>
      </c>
      <c r="AE326" s="1">
        <f t="shared" si="99"/>
        <v>0.0142857142857143</v>
      </c>
      <c r="AF326" s="1">
        <f t="shared" si="100"/>
        <v>70</v>
      </c>
      <c r="AG326" s="1">
        <f t="shared" si="101"/>
        <v>0.7</v>
      </c>
      <c r="AH326" s="7">
        <f t="shared" si="102"/>
        <v>0.101758737024918</v>
      </c>
      <c r="AI326" s="7" cm="1">
        <f t="array" ref="AI326">SQRT(SUMPRODUCT(N326:T326/100,(1-($N$4:$T$4/(SUMPRODUCT(N326:T326,$N$4:$T$4)/100)))^2))</f>
        <v>0.0290537376869327</v>
      </c>
      <c r="AJ326" s="7" cm="1">
        <f t="array" ref="AJ326">SUMPRODUCT(N326:T326,$N$3:$T$3)/100</f>
        <v>1.8947687920439</v>
      </c>
      <c r="AK326" s="7" cm="1">
        <f t="array" ref="AK326">SUMPRODUCT(N326:T326/100,($N$3:$T$3-(SUMPRODUCT(N326:T326,$N$3:$T$3)/100))^2)</f>
        <v>0.00234106527333297</v>
      </c>
      <c r="AL326" s="7" cm="1">
        <f t="array" ref="AL326">SUMPRODUCT(N326:T326/100,($N$2:$T$2-(SUMPRODUCT(N326:T326,$N$2:$T$2)/100))^2)</f>
        <v>2.09350754742919</v>
      </c>
      <c r="AM326" s="7" cm="1">
        <f t="array" ref="AM326">SUMPRODUCT(N326:T326,$N$2:$T$2)/100</f>
        <v>10.6504823790299</v>
      </c>
      <c r="AN326" s="1" cm="1">
        <f t="array" ref="AN326">SUMPRODUCT(N326:T326,$N$1:$T$1)/100</f>
        <v>1109.7582017422</v>
      </c>
      <c r="AO326" s="1" cm="1">
        <f t="array" ref="AO326">-8.314*SUMPRODUCT((N326:T326/100)*LN(N326:T326/100+0.000000000001))</f>
        <v>3.62139437182299</v>
      </c>
      <c r="AP326" s="1" cm="1">
        <f t="array" ref="AP326">SUMPRODUCT((N326:T326/100)^2)</f>
        <v>0.811471129274498</v>
      </c>
      <c r="AQ326" s="1" cm="1">
        <f t="array" ref="AQ326">1/SUMPRODUCT((N326:T326/100)^2)</f>
        <v>1.23232973290628</v>
      </c>
      <c r="AR326" s="1" t="s">
        <v>55</v>
      </c>
      <c r="AS326" s="6">
        <f t="shared" si="103"/>
        <v>2</v>
      </c>
      <c r="AT326" s="1">
        <v>979.85</v>
      </c>
      <c r="AU326" s="1">
        <v>4</v>
      </c>
      <c r="AV326" s="1">
        <v>50</v>
      </c>
      <c r="AW326" s="1">
        <v>499.85</v>
      </c>
      <c r="AX326" s="1">
        <v>0.75</v>
      </c>
      <c r="AY326" s="5">
        <f t="shared" si="104"/>
        <v>249.925</v>
      </c>
      <c r="AZ326" s="1">
        <f t="shared" si="105"/>
        <v>0.375</v>
      </c>
      <c r="BA326" s="1">
        <f t="shared" si="106"/>
        <v>374.8875</v>
      </c>
      <c r="BB326" s="1">
        <f t="shared" si="107"/>
        <v>480</v>
      </c>
      <c r="BC326" s="1" t="s">
        <v>56</v>
      </c>
      <c r="BD326" s="1">
        <v>263</v>
      </c>
      <c r="BE326" s="1" t="s">
        <v>52</v>
      </c>
      <c r="BF326" s="1" t="s">
        <v>52</v>
      </c>
      <c r="BG326" s="1">
        <v>35</v>
      </c>
      <c r="BH326" s="1">
        <f t="shared" si="108"/>
        <v>0.658054093569753</v>
      </c>
      <c r="BI326" s="1">
        <f t="shared" si="109"/>
        <v>0.806233218706077</v>
      </c>
    </row>
    <row r="327" spans="1:61">
      <c r="A327" s="1">
        <v>947</v>
      </c>
      <c r="B327" s="1" t="s">
        <v>99</v>
      </c>
      <c r="C327" s="1" t="str">
        <f>_xlfn.XLOOKUP(A327,All!$A:$A,All!$C:$C,"")</f>
        <v>Cu-Al-Cr-Mg-Ni-Si</v>
      </c>
      <c r="D327" s="1">
        <v>2</v>
      </c>
      <c r="E327" s="1" t="s">
        <v>1344</v>
      </c>
      <c r="F327" s="1">
        <f t="shared" ref="F327:F390" si="110">100-SUM(G327:L327)</f>
        <v>92.25</v>
      </c>
      <c r="G327" s="1">
        <v>0.5</v>
      </c>
      <c r="H327" s="1">
        <v>0.1</v>
      </c>
      <c r="I327" s="1">
        <v>0.15</v>
      </c>
      <c r="J327" s="1">
        <v>6</v>
      </c>
      <c r="K327" s="1">
        <v>1</v>
      </c>
      <c r="L327" s="1">
        <v>0</v>
      </c>
      <c r="M327" s="1" t="s">
        <v>1345</v>
      </c>
      <c r="N327" s="1" cm="1">
        <f t="array" ref="N327">(F327/$F$4)/SUMPRODUCT($F327:$L327/$F$4:$L$4)*100</f>
        <v>89.8241262975082</v>
      </c>
      <c r="O327" s="1" cm="1">
        <f t="array" ref="O327">(G327/$G$4)/SUMPRODUCT($F327:$L327/$F$4:$L$4)*100</f>
        <v>1.14659676353571</v>
      </c>
      <c r="P327" s="1" cm="1">
        <f t="array" ref="P327">(H327/$H$4)/SUMPRODUCT($F327:$L327/$F$4:$L$4)*100</f>
        <v>0.118999437932613</v>
      </c>
      <c r="Q327" s="1" cm="1">
        <f t="array" ref="Q327">(I327/$I$4)/SUMPRODUCT($F327:$L327/$F$4:$L$4)*100</f>
        <v>0.381865548739609</v>
      </c>
      <c r="R327" s="1" cm="1">
        <f t="array" ref="R327">(J327/$J$4)/SUMPRODUCT($F327:$L327/$F$4:$L$4)*100</f>
        <v>6.32528046759661</v>
      </c>
      <c r="S327" s="1" cm="1">
        <f t="array" ref="S327">(K327/$K$4)/SUMPRODUCT($F327:$L327/$F$4:$L$4)*100</f>
        <v>2.20313148468724</v>
      </c>
      <c r="T327" s="1" cm="1">
        <f t="array" ref="T327">(L327/$L$4)/SUMPRODUCT($F327:$L327/$F$4:$L$4)*100</f>
        <v>0</v>
      </c>
      <c r="U327" s="1">
        <f t="shared" ref="U327:U390" si="111">SUM(N327:T327)</f>
        <v>100</v>
      </c>
      <c r="V327" s="1">
        <f t="shared" ref="V327:V390" si="112">IF(K327&lt;&gt;0,J327/(K327),0)</f>
        <v>6</v>
      </c>
      <c r="W327" s="1">
        <f t="shared" ref="W327:W390" si="113">J327+K327</f>
        <v>7</v>
      </c>
      <c r="X327" s="1">
        <f t="shared" ref="X327:X390" si="114">J327*K327</f>
        <v>6</v>
      </c>
      <c r="Y327" s="1">
        <f t="shared" ref="Y327:Y390" si="115">IF(J327+K327&lt;&gt;0,I327/(J327+K327),0)</f>
        <v>0.0214285714285714</v>
      </c>
      <c r="Z327" s="1">
        <f t="shared" ref="Z327:Z390" si="116">IF(J327+K327&lt;&gt;0,L327/(J327+K327),0)</f>
        <v>0</v>
      </c>
      <c r="AA327" s="1">
        <f t="shared" ref="AA327:AA390" si="117">IF(L327&lt;&gt;0,H327/(L327),0)</f>
        <v>0</v>
      </c>
      <c r="AB327" s="1">
        <f t="shared" ref="AB327:AB390" si="118">H327+L327</f>
        <v>0.1</v>
      </c>
      <c r="AC327" s="1">
        <f t="shared" ref="AC327:AC390" si="119">H327*L327</f>
        <v>0</v>
      </c>
      <c r="AD327" s="1">
        <f t="shared" ref="AD327:AD390" si="120">IF(H327&lt;&gt;0,P327/(H327),0)</f>
        <v>1.18999437932613</v>
      </c>
      <c r="AE327" s="1">
        <f t="shared" ref="AE327:AE390" si="121">IF(J327+K327&lt;&gt;0,H327/(J327+K327),0)</f>
        <v>0.0142857142857143</v>
      </c>
      <c r="AF327" s="1">
        <f t="shared" ref="AF327:AF390" si="122">IF(H327&lt;&gt;0,(J327+K327)/(H327),0)</f>
        <v>70</v>
      </c>
      <c r="AG327" s="1">
        <f t="shared" ref="AG327:AG390" si="123">(J327+K327)*H327</f>
        <v>0.7</v>
      </c>
      <c r="AH327" s="7">
        <f t="shared" ref="AH327:AH390" si="124">(100-N327)%</f>
        <v>0.101758737024918</v>
      </c>
      <c r="AI327" s="7" cm="1">
        <f t="array" ref="AI327">SQRT(SUMPRODUCT(N327:T327/100,(1-($N$4:$T$4/(SUMPRODUCT(N327:T327,$N$4:$T$4)/100)))^2))</f>
        <v>0.0290537376869327</v>
      </c>
      <c r="AJ327" s="7" cm="1">
        <f t="array" ref="AJ327">SUMPRODUCT(N327:T327,$N$3:$T$3)/100</f>
        <v>1.8947687920439</v>
      </c>
      <c r="AK327" s="7" cm="1">
        <f t="array" ref="AK327">SUMPRODUCT(N327:T327/100,($N$3:$T$3-(SUMPRODUCT(N327:T327,$N$3:$T$3)/100))^2)</f>
        <v>0.00234106527333297</v>
      </c>
      <c r="AL327" s="7" cm="1">
        <f t="array" ref="AL327">SUMPRODUCT(N327:T327/100,($N$2:$T$2-(SUMPRODUCT(N327:T327,$N$2:$T$2)/100))^2)</f>
        <v>2.09350754742919</v>
      </c>
      <c r="AM327" s="7" cm="1">
        <f t="array" ref="AM327">SUMPRODUCT(N327:T327,$N$2:$T$2)/100</f>
        <v>10.6504823790299</v>
      </c>
      <c r="AN327" s="1" cm="1">
        <f t="array" ref="AN327">SUMPRODUCT(N327:T327,$N$1:$T$1)/100</f>
        <v>1109.7582017422</v>
      </c>
      <c r="AO327" s="1" cm="1">
        <f t="array" ref="AO327">-8.314*SUMPRODUCT((N327:T327/100)*LN(N327:T327/100+0.000000000001))</f>
        <v>3.62139437182299</v>
      </c>
      <c r="AP327" s="1" cm="1">
        <f t="array" ref="AP327">SUMPRODUCT((N327:T327/100)^2)</f>
        <v>0.811471129274498</v>
      </c>
      <c r="AQ327" s="1" cm="1">
        <f t="array" ref="AQ327">1/SUMPRODUCT((N327:T327/100)^2)</f>
        <v>1.23232973290628</v>
      </c>
      <c r="AR327" s="1" t="s">
        <v>55</v>
      </c>
      <c r="AS327" s="6">
        <f t="shared" ref="AS327:AS390" si="125">IF(AR327="Solution ==&gt; Quenching ==&gt; Deformation ==&gt; Aging ==&gt; Secondary TMP ==&gt; Secondary Aging",2,IF(AR327="Solution ==&gt; Quenching ==&gt; Deformation ==&gt; Aging",1,IF(AR327="Solution ==&gt; Quenching ==&gt; Aging",0,"")))</f>
        <v>2</v>
      </c>
      <c r="AT327" s="1">
        <v>979.85</v>
      </c>
      <c r="AU327" s="1">
        <v>4</v>
      </c>
      <c r="AV327" s="1">
        <v>50</v>
      </c>
      <c r="AW327" s="1">
        <v>499.85</v>
      </c>
      <c r="AX327" s="1">
        <v>0.75</v>
      </c>
      <c r="AY327" s="5">
        <f t="shared" ref="AY327:AY390" si="126">AV327%*AW327</f>
        <v>249.925</v>
      </c>
      <c r="AZ327" s="1">
        <f t="shared" ref="AZ327:AZ390" si="127">AV327%*AX327</f>
        <v>0.375</v>
      </c>
      <c r="BA327" s="1">
        <f t="shared" ref="BA327:BA390" si="128">AW327*AX327</f>
        <v>374.8875</v>
      </c>
      <c r="BB327" s="1">
        <f t="shared" ref="BB327:BB390" si="129">AT327-AW327</f>
        <v>480</v>
      </c>
      <c r="BC327" s="1" t="s">
        <v>56</v>
      </c>
      <c r="BD327" s="1">
        <v>264</v>
      </c>
      <c r="BE327" s="1" t="s">
        <v>52</v>
      </c>
      <c r="BF327" s="1" t="s">
        <v>52</v>
      </c>
      <c r="BG327" s="1">
        <v>35</v>
      </c>
      <c r="BH327" s="1">
        <f t="shared" ref="BH327:BH390" si="130">IF(OR(BD327="",BG327=""),"",((BD327-AVERAGE($BD$6:$BD$1143))/_xlfn.STDEV.S($BD$6:$BD$1143))-$BJ$1*((AVERAGE($BG$6:$BG$1143)-BG327)/_xlfn.STDEV.S($BG$6:$BG$1143)))</f>
        <v>0.670915018628318</v>
      </c>
      <c r="BI327" s="1">
        <f t="shared" ref="BI327:BI390" si="131">SQRT((1-(BD327-MIN($BD$6:$BD$1143))/(MAX($BD$6:$BD$1143)-MIN($BD$6:$BD$1143)))^2+(1-(BG327-MIN($BG$6:$BG$1143))/(MAX($BG$6:$BG$1143)-MIN($BG$6:$BG$1143)))^2)</f>
        <v>0.804802264358862</v>
      </c>
    </row>
    <row r="328" spans="1:61">
      <c r="A328" s="1">
        <v>1126</v>
      </c>
      <c r="B328" s="1" t="s">
        <v>99</v>
      </c>
      <c r="C328" s="1" t="str">
        <f>_xlfn.XLOOKUP(A328,All!$A:$A,All!$C:$C,"")</f>
        <v>Cu-Al-Cr-Mg-Ni-Si</v>
      </c>
      <c r="D328" s="1">
        <v>2</v>
      </c>
      <c r="E328" s="1" t="s">
        <v>1344</v>
      </c>
      <c r="F328" s="1">
        <f t="shared" si="110"/>
        <v>92.25</v>
      </c>
      <c r="G328" s="1">
        <v>0.5</v>
      </c>
      <c r="H328" s="1">
        <v>0.1</v>
      </c>
      <c r="I328" s="1">
        <v>0.15</v>
      </c>
      <c r="J328" s="1">
        <v>6</v>
      </c>
      <c r="K328" s="1">
        <v>1</v>
      </c>
      <c r="L328" s="1">
        <v>0</v>
      </c>
      <c r="M328" s="1" t="s">
        <v>1345</v>
      </c>
      <c r="N328" s="1" cm="1">
        <f t="array" ref="N328">(F328/$F$4)/SUMPRODUCT($F328:$L328/$F$4:$L$4)*100</f>
        <v>89.8241262975082</v>
      </c>
      <c r="O328" s="1" cm="1">
        <f t="array" ref="O328">(G328/$G$4)/SUMPRODUCT($F328:$L328/$F$4:$L$4)*100</f>
        <v>1.14659676353571</v>
      </c>
      <c r="P328" s="1" cm="1">
        <f t="array" ref="P328">(H328/$H$4)/SUMPRODUCT($F328:$L328/$F$4:$L$4)*100</f>
        <v>0.118999437932613</v>
      </c>
      <c r="Q328" s="1" cm="1">
        <f t="array" ref="Q328">(I328/$I$4)/SUMPRODUCT($F328:$L328/$F$4:$L$4)*100</f>
        <v>0.381865548739609</v>
      </c>
      <c r="R328" s="1" cm="1">
        <f t="array" ref="R328">(J328/$J$4)/SUMPRODUCT($F328:$L328/$F$4:$L$4)*100</f>
        <v>6.32528046759661</v>
      </c>
      <c r="S328" s="1" cm="1">
        <f t="array" ref="S328">(K328/$K$4)/SUMPRODUCT($F328:$L328/$F$4:$L$4)*100</f>
        <v>2.20313148468724</v>
      </c>
      <c r="T328" s="1" cm="1">
        <f t="array" ref="T328">(L328/$L$4)/SUMPRODUCT($F328:$L328/$F$4:$L$4)*100</f>
        <v>0</v>
      </c>
      <c r="U328" s="1">
        <f t="shared" si="111"/>
        <v>100</v>
      </c>
      <c r="V328" s="1">
        <f t="shared" si="112"/>
        <v>6</v>
      </c>
      <c r="W328" s="1">
        <f t="shared" si="113"/>
        <v>7</v>
      </c>
      <c r="X328" s="1">
        <f t="shared" si="114"/>
        <v>6</v>
      </c>
      <c r="Y328" s="1">
        <f t="shared" si="115"/>
        <v>0.0214285714285714</v>
      </c>
      <c r="Z328" s="1">
        <f t="shared" si="116"/>
        <v>0</v>
      </c>
      <c r="AA328" s="1">
        <f t="shared" si="117"/>
        <v>0</v>
      </c>
      <c r="AB328" s="1">
        <f t="shared" si="118"/>
        <v>0.1</v>
      </c>
      <c r="AC328" s="1">
        <f t="shared" si="119"/>
        <v>0</v>
      </c>
      <c r="AD328" s="1">
        <f t="shared" si="120"/>
        <v>1.18999437932613</v>
      </c>
      <c r="AE328" s="1">
        <f t="shared" si="121"/>
        <v>0.0142857142857143</v>
      </c>
      <c r="AF328" s="1">
        <f t="shared" si="122"/>
        <v>70</v>
      </c>
      <c r="AG328" s="1">
        <f t="shared" si="123"/>
        <v>0.7</v>
      </c>
      <c r="AH328" s="7">
        <f t="shared" si="124"/>
        <v>0.101758737024918</v>
      </c>
      <c r="AI328" s="7" cm="1">
        <f t="array" ref="AI328">SQRT(SUMPRODUCT(N328:T328/100,(1-($N$4:$T$4/(SUMPRODUCT(N328:T328,$N$4:$T$4)/100)))^2))</f>
        <v>0.0290537376869327</v>
      </c>
      <c r="AJ328" s="7" cm="1">
        <f t="array" ref="AJ328">SUMPRODUCT(N328:T328,$N$3:$T$3)/100</f>
        <v>1.8947687920439</v>
      </c>
      <c r="AK328" s="7" cm="1">
        <f t="array" ref="AK328">SUMPRODUCT(N328:T328/100,($N$3:$T$3-(SUMPRODUCT(N328:T328,$N$3:$T$3)/100))^2)</f>
        <v>0.00234106527333297</v>
      </c>
      <c r="AL328" s="7" cm="1">
        <f t="array" ref="AL328">SUMPRODUCT(N328:T328/100,($N$2:$T$2-(SUMPRODUCT(N328:T328,$N$2:$T$2)/100))^2)</f>
        <v>2.09350754742919</v>
      </c>
      <c r="AM328" s="7" cm="1">
        <f t="array" ref="AM328">SUMPRODUCT(N328:T328,$N$2:$T$2)/100</f>
        <v>10.6504823790299</v>
      </c>
      <c r="AN328" s="1" cm="1">
        <f t="array" ref="AN328">SUMPRODUCT(N328:T328,$N$1:$T$1)/100</f>
        <v>1109.7582017422</v>
      </c>
      <c r="AO328" s="1" cm="1">
        <f t="array" ref="AO328">-8.314*SUMPRODUCT((N328:T328/100)*LN(N328:T328/100+0.000000000001))</f>
        <v>3.62139437182299</v>
      </c>
      <c r="AP328" s="1" cm="1">
        <f t="array" ref="AP328">SUMPRODUCT((N328:T328/100)^2)</f>
        <v>0.811471129274498</v>
      </c>
      <c r="AQ328" s="1" cm="1">
        <f t="array" ref="AQ328">1/SUMPRODUCT((N328:T328/100)^2)</f>
        <v>1.23232973290628</v>
      </c>
      <c r="AR328" s="1" t="s">
        <v>55</v>
      </c>
      <c r="AS328" s="6">
        <f t="shared" si="125"/>
        <v>2</v>
      </c>
      <c r="AT328" s="1">
        <v>979.85</v>
      </c>
      <c r="AU328" s="1">
        <v>4</v>
      </c>
      <c r="AV328" s="1">
        <v>50</v>
      </c>
      <c r="AW328" s="1">
        <v>449.85</v>
      </c>
      <c r="AX328" s="1">
        <v>5</v>
      </c>
      <c r="AY328" s="5">
        <f t="shared" si="126"/>
        <v>224.925</v>
      </c>
      <c r="AZ328" s="1">
        <f t="shared" si="127"/>
        <v>2.5</v>
      </c>
      <c r="BA328" s="1">
        <f t="shared" si="128"/>
        <v>2249.25</v>
      </c>
      <c r="BB328" s="1">
        <f t="shared" si="129"/>
        <v>530</v>
      </c>
      <c r="BC328" s="1" t="s">
        <v>56</v>
      </c>
      <c r="BD328" s="1">
        <v>271</v>
      </c>
      <c r="BE328" s="1" t="s">
        <v>52</v>
      </c>
      <c r="BF328" s="1" t="s">
        <v>52</v>
      </c>
      <c r="BG328" s="1">
        <v>35</v>
      </c>
      <c r="BH328" s="1">
        <f t="shared" si="130"/>
        <v>0.760941494038274</v>
      </c>
      <c r="BI328" s="1">
        <f t="shared" si="131"/>
        <v>0.795044896217672</v>
      </c>
    </row>
    <row r="329" spans="1:61">
      <c r="A329" s="1">
        <v>916</v>
      </c>
      <c r="B329" s="1" t="s">
        <v>99</v>
      </c>
      <c r="C329" s="1" t="str">
        <f>_xlfn.XLOOKUP(A329,All!$A:$A,All!$C:$C,"")</f>
        <v>Cu-Al-Cr-Mg-Ni-Si</v>
      </c>
      <c r="D329" s="1">
        <v>2</v>
      </c>
      <c r="E329" s="1" t="s">
        <v>1344</v>
      </c>
      <c r="F329" s="1">
        <f t="shared" si="110"/>
        <v>92.25</v>
      </c>
      <c r="G329" s="1">
        <v>0.5</v>
      </c>
      <c r="H329" s="1">
        <v>0.1</v>
      </c>
      <c r="I329" s="1">
        <v>0.15</v>
      </c>
      <c r="J329" s="1">
        <v>6</v>
      </c>
      <c r="K329" s="1">
        <v>1</v>
      </c>
      <c r="L329" s="1">
        <v>0</v>
      </c>
      <c r="M329" s="1" t="s">
        <v>1345</v>
      </c>
      <c r="N329" s="1" cm="1">
        <f t="array" ref="N329">(F329/$F$4)/SUMPRODUCT($F329:$L329/$F$4:$L$4)*100</f>
        <v>89.8241262975082</v>
      </c>
      <c r="O329" s="1" cm="1">
        <f t="array" ref="O329">(G329/$G$4)/SUMPRODUCT($F329:$L329/$F$4:$L$4)*100</f>
        <v>1.14659676353571</v>
      </c>
      <c r="P329" s="1" cm="1">
        <f t="array" ref="P329">(H329/$H$4)/SUMPRODUCT($F329:$L329/$F$4:$L$4)*100</f>
        <v>0.118999437932613</v>
      </c>
      <c r="Q329" s="1" cm="1">
        <f t="array" ref="Q329">(I329/$I$4)/SUMPRODUCT($F329:$L329/$F$4:$L$4)*100</f>
        <v>0.381865548739609</v>
      </c>
      <c r="R329" s="1" cm="1">
        <f t="array" ref="R329">(J329/$J$4)/SUMPRODUCT($F329:$L329/$F$4:$L$4)*100</f>
        <v>6.32528046759661</v>
      </c>
      <c r="S329" s="1" cm="1">
        <f t="array" ref="S329">(K329/$K$4)/SUMPRODUCT($F329:$L329/$F$4:$L$4)*100</f>
        <v>2.20313148468724</v>
      </c>
      <c r="T329" s="1" cm="1">
        <f t="array" ref="T329">(L329/$L$4)/SUMPRODUCT($F329:$L329/$F$4:$L$4)*100</f>
        <v>0</v>
      </c>
      <c r="U329" s="1">
        <f t="shared" si="111"/>
        <v>100</v>
      </c>
      <c r="V329" s="1">
        <f t="shared" si="112"/>
        <v>6</v>
      </c>
      <c r="W329" s="1">
        <f t="shared" si="113"/>
        <v>7</v>
      </c>
      <c r="X329" s="1">
        <f t="shared" si="114"/>
        <v>6</v>
      </c>
      <c r="Y329" s="1">
        <f t="shared" si="115"/>
        <v>0.0214285714285714</v>
      </c>
      <c r="Z329" s="1">
        <f t="shared" si="116"/>
        <v>0</v>
      </c>
      <c r="AA329" s="1">
        <f t="shared" si="117"/>
        <v>0</v>
      </c>
      <c r="AB329" s="1">
        <f t="shared" si="118"/>
        <v>0.1</v>
      </c>
      <c r="AC329" s="1">
        <f t="shared" si="119"/>
        <v>0</v>
      </c>
      <c r="AD329" s="1">
        <f t="shared" si="120"/>
        <v>1.18999437932613</v>
      </c>
      <c r="AE329" s="1">
        <f t="shared" si="121"/>
        <v>0.0142857142857143</v>
      </c>
      <c r="AF329" s="1">
        <f t="shared" si="122"/>
        <v>70</v>
      </c>
      <c r="AG329" s="1">
        <f t="shared" si="123"/>
        <v>0.7</v>
      </c>
      <c r="AH329" s="7">
        <f t="shared" si="124"/>
        <v>0.101758737024918</v>
      </c>
      <c r="AI329" s="7" cm="1">
        <f t="array" ref="AI329">SQRT(SUMPRODUCT(N329:T329/100,(1-($N$4:$T$4/(SUMPRODUCT(N329:T329,$N$4:$T$4)/100)))^2))</f>
        <v>0.0290537376869327</v>
      </c>
      <c r="AJ329" s="7" cm="1">
        <f t="array" ref="AJ329">SUMPRODUCT(N329:T329,$N$3:$T$3)/100</f>
        <v>1.8947687920439</v>
      </c>
      <c r="AK329" s="7" cm="1">
        <f t="array" ref="AK329">SUMPRODUCT(N329:T329/100,($N$3:$T$3-(SUMPRODUCT(N329:T329,$N$3:$T$3)/100))^2)</f>
        <v>0.00234106527333297</v>
      </c>
      <c r="AL329" s="7" cm="1">
        <f t="array" ref="AL329">SUMPRODUCT(N329:T329/100,($N$2:$T$2-(SUMPRODUCT(N329:T329,$N$2:$T$2)/100))^2)</f>
        <v>2.09350754742919</v>
      </c>
      <c r="AM329" s="7" cm="1">
        <f t="array" ref="AM329">SUMPRODUCT(N329:T329,$N$2:$T$2)/100</f>
        <v>10.6504823790299</v>
      </c>
      <c r="AN329" s="1" cm="1">
        <f t="array" ref="AN329">SUMPRODUCT(N329:T329,$N$1:$T$1)/100</f>
        <v>1109.7582017422</v>
      </c>
      <c r="AO329" s="1" cm="1">
        <f t="array" ref="AO329">-8.314*SUMPRODUCT((N329:T329/100)*LN(N329:T329/100+0.000000000001))</f>
        <v>3.62139437182299</v>
      </c>
      <c r="AP329" s="1" cm="1">
        <f t="array" ref="AP329">SUMPRODUCT((N329:T329/100)^2)</f>
        <v>0.811471129274498</v>
      </c>
      <c r="AQ329" s="1" cm="1">
        <f t="array" ref="AQ329">1/SUMPRODUCT((N329:T329/100)^2)</f>
        <v>1.23232973290628</v>
      </c>
      <c r="AR329" s="1" t="s">
        <v>55</v>
      </c>
      <c r="AS329" s="6">
        <f t="shared" si="125"/>
        <v>2</v>
      </c>
      <c r="AT329" s="1">
        <v>979.85</v>
      </c>
      <c r="AU329" s="1">
        <v>4</v>
      </c>
      <c r="AV329" s="1">
        <v>50</v>
      </c>
      <c r="AW329" s="1">
        <v>499.85</v>
      </c>
      <c r="AX329" s="1">
        <v>0.5</v>
      </c>
      <c r="AY329" s="5">
        <f t="shared" si="126"/>
        <v>249.925</v>
      </c>
      <c r="AZ329" s="1">
        <f t="shared" si="127"/>
        <v>0.25</v>
      </c>
      <c r="BA329" s="1">
        <f t="shared" si="128"/>
        <v>249.925</v>
      </c>
      <c r="BB329" s="1">
        <f t="shared" si="129"/>
        <v>480</v>
      </c>
      <c r="BC329" s="1" t="s">
        <v>56</v>
      </c>
      <c r="BD329" s="1">
        <v>272</v>
      </c>
      <c r="BE329" s="1" t="s">
        <v>52</v>
      </c>
      <c r="BF329" s="1" t="s">
        <v>52</v>
      </c>
      <c r="BG329" s="1">
        <v>35</v>
      </c>
      <c r="BH329" s="1">
        <f t="shared" si="130"/>
        <v>0.773802419096839</v>
      </c>
      <c r="BI329" s="1">
        <f t="shared" si="131"/>
        <v>0.793688616630125</v>
      </c>
    </row>
    <row r="330" spans="1:61">
      <c r="A330" s="1">
        <v>731</v>
      </c>
      <c r="B330" s="1" t="s">
        <v>96</v>
      </c>
      <c r="C330" s="1" t="str">
        <f>_xlfn.XLOOKUP(A330,All!$A:$A,All!$C:$C,"")</f>
        <v>Cu-Al-Cr-Mg-Ni-Si</v>
      </c>
      <c r="D330" s="1">
        <v>2</v>
      </c>
      <c r="E330" s="1" t="s">
        <v>1344</v>
      </c>
      <c r="F330" s="1">
        <f t="shared" si="110"/>
        <v>92.25</v>
      </c>
      <c r="G330" s="1">
        <v>0.5</v>
      </c>
      <c r="H330" s="1">
        <v>0.1</v>
      </c>
      <c r="I330" s="1">
        <v>0.15</v>
      </c>
      <c r="J330" s="1">
        <v>6</v>
      </c>
      <c r="K330" s="1">
        <v>1</v>
      </c>
      <c r="L330" s="1">
        <v>0</v>
      </c>
      <c r="M330" s="1" t="s">
        <v>1345</v>
      </c>
      <c r="N330" s="1" cm="1">
        <f t="array" ref="N330">(F330/$F$4)/SUMPRODUCT($F330:$L330/$F$4:$L$4)*100</f>
        <v>89.8241262975082</v>
      </c>
      <c r="O330" s="1" cm="1">
        <f t="array" ref="O330">(G330/$G$4)/SUMPRODUCT($F330:$L330/$F$4:$L$4)*100</f>
        <v>1.14659676353571</v>
      </c>
      <c r="P330" s="1" cm="1">
        <f t="array" ref="P330">(H330/$H$4)/SUMPRODUCT($F330:$L330/$F$4:$L$4)*100</f>
        <v>0.118999437932613</v>
      </c>
      <c r="Q330" s="1" cm="1">
        <f t="array" ref="Q330">(I330/$I$4)/SUMPRODUCT($F330:$L330/$F$4:$L$4)*100</f>
        <v>0.381865548739609</v>
      </c>
      <c r="R330" s="1" cm="1">
        <f t="array" ref="R330">(J330/$J$4)/SUMPRODUCT($F330:$L330/$F$4:$L$4)*100</f>
        <v>6.32528046759661</v>
      </c>
      <c r="S330" s="1" cm="1">
        <f t="array" ref="S330">(K330/$K$4)/SUMPRODUCT($F330:$L330/$F$4:$L$4)*100</f>
        <v>2.20313148468724</v>
      </c>
      <c r="T330" s="1" cm="1">
        <f t="array" ref="T330">(L330/$L$4)/SUMPRODUCT($F330:$L330/$F$4:$L$4)*100</f>
        <v>0</v>
      </c>
      <c r="U330" s="1">
        <f t="shared" si="111"/>
        <v>100</v>
      </c>
      <c r="V330" s="1">
        <f t="shared" si="112"/>
        <v>6</v>
      </c>
      <c r="W330" s="1">
        <f t="shared" si="113"/>
        <v>7</v>
      </c>
      <c r="X330" s="1">
        <f t="shared" si="114"/>
        <v>6</v>
      </c>
      <c r="Y330" s="1">
        <f t="shared" si="115"/>
        <v>0.0214285714285714</v>
      </c>
      <c r="Z330" s="1">
        <f t="shared" si="116"/>
        <v>0</v>
      </c>
      <c r="AA330" s="1">
        <f t="shared" si="117"/>
        <v>0</v>
      </c>
      <c r="AB330" s="1">
        <f t="shared" si="118"/>
        <v>0.1</v>
      </c>
      <c r="AC330" s="1">
        <f t="shared" si="119"/>
        <v>0</v>
      </c>
      <c r="AD330" s="1">
        <f t="shared" si="120"/>
        <v>1.18999437932613</v>
      </c>
      <c r="AE330" s="1">
        <f t="shared" si="121"/>
        <v>0.0142857142857143</v>
      </c>
      <c r="AF330" s="1">
        <f t="shared" si="122"/>
        <v>70</v>
      </c>
      <c r="AG330" s="1">
        <f t="shared" si="123"/>
        <v>0.7</v>
      </c>
      <c r="AH330" s="7">
        <f t="shared" si="124"/>
        <v>0.101758737024918</v>
      </c>
      <c r="AI330" s="7" cm="1">
        <f t="array" ref="AI330">SQRT(SUMPRODUCT(N330:T330/100,(1-($N$4:$T$4/(SUMPRODUCT(N330:T330,$N$4:$T$4)/100)))^2))</f>
        <v>0.0290537376869327</v>
      </c>
      <c r="AJ330" s="7" cm="1">
        <f t="array" ref="AJ330">SUMPRODUCT(N330:T330,$N$3:$T$3)/100</f>
        <v>1.8947687920439</v>
      </c>
      <c r="AK330" s="7" cm="1">
        <f t="array" ref="AK330">SUMPRODUCT(N330:T330/100,($N$3:$T$3-(SUMPRODUCT(N330:T330,$N$3:$T$3)/100))^2)</f>
        <v>0.00234106527333297</v>
      </c>
      <c r="AL330" s="7" cm="1">
        <f t="array" ref="AL330">SUMPRODUCT(N330:T330/100,($N$2:$T$2-(SUMPRODUCT(N330:T330,$N$2:$T$2)/100))^2)</f>
        <v>2.09350754742919</v>
      </c>
      <c r="AM330" s="7" cm="1">
        <f t="array" ref="AM330">SUMPRODUCT(N330:T330,$N$2:$T$2)/100</f>
        <v>10.6504823790299</v>
      </c>
      <c r="AN330" s="1" cm="1">
        <f t="array" ref="AN330">SUMPRODUCT(N330:T330,$N$1:$T$1)/100</f>
        <v>1109.7582017422</v>
      </c>
      <c r="AO330" s="1" cm="1">
        <f t="array" ref="AO330">-8.314*SUMPRODUCT((N330:T330/100)*LN(N330:T330/100+0.000000000001))</f>
        <v>3.62139437182299</v>
      </c>
      <c r="AP330" s="1" cm="1">
        <f t="array" ref="AP330">SUMPRODUCT((N330:T330/100)^2)</f>
        <v>0.811471129274498</v>
      </c>
      <c r="AQ330" s="1" cm="1">
        <f t="array" ref="AQ330">1/SUMPRODUCT((N330:T330/100)^2)</f>
        <v>1.23232973290628</v>
      </c>
      <c r="AR330" s="1" t="s">
        <v>54</v>
      </c>
      <c r="AS330" s="6">
        <f t="shared" si="125"/>
        <v>0</v>
      </c>
      <c r="AT330" s="1">
        <v>969.85</v>
      </c>
      <c r="AU330" s="1">
        <v>4</v>
      </c>
      <c r="AV330" s="1">
        <v>0</v>
      </c>
      <c r="AW330" s="1">
        <v>499.85</v>
      </c>
      <c r="AX330" s="1">
        <v>10</v>
      </c>
      <c r="AY330" s="5">
        <f t="shared" si="126"/>
        <v>0</v>
      </c>
      <c r="AZ330" s="1">
        <f t="shared" si="127"/>
        <v>0</v>
      </c>
      <c r="BA330" s="1">
        <f t="shared" si="128"/>
        <v>4998.5</v>
      </c>
      <c r="BB330" s="1">
        <f t="shared" si="129"/>
        <v>470</v>
      </c>
      <c r="BC330" s="1" t="s">
        <v>51</v>
      </c>
      <c r="BD330" s="1">
        <v>279</v>
      </c>
      <c r="BE330" s="1" t="s">
        <v>52</v>
      </c>
      <c r="BF330" s="1" t="s">
        <v>52</v>
      </c>
      <c r="BG330" s="1">
        <v>35</v>
      </c>
      <c r="BH330" s="1">
        <f t="shared" si="130"/>
        <v>0.863828894506795</v>
      </c>
      <c r="BI330" s="1">
        <f t="shared" si="131"/>
        <v>0.784464901837064</v>
      </c>
    </row>
    <row r="331" spans="1:61">
      <c r="A331" s="1">
        <v>880</v>
      </c>
      <c r="B331" s="1" t="s">
        <v>99</v>
      </c>
      <c r="C331" s="1" t="str">
        <f>_xlfn.XLOOKUP(A331,All!$A:$A,All!$C:$C,"")</f>
        <v>Cu-Al-Cr-Mg-Ni-Si</v>
      </c>
      <c r="D331" s="1">
        <v>2</v>
      </c>
      <c r="E331" s="1" t="s">
        <v>1344</v>
      </c>
      <c r="F331" s="1">
        <f t="shared" si="110"/>
        <v>92.25</v>
      </c>
      <c r="G331" s="1">
        <v>0.5</v>
      </c>
      <c r="H331" s="1">
        <v>0.1</v>
      </c>
      <c r="I331" s="1">
        <v>0.15</v>
      </c>
      <c r="J331" s="1">
        <v>6</v>
      </c>
      <c r="K331" s="1">
        <v>1</v>
      </c>
      <c r="L331" s="1">
        <v>0</v>
      </c>
      <c r="M331" s="1" t="s">
        <v>1345</v>
      </c>
      <c r="N331" s="1" cm="1">
        <f t="array" ref="N331">(F331/$F$4)/SUMPRODUCT($F331:$L331/$F$4:$L$4)*100</f>
        <v>89.8241262975082</v>
      </c>
      <c r="O331" s="1" cm="1">
        <f t="array" ref="O331">(G331/$G$4)/SUMPRODUCT($F331:$L331/$F$4:$L$4)*100</f>
        <v>1.14659676353571</v>
      </c>
      <c r="P331" s="1" cm="1">
        <f t="array" ref="P331">(H331/$H$4)/SUMPRODUCT($F331:$L331/$F$4:$L$4)*100</f>
        <v>0.118999437932613</v>
      </c>
      <c r="Q331" s="1" cm="1">
        <f t="array" ref="Q331">(I331/$I$4)/SUMPRODUCT($F331:$L331/$F$4:$L$4)*100</f>
        <v>0.381865548739609</v>
      </c>
      <c r="R331" s="1" cm="1">
        <f t="array" ref="R331">(J331/$J$4)/SUMPRODUCT($F331:$L331/$F$4:$L$4)*100</f>
        <v>6.32528046759661</v>
      </c>
      <c r="S331" s="1" cm="1">
        <f t="array" ref="S331">(K331/$K$4)/SUMPRODUCT($F331:$L331/$F$4:$L$4)*100</f>
        <v>2.20313148468724</v>
      </c>
      <c r="T331" s="1" cm="1">
        <f t="array" ref="T331">(L331/$L$4)/SUMPRODUCT($F331:$L331/$F$4:$L$4)*100</f>
        <v>0</v>
      </c>
      <c r="U331" s="1">
        <f t="shared" si="111"/>
        <v>100</v>
      </c>
      <c r="V331" s="1">
        <f t="shared" si="112"/>
        <v>6</v>
      </c>
      <c r="W331" s="1">
        <f t="shared" si="113"/>
        <v>7</v>
      </c>
      <c r="X331" s="1">
        <f t="shared" si="114"/>
        <v>6</v>
      </c>
      <c r="Y331" s="1">
        <f t="shared" si="115"/>
        <v>0.0214285714285714</v>
      </c>
      <c r="Z331" s="1">
        <f t="shared" si="116"/>
        <v>0</v>
      </c>
      <c r="AA331" s="1">
        <f t="shared" si="117"/>
        <v>0</v>
      </c>
      <c r="AB331" s="1">
        <f t="shared" si="118"/>
        <v>0.1</v>
      </c>
      <c r="AC331" s="1">
        <f t="shared" si="119"/>
        <v>0</v>
      </c>
      <c r="AD331" s="1">
        <f t="shared" si="120"/>
        <v>1.18999437932613</v>
      </c>
      <c r="AE331" s="1">
        <f t="shared" si="121"/>
        <v>0.0142857142857143</v>
      </c>
      <c r="AF331" s="1">
        <f t="shared" si="122"/>
        <v>70</v>
      </c>
      <c r="AG331" s="1">
        <f t="shared" si="123"/>
        <v>0.7</v>
      </c>
      <c r="AH331" s="7">
        <f t="shared" si="124"/>
        <v>0.101758737024918</v>
      </c>
      <c r="AI331" s="7" cm="1">
        <f t="array" ref="AI331">SQRT(SUMPRODUCT(N331:T331/100,(1-($N$4:$T$4/(SUMPRODUCT(N331:T331,$N$4:$T$4)/100)))^2))</f>
        <v>0.0290537376869327</v>
      </c>
      <c r="AJ331" s="7" cm="1">
        <f t="array" ref="AJ331">SUMPRODUCT(N331:T331,$N$3:$T$3)/100</f>
        <v>1.8947687920439</v>
      </c>
      <c r="AK331" s="7" cm="1">
        <f t="array" ref="AK331">SUMPRODUCT(N331:T331/100,($N$3:$T$3-(SUMPRODUCT(N331:T331,$N$3:$T$3)/100))^2)</f>
        <v>0.00234106527333297</v>
      </c>
      <c r="AL331" s="7" cm="1">
        <f t="array" ref="AL331">SUMPRODUCT(N331:T331/100,($N$2:$T$2-(SUMPRODUCT(N331:T331,$N$2:$T$2)/100))^2)</f>
        <v>2.09350754742919</v>
      </c>
      <c r="AM331" s="7" cm="1">
        <f t="array" ref="AM331">SUMPRODUCT(N331:T331,$N$2:$T$2)/100</f>
        <v>10.6504823790299</v>
      </c>
      <c r="AN331" s="1" cm="1">
        <f t="array" ref="AN331">SUMPRODUCT(N331:T331,$N$1:$T$1)/100</f>
        <v>1109.7582017422</v>
      </c>
      <c r="AO331" s="1" cm="1">
        <f t="array" ref="AO331">-8.314*SUMPRODUCT((N331:T331/100)*LN(N331:T331/100+0.000000000001))</f>
        <v>3.62139437182299</v>
      </c>
      <c r="AP331" s="1" cm="1">
        <f t="array" ref="AP331">SUMPRODUCT((N331:T331/100)^2)</f>
        <v>0.811471129274498</v>
      </c>
      <c r="AQ331" s="1" cm="1">
        <f t="array" ref="AQ331">1/SUMPRODUCT((N331:T331/100)^2)</f>
        <v>1.23232973290628</v>
      </c>
      <c r="AR331" s="1" t="s">
        <v>55</v>
      </c>
      <c r="AS331" s="6">
        <f t="shared" si="125"/>
        <v>2</v>
      </c>
      <c r="AT331" s="1">
        <v>979.85</v>
      </c>
      <c r="AU331" s="1">
        <v>4</v>
      </c>
      <c r="AV331" s="1">
        <v>50</v>
      </c>
      <c r="AW331" s="1">
        <v>499.85</v>
      </c>
      <c r="AX331" s="1">
        <v>0.25</v>
      </c>
      <c r="AY331" s="5">
        <f t="shared" si="126"/>
        <v>249.925</v>
      </c>
      <c r="AZ331" s="1">
        <f t="shared" si="127"/>
        <v>0.125</v>
      </c>
      <c r="BA331" s="1">
        <f t="shared" si="128"/>
        <v>124.9625</v>
      </c>
      <c r="BB331" s="1">
        <f t="shared" si="129"/>
        <v>480</v>
      </c>
      <c r="BC331" s="1" t="s">
        <v>56</v>
      </c>
      <c r="BD331" s="1">
        <v>280</v>
      </c>
      <c r="BE331" s="1" t="s">
        <v>52</v>
      </c>
      <c r="BF331" s="1" t="s">
        <v>52</v>
      </c>
      <c r="BG331" s="1">
        <v>35</v>
      </c>
      <c r="BH331" s="1">
        <f t="shared" si="130"/>
        <v>0.87668981956536</v>
      </c>
      <c r="BI331" s="1">
        <f t="shared" si="131"/>
        <v>0.78318641891646</v>
      </c>
    </row>
    <row r="332" spans="1:61">
      <c r="A332" s="1">
        <v>709</v>
      </c>
      <c r="B332" s="1" t="s">
        <v>96</v>
      </c>
      <c r="C332" s="1" t="str">
        <f>_xlfn.XLOOKUP(A332,All!$A:$A,All!$C:$C,"")</f>
        <v>Cu-Al-Cr-Mg-Ni-Si</v>
      </c>
      <c r="D332" s="1">
        <v>2</v>
      </c>
      <c r="E332" s="1" t="s">
        <v>1344</v>
      </c>
      <c r="F332" s="1">
        <f t="shared" si="110"/>
        <v>92.25</v>
      </c>
      <c r="G332" s="1">
        <v>0.5</v>
      </c>
      <c r="H332" s="1">
        <v>0.1</v>
      </c>
      <c r="I332" s="1">
        <v>0.15</v>
      </c>
      <c r="J332" s="1">
        <v>6</v>
      </c>
      <c r="K332" s="1">
        <v>1</v>
      </c>
      <c r="L332" s="1">
        <v>0</v>
      </c>
      <c r="M332" s="1" t="s">
        <v>1345</v>
      </c>
      <c r="N332" s="1" cm="1">
        <f t="array" ref="N332">(F332/$F$4)/SUMPRODUCT($F332:$L332/$F$4:$L$4)*100</f>
        <v>89.8241262975082</v>
      </c>
      <c r="O332" s="1" cm="1">
        <f t="array" ref="O332">(G332/$G$4)/SUMPRODUCT($F332:$L332/$F$4:$L$4)*100</f>
        <v>1.14659676353571</v>
      </c>
      <c r="P332" s="1" cm="1">
        <f t="array" ref="P332">(H332/$H$4)/SUMPRODUCT($F332:$L332/$F$4:$L$4)*100</f>
        <v>0.118999437932613</v>
      </c>
      <c r="Q332" s="1" cm="1">
        <f t="array" ref="Q332">(I332/$I$4)/SUMPRODUCT($F332:$L332/$F$4:$L$4)*100</f>
        <v>0.381865548739609</v>
      </c>
      <c r="R332" s="1" cm="1">
        <f t="array" ref="R332">(J332/$J$4)/SUMPRODUCT($F332:$L332/$F$4:$L$4)*100</f>
        <v>6.32528046759661</v>
      </c>
      <c r="S332" s="1" cm="1">
        <f t="array" ref="S332">(K332/$K$4)/SUMPRODUCT($F332:$L332/$F$4:$L$4)*100</f>
        <v>2.20313148468724</v>
      </c>
      <c r="T332" s="1" cm="1">
        <f t="array" ref="T332">(L332/$L$4)/SUMPRODUCT($F332:$L332/$F$4:$L$4)*100</f>
        <v>0</v>
      </c>
      <c r="U332" s="1">
        <f t="shared" si="111"/>
        <v>100</v>
      </c>
      <c r="V332" s="1">
        <f t="shared" si="112"/>
        <v>6</v>
      </c>
      <c r="W332" s="1">
        <f t="shared" si="113"/>
        <v>7</v>
      </c>
      <c r="X332" s="1">
        <f t="shared" si="114"/>
        <v>6</v>
      </c>
      <c r="Y332" s="1">
        <f t="shared" si="115"/>
        <v>0.0214285714285714</v>
      </c>
      <c r="Z332" s="1">
        <f t="shared" si="116"/>
        <v>0</v>
      </c>
      <c r="AA332" s="1">
        <f t="shared" si="117"/>
        <v>0</v>
      </c>
      <c r="AB332" s="1">
        <f t="shared" si="118"/>
        <v>0.1</v>
      </c>
      <c r="AC332" s="1">
        <f t="shared" si="119"/>
        <v>0</v>
      </c>
      <c r="AD332" s="1">
        <f t="shared" si="120"/>
        <v>1.18999437932613</v>
      </c>
      <c r="AE332" s="1">
        <f t="shared" si="121"/>
        <v>0.0142857142857143</v>
      </c>
      <c r="AF332" s="1">
        <f t="shared" si="122"/>
        <v>70</v>
      </c>
      <c r="AG332" s="1">
        <f t="shared" si="123"/>
        <v>0.7</v>
      </c>
      <c r="AH332" s="7">
        <f t="shared" si="124"/>
        <v>0.101758737024918</v>
      </c>
      <c r="AI332" s="7" cm="1">
        <f t="array" ref="AI332">SQRT(SUMPRODUCT(N332:T332/100,(1-($N$4:$T$4/(SUMPRODUCT(N332:T332,$N$4:$T$4)/100)))^2))</f>
        <v>0.0290537376869327</v>
      </c>
      <c r="AJ332" s="7" cm="1">
        <f t="array" ref="AJ332">SUMPRODUCT(N332:T332,$N$3:$T$3)/100</f>
        <v>1.8947687920439</v>
      </c>
      <c r="AK332" s="7" cm="1">
        <f t="array" ref="AK332">SUMPRODUCT(N332:T332/100,($N$3:$T$3-(SUMPRODUCT(N332:T332,$N$3:$T$3)/100))^2)</f>
        <v>0.00234106527333297</v>
      </c>
      <c r="AL332" s="7" cm="1">
        <f t="array" ref="AL332">SUMPRODUCT(N332:T332/100,($N$2:$T$2-(SUMPRODUCT(N332:T332,$N$2:$T$2)/100))^2)</f>
        <v>2.09350754742919</v>
      </c>
      <c r="AM332" s="7" cm="1">
        <f t="array" ref="AM332">SUMPRODUCT(N332:T332,$N$2:$T$2)/100</f>
        <v>10.6504823790299</v>
      </c>
      <c r="AN332" s="1" cm="1">
        <f t="array" ref="AN332">SUMPRODUCT(N332:T332,$N$1:$T$1)/100</f>
        <v>1109.7582017422</v>
      </c>
      <c r="AO332" s="1" cm="1">
        <f t="array" ref="AO332">-8.314*SUMPRODUCT((N332:T332/100)*LN(N332:T332/100+0.000000000001))</f>
        <v>3.62139437182299</v>
      </c>
      <c r="AP332" s="1" cm="1">
        <f t="array" ref="AP332">SUMPRODUCT((N332:T332/100)^2)</f>
        <v>0.811471129274498</v>
      </c>
      <c r="AQ332" s="1" cm="1">
        <f t="array" ref="AQ332">1/SUMPRODUCT((N332:T332/100)^2)</f>
        <v>1.23232973290628</v>
      </c>
      <c r="AR332" s="1" t="s">
        <v>54</v>
      </c>
      <c r="AS332" s="6">
        <f t="shared" si="125"/>
        <v>0</v>
      </c>
      <c r="AT332" s="1">
        <v>969.85</v>
      </c>
      <c r="AU332" s="1">
        <v>4</v>
      </c>
      <c r="AV332" s="1">
        <v>0</v>
      </c>
      <c r="AW332" s="1">
        <v>499.85</v>
      </c>
      <c r="AX332" s="1">
        <v>8</v>
      </c>
      <c r="AY332" s="5">
        <f t="shared" si="126"/>
        <v>0</v>
      </c>
      <c r="AZ332" s="1">
        <f t="shared" si="127"/>
        <v>0</v>
      </c>
      <c r="BA332" s="1">
        <f t="shared" si="128"/>
        <v>3998.8</v>
      </c>
      <c r="BB332" s="1">
        <f t="shared" si="129"/>
        <v>470</v>
      </c>
      <c r="BC332" s="1" t="s">
        <v>51</v>
      </c>
      <c r="BD332" s="1">
        <v>285</v>
      </c>
      <c r="BE332" s="1" t="s">
        <v>52</v>
      </c>
      <c r="BF332" s="1" t="s">
        <v>52</v>
      </c>
      <c r="BG332" s="1">
        <v>35</v>
      </c>
      <c r="BH332" s="1">
        <f t="shared" si="130"/>
        <v>0.940994444858186</v>
      </c>
      <c r="BI332" s="1">
        <f t="shared" si="131"/>
        <v>0.776944125046722</v>
      </c>
    </row>
    <row r="333" spans="1:61">
      <c r="A333" s="1">
        <v>788</v>
      </c>
      <c r="B333" s="1" t="s">
        <v>96</v>
      </c>
      <c r="C333" s="1" t="str">
        <f>_xlfn.XLOOKUP(A333,All!$A:$A,All!$C:$C,"")</f>
        <v>Cu-Al-Cr-Mg-Ni-Si</v>
      </c>
      <c r="D333" s="1">
        <v>2</v>
      </c>
      <c r="E333" s="1" t="s">
        <v>1344</v>
      </c>
      <c r="F333" s="1">
        <f t="shared" si="110"/>
        <v>92.25</v>
      </c>
      <c r="G333" s="1">
        <v>0.5</v>
      </c>
      <c r="H333" s="1">
        <v>0.1</v>
      </c>
      <c r="I333" s="1">
        <v>0.15</v>
      </c>
      <c r="J333" s="1">
        <v>6</v>
      </c>
      <c r="K333" s="1">
        <v>1</v>
      </c>
      <c r="L333" s="1">
        <v>0</v>
      </c>
      <c r="M333" s="1" t="s">
        <v>1345</v>
      </c>
      <c r="N333" s="1" cm="1">
        <f t="array" ref="N333">(F333/$F$4)/SUMPRODUCT($F333:$L333/$F$4:$L$4)*100</f>
        <v>89.8241262975082</v>
      </c>
      <c r="O333" s="1" cm="1">
        <f t="array" ref="O333">(G333/$G$4)/SUMPRODUCT($F333:$L333/$F$4:$L$4)*100</f>
        <v>1.14659676353571</v>
      </c>
      <c r="P333" s="1" cm="1">
        <f t="array" ref="P333">(H333/$H$4)/SUMPRODUCT($F333:$L333/$F$4:$L$4)*100</f>
        <v>0.118999437932613</v>
      </c>
      <c r="Q333" s="1" cm="1">
        <f t="array" ref="Q333">(I333/$I$4)/SUMPRODUCT($F333:$L333/$F$4:$L$4)*100</f>
        <v>0.381865548739609</v>
      </c>
      <c r="R333" s="1" cm="1">
        <f t="array" ref="R333">(J333/$J$4)/SUMPRODUCT($F333:$L333/$F$4:$L$4)*100</f>
        <v>6.32528046759661</v>
      </c>
      <c r="S333" s="1" cm="1">
        <f t="array" ref="S333">(K333/$K$4)/SUMPRODUCT($F333:$L333/$F$4:$L$4)*100</f>
        <v>2.20313148468724</v>
      </c>
      <c r="T333" s="1" cm="1">
        <f t="array" ref="T333">(L333/$L$4)/SUMPRODUCT($F333:$L333/$F$4:$L$4)*100</f>
        <v>0</v>
      </c>
      <c r="U333" s="1">
        <f t="shared" si="111"/>
        <v>100</v>
      </c>
      <c r="V333" s="1">
        <f t="shared" si="112"/>
        <v>6</v>
      </c>
      <c r="W333" s="1">
        <f t="shared" si="113"/>
        <v>7</v>
      </c>
      <c r="X333" s="1">
        <f t="shared" si="114"/>
        <v>6</v>
      </c>
      <c r="Y333" s="1">
        <f t="shared" si="115"/>
        <v>0.0214285714285714</v>
      </c>
      <c r="Z333" s="1">
        <f t="shared" si="116"/>
        <v>0</v>
      </c>
      <c r="AA333" s="1">
        <f t="shared" si="117"/>
        <v>0</v>
      </c>
      <c r="AB333" s="1">
        <f t="shared" si="118"/>
        <v>0.1</v>
      </c>
      <c r="AC333" s="1">
        <f t="shared" si="119"/>
        <v>0</v>
      </c>
      <c r="AD333" s="1">
        <f t="shared" si="120"/>
        <v>1.18999437932613</v>
      </c>
      <c r="AE333" s="1">
        <f t="shared" si="121"/>
        <v>0.0142857142857143</v>
      </c>
      <c r="AF333" s="1">
        <f t="shared" si="122"/>
        <v>70</v>
      </c>
      <c r="AG333" s="1">
        <f t="shared" si="123"/>
        <v>0.7</v>
      </c>
      <c r="AH333" s="7">
        <f t="shared" si="124"/>
        <v>0.101758737024918</v>
      </c>
      <c r="AI333" s="7" cm="1">
        <f t="array" ref="AI333">SQRT(SUMPRODUCT(N333:T333/100,(1-($N$4:$T$4/(SUMPRODUCT(N333:T333,$N$4:$T$4)/100)))^2))</f>
        <v>0.0290537376869327</v>
      </c>
      <c r="AJ333" s="7" cm="1">
        <f t="array" ref="AJ333">SUMPRODUCT(N333:T333,$N$3:$T$3)/100</f>
        <v>1.8947687920439</v>
      </c>
      <c r="AK333" s="7" cm="1">
        <f t="array" ref="AK333">SUMPRODUCT(N333:T333/100,($N$3:$T$3-(SUMPRODUCT(N333:T333,$N$3:$T$3)/100))^2)</f>
        <v>0.00234106527333297</v>
      </c>
      <c r="AL333" s="7" cm="1">
        <f t="array" ref="AL333">SUMPRODUCT(N333:T333/100,($N$2:$T$2-(SUMPRODUCT(N333:T333,$N$2:$T$2)/100))^2)</f>
        <v>2.09350754742919</v>
      </c>
      <c r="AM333" s="7" cm="1">
        <f t="array" ref="AM333">SUMPRODUCT(N333:T333,$N$2:$T$2)/100</f>
        <v>10.6504823790299</v>
      </c>
      <c r="AN333" s="1" cm="1">
        <f t="array" ref="AN333">SUMPRODUCT(N333:T333,$N$1:$T$1)/100</f>
        <v>1109.7582017422</v>
      </c>
      <c r="AO333" s="1" cm="1">
        <f t="array" ref="AO333">-8.314*SUMPRODUCT((N333:T333/100)*LN(N333:T333/100+0.000000000001))</f>
        <v>3.62139437182299</v>
      </c>
      <c r="AP333" s="1" cm="1">
        <f t="array" ref="AP333">SUMPRODUCT((N333:T333/100)^2)</f>
        <v>0.811471129274498</v>
      </c>
      <c r="AQ333" s="1" cm="1">
        <f t="array" ref="AQ333">1/SUMPRODUCT((N333:T333/100)^2)</f>
        <v>1.23232973290628</v>
      </c>
      <c r="AR333" s="1" t="s">
        <v>54</v>
      </c>
      <c r="AS333" s="6">
        <f t="shared" si="125"/>
        <v>0</v>
      </c>
      <c r="AT333" s="1">
        <v>969.85</v>
      </c>
      <c r="AU333" s="1">
        <v>4</v>
      </c>
      <c r="AV333" s="1">
        <v>0</v>
      </c>
      <c r="AW333" s="1">
        <v>449.85</v>
      </c>
      <c r="AX333" s="1">
        <v>18</v>
      </c>
      <c r="AY333" s="5">
        <f t="shared" si="126"/>
        <v>0</v>
      </c>
      <c r="AZ333" s="1">
        <f t="shared" si="127"/>
        <v>0</v>
      </c>
      <c r="BA333" s="1">
        <f t="shared" si="128"/>
        <v>8097.3</v>
      </c>
      <c r="BB333" s="1">
        <f t="shared" si="129"/>
        <v>520</v>
      </c>
      <c r="BC333" s="1" t="s">
        <v>51</v>
      </c>
      <c r="BD333" s="1">
        <v>287</v>
      </c>
      <c r="BE333" s="1" t="s">
        <v>52</v>
      </c>
      <c r="BF333" s="1" t="s">
        <v>52</v>
      </c>
      <c r="BG333" s="1">
        <v>35</v>
      </c>
      <c r="BH333" s="1">
        <f t="shared" si="130"/>
        <v>0.966716294975316</v>
      </c>
      <c r="BI333" s="1">
        <f t="shared" si="131"/>
        <v>0.774518165430972</v>
      </c>
    </row>
    <row r="334" spans="1:61">
      <c r="A334" s="1">
        <v>795</v>
      </c>
      <c r="B334" s="1" t="s">
        <v>96</v>
      </c>
      <c r="C334" s="1" t="str">
        <f>_xlfn.XLOOKUP(A334,All!$A:$A,All!$C:$C,"")</f>
        <v>Cu-Al-Cr-Mg-Ni-Si</v>
      </c>
      <c r="D334" s="1">
        <v>2</v>
      </c>
      <c r="E334" s="1" t="s">
        <v>1344</v>
      </c>
      <c r="F334" s="1">
        <f t="shared" si="110"/>
        <v>92.25</v>
      </c>
      <c r="G334" s="1">
        <v>0.5</v>
      </c>
      <c r="H334" s="1">
        <v>0.1</v>
      </c>
      <c r="I334" s="1">
        <v>0.15</v>
      </c>
      <c r="J334" s="1">
        <v>6</v>
      </c>
      <c r="K334" s="1">
        <v>1</v>
      </c>
      <c r="L334" s="1">
        <v>0</v>
      </c>
      <c r="M334" s="1" t="s">
        <v>1345</v>
      </c>
      <c r="N334" s="1" cm="1">
        <f t="array" ref="N334">(F334/$F$4)/SUMPRODUCT($F334:$L334/$F$4:$L$4)*100</f>
        <v>89.8241262975082</v>
      </c>
      <c r="O334" s="1" cm="1">
        <f t="array" ref="O334">(G334/$G$4)/SUMPRODUCT($F334:$L334/$F$4:$L$4)*100</f>
        <v>1.14659676353571</v>
      </c>
      <c r="P334" s="1" cm="1">
        <f t="array" ref="P334">(H334/$H$4)/SUMPRODUCT($F334:$L334/$F$4:$L$4)*100</f>
        <v>0.118999437932613</v>
      </c>
      <c r="Q334" s="1" cm="1">
        <f t="array" ref="Q334">(I334/$I$4)/SUMPRODUCT($F334:$L334/$F$4:$L$4)*100</f>
        <v>0.381865548739609</v>
      </c>
      <c r="R334" s="1" cm="1">
        <f t="array" ref="R334">(J334/$J$4)/SUMPRODUCT($F334:$L334/$F$4:$L$4)*100</f>
        <v>6.32528046759661</v>
      </c>
      <c r="S334" s="1" cm="1">
        <f t="array" ref="S334">(K334/$K$4)/SUMPRODUCT($F334:$L334/$F$4:$L$4)*100</f>
        <v>2.20313148468724</v>
      </c>
      <c r="T334" s="1" cm="1">
        <f t="array" ref="T334">(L334/$L$4)/SUMPRODUCT($F334:$L334/$F$4:$L$4)*100</f>
        <v>0</v>
      </c>
      <c r="U334" s="1">
        <f t="shared" si="111"/>
        <v>100</v>
      </c>
      <c r="V334" s="1">
        <f t="shared" si="112"/>
        <v>6</v>
      </c>
      <c r="W334" s="1">
        <f t="shared" si="113"/>
        <v>7</v>
      </c>
      <c r="X334" s="1">
        <f t="shared" si="114"/>
        <v>6</v>
      </c>
      <c r="Y334" s="1">
        <f t="shared" si="115"/>
        <v>0.0214285714285714</v>
      </c>
      <c r="Z334" s="1">
        <f t="shared" si="116"/>
        <v>0</v>
      </c>
      <c r="AA334" s="1">
        <f t="shared" si="117"/>
        <v>0</v>
      </c>
      <c r="AB334" s="1">
        <f t="shared" si="118"/>
        <v>0.1</v>
      </c>
      <c r="AC334" s="1">
        <f t="shared" si="119"/>
        <v>0</v>
      </c>
      <c r="AD334" s="1">
        <f t="shared" si="120"/>
        <v>1.18999437932613</v>
      </c>
      <c r="AE334" s="1">
        <f t="shared" si="121"/>
        <v>0.0142857142857143</v>
      </c>
      <c r="AF334" s="1">
        <f t="shared" si="122"/>
        <v>70</v>
      </c>
      <c r="AG334" s="1">
        <f t="shared" si="123"/>
        <v>0.7</v>
      </c>
      <c r="AH334" s="7">
        <f t="shared" si="124"/>
        <v>0.101758737024918</v>
      </c>
      <c r="AI334" s="7" cm="1">
        <f t="array" ref="AI334">SQRT(SUMPRODUCT(N334:T334/100,(1-($N$4:$T$4/(SUMPRODUCT(N334:T334,$N$4:$T$4)/100)))^2))</f>
        <v>0.0290537376869327</v>
      </c>
      <c r="AJ334" s="7" cm="1">
        <f t="array" ref="AJ334">SUMPRODUCT(N334:T334,$N$3:$T$3)/100</f>
        <v>1.8947687920439</v>
      </c>
      <c r="AK334" s="7" cm="1">
        <f t="array" ref="AK334">SUMPRODUCT(N334:T334/100,($N$3:$T$3-(SUMPRODUCT(N334:T334,$N$3:$T$3)/100))^2)</f>
        <v>0.00234106527333297</v>
      </c>
      <c r="AL334" s="7" cm="1">
        <f t="array" ref="AL334">SUMPRODUCT(N334:T334/100,($N$2:$T$2-(SUMPRODUCT(N334:T334,$N$2:$T$2)/100))^2)</f>
        <v>2.09350754742919</v>
      </c>
      <c r="AM334" s="7" cm="1">
        <f t="array" ref="AM334">SUMPRODUCT(N334:T334,$N$2:$T$2)/100</f>
        <v>10.6504823790299</v>
      </c>
      <c r="AN334" s="1" cm="1">
        <f t="array" ref="AN334">SUMPRODUCT(N334:T334,$N$1:$T$1)/100</f>
        <v>1109.7582017422</v>
      </c>
      <c r="AO334" s="1" cm="1">
        <f t="array" ref="AO334">-8.314*SUMPRODUCT((N334:T334/100)*LN(N334:T334/100+0.000000000001))</f>
        <v>3.62139437182299</v>
      </c>
      <c r="AP334" s="1" cm="1">
        <f t="array" ref="AP334">SUMPRODUCT((N334:T334/100)^2)</f>
        <v>0.811471129274498</v>
      </c>
      <c r="AQ334" s="1" cm="1">
        <f t="array" ref="AQ334">1/SUMPRODUCT((N334:T334/100)^2)</f>
        <v>1.23232973290628</v>
      </c>
      <c r="AR334" s="1" t="s">
        <v>54</v>
      </c>
      <c r="AS334" s="6">
        <f t="shared" si="125"/>
        <v>0</v>
      </c>
      <c r="AT334" s="1">
        <v>969.85</v>
      </c>
      <c r="AU334" s="1">
        <v>4</v>
      </c>
      <c r="AV334" s="1">
        <v>0</v>
      </c>
      <c r="AW334" s="1">
        <v>449.85</v>
      </c>
      <c r="AX334" s="1">
        <v>20</v>
      </c>
      <c r="AY334" s="5">
        <f t="shared" si="126"/>
        <v>0</v>
      </c>
      <c r="AZ334" s="1">
        <f t="shared" si="127"/>
        <v>0</v>
      </c>
      <c r="BA334" s="1">
        <f t="shared" si="128"/>
        <v>8997</v>
      </c>
      <c r="BB334" s="1">
        <f t="shared" si="129"/>
        <v>520</v>
      </c>
      <c r="BC334" s="1" t="s">
        <v>51</v>
      </c>
      <c r="BD334" s="1">
        <v>287</v>
      </c>
      <c r="BE334" s="1" t="s">
        <v>52</v>
      </c>
      <c r="BF334" s="1" t="s">
        <v>52</v>
      </c>
      <c r="BG334" s="1">
        <v>35</v>
      </c>
      <c r="BH334" s="1">
        <f t="shared" si="130"/>
        <v>0.966716294975316</v>
      </c>
      <c r="BI334" s="1">
        <f t="shared" si="131"/>
        <v>0.774518165430972</v>
      </c>
    </row>
    <row r="335" spans="1:61">
      <c r="A335" s="1">
        <v>770</v>
      </c>
      <c r="B335" s="1" t="s">
        <v>96</v>
      </c>
      <c r="C335" s="1" t="str">
        <f>_xlfn.XLOOKUP(A335,All!$A:$A,All!$C:$C,"")</f>
        <v>Cu-Al-Cr-Mg-Ni-Si</v>
      </c>
      <c r="D335" s="1">
        <v>2</v>
      </c>
      <c r="E335" s="1" t="s">
        <v>1344</v>
      </c>
      <c r="F335" s="1">
        <f t="shared" si="110"/>
        <v>92.25</v>
      </c>
      <c r="G335" s="1">
        <v>0.5</v>
      </c>
      <c r="H335" s="1">
        <v>0.1</v>
      </c>
      <c r="I335" s="1">
        <v>0.15</v>
      </c>
      <c r="J335" s="1">
        <v>6</v>
      </c>
      <c r="K335" s="1">
        <v>1</v>
      </c>
      <c r="L335" s="1">
        <v>0</v>
      </c>
      <c r="M335" s="1" t="s">
        <v>1345</v>
      </c>
      <c r="N335" s="1" cm="1">
        <f t="array" ref="N335">(F335/$F$4)/SUMPRODUCT($F335:$L335/$F$4:$L$4)*100</f>
        <v>89.8241262975082</v>
      </c>
      <c r="O335" s="1" cm="1">
        <f t="array" ref="O335">(G335/$G$4)/SUMPRODUCT($F335:$L335/$F$4:$L$4)*100</f>
        <v>1.14659676353571</v>
      </c>
      <c r="P335" s="1" cm="1">
        <f t="array" ref="P335">(H335/$H$4)/SUMPRODUCT($F335:$L335/$F$4:$L$4)*100</f>
        <v>0.118999437932613</v>
      </c>
      <c r="Q335" s="1" cm="1">
        <f t="array" ref="Q335">(I335/$I$4)/SUMPRODUCT($F335:$L335/$F$4:$L$4)*100</f>
        <v>0.381865548739609</v>
      </c>
      <c r="R335" s="1" cm="1">
        <f t="array" ref="R335">(J335/$J$4)/SUMPRODUCT($F335:$L335/$F$4:$L$4)*100</f>
        <v>6.32528046759661</v>
      </c>
      <c r="S335" s="1" cm="1">
        <f t="array" ref="S335">(K335/$K$4)/SUMPRODUCT($F335:$L335/$F$4:$L$4)*100</f>
        <v>2.20313148468724</v>
      </c>
      <c r="T335" s="1" cm="1">
        <f t="array" ref="T335">(L335/$L$4)/SUMPRODUCT($F335:$L335/$F$4:$L$4)*100</f>
        <v>0</v>
      </c>
      <c r="U335" s="1">
        <f t="shared" si="111"/>
        <v>100</v>
      </c>
      <c r="V335" s="1">
        <f t="shared" si="112"/>
        <v>6</v>
      </c>
      <c r="W335" s="1">
        <f t="shared" si="113"/>
        <v>7</v>
      </c>
      <c r="X335" s="1">
        <f t="shared" si="114"/>
        <v>6</v>
      </c>
      <c r="Y335" s="1">
        <f t="shared" si="115"/>
        <v>0.0214285714285714</v>
      </c>
      <c r="Z335" s="1">
        <f t="shared" si="116"/>
        <v>0</v>
      </c>
      <c r="AA335" s="1">
        <f t="shared" si="117"/>
        <v>0</v>
      </c>
      <c r="AB335" s="1">
        <f t="shared" si="118"/>
        <v>0.1</v>
      </c>
      <c r="AC335" s="1">
        <f t="shared" si="119"/>
        <v>0</v>
      </c>
      <c r="AD335" s="1">
        <f t="shared" si="120"/>
        <v>1.18999437932613</v>
      </c>
      <c r="AE335" s="1">
        <f t="shared" si="121"/>
        <v>0.0142857142857143</v>
      </c>
      <c r="AF335" s="1">
        <f t="shared" si="122"/>
        <v>70</v>
      </c>
      <c r="AG335" s="1">
        <f t="shared" si="123"/>
        <v>0.7</v>
      </c>
      <c r="AH335" s="7">
        <f t="shared" si="124"/>
        <v>0.101758737024918</v>
      </c>
      <c r="AI335" s="7" cm="1">
        <f t="array" ref="AI335">SQRT(SUMPRODUCT(N335:T335/100,(1-($N$4:$T$4/(SUMPRODUCT(N335:T335,$N$4:$T$4)/100)))^2))</f>
        <v>0.0290537376869327</v>
      </c>
      <c r="AJ335" s="7" cm="1">
        <f t="array" ref="AJ335">SUMPRODUCT(N335:T335,$N$3:$T$3)/100</f>
        <v>1.8947687920439</v>
      </c>
      <c r="AK335" s="7" cm="1">
        <f t="array" ref="AK335">SUMPRODUCT(N335:T335/100,($N$3:$T$3-(SUMPRODUCT(N335:T335,$N$3:$T$3)/100))^2)</f>
        <v>0.00234106527333297</v>
      </c>
      <c r="AL335" s="7" cm="1">
        <f t="array" ref="AL335">SUMPRODUCT(N335:T335/100,($N$2:$T$2-(SUMPRODUCT(N335:T335,$N$2:$T$2)/100))^2)</f>
        <v>2.09350754742919</v>
      </c>
      <c r="AM335" s="7" cm="1">
        <f t="array" ref="AM335">SUMPRODUCT(N335:T335,$N$2:$T$2)/100</f>
        <v>10.6504823790299</v>
      </c>
      <c r="AN335" s="1" cm="1">
        <f t="array" ref="AN335">SUMPRODUCT(N335:T335,$N$1:$T$1)/100</f>
        <v>1109.7582017422</v>
      </c>
      <c r="AO335" s="1" cm="1">
        <f t="array" ref="AO335">-8.314*SUMPRODUCT((N335:T335/100)*LN(N335:T335/100+0.000000000001))</f>
        <v>3.62139437182299</v>
      </c>
      <c r="AP335" s="1" cm="1">
        <f t="array" ref="AP335">SUMPRODUCT((N335:T335/100)^2)</f>
        <v>0.811471129274498</v>
      </c>
      <c r="AQ335" s="1" cm="1">
        <f t="array" ref="AQ335">1/SUMPRODUCT((N335:T335/100)^2)</f>
        <v>1.23232973290628</v>
      </c>
      <c r="AR335" s="1" t="s">
        <v>54</v>
      </c>
      <c r="AS335" s="6">
        <f t="shared" si="125"/>
        <v>0</v>
      </c>
      <c r="AT335" s="1">
        <v>969.85</v>
      </c>
      <c r="AU335" s="1">
        <v>4</v>
      </c>
      <c r="AV335" s="1">
        <v>0</v>
      </c>
      <c r="AW335" s="1">
        <v>449.85</v>
      </c>
      <c r="AX335" s="1">
        <v>16</v>
      </c>
      <c r="AY335" s="5">
        <f t="shared" si="126"/>
        <v>0</v>
      </c>
      <c r="AZ335" s="1">
        <f t="shared" si="127"/>
        <v>0</v>
      </c>
      <c r="BA335" s="1">
        <f t="shared" si="128"/>
        <v>7197.6</v>
      </c>
      <c r="BB335" s="1">
        <f t="shared" si="129"/>
        <v>520</v>
      </c>
      <c r="BC335" s="1" t="s">
        <v>51</v>
      </c>
      <c r="BD335" s="1">
        <v>288</v>
      </c>
      <c r="BE335" s="1" t="s">
        <v>52</v>
      </c>
      <c r="BF335" s="1" t="s">
        <v>52</v>
      </c>
      <c r="BG335" s="1">
        <v>35</v>
      </c>
      <c r="BH335" s="1">
        <f t="shared" si="130"/>
        <v>0.979577220033881</v>
      </c>
      <c r="BI335" s="1">
        <f t="shared" si="131"/>
        <v>0.773320583288713</v>
      </c>
    </row>
    <row r="336" spans="1:61">
      <c r="A336" s="1">
        <v>692</v>
      </c>
      <c r="B336" s="1" t="s">
        <v>96</v>
      </c>
      <c r="C336" s="1" t="str">
        <f>_xlfn.XLOOKUP(A336,All!$A:$A,All!$C:$C,"")</f>
        <v>Cu-Al-Cr-Mg-Ni-Si</v>
      </c>
      <c r="D336" s="1">
        <v>2</v>
      </c>
      <c r="E336" s="1" t="s">
        <v>1344</v>
      </c>
      <c r="F336" s="1">
        <f t="shared" si="110"/>
        <v>92.25</v>
      </c>
      <c r="G336" s="1">
        <v>0.5</v>
      </c>
      <c r="H336" s="1">
        <v>0.1</v>
      </c>
      <c r="I336" s="1">
        <v>0.15</v>
      </c>
      <c r="J336" s="1">
        <v>6</v>
      </c>
      <c r="K336" s="1">
        <v>1</v>
      </c>
      <c r="L336" s="1">
        <v>0</v>
      </c>
      <c r="M336" s="1" t="s">
        <v>1345</v>
      </c>
      <c r="N336" s="1" cm="1">
        <f t="array" ref="N336">(F336/$F$4)/SUMPRODUCT($F336:$L336/$F$4:$L$4)*100</f>
        <v>89.8241262975082</v>
      </c>
      <c r="O336" s="1" cm="1">
        <f t="array" ref="O336">(G336/$G$4)/SUMPRODUCT($F336:$L336/$F$4:$L$4)*100</f>
        <v>1.14659676353571</v>
      </c>
      <c r="P336" s="1" cm="1">
        <f t="array" ref="P336">(H336/$H$4)/SUMPRODUCT($F336:$L336/$F$4:$L$4)*100</f>
        <v>0.118999437932613</v>
      </c>
      <c r="Q336" s="1" cm="1">
        <f t="array" ref="Q336">(I336/$I$4)/SUMPRODUCT($F336:$L336/$F$4:$L$4)*100</f>
        <v>0.381865548739609</v>
      </c>
      <c r="R336" s="1" cm="1">
        <f t="array" ref="R336">(J336/$J$4)/SUMPRODUCT($F336:$L336/$F$4:$L$4)*100</f>
        <v>6.32528046759661</v>
      </c>
      <c r="S336" s="1" cm="1">
        <f t="array" ref="S336">(K336/$K$4)/SUMPRODUCT($F336:$L336/$F$4:$L$4)*100</f>
        <v>2.20313148468724</v>
      </c>
      <c r="T336" s="1" cm="1">
        <f t="array" ref="T336">(L336/$L$4)/SUMPRODUCT($F336:$L336/$F$4:$L$4)*100</f>
        <v>0</v>
      </c>
      <c r="U336" s="1">
        <f t="shared" si="111"/>
        <v>100</v>
      </c>
      <c r="V336" s="1">
        <f t="shared" si="112"/>
        <v>6</v>
      </c>
      <c r="W336" s="1">
        <f t="shared" si="113"/>
        <v>7</v>
      </c>
      <c r="X336" s="1">
        <f t="shared" si="114"/>
        <v>6</v>
      </c>
      <c r="Y336" s="1">
        <f t="shared" si="115"/>
        <v>0.0214285714285714</v>
      </c>
      <c r="Z336" s="1">
        <f t="shared" si="116"/>
        <v>0</v>
      </c>
      <c r="AA336" s="1">
        <f t="shared" si="117"/>
        <v>0</v>
      </c>
      <c r="AB336" s="1">
        <f t="shared" si="118"/>
        <v>0.1</v>
      </c>
      <c r="AC336" s="1">
        <f t="shared" si="119"/>
        <v>0</v>
      </c>
      <c r="AD336" s="1">
        <f t="shared" si="120"/>
        <v>1.18999437932613</v>
      </c>
      <c r="AE336" s="1">
        <f t="shared" si="121"/>
        <v>0.0142857142857143</v>
      </c>
      <c r="AF336" s="1">
        <f t="shared" si="122"/>
        <v>70</v>
      </c>
      <c r="AG336" s="1">
        <f t="shared" si="123"/>
        <v>0.7</v>
      </c>
      <c r="AH336" s="7">
        <f t="shared" si="124"/>
        <v>0.101758737024918</v>
      </c>
      <c r="AI336" s="7" cm="1">
        <f t="array" ref="AI336">SQRT(SUMPRODUCT(N336:T336/100,(1-($N$4:$T$4/(SUMPRODUCT(N336:T336,$N$4:$T$4)/100)))^2))</f>
        <v>0.0290537376869327</v>
      </c>
      <c r="AJ336" s="7" cm="1">
        <f t="array" ref="AJ336">SUMPRODUCT(N336:T336,$N$3:$T$3)/100</f>
        <v>1.8947687920439</v>
      </c>
      <c r="AK336" s="7" cm="1">
        <f t="array" ref="AK336">SUMPRODUCT(N336:T336/100,($N$3:$T$3-(SUMPRODUCT(N336:T336,$N$3:$T$3)/100))^2)</f>
        <v>0.00234106527333297</v>
      </c>
      <c r="AL336" s="7" cm="1">
        <f t="array" ref="AL336">SUMPRODUCT(N336:T336/100,($N$2:$T$2-(SUMPRODUCT(N336:T336,$N$2:$T$2)/100))^2)</f>
        <v>2.09350754742919</v>
      </c>
      <c r="AM336" s="7" cm="1">
        <f t="array" ref="AM336">SUMPRODUCT(N336:T336,$N$2:$T$2)/100</f>
        <v>10.6504823790299</v>
      </c>
      <c r="AN336" s="1" cm="1">
        <f t="array" ref="AN336">SUMPRODUCT(N336:T336,$N$1:$T$1)/100</f>
        <v>1109.7582017422</v>
      </c>
      <c r="AO336" s="1" cm="1">
        <f t="array" ref="AO336">-8.314*SUMPRODUCT((N336:T336/100)*LN(N336:T336/100+0.000000000001))</f>
        <v>3.62139437182299</v>
      </c>
      <c r="AP336" s="1" cm="1">
        <f t="array" ref="AP336">SUMPRODUCT((N336:T336/100)^2)</f>
        <v>0.811471129274498</v>
      </c>
      <c r="AQ336" s="1" cm="1">
        <f t="array" ref="AQ336">1/SUMPRODUCT((N336:T336/100)^2)</f>
        <v>1.23232973290628</v>
      </c>
      <c r="AR336" s="1" t="s">
        <v>54</v>
      </c>
      <c r="AS336" s="6">
        <f t="shared" si="125"/>
        <v>0</v>
      </c>
      <c r="AT336" s="1">
        <v>969.85</v>
      </c>
      <c r="AU336" s="1">
        <v>4</v>
      </c>
      <c r="AV336" s="1">
        <v>0</v>
      </c>
      <c r="AW336" s="1">
        <v>499.85</v>
      </c>
      <c r="AX336" s="1">
        <v>6</v>
      </c>
      <c r="AY336" s="5">
        <f t="shared" si="126"/>
        <v>0</v>
      </c>
      <c r="AZ336" s="1">
        <f t="shared" si="127"/>
        <v>0</v>
      </c>
      <c r="BA336" s="1">
        <f t="shared" si="128"/>
        <v>2999.1</v>
      </c>
      <c r="BB336" s="1">
        <f t="shared" si="129"/>
        <v>470</v>
      </c>
      <c r="BC336" s="1" t="s">
        <v>51</v>
      </c>
      <c r="BD336" s="1">
        <v>290</v>
      </c>
      <c r="BE336" s="1" t="s">
        <v>52</v>
      </c>
      <c r="BF336" s="1" t="s">
        <v>52</v>
      </c>
      <c r="BG336" s="1">
        <v>35</v>
      </c>
      <c r="BH336" s="1">
        <f t="shared" si="130"/>
        <v>1.00529907015101</v>
      </c>
      <c r="BI336" s="1">
        <f t="shared" si="131"/>
        <v>0.770956453518485</v>
      </c>
    </row>
    <row r="337" spans="1:61">
      <c r="A337" s="1">
        <v>882</v>
      </c>
      <c r="B337" s="1" t="s">
        <v>99</v>
      </c>
      <c r="C337" s="1" t="str">
        <f>_xlfn.XLOOKUP(A337,All!$A:$A,All!$C:$C,"")</f>
        <v>Cu-Al-Cr-Mg-Ni-Si</v>
      </c>
      <c r="D337" s="1">
        <v>2</v>
      </c>
      <c r="E337" s="1" t="s">
        <v>1344</v>
      </c>
      <c r="F337" s="1">
        <f t="shared" si="110"/>
        <v>92.25</v>
      </c>
      <c r="G337" s="1">
        <v>0.5</v>
      </c>
      <c r="H337" s="1">
        <v>0.1</v>
      </c>
      <c r="I337" s="1">
        <v>0.15</v>
      </c>
      <c r="J337" s="1">
        <v>6</v>
      </c>
      <c r="K337" s="1">
        <v>1</v>
      </c>
      <c r="L337" s="1">
        <v>0</v>
      </c>
      <c r="M337" s="1" t="s">
        <v>1345</v>
      </c>
      <c r="N337" s="1" cm="1">
        <f t="array" ref="N337">(F337/$F$4)/SUMPRODUCT($F337:$L337/$F$4:$L$4)*100</f>
        <v>89.8241262975082</v>
      </c>
      <c r="O337" s="1" cm="1">
        <f t="array" ref="O337">(G337/$G$4)/SUMPRODUCT($F337:$L337/$F$4:$L$4)*100</f>
        <v>1.14659676353571</v>
      </c>
      <c r="P337" s="1" cm="1">
        <f t="array" ref="P337">(H337/$H$4)/SUMPRODUCT($F337:$L337/$F$4:$L$4)*100</f>
        <v>0.118999437932613</v>
      </c>
      <c r="Q337" s="1" cm="1">
        <f t="array" ref="Q337">(I337/$I$4)/SUMPRODUCT($F337:$L337/$F$4:$L$4)*100</f>
        <v>0.381865548739609</v>
      </c>
      <c r="R337" s="1" cm="1">
        <f t="array" ref="R337">(J337/$J$4)/SUMPRODUCT($F337:$L337/$F$4:$L$4)*100</f>
        <v>6.32528046759661</v>
      </c>
      <c r="S337" s="1" cm="1">
        <f t="array" ref="S337">(K337/$K$4)/SUMPRODUCT($F337:$L337/$F$4:$L$4)*100</f>
        <v>2.20313148468724</v>
      </c>
      <c r="T337" s="1" cm="1">
        <f t="array" ref="T337">(L337/$L$4)/SUMPRODUCT($F337:$L337/$F$4:$L$4)*100</f>
        <v>0</v>
      </c>
      <c r="U337" s="1">
        <f t="shared" si="111"/>
        <v>100</v>
      </c>
      <c r="V337" s="1">
        <f t="shared" si="112"/>
        <v>6</v>
      </c>
      <c r="W337" s="1">
        <f t="shared" si="113"/>
        <v>7</v>
      </c>
      <c r="X337" s="1">
        <f t="shared" si="114"/>
        <v>6</v>
      </c>
      <c r="Y337" s="1">
        <f t="shared" si="115"/>
        <v>0.0214285714285714</v>
      </c>
      <c r="Z337" s="1">
        <f t="shared" si="116"/>
        <v>0</v>
      </c>
      <c r="AA337" s="1">
        <f t="shared" si="117"/>
        <v>0</v>
      </c>
      <c r="AB337" s="1">
        <f t="shared" si="118"/>
        <v>0.1</v>
      </c>
      <c r="AC337" s="1">
        <f t="shared" si="119"/>
        <v>0</v>
      </c>
      <c r="AD337" s="1">
        <f t="shared" si="120"/>
        <v>1.18999437932613</v>
      </c>
      <c r="AE337" s="1">
        <f t="shared" si="121"/>
        <v>0.0142857142857143</v>
      </c>
      <c r="AF337" s="1">
        <f t="shared" si="122"/>
        <v>70</v>
      </c>
      <c r="AG337" s="1">
        <f t="shared" si="123"/>
        <v>0.7</v>
      </c>
      <c r="AH337" s="7">
        <f t="shared" si="124"/>
        <v>0.101758737024918</v>
      </c>
      <c r="AI337" s="7" cm="1">
        <f t="array" ref="AI337">SQRT(SUMPRODUCT(N337:T337/100,(1-($N$4:$T$4/(SUMPRODUCT(N337:T337,$N$4:$T$4)/100)))^2))</f>
        <v>0.0290537376869327</v>
      </c>
      <c r="AJ337" s="7" cm="1">
        <f t="array" ref="AJ337">SUMPRODUCT(N337:T337,$N$3:$T$3)/100</f>
        <v>1.8947687920439</v>
      </c>
      <c r="AK337" s="7" cm="1">
        <f t="array" ref="AK337">SUMPRODUCT(N337:T337/100,($N$3:$T$3-(SUMPRODUCT(N337:T337,$N$3:$T$3)/100))^2)</f>
        <v>0.00234106527333297</v>
      </c>
      <c r="AL337" s="7" cm="1">
        <f t="array" ref="AL337">SUMPRODUCT(N337:T337/100,($N$2:$T$2-(SUMPRODUCT(N337:T337,$N$2:$T$2)/100))^2)</f>
        <v>2.09350754742919</v>
      </c>
      <c r="AM337" s="7" cm="1">
        <f t="array" ref="AM337">SUMPRODUCT(N337:T337,$N$2:$T$2)/100</f>
        <v>10.6504823790299</v>
      </c>
      <c r="AN337" s="1" cm="1">
        <f t="array" ref="AN337">SUMPRODUCT(N337:T337,$N$1:$T$1)/100</f>
        <v>1109.7582017422</v>
      </c>
      <c r="AO337" s="1" cm="1">
        <f t="array" ref="AO337">-8.314*SUMPRODUCT((N337:T337/100)*LN(N337:T337/100+0.000000000001))</f>
        <v>3.62139437182299</v>
      </c>
      <c r="AP337" s="1" cm="1">
        <f t="array" ref="AP337">SUMPRODUCT((N337:T337/100)^2)</f>
        <v>0.811471129274498</v>
      </c>
      <c r="AQ337" s="1" cm="1">
        <f t="array" ref="AQ337">1/SUMPRODUCT((N337:T337/100)^2)</f>
        <v>1.23232973290628</v>
      </c>
      <c r="AR337" s="1" t="s">
        <v>55</v>
      </c>
      <c r="AS337" s="6">
        <f t="shared" si="125"/>
        <v>2</v>
      </c>
      <c r="AT337" s="1">
        <v>979.85</v>
      </c>
      <c r="AU337" s="1">
        <v>4</v>
      </c>
      <c r="AV337" s="1">
        <v>50</v>
      </c>
      <c r="AW337" s="1">
        <v>399.85</v>
      </c>
      <c r="AX337" s="1">
        <v>0.25</v>
      </c>
      <c r="AY337" s="5">
        <f t="shared" si="126"/>
        <v>199.925</v>
      </c>
      <c r="AZ337" s="1">
        <f t="shared" si="127"/>
        <v>0.125</v>
      </c>
      <c r="BA337" s="1">
        <f t="shared" si="128"/>
        <v>99.9625</v>
      </c>
      <c r="BB337" s="1">
        <f t="shared" si="129"/>
        <v>580</v>
      </c>
      <c r="BC337" s="1" t="s">
        <v>56</v>
      </c>
      <c r="BD337" s="1">
        <v>290</v>
      </c>
      <c r="BE337" s="1" t="s">
        <v>52</v>
      </c>
      <c r="BF337" s="1" t="s">
        <v>52</v>
      </c>
      <c r="BG337" s="1">
        <v>35</v>
      </c>
      <c r="BH337" s="1">
        <f t="shared" si="130"/>
        <v>1.00529907015101</v>
      </c>
      <c r="BI337" s="1">
        <f t="shared" si="131"/>
        <v>0.770956453518485</v>
      </c>
    </row>
    <row r="338" spans="1:61">
      <c r="A338" s="1">
        <v>814</v>
      </c>
      <c r="B338" s="1" t="s">
        <v>96</v>
      </c>
      <c r="C338" s="1" t="str">
        <f>_xlfn.XLOOKUP(A338,All!$A:$A,All!$C:$C,"")</f>
        <v>Cu-Al-Cr-Mg-Ni-Si</v>
      </c>
      <c r="D338" s="1">
        <v>2</v>
      </c>
      <c r="E338" s="1" t="s">
        <v>1344</v>
      </c>
      <c r="F338" s="1">
        <f t="shared" si="110"/>
        <v>92.25</v>
      </c>
      <c r="G338" s="1">
        <v>0.5</v>
      </c>
      <c r="H338" s="1">
        <v>0.1</v>
      </c>
      <c r="I338" s="1">
        <v>0.15</v>
      </c>
      <c r="J338" s="1">
        <v>6</v>
      </c>
      <c r="K338" s="1">
        <v>1</v>
      </c>
      <c r="L338" s="1">
        <v>0</v>
      </c>
      <c r="M338" s="1" t="s">
        <v>1345</v>
      </c>
      <c r="N338" s="1" cm="1">
        <f t="array" ref="N338">(F338/$F$4)/SUMPRODUCT($F338:$L338/$F$4:$L$4)*100</f>
        <v>89.8241262975082</v>
      </c>
      <c r="O338" s="1" cm="1">
        <f t="array" ref="O338">(G338/$G$4)/SUMPRODUCT($F338:$L338/$F$4:$L$4)*100</f>
        <v>1.14659676353571</v>
      </c>
      <c r="P338" s="1" cm="1">
        <f t="array" ref="P338">(H338/$H$4)/SUMPRODUCT($F338:$L338/$F$4:$L$4)*100</f>
        <v>0.118999437932613</v>
      </c>
      <c r="Q338" s="1" cm="1">
        <f t="array" ref="Q338">(I338/$I$4)/SUMPRODUCT($F338:$L338/$F$4:$L$4)*100</f>
        <v>0.381865548739609</v>
      </c>
      <c r="R338" s="1" cm="1">
        <f t="array" ref="R338">(J338/$J$4)/SUMPRODUCT($F338:$L338/$F$4:$L$4)*100</f>
        <v>6.32528046759661</v>
      </c>
      <c r="S338" s="1" cm="1">
        <f t="array" ref="S338">(K338/$K$4)/SUMPRODUCT($F338:$L338/$F$4:$L$4)*100</f>
        <v>2.20313148468724</v>
      </c>
      <c r="T338" s="1" cm="1">
        <f t="array" ref="T338">(L338/$L$4)/SUMPRODUCT($F338:$L338/$F$4:$L$4)*100</f>
        <v>0</v>
      </c>
      <c r="U338" s="1">
        <f t="shared" si="111"/>
        <v>100</v>
      </c>
      <c r="V338" s="1">
        <f t="shared" si="112"/>
        <v>6</v>
      </c>
      <c r="W338" s="1">
        <f t="shared" si="113"/>
        <v>7</v>
      </c>
      <c r="X338" s="1">
        <f t="shared" si="114"/>
        <v>6</v>
      </c>
      <c r="Y338" s="1">
        <f t="shared" si="115"/>
        <v>0.0214285714285714</v>
      </c>
      <c r="Z338" s="1">
        <f t="shared" si="116"/>
        <v>0</v>
      </c>
      <c r="AA338" s="1">
        <f t="shared" si="117"/>
        <v>0</v>
      </c>
      <c r="AB338" s="1">
        <f t="shared" si="118"/>
        <v>0.1</v>
      </c>
      <c r="AC338" s="1">
        <f t="shared" si="119"/>
        <v>0</v>
      </c>
      <c r="AD338" s="1">
        <f t="shared" si="120"/>
        <v>1.18999437932613</v>
      </c>
      <c r="AE338" s="1">
        <f t="shared" si="121"/>
        <v>0.0142857142857143</v>
      </c>
      <c r="AF338" s="1">
        <f t="shared" si="122"/>
        <v>70</v>
      </c>
      <c r="AG338" s="1">
        <f t="shared" si="123"/>
        <v>0.7</v>
      </c>
      <c r="AH338" s="7">
        <f t="shared" si="124"/>
        <v>0.101758737024918</v>
      </c>
      <c r="AI338" s="7" cm="1">
        <f t="array" ref="AI338">SQRT(SUMPRODUCT(N338:T338/100,(1-($N$4:$T$4/(SUMPRODUCT(N338:T338,$N$4:$T$4)/100)))^2))</f>
        <v>0.0290537376869327</v>
      </c>
      <c r="AJ338" s="7" cm="1">
        <f t="array" ref="AJ338">SUMPRODUCT(N338:T338,$N$3:$T$3)/100</f>
        <v>1.8947687920439</v>
      </c>
      <c r="AK338" s="7" cm="1">
        <f t="array" ref="AK338">SUMPRODUCT(N338:T338/100,($N$3:$T$3-(SUMPRODUCT(N338:T338,$N$3:$T$3)/100))^2)</f>
        <v>0.00234106527333297</v>
      </c>
      <c r="AL338" s="7" cm="1">
        <f t="array" ref="AL338">SUMPRODUCT(N338:T338/100,($N$2:$T$2-(SUMPRODUCT(N338:T338,$N$2:$T$2)/100))^2)</f>
        <v>2.09350754742919</v>
      </c>
      <c r="AM338" s="7" cm="1">
        <f t="array" ref="AM338">SUMPRODUCT(N338:T338,$N$2:$T$2)/100</f>
        <v>10.6504823790299</v>
      </c>
      <c r="AN338" s="1" cm="1">
        <f t="array" ref="AN338">SUMPRODUCT(N338:T338,$N$1:$T$1)/100</f>
        <v>1109.7582017422</v>
      </c>
      <c r="AO338" s="1" cm="1">
        <f t="array" ref="AO338">-8.314*SUMPRODUCT((N338:T338/100)*LN(N338:T338/100+0.000000000001))</f>
        <v>3.62139437182299</v>
      </c>
      <c r="AP338" s="1" cm="1">
        <f t="array" ref="AP338">SUMPRODUCT((N338:T338/100)^2)</f>
        <v>0.811471129274498</v>
      </c>
      <c r="AQ338" s="1" cm="1">
        <f t="array" ref="AQ338">1/SUMPRODUCT((N338:T338/100)^2)</f>
        <v>1.23232973290628</v>
      </c>
      <c r="AR338" s="1" t="s">
        <v>50</v>
      </c>
      <c r="AS338" s="6">
        <f t="shared" si="125"/>
        <v>1</v>
      </c>
      <c r="AT338" s="1">
        <v>969.85</v>
      </c>
      <c r="AU338" s="1">
        <v>4</v>
      </c>
      <c r="AV338" s="1">
        <v>80</v>
      </c>
      <c r="AW338" s="1">
        <v>449.85</v>
      </c>
      <c r="AX338" s="1">
        <v>23</v>
      </c>
      <c r="AY338" s="5">
        <f t="shared" si="126"/>
        <v>359.88</v>
      </c>
      <c r="AZ338" s="1">
        <f t="shared" si="127"/>
        <v>18.4</v>
      </c>
      <c r="BA338" s="1">
        <f t="shared" si="128"/>
        <v>10346.55</v>
      </c>
      <c r="BB338" s="1">
        <f t="shared" si="129"/>
        <v>520</v>
      </c>
      <c r="BC338" s="1" t="s">
        <v>51</v>
      </c>
      <c r="BD338" s="1">
        <v>293</v>
      </c>
      <c r="BE338" s="1" t="s">
        <v>52</v>
      </c>
      <c r="BF338" s="1" t="s">
        <v>52</v>
      </c>
      <c r="BG338" s="1">
        <v>35</v>
      </c>
      <c r="BH338" s="1">
        <f t="shared" si="130"/>
        <v>1.04388184532671</v>
      </c>
      <c r="BI338" s="1">
        <f t="shared" si="131"/>
        <v>0.767488558989535</v>
      </c>
    </row>
    <row r="339" spans="1:61">
      <c r="A339" s="1">
        <v>915</v>
      </c>
      <c r="B339" s="1" t="s">
        <v>99</v>
      </c>
      <c r="C339" s="1" t="str">
        <f>_xlfn.XLOOKUP(A339,All!$A:$A,All!$C:$C,"")</f>
        <v>Cu-Al-Cr-Mg-Ni-Si</v>
      </c>
      <c r="D339" s="1">
        <v>2</v>
      </c>
      <c r="E339" s="1" t="s">
        <v>1344</v>
      </c>
      <c r="F339" s="1">
        <f t="shared" si="110"/>
        <v>92.25</v>
      </c>
      <c r="G339" s="1">
        <v>0.5</v>
      </c>
      <c r="H339" s="1">
        <v>0.1</v>
      </c>
      <c r="I339" s="1">
        <v>0.15</v>
      </c>
      <c r="J339" s="1">
        <v>6</v>
      </c>
      <c r="K339" s="1">
        <v>1</v>
      </c>
      <c r="L339" s="1">
        <v>0</v>
      </c>
      <c r="M339" s="1" t="s">
        <v>1345</v>
      </c>
      <c r="N339" s="1" cm="1">
        <f t="array" ref="N339">(F339/$F$4)/SUMPRODUCT($F339:$L339/$F$4:$L$4)*100</f>
        <v>89.8241262975082</v>
      </c>
      <c r="O339" s="1" cm="1">
        <f t="array" ref="O339">(G339/$G$4)/SUMPRODUCT($F339:$L339/$F$4:$L$4)*100</f>
        <v>1.14659676353571</v>
      </c>
      <c r="P339" s="1" cm="1">
        <f t="array" ref="P339">(H339/$H$4)/SUMPRODUCT($F339:$L339/$F$4:$L$4)*100</f>
        <v>0.118999437932613</v>
      </c>
      <c r="Q339" s="1" cm="1">
        <f t="array" ref="Q339">(I339/$I$4)/SUMPRODUCT($F339:$L339/$F$4:$L$4)*100</f>
        <v>0.381865548739609</v>
      </c>
      <c r="R339" s="1" cm="1">
        <f t="array" ref="R339">(J339/$J$4)/SUMPRODUCT($F339:$L339/$F$4:$L$4)*100</f>
        <v>6.32528046759661</v>
      </c>
      <c r="S339" s="1" cm="1">
        <f t="array" ref="S339">(K339/$K$4)/SUMPRODUCT($F339:$L339/$F$4:$L$4)*100</f>
        <v>2.20313148468724</v>
      </c>
      <c r="T339" s="1" cm="1">
        <f t="array" ref="T339">(L339/$L$4)/SUMPRODUCT($F339:$L339/$F$4:$L$4)*100</f>
        <v>0</v>
      </c>
      <c r="U339" s="1">
        <f t="shared" si="111"/>
        <v>100</v>
      </c>
      <c r="V339" s="1">
        <f t="shared" si="112"/>
        <v>6</v>
      </c>
      <c r="W339" s="1">
        <f t="shared" si="113"/>
        <v>7</v>
      </c>
      <c r="X339" s="1">
        <f t="shared" si="114"/>
        <v>6</v>
      </c>
      <c r="Y339" s="1">
        <f t="shared" si="115"/>
        <v>0.0214285714285714</v>
      </c>
      <c r="Z339" s="1">
        <f t="shared" si="116"/>
        <v>0</v>
      </c>
      <c r="AA339" s="1">
        <f t="shared" si="117"/>
        <v>0</v>
      </c>
      <c r="AB339" s="1">
        <f t="shared" si="118"/>
        <v>0.1</v>
      </c>
      <c r="AC339" s="1">
        <f t="shared" si="119"/>
        <v>0</v>
      </c>
      <c r="AD339" s="1">
        <f t="shared" si="120"/>
        <v>1.18999437932613</v>
      </c>
      <c r="AE339" s="1">
        <f t="shared" si="121"/>
        <v>0.0142857142857143</v>
      </c>
      <c r="AF339" s="1">
        <f t="shared" si="122"/>
        <v>70</v>
      </c>
      <c r="AG339" s="1">
        <f t="shared" si="123"/>
        <v>0.7</v>
      </c>
      <c r="AH339" s="7">
        <f t="shared" si="124"/>
        <v>0.101758737024918</v>
      </c>
      <c r="AI339" s="7" cm="1">
        <f t="array" ref="AI339">SQRT(SUMPRODUCT(N339:T339/100,(1-($N$4:$T$4/(SUMPRODUCT(N339:T339,$N$4:$T$4)/100)))^2))</f>
        <v>0.0290537376869327</v>
      </c>
      <c r="AJ339" s="7" cm="1">
        <f t="array" ref="AJ339">SUMPRODUCT(N339:T339,$N$3:$T$3)/100</f>
        <v>1.8947687920439</v>
      </c>
      <c r="AK339" s="7" cm="1">
        <f t="array" ref="AK339">SUMPRODUCT(N339:T339/100,($N$3:$T$3-(SUMPRODUCT(N339:T339,$N$3:$T$3)/100))^2)</f>
        <v>0.00234106527333297</v>
      </c>
      <c r="AL339" s="7" cm="1">
        <f t="array" ref="AL339">SUMPRODUCT(N339:T339/100,($N$2:$T$2-(SUMPRODUCT(N339:T339,$N$2:$T$2)/100))^2)</f>
        <v>2.09350754742919</v>
      </c>
      <c r="AM339" s="7" cm="1">
        <f t="array" ref="AM339">SUMPRODUCT(N339:T339,$N$2:$T$2)/100</f>
        <v>10.6504823790299</v>
      </c>
      <c r="AN339" s="1" cm="1">
        <f t="array" ref="AN339">SUMPRODUCT(N339:T339,$N$1:$T$1)/100</f>
        <v>1109.7582017422</v>
      </c>
      <c r="AO339" s="1" cm="1">
        <f t="array" ref="AO339">-8.314*SUMPRODUCT((N339:T339/100)*LN(N339:T339/100+0.000000000001))</f>
        <v>3.62139437182299</v>
      </c>
      <c r="AP339" s="1" cm="1">
        <f t="array" ref="AP339">SUMPRODUCT((N339:T339/100)^2)</f>
        <v>0.811471129274498</v>
      </c>
      <c r="AQ339" s="1" cm="1">
        <f t="array" ref="AQ339">1/SUMPRODUCT((N339:T339/100)^2)</f>
        <v>1.23232973290628</v>
      </c>
      <c r="AR339" s="1" t="s">
        <v>55</v>
      </c>
      <c r="AS339" s="6">
        <f t="shared" si="125"/>
        <v>2</v>
      </c>
      <c r="AT339" s="1">
        <v>979.85</v>
      </c>
      <c r="AU339" s="1">
        <v>4</v>
      </c>
      <c r="AV339" s="1">
        <v>50</v>
      </c>
      <c r="AW339" s="1">
        <v>449.85</v>
      </c>
      <c r="AX339" s="1">
        <v>0.5</v>
      </c>
      <c r="AY339" s="5">
        <f t="shared" si="126"/>
        <v>224.925</v>
      </c>
      <c r="AZ339" s="1">
        <f t="shared" si="127"/>
        <v>0.25</v>
      </c>
      <c r="BA339" s="1">
        <f t="shared" si="128"/>
        <v>224.925</v>
      </c>
      <c r="BB339" s="1">
        <f t="shared" si="129"/>
        <v>530</v>
      </c>
      <c r="BC339" s="1" t="s">
        <v>56</v>
      </c>
      <c r="BD339" s="1">
        <v>297</v>
      </c>
      <c r="BE339" s="1" t="s">
        <v>52</v>
      </c>
      <c r="BF339" s="1" t="s">
        <v>52</v>
      </c>
      <c r="BG339" s="1">
        <v>35</v>
      </c>
      <c r="BH339" s="1">
        <f t="shared" si="130"/>
        <v>1.09532554556097</v>
      </c>
      <c r="BI339" s="1">
        <f t="shared" si="131"/>
        <v>0.763012843752246</v>
      </c>
    </row>
    <row r="340" spans="1:61">
      <c r="A340" s="1">
        <v>798</v>
      </c>
      <c r="B340" s="1" t="s">
        <v>96</v>
      </c>
      <c r="C340" s="1" t="str">
        <f>_xlfn.XLOOKUP(A340,All!$A:$A,All!$C:$C,"")</f>
        <v>Cu-Al-Cr-Mg-Ni-Si</v>
      </c>
      <c r="D340" s="1">
        <v>2</v>
      </c>
      <c r="E340" s="1" t="s">
        <v>1344</v>
      </c>
      <c r="F340" s="1">
        <f t="shared" si="110"/>
        <v>92.25</v>
      </c>
      <c r="G340" s="1">
        <v>0.5</v>
      </c>
      <c r="H340" s="1">
        <v>0.1</v>
      </c>
      <c r="I340" s="1">
        <v>0.15</v>
      </c>
      <c r="J340" s="1">
        <v>6</v>
      </c>
      <c r="K340" s="1">
        <v>1</v>
      </c>
      <c r="L340" s="1">
        <v>0</v>
      </c>
      <c r="M340" s="1" t="s">
        <v>1345</v>
      </c>
      <c r="N340" s="1" cm="1">
        <f t="array" ref="N340">(F340/$F$4)/SUMPRODUCT($F340:$L340/$F$4:$L$4)*100</f>
        <v>89.8241262975082</v>
      </c>
      <c r="O340" s="1" cm="1">
        <f t="array" ref="O340">(G340/$G$4)/SUMPRODUCT($F340:$L340/$F$4:$L$4)*100</f>
        <v>1.14659676353571</v>
      </c>
      <c r="P340" s="1" cm="1">
        <f t="array" ref="P340">(H340/$H$4)/SUMPRODUCT($F340:$L340/$F$4:$L$4)*100</f>
        <v>0.118999437932613</v>
      </c>
      <c r="Q340" s="1" cm="1">
        <f t="array" ref="Q340">(I340/$I$4)/SUMPRODUCT($F340:$L340/$F$4:$L$4)*100</f>
        <v>0.381865548739609</v>
      </c>
      <c r="R340" s="1" cm="1">
        <f t="array" ref="R340">(J340/$J$4)/SUMPRODUCT($F340:$L340/$F$4:$L$4)*100</f>
        <v>6.32528046759661</v>
      </c>
      <c r="S340" s="1" cm="1">
        <f t="array" ref="S340">(K340/$K$4)/SUMPRODUCT($F340:$L340/$F$4:$L$4)*100</f>
        <v>2.20313148468724</v>
      </c>
      <c r="T340" s="1" cm="1">
        <f t="array" ref="T340">(L340/$L$4)/SUMPRODUCT($F340:$L340/$F$4:$L$4)*100</f>
        <v>0</v>
      </c>
      <c r="U340" s="1">
        <f t="shared" si="111"/>
        <v>100</v>
      </c>
      <c r="V340" s="1">
        <f t="shared" si="112"/>
        <v>6</v>
      </c>
      <c r="W340" s="1">
        <f t="shared" si="113"/>
        <v>7</v>
      </c>
      <c r="X340" s="1">
        <f t="shared" si="114"/>
        <v>6</v>
      </c>
      <c r="Y340" s="1">
        <f t="shared" si="115"/>
        <v>0.0214285714285714</v>
      </c>
      <c r="Z340" s="1">
        <f t="shared" si="116"/>
        <v>0</v>
      </c>
      <c r="AA340" s="1">
        <f t="shared" si="117"/>
        <v>0</v>
      </c>
      <c r="AB340" s="1">
        <f t="shared" si="118"/>
        <v>0.1</v>
      </c>
      <c r="AC340" s="1">
        <f t="shared" si="119"/>
        <v>0</v>
      </c>
      <c r="AD340" s="1">
        <f t="shared" si="120"/>
        <v>1.18999437932613</v>
      </c>
      <c r="AE340" s="1">
        <f t="shared" si="121"/>
        <v>0.0142857142857143</v>
      </c>
      <c r="AF340" s="1">
        <f t="shared" si="122"/>
        <v>70</v>
      </c>
      <c r="AG340" s="1">
        <f t="shared" si="123"/>
        <v>0.7</v>
      </c>
      <c r="AH340" s="7">
        <f t="shared" si="124"/>
        <v>0.101758737024918</v>
      </c>
      <c r="AI340" s="7" cm="1">
        <f t="array" ref="AI340">SQRT(SUMPRODUCT(N340:T340/100,(1-($N$4:$T$4/(SUMPRODUCT(N340:T340,$N$4:$T$4)/100)))^2))</f>
        <v>0.0290537376869327</v>
      </c>
      <c r="AJ340" s="7" cm="1">
        <f t="array" ref="AJ340">SUMPRODUCT(N340:T340,$N$3:$T$3)/100</f>
        <v>1.8947687920439</v>
      </c>
      <c r="AK340" s="7" cm="1">
        <f t="array" ref="AK340">SUMPRODUCT(N340:T340/100,($N$3:$T$3-(SUMPRODUCT(N340:T340,$N$3:$T$3)/100))^2)</f>
        <v>0.00234106527333297</v>
      </c>
      <c r="AL340" s="7" cm="1">
        <f t="array" ref="AL340">SUMPRODUCT(N340:T340/100,($N$2:$T$2-(SUMPRODUCT(N340:T340,$N$2:$T$2)/100))^2)</f>
        <v>2.09350754742919</v>
      </c>
      <c r="AM340" s="7" cm="1">
        <f t="array" ref="AM340">SUMPRODUCT(N340:T340,$N$2:$T$2)/100</f>
        <v>10.6504823790299</v>
      </c>
      <c r="AN340" s="1" cm="1">
        <f t="array" ref="AN340">SUMPRODUCT(N340:T340,$N$1:$T$1)/100</f>
        <v>1109.7582017422</v>
      </c>
      <c r="AO340" s="1" cm="1">
        <f t="array" ref="AO340">-8.314*SUMPRODUCT((N340:T340/100)*LN(N340:T340/100+0.000000000001))</f>
        <v>3.62139437182299</v>
      </c>
      <c r="AP340" s="1" cm="1">
        <f t="array" ref="AP340">SUMPRODUCT((N340:T340/100)^2)</f>
        <v>0.811471129274498</v>
      </c>
      <c r="AQ340" s="1" cm="1">
        <f t="array" ref="AQ340">1/SUMPRODUCT((N340:T340/100)^2)</f>
        <v>1.23232973290628</v>
      </c>
      <c r="AR340" s="1" t="s">
        <v>50</v>
      </c>
      <c r="AS340" s="6">
        <f t="shared" si="125"/>
        <v>1</v>
      </c>
      <c r="AT340" s="1">
        <v>969.85</v>
      </c>
      <c r="AU340" s="1">
        <v>4</v>
      </c>
      <c r="AV340" s="1">
        <v>80</v>
      </c>
      <c r="AW340" s="1">
        <v>449.85</v>
      </c>
      <c r="AX340" s="1">
        <v>20</v>
      </c>
      <c r="AY340" s="5">
        <f t="shared" si="126"/>
        <v>359.88</v>
      </c>
      <c r="AZ340" s="1">
        <f t="shared" si="127"/>
        <v>16</v>
      </c>
      <c r="BA340" s="1">
        <f t="shared" si="128"/>
        <v>8997</v>
      </c>
      <c r="BB340" s="1">
        <f t="shared" si="129"/>
        <v>520</v>
      </c>
      <c r="BC340" s="1" t="s">
        <v>51</v>
      </c>
      <c r="BD340" s="1">
        <v>298</v>
      </c>
      <c r="BE340" s="1" t="s">
        <v>52</v>
      </c>
      <c r="BF340" s="1" t="s">
        <v>52</v>
      </c>
      <c r="BG340" s="1">
        <v>35</v>
      </c>
      <c r="BH340" s="1">
        <f t="shared" si="130"/>
        <v>1.10818647061953</v>
      </c>
      <c r="BI340" s="1">
        <f t="shared" si="131"/>
        <v>0.761920681521003</v>
      </c>
    </row>
    <row r="341" spans="1:61">
      <c r="A341" s="1">
        <v>879</v>
      </c>
      <c r="B341" s="1" t="s">
        <v>99</v>
      </c>
      <c r="C341" s="1" t="str">
        <f>_xlfn.XLOOKUP(A341,All!$A:$A,All!$C:$C,"")</f>
        <v>Cu-Al-Cr-Mg-Ni-Si</v>
      </c>
      <c r="D341" s="1">
        <v>2</v>
      </c>
      <c r="E341" s="1" t="s">
        <v>1344</v>
      </c>
      <c r="F341" s="1">
        <f t="shared" si="110"/>
        <v>92.25</v>
      </c>
      <c r="G341" s="1">
        <v>0.5</v>
      </c>
      <c r="H341" s="1">
        <v>0.1</v>
      </c>
      <c r="I341" s="1">
        <v>0.15</v>
      </c>
      <c r="J341" s="1">
        <v>6</v>
      </c>
      <c r="K341" s="1">
        <v>1</v>
      </c>
      <c r="L341" s="1">
        <v>0</v>
      </c>
      <c r="M341" s="1" t="s">
        <v>1345</v>
      </c>
      <c r="N341" s="1" cm="1">
        <f t="array" ref="N341">(F341/$F$4)/SUMPRODUCT($F341:$L341/$F$4:$L$4)*100</f>
        <v>89.8241262975082</v>
      </c>
      <c r="O341" s="1" cm="1">
        <f t="array" ref="O341">(G341/$G$4)/SUMPRODUCT($F341:$L341/$F$4:$L$4)*100</f>
        <v>1.14659676353571</v>
      </c>
      <c r="P341" s="1" cm="1">
        <f t="array" ref="P341">(H341/$H$4)/SUMPRODUCT($F341:$L341/$F$4:$L$4)*100</f>
        <v>0.118999437932613</v>
      </c>
      <c r="Q341" s="1" cm="1">
        <f t="array" ref="Q341">(I341/$I$4)/SUMPRODUCT($F341:$L341/$F$4:$L$4)*100</f>
        <v>0.381865548739609</v>
      </c>
      <c r="R341" s="1" cm="1">
        <f t="array" ref="R341">(J341/$J$4)/SUMPRODUCT($F341:$L341/$F$4:$L$4)*100</f>
        <v>6.32528046759661</v>
      </c>
      <c r="S341" s="1" cm="1">
        <f t="array" ref="S341">(K341/$K$4)/SUMPRODUCT($F341:$L341/$F$4:$L$4)*100</f>
        <v>2.20313148468724</v>
      </c>
      <c r="T341" s="1" cm="1">
        <f t="array" ref="T341">(L341/$L$4)/SUMPRODUCT($F341:$L341/$F$4:$L$4)*100</f>
        <v>0</v>
      </c>
      <c r="U341" s="1">
        <f t="shared" si="111"/>
        <v>100</v>
      </c>
      <c r="V341" s="1">
        <f t="shared" si="112"/>
        <v>6</v>
      </c>
      <c r="W341" s="1">
        <f t="shared" si="113"/>
        <v>7</v>
      </c>
      <c r="X341" s="1">
        <f t="shared" si="114"/>
        <v>6</v>
      </c>
      <c r="Y341" s="1">
        <f t="shared" si="115"/>
        <v>0.0214285714285714</v>
      </c>
      <c r="Z341" s="1">
        <f t="shared" si="116"/>
        <v>0</v>
      </c>
      <c r="AA341" s="1">
        <f t="shared" si="117"/>
        <v>0</v>
      </c>
      <c r="AB341" s="1">
        <f t="shared" si="118"/>
        <v>0.1</v>
      </c>
      <c r="AC341" s="1">
        <f t="shared" si="119"/>
        <v>0</v>
      </c>
      <c r="AD341" s="1">
        <f t="shared" si="120"/>
        <v>1.18999437932613</v>
      </c>
      <c r="AE341" s="1">
        <f t="shared" si="121"/>
        <v>0.0142857142857143</v>
      </c>
      <c r="AF341" s="1">
        <f t="shared" si="122"/>
        <v>70</v>
      </c>
      <c r="AG341" s="1">
        <f t="shared" si="123"/>
        <v>0.7</v>
      </c>
      <c r="AH341" s="7">
        <f t="shared" si="124"/>
        <v>0.101758737024918</v>
      </c>
      <c r="AI341" s="7" cm="1">
        <f t="array" ref="AI341">SQRT(SUMPRODUCT(N341:T341/100,(1-($N$4:$T$4/(SUMPRODUCT(N341:T341,$N$4:$T$4)/100)))^2))</f>
        <v>0.0290537376869327</v>
      </c>
      <c r="AJ341" s="7" cm="1">
        <f t="array" ref="AJ341">SUMPRODUCT(N341:T341,$N$3:$T$3)/100</f>
        <v>1.8947687920439</v>
      </c>
      <c r="AK341" s="7" cm="1">
        <f t="array" ref="AK341">SUMPRODUCT(N341:T341/100,($N$3:$T$3-(SUMPRODUCT(N341:T341,$N$3:$T$3)/100))^2)</f>
        <v>0.00234106527333297</v>
      </c>
      <c r="AL341" s="7" cm="1">
        <f t="array" ref="AL341">SUMPRODUCT(N341:T341/100,($N$2:$T$2-(SUMPRODUCT(N341:T341,$N$2:$T$2)/100))^2)</f>
        <v>2.09350754742919</v>
      </c>
      <c r="AM341" s="7" cm="1">
        <f t="array" ref="AM341">SUMPRODUCT(N341:T341,$N$2:$T$2)/100</f>
        <v>10.6504823790299</v>
      </c>
      <c r="AN341" s="1" cm="1">
        <f t="array" ref="AN341">SUMPRODUCT(N341:T341,$N$1:$T$1)/100</f>
        <v>1109.7582017422</v>
      </c>
      <c r="AO341" s="1" cm="1">
        <f t="array" ref="AO341">-8.314*SUMPRODUCT((N341:T341/100)*LN(N341:T341/100+0.000000000001))</f>
        <v>3.62139437182299</v>
      </c>
      <c r="AP341" s="1" cm="1">
        <f t="array" ref="AP341">SUMPRODUCT((N341:T341/100)^2)</f>
        <v>0.811471129274498</v>
      </c>
      <c r="AQ341" s="1" cm="1">
        <f t="array" ref="AQ341">1/SUMPRODUCT((N341:T341/100)^2)</f>
        <v>1.23232973290628</v>
      </c>
      <c r="AR341" s="1" t="s">
        <v>55</v>
      </c>
      <c r="AS341" s="6">
        <f t="shared" si="125"/>
        <v>2</v>
      </c>
      <c r="AT341" s="1">
        <v>979.85</v>
      </c>
      <c r="AU341" s="1">
        <v>4</v>
      </c>
      <c r="AV341" s="1">
        <v>50</v>
      </c>
      <c r="AW341" s="1">
        <v>449.85</v>
      </c>
      <c r="AX341" s="1">
        <v>0.25</v>
      </c>
      <c r="AY341" s="5">
        <f t="shared" si="126"/>
        <v>224.925</v>
      </c>
      <c r="AZ341" s="1">
        <f t="shared" si="127"/>
        <v>0.125</v>
      </c>
      <c r="BA341" s="1">
        <f t="shared" si="128"/>
        <v>112.4625</v>
      </c>
      <c r="BB341" s="1">
        <f t="shared" si="129"/>
        <v>530</v>
      </c>
      <c r="BC341" s="1" t="s">
        <v>56</v>
      </c>
      <c r="BD341" s="1">
        <v>305</v>
      </c>
      <c r="BE341" s="1" t="s">
        <v>52</v>
      </c>
      <c r="BF341" s="1" t="s">
        <v>52</v>
      </c>
      <c r="BG341" s="1">
        <v>35</v>
      </c>
      <c r="BH341" s="1">
        <f t="shared" si="130"/>
        <v>1.19821294602949</v>
      </c>
      <c r="BI341" s="1">
        <f t="shared" si="131"/>
        <v>0.754580500145541</v>
      </c>
    </row>
    <row r="342" spans="1:61">
      <c r="A342" s="1">
        <v>784</v>
      </c>
      <c r="B342" s="1" t="s">
        <v>96</v>
      </c>
      <c r="C342" s="1" t="str">
        <f>_xlfn.XLOOKUP(A342,All!$A:$A,All!$C:$C,"")</f>
        <v>Cu-Al-Cr-Mg-Ni-Si</v>
      </c>
      <c r="D342" s="1">
        <v>2</v>
      </c>
      <c r="E342" s="1" t="s">
        <v>1344</v>
      </c>
      <c r="F342" s="1">
        <f t="shared" si="110"/>
        <v>92.25</v>
      </c>
      <c r="G342" s="1">
        <v>0.5</v>
      </c>
      <c r="H342" s="1">
        <v>0.1</v>
      </c>
      <c r="I342" s="1">
        <v>0.15</v>
      </c>
      <c r="J342" s="1">
        <v>6</v>
      </c>
      <c r="K342" s="1">
        <v>1</v>
      </c>
      <c r="L342" s="1">
        <v>0</v>
      </c>
      <c r="M342" s="1" t="s">
        <v>1345</v>
      </c>
      <c r="N342" s="1" cm="1">
        <f t="array" ref="N342">(F342/$F$4)/SUMPRODUCT($F342:$L342/$F$4:$L$4)*100</f>
        <v>89.8241262975082</v>
      </c>
      <c r="O342" s="1" cm="1">
        <f t="array" ref="O342">(G342/$G$4)/SUMPRODUCT($F342:$L342/$F$4:$L$4)*100</f>
        <v>1.14659676353571</v>
      </c>
      <c r="P342" s="1" cm="1">
        <f t="array" ref="P342">(H342/$H$4)/SUMPRODUCT($F342:$L342/$F$4:$L$4)*100</f>
        <v>0.118999437932613</v>
      </c>
      <c r="Q342" s="1" cm="1">
        <f t="array" ref="Q342">(I342/$I$4)/SUMPRODUCT($F342:$L342/$F$4:$L$4)*100</f>
        <v>0.381865548739609</v>
      </c>
      <c r="R342" s="1" cm="1">
        <f t="array" ref="R342">(J342/$J$4)/SUMPRODUCT($F342:$L342/$F$4:$L$4)*100</f>
        <v>6.32528046759661</v>
      </c>
      <c r="S342" s="1" cm="1">
        <f t="array" ref="S342">(K342/$K$4)/SUMPRODUCT($F342:$L342/$F$4:$L$4)*100</f>
        <v>2.20313148468724</v>
      </c>
      <c r="T342" s="1" cm="1">
        <f t="array" ref="T342">(L342/$L$4)/SUMPRODUCT($F342:$L342/$F$4:$L$4)*100</f>
        <v>0</v>
      </c>
      <c r="U342" s="1">
        <f t="shared" si="111"/>
        <v>100</v>
      </c>
      <c r="V342" s="1">
        <f t="shared" si="112"/>
        <v>6</v>
      </c>
      <c r="W342" s="1">
        <f t="shared" si="113"/>
        <v>7</v>
      </c>
      <c r="X342" s="1">
        <f t="shared" si="114"/>
        <v>6</v>
      </c>
      <c r="Y342" s="1">
        <f t="shared" si="115"/>
        <v>0.0214285714285714</v>
      </c>
      <c r="Z342" s="1">
        <f t="shared" si="116"/>
        <v>0</v>
      </c>
      <c r="AA342" s="1">
        <f t="shared" si="117"/>
        <v>0</v>
      </c>
      <c r="AB342" s="1">
        <f t="shared" si="118"/>
        <v>0.1</v>
      </c>
      <c r="AC342" s="1">
        <f t="shared" si="119"/>
        <v>0</v>
      </c>
      <c r="AD342" s="1">
        <f t="shared" si="120"/>
        <v>1.18999437932613</v>
      </c>
      <c r="AE342" s="1">
        <f t="shared" si="121"/>
        <v>0.0142857142857143</v>
      </c>
      <c r="AF342" s="1">
        <f t="shared" si="122"/>
        <v>70</v>
      </c>
      <c r="AG342" s="1">
        <f t="shared" si="123"/>
        <v>0.7</v>
      </c>
      <c r="AH342" s="7">
        <f t="shared" si="124"/>
        <v>0.101758737024918</v>
      </c>
      <c r="AI342" s="7" cm="1">
        <f t="array" ref="AI342">SQRT(SUMPRODUCT(N342:T342/100,(1-($N$4:$T$4/(SUMPRODUCT(N342:T342,$N$4:$T$4)/100)))^2))</f>
        <v>0.0290537376869327</v>
      </c>
      <c r="AJ342" s="7" cm="1">
        <f t="array" ref="AJ342">SUMPRODUCT(N342:T342,$N$3:$T$3)/100</f>
        <v>1.8947687920439</v>
      </c>
      <c r="AK342" s="7" cm="1">
        <f t="array" ref="AK342">SUMPRODUCT(N342:T342/100,($N$3:$T$3-(SUMPRODUCT(N342:T342,$N$3:$T$3)/100))^2)</f>
        <v>0.00234106527333297</v>
      </c>
      <c r="AL342" s="7" cm="1">
        <f t="array" ref="AL342">SUMPRODUCT(N342:T342/100,($N$2:$T$2-(SUMPRODUCT(N342:T342,$N$2:$T$2)/100))^2)</f>
        <v>2.09350754742919</v>
      </c>
      <c r="AM342" s="7" cm="1">
        <f t="array" ref="AM342">SUMPRODUCT(N342:T342,$N$2:$T$2)/100</f>
        <v>10.6504823790299</v>
      </c>
      <c r="AN342" s="1" cm="1">
        <f t="array" ref="AN342">SUMPRODUCT(N342:T342,$N$1:$T$1)/100</f>
        <v>1109.7582017422</v>
      </c>
      <c r="AO342" s="1" cm="1">
        <f t="array" ref="AO342">-8.314*SUMPRODUCT((N342:T342/100)*LN(N342:T342/100+0.000000000001))</f>
        <v>3.62139437182299</v>
      </c>
      <c r="AP342" s="1" cm="1">
        <f t="array" ref="AP342">SUMPRODUCT((N342:T342/100)^2)</f>
        <v>0.811471129274498</v>
      </c>
      <c r="AQ342" s="1" cm="1">
        <f t="array" ref="AQ342">1/SUMPRODUCT((N342:T342/100)^2)</f>
        <v>1.23232973290628</v>
      </c>
      <c r="AR342" s="1" t="s">
        <v>50</v>
      </c>
      <c r="AS342" s="6">
        <f t="shared" si="125"/>
        <v>1</v>
      </c>
      <c r="AT342" s="1">
        <v>969.85</v>
      </c>
      <c r="AU342" s="1">
        <v>4</v>
      </c>
      <c r="AV342" s="1">
        <v>80</v>
      </c>
      <c r="AW342" s="1">
        <v>449.85</v>
      </c>
      <c r="AX342" s="1">
        <v>17</v>
      </c>
      <c r="AY342" s="5">
        <f t="shared" si="126"/>
        <v>359.88</v>
      </c>
      <c r="AZ342" s="1">
        <f t="shared" si="127"/>
        <v>13.6</v>
      </c>
      <c r="BA342" s="1">
        <f t="shared" si="128"/>
        <v>7647.45</v>
      </c>
      <c r="BB342" s="1">
        <f t="shared" si="129"/>
        <v>520</v>
      </c>
      <c r="BC342" s="1" t="s">
        <v>51</v>
      </c>
      <c r="BD342" s="1">
        <v>306</v>
      </c>
      <c r="BE342" s="1" t="s">
        <v>52</v>
      </c>
      <c r="BF342" s="1" t="s">
        <v>52</v>
      </c>
      <c r="BG342" s="1">
        <v>35</v>
      </c>
      <c r="BH342" s="1">
        <f t="shared" si="130"/>
        <v>1.21107387108805</v>
      </c>
      <c r="BI342" s="1">
        <f t="shared" si="131"/>
        <v>0.753576013281286</v>
      </c>
    </row>
    <row r="343" spans="1:61">
      <c r="A343" s="1">
        <v>1044</v>
      </c>
      <c r="B343" s="1" t="s">
        <v>99</v>
      </c>
      <c r="C343" s="1" t="str">
        <f>_xlfn.XLOOKUP(A343,All!$A:$A,All!$C:$C,"")</f>
        <v>Cu-Al-Cr-Mg-Ni-Si</v>
      </c>
      <c r="D343" s="1">
        <v>2</v>
      </c>
      <c r="E343" s="1" t="s">
        <v>1344</v>
      </c>
      <c r="F343" s="1">
        <f t="shared" si="110"/>
        <v>92.25</v>
      </c>
      <c r="G343" s="1">
        <v>0.5</v>
      </c>
      <c r="H343" s="1">
        <v>0.1</v>
      </c>
      <c r="I343" s="1">
        <v>0.15</v>
      </c>
      <c r="J343" s="1">
        <v>6</v>
      </c>
      <c r="K343" s="1">
        <v>1</v>
      </c>
      <c r="L343" s="1">
        <v>0</v>
      </c>
      <c r="M343" s="1" t="s">
        <v>1345</v>
      </c>
      <c r="N343" s="1" cm="1">
        <f t="array" ref="N343">(F343/$F$4)/SUMPRODUCT($F343:$L343/$F$4:$L$4)*100</f>
        <v>89.8241262975082</v>
      </c>
      <c r="O343" s="1" cm="1">
        <f t="array" ref="O343">(G343/$G$4)/SUMPRODUCT($F343:$L343/$F$4:$L$4)*100</f>
        <v>1.14659676353571</v>
      </c>
      <c r="P343" s="1" cm="1">
        <f t="array" ref="P343">(H343/$H$4)/SUMPRODUCT($F343:$L343/$F$4:$L$4)*100</f>
        <v>0.118999437932613</v>
      </c>
      <c r="Q343" s="1" cm="1">
        <f t="array" ref="Q343">(I343/$I$4)/SUMPRODUCT($F343:$L343/$F$4:$L$4)*100</f>
        <v>0.381865548739609</v>
      </c>
      <c r="R343" s="1" cm="1">
        <f t="array" ref="R343">(J343/$J$4)/SUMPRODUCT($F343:$L343/$F$4:$L$4)*100</f>
        <v>6.32528046759661</v>
      </c>
      <c r="S343" s="1" cm="1">
        <f t="array" ref="S343">(K343/$K$4)/SUMPRODUCT($F343:$L343/$F$4:$L$4)*100</f>
        <v>2.20313148468724</v>
      </c>
      <c r="T343" s="1" cm="1">
        <f t="array" ref="T343">(L343/$L$4)/SUMPRODUCT($F343:$L343/$F$4:$L$4)*100</f>
        <v>0</v>
      </c>
      <c r="U343" s="1">
        <f t="shared" si="111"/>
        <v>100</v>
      </c>
      <c r="V343" s="1">
        <f t="shared" si="112"/>
        <v>6</v>
      </c>
      <c r="W343" s="1">
        <f t="shared" si="113"/>
        <v>7</v>
      </c>
      <c r="X343" s="1">
        <f t="shared" si="114"/>
        <v>6</v>
      </c>
      <c r="Y343" s="1">
        <f t="shared" si="115"/>
        <v>0.0214285714285714</v>
      </c>
      <c r="Z343" s="1">
        <f t="shared" si="116"/>
        <v>0</v>
      </c>
      <c r="AA343" s="1">
        <f t="shared" si="117"/>
        <v>0</v>
      </c>
      <c r="AB343" s="1">
        <f t="shared" si="118"/>
        <v>0.1</v>
      </c>
      <c r="AC343" s="1">
        <f t="shared" si="119"/>
        <v>0</v>
      </c>
      <c r="AD343" s="1">
        <f t="shared" si="120"/>
        <v>1.18999437932613</v>
      </c>
      <c r="AE343" s="1">
        <f t="shared" si="121"/>
        <v>0.0142857142857143</v>
      </c>
      <c r="AF343" s="1">
        <f t="shared" si="122"/>
        <v>70</v>
      </c>
      <c r="AG343" s="1">
        <f t="shared" si="123"/>
        <v>0.7</v>
      </c>
      <c r="AH343" s="7">
        <f t="shared" si="124"/>
        <v>0.101758737024918</v>
      </c>
      <c r="AI343" s="7" cm="1">
        <f t="array" ref="AI343">SQRT(SUMPRODUCT(N343:T343/100,(1-($N$4:$T$4/(SUMPRODUCT(N343:T343,$N$4:$T$4)/100)))^2))</f>
        <v>0.0290537376869327</v>
      </c>
      <c r="AJ343" s="7" cm="1">
        <f t="array" ref="AJ343">SUMPRODUCT(N343:T343,$N$3:$T$3)/100</f>
        <v>1.8947687920439</v>
      </c>
      <c r="AK343" s="7" cm="1">
        <f t="array" ref="AK343">SUMPRODUCT(N343:T343/100,($N$3:$T$3-(SUMPRODUCT(N343:T343,$N$3:$T$3)/100))^2)</f>
        <v>0.00234106527333297</v>
      </c>
      <c r="AL343" s="7" cm="1">
        <f t="array" ref="AL343">SUMPRODUCT(N343:T343/100,($N$2:$T$2-(SUMPRODUCT(N343:T343,$N$2:$T$2)/100))^2)</f>
        <v>2.09350754742919</v>
      </c>
      <c r="AM343" s="7" cm="1">
        <f t="array" ref="AM343">SUMPRODUCT(N343:T343,$N$2:$T$2)/100</f>
        <v>10.6504823790299</v>
      </c>
      <c r="AN343" s="1" cm="1">
        <f t="array" ref="AN343">SUMPRODUCT(N343:T343,$N$1:$T$1)/100</f>
        <v>1109.7582017422</v>
      </c>
      <c r="AO343" s="1" cm="1">
        <f t="array" ref="AO343">-8.314*SUMPRODUCT((N343:T343/100)*LN(N343:T343/100+0.000000000001))</f>
        <v>3.62139437182299</v>
      </c>
      <c r="AP343" s="1" cm="1">
        <f t="array" ref="AP343">SUMPRODUCT((N343:T343/100)^2)</f>
        <v>0.811471129274498</v>
      </c>
      <c r="AQ343" s="1" cm="1">
        <f t="array" ref="AQ343">1/SUMPRODUCT((N343:T343/100)^2)</f>
        <v>1.23232973290628</v>
      </c>
      <c r="AR343" s="1" t="s">
        <v>55</v>
      </c>
      <c r="AS343" s="6">
        <f t="shared" si="125"/>
        <v>2</v>
      </c>
      <c r="AT343" s="1">
        <v>979.85</v>
      </c>
      <c r="AU343" s="1">
        <v>4</v>
      </c>
      <c r="AV343" s="1">
        <v>50</v>
      </c>
      <c r="AW343" s="1">
        <v>399.85</v>
      </c>
      <c r="AX343" s="1">
        <v>2</v>
      </c>
      <c r="AY343" s="5">
        <f t="shared" si="126"/>
        <v>199.925</v>
      </c>
      <c r="AZ343" s="1">
        <f t="shared" si="127"/>
        <v>1</v>
      </c>
      <c r="BA343" s="1">
        <f t="shared" si="128"/>
        <v>799.7</v>
      </c>
      <c r="BB343" s="1">
        <f t="shared" si="129"/>
        <v>580</v>
      </c>
      <c r="BC343" s="1" t="s">
        <v>56</v>
      </c>
      <c r="BD343" s="1">
        <v>306</v>
      </c>
      <c r="BE343" s="1" t="s">
        <v>52</v>
      </c>
      <c r="BF343" s="1" t="s">
        <v>52</v>
      </c>
      <c r="BG343" s="1">
        <v>35</v>
      </c>
      <c r="BH343" s="1">
        <f t="shared" si="130"/>
        <v>1.21107387108805</v>
      </c>
      <c r="BI343" s="1">
        <f t="shared" si="131"/>
        <v>0.753576013281286</v>
      </c>
    </row>
    <row r="344" spans="1:61">
      <c r="A344" s="1">
        <v>1008</v>
      </c>
      <c r="B344" s="1" t="s">
        <v>99</v>
      </c>
      <c r="C344" s="1" t="str">
        <f>_xlfn.XLOOKUP(A344,All!$A:$A,All!$C:$C,"")</f>
        <v>Cu-Al-Cr-Mg-Ni-Si</v>
      </c>
      <c r="D344" s="1">
        <v>2</v>
      </c>
      <c r="E344" s="1" t="s">
        <v>1344</v>
      </c>
      <c r="F344" s="1">
        <f t="shared" si="110"/>
        <v>92.25</v>
      </c>
      <c r="G344" s="1">
        <v>0.5</v>
      </c>
      <c r="H344" s="1">
        <v>0.1</v>
      </c>
      <c r="I344" s="1">
        <v>0.15</v>
      </c>
      <c r="J344" s="1">
        <v>6</v>
      </c>
      <c r="K344" s="1">
        <v>1</v>
      </c>
      <c r="L344" s="1">
        <v>0</v>
      </c>
      <c r="M344" s="1" t="s">
        <v>1345</v>
      </c>
      <c r="N344" s="1" cm="1">
        <f t="array" ref="N344">(F344/$F$4)/SUMPRODUCT($F344:$L344/$F$4:$L$4)*100</f>
        <v>89.8241262975082</v>
      </c>
      <c r="O344" s="1" cm="1">
        <f t="array" ref="O344">(G344/$G$4)/SUMPRODUCT($F344:$L344/$F$4:$L$4)*100</f>
        <v>1.14659676353571</v>
      </c>
      <c r="P344" s="1" cm="1">
        <f t="array" ref="P344">(H344/$H$4)/SUMPRODUCT($F344:$L344/$F$4:$L$4)*100</f>
        <v>0.118999437932613</v>
      </c>
      <c r="Q344" s="1" cm="1">
        <f t="array" ref="Q344">(I344/$I$4)/SUMPRODUCT($F344:$L344/$F$4:$L$4)*100</f>
        <v>0.381865548739609</v>
      </c>
      <c r="R344" s="1" cm="1">
        <f t="array" ref="R344">(J344/$J$4)/SUMPRODUCT($F344:$L344/$F$4:$L$4)*100</f>
        <v>6.32528046759661</v>
      </c>
      <c r="S344" s="1" cm="1">
        <f t="array" ref="S344">(K344/$K$4)/SUMPRODUCT($F344:$L344/$F$4:$L$4)*100</f>
        <v>2.20313148468724</v>
      </c>
      <c r="T344" s="1" cm="1">
        <f t="array" ref="T344">(L344/$L$4)/SUMPRODUCT($F344:$L344/$F$4:$L$4)*100</f>
        <v>0</v>
      </c>
      <c r="U344" s="1">
        <f t="shared" si="111"/>
        <v>100</v>
      </c>
      <c r="V344" s="1">
        <f t="shared" si="112"/>
        <v>6</v>
      </c>
      <c r="W344" s="1">
        <f t="shared" si="113"/>
        <v>7</v>
      </c>
      <c r="X344" s="1">
        <f t="shared" si="114"/>
        <v>6</v>
      </c>
      <c r="Y344" s="1">
        <f t="shared" si="115"/>
        <v>0.0214285714285714</v>
      </c>
      <c r="Z344" s="1">
        <f t="shared" si="116"/>
        <v>0</v>
      </c>
      <c r="AA344" s="1">
        <f t="shared" si="117"/>
        <v>0</v>
      </c>
      <c r="AB344" s="1">
        <f t="shared" si="118"/>
        <v>0.1</v>
      </c>
      <c r="AC344" s="1">
        <f t="shared" si="119"/>
        <v>0</v>
      </c>
      <c r="AD344" s="1">
        <f t="shared" si="120"/>
        <v>1.18999437932613</v>
      </c>
      <c r="AE344" s="1">
        <f t="shared" si="121"/>
        <v>0.0142857142857143</v>
      </c>
      <c r="AF344" s="1">
        <f t="shared" si="122"/>
        <v>70</v>
      </c>
      <c r="AG344" s="1">
        <f t="shared" si="123"/>
        <v>0.7</v>
      </c>
      <c r="AH344" s="7">
        <f t="shared" si="124"/>
        <v>0.101758737024918</v>
      </c>
      <c r="AI344" s="7" cm="1">
        <f t="array" ref="AI344">SQRT(SUMPRODUCT(N344:T344/100,(1-($N$4:$T$4/(SUMPRODUCT(N344:T344,$N$4:$T$4)/100)))^2))</f>
        <v>0.0290537376869327</v>
      </c>
      <c r="AJ344" s="7" cm="1">
        <f t="array" ref="AJ344">SUMPRODUCT(N344:T344,$N$3:$T$3)/100</f>
        <v>1.8947687920439</v>
      </c>
      <c r="AK344" s="7" cm="1">
        <f t="array" ref="AK344">SUMPRODUCT(N344:T344/100,($N$3:$T$3-(SUMPRODUCT(N344:T344,$N$3:$T$3)/100))^2)</f>
        <v>0.00234106527333297</v>
      </c>
      <c r="AL344" s="7" cm="1">
        <f t="array" ref="AL344">SUMPRODUCT(N344:T344/100,($N$2:$T$2-(SUMPRODUCT(N344:T344,$N$2:$T$2)/100))^2)</f>
        <v>2.09350754742919</v>
      </c>
      <c r="AM344" s="7" cm="1">
        <f t="array" ref="AM344">SUMPRODUCT(N344:T344,$N$2:$T$2)/100</f>
        <v>10.6504823790299</v>
      </c>
      <c r="AN344" s="1" cm="1">
        <f t="array" ref="AN344">SUMPRODUCT(N344:T344,$N$1:$T$1)/100</f>
        <v>1109.7582017422</v>
      </c>
      <c r="AO344" s="1" cm="1">
        <f t="array" ref="AO344">-8.314*SUMPRODUCT((N344:T344/100)*LN(N344:T344/100+0.000000000001))</f>
        <v>3.62139437182299</v>
      </c>
      <c r="AP344" s="1" cm="1">
        <f t="array" ref="AP344">SUMPRODUCT((N344:T344/100)^2)</f>
        <v>0.811471129274498</v>
      </c>
      <c r="AQ344" s="1" cm="1">
        <f t="array" ref="AQ344">1/SUMPRODUCT((N344:T344/100)^2)</f>
        <v>1.23232973290628</v>
      </c>
      <c r="AR344" s="1" t="s">
        <v>55</v>
      </c>
      <c r="AS344" s="6">
        <f t="shared" si="125"/>
        <v>2</v>
      </c>
      <c r="AT344" s="1">
        <v>979.85</v>
      </c>
      <c r="AU344" s="1">
        <v>4</v>
      </c>
      <c r="AV344" s="1">
        <v>50</v>
      </c>
      <c r="AW344" s="1">
        <v>399.85</v>
      </c>
      <c r="AX344" s="1">
        <v>1.5</v>
      </c>
      <c r="AY344" s="5">
        <f t="shared" si="126"/>
        <v>199.925</v>
      </c>
      <c r="AZ344" s="1">
        <f t="shared" si="127"/>
        <v>0.75</v>
      </c>
      <c r="BA344" s="1">
        <f t="shared" si="128"/>
        <v>599.775</v>
      </c>
      <c r="BB344" s="1">
        <f t="shared" si="129"/>
        <v>580</v>
      </c>
      <c r="BC344" s="1" t="s">
        <v>56</v>
      </c>
      <c r="BD344" s="1">
        <v>312</v>
      </c>
      <c r="BE344" s="1" t="s">
        <v>52</v>
      </c>
      <c r="BF344" s="1" t="s">
        <v>52</v>
      </c>
      <c r="BG344" s="1">
        <v>35</v>
      </c>
      <c r="BH344" s="1">
        <f t="shared" si="130"/>
        <v>1.28823942143944</v>
      </c>
      <c r="BI344" s="1">
        <f t="shared" si="131"/>
        <v>0.747785039139969</v>
      </c>
    </row>
    <row r="345" spans="1:61">
      <c r="A345" s="1">
        <v>765</v>
      </c>
      <c r="B345" s="1" t="s">
        <v>96</v>
      </c>
      <c r="C345" s="1" t="str">
        <f>_xlfn.XLOOKUP(A345,All!$A:$A,All!$C:$C,"")</f>
        <v>Cu-Al-Cr-Mg-Ni-Si</v>
      </c>
      <c r="D345" s="1">
        <v>2</v>
      </c>
      <c r="E345" s="1" t="s">
        <v>1344</v>
      </c>
      <c r="F345" s="1">
        <f t="shared" si="110"/>
        <v>92.25</v>
      </c>
      <c r="G345" s="1">
        <v>0.5</v>
      </c>
      <c r="H345" s="1">
        <v>0.1</v>
      </c>
      <c r="I345" s="1">
        <v>0.15</v>
      </c>
      <c r="J345" s="1">
        <v>6</v>
      </c>
      <c r="K345" s="1">
        <v>1</v>
      </c>
      <c r="L345" s="1">
        <v>0</v>
      </c>
      <c r="M345" s="1" t="s">
        <v>1345</v>
      </c>
      <c r="N345" s="1" cm="1">
        <f t="array" ref="N345">(F345/$F$4)/SUMPRODUCT($F345:$L345/$F$4:$L$4)*100</f>
        <v>89.8241262975082</v>
      </c>
      <c r="O345" s="1" cm="1">
        <f t="array" ref="O345">(G345/$G$4)/SUMPRODUCT($F345:$L345/$F$4:$L$4)*100</f>
        <v>1.14659676353571</v>
      </c>
      <c r="P345" s="1" cm="1">
        <f t="array" ref="P345">(H345/$H$4)/SUMPRODUCT($F345:$L345/$F$4:$L$4)*100</f>
        <v>0.118999437932613</v>
      </c>
      <c r="Q345" s="1" cm="1">
        <f t="array" ref="Q345">(I345/$I$4)/SUMPRODUCT($F345:$L345/$F$4:$L$4)*100</f>
        <v>0.381865548739609</v>
      </c>
      <c r="R345" s="1" cm="1">
        <f t="array" ref="R345">(J345/$J$4)/SUMPRODUCT($F345:$L345/$F$4:$L$4)*100</f>
        <v>6.32528046759661</v>
      </c>
      <c r="S345" s="1" cm="1">
        <f t="array" ref="S345">(K345/$K$4)/SUMPRODUCT($F345:$L345/$F$4:$L$4)*100</f>
        <v>2.20313148468724</v>
      </c>
      <c r="T345" s="1" cm="1">
        <f t="array" ref="T345">(L345/$L$4)/SUMPRODUCT($F345:$L345/$F$4:$L$4)*100</f>
        <v>0</v>
      </c>
      <c r="U345" s="1">
        <f t="shared" si="111"/>
        <v>100</v>
      </c>
      <c r="V345" s="1">
        <f t="shared" si="112"/>
        <v>6</v>
      </c>
      <c r="W345" s="1">
        <f t="shared" si="113"/>
        <v>7</v>
      </c>
      <c r="X345" s="1">
        <f t="shared" si="114"/>
        <v>6</v>
      </c>
      <c r="Y345" s="1">
        <f t="shared" si="115"/>
        <v>0.0214285714285714</v>
      </c>
      <c r="Z345" s="1">
        <f t="shared" si="116"/>
        <v>0</v>
      </c>
      <c r="AA345" s="1">
        <f t="shared" si="117"/>
        <v>0</v>
      </c>
      <c r="AB345" s="1">
        <f t="shared" si="118"/>
        <v>0.1</v>
      </c>
      <c r="AC345" s="1">
        <f t="shared" si="119"/>
        <v>0</v>
      </c>
      <c r="AD345" s="1">
        <f t="shared" si="120"/>
        <v>1.18999437932613</v>
      </c>
      <c r="AE345" s="1">
        <f t="shared" si="121"/>
        <v>0.0142857142857143</v>
      </c>
      <c r="AF345" s="1">
        <f t="shared" si="122"/>
        <v>70</v>
      </c>
      <c r="AG345" s="1">
        <f t="shared" si="123"/>
        <v>0.7</v>
      </c>
      <c r="AH345" s="7">
        <f t="shared" si="124"/>
        <v>0.101758737024918</v>
      </c>
      <c r="AI345" s="7" cm="1">
        <f t="array" ref="AI345">SQRT(SUMPRODUCT(N345:T345/100,(1-($N$4:$T$4/(SUMPRODUCT(N345:T345,$N$4:$T$4)/100)))^2))</f>
        <v>0.0290537376869327</v>
      </c>
      <c r="AJ345" s="7" cm="1">
        <f t="array" ref="AJ345">SUMPRODUCT(N345:T345,$N$3:$T$3)/100</f>
        <v>1.8947687920439</v>
      </c>
      <c r="AK345" s="7" cm="1">
        <f t="array" ref="AK345">SUMPRODUCT(N345:T345/100,($N$3:$T$3-(SUMPRODUCT(N345:T345,$N$3:$T$3)/100))^2)</f>
        <v>0.00234106527333297</v>
      </c>
      <c r="AL345" s="7" cm="1">
        <f t="array" ref="AL345">SUMPRODUCT(N345:T345/100,($N$2:$T$2-(SUMPRODUCT(N345:T345,$N$2:$T$2)/100))^2)</f>
        <v>2.09350754742919</v>
      </c>
      <c r="AM345" s="7" cm="1">
        <f t="array" ref="AM345">SUMPRODUCT(N345:T345,$N$2:$T$2)/100</f>
        <v>10.6504823790299</v>
      </c>
      <c r="AN345" s="1" cm="1">
        <f t="array" ref="AN345">SUMPRODUCT(N345:T345,$N$1:$T$1)/100</f>
        <v>1109.7582017422</v>
      </c>
      <c r="AO345" s="1" cm="1">
        <f t="array" ref="AO345">-8.314*SUMPRODUCT((N345:T345/100)*LN(N345:T345/100+0.000000000001))</f>
        <v>3.62139437182299</v>
      </c>
      <c r="AP345" s="1" cm="1">
        <f t="array" ref="AP345">SUMPRODUCT((N345:T345/100)^2)</f>
        <v>0.811471129274498</v>
      </c>
      <c r="AQ345" s="1" cm="1">
        <f t="array" ref="AQ345">1/SUMPRODUCT((N345:T345/100)^2)</f>
        <v>1.23232973290628</v>
      </c>
      <c r="AR345" s="1" t="s">
        <v>50</v>
      </c>
      <c r="AS345" s="6">
        <f t="shared" si="125"/>
        <v>1</v>
      </c>
      <c r="AT345" s="1">
        <v>969.85</v>
      </c>
      <c r="AU345" s="1">
        <v>4</v>
      </c>
      <c r="AV345" s="1">
        <v>80</v>
      </c>
      <c r="AW345" s="1">
        <v>449.85</v>
      </c>
      <c r="AX345" s="1">
        <v>15</v>
      </c>
      <c r="AY345" s="5">
        <f t="shared" si="126"/>
        <v>359.88</v>
      </c>
      <c r="AZ345" s="1">
        <f t="shared" si="127"/>
        <v>12</v>
      </c>
      <c r="BA345" s="1">
        <f t="shared" si="128"/>
        <v>6747.75</v>
      </c>
      <c r="BB345" s="1">
        <f t="shared" si="129"/>
        <v>520</v>
      </c>
      <c r="BC345" s="1" t="s">
        <v>51</v>
      </c>
      <c r="BD345" s="1">
        <v>313</v>
      </c>
      <c r="BE345" s="1" t="s">
        <v>52</v>
      </c>
      <c r="BF345" s="1" t="s">
        <v>52</v>
      </c>
      <c r="BG345" s="1">
        <v>35</v>
      </c>
      <c r="BH345" s="1">
        <f t="shared" si="130"/>
        <v>1.30110034649801</v>
      </c>
      <c r="BI345" s="1">
        <f t="shared" si="131"/>
        <v>0.746859607841232</v>
      </c>
    </row>
    <row r="346" spans="1:61">
      <c r="A346" s="1">
        <v>713</v>
      </c>
      <c r="B346" s="1" t="s">
        <v>97</v>
      </c>
      <c r="C346" s="1" t="str">
        <f>_xlfn.XLOOKUP(A346,All!$A:$A,All!$C:$C,"")</f>
        <v>Cu-Al-Cr-Mg-Ni-Si</v>
      </c>
      <c r="D346" s="1">
        <v>2</v>
      </c>
      <c r="E346" s="1" t="s">
        <v>1344</v>
      </c>
      <c r="F346" s="1">
        <f t="shared" si="110"/>
        <v>92.27</v>
      </c>
      <c r="G346" s="1">
        <v>0.49</v>
      </c>
      <c r="H346" s="1">
        <v>0.11</v>
      </c>
      <c r="I346" s="1">
        <v>0.12</v>
      </c>
      <c r="J346" s="1">
        <v>5.98</v>
      </c>
      <c r="K346" s="1">
        <v>1.03</v>
      </c>
      <c r="L346" s="1">
        <v>0</v>
      </c>
      <c r="M346" s="1" t="s">
        <v>1345</v>
      </c>
      <c r="N346" s="1" cm="1">
        <f t="array" ref="N346">(F346/$F$4)/SUMPRODUCT($F346:$L346/$F$4:$L$4)*100</f>
        <v>89.8641984588999</v>
      </c>
      <c r="O346" s="1" cm="1">
        <f t="array" ref="O346">(G346/$G$4)/SUMPRODUCT($F346:$L346/$F$4:$L$4)*100</f>
        <v>1.12392244657047</v>
      </c>
      <c r="P346" s="1" cm="1">
        <f t="array" ref="P346">(H346/$H$4)/SUMPRODUCT($F346:$L346/$F$4:$L$4)*100</f>
        <v>0.130929392522741</v>
      </c>
      <c r="Q346" s="1" cm="1">
        <f t="array" ref="Q346">(I346/$I$4)/SUMPRODUCT($F346:$L346/$F$4:$L$4)*100</f>
        <v>0.305562478066051</v>
      </c>
      <c r="R346" s="1" cm="1">
        <f t="array" ref="R346">(J346/$J$4)/SUMPRODUCT($F346:$L346/$F$4:$L$4)*100</f>
        <v>6.30564153814258</v>
      </c>
      <c r="S346" s="1" cm="1">
        <f t="array" ref="S346">(K346/$K$4)/SUMPRODUCT($F346:$L346/$F$4:$L$4)*100</f>
        <v>2.26974568579824</v>
      </c>
      <c r="T346" s="1" cm="1">
        <f t="array" ref="T346">(L346/$L$4)/SUMPRODUCT($F346:$L346/$F$4:$L$4)*100</f>
        <v>0</v>
      </c>
      <c r="U346" s="1">
        <f t="shared" si="111"/>
        <v>100</v>
      </c>
      <c r="V346" s="1">
        <f t="shared" si="112"/>
        <v>5.80582524271845</v>
      </c>
      <c r="W346" s="1">
        <f t="shared" si="113"/>
        <v>7.01</v>
      </c>
      <c r="X346" s="1">
        <f t="shared" si="114"/>
        <v>6.1594</v>
      </c>
      <c r="Y346" s="1">
        <f t="shared" si="115"/>
        <v>0.0171184022824536</v>
      </c>
      <c r="Z346" s="1">
        <f t="shared" si="116"/>
        <v>0</v>
      </c>
      <c r="AA346" s="1">
        <f t="shared" si="117"/>
        <v>0</v>
      </c>
      <c r="AB346" s="1">
        <f t="shared" si="118"/>
        <v>0.11</v>
      </c>
      <c r="AC346" s="1">
        <f t="shared" si="119"/>
        <v>0</v>
      </c>
      <c r="AD346" s="1">
        <f t="shared" si="120"/>
        <v>1.19026720475219</v>
      </c>
      <c r="AE346" s="1">
        <f t="shared" si="121"/>
        <v>0.0156918687589158</v>
      </c>
      <c r="AF346" s="1">
        <f t="shared" si="122"/>
        <v>63.7272727272727</v>
      </c>
      <c r="AG346" s="1">
        <f t="shared" si="123"/>
        <v>0.7711</v>
      </c>
      <c r="AH346" s="7">
        <f t="shared" si="124"/>
        <v>0.101358015411001</v>
      </c>
      <c r="AI346" s="7" cm="1">
        <f t="array" ref="AI346">SQRT(SUMPRODUCT(N346:T346/100,(1-($N$4:$T$4/(SUMPRODUCT(N346:T346,$N$4:$T$4)/100)))^2))</f>
        <v>0.0283459528596504</v>
      </c>
      <c r="AJ346" s="7" cm="1">
        <f t="array" ref="AJ346">SUMPRODUCT(N346:T346,$N$3:$T$3)/100</f>
        <v>1.89525413989612</v>
      </c>
      <c r="AK346" s="7" cm="1">
        <f t="array" ref="AK346">SUMPRODUCT(N346:T346/100,($N$3:$T$3-(SUMPRODUCT(N346:T346,$N$3:$T$3)/100))^2)</f>
        <v>0.00206807954721929</v>
      </c>
      <c r="AL346" s="7" cm="1">
        <f t="array" ref="AL346">SUMPRODUCT(N346:T346/100,($N$2:$T$2-(SUMPRODUCT(N346:T346,$N$2:$T$2)/100))^2)</f>
        <v>2.05513365727056</v>
      </c>
      <c r="AM346" s="7" cm="1">
        <f t="array" ref="AM346">SUMPRODUCT(N346:T346,$N$2:$T$2)/100</f>
        <v>10.654100498235</v>
      </c>
      <c r="AN346" s="1" cm="1">
        <f t="array" ref="AN346">SUMPRODUCT(N346:T346,$N$1:$T$1)/100</f>
        <v>1110.43082202411</v>
      </c>
      <c r="AO346" s="1" cm="1">
        <f t="array" ref="AO346">-8.314*SUMPRODUCT((N346:T346/100)*LN(N346:T346/100+0.000000000001))</f>
        <v>3.60047464611669</v>
      </c>
      <c r="AP346" s="1" cm="1">
        <f t="array" ref="AP346">SUMPRODUCT((N346:T346/100)^2)</f>
        <v>0.812186073794603</v>
      </c>
      <c r="AQ346" s="1" cm="1">
        <f t="array" ref="AQ346">1/SUMPRODUCT((N346:T346/100)^2)</f>
        <v>1.23124494775922</v>
      </c>
      <c r="AR346" s="1" t="s">
        <v>50</v>
      </c>
      <c r="AS346" s="6">
        <f t="shared" si="125"/>
        <v>1</v>
      </c>
      <c r="AT346" s="1">
        <v>969.85</v>
      </c>
      <c r="AU346" s="1">
        <v>6</v>
      </c>
      <c r="AV346" s="1">
        <v>50</v>
      </c>
      <c r="AW346" s="1">
        <v>449.85</v>
      </c>
      <c r="AX346" s="1">
        <v>8</v>
      </c>
      <c r="AY346" s="5">
        <f t="shared" si="126"/>
        <v>224.925</v>
      </c>
      <c r="AZ346" s="1">
        <f t="shared" si="127"/>
        <v>4</v>
      </c>
      <c r="BA346" s="1">
        <f t="shared" si="128"/>
        <v>3598.8</v>
      </c>
      <c r="BB346" s="1">
        <f t="shared" si="129"/>
        <v>520</v>
      </c>
      <c r="BC346" s="1" t="s">
        <v>51</v>
      </c>
      <c r="BD346" s="1">
        <v>351</v>
      </c>
      <c r="BE346" s="1" t="s">
        <v>52</v>
      </c>
      <c r="BF346" s="1" t="s">
        <v>52</v>
      </c>
      <c r="BG346" s="1">
        <v>35</v>
      </c>
      <c r="BH346" s="1">
        <f t="shared" si="130"/>
        <v>1.78981549872348</v>
      </c>
      <c r="BI346" s="1">
        <f t="shared" si="131"/>
        <v>0.720543434596451</v>
      </c>
    </row>
    <row r="347" spans="1:61">
      <c r="A347" s="1">
        <v>940</v>
      </c>
      <c r="B347" s="1" t="s">
        <v>99</v>
      </c>
      <c r="C347" s="1" t="str">
        <f>_xlfn.XLOOKUP(A347,All!$A:$A,All!$C:$C,"")</f>
        <v>Cu-Al-Cr-Mg-Ni-Si</v>
      </c>
      <c r="D347" s="1">
        <v>2</v>
      </c>
      <c r="E347" s="1" t="s">
        <v>1344</v>
      </c>
      <c r="F347" s="1">
        <f t="shared" si="110"/>
        <v>92.25</v>
      </c>
      <c r="G347" s="1">
        <v>0.5</v>
      </c>
      <c r="H347" s="1">
        <v>0.1</v>
      </c>
      <c r="I347" s="1">
        <v>0.15</v>
      </c>
      <c r="J347" s="1">
        <v>6</v>
      </c>
      <c r="K347" s="1">
        <v>1</v>
      </c>
      <c r="L347" s="1">
        <v>0</v>
      </c>
      <c r="M347" s="1" t="s">
        <v>1345</v>
      </c>
      <c r="N347" s="1" cm="1">
        <f t="array" ref="N347">(F347/$F$4)/SUMPRODUCT($F347:$L347/$F$4:$L$4)*100</f>
        <v>89.8241262975082</v>
      </c>
      <c r="O347" s="1" cm="1">
        <f t="array" ref="O347">(G347/$G$4)/SUMPRODUCT($F347:$L347/$F$4:$L$4)*100</f>
        <v>1.14659676353571</v>
      </c>
      <c r="P347" s="1" cm="1">
        <f t="array" ref="P347">(H347/$H$4)/SUMPRODUCT($F347:$L347/$F$4:$L$4)*100</f>
        <v>0.118999437932613</v>
      </c>
      <c r="Q347" s="1" cm="1">
        <f t="array" ref="Q347">(I347/$I$4)/SUMPRODUCT($F347:$L347/$F$4:$L$4)*100</f>
        <v>0.381865548739609</v>
      </c>
      <c r="R347" s="1" cm="1">
        <f t="array" ref="R347">(J347/$J$4)/SUMPRODUCT($F347:$L347/$F$4:$L$4)*100</f>
        <v>6.32528046759661</v>
      </c>
      <c r="S347" s="1" cm="1">
        <f t="array" ref="S347">(K347/$K$4)/SUMPRODUCT($F347:$L347/$F$4:$L$4)*100</f>
        <v>2.20313148468724</v>
      </c>
      <c r="T347" s="1" cm="1">
        <f t="array" ref="T347">(L347/$L$4)/SUMPRODUCT($F347:$L347/$F$4:$L$4)*100</f>
        <v>0</v>
      </c>
      <c r="U347" s="1">
        <f t="shared" si="111"/>
        <v>100</v>
      </c>
      <c r="V347" s="1">
        <f t="shared" si="112"/>
        <v>6</v>
      </c>
      <c r="W347" s="1">
        <f t="shared" si="113"/>
        <v>7</v>
      </c>
      <c r="X347" s="1">
        <f t="shared" si="114"/>
        <v>6</v>
      </c>
      <c r="Y347" s="1">
        <f t="shared" si="115"/>
        <v>0.0214285714285714</v>
      </c>
      <c r="Z347" s="1">
        <f t="shared" si="116"/>
        <v>0</v>
      </c>
      <c r="AA347" s="1">
        <f t="shared" si="117"/>
        <v>0</v>
      </c>
      <c r="AB347" s="1">
        <f t="shared" si="118"/>
        <v>0.1</v>
      </c>
      <c r="AC347" s="1">
        <f t="shared" si="119"/>
        <v>0</v>
      </c>
      <c r="AD347" s="1">
        <f t="shared" si="120"/>
        <v>1.18999437932613</v>
      </c>
      <c r="AE347" s="1">
        <f t="shared" si="121"/>
        <v>0.0142857142857143</v>
      </c>
      <c r="AF347" s="1">
        <f t="shared" si="122"/>
        <v>70</v>
      </c>
      <c r="AG347" s="1">
        <f t="shared" si="123"/>
        <v>0.7</v>
      </c>
      <c r="AH347" s="7">
        <f t="shared" si="124"/>
        <v>0.101758737024918</v>
      </c>
      <c r="AI347" s="7" cm="1">
        <f t="array" ref="AI347">SQRT(SUMPRODUCT(N347:T347/100,(1-($N$4:$T$4/(SUMPRODUCT(N347:T347,$N$4:$T$4)/100)))^2))</f>
        <v>0.0290537376869327</v>
      </c>
      <c r="AJ347" s="7" cm="1">
        <f t="array" ref="AJ347">SUMPRODUCT(N347:T347,$N$3:$T$3)/100</f>
        <v>1.8947687920439</v>
      </c>
      <c r="AK347" s="7" cm="1">
        <f t="array" ref="AK347">SUMPRODUCT(N347:T347/100,($N$3:$T$3-(SUMPRODUCT(N347:T347,$N$3:$T$3)/100))^2)</f>
        <v>0.00234106527333297</v>
      </c>
      <c r="AL347" s="7" cm="1">
        <f t="array" ref="AL347">SUMPRODUCT(N347:T347/100,($N$2:$T$2-(SUMPRODUCT(N347:T347,$N$2:$T$2)/100))^2)</f>
        <v>2.09350754742919</v>
      </c>
      <c r="AM347" s="7" cm="1">
        <f t="array" ref="AM347">SUMPRODUCT(N347:T347,$N$2:$T$2)/100</f>
        <v>10.6504823790299</v>
      </c>
      <c r="AN347" s="1" cm="1">
        <f t="array" ref="AN347">SUMPRODUCT(N347:T347,$N$1:$T$1)/100</f>
        <v>1109.7582017422</v>
      </c>
      <c r="AO347" s="1" cm="1">
        <f t="array" ref="AO347">-8.314*SUMPRODUCT((N347:T347/100)*LN(N347:T347/100+0.000000000001))</f>
        <v>3.62139437182299</v>
      </c>
      <c r="AP347" s="1" cm="1">
        <f t="array" ref="AP347">SUMPRODUCT((N347:T347/100)^2)</f>
        <v>0.811471129274498</v>
      </c>
      <c r="AQ347" s="1" cm="1">
        <f t="array" ref="AQ347">1/SUMPRODUCT((N347:T347/100)^2)</f>
        <v>1.23232973290628</v>
      </c>
      <c r="AR347" s="1" t="s">
        <v>55</v>
      </c>
      <c r="AS347" s="6">
        <f t="shared" si="125"/>
        <v>2</v>
      </c>
      <c r="AT347" s="1">
        <v>979.85</v>
      </c>
      <c r="AU347" s="1">
        <v>4</v>
      </c>
      <c r="AV347" s="1">
        <v>50</v>
      </c>
      <c r="AW347" s="1">
        <v>549.85</v>
      </c>
      <c r="AX347" s="1">
        <v>0.75</v>
      </c>
      <c r="AY347" s="5">
        <f t="shared" si="126"/>
        <v>274.925</v>
      </c>
      <c r="AZ347" s="1">
        <f t="shared" si="127"/>
        <v>0.375</v>
      </c>
      <c r="BA347" s="1">
        <f t="shared" si="128"/>
        <v>412.3875</v>
      </c>
      <c r="BB347" s="1">
        <f t="shared" si="129"/>
        <v>430</v>
      </c>
      <c r="BC347" s="1" t="s">
        <v>56</v>
      </c>
      <c r="BD347" s="1">
        <v>212</v>
      </c>
      <c r="BE347" s="1" t="s">
        <v>52</v>
      </c>
      <c r="BF347" s="1" t="s">
        <v>52</v>
      </c>
      <c r="BG347" s="1">
        <v>34</v>
      </c>
      <c r="BH347" s="1">
        <f t="shared" si="130"/>
        <v>0.00214691558293128</v>
      </c>
      <c r="BI347" s="1">
        <f t="shared" si="131"/>
        <v>0.900280998471653</v>
      </c>
    </row>
    <row r="348" spans="1:61">
      <c r="A348" s="1">
        <v>881</v>
      </c>
      <c r="B348" s="1" t="s">
        <v>99</v>
      </c>
      <c r="C348" s="1" t="str">
        <f>_xlfn.XLOOKUP(A348,All!$A:$A,All!$C:$C,"")</f>
        <v>Cu-Al-Cr-Mg-Ni-Si</v>
      </c>
      <c r="D348" s="1">
        <v>2</v>
      </c>
      <c r="E348" s="1" t="s">
        <v>1344</v>
      </c>
      <c r="F348" s="1">
        <f t="shared" si="110"/>
        <v>92.25</v>
      </c>
      <c r="G348" s="1">
        <v>0.5</v>
      </c>
      <c r="H348" s="1">
        <v>0.1</v>
      </c>
      <c r="I348" s="1">
        <v>0.15</v>
      </c>
      <c r="J348" s="1">
        <v>6</v>
      </c>
      <c r="K348" s="1">
        <v>1</v>
      </c>
      <c r="L348" s="1">
        <v>0</v>
      </c>
      <c r="M348" s="1" t="s">
        <v>1345</v>
      </c>
      <c r="N348" s="1" cm="1">
        <f t="array" ref="N348">(F348/$F$4)/SUMPRODUCT($F348:$L348/$F$4:$L$4)*100</f>
        <v>89.8241262975082</v>
      </c>
      <c r="O348" s="1" cm="1">
        <f t="array" ref="O348">(G348/$G$4)/SUMPRODUCT($F348:$L348/$F$4:$L$4)*100</f>
        <v>1.14659676353571</v>
      </c>
      <c r="P348" s="1" cm="1">
        <f t="array" ref="P348">(H348/$H$4)/SUMPRODUCT($F348:$L348/$F$4:$L$4)*100</f>
        <v>0.118999437932613</v>
      </c>
      <c r="Q348" s="1" cm="1">
        <f t="array" ref="Q348">(I348/$I$4)/SUMPRODUCT($F348:$L348/$F$4:$L$4)*100</f>
        <v>0.381865548739609</v>
      </c>
      <c r="R348" s="1" cm="1">
        <f t="array" ref="R348">(J348/$J$4)/SUMPRODUCT($F348:$L348/$F$4:$L$4)*100</f>
        <v>6.32528046759661</v>
      </c>
      <c r="S348" s="1" cm="1">
        <f t="array" ref="S348">(K348/$K$4)/SUMPRODUCT($F348:$L348/$F$4:$L$4)*100</f>
        <v>2.20313148468724</v>
      </c>
      <c r="T348" s="1" cm="1">
        <f t="array" ref="T348">(L348/$L$4)/SUMPRODUCT($F348:$L348/$F$4:$L$4)*100</f>
        <v>0</v>
      </c>
      <c r="U348" s="1">
        <f t="shared" si="111"/>
        <v>100</v>
      </c>
      <c r="V348" s="1">
        <f t="shared" si="112"/>
        <v>6</v>
      </c>
      <c r="W348" s="1">
        <f t="shared" si="113"/>
        <v>7</v>
      </c>
      <c r="X348" s="1">
        <f t="shared" si="114"/>
        <v>6</v>
      </c>
      <c r="Y348" s="1">
        <f t="shared" si="115"/>
        <v>0.0214285714285714</v>
      </c>
      <c r="Z348" s="1">
        <f t="shared" si="116"/>
        <v>0</v>
      </c>
      <c r="AA348" s="1">
        <f t="shared" si="117"/>
        <v>0</v>
      </c>
      <c r="AB348" s="1">
        <f t="shared" si="118"/>
        <v>0.1</v>
      </c>
      <c r="AC348" s="1">
        <f t="shared" si="119"/>
        <v>0</v>
      </c>
      <c r="AD348" s="1">
        <f t="shared" si="120"/>
        <v>1.18999437932613</v>
      </c>
      <c r="AE348" s="1">
        <f t="shared" si="121"/>
        <v>0.0142857142857143</v>
      </c>
      <c r="AF348" s="1">
        <f t="shared" si="122"/>
        <v>70</v>
      </c>
      <c r="AG348" s="1">
        <f t="shared" si="123"/>
        <v>0.7</v>
      </c>
      <c r="AH348" s="7">
        <f t="shared" si="124"/>
        <v>0.101758737024918</v>
      </c>
      <c r="AI348" s="7" cm="1">
        <f t="array" ref="AI348">SQRT(SUMPRODUCT(N348:T348/100,(1-($N$4:$T$4/(SUMPRODUCT(N348:T348,$N$4:$T$4)/100)))^2))</f>
        <v>0.0290537376869327</v>
      </c>
      <c r="AJ348" s="7" cm="1">
        <f t="array" ref="AJ348">SUMPRODUCT(N348:T348,$N$3:$T$3)/100</f>
        <v>1.8947687920439</v>
      </c>
      <c r="AK348" s="7" cm="1">
        <f t="array" ref="AK348">SUMPRODUCT(N348:T348/100,($N$3:$T$3-(SUMPRODUCT(N348:T348,$N$3:$T$3)/100))^2)</f>
        <v>0.00234106527333297</v>
      </c>
      <c r="AL348" s="7" cm="1">
        <f t="array" ref="AL348">SUMPRODUCT(N348:T348/100,($N$2:$T$2-(SUMPRODUCT(N348:T348,$N$2:$T$2)/100))^2)</f>
        <v>2.09350754742919</v>
      </c>
      <c r="AM348" s="7" cm="1">
        <f t="array" ref="AM348">SUMPRODUCT(N348:T348,$N$2:$T$2)/100</f>
        <v>10.6504823790299</v>
      </c>
      <c r="AN348" s="1" cm="1">
        <f t="array" ref="AN348">SUMPRODUCT(N348:T348,$N$1:$T$1)/100</f>
        <v>1109.7582017422</v>
      </c>
      <c r="AO348" s="1" cm="1">
        <f t="array" ref="AO348">-8.314*SUMPRODUCT((N348:T348/100)*LN(N348:T348/100+0.000000000001))</f>
        <v>3.62139437182299</v>
      </c>
      <c r="AP348" s="1" cm="1">
        <f t="array" ref="AP348">SUMPRODUCT((N348:T348/100)^2)</f>
        <v>0.811471129274498</v>
      </c>
      <c r="AQ348" s="1" cm="1">
        <f t="array" ref="AQ348">1/SUMPRODUCT((N348:T348/100)^2)</f>
        <v>1.23232973290628</v>
      </c>
      <c r="AR348" s="1" t="s">
        <v>55</v>
      </c>
      <c r="AS348" s="6">
        <f t="shared" si="125"/>
        <v>2</v>
      </c>
      <c r="AT348" s="1">
        <v>979.85</v>
      </c>
      <c r="AU348" s="1">
        <v>4</v>
      </c>
      <c r="AV348" s="1">
        <v>50</v>
      </c>
      <c r="AW348" s="1">
        <v>549.85</v>
      </c>
      <c r="AX348" s="1">
        <v>0.25</v>
      </c>
      <c r="AY348" s="5">
        <f t="shared" si="126"/>
        <v>274.925</v>
      </c>
      <c r="AZ348" s="1">
        <f t="shared" si="127"/>
        <v>0.125</v>
      </c>
      <c r="BA348" s="1">
        <f t="shared" si="128"/>
        <v>137.4625</v>
      </c>
      <c r="BB348" s="1">
        <f t="shared" si="129"/>
        <v>430</v>
      </c>
      <c r="BC348" s="1" t="s">
        <v>56</v>
      </c>
      <c r="BD348" s="1">
        <v>223</v>
      </c>
      <c r="BE348" s="1" t="s">
        <v>52</v>
      </c>
      <c r="BF348" s="1" t="s">
        <v>52</v>
      </c>
      <c r="BG348" s="1">
        <v>34</v>
      </c>
      <c r="BH348" s="1">
        <f t="shared" si="130"/>
        <v>0.143617091227148</v>
      </c>
      <c r="BI348" s="1">
        <f t="shared" si="131"/>
        <v>0.880695747690427</v>
      </c>
    </row>
    <row r="349" spans="1:61">
      <c r="A349" s="1">
        <v>1073</v>
      </c>
      <c r="B349" s="1" t="s">
        <v>99</v>
      </c>
      <c r="C349" s="1" t="str">
        <f>_xlfn.XLOOKUP(A349,All!$A:$A,All!$C:$C,"")</f>
        <v>Cu-Al-Cr-Mg-Ni-Si</v>
      </c>
      <c r="D349" s="1">
        <v>2</v>
      </c>
      <c r="E349" s="1" t="s">
        <v>1344</v>
      </c>
      <c r="F349" s="1">
        <f t="shared" si="110"/>
        <v>92.25</v>
      </c>
      <c r="G349" s="1">
        <v>0.5</v>
      </c>
      <c r="H349" s="1">
        <v>0.1</v>
      </c>
      <c r="I349" s="1">
        <v>0.15</v>
      </c>
      <c r="J349" s="1">
        <v>6</v>
      </c>
      <c r="K349" s="1">
        <v>1</v>
      </c>
      <c r="L349" s="1">
        <v>0</v>
      </c>
      <c r="M349" s="1" t="s">
        <v>1345</v>
      </c>
      <c r="N349" s="1" cm="1">
        <f t="array" ref="N349">(F349/$F$4)/SUMPRODUCT($F349:$L349/$F$4:$L$4)*100</f>
        <v>89.8241262975082</v>
      </c>
      <c r="O349" s="1" cm="1">
        <f t="array" ref="O349">(G349/$G$4)/SUMPRODUCT($F349:$L349/$F$4:$L$4)*100</f>
        <v>1.14659676353571</v>
      </c>
      <c r="P349" s="1" cm="1">
        <f t="array" ref="P349">(H349/$H$4)/SUMPRODUCT($F349:$L349/$F$4:$L$4)*100</f>
        <v>0.118999437932613</v>
      </c>
      <c r="Q349" s="1" cm="1">
        <f t="array" ref="Q349">(I349/$I$4)/SUMPRODUCT($F349:$L349/$F$4:$L$4)*100</f>
        <v>0.381865548739609</v>
      </c>
      <c r="R349" s="1" cm="1">
        <f t="array" ref="R349">(J349/$J$4)/SUMPRODUCT($F349:$L349/$F$4:$L$4)*100</f>
        <v>6.32528046759661</v>
      </c>
      <c r="S349" s="1" cm="1">
        <f t="array" ref="S349">(K349/$K$4)/SUMPRODUCT($F349:$L349/$F$4:$L$4)*100</f>
        <v>2.20313148468724</v>
      </c>
      <c r="T349" s="1" cm="1">
        <f t="array" ref="T349">(L349/$L$4)/SUMPRODUCT($F349:$L349/$F$4:$L$4)*100</f>
        <v>0</v>
      </c>
      <c r="U349" s="1">
        <f t="shared" si="111"/>
        <v>100</v>
      </c>
      <c r="V349" s="1">
        <f t="shared" si="112"/>
        <v>6</v>
      </c>
      <c r="W349" s="1">
        <f t="shared" si="113"/>
        <v>7</v>
      </c>
      <c r="X349" s="1">
        <f t="shared" si="114"/>
        <v>6</v>
      </c>
      <c r="Y349" s="1">
        <f t="shared" si="115"/>
        <v>0.0214285714285714</v>
      </c>
      <c r="Z349" s="1">
        <f t="shared" si="116"/>
        <v>0</v>
      </c>
      <c r="AA349" s="1">
        <f t="shared" si="117"/>
        <v>0</v>
      </c>
      <c r="AB349" s="1">
        <f t="shared" si="118"/>
        <v>0.1</v>
      </c>
      <c r="AC349" s="1">
        <f t="shared" si="119"/>
        <v>0</v>
      </c>
      <c r="AD349" s="1">
        <f t="shared" si="120"/>
        <v>1.18999437932613</v>
      </c>
      <c r="AE349" s="1">
        <f t="shared" si="121"/>
        <v>0.0142857142857143</v>
      </c>
      <c r="AF349" s="1">
        <f t="shared" si="122"/>
        <v>70</v>
      </c>
      <c r="AG349" s="1">
        <f t="shared" si="123"/>
        <v>0.7</v>
      </c>
      <c r="AH349" s="7">
        <f t="shared" si="124"/>
        <v>0.101758737024918</v>
      </c>
      <c r="AI349" s="7" cm="1">
        <f t="array" ref="AI349">SQRT(SUMPRODUCT(N349:T349/100,(1-($N$4:$T$4/(SUMPRODUCT(N349:T349,$N$4:$T$4)/100)))^2))</f>
        <v>0.0290537376869327</v>
      </c>
      <c r="AJ349" s="7" cm="1">
        <f t="array" ref="AJ349">SUMPRODUCT(N349:T349,$N$3:$T$3)/100</f>
        <v>1.8947687920439</v>
      </c>
      <c r="AK349" s="7" cm="1">
        <f t="array" ref="AK349">SUMPRODUCT(N349:T349/100,($N$3:$T$3-(SUMPRODUCT(N349:T349,$N$3:$T$3)/100))^2)</f>
        <v>0.00234106527333297</v>
      </c>
      <c r="AL349" s="7" cm="1">
        <f t="array" ref="AL349">SUMPRODUCT(N349:T349/100,($N$2:$T$2-(SUMPRODUCT(N349:T349,$N$2:$T$2)/100))^2)</f>
        <v>2.09350754742919</v>
      </c>
      <c r="AM349" s="7" cm="1">
        <f t="array" ref="AM349">SUMPRODUCT(N349:T349,$N$2:$T$2)/100</f>
        <v>10.6504823790299</v>
      </c>
      <c r="AN349" s="1" cm="1">
        <f t="array" ref="AN349">SUMPRODUCT(N349:T349,$N$1:$T$1)/100</f>
        <v>1109.7582017422</v>
      </c>
      <c r="AO349" s="1" cm="1">
        <f t="array" ref="AO349">-8.314*SUMPRODUCT((N349:T349/100)*LN(N349:T349/100+0.000000000001))</f>
        <v>3.62139437182299</v>
      </c>
      <c r="AP349" s="1" cm="1">
        <f t="array" ref="AP349">SUMPRODUCT((N349:T349/100)^2)</f>
        <v>0.811471129274498</v>
      </c>
      <c r="AQ349" s="1" cm="1">
        <f t="array" ref="AQ349">1/SUMPRODUCT((N349:T349/100)^2)</f>
        <v>1.23232973290628</v>
      </c>
      <c r="AR349" s="1" t="s">
        <v>55</v>
      </c>
      <c r="AS349" s="6">
        <f t="shared" si="125"/>
        <v>2</v>
      </c>
      <c r="AT349" s="1">
        <v>979.85</v>
      </c>
      <c r="AU349" s="1">
        <v>4</v>
      </c>
      <c r="AV349" s="1">
        <v>50</v>
      </c>
      <c r="AW349" s="1">
        <v>499.85</v>
      </c>
      <c r="AX349" s="1">
        <v>3</v>
      </c>
      <c r="AY349" s="5">
        <f t="shared" si="126"/>
        <v>249.925</v>
      </c>
      <c r="AZ349" s="1">
        <f t="shared" si="127"/>
        <v>1.5</v>
      </c>
      <c r="BA349" s="1">
        <f t="shared" si="128"/>
        <v>1499.55</v>
      </c>
      <c r="BB349" s="1">
        <f t="shared" si="129"/>
        <v>480</v>
      </c>
      <c r="BC349" s="1" t="s">
        <v>56</v>
      </c>
      <c r="BD349" s="1">
        <v>231</v>
      </c>
      <c r="BE349" s="1" t="s">
        <v>52</v>
      </c>
      <c r="BF349" s="1" t="s">
        <v>52</v>
      </c>
      <c r="BG349" s="1">
        <v>34</v>
      </c>
      <c r="BH349" s="1">
        <f t="shared" si="130"/>
        <v>0.246504491695669</v>
      </c>
      <c r="BI349" s="1">
        <f t="shared" si="131"/>
        <v>0.866999035914871</v>
      </c>
    </row>
    <row r="350" spans="1:61">
      <c r="A350" s="1">
        <v>619</v>
      </c>
      <c r="B350" s="1" t="s">
        <v>97</v>
      </c>
      <c r="C350" s="1" t="str">
        <f>_xlfn.XLOOKUP(A350,All!$A:$A,All!$C:$C,"")</f>
        <v>Cu-Al-Cr-Mg-Ni-Si</v>
      </c>
      <c r="D350" s="1">
        <v>2</v>
      </c>
      <c r="E350" s="1" t="s">
        <v>1344</v>
      </c>
      <c r="F350" s="1">
        <f t="shared" si="110"/>
        <v>92.27</v>
      </c>
      <c r="G350" s="1">
        <v>0.49</v>
      </c>
      <c r="H350" s="1">
        <v>0.11</v>
      </c>
      <c r="I350" s="1">
        <v>0.12</v>
      </c>
      <c r="J350" s="1">
        <v>5.98</v>
      </c>
      <c r="K350" s="1">
        <v>1.03</v>
      </c>
      <c r="L350" s="1">
        <v>0</v>
      </c>
      <c r="M350" s="1" t="s">
        <v>1345</v>
      </c>
      <c r="N350" s="1" cm="1">
        <f t="array" ref="N350">(F350/$F$4)/SUMPRODUCT($F350:$L350/$F$4:$L$4)*100</f>
        <v>89.8641984588999</v>
      </c>
      <c r="O350" s="1" cm="1">
        <f t="array" ref="O350">(G350/$G$4)/SUMPRODUCT($F350:$L350/$F$4:$L$4)*100</f>
        <v>1.12392244657047</v>
      </c>
      <c r="P350" s="1" cm="1">
        <f t="array" ref="P350">(H350/$H$4)/SUMPRODUCT($F350:$L350/$F$4:$L$4)*100</f>
        <v>0.130929392522741</v>
      </c>
      <c r="Q350" s="1" cm="1">
        <f t="array" ref="Q350">(I350/$I$4)/SUMPRODUCT($F350:$L350/$F$4:$L$4)*100</f>
        <v>0.305562478066051</v>
      </c>
      <c r="R350" s="1" cm="1">
        <f t="array" ref="R350">(J350/$J$4)/SUMPRODUCT($F350:$L350/$F$4:$L$4)*100</f>
        <v>6.30564153814258</v>
      </c>
      <c r="S350" s="1" cm="1">
        <f t="array" ref="S350">(K350/$K$4)/SUMPRODUCT($F350:$L350/$F$4:$L$4)*100</f>
        <v>2.26974568579824</v>
      </c>
      <c r="T350" s="1" cm="1">
        <f t="array" ref="T350">(L350/$L$4)/SUMPRODUCT($F350:$L350/$F$4:$L$4)*100</f>
        <v>0</v>
      </c>
      <c r="U350" s="1">
        <f t="shared" si="111"/>
        <v>100</v>
      </c>
      <c r="V350" s="1">
        <f t="shared" si="112"/>
        <v>5.80582524271845</v>
      </c>
      <c r="W350" s="1">
        <f t="shared" si="113"/>
        <v>7.01</v>
      </c>
      <c r="X350" s="1">
        <f t="shared" si="114"/>
        <v>6.1594</v>
      </c>
      <c r="Y350" s="1">
        <f t="shared" si="115"/>
        <v>0.0171184022824536</v>
      </c>
      <c r="Z350" s="1">
        <f t="shared" si="116"/>
        <v>0</v>
      </c>
      <c r="AA350" s="1">
        <f t="shared" si="117"/>
        <v>0</v>
      </c>
      <c r="AB350" s="1">
        <f t="shared" si="118"/>
        <v>0.11</v>
      </c>
      <c r="AC350" s="1">
        <f t="shared" si="119"/>
        <v>0</v>
      </c>
      <c r="AD350" s="1">
        <f t="shared" si="120"/>
        <v>1.19026720475219</v>
      </c>
      <c r="AE350" s="1">
        <f t="shared" si="121"/>
        <v>0.0156918687589158</v>
      </c>
      <c r="AF350" s="1">
        <f t="shared" si="122"/>
        <v>63.7272727272727</v>
      </c>
      <c r="AG350" s="1">
        <f t="shared" si="123"/>
        <v>0.7711</v>
      </c>
      <c r="AH350" s="7">
        <f t="shared" si="124"/>
        <v>0.101358015411001</v>
      </c>
      <c r="AI350" s="7" cm="1">
        <f t="array" ref="AI350">SQRT(SUMPRODUCT(N350:T350/100,(1-($N$4:$T$4/(SUMPRODUCT(N350:T350,$N$4:$T$4)/100)))^2))</f>
        <v>0.0283459528596504</v>
      </c>
      <c r="AJ350" s="7" cm="1">
        <f t="array" ref="AJ350">SUMPRODUCT(N350:T350,$N$3:$T$3)/100</f>
        <v>1.89525413989612</v>
      </c>
      <c r="AK350" s="7" cm="1">
        <f t="array" ref="AK350">SUMPRODUCT(N350:T350/100,($N$3:$T$3-(SUMPRODUCT(N350:T350,$N$3:$T$3)/100))^2)</f>
        <v>0.00206807954721929</v>
      </c>
      <c r="AL350" s="7" cm="1">
        <f t="array" ref="AL350">SUMPRODUCT(N350:T350/100,($N$2:$T$2-(SUMPRODUCT(N350:T350,$N$2:$T$2)/100))^2)</f>
        <v>2.05513365727056</v>
      </c>
      <c r="AM350" s="7" cm="1">
        <f t="array" ref="AM350">SUMPRODUCT(N350:T350,$N$2:$T$2)/100</f>
        <v>10.654100498235</v>
      </c>
      <c r="AN350" s="1" cm="1">
        <f t="array" ref="AN350">SUMPRODUCT(N350:T350,$N$1:$T$1)/100</f>
        <v>1110.43082202411</v>
      </c>
      <c r="AO350" s="1" cm="1">
        <f t="array" ref="AO350">-8.314*SUMPRODUCT((N350:T350/100)*LN(N350:T350/100+0.000000000001))</f>
        <v>3.60047464611669</v>
      </c>
      <c r="AP350" s="1" cm="1">
        <f t="array" ref="AP350">SUMPRODUCT((N350:T350/100)^2)</f>
        <v>0.812186073794603</v>
      </c>
      <c r="AQ350" s="1" cm="1">
        <f t="array" ref="AQ350">1/SUMPRODUCT((N350:T350/100)^2)</f>
        <v>1.23124494775922</v>
      </c>
      <c r="AR350" s="1" t="s">
        <v>50</v>
      </c>
      <c r="AS350" s="6">
        <f t="shared" si="125"/>
        <v>1</v>
      </c>
      <c r="AT350" s="1">
        <v>969.85</v>
      </c>
      <c r="AU350" s="1">
        <v>6</v>
      </c>
      <c r="AV350" s="1">
        <v>50</v>
      </c>
      <c r="AW350" s="1">
        <v>549.85</v>
      </c>
      <c r="AX350" s="1">
        <v>1.5</v>
      </c>
      <c r="AY350" s="5">
        <f t="shared" si="126"/>
        <v>274.925</v>
      </c>
      <c r="AZ350" s="1">
        <f t="shared" si="127"/>
        <v>0.75</v>
      </c>
      <c r="BA350" s="1">
        <f t="shared" si="128"/>
        <v>824.775</v>
      </c>
      <c r="BB350" s="1">
        <f t="shared" si="129"/>
        <v>420</v>
      </c>
      <c r="BC350" s="1" t="s">
        <v>51</v>
      </c>
      <c r="BD350" s="1">
        <v>238</v>
      </c>
      <c r="BE350" s="1" t="s">
        <v>52</v>
      </c>
      <c r="BF350" s="1" t="s">
        <v>52</v>
      </c>
      <c r="BG350" s="1">
        <v>34</v>
      </c>
      <c r="BH350" s="1">
        <f t="shared" si="130"/>
        <v>0.336530967105625</v>
      </c>
      <c r="BI350" s="1">
        <f t="shared" si="131"/>
        <v>0.855412098959476</v>
      </c>
    </row>
    <row r="351" spans="1:61">
      <c r="A351" s="1">
        <v>846</v>
      </c>
      <c r="B351" s="1" t="s">
        <v>99</v>
      </c>
      <c r="C351" s="1" t="str">
        <f>_xlfn.XLOOKUP(A351,All!$A:$A,All!$C:$C,"")</f>
        <v>Cu-Al-Cr-Mg-Ni-Si</v>
      </c>
      <c r="D351" s="1">
        <v>2</v>
      </c>
      <c r="E351" s="1" t="s">
        <v>1344</v>
      </c>
      <c r="F351" s="1">
        <f t="shared" si="110"/>
        <v>92.25</v>
      </c>
      <c r="G351" s="1">
        <v>0.5</v>
      </c>
      <c r="H351" s="1">
        <v>0.1</v>
      </c>
      <c r="I351" s="1">
        <v>0.15</v>
      </c>
      <c r="J351" s="1">
        <v>6</v>
      </c>
      <c r="K351" s="1">
        <v>1</v>
      </c>
      <c r="L351" s="1">
        <v>0</v>
      </c>
      <c r="M351" s="1" t="s">
        <v>1345</v>
      </c>
      <c r="N351" s="1" cm="1">
        <f t="array" ref="N351">(F351/$F$4)/SUMPRODUCT($F351:$L351/$F$4:$L$4)*100</f>
        <v>89.8241262975082</v>
      </c>
      <c r="O351" s="1" cm="1">
        <f t="array" ref="O351">(G351/$G$4)/SUMPRODUCT($F351:$L351/$F$4:$L$4)*100</f>
        <v>1.14659676353571</v>
      </c>
      <c r="P351" s="1" cm="1">
        <f t="array" ref="P351">(H351/$H$4)/SUMPRODUCT($F351:$L351/$F$4:$L$4)*100</f>
        <v>0.118999437932613</v>
      </c>
      <c r="Q351" s="1" cm="1">
        <f t="array" ref="Q351">(I351/$I$4)/SUMPRODUCT($F351:$L351/$F$4:$L$4)*100</f>
        <v>0.381865548739609</v>
      </c>
      <c r="R351" s="1" cm="1">
        <f t="array" ref="R351">(J351/$J$4)/SUMPRODUCT($F351:$L351/$F$4:$L$4)*100</f>
        <v>6.32528046759661</v>
      </c>
      <c r="S351" s="1" cm="1">
        <f t="array" ref="S351">(K351/$K$4)/SUMPRODUCT($F351:$L351/$F$4:$L$4)*100</f>
        <v>2.20313148468724</v>
      </c>
      <c r="T351" s="1" cm="1">
        <f t="array" ref="T351">(L351/$L$4)/SUMPRODUCT($F351:$L351/$F$4:$L$4)*100</f>
        <v>0</v>
      </c>
      <c r="U351" s="1">
        <f t="shared" si="111"/>
        <v>100</v>
      </c>
      <c r="V351" s="1">
        <f t="shared" si="112"/>
        <v>6</v>
      </c>
      <c r="W351" s="1">
        <f t="shared" si="113"/>
        <v>7</v>
      </c>
      <c r="X351" s="1">
        <f t="shared" si="114"/>
        <v>6</v>
      </c>
      <c r="Y351" s="1">
        <f t="shared" si="115"/>
        <v>0.0214285714285714</v>
      </c>
      <c r="Z351" s="1">
        <f t="shared" si="116"/>
        <v>0</v>
      </c>
      <c r="AA351" s="1">
        <f t="shared" si="117"/>
        <v>0</v>
      </c>
      <c r="AB351" s="1">
        <f t="shared" si="118"/>
        <v>0.1</v>
      </c>
      <c r="AC351" s="1">
        <f t="shared" si="119"/>
        <v>0</v>
      </c>
      <c r="AD351" s="1">
        <f t="shared" si="120"/>
        <v>1.18999437932613</v>
      </c>
      <c r="AE351" s="1">
        <f t="shared" si="121"/>
        <v>0.0142857142857143</v>
      </c>
      <c r="AF351" s="1">
        <f t="shared" si="122"/>
        <v>70</v>
      </c>
      <c r="AG351" s="1">
        <f t="shared" si="123"/>
        <v>0.7</v>
      </c>
      <c r="AH351" s="7">
        <f t="shared" si="124"/>
        <v>0.101758737024918</v>
      </c>
      <c r="AI351" s="7" cm="1">
        <f t="array" ref="AI351">SQRT(SUMPRODUCT(N351:T351/100,(1-($N$4:$T$4/(SUMPRODUCT(N351:T351,$N$4:$T$4)/100)))^2))</f>
        <v>0.0290537376869327</v>
      </c>
      <c r="AJ351" s="7" cm="1">
        <f t="array" ref="AJ351">SUMPRODUCT(N351:T351,$N$3:$T$3)/100</f>
        <v>1.8947687920439</v>
      </c>
      <c r="AK351" s="7" cm="1">
        <f t="array" ref="AK351">SUMPRODUCT(N351:T351/100,($N$3:$T$3-(SUMPRODUCT(N351:T351,$N$3:$T$3)/100))^2)</f>
        <v>0.00234106527333297</v>
      </c>
      <c r="AL351" s="7" cm="1">
        <f t="array" ref="AL351">SUMPRODUCT(N351:T351/100,($N$2:$T$2-(SUMPRODUCT(N351:T351,$N$2:$T$2)/100))^2)</f>
        <v>2.09350754742919</v>
      </c>
      <c r="AM351" s="7" cm="1">
        <f t="array" ref="AM351">SUMPRODUCT(N351:T351,$N$2:$T$2)/100</f>
        <v>10.6504823790299</v>
      </c>
      <c r="AN351" s="1" cm="1">
        <f t="array" ref="AN351">SUMPRODUCT(N351:T351,$N$1:$T$1)/100</f>
        <v>1109.7582017422</v>
      </c>
      <c r="AO351" s="1" cm="1">
        <f t="array" ref="AO351">-8.314*SUMPRODUCT((N351:T351/100)*LN(N351:T351/100+0.000000000001))</f>
        <v>3.62139437182299</v>
      </c>
      <c r="AP351" s="1" cm="1">
        <f t="array" ref="AP351">SUMPRODUCT((N351:T351/100)^2)</f>
        <v>0.811471129274498</v>
      </c>
      <c r="AQ351" s="1" cm="1">
        <f t="array" ref="AQ351">1/SUMPRODUCT((N351:T351/100)^2)</f>
        <v>1.23232973290628</v>
      </c>
      <c r="AR351" s="1" t="s">
        <v>55</v>
      </c>
      <c r="AS351" s="6">
        <f t="shared" si="125"/>
        <v>2</v>
      </c>
      <c r="AT351" s="1">
        <v>979.85</v>
      </c>
      <c r="AU351" s="1">
        <v>4</v>
      </c>
      <c r="AV351" s="1">
        <v>50</v>
      </c>
      <c r="AW351" s="1">
        <v>549.85</v>
      </c>
      <c r="AX351" s="1">
        <v>0.083</v>
      </c>
      <c r="AY351" s="5">
        <f t="shared" si="126"/>
        <v>274.925</v>
      </c>
      <c r="AZ351" s="1">
        <f t="shared" si="127"/>
        <v>0.0415</v>
      </c>
      <c r="BA351" s="1">
        <f t="shared" si="128"/>
        <v>45.63755</v>
      </c>
      <c r="BB351" s="1">
        <f t="shared" si="129"/>
        <v>430</v>
      </c>
      <c r="BC351" s="1" t="s">
        <v>56</v>
      </c>
      <c r="BD351" s="1">
        <v>254</v>
      </c>
      <c r="BE351" s="1" t="s">
        <v>52</v>
      </c>
      <c r="BF351" s="1" t="s">
        <v>52</v>
      </c>
      <c r="BG351" s="1">
        <v>34</v>
      </c>
      <c r="BH351" s="1">
        <f t="shared" si="130"/>
        <v>0.542305768042667</v>
      </c>
      <c r="BI351" s="1">
        <f t="shared" si="131"/>
        <v>0.830406809094925</v>
      </c>
    </row>
    <row r="352" spans="1:61">
      <c r="A352" s="1">
        <v>920</v>
      </c>
      <c r="B352" s="1" t="s">
        <v>99</v>
      </c>
      <c r="C352" s="1" t="str">
        <f>_xlfn.XLOOKUP(A352,All!$A:$A,All!$C:$C,"")</f>
        <v>Cu-Al-Cr-Mg-Ni-Si</v>
      </c>
      <c r="D352" s="1">
        <v>2</v>
      </c>
      <c r="E352" s="1" t="s">
        <v>1344</v>
      </c>
      <c r="F352" s="1">
        <f t="shared" si="110"/>
        <v>92.25</v>
      </c>
      <c r="G352" s="1">
        <v>0.5</v>
      </c>
      <c r="H352" s="1">
        <v>0.1</v>
      </c>
      <c r="I352" s="1">
        <v>0.15</v>
      </c>
      <c r="J352" s="1">
        <v>6</v>
      </c>
      <c r="K352" s="1">
        <v>1</v>
      </c>
      <c r="L352" s="1">
        <v>0</v>
      </c>
      <c r="M352" s="1" t="s">
        <v>1345</v>
      </c>
      <c r="N352" s="1" cm="1">
        <f t="array" ref="N352">(F352/$F$4)/SUMPRODUCT($F352:$L352/$F$4:$L$4)*100</f>
        <v>89.8241262975082</v>
      </c>
      <c r="O352" s="1" cm="1">
        <f t="array" ref="O352">(G352/$G$4)/SUMPRODUCT($F352:$L352/$F$4:$L$4)*100</f>
        <v>1.14659676353571</v>
      </c>
      <c r="P352" s="1" cm="1">
        <f t="array" ref="P352">(H352/$H$4)/SUMPRODUCT($F352:$L352/$F$4:$L$4)*100</f>
        <v>0.118999437932613</v>
      </c>
      <c r="Q352" s="1" cm="1">
        <f t="array" ref="Q352">(I352/$I$4)/SUMPRODUCT($F352:$L352/$F$4:$L$4)*100</f>
        <v>0.381865548739609</v>
      </c>
      <c r="R352" s="1" cm="1">
        <f t="array" ref="R352">(J352/$J$4)/SUMPRODUCT($F352:$L352/$F$4:$L$4)*100</f>
        <v>6.32528046759661</v>
      </c>
      <c r="S352" s="1" cm="1">
        <f t="array" ref="S352">(K352/$K$4)/SUMPRODUCT($F352:$L352/$F$4:$L$4)*100</f>
        <v>2.20313148468724</v>
      </c>
      <c r="T352" s="1" cm="1">
        <f t="array" ref="T352">(L352/$L$4)/SUMPRODUCT($F352:$L352/$F$4:$L$4)*100</f>
        <v>0</v>
      </c>
      <c r="U352" s="1">
        <f t="shared" si="111"/>
        <v>100</v>
      </c>
      <c r="V352" s="1">
        <f t="shared" si="112"/>
        <v>6</v>
      </c>
      <c r="W352" s="1">
        <f t="shared" si="113"/>
        <v>7</v>
      </c>
      <c r="X352" s="1">
        <f t="shared" si="114"/>
        <v>6</v>
      </c>
      <c r="Y352" s="1">
        <f t="shared" si="115"/>
        <v>0.0214285714285714</v>
      </c>
      <c r="Z352" s="1">
        <f t="shared" si="116"/>
        <v>0</v>
      </c>
      <c r="AA352" s="1">
        <f t="shared" si="117"/>
        <v>0</v>
      </c>
      <c r="AB352" s="1">
        <f t="shared" si="118"/>
        <v>0.1</v>
      </c>
      <c r="AC352" s="1">
        <f t="shared" si="119"/>
        <v>0</v>
      </c>
      <c r="AD352" s="1">
        <f t="shared" si="120"/>
        <v>1.18999437932613</v>
      </c>
      <c r="AE352" s="1">
        <f t="shared" si="121"/>
        <v>0.0142857142857143</v>
      </c>
      <c r="AF352" s="1">
        <f t="shared" si="122"/>
        <v>70</v>
      </c>
      <c r="AG352" s="1">
        <f t="shared" si="123"/>
        <v>0.7</v>
      </c>
      <c r="AH352" s="7">
        <f t="shared" si="124"/>
        <v>0.101758737024918</v>
      </c>
      <c r="AI352" s="7" cm="1">
        <f t="array" ref="AI352">SQRT(SUMPRODUCT(N352:T352/100,(1-($N$4:$T$4/(SUMPRODUCT(N352:T352,$N$4:$T$4)/100)))^2))</f>
        <v>0.0290537376869327</v>
      </c>
      <c r="AJ352" s="7" cm="1">
        <f t="array" ref="AJ352">SUMPRODUCT(N352:T352,$N$3:$T$3)/100</f>
        <v>1.8947687920439</v>
      </c>
      <c r="AK352" s="7" cm="1">
        <f t="array" ref="AK352">SUMPRODUCT(N352:T352/100,($N$3:$T$3-(SUMPRODUCT(N352:T352,$N$3:$T$3)/100))^2)</f>
        <v>0.00234106527333297</v>
      </c>
      <c r="AL352" s="7" cm="1">
        <f t="array" ref="AL352">SUMPRODUCT(N352:T352/100,($N$2:$T$2-(SUMPRODUCT(N352:T352,$N$2:$T$2)/100))^2)</f>
        <v>2.09350754742919</v>
      </c>
      <c r="AM352" s="7" cm="1">
        <f t="array" ref="AM352">SUMPRODUCT(N352:T352,$N$2:$T$2)/100</f>
        <v>10.6504823790299</v>
      </c>
      <c r="AN352" s="1" cm="1">
        <f t="array" ref="AN352">SUMPRODUCT(N352:T352,$N$1:$T$1)/100</f>
        <v>1109.7582017422</v>
      </c>
      <c r="AO352" s="1" cm="1">
        <f t="array" ref="AO352">-8.314*SUMPRODUCT((N352:T352/100)*LN(N352:T352/100+0.000000000001))</f>
        <v>3.62139437182299</v>
      </c>
      <c r="AP352" s="1" cm="1">
        <f t="array" ref="AP352">SUMPRODUCT((N352:T352/100)^2)</f>
        <v>0.811471129274498</v>
      </c>
      <c r="AQ352" s="1" cm="1">
        <f t="array" ref="AQ352">1/SUMPRODUCT((N352:T352/100)^2)</f>
        <v>1.23232973290628</v>
      </c>
      <c r="AR352" s="1" t="s">
        <v>55</v>
      </c>
      <c r="AS352" s="6">
        <f t="shared" si="125"/>
        <v>2</v>
      </c>
      <c r="AT352" s="1">
        <v>979.85</v>
      </c>
      <c r="AU352" s="1">
        <v>4</v>
      </c>
      <c r="AV352" s="1">
        <v>50</v>
      </c>
      <c r="AW352" s="1">
        <v>499.85</v>
      </c>
      <c r="AX352" s="1">
        <v>0.5</v>
      </c>
      <c r="AY352" s="5">
        <f t="shared" si="126"/>
        <v>249.925</v>
      </c>
      <c r="AZ352" s="1">
        <f t="shared" si="127"/>
        <v>0.25</v>
      </c>
      <c r="BA352" s="1">
        <f t="shared" si="128"/>
        <v>249.925</v>
      </c>
      <c r="BB352" s="1">
        <f t="shared" si="129"/>
        <v>480</v>
      </c>
      <c r="BC352" s="1" t="s">
        <v>56</v>
      </c>
      <c r="BD352" s="1">
        <v>275</v>
      </c>
      <c r="BE352" s="1" t="s">
        <v>52</v>
      </c>
      <c r="BF352" s="1" t="s">
        <v>52</v>
      </c>
      <c r="BG352" s="1">
        <v>34</v>
      </c>
      <c r="BH352" s="1">
        <f t="shared" si="130"/>
        <v>0.812385194272534</v>
      </c>
      <c r="BI352" s="1">
        <f t="shared" si="131"/>
        <v>0.800973771863673</v>
      </c>
    </row>
    <row r="353" spans="1:61">
      <c r="A353" s="1">
        <v>1099</v>
      </c>
      <c r="B353" s="1" t="s">
        <v>99</v>
      </c>
      <c r="C353" s="1" t="str">
        <f>_xlfn.XLOOKUP(A353,All!$A:$A,All!$C:$C,"")</f>
        <v>Cu-Al-Cr-Mg-Ni-Si</v>
      </c>
      <c r="D353" s="1">
        <v>2</v>
      </c>
      <c r="E353" s="1" t="s">
        <v>1344</v>
      </c>
      <c r="F353" s="1">
        <f t="shared" si="110"/>
        <v>92.25</v>
      </c>
      <c r="G353" s="1">
        <v>0.5</v>
      </c>
      <c r="H353" s="1">
        <v>0.1</v>
      </c>
      <c r="I353" s="1">
        <v>0.15</v>
      </c>
      <c r="J353" s="1">
        <v>6</v>
      </c>
      <c r="K353" s="1">
        <v>1</v>
      </c>
      <c r="L353" s="1">
        <v>0</v>
      </c>
      <c r="M353" s="1" t="s">
        <v>1345</v>
      </c>
      <c r="N353" s="1" cm="1">
        <f t="array" ref="N353">(F353/$F$4)/SUMPRODUCT($F353:$L353/$F$4:$L$4)*100</f>
        <v>89.8241262975082</v>
      </c>
      <c r="O353" s="1" cm="1">
        <f t="array" ref="O353">(G353/$G$4)/SUMPRODUCT($F353:$L353/$F$4:$L$4)*100</f>
        <v>1.14659676353571</v>
      </c>
      <c r="P353" s="1" cm="1">
        <f t="array" ref="P353">(H353/$H$4)/SUMPRODUCT($F353:$L353/$F$4:$L$4)*100</f>
        <v>0.118999437932613</v>
      </c>
      <c r="Q353" s="1" cm="1">
        <f t="array" ref="Q353">(I353/$I$4)/SUMPRODUCT($F353:$L353/$F$4:$L$4)*100</f>
        <v>0.381865548739609</v>
      </c>
      <c r="R353" s="1" cm="1">
        <f t="array" ref="R353">(J353/$J$4)/SUMPRODUCT($F353:$L353/$F$4:$L$4)*100</f>
        <v>6.32528046759661</v>
      </c>
      <c r="S353" s="1" cm="1">
        <f t="array" ref="S353">(K353/$K$4)/SUMPRODUCT($F353:$L353/$F$4:$L$4)*100</f>
        <v>2.20313148468724</v>
      </c>
      <c r="T353" s="1" cm="1">
        <f t="array" ref="T353">(L353/$L$4)/SUMPRODUCT($F353:$L353/$F$4:$L$4)*100</f>
        <v>0</v>
      </c>
      <c r="U353" s="1">
        <f t="shared" si="111"/>
        <v>100</v>
      </c>
      <c r="V353" s="1">
        <f t="shared" si="112"/>
        <v>6</v>
      </c>
      <c r="W353" s="1">
        <f t="shared" si="113"/>
        <v>7</v>
      </c>
      <c r="X353" s="1">
        <f t="shared" si="114"/>
        <v>6</v>
      </c>
      <c r="Y353" s="1">
        <f t="shared" si="115"/>
        <v>0.0214285714285714</v>
      </c>
      <c r="Z353" s="1">
        <f t="shared" si="116"/>
        <v>0</v>
      </c>
      <c r="AA353" s="1">
        <f t="shared" si="117"/>
        <v>0</v>
      </c>
      <c r="AB353" s="1">
        <f t="shared" si="118"/>
        <v>0.1</v>
      </c>
      <c r="AC353" s="1">
        <f t="shared" si="119"/>
        <v>0</v>
      </c>
      <c r="AD353" s="1">
        <f t="shared" si="120"/>
        <v>1.18999437932613</v>
      </c>
      <c r="AE353" s="1">
        <f t="shared" si="121"/>
        <v>0.0142857142857143</v>
      </c>
      <c r="AF353" s="1">
        <f t="shared" si="122"/>
        <v>70</v>
      </c>
      <c r="AG353" s="1">
        <f t="shared" si="123"/>
        <v>0.7</v>
      </c>
      <c r="AH353" s="7">
        <f t="shared" si="124"/>
        <v>0.101758737024918</v>
      </c>
      <c r="AI353" s="7" cm="1">
        <f t="array" ref="AI353">SQRT(SUMPRODUCT(N353:T353/100,(1-($N$4:$T$4/(SUMPRODUCT(N353:T353,$N$4:$T$4)/100)))^2))</f>
        <v>0.0290537376869327</v>
      </c>
      <c r="AJ353" s="7" cm="1">
        <f t="array" ref="AJ353">SUMPRODUCT(N353:T353,$N$3:$T$3)/100</f>
        <v>1.8947687920439</v>
      </c>
      <c r="AK353" s="7" cm="1">
        <f t="array" ref="AK353">SUMPRODUCT(N353:T353/100,($N$3:$T$3-(SUMPRODUCT(N353:T353,$N$3:$T$3)/100))^2)</f>
        <v>0.00234106527333297</v>
      </c>
      <c r="AL353" s="7" cm="1">
        <f t="array" ref="AL353">SUMPRODUCT(N353:T353/100,($N$2:$T$2-(SUMPRODUCT(N353:T353,$N$2:$T$2)/100))^2)</f>
        <v>2.09350754742919</v>
      </c>
      <c r="AM353" s="7" cm="1">
        <f t="array" ref="AM353">SUMPRODUCT(N353:T353,$N$2:$T$2)/100</f>
        <v>10.6504823790299</v>
      </c>
      <c r="AN353" s="1" cm="1">
        <f t="array" ref="AN353">SUMPRODUCT(N353:T353,$N$1:$T$1)/100</f>
        <v>1109.7582017422</v>
      </c>
      <c r="AO353" s="1" cm="1">
        <f t="array" ref="AO353">-8.314*SUMPRODUCT((N353:T353/100)*LN(N353:T353/100+0.000000000001))</f>
        <v>3.62139437182299</v>
      </c>
      <c r="AP353" s="1" cm="1">
        <f t="array" ref="AP353">SUMPRODUCT((N353:T353/100)^2)</f>
        <v>0.811471129274498</v>
      </c>
      <c r="AQ353" s="1" cm="1">
        <f t="array" ref="AQ353">1/SUMPRODUCT((N353:T353/100)^2)</f>
        <v>1.23232973290628</v>
      </c>
      <c r="AR353" s="1" t="s">
        <v>55</v>
      </c>
      <c r="AS353" s="6">
        <f t="shared" si="125"/>
        <v>2</v>
      </c>
      <c r="AT353" s="1">
        <v>979.85</v>
      </c>
      <c r="AU353" s="1">
        <v>4</v>
      </c>
      <c r="AV353" s="1">
        <v>50</v>
      </c>
      <c r="AW353" s="1">
        <v>449.85</v>
      </c>
      <c r="AX353" s="1">
        <v>4</v>
      </c>
      <c r="AY353" s="5">
        <f t="shared" si="126"/>
        <v>224.925</v>
      </c>
      <c r="AZ353" s="1">
        <f t="shared" si="127"/>
        <v>2</v>
      </c>
      <c r="BA353" s="1">
        <f t="shared" si="128"/>
        <v>1799.4</v>
      </c>
      <c r="BB353" s="1">
        <f t="shared" si="129"/>
        <v>530</v>
      </c>
      <c r="BC353" s="1" t="s">
        <v>56</v>
      </c>
      <c r="BD353" s="1">
        <v>284</v>
      </c>
      <c r="BE353" s="1" t="s">
        <v>52</v>
      </c>
      <c r="BF353" s="1" t="s">
        <v>52</v>
      </c>
      <c r="BG353" s="1">
        <v>34</v>
      </c>
      <c r="BH353" s="1">
        <f t="shared" si="130"/>
        <v>0.928133519799621</v>
      </c>
      <c r="BI353" s="1">
        <f t="shared" si="131"/>
        <v>0.789633487297816</v>
      </c>
    </row>
    <row r="354" spans="1:61">
      <c r="A354" s="1">
        <v>817</v>
      </c>
      <c r="B354" s="1" t="s">
        <v>96</v>
      </c>
      <c r="C354" s="1" t="str">
        <f>_xlfn.XLOOKUP(A354,All!$A:$A,All!$C:$C,"")</f>
        <v>Cu-Al-Cr-Mg-Ni-Si</v>
      </c>
      <c r="D354" s="1">
        <v>2</v>
      </c>
      <c r="E354" s="1" t="s">
        <v>1344</v>
      </c>
      <c r="F354" s="1">
        <f t="shared" si="110"/>
        <v>92.25</v>
      </c>
      <c r="G354" s="1">
        <v>0.5</v>
      </c>
      <c r="H354" s="1">
        <v>0.1</v>
      </c>
      <c r="I354" s="1">
        <v>0.15</v>
      </c>
      <c r="J354" s="1">
        <v>6</v>
      </c>
      <c r="K354" s="1">
        <v>1</v>
      </c>
      <c r="L354" s="1">
        <v>0</v>
      </c>
      <c r="M354" s="1" t="s">
        <v>1345</v>
      </c>
      <c r="N354" s="1" cm="1">
        <f t="array" ref="N354">(F354/$F$4)/SUMPRODUCT($F354:$L354/$F$4:$L$4)*100</f>
        <v>89.8241262975082</v>
      </c>
      <c r="O354" s="1" cm="1">
        <f t="array" ref="O354">(G354/$G$4)/SUMPRODUCT($F354:$L354/$F$4:$L$4)*100</f>
        <v>1.14659676353571</v>
      </c>
      <c r="P354" s="1" cm="1">
        <f t="array" ref="P354">(H354/$H$4)/SUMPRODUCT($F354:$L354/$F$4:$L$4)*100</f>
        <v>0.118999437932613</v>
      </c>
      <c r="Q354" s="1" cm="1">
        <f t="array" ref="Q354">(I354/$I$4)/SUMPRODUCT($F354:$L354/$F$4:$L$4)*100</f>
        <v>0.381865548739609</v>
      </c>
      <c r="R354" s="1" cm="1">
        <f t="array" ref="R354">(J354/$J$4)/SUMPRODUCT($F354:$L354/$F$4:$L$4)*100</f>
        <v>6.32528046759661</v>
      </c>
      <c r="S354" s="1" cm="1">
        <f t="array" ref="S354">(K354/$K$4)/SUMPRODUCT($F354:$L354/$F$4:$L$4)*100</f>
        <v>2.20313148468724</v>
      </c>
      <c r="T354" s="1" cm="1">
        <f t="array" ref="T354">(L354/$L$4)/SUMPRODUCT($F354:$L354/$F$4:$L$4)*100</f>
        <v>0</v>
      </c>
      <c r="U354" s="1">
        <f t="shared" si="111"/>
        <v>100</v>
      </c>
      <c r="V354" s="1">
        <f t="shared" si="112"/>
        <v>6</v>
      </c>
      <c r="W354" s="1">
        <f t="shared" si="113"/>
        <v>7</v>
      </c>
      <c r="X354" s="1">
        <f t="shared" si="114"/>
        <v>6</v>
      </c>
      <c r="Y354" s="1">
        <f t="shared" si="115"/>
        <v>0.0214285714285714</v>
      </c>
      <c r="Z354" s="1">
        <f t="shared" si="116"/>
        <v>0</v>
      </c>
      <c r="AA354" s="1">
        <f t="shared" si="117"/>
        <v>0</v>
      </c>
      <c r="AB354" s="1">
        <f t="shared" si="118"/>
        <v>0.1</v>
      </c>
      <c r="AC354" s="1">
        <f t="shared" si="119"/>
        <v>0</v>
      </c>
      <c r="AD354" s="1">
        <f t="shared" si="120"/>
        <v>1.18999437932613</v>
      </c>
      <c r="AE354" s="1">
        <f t="shared" si="121"/>
        <v>0.0142857142857143</v>
      </c>
      <c r="AF354" s="1">
        <f t="shared" si="122"/>
        <v>70</v>
      </c>
      <c r="AG354" s="1">
        <f t="shared" si="123"/>
        <v>0.7</v>
      </c>
      <c r="AH354" s="7">
        <f t="shared" si="124"/>
        <v>0.101758737024918</v>
      </c>
      <c r="AI354" s="7" cm="1">
        <f t="array" ref="AI354">SQRT(SUMPRODUCT(N354:T354/100,(1-($N$4:$T$4/(SUMPRODUCT(N354:T354,$N$4:$T$4)/100)))^2))</f>
        <v>0.0290537376869327</v>
      </c>
      <c r="AJ354" s="7" cm="1">
        <f t="array" ref="AJ354">SUMPRODUCT(N354:T354,$N$3:$T$3)/100</f>
        <v>1.8947687920439</v>
      </c>
      <c r="AK354" s="7" cm="1">
        <f t="array" ref="AK354">SUMPRODUCT(N354:T354/100,($N$3:$T$3-(SUMPRODUCT(N354:T354,$N$3:$T$3)/100))^2)</f>
        <v>0.00234106527333297</v>
      </c>
      <c r="AL354" s="7" cm="1">
        <f t="array" ref="AL354">SUMPRODUCT(N354:T354/100,($N$2:$T$2-(SUMPRODUCT(N354:T354,$N$2:$T$2)/100))^2)</f>
        <v>2.09350754742919</v>
      </c>
      <c r="AM354" s="7" cm="1">
        <f t="array" ref="AM354">SUMPRODUCT(N354:T354,$N$2:$T$2)/100</f>
        <v>10.6504823790299</v>
      </c>
      <c r="AN354" s="1" cm="1">
        <f t="array" ref="AN354">SUMPRODUCT(N354:T354,$N$1:$T$1)/100</f>
        <v>1109.7582017422</v>
      </c>
      <c r="AO354" s="1" cm="1">
        <f t="array" ref="AO354">-8.314*SUMPRODUCT((N354:T354/100)*LN(N354:T354/100+0.000000000001))</f>
        <v>3.62139437182299</v>
      </c>
      <c r="AP354" s="1" cm="1">
        <f t="array" ref="AP354">SUMPRODUCT((N354:T354/100)^2)</f>
        <v>0.811471129274498</v>
      </c>
      <c r="AQ354" s="1" cm="1">
        <f t="array" ref="AQ354">1/SUMPRODUCT((N354:T354/100)^2)</f>
        <v>1.23232973290628</v>
      </c>
      <c r="AR354" s="1" t="s">
        <v>50</v>
      </c>
      <c r="AS354" s="6">
        <f t="shared" si="125"/>
        <v>1</v>
      </c>
      <c r="AT354" s="1">
        <v>969.85</v>
      </c>
      <c r="AU354" s="1">
        <v>4</v>
      </c>
      <c r="AV354" s="1">
        <v>50</v>
      </c>
      <c r="AW354" s="1">
        <v>449.85</v>
      </c>
      <c r="AX354" s="1">
        <v>27</v>
      </c>
      <c r="AY354" s="5">
        <f t="shared" si="126"/>
        <v>224.925</v>
      </c>
      <c r="AZ354" s="1">
        <f t="shared" si="127"/>
        <v>13.5</v>
      </c>
      <c r="BA354" s="1">
        <f t="shared" si="128"/>
        <v>12145.95</v>
      </c>
      <c r="BB354" s="1">
        <f t="shared" si="129"/>
        <v>520</v>
      </c>
      <c r="BC354" s="1" t="s">
        <v>51</v>
      </c>
      <c r="BD354" s="1">
        <v>285</v>
      </c>
      <c r="BE354" s="1" t="s">
        <v>52</v>
      </c>
      <c r="BF354" s="1" t="s">
        <v>52</v>
      </c>
      <c r="BG354" s="1">
        <v>34</v>
      </c>
      <c r="BH354" s="1">
        <f t="shared" si="130"/>
        <v>0.940994444858186</v>
      </c>
      <c r="BI354" s="1">
        <f t="shared" si="131"/>
        <v>0.788423061208014</v>
      </c>
    </row>
    <row r="355" spans="1:61">
      <c r="A355" s="1">
        <v>656</v>
      </c>
      <c r="B355" s="1" t="s">
        <v>97</v>
      </c>
      <c r="C355" s="1" t="str">
        <f>_xlfn.XLOOKUP(A355,All!$A:$A,All!$C:$C,"")</f>
        <v>Cu-Al-Cr-Mg-Ni-Si</v>
      </c>
      <c r="D355" s="1">
        <v>2</v>
      </c>
      <c r="E355" s="1" t="s">
        <v>1344</v>
      </c>
      <c r="F355" s="1">
        <f t="shared" si="110"/>
        <v>92.27</v>
      </c>
      <c r="G355" s="1">
        <v>0.49</v>
      </c>
      <c r="H355" s="1">
        <v>0.11</v>
      </c>
      <c r="I355" s="1">
        <v>0.12</v>
      </c>
      <c r="J355" s="1">
        <v>5.98</v>
      </c>
      <c r="K355" s="1">
        <v>1.03</v>
      </c>
      <c r="L355" s="1">
        <v>0</v>
      </c>
      <c r="M355" s="1" t="s">
        <v>1345</v>
      </c>
      <c r="N355" s="1" cm="1">
        <f t="array" ref="N355">(F355/$F$4)/SUMPRODUCT($F355:$L355/$F$4:$L$4)*100</f>
        <v>89.8641984588999</v>
      </c>
      <c r="O355" s="1" cm="1">
        <f t="array" ref="O355">(G355/$G$4)/SUMPRODUCT($F355:$L355/$F$4:$L$4)*100</f>
        <v>1.12392244657047</v>
      </c>
      <c r="P355" s="1" cm="1">
        <f t="array" ref="P355">(H355/$H$4)/SUMPRODUCT($F355:$L355/$F$4:$L$4)*100</f>
        <v>0.130929392522741</v>
      </c>
      <c r="Q355" s="1" cm="1">
        <f t="array" ref="Q355">(I355/$I$4)/SUMPRODUCT($F355:$L355/$F$4:$L$4)*100</f>
        <v>0.305562478066051</v>
      </c>
      <c r="R355" s="1" cm="1">
        <f t="array" ref="R355">(J355/$J$4)/SUMPRODUCT($F355:$L355/$F$4:$L$4)*100</f>
        <v>6.30564153814258</v>
      </c>
      <c r="S355" s="1" cm="1">
        <f t="array" ref="S355">(K355/$K$4)/SUMPRODUCT($F355:$L355/$F$4:$L$4)*100</f>
        <v>2.26974568579824</v>
      </c>
      <c r="T355" s="1" cm="1">
        <f t="array" ref="T355">(L355/$L$4)/SUMPRODUCT($F355:$L355/$F$4:$L$4)*100</f>
        <v>0</v>
      </c>
      <c r="U355" s="1">
        <f t="shared" si="111"/>
        <v>100</v>
      </c>
      <c r="V355" s="1">
        <f t="shared" si="112"/>
        <v>5.80582524271845</v>
      </c>
      <c r="W355" s="1">
        <f t="shared" si="113"/>
        <v>7.01</v>
      </c>
      <c r="X355" s="1">
        <f t="shared" si="114"/>
        <v>6.1594</v>
      </c>
      <c r="Y355" s="1">
        <f t="shared" si="115"/>
        <v>0.0171184022824536</v>
      </c>
      <c r="Z355" s="1">
        <f t="shared" si="116"/>
        <v>0</v>
      </c>
      <c r="AA355" s="1">
        <f t="shared" si="117"/>
        <v>0</v>
      </c>
      <c r="AB355" s="1">
        <f t="shared" si="118"/>
        <v>0.11</v>
      </c>
      <c r="AC355" s="1">
        <f t="shared" si="119"/>
        <v>0</v>
      </c>
      <c r="AD355" s="1">
        <f t="shared" si="120"/>
        <v>1.19026720475219</v>
      </c>
      <c r="AE355" s="1">
        <f t="shared" si="121"/>
        <v>0.0156918687589158</v>
      </c>
      <c r="AF355" s="1">
        <f t="shared" si="122"/>
        <v>63.7272727272727</v>
      </c>
      <c r="AG355" s="1">
        <f t="shared" si="123"/>
        <v>0.7711</v>
      </c>
      <c r="AH355" s="7">
        <f t="shared" si="124"/>
        <v>0.101358015411001</v>
      </c>
      <c r="AI355" s="7" cm="1">
        <f t="array" ref="AI355">SQRT(SUMPRODUCT(N355:T355/100,(1-($N$4:$T$4/(SUMPRODUCT(N355:T355,$N$4:$T$4)/100)))^2))</f>
        <v>0.0283459528596504</v>
      </c>
      <c r="AJ355" s="7" cm="1">
        <f t="array" ref="AJ355">SUMPRODUCT(N355:T355,$N$3:$T$3)/100</f>
        <v>1.89525413989612</v>
      </c>
      <c r="AK355" s="7" cm="1">
        <f t="array" ref="AK355">SUMPRODUCT(N355:T355/100,($N$3:$T$3-(SUMPRODUCT(N355:T355,$N$3:$T$3)/100))^2)</f>
        <v>0.00206807954721929</v>
      </c>
      <c r="AL355" s="7" cm="1">
        <f t="array" ref="AL355">SUMPRODUCT(N355:T355/100,($N$2:$T$2-(SUMPRODUCT(N355:T355,$N$2:$T$2)/100))^2)</f>
        <v>2.05513365727056</v>
      </c>
      <c r="AM355" s="7" cm="1">
        <f t="array" ref="AM355">SUMPRODUCT(N355:T355,$N$2:$T$2)/100</f>
        <v>10.654100498235</v>
      </c>
      <c r="AN355" s="1" cm="1">
        <f t="array" ref="AN355">SUMPRODUCT(N355:T355,$N$1:$T$1)/100</f>
        <v>1110.43082202411</v>
      </c>
      <c r="AO355" s="1" cm="1">
        <f t="array" ref="AO355">-8.314*SUMPRODUCT((N355:T355/100)*LN(N355:T355/100+0.000000000001))</f>
        <v>3.60047464611669</v>
      </c>
      <c r="AP355" s="1" cm="1">
        <f t="array" ref="AP355">SUMPRODUCT((N355:T355/100)^2)</f>
        <v>0.812186073794603</v>
      </c>
      <c r="AQ355" s="1" cm="1">
        <f t="array" ref="AQ355">1/SUMPRODUCT((N355:T355/100)^2)</f>
        <v>1.23124494775922</v>
      </c>
      <c r="AR355" s="1" t="s">
        <v>50</v>
      </c>
      <c r="AS355" s="6">
        <f t="shared" si="125"/>
        <v>1</v>
      </c>
      <c r="AT355" s="1">
        <v>969.85</v>
      </c>
      <c r="AU355" s="1">
        <v>6</v>
      </c>
      <c r="AV355" s="1">
        <v>50</v>
      </c>
      <c r="AW355" s="1">
        <v>499.85</v>
      </c>
      <c r="AX355" s="1">
        <v>3</v>
      </c>
      <c r="AY355" s="5">
        <f t="shared" si="126"/>
        <v>249.925</v>
      </c>
      <c r="AZ355" s="1">
        <f t="shared" si="127"/>
        <v>1.5</v>
      </c>
      <c r="BA355" s="1">
        <f t="shared" si="128"/>
        <v>1499.55</v>
      </c>
      <c r="BB355" s="1">
        <f t="shared" si="129"/>
        <v>470</v>
      </c>
      <c r="BC355" s="1" t="s">
        <v>51</v>
      </c>
      <c r="BD355" s="1">
        <v>289</v>
      </c>
      <c r="BE355" s="1" t="s">
        <v>52</v>
      </c>
      <c r="BF355" s="1" t="s">
        <v>52</v>
      </c>
      <c r="BG355" s="1">
        <v>34</v>
      </c>
      <c r="BH355" s="1">
        <f t="shared" si="130"/>
        <v>0.992438145092446</v>
      </c>
      <c r="BI355" s="1">
        <f t="shared" si="131"/>
        <v>0.783682735179066</v>
      </c>
    </row>
    <row r="356" spans="1:61">
      <c r="A356" s="1">
        <v>759</v>
      </c>
      <c r="B356" s="1" t="s">
        <v>96</v>
      </c>
      <c r="C356" s="1" t="str">
        <f>_xlfn.XLOOKUP(A356,All!$A:$A,All!$C:$C,"")</f>
        <v>Cu-Al-Cr-Mg-Ni-Si</v>
      </c>
      <c r="D356" s="1">
        <v>2</v>
      </c>
      <c r="E356" s="1" t="s">
        <v>1344</v>
      </c>
      <c r="F356" s="1">
        <f t="shared" si="110"/>
        <v>92.25</v>
      </c>
      <c r="G356" s="1">
        <v>0.5</v>
      </c>
      <c r="H356" s="1">
        <v>0.1</v>
      </c>
      <c r="I356" s="1">
        <v>0.15</v>
      </c>
      <c r="J356" s="1">
        <v>6</v>
      </c>
      <c r="K356" s="1">
        <v>1</v>
      </c>
      <c r="L356" s="1">
        <v>0</v>
      </c>
      <c r="M356" s="1" t="s">
        <v>1345</v>
      </c>
      <c r="N356" s="1" cm="1">
        <f t="array" ref="N356">(F356/$F$4)/SUMPRODUCT($F356:$L356/$F$4:$L$4)*100</f>
        <v>89.8241262975082</v>
      </c>
      <c r="O356" s="1" cm="1">
        <f t="array" ref="O356">(G356/$G$4)/SUMPRODUCT($F356:$L356/$F$4:$L$4)*100</f>
        <v>1.14659676353571</v>
      </c>
      <c r="P356" s="1" cm="1">
        <f t="array" ref="P356">(H356/$H$4)/SUMPRODUCT($F356:$L356/$F$4:$L$4)*100</f>
        <v>0.118999437932613</v>
      </c>
      <c r="Q356" s="1" cm="1">
        <f t="array" ref="Q356">(I356/$I$4)/SUMPRODUCT($F356:$L356/$F$4:$L$4)*100</f>
        <v>0.381865548739609</v>
      </c>
      <c r="R356" s="1" cm="1">
        <f t="array" ref="R356">(J356/$J$4)/SUMPRODUCT($F356:$L356/$F$4:$L$4)*100</f>
        <v>6.32528046759661</v>
      </c>
      <c r="S356" s="1" cm="1">
        <f t="array" ref="S356">(K356/$K$4)/SUMPRODUCT($F356:$L356/$F$4:$L$4)*100</f>
        <v>2.20313148468724</v>
      </c>
      <c r="T356" s="1" cm="1">
        <f t="array" ref="T356">(L356/$L$4)/SUMPRODUCT($F356:$L356/$F$4:$L$4)*100</f>
        <v>0</v>
      </c>
      <c r="U356" s="1">
        <f t="shared" si="111"/>
        <v>100</v>
      </c>
      <c r="V356" s="1">
        <f t="shared" si="112"/>
        <v>6</v>
      </c>
      <c r="W356" s="1">
        <f t="shared" si="113"/>
        <v>7</v>
      </c>
      <c r="X356" s="1">
        <f t="shared" si="114"/>
        <v>6</v>
      </c>
      <c r="Y356" s="1">
        <f t="shared" si="115"/>
        <v>0.0214285714285714</v>
      </c>
      <c r="Z356" s="1">
        <f t="shared" si="116"/>
        <v>0</v>
      </c>
      <c r="AA356" s="1">
        <f t="shared" si="117"/>
        <v>0</v>
      </c>
      <c r="AB356" s="1">
        <f t="shared" si="118"/>
        <v>0.1</v>
      </c>
      <c r="AC356" s="1">
        <f t="shared" si="119"/>
        <v>0</v>
      </c>
      <c r="AD356" s="1">
        <f t="shared" si="120"/>
        <v>1.18999437932613</v>
      </c>
      <c r="AE356" s="1">
        <f t="shared" si="121"/>
        <v>0.0142857142857143</v>
      </c>
      <c r="AF356" s="1">
        <f t="shared" si="122"/>
        <v>70</v>
      </c>
      <c r="AG356" s="1">
        <f t="shared" si="123"/>
        <v>0.7</v>
      </c>
      <c r="AH356" s="7">
        <f t="shared" si="124"/>
        <v>0.101758737024918</v>
      </c>
      <c r="AI356" s="7" cm="1">
        <f t="array" ref="AI356">SQRT(SUMPRODUCT(N356:T356/100,(1-($N$4:$T$4/(SUMPRODUCT(N356:T356,$N$4:$T$4)/100)))^2))</f>
        <v>0.0290537376869327</v>
      </c>
      <c r="AJ356" s="7" cm="1">
        <f t="array" ref="AJ356">SUMPRODUCT(N356:T356,$N$3:$T$3)/100</f>
        <v>1.8947687920439</v>
      </c>
      <c r="AK356" s="7" cm="1">
        <f t="array" ref="AK356">SUMPRODUCT(N356:T356/100,($N$3:$T$3-(SUMPRODUCT(N356:T356,$N$3:$T$3)/100))^2)</f>
        <v>0.00234106527333297</v>
      </c>
      <c r="AL356" s="7" cm="1">
        <f t="array" ref="AL356">SUMPRODUCT(N356:T356/100,($N$2:$T$2-(SUMPRODUCT(N356:T356,$N$2:$T$2)/100))^2)</f>
        <v>2.09350754742919</v>
      </c>
      <c r="AM356" s="7" cm="1">
        <f t="array" ref="AM356">SUMPRODUCT(N356:T356,$N$2:$T$2)/100</f>
        <v>10.6504823790299</v>
      </c>
      <c r="AN356" s="1" cm="1">
        <f t="array" ref="AN356">SUMPRODUCT(N356:T356,$N$1:$T$1)/100</f>
        <v>1109.7582017422</v>
      </c>
      <c r="AO356" s="1" cm="1">
        <f t="array" ref="AO356">-8.314*SUMPRODUCT((N356:T356/100)*LN(N356:T356/100+0.000000000001))</f>
        <v>3.62139437182299</v>
      </c>
      <c r="AP356" s="1" cm="1">
        <f t="array" ref="AP356">SUMPRODUCT((N356:T356/100)^2)</f>
        <v>0.811471129274498</v>
      </c>
      <c r="AQ356" s="1" cm="1">
        <f t="array" ref="AQ356">1/SUMPRODUCT((N356:T356/100)^2)</f>
        <v>1.23232973290628</v>
      </c>
      <c r="AR356" s="1" t="s">
        <v>54</v>
      </c>
      <c r="AS356" s="6">
        <f t="shared" si="125"/>
        <v>0</v>
      </c>
      <c r="AT356" s="1">
        <v>969.85</v>
      </c>
      <c r="AU356" s="1">
        <v>4</v>
      </c>
      <c r="AV356" s="1">
        <v>0</v>
      </c>
      <c r="AW356" s="1">
        <v>449.85</v>
      </c>
      <c r="AX356" s="1">
        <v>14</v>
      </c>
      <c r="AY356" s="5">
        <f t="shared" si="126"/>
        <v>0</v>
      </c>
      <c r="AZ356" s="1">
        <f t="shared" si="127"/>
        <v>0</v>
      </c>
      <c r="BA356" s="1">
        <f t="shared" si="128"/>
        <v>6297.9</v>
      </c>
      <c r="BB356" s="1">
        <f t="shared" si="129"/>
        <v>520</v>
      </c>
      <c r="BC356" s="1" t="s">
        <v>51</v>
      </c>
      <c r="BD356" s="1">
        <v>289</v>
      </c>
      <c r="BE356" s="1" t="s">
        <v>52</v>
      </c>
      <c r="BF356" s="1" t="s">
        <v>52</v>
      </c>
      <c r="BG356" s="1">
        <v>34</v>
      </c>
      <c r="BH356" s="1">
        <f t="shared" si="130"/>
        <v>0.992438145092446</v>
      </c>
      <c r="BI356" s="1">
        <f t="shared" si="131"/>
        <v>0.783682735179066</v>
      </c>
    </row>
    <row r="357" spans="1:61">
      <c r="A357" s="1">
        <v>843</v>
      </c>
      <c r="B357" s="1" t="s">
        <v>99</v>
      </c>
      <c r="C357" s="1" t="str">
        <f>_xlfn.XLOOKUP(A357,All!$A:$A,All!$C:$C,"")</f>
        <v>Cu-Al-Cr-Mg-Ni-Si</v>
      </c>
      <c r="D357" s="1">
        <v>2</v>
      </c>
      <c r="E357" s="1" t="s">
        <v>1344</v>
      </c>
      <c r="F357" s="1">
        <f t="shared" si="110"/>
        <v>92.25</v>
      </c>
      <c r="G357" s="1">
        <v>0.5</v>
      </c>
      <c r="H357" s="1">
        <v>0.1</v>
      </c>
      <c r="I357" s="1">
        <v>0.15</v>
      </c>
      <c r="J357" s="1">
        <v>6</v>
      </c>
      <c r="K357" s="1">
        <v>1</v>
      </c>
      <c r="L357" s="1">
        <v>0</v>
      </c>
      <c r="M357" s="1" t="s">
        <v>1345</v>
      </c>
      <c r="N357" s="1" cm="1">
        <f t="array" ref="N357">(F357/$F$4)/SUMPRODUCT($F357:$L357/$F$4:$L$4)*100</f>
        <v>89.8241262975082</v>
      </c>
      <c r="O357" s="1" cm="1">
        <f t="array" ref="O357">(G357/$G$4)/SUMPRODUCT($F357:$L357/$F$4:$L$4)*100</f>
        <v>1.14659676353571</v>
      </c>
      <c r="P357" s="1" cm="1">
        <f t="array" ref="P357">(H357/$H$4)/SUMPRODUCT($F357:$L357/$F$4:$L$4)*100</f>
        <v>0.118999437932613</v>
      </c>
      <c r="Q357" s="1" cm="1">
        <f t="array" ref="Q357">(I357/$I$4)/SUMPRODUCT($F357:$L357/$F$4:$L$4)*100</f>
        <v>0.381865548739609</v>
      </c>
      <c r="R357" s="1" cm="1">
        <f t="array" ref="R357">(J357/$J$4)/SUMPRODUCT($F357:$L357/$F$4:$L$4)*100</f>
        <v>6.32528046759661</v>
      </c>
      <c r="S357" s="1" cm="1">
        <f t="array" ref="S357">(K357/$K$4)/SUMPRODUCT($F357:$L357/$F$4:$L$4)*100</f>
        <v>2.20313148468724</v>
      </c>
      <c r="T357" s="1" cm="1">
        <f t="array" ref="T357">(L357/$L$4)/SUMPRODUCT($F357:$L357/$F$4:$L$4)*100</f>
        <v>0</v>
      </c>
      <c r="U357" s="1">
        <f t="shared" si="111"/>
        <v>100</v>
      </c>
      <c r="V357" s="1">
        <f t="shared" si="112"/>
        <v>6</v>
      </c>
      <c r="W357" s="1">
        <f t="shared" si="113"/>
        <v>7</v>
      </c>
      <c r="X357" s="1">
        <f t="shared" si="114"/>
        <v>6</v>
      </c>
      <c r="Y357" s="1">
        <f t="shared" si="115"/>
        <v>0.0214285714285714</v>
      </c>
      <c r="Z357" s="1">
        <f t="shared" si="116"/>
        <v>0</v>
      </c>
      <c r="AA357" s="1">
        <f t="shared" si="117"/>
        <v>0</v>
      </c>
      <c r="AB357" s="1">
        <f t="shared" si="118"/>
        <v>0.1</v>
      </c>
      <c r="AC357" s="1">
        <f t="shared" si="119"/>
        <v>0</v>
      </c>
      <c r="AD357" s="1">
        <f t="shared" si="120"/>
        <v>1.18999437932613</v>
      </c>
      <c r="AE357" s="1">
        <f t="shared" si="121"/>
        <v>0.0142857142857143</v>
      </c>
      <c r="AF357" s="1">
        <f t="shared" si="122"/>
        <v>70</v>
      </c>
      <c r="AG357" s="1">
        <f t="shared" si="123"/>
        <v>0.7</v>
      </c>
      <c r="AH357" s="7">
        <f t="shared" si="124"/>
        <v>0.101758737024918</v>
      </c>
      <c r="AI357" s="7" cm="1">
        <f t="array" ref="AI357">SQRT(SUMPRODUCT(N357:T357/100,(1-($N$4:$T$4/(SUMPRODUCT(N357:T357,$N$4:$T$4)/100)))^2))</f>
        <v>0.0290537376869327</v>
      </c>
      <c r="AJ357" s="7" cm="1">
        <f t="array" ref="AJ357">SUMPRODUCT(N357:T357,$N$3:$T$3)/100</f>
        <v>1.8947687920439</v>
      </c>
      <c r="AK357" s="7" cm="1">
        <f t="array" ref="AK357">SUMPRODUCT(N357:T357/100,($N$3:$T$3-(SUMPRODUCT(N357:T357,$N$3:$T$3)/100))^2)</f>
        <v>0.00234106527333297</v>
      </c>
      <c r="AL357" s="7" cm="1">
        <f t="array" ref="AL357">SUMPRODUCT(N357:T357/100,($N$2:$T$2-(SUMPRODUCT(N357:T357,$N$2:$T$2)/100))^2)</f>
        <v>2.09350754742919</v>
      </c>
      <c r="AM357" s="7" cm="1">
        <f t="array" ref="AM357">SUMPRODUCT(N357:T357,$N$2:$T$2)/100</f>
        <v>10.6504823790299</v>
      </c>
      <c r="AN357" s="1" cm="1">
        <f t="array" ref="AN357">SUMPRODUCT(N357:T357,$N$1:$T$1)/100</f>
        <v>1109.7582017422</v>
      </c>
      <c r="AO357" s="1" cm="1">
        <f t="array" ref="AO357">-8.314*SUMPRODUCT((N357:T357/100)*LN(N357:T357/100+0.000000000001))</f>
        <v>3.62139437182299</v>
      </c>
      <c r="AP357" s="1" cm="1">
        <f t="array" ref="AP357">SUMPRODUCT((N357:T357/100)^2)</f>
        <v>0.811471129274498</v>
      </c>
      <c r="AQ357" s="1" cm="1">
        <f t="array" ref="AQ357">1/SUMPRODUCT((N357:T357/100)^2)</f>
        <v>1.23232973290628</v>
      </c>
      <c r="AR357" s="1" t="s">
        <v>55</v>
      </c>
      <c r="AS357" s="6">
        <f t="shared" si="125"/>
        <v>2</v>
      </c>
      <c r="AT357" s="1">
        <v>979.85</v>
      </c>
      <c r="AU357" s="1">
        <v>4</v>
      </c>
      <c r="AV357" s="1">
        <v>50</v>
      </c>
      <c r="AW357" s="1">
        <v>399.85</v>
      </c>
      <c r="AX357" s="1">
        <v>0.083</v>
      </c>
      <c r="AY357" s="5">
        <f t="shared" si="126"/>
        <v>199.925</v>
      </c>
      <c r="AZ357" s="1">
        <f t="shared" si="127"/>
        <v>0.0415</v>
      </c>
      <c r="BA357" s="1">
        <f t="shared" si="128"/>
        <v>33.18755</v>
      </c>
      <c r="BB357" s="1">
        <f t="shared" si="129"/>
        <v>580</v>
      </c>
      <c r="BC357" s="1" t="s">
        <v>56</v>
      </c>
      <c r="BD357" s="1">
        <v>289</v>
      </c>
      <c r="BE357" s="1" t="s">
        <v>52</v>
      </c>
      <c r="BF357" s="1" t="s">
        <v>52</v>
      </c>
      <c r="BG357" s="1">
        <v>34</v>
      </c>
      <c r="BH357" s="1">
        <f t="shared" si="130"/>
        <v>0.992438145092446</v>
      </c>
      <c r="BI357" s="1">
        <f t="shared" si="131"/>
        <v>0.783682735179066</v>
      </c>
    </row>
    <row r="358" spans="1:61">
      <c r="A358" s="1">
        <v>844</v>
      </c>
      <c r="B358" s="1" t="s">
        <v>99</v>
      </c>
      <c r="C358" s="1" t="str">
        <f>_xlfn.XLOOKUP(A358,All!$A:$A,All!$C:$C,"")</f>
        <v>Cu-Al-Cr-Mg-Ni-Si</v>
      </c>
      <c r="D358" s="1">
        <v>2</v>
      </c>
      <c r="E358" s="1" t="s">
        <v>1344</v>
      </c>
      <c r="F358" s="1">
        <f t="shared" si="110"/>
        <v>92.25</v>
      </c>
      <c r="G358" s="1">
        <v>0.5</v>
      </c>
      <c r="H358" s="1">
        <v>0.1</v>
      </c>
      <c r="I358" s="1">
        <v>0.15</v>
      </c>
      <c r="J358" s="1">
        <v>6</v>
      </c>
      <c r="K358" s="1">
        <v>1</v>
      </c>
      <c r="L358" s="1">
        <v>0</v>
      </c>
      <c r="M358" s="1" t="s">
        <v>1345</v>
      </c>
      <c r="N358" s="1" cm="1">
        <f t="array" ref="N358">(F358/$F$4)/SUMPRODUCT($F358:$L358/$F$4:$L$4)*100</f>
        <v>89.8241262975082</v>
      </c>
      <c r="O358" s="1" cm="1">
        <f t="array" ref="O358">(G358/$G$4)/SUMPRODUCT($F358:$L358/$F$4:$L$4)*100</f>
        <v>1.14659676353571</v>
      </c>
      <c r="P358" s="1" cm="1">
        <f t="array" ref="P358">(H358/$H$4)/SUMPRODUCT($F358:$L358/$F$4:$L$4)*100</f>
        <v>0.118999437932613</v>
      </c>
      <c r="Q358" s="1" cm="1">
        <f t="array" ref="Q358">(I358/$I$4)/SUMPRODUCT($F358:$L358/$F$4:$L$4)*100</f>
        <v>0.381865548739609</v>
      </c>
      <c r="R358" s="1" cm="1">
        <f t="array" ref="R358">(J358/$J$4)/SUMPRODUCT($F358:$L358/$F$4:$L$4)*100</f>
        <v>6.32528046759661</v>
      </c>
      <c r="S358" s="1" cm="1">
        <f t="array" ref="S358">(K358/$K$4)/SUMPRODUCT($F358:$L358/$F$4:$L$4)*100</f>
        <v>2.20313148468724</v>
      </c>
      <c r="T358" s="1" cm="1">
        <f t="array" ref="T358">(L358/$L$4)/SUMPRODUCT($F358:$L358/$F$4:$L$4)*100</f>
        <v>0</v>
      </c>
      <c r="U358" s="1">
        <f t="shared" si="111"/>
        <v>100</v>
      </c>
      <c r="V358" s="1">
        <f t="shared" si="112"/>
        <v>6</v>
      </c>
      <c r="W358" s="1">
        <f t="shared" si="113"/>
        <v>7</v>
      </c>
      <c r="X358" s="1">
        <f t="shared" si="114"/>
        <v>6</v>
      </c>
      <c r="Y358" s="1">
        <f t="shared" si="115"/>
        <v>0.0214285714285714</v>
      </c>
      <c r="Z358" s="1">
        <f t="shared" si="116"/>
        <v>0</v>
      </c>
      <c r="AA358" s="1">
        <f t="shared" si="117"/>
        <v>0</v>
      </c>
      <c r="AB358" s="1">
        <f t="shared" si="118"/>
        <v>0.1</v>
      </c>
      <c r="AC358" s="1">
        <f t="shared" si="119"/>
        <v>0</v>
      </c>
      <c r="AD358" s="1">
        <f t="shared" si="120"/>
        <v>1.18999437932613</v>
      </c>
      <c r="AE358" s="1">
        <f t="shared" si="121"/>
        <v>0.0142857142857143</v>
      </c>
      <c r="AF358" s="1">
        <f t="shared" si="122"/>
        <v>70</v>
      </c>
      <c r="AG358" s="1">
        <f t="shared" si="123"/>
        <v>0.7</v>
      </c>
      <c r="AH358" s="7">
        <f t="shared" si="124"/>
        <v>0.101758737024918</v>
      </c>
      <c r="AI358" s="7" cm="1">
        <f t="array" ref="AI358">SQRT(SUMPRODUCT(N358:T358/100,(1-($N$4:$T$4/(SUMPRODUCT(N358:T358,$N$4:$T$4)/100)))^2))</f>
        <v>0.0290537376869327</v>
      </c>
      <c r="AJ358" s="7" cm="1">
        <f t="array" ref="AJ358">SUMPRODUCT(N358:T358,$N$3:$T$3)/100</f>
        <v>1.8947687920439</v>
      </c>
      <c r="AK358" s="7" cm="1">
        <f t="array" ref="AK358">SUMPRODUCT(N358:T358/100,($N$3:$T$3-(SUMPRODUCT(N358:T358,$N$3:$T$3)/100))^2)</f>
        <v>0.00234106527333297</v>
      </c>
      <c r="AL358" s="7" cm="1">
        <f t="array" ref="AL358">SUMPRODUCT(N358:T358/100,($N$2:$T$2-(SUMPRODUCT(N358:T358,$N$2:$T$2)/100))^2)</f>
        <v>2.09350754742919</v>
      </c>
      <c r="AM358" s="7" cm="1">
        <f t="array" ref="AM358">SUMPRODUCT(N358:T358,$N$2:$T$2)/100</f>
        <v>10.6504823790299</v>
      </c>
      <c r="AN358" s="1" cm="1">
        <f t="array" ref="AN358">SUMPRODUCT(N358:T358,$N$1:$T$1)/100</f>
        <v>1109.7582017422</v>
      </c>
      <c r="AO358" s="1" cm="1">
        <f t="array" ref="AO358">-8.314*SUMPRODUCT((N358:T358/100)*LN(N358:T358/100+0.000000000001))</f>
        <v>3.62139437182299</v>
      </c>
      <c r="AP358" s="1" cm="1">
        <f t="array" ref="AP358">SUMPRODUCT((N358:T358/100)^2)</f>
        <v>0.811471129274498</v>
      </c>
      <c r="AQ358" s="1" cm="1">
        <f t="array" ref="AQ358">1/SUMPRODUCT((N358:T358/100)^2)</f>
        <v>1.23232973290628</v>
      </c>
      <c r="AR358" s="1" t="s">
        <v>55</v>
      </c>
      <c r="AS358" s="6">
        <f t="shared" si="125"/>
        <v>2</v>
      </c>
      <c r="AT358" s="1">
        <v>979.85</v>
      </c>
      <c r="AU358" s="1">
        <v>4</v>
      </c>
      <c r="AV358" s="1">
        <v>50</v>
      </c>
      <c r="AW358" s="1">
        <v>449.85</v>
      </c>
      <c r="AX358" s="1">
        <v>0.083</v>
      </c>
      <c r="AY358" s="5">
        <f t="shared" si="126"/>
        <v>224.925</v>
      </c>
      <c r="AZ358" s="1">
        <f t="shared" si="127"/>
        <v>0.0415</v>
      </c>
      <c r="BA358" s="1">
        <f t="shared" si="128"/>
        <v>37.33755</v>
      </c>
      <c r="BB358" s="1">
        <f t="shared" si="129"/>
        <v>530</v>
      </c>
      <c r="BC358" s="1" t="s">
        <v>56</v>
      </c>
      <c r="BD358" s="1">
        <v>290</v>
      </c>
      <c r="BE358" s="1" t="s">
        <v>52</v>
      </c>
      <c r="BF358" s="1" t="s">
        <v>52</v>
      </c>
      <c r="BG358" s="1">
        <v>34</v>
      </c>
      <c r="BH358" s="1">
        <f t="shared" si="130"/>
        <v>1.00529907015101</v>
      </c>
      <c r="BI358" s="1">
        <f t="shared" si="131"/>
        <v>0.782523228550948</v>
      </c>
    </row>
    <row r="359" spans="1:61">
      <c r="A359" s="1">
        <v>679</v>
      </c>
      <c r="B359" s="1" t="s">
        <v>96</v>
      </c>
      <c r="C359" s="1" t="str">
        <f>_xlfn.XLOOKUP(A359,All!$A:$A,All!$C:$C,"")</f>
        <v>Cu-Al-Cr-Mg-Ni-Si</v>
      </c>
      <c r="D359" s="1">
        <v>2</v>
      </c>
      <c r="E359" s="1" t="s">
        <v>1344</v>
      </c>
      <c r="F359" s="1">
        <f t="shared" si="110"/>
        <v>92.25</v>
      </c>
      <c r="G359" s="1">
        <v>0.5</v>
      </c>
      <c r="H359" s="1">
        <v>0.1</v>
      </c>
      <c r="I359" s="1">
        <v>0.15</v>
      </c>
      <c r="J359" s="1">
        <v>6</v>
      </c>
      <c r="K359" s="1">
        <v>1</v>
      </c>
      <c r="L359" s="1">
        <v>0</v>
      </c>
      <c r="M359" s="1" t="s">
        <v>1345</v>
      </c>
      <c r="N359" s="1" cm="1">
        <f t="array" ref="N359">(F359/$F$4)/SUMPRODUCT($F359:$L359/$F$4:$L$4)*100</f>
        <v>89.8241262975082</v>
      </c>
      <c r="O359" s="1" cm="1">
        <f t="array" ref="O359">(G359/$G$4)/SUMPRODUCT($F359:$L359/$F$4:$L$4)*100</f>
        <v>1.14659676353571</v>
      </c>
      <c r="P359" s="1" cm="1">
        <f t="array" ref="P359">(H359/$H$4)/SUMPRODUCT($F359:$L359/$F$4:$L$4)*100</f>
        <v>0.118999437932613</v>
      </c>
      <c r="Q359" s="1" cm="1">
        <f t="array" ref="Q359">(I359/$I$4)/SUMPRODUCT($F359:$L359/$F$4:$L$4)*100</f>
        <v>0.381865548739609</v>
      </c>
      <c r="R359" s="1" cm="1">
        <f t="array" ref="R359">(J359/$J$4)/SUMPRODUCT($F359:$L359/$F$4:$L$4)*100</f>
        <v>6.32528046759661</v>
      </c>
      <c r="S359" s="1" cm="1">
        <f t="array" ref="S359">(K359/$K$4)/SUMPRODUCT($F359:$L359/$F$4:$L$4)*100</f>
        <v>2.20313148468724</v>
      </c>
      <c r="T359" s="1" cm="1">
        <f t="array" ref="T359">(L359/$L$4)/SUMPRODUCT($F359:$L359/$F$4:$L$4)*100</f>
        <v>0</v>
      </c>
      <c r="U359" s="1">
        <f t="shared" si="111"/>
        <v>100</v>
      </c>
      <c r="V359" s="1">
        <f t="shared" si="112"/>
        <v>6</v>
      </c>
      <c r="W359" s="1">
        <f t="shared" si="113"/>
        <v>7</v>
      </c>
      <c r="X359" s="1">
        <f t="shared" si="114"/>
        <v>6</v>
      </c>
      <c r="Y359" s="1">
        <f t="shared" si="115"/>
        <v>0.0214285714285714</v>
      </c>
      <c r="Z359" s="1">
        <f t="shared" si="116"/>
        <v>0</v>
      </c>
      <c r="AA359" s="1">
        <f t="shared" si="117"/>
        <v>0</v>
      </c>
      <c r="AB359" s="1">
        <f t="shared" si="118"/>
        <v>0.1</v>
      </c>
      <c r="AC359" s="1">
        <f t="shared" si="119"/>
        <v>0</v>
      </c>
      <c r="AD359" s="1">
        <f t="shared" si="120"/>
        <v>1.18999437932613</v>
      </c>
      <c r="AE359" s="1">
        <f t="shared" si="121"/>
        <v>0.0142857142857143</v>
      </c>
      <c r="AF359" s="1">
        <f t="shared" si="122"/>
        <v>70</v>
      </c>
      <c r="AG359" s="1">
        <f t="shared" si="123"/>
        <v>0.7</v>
      </c>
      <c r="AH359" s="7">
        <f t="shared" si="124"/>
        <v>0.101758737024918</v>
      </c>
      <c r="AI359" s="7" cm="1">
        <f t="array" ref="AI359">SQRT(SUMPRODUCT(N359:T359/100,(1-($N$4:$T$4/(SUMPRODUCT(N359:T359,$N$4:$T$4)/100)))^2))</f>
        <v>0.0290537376869327</v>
      </c>
      <c r="AJ359" s="7" cm="1">
        <f t="array" ref="AJ359">SUMPRODUCT(N359:T359,$N$3:$T$3)/100</f>
        <v>1.8947687920439</v>
      </c>
      <c r="AK359" s="7" cm="1">
        <f t="array" ref="AK359">SUMPRODUCT(N359:T359/100,($N$3:$T$3-(SUMPRODUCT(N359:T359,$N$3:$T$3)/100))^2)</f>
        <v>0.00234106527333297</v>
      </c>
      <c r="AL359" s="7" cm="1">
        <f t="array" ref="AL359">SUMPRODUCT(N359:T359/100,($N$2:$T$2-(SUMPRODUCT(N359:T359,$N$2:$T$2)/100))^2)</f>
        <v>2.09350754742919</v>
      </c>
      <c r="AM359" s="7" cm="1">
        <f t="array" ref="AM359">SUMPRODUCT(N359:T359,$N$2:$T$2)/100</f>
        <v>10.6504823790299</v>
      </c>
      <c r="AN359" s="1" cm="1">
        <f t="array" ref="AN359">SUMPRODUCT(N359:T359,$N$1:$T$1)/100</f>
        <v>1109.7582017422</v>
      </c>
      <c r="AO359" s="1" cm="1">
        <f t="array" ref="AO359">-8.314*SUMPRODUCT((N359:T359/100)*LN(N359:T359/100+0.000000000001))</f>
        <v>3.62139437182299</v>
      </c>
      <c r="AP359" s="1" cm="1">
        <f t="array" ref="AP359">SUMPRODUCT((N359:T359/100)^2)</f>
        <v>0.811471129274498</v>
      </c>
      <c r="AQ359" s="1" cm="1">
        <f t="array" ref="AQ359">1/SUMPRODUCT((N359:T359/100)^2)</f>
        <v>1.23232973290628</v>
      </c>
      <c r="AR359" s="1" t="s">
        <v>54</v>
      </c>
      <c r="AS359" s="6">
        <f t="shared" si="125"/>
        <v>0</v>
      </c>
      <c r="AT359" s="1">
        <v>969.85</v>
      </c>
      <c r="AU359" s="1">
        <v>4</v>
      </c>
      <c r="AV359" s="1">
        <v>0</v>
      </c>
      <c r="AW359" s="1">
        <v>499.85</v>
      </c>
      <c r="AX359" s="1">
        <v>4.5</v>
      </c>
      <c r="AY359" s="5">
        <f t="shared" si="126"/>
        <v>0</v>
      </c>
      <c r="AZ359" s="1">
        <f t="shared" si="127"/>
        <v>0</v>
      </c>
      <c r="BA359" s="1">
        <f t="shared" si="128"/>
        <v>2249.325</v>
      </c>
      <c r="BB359" s="1">
        <f t="shared" si="129"/>
        <v>470</v>
      </c>
      <c r="BC359" s="1" t="s">
        <v>51</v>
      </c>
      <c r="BD359" s="1">
        <v>293</v>
      </c>
      <c r="BE359" s="1" t="s">
        <v>52</v>
      </c>
      <c r="BF359" s="1" t="s">
        <v>52</v>
      </c>
      <c r="BG359" s="1">
        <v>34</v>
      </c>
      <c r="BH359" s="1">
        <f t="shared" si="130"/>
        <v>1.04388184532671</v>
      </c>
      <c r="BI359" s="1">
        <f t="shared" si="131"/>
        <v>0.779106820776095</v>
      </c>
    </row>
    <row r="360" spans="1:61">
      <c r="A360" s="1">
        <v>740</v>
      </c>
      <c r="B360" s="1" t="s">
        <v>96</v>
      </c>
      <c r="C360" s="1" t="str">
        <f>_xlfn.XLOOKUP(A360,All!$A:$A,All!$C:$C,"")</f>
        <v>Cu-Al-Cr-Mg-Ni-Si</v>
      </c>
      <c r="D360" s="1">
        <v>2</v>
      </c>
      <c r="E360" s="1" t="s">
        <v>1344</v>
      </c>
      <c r="F360" s="1">
        <f t="shared" si="110"/>
        <v>92.25</v>
      </c>
      <c r="G360" s="1">
        <v>0.5</v>
      </c>
      <c r="H360" s="1">
        <v>0.1</v>
      </c>
      <c r="I360" s="1">
        <v>0.15</v>
      </c>
      <c r="J360" s="1">
        <v>6</v>
      </c>
      <c r="K360" s="1">
        <v>1</v>
      </c>
      <c r="L360" s="1">
        <v>0</v>
      </c>
      <c r="M360" s="1" t="s">
        <v>1345</v>
      </c>
      <c r="N360" s="1" cm="1">
        <f t="array" ref="N360">(F360/$F$4)/SUMPRODUCT($F360:$L360/$F$4:$L$4)*100</f>
        <v>89.8241262975082</v>
      </c>
      <c r="O360" s="1" cm="1">
        <f t="array" ref="O360">(G360/$G$4)/SUMPRODUCT($F360:$L360/$F$4:$L$4)*100</f>
        <v>1.14659676353571</v>
      </c>
      <c r="P360" s="1" cm="1">
        <f t="array" ref="P360">(H360/$H$4)/SUMPRODUCT($F360:$L360/$F$4:$L$4)*100</f>
        <v>0.118999437932613</v>
      </c>
      <c r="Q360" s="1" cm="1">
        <f t="array" ref="Q360">(I360/$I$4)/SUMPRODUCT($F360:$L360/$F$4:$L$4)*100</f>
        <v>0.381865548739609</v>
      </c>
      <c r="R360" s="1" cm="1">
        <f t="array" ref="R360">(J360/$J$4)/SUMPRODUCT($F360:$L360/$F$4:$L$4)*100</f>
        <v>6.32528046759661</v>
      </c>
      <c r="S360" s="1" cm="1">
        <f t="array" ref="S360">(K360/$K$4)/SUMPRODUCT($F360:$L360/$F$4:$L$4)*100</f>
        <v>2.20313148468724</v>
      </c>
      <c r="T360" s="1" cm="1">
        <f t="array" ref="T360">(L360/$L$4)/SUMPRODUCT($F360:$L360/$F$4:$L$4)*100</f>
        <v>0</v>
      </c>
      <c r="U360" s="1">
        <f t="shared" si="111"/>
        <v>100</v>
      </c>
      <c r="V360" s="1">
        <f t="shared" si="112"/>
        <v>6</v>
      </c>
      <c r="W360" s="1">
        <f t="shared" si="113"/>
        <v>7</v>
      </c>
      <c r="X360" s="1">
        <f t="shared" si="114"/>
        <v>6</v>
      </c>
      <c r="Y360" s="1">
        <f t="shared" si="115"/>
        <v>0.0214285714285714</v>
      </c>
      <c r="Z360" s="1">
        <f t="shared" si="116"/>
        <v>0</v>
      </c>
      <c r="AA360" s="1">
        <f t="shared" si="117"/>
        <v>0</v>
      </c>
      <c r="AB360" s="1">
        <f t="shared" si="118"/>
        <v>0.1</v>
      </c>
      <c r="AC360" s="1">
        <f t="shared" si="119"/>
        <v>0</v>
      </c>
      <c r="AD360" s="1">
        <f t="shared" si="120"/>
        <v>1.18999437932613</v>
      </c>
      <c r="AE360" s="1">
        <f t="shared" si="121"/>
        <v>0.0142857142857143</v>
      </c>
      <c r="AF360" s="1">
        <f t="shared" si="122"/>
        <v>70</v>
      </c>
      <c r="AG360" s="1">
        <f t="shared" si="123"/>
        <v>0.7</v>
      </c>
      <c r="AH360" s="7">
        <f t="shared" si="124"/>
        <v>0.101758737024918</v>
      </c>
      <c r="AI360" s="7" cm="1">
        <f t="array" ref="AI360">SQRT(SUMPRODUCT(N360:T360/100,(1-($N$4:$T$4/(SUMPRODUCT(N360:T360,$N$4:$T$4)/100)))^2))</f>
        <v>0.0290537376869327</v>
      </c>
      <c r="AJ360" s="7" cm="1">
        <f t="array" ref="AJ360">SUMPRODUCT(N360:T360,$N$3:$T$3)/100</f>
        <v>1.8947687920439</v>
      </c>
      <c r="AK360" s="7" cm="1">
        <f t="array" ref="AK360">SUMPRODUCT(N360:T360/100,($N$3:$T$3-(SUMPRODUCT(N360:T360,$N$3:$T$3)/100))^2)</f>
        <v>0.00234106527333297</v>
      </c>
      <c r="AL360" s="7" cm="1">
        <f t="array" ref="AL360">SUMPRODUCT(N360:T360/100,($N$2:$T$2-(SUMPRODUCT(N360:T360,$N$2:$T$2)/100))^2)</f>
        <v>2.09350754742919</v>
      </c>
      <c r="AM360" s="7" cm="1">
        <f t="array" ref="AM360">SUMPRODUCT(N360:T360,$N$2:$T$2)/100</f>
        <v>10.6504823790299</v>
      </c>
      <c r="AN360" s="1" cm="1">
        <f t="array" ref="AN360">SUMPRODUCT(N360:T360,$N$1:$T$1)/100</f>
        <v>1109.7582017422</v>
      </c>
      <c r="AO360" s="1" cm="1">
        <f t="array" ref="AO360">-8.314*SUMPRODUCT((N360:T360/100)*LN(N360:T360/100+0.000000000001))</f>
        <v>3.62139437182299</v>
      </c>
      <c r="AP360" s="1" cm="1">
        <f t="array" ref="AP360">SUMPRODUCT((N360:T360/100)^2)</f>
        <v>0.811471129274498</v>
      </c>
      <c r="AQ360" s="1" cm="1">
        <f t="array" ref="AQ360">1/SUMPRODUCT((N360:T360/100)^2)</f>
        <v>1.23232973290628</v>
      </c>
      <c r="AR360" s="1" t="s">
        <v>54</v>
      </c>
      <c r="AS360" s="6">
        <f t="shared" si="125"/>
        <v>0</v>
      </c>
      <c r="AT360" s="1">
        <v>969.85</v>
      </c>
      <c r="AU360" s="1">
        <v>4</v>
      </c>
      <c r="AV360" s="1">
        <v>0</v>
      </c>
      <c r="AW360" s="1">
        <v>449.85</v>
      </c>
      <c r="AX360" s="1">
        <v>12</v>
      </c>
      <c r="AY360" s="5">
        <f t="shared" si="126"/>
        <v>0</v>
      </c>
      <c r="AZ360" s="1">
        <f t="shared" si="127"/>
        <v>0</v>
      </c>
      <c r="BA360" s="1">
        <f t="shared" si="128"/>
        <v>5398.2</v>
      </c>
      <c r="BB360" s="1">
        <f t="shared" si="129"/>
        <v>520</v>
      </c>
      <c r="BC360" s="1" t="s">
        <v>51</v>
      </c>
      <c r="BD360" s="1">
        <v>293</v>
      </c>
      <c r="BE360" s="1" t="s">
        <v>52</v>
      </c>
      <c r="BF360" s="1" t="s">
        <v>52</v>
      </c>
      <c r="BG360" s="1">
        <v>34</v>
      </c>
      <c r="BH360" s="1">
        <f t="shared" si="130"/>
        <v>1.04388184532671</v>
      </c>
      <c r="BI360" s="1">
        <f t="shared" si="131"/>
        <v>0.779106820776095</v>
      </c>
    </row>
    <row r="361" spans="1:61">
      <c r="A361" s="1">
        <v>651</v>
      </c>
      <c r="B361" s="1" t="s">
        <v>96</v>
      </c>
      <c r="C361" s="1" t="str">
        <f>_xlfn.XLOOKUP(A361,All!$A:$A,All!$C:$C,"")</f>
        <v>Cu-Al-Cr-Mg-Ni-Si</v>
      </c>
      <c r="D361" s="1">
        <v>2</v>
      </c>
      <c r="E361" s="1" t="s">
        <v>1344</v>
      </c>
      <c r="F361" s="1">
        <f t="shared" si="110"/>
        <v>92.25</v>
      </c>
      <c r="G361" s="1">
        <v>0.5</v>
      </c>
      <c r="H361" s="1">
        <v>0.1</v>
      </c>
      <c r="I361" s="1">
        <v>0.15</v>
      </c>
      <c r="J361" s="1">
        <v>6</v>
      </c>
      <c r="K361" s="1">
        <v>1</v>
      </c>
      <c r="L361" s="1">
        <v>0</v>
      </c>
      <c r="M361" s="1" t="s">
        <v>1345</v>
      </c>
      <c r="N361" s="1" cm="1">
        <f t="array" ref="N361">(F361/$F$4)/SUMPRODUCT($F361:$L361/$F$4:$L$4)*100</f>
        <v>89.8241262975082</v>
      </c>
      <c r="O361" s="1" cm="1">
        <f t="array" ref="O361">(G361/$G$4)/SUMPRODUCT($F361:$L361/$F$4:$L$4)*100</f>
        <v>1.14659676353571</v>
      </c>
      <c r="P361" s="1" cm="1">
        <f t="array" ref="P361">(H361/$H$4)/SUMPRODUCT($F361:$L361/$F$4:$L$4)*100</f>
        <v>0.118999437932613</v>
      </c>
      <c r="Q361" s="1" cm="1">
        <f t="array" ref="Q361">(I361/$I$4)/SUMPRODUCT($F361:$L361/$F$4:$L$4)*100</f>
        <v>0.381865548739609</v>
      </c>
      <c r="R361" s="1" cm="1">
        <f t="array" ref="R361">(J361/$J$4)/SUMPRODUCT($F361:$L361/$F$4:$L$4)*100</f>
        <v>6.32528046759661</v>
      </c>
      <c r="S361" s="1" cm="1">
        <f t="array" ref="S361">(K361/$K$4)/SUMPRODUCT($F361:$L361/$F$4:$L$4)*100</f>
        <v>2.20313148468724</v>
      </c>
      <c r="T361" s="1" cm="1">
        <f t="array" ref="T361">(L361/$L$4)/SUMPRODUCT($F361:$L361/$F$4:$L$4)*100</f>
        <v>0</v>
      </c>
      <c r="U361" s="1">
        <f t="shared" si="111"/>
        <v>100</v>
      </c>
      <c r="V361" s="1">
        <f t="shared" si="112"/>
        <v>6</v>
      </c>
      <c r="W361" s="1">
        <f t="shared" si="113"/>
        <v>7</v>
      </c>
      <c r="X361" s="1">
        <f t="shared" si="114"/>
        <v>6</v>
      </c>
      <c r="Y361" s="1">
        <f t="shared" si="115"/>
        <v>0.0214285714285714</v>
      </c>
      <c r="Z361" s="1">
        <f t="shared" si="116"/>
        <v>0</v>
      </c>
      <c r="AA361" s="1">
        <f t="shared" si="117"/>
        <v>0</v>
      </c>
      <c r="AB361" s="1">
        <f t="shared" si="118"/>
        <v>0.1</v>
      </c>
      <c r="AC361" s="1">
        <f t="shared" si="119"/>
        <v>0</v>
      </c>
      <c r="AD361" s="1">
        <f t="shared" si="120"/>
        <v>1.18999437932613</v>
      </c>
      <c r="AE361" s="1">
        <f t="shared" si="121"/>
        <v>0.0142857142857143</v>
      </c>
      <c r="AF361" s="1">
        <f t="shared" si="122"/>
        <v>70</v>
      </c>
      <c r="AG361" s="1">
        <f t="shared" si="123"/>
        <v>0.7</v>
      </c>
      <c r="AH361" s="7">
        <f t="shared" si="124"/>
        <v>0.101758737024918</v>
      </c>
      <c r="AI361" s="7" cm="1">
        <f t="array" ref="AI361">SQRT(SUMPRODUCT(N361:T361/100,(1-($N$4:$T$4/(SUMPRODUCT(N361:T361,$N$4:$T$4)/100)))^2))</f>
        <v>0.0290537376869327</v>
      </c>
      <c r="AJ361" s="7" cm="1">
        <f t="array" ref="AJ361">SUMPRODUCT(N361:T361,$N$3:$T$3)/100</f>
        <v>1.8947687920439</v>
      </c>
      <c r="AK361" s="7" cm="1">
        <f t="array" ref="AK361">SUMPRODUCT(N361:T361/100,($N$3:$T$3-(SUMPRODUCT(N361:T361,$N$3:$T$3)/100))^2)</f>
        <v>0.00234106527333297</v>
      </c>
      <c r="AL361" s="7" cm="1">
        <f t="array" ref="AL361">SUMPRODUCT(N361:T361/100,($N$2:$T$2-(SUMPRODUCT(N361:T361,$N$2:$T$2)/100))^2)</f>
        <v>2.09350754742919</v>
      </c>
      <c r="AM361" s="7" cm="1">
        <f t="array" ref="AM361">SUMPRODUCT(N361:T361,$N$2:$T$2)/100</f>
        <v>10.6504823790299</v>
      </c>
      <c r="AN361" s="1" cm="1">
        <f t="array" ref="AN361">SUMPRODUCT(N361:T361,$N$1:$T$1)/100</f>
        <v>1109.7582017422</v>
      </c>
      <c r="AO361" s="1" cm="1">
        <f t="array" ref="AO361">-8.314*SUMPRODUCT((N361:T361/100)*LN(N361:T361/100+0.000000000001))</f>
        <v>3.62139437182299</v>
      </c>
      <c r="AP361" s="1" cm="1">
        <f t="array" ref="AP361">SUMPRODUCT((N361:T361/100)^2)</f>
        <v>0.811471129274498</v>
      </c>
      <c r="AQ361" s="1" cm="1">
        <f t="array" ref="AQ361">1/SUMPRODUCT((N361:T361/100)^2)</f>
        <v>1.23232973290628</v>
      </c>
      <c r="AR361" s="1" t="s">
        <v>54</v>
      </c>
      <c r="AS361" s="6">
        <f t="shared" si="125"/>
        <v>0</v>
      </c>
      <c r="AT361" s="1">
        <v>969.85</v>
      </c>
      <c r="AU361" s="1">
        <v>4</v>
      </c>
      <c r="AV361" s="1">
        <v>0</v>
      </c>
      <c r="AW361" s="1">
        <v>499.85</v>
      </c>
      <c r="AX361" s="1">
        <v>3</v>
      </c>
      <c r="AY361" s="5">
        <f t="shared" si="126"/>
        <v>0</v>
      </c>
      <c r="AZ361" s="1">
        <f t="shared" si="127"/>
        <v>0</v>
      </c>
      <c r="BA361" s="1">
        <f t="shared" si="128"/>
        <v>1499.55</v>
      </c>
      <c r="BB361" s="1">
        <f t="shared" si="129"/>
        <v>470</v>
      </c>
      <c r="BC361" s="1" t="s">
        <v>51</v>
      </c>
      <c r="BD361" s="1">
        <v>295</v>
      </c>
      <c r="BE361" s="1" t="s">
        <v>52</v>
      </c>
      <c r="BF361" s="1" t="s">
        <v>52</v>
      </c>
      <c r="BG361" s="1">
        <v>34</v>
      </c>
      <c r="BH361" s="1">
        <f t="shared" si="130"/>
        <v>1.06960369544384</v>
      </c>
      <c r="BI361" s="1">
        <f t="shared" si="131"/>
        <v>0.776881429889234</v>
      </c>
    </row>
    <row r="362" spans="1:61">
      <c r="A362" s="1">
        <v>730</v>
      </c>
      <c r="B362" s="1" t="s">
        <v>96</v>
      </c>
      <c r="C362" s="1" t="str">
        <f>_xlfn.XLOOKUP(A362,All!$A:$A,All!$C:$C,"")</f>
        <v>Cu-Al-Cr-Mg-Ni-Si</v>
      </c>
      <c r="D362" s="1">
        <v>2</v>
      </c>
      <c r="E362" s="1" t="s">
        <v>1344</v>
      </c>
      <c r="F362" s="1">
        <f t="shared" si="110"/>
        <v>92.25</v>
      </c>
      <c r="G362" s="1">
        <v>0.5</v>
      </c>
      <c r="H362" s="1">
        <v>0.1</v>
      </c>
      <c r="I362" s="1">
        <v>0.15</v>
      </c>
      <c r="J362" s="1">
        <v>6</v>
      </c>
      <c r="K362" s="1">
        <v>1</v>
      </c>
      <c r="L362" s="1">
        <v>0</v>
      </c>
      <c r="M362" s="1" t="s">
        <v>1345</v>
      </c>
      <c r="N362" s="1" cm="1">
        <f t="array" ref="N362">(F362/$F$4)/SUMPRODUCT($F362:$L362/$F$4:$L$4)*100</f>
        <v>89.8241262975082</v>
      </c>
      <c r="O362" s="1" cm="1">
        <f t="array" ref="O362">(G362/$G$4)/SUMPRODUCT($F362:$L362/$F$4:$L$4)*100</f>
        <v>1.14659676353571</v>
      </c>
      <c r="P362" s="1" cm="1">
        <f t="array" ref="P362">(H362/$H$4)/SUMPRODUCT($F362:$L362/$F$4:$L$4)*100</f>
        <v>0.118999437932613</v>
      </c>
      <c r="Q362" s="1" cm="1">
        <f t="array" ref="Q362">(I362/$I$4)/SUMPRODUCT($F362:$L362/$F$4:$L$4)*100</f>
        <v>0.381865548739609</v>
      </c>
      <c r="R362" s="1" cm="1">
        <f t="array" ref="R362">(J362/$J$4)/SUMPRODUCT($F362:$L362/$F$4:$L$4)*100</f>
        <v>6.32528046759661</v>
      </c>
      <c r="S362" s="1" cm="1">
        <f t="array" ref="S362">(K362/$K$4)/SUMPRODUCT($F362:$L362/$F$4:$L$4)*100</f>
        <v>2.20313148468724</v>
      </c>
      <c r="T362" s="1" cm="1">
        <f t="array" ref="T362">(L362/$L$4)/SUMPRODUCT($F362:$L362/$F$4:$L$4)*100</f>
        <v>0</v>
      </c>
      <c r="U362" s="1">
        <f t="shared" si="111"/>
        <v>100</v>
      </c>
      <c r="V362" s="1">
        <f t="shared" si="112"/>
        <v>6</v>
      </c>
      <c r="W362" s="1">
        <f t="shared" si="113"/>
        <v>7</v>
      </c>
      <c r="X362" s="1">
        <f t="shared" si="114"/>
        <v>6</v>
      </c>
      <c r="Y362" s="1">
        <f t="shared" si="115"/>
        <v>0.0214285714285714</v>
      </c>
      <c r="Z362" s="1">
        <f t="shared" si="116"/>
        <v>0</v>
      </c>
      <c r="AA362" s="1">
        <f t="shared" si="117"/>
        <v>0</v>
      </c>
      <c r="AB362" s="1">
        <f t="shared" si="118"/>
        <v>0.1</v>
      </c>
      <c r="AC362" s="1">
        <f t="shared" si="119"/>
        <v>0</v>
      </c>
      <c r="AD362" s="1">
        <f t="shared" si="120"/>
        <v>1.18999437932613</v>
      </c>
      <c r="AE362" s="1">
        <f t="shared" si="121"/>
        <v>0.0142857142857143</v>
      </c>
      <c r="AF362" s="1">
        <f t="shared" si="122"/>
        <v>70</v>
      </c>
      <c r="AG362" s="1">
        <f t="shared" si="123"/>
        <v>0.7</v>
      </c>
      <c r="AH362" s="7">
        <f t="shared" si="124"/>
        <v>0.101758737024918</v>
      </c>
      <c r="AI362" s="7" cm="1">
        <f t="array" ref="AI362">SQRT(SUMPRODUCT(N362:T362/100,(1-($N$4:$T$4/(SUMPRODUCT(N362:T362,$N$4:$T$4)/100)))^2))</f>
        <v>0.0290537376869327</v>
      </c>
      <c r="AJ362" s="7" cm="1">
        <f t="array" ref="AJ362">SUMPRODUCT(N362:T362,$N$3:$T$3)/100</f>
        <v>1.8947687920439</v>
      </c>
      <c r="AK362" s="7" cm="1">
        <f t="array" ref="AK362">SUMPRODUCT(N362:T362/100,($N$3:$T$3-(SUMPRODUCT(N362:T362,$N$3:$T$3)/100))^2)</f>
        <v>0.00234106527333297</v>
      </c>
      <c r="AL362" s="7" cm="1">
        <f t="array" ref="AL362">SUMPRODUCT(N362:T362/100,($N$2:$T$2-(SUMPRODUCT(N362:T362,$N$2:$T$2)/100))^2)</f>
        <v>2.09350754742919</v>
      </c>
      <c r="AM362" s="7" cm="1">
        <f t="array" ref="AM362">SUMPRODUCT(N362:T362,$N$2:$T$2)/100</f>
        <v>10.6504823790299</v>
      </c>
      <c r="AN362" s="1" cm="1">
        <f t="array" ref="AN362">SUMPRODUCT(N362:T362,$N$1:$T$1)/100</f>
        <v>1109.7582017422</v>
      </c>
      <c r="AO362" s="1" cm="1">
        <f t="array" ref="AO362">-8.314*SUMPRODUCT((N362:T362/100)*LN(N362:T362/100+0.000000000001))</f>
        <v>3.62139437182299</v>
      </c>
      <c r="AP362" s="1" cm="1">
        <f t="array" ref="AP362">SUMPRODUCT((N362:T362/100)^2)</f>
        <v>0.811471129274498</v>
      </c>
      <c r="AQ362" s="1" cm="1">
        <f t="array" ref="AQ362">1/SUMPRODUCT((N362:T362/100)^2)</f>
        <v>1.23232973290628</v>
      </c>
      <c r="AR362" s="1" t="s">
        <v>54</v>
      </c>
      <c r="AS362" s="6">
        <f t="shared" si="125"/>
        <v>0</v>
      </c>
      <c r="AT362" s="1">
        <v>969.85</v>
      </c>
      <c r="AU362" s="1">
        <v>4</v>
      </c>
      <c r="AV362" s="1">
        <v>0</v>
      </c>
      <c r="AW362" s="1">
        <v>449.85</v>
      </c>
      <c r="AX362" s="1">
        <v>10</v>
      </c>
      <c r="AY362" s="5">
        <f t="shared" si="126"/>
        <v>0</v>
      </c>
      <c r="AZ362" s="1">
        <f t="shared" si="127"/>
        <v>0</v>
      </c>
      <c r="BA362" s="1">
        <f t="shared" si="128"/>
        <v>4498.5</v>
      </c>
      <c r="BB362" s="1">
        <f t="shared" si="129"/>
        <v>520</v>
      </c>
      <c r="BC362" s="1" t="s">
        <v>51</v>
      </c>
      <c r="BD362" s="1">
        <v>297</v>
      </c>
      <c r="BE362" s="1" t="s">
        <v>52</v>
      </c>
      <c r="BF362" s="1" t="s">
        <v>52</v>
      </c>
      <c r="BG362" s="1">
        <v>34</v>
      </c>
      <c r="BH362" s="1">
        <f t="shared" si="130"/>
        <v>1.09532554556097</v>
      </c>
      <c r="BI362" s="1">
        <f t="shared" si="131"/>
        <v>0.774698231397807</v>
      </c>
    </row>
    <row r="363" spans="1:61">
      <c r="A363" s="1">
        <v>840</v>
      </c>
      <c r="B363" s="1" t="s">
        <v>99</v>
      </c>
      <c r="C363" s="1" t="str">
        <f>_xlfn.XLOOKUP(A363,All!$A:$A,All!$C:$C,"")</f>
        <v>Cu-Al-Cr-Mg-Ni-Si</v>
      </c>
      <c r="D363" s="1">
        <v>2</v>
      </c>
      <c r="E363" s="1" t="s">
        <v>1344</v>
      </c>
      <c r="F363" s="1">
        <f t="shared" si="110"/>
        <v>92.25</v>
      </c>
      <c r="G363" s="1">
        <v>0.5</v>
      </c>
      <c r="H363" s="1">
        <v>0.1</v>
      </c>
      <c r="I363" s="1">
        <v>0.15</v>
      </c>
      <c r="J363" s="1">
        <v>6</v>
      </c>
      <c r="K363" s="1">
        <v>1</v>
      </c>
      <c r="L363" s="1">
        <v>0</v>
      </c>
      <c r="M363" s="1" t="s">
        <v>1345</v>
      </c>
      <c r="N363" s="1" cm="1">
        <f t="array" ref="N363">(F363/$F$4)/SUMPRODUCT($F363:$L363/$F$4:$L$4)*100</f>
        <v>89.8241262975082</v>
      </c>
      <c r="O363" s="1" cm="1">
        <f t="array" ref="O363">(G363/$G$4)/SUMPRODUCT($F363:$L363/$F$4:$L$4)*100</f>
        <v>1.14659676353571</v>
      </c>
      <c r="P363" s="1" cm="1">
        <f t="array" ref="P363">(H363/$H$4)/SUMPRODUCT($F363:$L363/$F$4:$L$4)*100</f>
        <v>0.118999437932613</v>
      </c>
      <c r="Q363" s="1" cm="1">
        <f t="array" ref="Q363">(I363/$I$4)/SUMPRODUCT($F363:$L363/$F$4:$L$4)*100</f>
        <v>0.381865548739609</v>
      </c>
      <c r="R363" s="1" cm="1">
        <f t="array" ref="R363">(J363/$J$4)/SUMPRODUCT($F363:$L363/$F$4:$L$4)*100</f>
        <v>6.32528046759661</v>
      </c>
      <c r="S363" s="1" cm="1">
        <f t="array" ref="S363">(K363/$K$4)/SUMPRODUCT($F363:$L363/$F$4:$L$4)*100</f>
        <v>2.20313148468724</v>
      </c>
      <c r="T363" s="1" cm="1">
        <f t="array" ref="T363">(L363/$L$4)/SUMPRODUCT($F363:$L363/$F$4:$L$4)*100</f>
        <v>0</v>
      </c>
      <c r="U363" s="1">
        <f t="shared" si="111"/>
        <v>100</v>
      </c>
      <c r="V363" s="1">
        <f t="shared" si="112"/>
        <v>6</v>
      </c>
      <c r="W363" s="1">
        <f t="shared" si="113"/>
        <v>7</v>
      </c>
      <c r="X363" s="1">
        <f t="shared" si="114"/>
        <v>6</v>
      </c>
      <c r="Y363" s="1">
        <f t="shared" si="115"/>
        <v>0.0214285714285714</v>
      </c>
      <c r="Z363" s="1">
        <f t="shared" si="116"/>
        <v>0</v>
      </c>
      <c r="AA363" s="1">
        <f t="shared" si="117"/>
        <v>0</v>
      </c>
      <c r="AB363" s="1">
        <f t="shared" si="118"/>
        <v>0.1</v>
      </c>
      <c r="AC363" s="1">
        <f t="shared" si="119"/>
        <v>0</v>
      </c>
      <c r="AD363" s="1">
        <f t="shared" si="120"/>
        <v>1.18999437932613</v>
      </c>
      <c r="AE363" s="1">
        <f t="shared" si="121"/>
        <v>0.0142857142857143</v>
      </c>
      <c r="AF363" s="1">
        <f t="shared" si="122"/>
        <v>70</v>
      </c>
      <c r="AG363" s="1">
        <f t="shared" si="123"/>
        <v>0.7</v>
      </c>
      <c r="AH363" s="7">
        <f t="shared" si="124"/>
        <v>0.101758737024918</v>
      </c>
      <c r="AI363" s="7" cm="1">
        <f t="array" ref="AI363">SQRT(SUMPRODUCT(N363:T363/100,(1-($N$4:$T$4/(SUMPRODUCT(N363:T363,$N$4:$T$4)/100)))^2))</f>
        <v>0.0290537376869327</v>
      </c>
      <c r="AJ363" s="7" cm="1">
        <f t="array" ref="AJ363">SUMPRODUCT(N363:T363,$N$3:$T$3)/100</f>
        <v>1.8947687920439</v>
      </c>
      <c r="AK363" s="7" cm="1">
        <f t="array" ref="AK363">SUMPRODUCT(N363:T363/100,($N$3:$T$3-(SUMPRODUCT(N363:T363,$N$3:$T$3)/100))^2)</f>
        <v>0.00234106527333297</v>
      </c>
      <c r="AL363" s="7" cm="1">
        <f t="array" ref="AL363">SUMPRODUCT(N363:T363/100,($N$2:$T$2-(SUMPRODUCT(N363:T363,$N$2:$T$2)/100))^2)</f>
        <v>2.09350754742919</v>
      </c>
      <c r="AM363" s="7" cm="1">
        <f t="array" ref="AM363">SUMPRODUCT(N363:T363,$N$2:$T$2)/100</f>
        <v>10.6504823790299</v>
      </c>
      <c r="AN363" s="1" cm="1">
        <f t="array" ref="AN363">SUMPRODUCT(N363:T363,$N$1:$T$1)/100</f>
        <v>1109.7582017422</v>
      </c>
      <c r="AO363" s="1" cm="1">
        <f t="array" ref="AO363">-8.314*SUMPRODUCT((N363:T363/100)*LN(N363:T363/100+0.000000000001))</f>
        <v>3.62139437182299</v>
      </c>
      <c r="AP363" s="1" cm="1">
        <f t="array" ref="AP363">SUMPRODUCT((N363:T363/100)^2)</f>
        <v>0.811471129274498</v>
      </c>
      <c r="AQ363" s="1" cm="1">
        <f t="array" ref="AQ363">1/SUMPRODUCT((N363:T363/100)^2)</f>
        <v>1.23232973290628</v>
      </c>
      <c r="AR363" s="1" t="s">
        <v>55</v>
      </c>
      <c r="AS363" s="6">
        <f t="shared" si="125"/>
        <v>2</v>
      </c>
      <c r="AT363" s="1">
        <v>979.85</v>
      </c>
      <c r="AU363" s="1">
        <v>4</v>
      </c>
      <c r="AV363" s="1">
        <v>50</v>
      </c>
      <c r="AW363" s="1">
        <v>449.85</v>
      </c>
      <c r="AX363" s="1">
        <v>0.083</v>
      </c>
      <c r="AY363" s="5">
        <f t="shared" si="126"/>
        <v>224.925</v>
      </c>
      <c r="AZ363" s="1">
        <f t="shared" si="127"/>
        <v>0.0415</v>
      </c>
      <c r="BA363" s="1">
        <f t="shared" si="128"/>
        <v>37.33755</v>
      </c>
      <c r="BB363" s="1">
        <f t="shared" si="129"/>
        <v>530</v>
      </c>
      <c r="BC363" s="1" t="s">
        <v>56</v>
      </c>
      <c r="BD363" s="1">
        <v>310</v>
      </c>
      <c r="BE363" s="1" t="s">
        <v>52</v>
      </c>
      <c r="BF363" s="1" t="s">
        <v>52</v>
      </c>
      <c r="BG363" s="1">
        <v>34</v>
      </c>
      <c r="BH363" s="1">
        <f t="shared" si="130"/>
        <v>1.26251757132231</v>
      </c>
      <c r="BI363" s="1">
        <f t="shared" si="131"/>
        <v>0.76156027562374</v>
      </c>
    </row>
    <row r="364" spans="1:61">
      <c r="A364" s="1">
        <v>978</v>
      </c>
      <c r="B364" s="1" t="s">
        <v>99</v>
      </c>
      <c r="C364" s="1" t="str">
        <f>_xlfn.XLOOKUP(A364,All!$A:$A,All!$C:$C,"")</f>
        <v>Cu-Al-Cr-Mg-Ni-Si</v>
      </c>
      <c r="D364" s="1">
        <v>2</v>
      </c>
      <c r="E364" s="1" t="s">
        <v>1344</v>
      </c>
      <c r="F364" s="1">
        <f t="shared" si="110"/>
        <v>92.25</v>
      </c>
      <c r="G364" s="1">
        <v>0.5</v>
      </c>
      <c r="H364" s="1">
        <v>0.1</v>
      </c>
      <c r="I364" s="1">
        <v>0.15</v>
      </c>
      <c r="J364" s="1">
        <v>6</v>
      </c>
      <c r="K364" s="1">
        <v>1</v>
      </c>
      <c r="L364" s="1">
        <v>0</v>
      </c>
      <c r="M364" s="1" t="s">
        <v>1345</v>
      </c>
      <c r="N364" s="1" cm="1">
        <f t="array" ref="N364">(F364/$F$4)/SUMPRODUCT($F364:$L364/$F$4:$L$4)*100</f>
        <v>89.8241262975082</v>
      </c>
      <c r="O364" s="1" cm="1">
        <f t="array" ref="O364">(G364/$G$4)/SUMPRODUCT($F364:$L364/$F$4:$L$4)*100</f>
        <v>1.14659676353571</v>
      </c>
      <c r="P364" s="1" cm="1">
        <f t="array" ref="P364">(H364/$H$4)/SUMPRODUCT($F364:$L364/$F$4:$L$4)*100</f>
        <v>0.118999437932613</v>
      </c>
      <c r="Q364" s="1" cm="1">
        <f t="array" ref="Q364">(I364/$I$4)/SUMPRODUCT($F364:$L364/$F$4:$L$4)*100</f>
        <v>0.381865548739609</v>
      </c>
      <c r="R364" s="1" cm="1">
        <f t="array" ref="R364">(J364/$J$4)/SUMPRODUCT($F364:$L364/$F$4:$L$4)*100</f>
        <v>6.32528046759661</v>
      </c>
      <c r="S364" s="1" cm="1">
        <f t="array" ref="S364">(K364/$K$4)/SUMPRODUCT($F364:$L364/$F$4:$L$4)*100</f>
        <v>2.20313148468724</v>
      </c>
      <c r="T364" s="1" cm="1">
        <f t="array" ref="T364">(L364/$L$4)/SUMPRODUCT($F364:$L364/$F$4:$L$4)*100</f>
        <v>0</v>
      </c>
      <c r="U364" s="1">
        <f t="shared" si="111"/>
        <v>100</v>
      </c>
      <c r="V364" s="1">
        <f t="shared" si="112"/>
        <v>6</v>
      </c>
      <c r="W364" s="1">
        <f t="shared" si="113"/>
        <v>7</v>
      </c>
      <c r="X364" s="1">
        <f t="shared" si="114"/>
        <v>6</v>
      </c>
      <c r="Y364" s="1">
        <f t="shared" si="115"/>
        <v>0.0214285714285714</v>
      </c>
      <c r="Z364" s="1">
        <f t="shared" si="116"/>
        <v>0</v>
      </c>
      <c r="AA364" s="1">
        <f t="shared" si="117"/>
        <v>0</v>
      </c>
      <c r="AB364" s="1">
        <f t="shared" si="118"/>
        <v>0.1</v>
      </c>
      <c r="AC364" s="1">
        <f t="shared" si="119"/>
        <v>0</v>
      </c>
      <c r="AD364" s="1">
        <f t="shared" si="120"/>
        <v>1.18999437932613</v>
      </c>
      <c r="AE364" s="1">
        <f t="shared" si="121"/>
        <v>0.0142857142857143</v>
      </c>
      <c r="AF364" s="1">
        <f t="shared" si="122"/>
        <v>70</v>
      </c>
      <c r="AG364" s="1">
        <f t="shared" si="123"/>
        <v>0.7</v>
      </c>
      <c r="AH364" s="7">
        <f t="shared" si="124"/>
        <v>0.101758737024918</v>
      </c>
      <c r="AI364" s="7" cm="1">
        <f t="array" ref="AI364">SQRT(SUMPRODUCT(N364:T364/100,(1-($N$4:$T$4/(SUMPRODUCT(N364:T364,$N$4:$T$4)/100)))^2))</f>
        <v>0.0290537376869327</v>
      </c>
      <c r="AJ364" s="7" cm="1">
        <f t="array" ref="AJ364">SUMPRODUCT(N364:T364,$N$3:$T$3)/100</f>
        <v>1.8947687920439</v>
      </c>
      <c r="AK364" s="7" cm="1">
        <f t="array" ref="AK364">SUMPRODUCT(N364:T364/100,($N$3:$T$3-(SUMPRODUCT(N364:T364,$N$3:$T$3)/100))^2)</f>
        <v>0.00234106527333297</v>
      </c>
      <c r="AL364" s="7" cm="1">
        <f t="array" ref="AL364">SUMPRODUCT(N364:T364/100,($N$2:$T$2-(SUMPRODUCT(N364:T364,$N$2:$T$2)/100))^2)</f>
        <v>2.09350754742919</v>
      </c>
      <c r="AM364" s="7" cm="1">
        <f t="array" ref="AM364">SUMPRODUCT(N364:T364,$N$2:$T$2)/100</f>
        <v>10.6504823790299</v>
      </c>
      <c r="AN364" s="1" cm="1">
        <f t="array" ref="AN364">SUMPRODUCT(N364:T364,$N$1:$T$1)/100</f>
        <v>1109.7582017422</v>
      </c>
      <c r="AO364" s="1" cm="1">
        <f t="array" ref="AO364">-8.314*SUMPRODUCT((N364:T364/100)*LN(N364:T364/100+0.000000000001))</f>
        <v>3.62139437182299</v>
      </c>
      <c r="AP364" s="1" cm="1">
        <f t="array" ref="AP364">SUMPRODUCT((N364:T364/100)^2)</f>
        <v>0.811471129274498</v>
      </c>
      <c r="AQ364" s="1" cm="1">
        <f t="array" ref="AQ364">1/SUMPRODUCT((N364:T364/100)^2)</f>
        <v>1.23232973290628</v>
      </c>
      <c r="AR364" s="1" t="s">
        <v>55</v>
      </c>
      <c r="AS364" s="6">
        <f t="shared" si="125"/>
        <v>2</v>
      </c>
      <c r="AT364" s="1">
        <v>979.85</v>
      </c>
      <c r="AU364" s="1">
        <v>4</v>
      </c>
      <c r="AV364" s="1">
        <v>50</v>
      </c>
      <c r="AW364" s="1">
        <v>399.85</v>
      </c>
      <c r="AX364" s="1">
        <v>1</v>
      </c>
      <c r="AY364" s="5">
        <f t="shared" si="126"/>
        <v>199.925</v>
      </c>
      <c r="AZ364" s="1">
        <f t="shared" si="127"/>
        <v>0.5</v>
      </c>
      <c r="BA364" s="1">
        <f t="shared" si="128"/>
        <v>399.85</v>
      </c>
      <c r="BB364" s="1">
        <f t="shared" si="129"/>
        <v>580</v>
      </c>
      <c r="BC364" s="1" t="s">
        <v>56</v>
      </c>
      <c r="BD364" s="1">
        <v>313</v>
      </c>
      <c r="BE364" s="1" t="s">
        <v>52</v>
      </c>
      <c r="BF364" s="1" t="s">
        <v>52</v>
      </c>
      <c r="BG364" s="1">
        <v>34</v>
      </c>
      <c r="BH364" s="1">
        <f t="shared" si="130"/>
        <v>1.30110034649801</v>
      </c>
      <c r="BI364" s="1">
        <f t="shared" si="131"/>
        <v>0.758793795325685</v>
      </c>
    </row>
    <row r="365" spans="1:61">
      <c r="A365" s="1">
        <v>941</v>
      </c>
      <c r="B365" s="1" t="s">
        <v>99</v>
      </c>
      <c r="C365" s="1" t="str">
        <f>_xlfn.XLOOKUP(A365,All!$A:$A,All!$C:$C,"")</f>
        <v>Cu-Al-Cr-Mg-Ni-Si</v>
      </c>
      <c r="D365" s="1">
        <v>2</v>
      </c>
      <c r="E365" s="1" t="s">
        <v>1344</v>
      </c>
      <c r="F365" s="1">
        <f t="shared" si="110"/>
        <v>92.25</v>
      </c>
      <c r="G365" s="1">
        <v>0.5</v>
      </c>
      <c r="H365" s="1">
        <v>0.1</v>
      </c>
      <c r="I365" s="1">
        <v>0.15</v>
      </c>
      <c r="J365" s="1">
        <v>6</v>
      </c>
      <c r="K365" s="1">
        <v>1</v>
      </c>
      <c r="L365" s="1">
        <v>0</v>
      </c>
      <c r="M365" s="1" t="s">
        <v>1345</v>
      </c>
      <c r="N365" s="1" cm="1">
        <f t="array" ref="N365">(F365/$F$4)/SUMPRODUCT($F365:$L365/$F$4:$L$4)*100</f>
        <v>89.8241262975082</v>
      </c>
      <c r="O365" s="1" cm="1">
        <f t="array" ref="O365">(G365/$G$4)/SUMPRODUCT($F365:$L365/$F$4:$L$4)*100</f>
        <v>1.14659676353571</v>
      </c>
      <c r="P365" s="1" cm="1">
        <f t="array" ref="P365">(H365/$H$4)/SUMPRODUCT($F365:$L365/$F$4:$L$4)*100</f>
        <v>0.118999437932613</v>
      </c>
      <c r="Q365" s="1" cm="1">
        <f t="array" ref="Q365">(I365/$I$4)/SUMPRODUCT($F365:$L365/$F$4:$L$4)*100</f>
        <v>0.381865548739609</v>
      </c>
      <c r="R365" s="1" cm="1">
        <f t="array" ref="R365">(J365/$J$4)/SUMPRODUCT($F365:$L365/$F$4:$L$4)*100</f>
        <v>6.32528046759661</v>
      </c>
      <c r="S365" s="1" cm="1">
        <f t="array" ref="S365">(K365/$K$4)/SUMPRODUCT($F365:$L365/$F$4:$L$4)*100</f>
        <v>2.20313148468724</v>
      </c>
      <c r="T365" s="1" cm="1">
        <f t="array" ref="T365">(L365/$L$4)/SUMPRODUCT($F365:$L365/$F$4:$L$4)*100</f>
        <v>0</v>
      </c>
      <c r="U365" s="1">
        <f t="shared" si="111"/>
        <v>100</v>
      </c>
      <c r="V365" s="1">
        <f t="shared" si="112"/>
        <v>6</v>
      </c>
      <c r="W365" s="1">
        <f t="shared" si="113"/>
        <v>7</v>
      </c>
      <c r="X365" s="1">
        <f t="shared" si="114"/>
        <v>6</v>
      </c>
      <c r="Y365" s="1">
        <f t="shared" si="115"/>
        <v>0.0214285714285714</v>
      </c>
      <c r="Z365" s="1">
        <f t="shared" si="116"/>
        <v>0</v>
      </c>
      <c r="AA365" s="1">
        <f t="shared" si="117"/>
        <v>0</v>
      </c>
      <c r="AB365" s="1">
        <f t="shared" si="118"/>
        <v>0.1</v>
      </c>
      <c r="AC365" s="1">
        <f t="shared" si="119"/>
        <v>0</v>
      </c>
      <c r="AD365" s="1">
        <f t="shared" si="120"/>
        <v>1.18999437932613</v>
      </c>
      <c r="AE365" s="1">
        <f t="shared" si="121"/>
        <v>0.0142857142857143</v>
      </c>
      <c r="AF365" s="1">
        <f t="shared" si="122"/>
        <v>70</v>
      </c>
      <c r="AG365" s="1">
        <f t="shared" si="123"/>
        <v>0.7</v>
      </c>
      <c r="AH365" s="7">
        <f t="shared" si="124"/>
        <v>0.101758737024918</v>
      </c>
      <c r="AI365" s="7" cm="1">
        <f t="array" ref="AI365">SQRT(SUMPRODUCT(N365:T365/100,(1-($N$4:$T$4/(SUMPRODUCT(N365:T365,$N$4:$T$4)/100)))^2))</f>
        <v>0.0290537376869327</v>
      </c>
      <c r="AJ365" s="7" cm="1">
        <f t="array" ref="AJ365">SUMPRODUCT(N365:T365,$N$3:$T$3)/100</f>
        <v>1.8947687920439</v>
      </c>
      <c r="AK365" s="7" cm="1">
        <f t="array" ref="AK365">SUMPRODUCT(N365:T365/100,($N$3:$T$3-(SUMPRODUCT(N365:T365,$N$3:$T$3)/100))^2)</f>
        <v>0.00234106527333297</v>
      </c>
      <c r="AL365" s="7" cm="1">
        <f t="array" ref="AL365">SUMPRODUCT(N365:T365/100,($N$2:$T$2-(SUMPRODUCT(N365:T365,$N$2:$T$2)/100))^2)</f>
        <v>2.09350754742919</v>
      </c>
      <c r="AM365" s="7" cm="1">
        <f t="array" ref="AM365">SUMPRODUCT(N365:T365,$N$2:$T$2)/100</f>
        <v>10.6504823790299</v>
      </c>
      <c r="AN365" s="1" cm="1">
        <f t="array" ref="AN365">SUMPRODUCT(N365:T365,$N$1:$T$1)/100</f>
        <v>1109.7582017422</v>
      </c>
      <c r="AO365" s="1" cm="1">
        <f t="array" ref="AO365">-8.314*SUMPRODUCT((N365:T365/100)*LN(N365:T365/100+0.000000000001))</f>
        <v>3.62139437182299</v>
      </c>
      <c r="AP365" s="1" cm="1">
        <f t="array" ref="AP365">SUMPRODUCT((N365:T365/100)^2)</f>
        <v>0.811471129274498</v>
      </c>
      <c r="AQ365" s="1" cm="1">
        <f t="array" ref="AQ365">1/SUMPRODUCT((N365:T365/100)^2)</f>
        <v>1.23232973290628</v>
      </c>
      <c r="AR365" s="1" t="s">
        <v>55</v>
      </c>
      <c r="AS365" s="6">
        <f t="shared" si="125"/>
        <v>2</v>
      </c>
      <c r="AT365" s="1">
        <v>979.85</v>
      </c>
      <c r="AU365" s="1">
        <v>4</v>
      </c>
      <c r="AV365" s="1">
        <v>50</v>
      </c>
      <c r="AW365" s="1">
        <v>399.85</v>
      </c>
      <c r="AX365" s="1">
        <v>0.75</v>
      </c>
      <c r="AY365" s="5">
        <f t="shared" si="126"/>
        <v>199.925</v>
      </c>
      <c r="AZ365" s="1">
        <f t="shared" si="127"/>
        <v>0.375</v>
      </c>
      <c r="BA365" s="1">
        <f t="shared" si="128"/>
        <v>299.8875</v>
      </c>
      <c r="BB365" s="1">
        <f t="shared" si="129"/>
        <v>580</v>
      </c>
      <c r="BC365" s="1" t="s">
        <v>56</v>
      </c>
      <c r="BD365" s="1">
        <v>314</v>
      </c>
      <c r="BE365" s="1" t="s">
        <v>52</v>
      </c>
      <c r="BF365" s="1" t="s">
        <v>52</v>
      </c>
      <c r="BG365" s="1">
        <v>34</v>
      </c>
      <c r="BH365" s="1">
        <f t="shared" si="130"/>
        <v>1.31396127155657</v>
      </c>
      <c r="BI365" s="1">
        <f t="shared" si="131"/>
        <v>0.757894222047023</v>
      </c>
    </row>
    <row r="366" spans="1:61">
      <c r="A366" s="1">
        <v>754</v>
      </c>
      <c r="B366" s="1" t="s">
        <v>96</v>
      </c>
      <c r="C366" s="1" t="str">
        <f>_xlfn.XLOOKUP(A366,All!$A:$A,All!$C:$C,"")</f>
        <v>Cu-Al-Cr-Mg-Ni-Si</v>
      </c>
      <c r="D366" s="1">
        <v>2</v>
      </c>
      <c r="E366" s="1" t="s">
        <v>1344</v>
      </c>
      <c r="F366" s="1">
        <f t="shared" si="110"/>
        <v>92.25</v>
      </c>
      <c r="G366" s="1">
        <v>0.5</v>
      </c>
      <c r="H366" s="1">
        <v>0.1</v>
      </c>
      <c r="I366" s="1">
        <v>0.15</v>
      </c>
      <c r="J366" s="1">
        <v>6</v>
      </c>
      <c r="K366" s="1">
        <v>1</v>
      </c>
      <c r="L366" s="1">
        <v>0</v>
      </c>
      <c r="M366" s="1" t="s">
        <v>1345</v>
      </c>
      <c r="N366" s="1" cm="1">
        <f t="array" ref="N366">(F366/$F$4)/SUMPRODUCT($F366:$L366/$F$4:$L$4)*100</f>
        <v>89.8241262975082</v>
      </c>
      <c r="O366" s="1" cm="1">
        <f t="array" ref="O366">(G366/$G$4)/SUMPRODUCT($F366:$L366/$F$4:$L$4)*100</f>
        <v>1.14659676353571</v>
      </c>
      <c r="P366" s="1" cm="1">
        <f t="array" ref="P366">(H366/$H$4)/SUMPRODUCT($F366:$L366/$F$4:$L$4)*100</f>
        <v>0.118999437932613</v>
      </c>
      <c r="Q366" s="1" cm="1">
        <f t="array" ref="Q366">(I366/$I$4)/SUMPRODUCT($F366:$L366/$F$4:$L$4)*100</f>
        <v>0.381865548739609</v>
      </c>
      <c r="R366" s="1" cm="1">
        <f t="array" ref="R366">(J366/$J$4)/SUMPRODUCT($F366:$L366/$F$4:$L$4)*100</f>
        <v>6.32528046759661</v>
      </c>
      <c r="S366" s="1" cm="1">
        <f t="array" ref="S366">(K366/$K$4)/SUMPRODUCT($F366:$L366/$F$4:$L$4)*100</f>
        <v>2.20313148468724</v>
      </c>
      <c r="T366" s="1" cm="1">
        <f t="array" ref="T366">(L366/$L$4)/SUMPRODUCT($F366:$L366/$F$4:$L$4)*100</f>
        <v>0</v>
      </c>
      <c r="U366" s="1">
        <f t="shared" si="111"/>
        <v>100</v>
      </c>
      <c r="V366" s="1">
        <f t="shared" si="112"/>
        <v>6</v>
      </c>
      <c r="W366" s="1">
        <f t="shared" si="113"/>
        <v>7</v>
      </c>
      <c r="X366" s="1">
        <f t="shared" si="114"/>
        <v>6</v>
      </c>
      <c r="Y366" s="1">
        <f t="shared" si="115"/>
        <v>0.0214285714285714</v>
      </c>
      <c r="Z366" s="1">
        <f t="shared" si="116"/>
        <v>0</v>
      </c>
      <c r="AA366" s="1">
        <f t="shared" si="117"/>
        <v>0</v>
      </c>
      <c r="AB366" s="1">
        <f t="shared" si="118"/>
        <v>0.1</v>
      </c>
      <c r="AC366" s="1">
        <f t="shared" si="119"/>
        <v>0</v>
      </c>
      <c r="AD366" s="1">
        <f t="shared" si="120"/>
        <v>1.18999437932613</v>
      </c>
      <c r="AE366" s="1">
        <f t="shared" si="121"/>
        <v>0.0142857142857143</v>
      </c>
      <c r="AF366" s="1">
        <f t="shared" si="122"/>
        <v>70</v>
      </c>
      <c r="AG366" s="1">
        <f t="shared" si="123"/>
        <v>0.7</v>
      </c>
      <c r="AH366" s="7">
        <f t="shared" si="124"/>
        <v>0.101758737024918</v>
      </c>
      <c r="AI366" s="7" cm="1">
        <f t="array" ref="AI366">SQRT(SUMPRODUCT(N366:T366/100,(1-($N$4:$T$4/(SUMPRODUCT(N366:T366,$N$4:$T$4)/100)))^2))</f>
        <v>0.0290537376869327</v>
      </c>
      <c r="AJ366" s="7" cm="1">
        <f t="array" ref="AJ366">SUMPRODUCT(N366:T366,$N$3:$T$3)/100</f>
        <v>1.8947687920439</v>
      </c>
      <c r="AK366" s="7" cm="1">
        <f t="array" ref="AK366">SUMPRODUCT(N366:T366/100,($N$3:$T$3-(SUMPRODUCT(N366:T366,$N$3:$T$3)/100))^2)</f>
        <v>0.00234106527333297</v>
      </c>
      <c r="AL366" s="7" cm="1">
        <f t="array" ref="AL366">SUMPRODUCT(N366:T366/100,($N$2:$T$2-(SUMPRODUCT(N366:T366,$N$2:$T$2)/100))^2)</f>
        <v>2.09350754742919</v>
      </c>
      <c r="AM366" s="7" cm="1">
        <f t="array" ref="AM366">SUMPRODUCT(N366:T366,$N$2:$T$2)/100</f>
        <v>10.6504823790299</v>
      </c>
      <c r="AN366" s="1" cm="1">
        <f t="array" ref="AN366">SUMPRODUCT(N366:T366,$N$1:$T$1)/100</f>
        <v>1109.7582017422</v>
      </c>
      <c r="AO366" s="1" cm="1">
        <f t="array" ref="AO366">-8.314*SUMPRODUCT((N366:T366/100)*LN(N366:T366/100+0.000000000001))</f>
        <v>3.62139437182299</v>
      </c>
      <c r="AP366" s="1" cm="1">
        <f t="array" ref="AP366">SUMPRODUCT((N366:T366/100)^2)</f>
        <v>0.811471129274498</v>
      </c>
      <c r="AQ366" s="1" cm="1">
        <f t="array" ref="AQ366">1/SUMPRODUCT((N366:T366/100)^2)</f>
        <v>1.23232973290628</v>
      </c>
      <c r="AR366" s="1" t="s">
        <v>50</v>
      </c>
      <c r="AS366" s="6">
        <f t="shared" si="125"/>
        <v>1</v>
      </c>
      <c r="AT366" s="1">
        <v>969.85</v>
      </c>
      <c r="AU366" s="1">
        <v>4</v>
      </c>
      <c r="AV366" s="1">
        <v>80</v>
      </c>
      <c r="AW366" s="1">
        <v>449.85</v>
      </c>
      <c r="AX366" s="1">
        <v>13</v>
      </c>
      <c r="AY366" s="5">
        <f t="shared" si="126"/>
        <v>359.88</v>
      </c>
      <c r="AZ366" s="1">
        <f t="shared" si="127"/>
        <v>10.4</v>
      </c>
      <c r="BA366" s="1">
        <f t="shared" si="128"/>
        <v>5848.05</v>
      </c>
      <c r="BB366" s="1">
        <f t="shared" si="129"/>
        <v>520</v>
      </c>
      <c r="BC366" s="1" t="s">
        <v>51</v>
      </c>
      <c r="BD366" s="1">
        <v>315</v>
      </c>
      <c r="BE366" s="1" t="s">
        <v>52</v>
      </c>
      <c r="BF366" s="1" t="s">
        <v>52</v>
      </c>
      <c r="BG366" s="1">
        <v>34</v>
      </c>
      <c r="BH366" s="1">
        <f t="shared" si="130"/>
        <v>1.32682219661514</v>
      </c>
      <c r="BI366" s="1">
        <f t="shared" si="131"/>
        <v>0.757006009701427</v>
      </c>
    </row>
    <row r="367" spans="1:61">
      <c r="A367" s="1">
        <v>914</v>
      </c>
      <c r="B367" s="1" t="s">
        <v>99</v>
      </c>
      <c r="C367" s="1" t="str">
        <f>_xlfn.XLOOKUP(A367,All!$A:$A,All!$C:$C,"")</f>
        <v>Cu-Al-Cr-Mg-Ni-Si</v>
      </c>
      <c r="D367" s="1">
        <v>2</v>
      </c>
      <c r="E367" s="1" t="s">
        <v>1344</v>
      </c>
      <c r="F367" s="1">
        <f t="shared" si="110"/>
        <v>92.25</v>
      </c>
      <c r="G367" s="1">
        <v>0.5</v>
      </c>
      <c r="H367" s="1">
        <v>0.1</v>
      </c>
      <c r="I367" s="1">
        <v>0.15</v>
      </c>
      <c r="J367" s="1">
        <v>6</v>
      </c>
      <c r="K367" s="1">
        <v>1</v>
      </c>
      <c r="L367" s="1">
        <v>0</v>
      </c>
      <c r="M367" s="1" t="s">
        <v>1345</v>
      </c>
      <c r="N367" s="1" cm="1">
        <f t="array" ref="N367">(F367/$F$4)/SUMPRODUCT($F367:$L367/$F$4:$L$4)*100</f>
        <v>89.8241262975082</v>
      </c>
      <c r="O367" s="1" cm="1">
        <f t="array" ref="O367">(G367/$G$4)/SUMPRODUCT($F367:$L367/$F$4:$L$4)*100</f>
        <v>1.14659676353571</v>
      </c>
      <c r="P367" s="1" cm="1">
        <f t="array" ref="P367">(H367/$H$4)/SUMPRODUCT($F367:$L367/$F$4:$L$4)*100</f>
        <v>0.118999437932613</v>
      </c>
      <c r="Q367" s="1" cm="1">
        <f t="array" ref="Q367">(I367/$I$4)/SUMPRODUCT($F367:$L367/$F$4:$L$4)*100</f>
        <v>0.381865548739609</v>
      </c>
      <c r="R367" s="1" cm="1">
        <f t="array" ref="R367">(J367/$J$4)/SUMPRODUCT($F367:$L367/$F$4:$L$4)*100</f>
        <v>6.32528046759661</v>
      </c>
      <c r="S367" s="1" cm="1">
        <f t="array" ref="S367">(K367/$K$4)/SUMPRODUCT($F367:$L367/$F$4:$L$4)*100</f>
        <v>2.20313148468724</v>
      </c>
      <c r="T367" s="1" cm="1">
        <f t="array" ref="T367">(L367/$L$4)/SUMPRODUCT($F367:$L367/$F$4:$L$4)*100</f>
        <v>0</v>
      </c>
      <c r="U367" s="1">
        <f t="shared" si="111"/>
        <v>100</v>
      </c>
      <c r="V367" s="1">
        <f t="shared" si="112"/>
        <v>6</v>
      </c>
      <c r="W367" s="1">
        <f t="shared" si="113"/>
        <v>7</v>
      </c>
      <c r="X367" s="1">
        <f t="shared" si="114"/>
        <v>6</v>
      </c>
      <c r="Y367" s="1">
        <f t="shared" si="115"/>
        <v>0.0214285714285714</v>
      </c>
      <c r="Z367" s="1">
        <f t="shared" si="116"/>
        <v>0</v>
      </c>
      <c r="AA367" s="1">
        <f t="shared" si="117"/>
        <v>0</v>
      </c>
      <c r="AB367" s="1">
        <f t="shared" si="118"/>
        <v>0.1</v>
      </c>
      <c r="AC367" s="1">
        <f t="shared" si="119"/>
        <v>0</v>
      </c>
      <c r="AD367" s="1">
        <f t="shared" si="120"/>
        <v>1.18999437932613</v>
      </c>
      <c r="AE367" s="1">
        <f t="shared" si="121"/>
        <v>0.0142857142857143</v>
      </c>
      <c r="AF367" s="1">
        <f t="shared" si="122"/>
        <v>70</v>
      </c>
      <c r="AG367" s="1">
        <f t="shared" si="123"/>
        <v>0.7</v>
      </c>
      <c r="AH367" s="7">
        <f t="shared" si="124"/>
        <v>0.101758737024918</v>
      </c>
      <c r="AI367" s="7" cm="1">
        <f t="array" ref="AI367">SQRT(SUMPRODUCT(N367:T367/100,(1-($N$4:$T$4/(SUMPRODUCT(N367:T367,$N$4:$T$4)/100)))^2))</f>
        <v>0.0290537376869327</v>
      </c>
      <c r="AJ367" s="7" cm="1">
        <f t="array" ref="AJ367">SUMPRODUCT(N367:T367,$N$3:$T$3)/100</f>
        <v>1.8947687920439</v>
      </c>
      <c r="AK367" s="7" cm="1">
        <f t="array" ref="AK367">SUMPRODUCT(N367:T367/100,($N$3:$T$3-(SUMPRODUCT(N367:T367,$N$3:$T$3)/100))^2)</f>
        <v>0.00234106527333297</v>
      </c>
      <c r="AL367" s="7" cm="1">
        <f t="array" ref="AL367">SUMPRODUCT(N367:T367/100,($N$2:$T$2-(SUMPRODUCT(N367:T367,$N$2:$T$2)/100))^2)</f>
        <v>2.09350754742919</v>
      </c>
      <c r="AM367" s="7" cm="1">
        <f t="array" ref="AM367">SUMPRODUCT(N367:T367,$N$2:$T$2)/100</f>
        <v>10.6504823790299</v>
      </c>
      <c r="AN367" s="1" cm="1">
        <f t="array" ref="AN367">SUMPRODUCT(N367:T367,$N$1:$T$1)/100</f>
        <v>1109.7582017422</v>
      </c>
      <c r="AO367" s="1" cm="1">
        <f t="array" ref="AO367">-8.314*SUMPRODUCT((N367:T367/100)*LN(N367:T367/100+0.000000000001))</f>
        <v>3.62139437182299</v>
      </c>
      <c r="AP367" s="1" cm="1">
        <f t="array" ref="AP367">SUMPRODUCT((N367:T367/100)^2)</f>
        <v>0.811471129274498</v>
      </c>
      <c r="AQ367" s="1" cm="1">
        <f t="array" ref="AQ367">1/SUMPRODUCT((N367:T367/100)^2)</f>
        <v>1.23232973290628</v>
      </c>
      <c r="AR367" s="1" t="s">
        <v>55</v>
      </c>
      <c r="AS367" s="6">
        <f t="shared" si="125"/>
        <v>2</v>
      </c>
      <c r="AT367" s="1">
        <v>979.85</v>
      </c>
      <c r="AU367" s="1">
        <v>4</v>
      </c>
      <c r="AV367" s="1">
        <v>50</v>
      </c>
      <c r="AW367" s="1">
        <v>399.85</v>
      </c>
      <c r="AX367" s="1">
        <v>0.5</v>
      </c>
      <c r="AY367" s="5">
        <f t="shared" si="126"/>
        <v>199.925</v>
      </c>
      <c r="AZ367" s="1">
        <f t="shared" si="127"/>
        <v>0.25</v>
      </c>
      <c r="BA367" s="1">
        <f t="shared" si="128"/>
        <v>199.925</v>
      </c>
      <c r="BB367" s="1">
        <f t="shared" si="129"/>
        <v>580</v>
      </c>
      <c r="BC367" s="1" t="s">
        <v>56</v>
      </c>
      <c r="BD367" s="1">
        <v>316</v>
      </c>
      <c r="BE367" s="1" t="s">
        <v>52</v>
      </c>
      <c r="BF367" s="1" t="s">
        <v>52</v>
      </c>
      <c r="BG367" s="1">
        <v>34</v>
      </c>
      <c r="BH367" s="1">
        <f t="shared" si="130"/>
        <v>1.3396831216737</v>
      </c>
      <c r="BI367" s="1">
        <f t="shared" si="131"/>
        <v>0.756129198325393</v>
      </c>
    </row>
    <row r="368" spans="1:61">
      <c r="A368" s="1">
        <v>736</v>
      </c>
      <c r="B368" s="1" t="s">
        <v>96</v>
      </c>
      <c r="C368" s="1" t="str">
        <f>_xlfn.XLOOKUP(A368,All!$A:$A,All!$C:$C,"")</f>
        <v>Cu-Al-Cr-Mg-Ni-Si</v>
      </c>
      <c r="D368" s="1">
        <v>2</v>
      </c>
      <c r="E368" s="1" t="s">
        <v>1344</v>
      </c>
      <c r="F368" s="1">
        <f t="shared" si="110"/>
        <v>92.25</v>
      </c>
      <c r="G368" s="1">
        <v>0.5</v>
      </c>
      <c r="H368" s="1">
        <v>0.1</v>
      </c>
      <c r="I368" s="1">
        <v>0.15</v>
      </c>
      <c r="J368" s="1">
        <v>6</v>
      </c>
      <c r="K368" s="1">
        <v>1</v>
      </c>
      <c r="L368" s="1">
        <v>0</v>
      </c>
      <c r="M368" s="1" t="s">
        <v>1345</v>
      </c>
      <c r="N368" s="1" cm="1">
        <f t="array" ref="N368">(F368/$F$4)/SUMPRODUCT($F368:$L368/$F$4:$L$4)*100</f>
        <v>89.8241262975082</v>
      </c>
      <c r="O368" s="1" cm="1">
        <f t="array" ref="O368">(G368/$G$4)/SUMPRODUCT($F368:$L368/$F$4:$L$4)*100</f>
        <v>1.14659676353571</v>
      </c>
      <c r="P368" s="1" cm="1">
        <f t="array" ref="P368">(H368/$H$4)/SUMPRODUCT($F368:$L368/$F$4:$L$4)*100</f>
        <v>0.118999437932613</v>
      </c>
      <c r="Q368" s="1" cm="1">
        <f t="array" ref="Q368">(I368/$I$4)/SUMPRODUCT($F368:$L368/$F$4:$L$4)*100</f>
        <v>0.381865548739609</v>
      </c>
      <c r="R368" s="1" cm="1">
        <f t="array" ref="R368">(J368/$J$4)/SUMPRODUCT($F368:$L368/$F$4:$L$4)*100</f>
        <v>6.32528046759661</v>
      </c>
      <c r="S368" s="1" cm="1">
        <f t="array" ref="S368">(K368/$K$4)/SUMPRODUCT($F368:$L368/$F$4:$L$4)*100</f>
        <v>2.20313148468724</v>
      </c>
      <c r="T368" s="1" cm="1">
        <f t="array" ref="T368">(L368/$L$4)/SUMPRODUCT($F368:$L368/$F$4:$L$4)*100</f>
        <v>0</v>
      </c>
      <c r="U368" s="1">
        <f t="shared" si="111"/>
        <v>100</v>
      </c>
      <c r="V368" s="1">
        <f t="shared" si="112"/>
        <v>6</v>
      </c>
      <c r="W368" s="1">
        <f t="shared" si="113"/>
        <v>7</v>
      </c>
      <c r="X368" s="1">
        <f t="shared" si="114"/>
        <v>6</v>
      </c>
      <c r="Y368" s="1">
        <f t="shared" si="115"/>
        <v>0.0214285714285714</v>
      </c>
      <c r="Z368" s="1">
        <f t="shared" si="116"/>
        <v>0</v>
      </c>
      <c r="AA368" s="1">
        <f t="shared" si="117"/>
        <v>0</v>
      </c>
      <c r="AB368" s="1">
        <f t="shared" si="118"/>
        <v>0.1</v>
      </c>
      <c r="AC368" s="1">
        <f t="shared" si="119"/>
        <v>0</v>
      </c>
      <c r="AD368" s="1">
        <f t="shared" si="120"/>
        <v>1.18999437932613</v>
      </c>
      <c r="AE368" s="1">
        <f t="shared" si="121"/>
        <v>0.0142857142857143</v>
      </c>
      <c r="AF368" s="1">
        <f t="shared" si="122"/>
        <v>70</v>
      </c>
      <c r="AG368" s="1">
        <f t="shared" si="123"/>
        <v>0.7</v>
      </c>
      <c r="AH368" s="7">
        <f t="shared" si="124"/>
        <v>0.101758737024918</v>
      </c>
      <c r="AI368" s="7" cm="1">
        <f t="array" ref="AI368">SQRT(SUMPRODUCT(N368:T368/100,(1-($N$4:$T$4/(SUMPRODUCT(N368:T368,$N$4:$T$4)/100)))^2))</f>
        <v>0.0290537376869327</v>
      </c>
      <c r="AJ368" s="7" cm="1">
        <f t="array" ref="AJ368">SUMPRODUCT(N368:T368,$N$3:$T$3)/100</f>
        <v>1.8947687920439</v>
      </c>
      <c r="AK368" s="7" cm="1">
        <f t="array" ref="AK368">SUMPRODUCT(N368:T368/100,($N$3:$T$3-(SUMPRODUCT(N368:T368,$N$3:$T$3)/100))^2)</f>
        <v>0.00234106527333297</v>
      </c>
      <c r="AL368" s="7" cm="1">
        <f t="array" ref="AL368">SUMPRODUCT(N368:T368/100,($N$2:$T$2-(SUMPRODUCT(N368:T368,$N$2:$T$2)/100))^2)</f>
        <v>2.09350754742919</v>
      </c>
      <c r="AM368" s="7" cm="1">
        <f t="array" ref="AM368">SUMPRODUCT(N368:T368,$N$2:$T$2)/100</f>
        <v>10.6504823790299</v>
      </c>
      <c r="AN368" s="1" cm="1">
        <f t="array" ref="AN368">SUMPRODUCT(N368:T368,$N$1:$T$1)/100</f>
        <v>1109.7582017422</v>
      </c>
      <c r="AO368" s="1" cm="1">
        <f t="array" ref="AO368">-8.314*SUMPRODUCT((N368:T368/100)*LN(N368:T368/100+0.000000000001))</f>
        <v>3.62139437182299</v>
      </c>
      <c r="AP368" s="1" cm="1">
        <f t="array" ref="AP368">SUMPRODUCT((N368:T368/100)^2)</f>
        <v>0.811471129274498</v>
      </c>
      <c r="AQ368" s="1" cm="1">
        <f t="array" ref="AQ368">1/SUMPRODUCT((N368:T368/100)^2)</f>
        <v>1.23232973290628</v>
      </c>
      <c r="AR368" s="1" t="s">
        <v>50</v>
      </c>
      <c r="AS368" s="6">
        <f t="shared" si="125"/>
        <v>1</v>
      </c>
      <c r="AT368" s="1">
        <v>969.85</v>
      </c>
      <c r="AU368" s="1">
        <v>4</v>
      </c>
      <c r="AV368" s="1">
        <v>80</v>
      </c>
      <c r="AW368" s="1">
        <v>449.85</v>
      </c>
      <c r="AX368" s="1">
        <v>11</v>
      </c>
      <c r="AY368" s="5">
        <f t="shared" si="126"/>
        <v>359.88</v>
      </c>
      <c r="AZ368" s="1">
        <f t="shared" si="127"/>
        <v>8.8</v>
      </c>
      <c r="BA368" s="1">
        <f t="shared" si="128"/>
        <v>4948.35</v>
      </c>
      <c r="BB368" s="1">
        <f t="shared" si="129"/>
        <v>520</v>
      </c>
      <c r="BC368" s="1" t="s">
        <v>51</v>
      </c>
      <c r="BD368" s="1">
        <v>319</v>
      </c>
      <c r="BE368" s="1" t="s">
        <v>52</v>
      </c>
      <c r="BF368" s="1" t="s">
        <v>52</v>
      </c>
      <c r="BG368" s="1">
        <v>34</v>
      </c>
      <c r="BH368" s="1">
        <f t="shared" si="130"/>
        <v>1.3782658968494</v>
      </c>
      <c r="BI368" s="1">
        <f t="shared" si="131"/>
        <v>0.753567565394396</v>
      </c>
    </row>
    <row r="369" spans="1:61">
      <c r="A369" s="1">
        <v>800</v>
      </c>
      <c r="B369" s="1" t="s">
        <v>98</v>
      </c>
      <c r="C369" s="1" t="str">
        <f>_xlfn.XLOOKUP(A369,All!$A:$A,All!$C:$C,"")</f>
        <v>Cu-Al-Cr-Mg-Ni-Si</v>
      </c>
      <c r="D369" s="1">
        <v>2</v>
      </c>
      <c r="E369" s="1" t="s">
        <v>1344</v>
      </c>
      <c r="F369" s="1">
        <f t="shared" si="110"/>
        <v>92.25</v>
      </c>
      <c r="G369" s="1">
        <v>0.5</v>
      </c>
      <c r="H369" s="1">
        <v>0.1</v>
      </c>
      <c r="I369" s="1">
        <v>0.15</v>
      </c>
      <c r="J369" s="1">
        <v>6</v>
      </c>
      <c r="K369" s="1">
        <v>1</v>
      </c>
      <c r="L369" s="1">
        <v>0</v>
      </c>
      <c r="M369" s="1" t="s">
        <v>1345</v>
      </c>
      <c r="N369" s="1" cm="1">
        <f t="array" ref="N369">(F369/$F$4)/SUMPRODUCT($F369:$L369/$F$4:$L$4)*100</f>
        <v>89.8241262975082</v>
      </c>
      <c r="O369" s="1" cm="1">
        <f t="array" ref="O369">(G369/$G$4)/SUMPRODUCT($F369:$L369/$F$4:$L$4)*100</f>
        <v>1.14659676353571</v>
      </c>
      <c r="P369" s="1" cm="1">
        <f t="array" ref="P369">(H369/$H$4)/SUMPRODUCT($F369:$L369/$F$4:$L$4)*100</f>
        <v>0.118999437932613</v>
      </c>
      <c r="Q369" s="1" cm="1">
        <f t="array" ref="Q369">(I369/$I$4)/SUMPRODUCT($F369:$L369/$F$4:$L$4)*100</f>
        <v>0.381865548739609</v>
      </c>
      <c r="R369" s="1" cm="1">
        <f t="array" ref="R369">(J369/$J$4)/SUMPRODUCT($F369:$L369/$F$4:$L$4)*100</f>
        <v>6.32528046759661</v>
      </c>
      <c r="S369" s="1" cm="1">
        <f t="array" ref="S369">(K369/$K$4)/SUMPRODUCT($F369:$L369/$F$4:$L$4)*100</f>
        <v>2.20313148468724</v>
      </c>
      <c r="T369" s="1" cm="1">
        <f t="array" ref="T369">(L369/$L$4)/SUMPRODUCT($F369:$L369/$F$4:$L$4)*100</f>
        <v>0</v>
      </c>
      <c r="U369" s="1">
        <f t="shared" si="111"/>
        <v>100</v>
      </c>
      <c r="V369" s="1">
        <f t="shared" si="112"/>
        <v>6</v>
      </c>
      <c r="W369" s="1">
        <f t="shared" si="113"/>
        <v>7</v>
      </c>
      <c r="X369" s="1">
        <f t="shared" si="114"/>
        <v>6</v>
      </c>
      <c r="Y369" s="1">
        <f t="shared" si="115"/>
        <v>0.0214285714285714</v>
      </c>
      <c r="Z369" s="1">
        <f t="shared" si="116"/>
        <v>0</v>
      </c>
      <c r="AA369" s="1">
        <f t="shared" si="117"/>
        <v>0</v>
      </c>
      <c r="AB369" s="1">
        <f t="shared" si="118"/>
        <v>0.1</v>
      </c>
      <c r="AC369" s="1">
        <f t="shared" si="119"/>
        <v>0</v>
      </c>
      <c r="AD369" s="1">
        <f t="shared" si="120"/>
        <v>1.18999437932613</v>
      </c>
      <c r="AE369" s="1">
        <f t="shared" si="121"/>
        <v>0.0142857142857143</v>
      </c>
      <c r="AF369" s="1">
        <f t="shared" si="122"/>
        <v>70</v>
      </c>
      <c r="AG369" s="1">
        <f t="shared" si="123"/>
        <v>0.7</v>
      </c>
      <c r="AH369" s="7">
        <f t="shared" si="124"/>
        <v>0.101758737024918</v>
      </c>
      <c r="AI369" s="7" cm="1">
        <f t="array" ref="AI369">SQRT(SUMPRODUCT(N369:T369/100,(1-($N$4:$T$4/(SUMPRODUCT(N369:T369,$N$4:$T$4)/100)))^2))</f>
        <v>0.0290537376869327</v>
      </c>
      <c r="AJ369" s="7" cm="1">
        <f t="array" ref="AJ369">SUMPRODUCT(N369:T369,$N$3:$T$3)/100</f>
        <v>1.8947687920439</v>
      </c>
      <c r="AK369" s="7" cm="1">
        <f t="array" ref="AK369">SUMPRODUCT(N369:T369/100,($N$3:$T$3-(SUMPRODUCT(N369:T369,$N$3:$T$3)/100))^2)</f>
        <v>0.00234106527333297</v>
      </c>
      <c r="AL369" s="7" cm="1">
        <f t="array" ref="AL369">SUMPRODUCT(N369:T369/100,($N$2:$T$2-(SUMPRODUCT(N369:T369,$N$2:$T$2)/100))^2)</f>
        <v>2.09350754742919</v>
      </c>
      <c r="AM369" s="7" cm="1">
        <f t="array" ref="AM369">SUMPRODUCT(N369:T369,$N$2:$T$2)/100</f>
        <v>10.6504823790299</v>
      </c>
      <c r="AN369" s="1" cm="1">
        <f t="array" ref="AN369">SUMPRODUCT(N369:T369,$N$1:$T$1)/100</f>
        <v>1109.7582017422</v>
      </c>
      <c r="AO369" s="1" cm="1">
        <f t="array" ref="AO369">-8.314*SUMPRODUCT((N369:T369/100)*LN(N369:T369/100+0.000000000001))</f>
        <v>3.62139437182299</v>
      </c>
      <c r="AP369" s="1" cm="1">
        <f t="array" ref="AP369">SUMPRODUCT((N369:T369/100)^2)</f>
        <v>0.811471129274498</v>
      </c>
      <c r="AQ369" s="1" cm="1">
        <f t="array" ref="AQ369">1/SUMPRODUCT((N369:T369/100)^2)</f>
        <v>1.23232973290628</v>
      </c>
      <c r="AR369" s="1" t="s">
        <v>50</v>
      </c>
      <c r="AS369" s="6">
        <f t="shared" si="125"/>
        <v>1</v>
      </c>
      <c r="AT369" s="1">
        <v>969.85</v>
      </c>
      <c r="AU369" s="1">
        <v>6</v>
      </c>
      <c r="AV369" s="1">
        <v>50</v>
      </c>
      <c r="AW369" s="1">
        <v>499.85</v>
      </c>
      <c r="AX369" s="1">
        <v>20</v>
      </c>
      <c r="AY369" s="5">
        <f t="shared" si="126"/>
        <v>249.925</v>
      </c>
      <c r="AZ369" s="1">
        <f t="shared" si="127"/>
        <v>10</v>
      </c>
      <c r="BA369" s="1">
        <f t="shared" si="128"/>
        <v>9997</v>
      </c>
      <c r="BB369" s="1">
        <f t="shared" si="129"/>
        <v>470</v>
      </c>
      <c r="BC369" s="1" t="s">
        <v>51</v>
      </c>
      <c r="BD369" s="1">
        <v>172</v>
      </c>
      <c r="BE369" s="1" t="s">
        <v>52</v>
      </c>
      <c r="BF369" s="1" t="s">
        <v>52</v>
      </c>
      <c r="BG369" s="1">
        <v>33</v>
      </c>
      <c r="BH369" s="1">
        <f t="shared" si="130"/>
        <v>-0.512290086759674</v>
      </c>
      <c r="BI369" s="1">
        <f t="shared" si="131"/>
        <v>0.987330734281547</v>
      </c>
    </row>
    <row r="370" spans="1:61">
      <c r="A370" s="1">
        <v>766</v>
      </c>
      <c r="B370" s="1" t="s">
        <v>98</v>
      </c>
      <c r="C370" s="1" t="str">
        <f>_xlfn.XLOOKUP(A370,All!$A:$A,All!$C:$C,"")</f>
        <v>Cu-Al-Cr-Mg-Ni-Si</v>
      </c>
      <c r="D370" s="1">
        <v>2</v>
      </c>
      <c r="E370" s="1" t="s">
        <v>1344</v>
      </c>
      <c r="F370" s="1">
        <f t="shared" si="110"/>
        <v>92.25</v>
      </c>
      <c r="G370" s="1">
        <v>0.5</v>
      </c>
      <c r="H370" s="1">
        <v>0.1</v>
      </c>
      <c r="I370" s="1">
        <v>0.15</v>
      </c>
      <c r="J370" s="1">
        <v>6</v>
      </c>
      <c r="K370" s="1">
        <v>1</v>
      </c>
      <c r="L370" s="1">
        <v>0</v>
      </c>
      <c r="M370" s="1" t="s">
        <v>1345</v>
      </c>
      <c r="N370" s="1" cm="1">
        <f t="array" ref="N370">(F370/$F$4)/SUMPRODUCT($F370:$L370/$F$4:$L$4)*100</f>
        <v>89.8241262975082</v>
      </c>
      <c r="O370" s="1" cm="1">
        <f t="array" ref="O370">(G370/$G$4)/SUMPRODUCT($F370:$L370/$F$4:$L$4)*100</f>
        <v>1.14659676353571</v>
      </c>
      <c r="P370" s="1" cm="1">
        <f t="array" ref="P370">(H370/$H$4)/SUMPRODUCT($F370:$L370/$F$4:$L$4)*100</f>
        <v>0.118999437932613</v>
      </c>
      <c r="Q370" s="1" cm="1">
        <f t="array" ref="Q370">(I370/$I$4)/SUMPRODUCT($F370:$L370/$F$4:$L$4)*100</f>
        <v>0.381865548739609</v>
      </c>
      <c r="R370" s="1" cm="1">
        <f t="array" ref="R370">(J370/$J$4)/SUMPRODUCT($F370:$L370/$F$4:$L$4)*100</f>
        <v>6.32528046759661</v>
      </c>
      <c r="S370" s="1" cm="1">
        <f t="array" ref="S370">(K370/$K$4)/SUMPRODUCT($F370:$L370/$F$4:$L$4)*100</f>
        <v>2.20313148468724</v>
      </c>
      <c r="T370" s="1" cm="1">
        <f t="array" ref="T370">(L370/$L$4)/SUMPRODUCT($F370:$L370/$F$4:$L$4)*100</f>
        <v>0</v>
      </c>
      <c r="U370" s="1">
        <f t="shared" si="111"/>
        <v>100</v>
      </c>
      <c r="V370" s="1">
        <f t="shared" si="112"/>
        <v>6</v>
      </c>
      <c r="W370" s="1">
        <f t="shared" si="113"/>
        <v>7</v>
      </c>
      <c r="X370" s="1">
        <f t="shared" si="114"/>
        <v>6</v>
      </c>
      <c r="Y370" s="1">
        <f t="shared" si="115"/>
        <v>0.0214285714285714</v>
      </c>
      <c r="Z370" s="1">
        <f t="shared" si="116"/>
        <v>0</v>
      </c>
      <c r="AA370" s="1">
        <f t="shared" si="117"/>
        <v>0</v>
      </c>
      <c r="AB370" s="1">
        <f t="shared" si="118"/>
        <v>0.1</v>
      </c>
      <c r="AC370" s="1">
        <f t="shared" si="119"/>
        <v>0</v>
      </c>
      <c r="AD370" s="1">
        <f t="shared" si="120"/>
        <v>1.18999437932613</v>
      </c>
      <c r="AE370" s="1">
        <f t="shared" si="121"/>
        <v>0.0142857142857143</v>
      </c>
      <c r="AF370" s="1">
        <f t="shared" si="122"/>
        <v>70</v>
      </c>
      <c r="AG370" s="1">
        <f t="shared" si="123"/>
        <v>0.7</v>
      </c>
      <c r="AH370" s="7">
        <f t="shared" si="124"/>
        <v>0.101758737024918</v>
      </c>
      <c r="AI370" s="7" cm="1">
        <f t="array" ref="AI370">SQRT(SUMPRODUCT(N370:T370/100,(1-($N$4:$T$4/(SUMPRODUCT(N370:T370,$N$4:$T$4)/100)))^2))</f>
        <v>0.0290537376869327</v>
      </c>
      <c r="AJ370" s="7" cm="1">
        <f t="array" ref="AJ370">SUMPRODUCT(N370:T370,$N$3:$T$3)/100</f>
        <v>1.8947687920439</v>
      </c>
      <c r="AK370" s="7" cm="1">
        <f t="array" ref="AK370">SUMPRODUCT(N370:T370/100,($N$3:$T$3-(SUMPRODUCT(N370:T370,$N$3:$T$3)/100))^2)</f>
        <v>0.00234106527333297</v>
      </c>
      <c r="AL370" s="7" cm="1">
        <f t="array" ref="AL370">SUMPRODUCT(N370:T370/100,($N$2:$T$2-(SUMPRODUCT(N370:T370,$N$2:$T$2)/100))^2)</f>
        <v>2.09350754742919</v>
      </c>
      <c r="AM370" s="7" cm="1">
        <f t="array" ref="AM370">SUMPRODUCT(N370:T370,$N$2:$T$2)/100</f>
        <v>10.6504823790299</v>
      </c>
      <c r="AN370" s="1" cm="1">
        <f t="array" ref="AN370">SUMPRODUCT(N370:T370,$N$1:$T$1)/100</f>
        <v>1109.7582017422</v>
      </c>
      <c r="AO370" s="1" cm="1">
        <f t="array" ref="AO370">-8.314*SUMPRODUCT((N370:T370/100)*LN(N370:T370/100+0.000000000001))</f>
        <v>3.62139437182299</v>
      </c>
      <c r="AP370" s="1" cm="1">
        <f t="array" ref="AP370">SUMPRODUCT((N370:T370/100)^2)</f>
        <v>0.811471129274498</v>
      </c>
      <c r="AQ370" s="1" cm="1">
        <f t="array" ref="AQ370">1/SUMPRODUCT((N370:T370/100)^2)</f>
        <v>1.23232973290628</v>
      </c>
      <c r="AR370" s="1" t="s">
        <v>50</v>
      </c>
      <c r="AS370" s="6">
        <f t="shared" si="125"/>
        <v>1</v>
      </c>
      <c r="AT370" s="1">
        <v>969.85</v>
      </c>
      <c r="AU370" s="1">
        <v>6</v>
      </c>
      <c r="AV370" s="1">
        <v>50</v>
      </c>
      <c r="AW370" s="1">
        <v>499.85</v>
      </c>
      <c r="AX370" s="1">
        <v>15</v>
      </c>
      <c r="AY370" s="5">
        <f t="shared" si="126"/>
        <v>249.925</v>
      </c>
      <c r="AZ370" s="1">
        <f t="shared" si="127"/>
        <v>7.5</v>
      </c>
      <c r="BA370" s="1">
        <f t="shared" si="128"/>
        <v>7497.75</v>
      </c>
      <c r="BB370" s="1">
        <f t="shared" si="129"/>
        <v>470</v>
      </c>
      <c r="BC370" s="1" t="s">
        <v>51</v>
      </c>
      <c r="BD370" s="1">
        <v>179</v>
      </c>
      <c r="BE370" s="1" t="s">
        <v>52</v>
      </c>
      <c r="BF370" s="1" t="s">
        <v>52</v>
      </c>
      <c r="BG370" s="1">
        <v>33</v>
      </c>
      <c r="BH370" s="1">
        <f t="shared" si="130"/>
        <v>-0.422263611349718</v>
      </c>
      <c r="BI370" s="1">
        <f t="shared" si="131"/>
        <v>0.973186669599277</v>
      </c>
    </row>
    <row r="371" spans="1:61">
      <c r="A371" s="1">
        <v>588</v>
      </c>
      <c r="B371" s="1" t="s">
        <v>97</v>
      </c>
      <c r="C371" s="1" t="str">
        <f>_xlfn.XLOOKUP(A371,All!$A:$A,All!$C:$C,"")</f>
        <v>Cu-Al-Cr-Mg-Ni-Si</v>
      </c>
      <c r="D371" s="1">
        <v>2</v>
      </c>
      <c r="E371" s="1" t="s">
        <v>1344</v>
      </c>
      <c r="F371" s="1">
        <f t="shared" si="110"/>
        <v>92.27</v>
      </c>
      <c r="G371" s="1">
        <v>0.49</v>
      </c>
      <c r="H371" s="1">
        <v>0.11</v>
      </c>
      <c r="I371" s="1">
        <v>0.12</v>
      </c>
      <c r="J371" s="1">
        <v>5.98</v>
      </c>
      <c r="K371" s="1">
        <v>1.03</v>
      </c>
      <c r="L371" s="1">
        <v>0</v>
      </c>
      <c r="M371" s="1" t="s">
        <v>1345</v>
      </c>
      <c r="N371" s="1" cm="1">
        <f t="array" ref="N371">(F371/$F$4)/SUMPRODUCT($F371:$L371/$F$4:$L$4)*100</f>
        <v>89.8641984588999</v>
      </c>
      <c r="O371" s="1" cm="1">
        <f t="array" ref="O371">(G371/$G$4)/SUMPRODUCT($F371:$L371/$F$4:$L$4)*100</f>
        <v>1.12392244657047</v>
      </c>
      <c r="P371" s="1" cm="1">
        <f t="array" ref="P371">(H371/$H$4)/SUMPRODUCT($F371:$L371/$F$4:$L$4)*100</f>
        <v>0.130929392522741</v>
      </c>
      <c r="Q371" s="1" cm="1">
        <f t="array" ref="Q371">(I371/$I$4)/SUMPRODUCT($F371:$L371/$F$4:$L$4)*100</f>
        <v>0.305562478066051</v>
      </c>
      <c r="R371" s="1" cm="1">
        <f t="array" ref="R371">(J371/$J$4)/SUMPRODUCT($F371:$L371/$F$4:$L$4)*100</f>
        <v>6.30564153814258</v>
      </c>
      <c r="S371" s="1" cm="1">
        <f t="array" ref="S371">(K371/$K$4)/SUMPRODUCT($F371:$L371/$F$4:$L$4)*100</f>
        <v>2.26974568579824</v>
      </c>
      <c r="T371" s="1" cm="1">
        <f t="array" ref="T371">(L371/$L$4)/SUMPRODUCT($F371:$L371/$F$4:$L$4)*100</f>
        <v>0</v>
      </c>
      <c r="U371" s="1">
        <f t="shared" si="111"/>
        <v>100</v>
      </c>
      <c r="V371" s="1">
        <f t="shared" si="112"/>
        <v>5.80582524271845</v>
      </c>
      <c r="W371" s="1">
        <f t="shared" si="113"/>
        <v>7.01</v>
      </c>
      <c r="X371" s="1">
        <f t="shared" si="114"/>
        <v>6.1594</v>
      </c>
      <c r="Y371" s="1">
        <f t="shared" si="115"/>
        <v>0.0171184022824536</v>
      </c>
      <c r="Z371" s="1">
        <f t="shared" si="116"/>
        <v>0</v>
      </c>
      <c r="AA371" s="1">
        <f t="shared" si="117"/>
        <v>0</v>
      </c>
      <c r="AB371" s="1">
        <f t="shared" si="118"/>
        <v>0.11</v>
      </c>
      <c r="AC371" s="1">
        <f t="shared" si="119"/>
        <v>0</v>
      </c>
      <c r="AD371" s="1">
        <f t="shared" si="120"/>
        <v>1.19026720475219</v>
      </c>
      <c r="AE371" s="1">
        <f t="shared" si="121"/>
        <v>0.0156918687589158</v>
      </c>
      <c r="AF371" s="1">
        <f t="shared" si="122"/>
        <v>63.7272727272727</v>
      </c>
      <c r="AG371" s="1">
        <f t="shared" si="123"/>
        <v>0.7711</v>
      </c>
      <c r="AH371" s="7">
        <f t="shared" si="124"/>
        <v>0.101358015411001</v>
      </c>
      <c r="AI371" s="7" cm="1">
        <f t="array" ref="AI371">SQRT(SUMPRODUCT(N371:T371/100,(1-($N$4:$T$4/(SUMPRODUCT(N371:T371,$N$4:$T$4)/100)))^2))</f>
        <v>0.0283459528596504</v>
      </c>
      <c r="AJ371" s="7" cm="1">
        <f t="array" ref="AJ371">SUMPRODUCT(N371:T371,$N$3:$T$3)/100</f>
        <v>1.89525413989612</v>
      </c>
      <c r="AK371" s="7" cm="1">
        <f t="array" ref="AK371">SUMPRODUCT(N371:T371/100,($N$3:$T$3-(SUMPRODUCT(N371:T371,$N$3:$T$3)/100))^2)</f>
        <v>0.00206807954721929</v>
      </c>
      <c r="AL371" s="7" cm="1">
        <f t="array" ref="AL371">SUMPRODUCT(N371:T371/100,($N$2:$T$2-(SUMPRODUCT(N371:T371,$N$2:$T$2)/100))^2)</f>
        <v>2.05513365727056</v>
      </c>
      <c r="AM371" s="7" cm="1">
        <f t="array" ref="AM371">SUMPRODUCT(N371:T371,$N$2:$T$2)/100</f>
        <v>10.654100498235</v>
      </c>
      <c r="AN371" s="1" cm="1">
        <f t="array" ref="AN371">SUMPRODUCT(N371:T371,$N$1:$T$1)/100</f>
        <v>1110.43082202411</v>
      </c>
      <c r="AO371" s="1" cm="1">
        <f t="array" ref="AO371">-8.314*SUMPRODUCT((N371:T371/100)*LN(N371:T371/100+0.000000000001))</f>
        <v>3.60047464611669</v>
      </c>
      <c r="AP371" s="1" cm="1">
        <f t="array" ref="AP371">SUMPRODUCT((N371:T371/100)^2)</f>
        <v>0.812186073794603</v>
      </c>
      <c r="AQ371" s="1" cm="1">
        <f t="array" ref="AQ371">1/SUMPRODUCT((N371:T371/100)^2)</f>
        <v>1.23124494775922</v>
      </c>
      <c r="AR371" s="1" t="s">
        <v>50</v>
      </c>
      <c r="AS371" s="6">
        <f t="shared" si="125"/>
        <v>1</v>
      </c>
      <c r="AT371" s="1">
        <v>969.85</v>
      </c>
      <c r="AU371" s="1">
        <v>6</v>
      </c>
      <c r="AV371" s="1">
        <v>50</v>
      </c>
      <c r="AW371" s="1">
        <v>699.85</v>
      </c>
      <c r="AX371" s="1">
        <v>0.75</v>
      </c>
      <c r="AY371" s="5">
        <f t="shared" si="126"/>
        <v>349.925</v>
      </c>
      <c r="AZ371" s="1">
        <f t="shared" si="127"/>
        <v>0.375</v>
      </c>
      <c r="BA371" s="1">
        <f t="shared" si="128"/>
        <v>524.8875</v>
      </c>
      <c r="BB371" s="1">
        <f t="shared" si="129"/>
        <v>270</v>
      </c>
      <c r="BC371" s="1" t="s">
        <v>51</v>
      </c>
      <c r="BD371" s="1">
        <v>239</v>
      </c>
      <c r="BE371" s="1" t="s">
        <v>52</v>
      </c>
      <c r="BF371" s="1" t="s">
        <v>52</v>
      </c>
      <c r="BG371" s="1">
        <v>33</v>
      </c>
      <c r="BH371" s="1">
        <f t="shared" si="130"/>
        <v>0.34939189216419</v>
      </c>
      <c r="BI371" s="1">
        <f t="shared" si="131"/>
        <v>0.864427740016764</v>
      </c>
    </row>
    <row r="372" spans="1:61">
      <c r="A372" s="1">
        <v>1042</v>
      </c>
      <c r="B372" s="1" t="s">
        <v>99</v>
      </c>
      <c r="C372" s="1" t="str">
        <f>_xlfn.XLOOKUP(A372,All!$A:$A,All!$C:$C,"")</f>
        <v>Cu-Al-Cr-Mg-Ni-Si</v>
      </c>
      <c r="D372" s="1">
        <v>2</v>
      </c>
      <c r="E372" s="1" t="s">
        <v>1344</v>
      </c>
      <c r="F372" s="1">
        <f t="shared" si="110"/>
        <v>92.25</v>
      </c>
      <c r="G372" s="1">
        <v>0.5</v>
      </c>
      <c r="H372" s="1">
        <v>0.1</v>
      </c>
      <c r="I372" s="1">
        <v>0.15</v>
      </c>
      <c r="J372" s="1">
        <v>6</v>
      </c>
      <c r="K372" s="1">
        <v>1</v>
      </c>
      <c r="L372" s="1">
        <v>0</v>
      </c>
      <c r="M372" s="1" t="s">
        <v>1345</v>
      </c>
      <c r="N372" s="1" cm="1">
        <f t="array" ref="N372">(F372/$F$4)/SUMPRODUCT($F372:$L372/$F$4:$L$4)*100</f>
        <v>89.8241262975082</v>
      </c>
      <c r="O372" s="1" cm="1">
        <f t="array" ref="O372">(G372/$G$4)/SUMPRODUCT($F372:$L372/$F$4:$L$4)*100</f>
        <v>1.14659676353571</v>
      </c>
      <c r="P372" s="1" cm="1">
        <f t="array" ref="P372">(H372/$H$4)/SUMPRODUCT($F372:$L372/$F$4:$L$4)*100</f>
        <v>0.118999437932613</v>
      </c>
      <c r="Q372" s="1" cm="1">
        <f t="array" ref="Q372">(I372/$I$4)/SUMPRODUCT($F372:$L372/$F$4:$L$4)*100</f>
        <v>0.381865548739609</v>
      </c>
      <c r="R372" s="1" cm="1">
        <f t="array" ref="R372">(J372/$J$4)/SUMPRODUCT($F372:$L372/$F$4:$L$4)*100</f>
        <v>6.32528046759661</v>
      </c>
      <c r="S372" s="1" cm="1">
        <f t="array" ref="S372">(K372/$K$4)/SUMPRODUCT($F372:$L372/$F$4:$L$4)*100</f>
        <v>2.20313148468724</v>
      </c>
      <c r="T372" s="1" cm="1">
        <f t="array" ref="T372">(L372/$L$4)/SUMPRODUCT($F372:$L372/$F$4:$L$4)*100</f>
        <v>0</v>
      </c>
      <c r="U372" s="1">
        <f t="shared" si="111"/>
        <v>100</v>
      </c>
      <c r="V372" s="1">
        <f t="shared" si="112"/>
        <v>6</v>
      </c>
      <c r="W372" s="1">
        <f t="shared" si="113"/>
        <v>7</v>
      </c>
      <c r="X372" s="1">
        <f t="shared" si="114"/>
        <v>6</v>
      </c>
      <c r="Y372" s="1">
        <f t="shared" si="115"/>
        <v>0.0214285714285714</v>
      </c>
      <c r="Z372" s="1">
        <f t="shared" si="116"/>
        <v>0</v>
      </c>
      <c r="AA372" s="1">
        <f t="shared" si="117"/>
        <v>0</v>
      </c>
      <c r="AB372" s="1">
        <f t="shared" si="118"/>
        <v>0.1</v>
      </c>
      <c r="AC372" s="1">
        <f t="shared" si="119"/>
        <v>0</v>
      </c>
      <c r="AD372" s="1">
        <f t="shared" si="120"/>
        <v>1.18999437932613</v>
      </c>
      <c r="AE372" s="1">
        <f t="shared" si="121"/>
        <v>0.0142857142857143</v>
      </c>
      <c r="AF372" s="1">
        <f t="shared" si="122"/>
        <v>70</v>
      </c>
      <c r="AG372" s="1">
        <f t="shared" si="123"/>
        <v>0.7</v>
      </c>
      <c r="AH372" s="7">
        <f t="shared" si="124"/>
        <v>0.101758737024918</v>
      </c>
      <c r="AI372" s="7" cm="1">
        <f t="array" ref="AI372">SQRT(SUMPRODUCT(N372:T372/100,(1-($N$4:$T$4/(SUMPRODUCT(N372:T372,$N$4:$T$4)/100)))^2))</f>
        <v>0.0290537376869327</v>
      </c>
      <c r="AJ372" s="7" cm="1">
        <f t="array" ref="AJ372">SUMPRODUCT(N372:T372,$N$3:$T$3)/100</f>
        <v>1.8947687920439</v>
      </c>
      <c r="AK372" s="7" cm="1">
        <f t="array" ref="AK372">SUMPRODUCT(N372:T372/100,($N$3:$T$3-(SUMPRODUCT(N372:T372,$N$3:$T$3)/100))^2)</f>
        <v>0.00234106527333297</v>
      </c>
      <c r="AL372" s="7" cm="1">
        <f t="array" ref="AL372">SUMPRODUCT(N372:T372/100,($N$2:$T$2-(SUMPRODUCT(N372:T372,$N$2:$T$2)/100))^2)</f>
        <v>2.09350754742919</v>
      </c>
      <c r="AM372" s="7" cm="1">
        <f t="array" ref="AM372">SUMPRODUCT(N372:T372,$N$2:$T$2)/100</f>
        <v>10.6504823790299</v>
      </c>
      <c r="AN372" s="1" cm="1">
        <f t="array" ref="AN372">SUMPRODUCT(N372:T372,$N$1:$T$1)/100</f>
        <v>1109.7582017422</v>
      </c>
      <c r="AO372" s="1" cm="1">
        <f t="array" ref="AO372">-8.314*SUMPRODUCT((N372:T372/100)*LN(N372:T372/100+0.000000000001))</f>
        <v>3.62139437182299</v>
      </c>
      <c r="AP372" s="1" cm="1">
        <f t="array" ref="AP372">SUMPRODUCT((N372:T372/100)^2)</f>
        <v>0.811471129274498</v>
      </c>
      <c r="AQ372" s="1" cm="1">
        <f t="array" ref="AQ372">1/SUMPRODUCT((N372:T372/100)^2)</f>
        <v>1.23232973290628</v>
      </c>
      <c r="AR372" s="1" t="s">
        <v>55</v>
      </c>
      <c r="AS372" s="6">
        <f t="shared" si="125"/>
        <v>2</v>
      </c>
      <c r="AT372" s="1">
        <v>979.85</v>
      </c>
      <c r="AU372" s="1">
        <v>4</v>
      </c>
      <c r="AV372" s="1">
        <v>50</v>
      </c>
      <c r="AW372" s="1">
        <v>499.85</v>
      </c>
      <c r="AX372" s="1">
        <v>2</v>
      </c>
      <c r="AY372" s="5">
        <f t="shared" si="126"/>
        <v>249.925</v>
      </c>
      <c r="AZ372" s="1">
        <f t="shared" si="127"/>
        <v>1</v>
      </c>
      <c r="BA372" s="1">
        <f t="shared" si="128"/>
        <v>999.7</v>
      </c>
      <c r="BB372" s="1">
        <f t="shared" si="129"/>
        <v>480</v>
      </c>
      <c r="BC372" s="1" t="s">
        <v>56</v>
      </c>
      <c r="BD372" s="1">
        <v>242</v>
      </c>
      <c r="BE372" s="1" t="s">
        <v>52</v>
      </c>
      <c r="BF372" s="1" t="s">
        <v>52</v>
      </c>
      <c r="BG372" s="1">
        <v>33</v>
      </c>
      <c r="BH372" s="1">
        <f t="shared" si="130"/>
        <v>0.387974667339885</v>
      </c>
      <c r="BI372" s="1">
        <f t="shared" si="131"/>
        <v>0.859663223157214</v>
      </c>
    </row>
    <row r="373" spans="1:61">
      <c r="A373" s="1">
        <v>989</v>
      </c>
      <c r="B373" s="1" t="s">
        <v>99</v>
      </c>
      <c r="C373" s="1" t="str">
        <f>_xlfn.XLOOKUP(A373,All!$A:$A,All!$C:$C,"")</f>
        <v>Cu-Al-Cr-Mg-Ni-Si</v>
      </c>
      <c r="D373" s="1">
        <v>2</v>
      </c>
      <c r="E373" s="1" t="s">
        <v>1344</v>
      </c>
      <c r="F373" s="1">
        <f t="shared" si="110"/>
        <v>92.25</v>
      </c>
      <c r="G373" s="1">
        <v>0.5</v>
      </c>
      <c r="H373" s="1">
        <v>0.1</v>
      </c>
      <c r="I373" s="1">
        <v>0.15</v>
      </c>
      <c r="J373" s="1">
        <v>6</v>
      </c>
      <c r="K373" s="1">
        <v>1</v>
      </c>
      <c r="L373" s="1">
        <v>0</v>
      </c>
      <c r="M373" s="1" t="s">
        <v>1345</v>
      </c>
      <c r="N373" s="1" cm="1">
        <f t="array" ref="N373">(F373/$F$4)/SUMPRODUCT($F373:$L373/$F$4:$L$4)*100</f>
        <v>89.8241262975082</v>
      </c>
      <c r="O373" s="1" cm="1">
        <f t="array" ref="O373">(G373/$G$4)/SUMPRODUCT($F373:$L373/$F$4:$L$4)*100</f>
        <v>1.14659676353571</v>
      </c>
      <c r="P373" s="1" cm="1">
        <f t="array" ref="P373">(H373/$H$4)/SUMPRODUCT($F373:$L373/$F$4:$L$4)*100</f>
        <v>0.118999437932613</v>
      </c>
      <c r="Q373" s="1" cm="1">
        <f t="array" ref="Q373">(I373/$I$4)/SUMPRODUCT($F373:$L373/$F$4:$L$4)*100</f>
        <v>0.381865548739609</v>
      </c>
      <c r="R373" s="1" cm="1">
        <f t="array" ref="R373">(J373/$J$4)/SUMPRODUCT($F373:$L373/$F$4:$L$4)*100</f>
        <v>6.32528046759661</v>
      </c>
      <c r="S373" s="1" cm="1">
        <f t="array" ref="S373">(K373/$K$4)/SUMPRODUCT($F373:$L373/$F$4:$L$4)*100</f>
        <v>2.20313148468724</v>
      </c>
      <c r="T373" s="1" cm="1">
        <f t="array" ref="T373">(L373/$L$4)/SUMPRODUCT($F373:$L373/$F$4:$L$4)*100</f>
        <v>0</v>
      </c>
      <c r="U373" s="1">
        <f t="shared" si="111"/>
        <v>100</v>
      </c>
      <c r="V373" s="1">
        <f t="shared" si="112"/>
        <v>6</v>
      </c>
      <c r="W373" s="1">
        <f t="shared" si="113"/>
        <v>7</v>
      </c>
      <c r="X373" s="1">
        <f t="shared" si="114"/>
        <v>6</v>
      </c>
      <c r="Y373" s="1">
        <f t="shared" si="115"/>
        <v>0.0214285714285714</v>
      </c>
      <c r="Z373" s="1">
        <f t="shared" si="116"/>
        <v>0</v>
      </c>
      <c r="AA373" s="1">
        <f t="shared" si="117"/>
        <v>0</v>
      </c>
      <c r="AB373" s="1">
        <f t="shared" si="118"/>
        <v>0.1</v>
      </c>
      <c r="AC373" s="1">
        <f t="shared" si="119"/>
        <v>0</v>
      </c>
      <c r="AD373" s="1">
        <f t="shared" si="120"/>
        <v>1.18999437932613</v>
      </c>
      <c r="AE373" s="1">
        <f t="shared" si="121"/>
        <v>0.0142857142857143</v>
      </c>
      <c r="AF373" s="1">
        <f t="shared" si="122"/>
        <v>70</v>
      </c>
      <c r="AG373" s="1">
        <f t="shared" si="123"/>
        <v>0.7</v>
      </c>
      <c r="AH373" s="7">
        <f t="shared" si="124"/>
        <v>0.101758737024918</v>
      </c>
      <c r="AI373" s="7" cm="1">
        <f t="array" ref="AI373">SQRT(SUMPRODUCT(N373:T373/100,(1-($N$4:$T$4/(SUMPRODUCT(N373:T373,$N$4:$T$4)/100)))^2))</f>
        <v>0.0290537376869327</v>
      </c>
      <c r="AJ373" s="7" cm="1">
        <f t="array" ref="AJ373">SUMPRODUCT(N373:T373,$N$3:$T$3)/100</f>
        <v>1.8947687920439</v>
      </c>
      <c r="AK373" s="7" cm="1">
        <f t="array" ref="AK373">SUMPRODUCT(N373:T373/100,($N$3:$T$3-(SUMPRODUCT(N373:T373,$N$3:$T$3)/100))^2)</f>
        <v>0.00234106527333297</v>
      </c>
      <c r="AL373" s="7" cm="1">
        <f t="array" ref="AL373">SUMPRODUCT(N373:T373/100,($N$2:$T$2-(SUMPRODUCT(N373:T373,$N$2:$T$2)/100))^2)</f>
        <v>2.09350754742919</v>
      </c>
      <c r="AM373" s="7" cm="1">
        <f t="array" ref="AM373">SUMPRODUCT(N373:T373,$N$2:$T$2)/100</f>
        <v>10.6504823790299</v>
      </c>
      <c r="AN373" s="1" cm="1">
        <f t="array" ref="AN373">SUMPRODUCT(N373:T373,$N$1:$T$1)/100</f>
        <v>1109.7582017422</v>
      </c>
      <c r="AO373" s="1" cm="1">
        <f t="array" ref="AO373">-8.314*SUMPRODUCT((N373:T373/100)*LN(N373:T373/100+0.000000000001))</f>
        <v>3.62139437182299</v>
      </c>
      <c r="AP373" s="1" cm="1">
        <f t="array" ref="AP373">SUMPRODUCT((N373:T373/100)^2)</f>
        <v>0.811471129274498</v>
      </c>
      <c r="AQ373" s="1" cm="1">
        <f t="array" ref="AQ373">1/SUMPRODUCT((N373:T373/100)^2)</f>
        <v>1.23232973290628</v>
      </c>
      <c r="AR373" s="1" t="s">
        <v>54</v>
      </c>
      <c r="AS373" s="6">
        <f t="shared" si="125"/>
        <v>0</v>
      </c>
      <c r="AT373" s="1">
        <v>979.85</v>
      </c>
      <c r="AU373" s="1">
        <v>4</v>
      </c>
      <c r="AV373" s="1">
        <v>0</v>
      </c>
      <c r="AW373" s="1">
        <v>399.85</v>
      </c>
      <c r="AX373" s="1">
        <v>1.5</v>
      </c>
      <c r="AY373" s="5">
        <f t="shared" si="126"/>
        <v>0</v>
      </c>
      <c r="AZ373" s="1">
        <f t="shared" si="127"/>
        <v>0</v>
      </c>
      <c r="BA373" s="1">
        <f t="shared" si="128"/>
        <v>599.775</v>
      </c>
      <c r="BB373" s="1">
        <f t="shared" si="129"/>
        <v>580</v>
      </c>
      <c r="BC373" s="1" t="s">
        <v>51</v>
      </c>
      <c r="BD373" s="1">
        <v>244</v>
      </c>
      <c r="BE373" s="1" t="s">
        <v>52</v>
      </c>
      <c r="BF373" s="1" t="s">
        <v>52</v>
      </c>
      <c r="BG373" s="1">
        <v>33</v>
      </c>
      <c r="BH373" s="1">
        <f t="shared" si="130"/>
        <v>0.413696517457015</v>
      </c>
      <c r="BI373" s="1">
        <f t="shared" si="131"/>
        <v>0.856527083574307</v>
      </c>
    </row>
    <row r="374" spans="1:61">
      <c r="A374" s="1">
        <v>604</v>
      </c>
      <c r="B374" s="1" t="s">
        <v>97</v>
      </c>
      <c r="C374" s="1" t="str">
        <f>_xlfn.XLOOKUP(A374,All!$A:$A,All!$C:$C,"")</f>
        <v>Cu-Al-Cr-Mg-Ni-Si</v>
      </c>
      <c r="D374" s="1">
        <v>2</v>
      </c>
      <c r="E374" s="1" t="s">
        <v>1344</v>
      </c>
      <c r="F374" s="1">
        <f t="shared" si="110"/>
        <v>92.27</v>
      </c>
      <c r="G374" s="1">
        <v>0.49</v>
      </c>
      <c r="H374" s="1">
        <v>0.11</v>
      </c>
      <c r="I374" s="1">
        <v>0.12</v>
      </c>
      <c r="J374" s="1">
        <v>5.98</v>
      </c>
      <c r="K374" s="1">
        <v>1.03</v>
      </c>
      <c r="L374" s="1">
        <v>0</v>
      </c>
      <c r="M374" s="1" t="s">
        <v>1345</v>
      </c>
      <c r="N374" s="1" cm="1">
        <f t="array" ref="N374">(F374/$F$4)/SUMPRODUCT($F374:$L374/$F$4:$L$4)*100</f>
        <v>89.8641984588999</v>
      </c>
      <c r="O374" s="1" cm="1">
        <f t="array" ref="O374">(G374/$G$4)/SUMPRODUCT($F374:$L374/$F$4:$L$4)*100</f>
        <v>1.12392244657047</v>
      </c>
      <c r="P374" s="1" cm="1">
        <f t="array" ref="P374">(H374/$H$4)/SUMPRODUCT($F374:$L374/$F$4:$L$4)*100</f>
        <v>0.130929392522741</v>
      </c>
      <c r="Q374" s="1" cm="1">
        <f t="array" ref="Q374">(I374/$I$4)/SUMPRODUCT($F374:$L374/$F$4:$L$4)*100</f>
        <v>0.305562478066051</v>
      </c>
      <c r="R374" s="1" cm="1">
        <f t="array" ref="R374">(J374/$J$4)/SUMPRODUCT($F374:$L374/$F$4:$L$4)*100</f>
        <v>6.30564153814258</v>
      </c>
      <c r="S374" s="1" cm="1">
        <f t="array" ref="S374">(K374/$K$4)/SUMPRODUCT($F374:$L374/$F$4:$L$4)*100</f>
        <v>2.26974568579824</v>
      </c>
      <c r="T374" s="1" cm="1">
        <f t="array" ref="T374">(L374/$L$4)/SUMPRODUCT($F374:$L374/$F$4:$L$4)*100</f>
        <v>0</v>
      </c>
      <c r="U374" s="1">
        <f t="shared" si="111"/>
        <v>100</v>
      </c>
      <c r="V374" s="1">
        <f t="shared" si="112"/>
        <v>5.80582524271845</v>
      </c>
      <c r="W374" s="1">
        <f t="shared" si="113"/>
        <v>7.01</v>
      </c>
      <c r="X374" s="1">
        <f t="shared" si="114"/>
        <v>6.1594</v>
      </c>
      <c r="Y374" s="1">
        <f t="shared" si="115"/>
        <v>0.0171184022824536</v>
      </c>
      <c r="Z374" s="1">
        <f t="shared" si="116"/>
        <v>0</v>
      </c>
      <c r="AA374" s="1">
        <f t="shared" si="117"/>
        <v>0</v>
      </c>
      <c r="AB374" s="1">
        <f t="shared" si="118"/>
        <v>0.11</v>
      </c>
      <c r="AC374" s="1">
        <f t="shared" si="119"/>
        <v>0</v>
      </c>
      <c r="AD374" s="1">
        <f t="shared" si="120"/>
        <v>1.19026720475219</v>
      </c>
      <c r="AE374" s="1">
        <f t="shared" si="121"/>
        <v>0.0156918687589158</v>
      </c>
      <c r="AF374" s="1">
        <f t="shared" si="122"/>
        <v>63.7272727272727</v>
      </c>
      <c r="AG374" s="1">
        <f t="shared" si="123"/>
        <v>0.7711</v>
      </c>
      <c r="AH374" s="7">
        <f t="shared" si="124"/>
        <v>0.101358015411001</v>
      </c>
      <c r="AI374" s="7" cm="1">
        <f t="array" ref="AI374">SQRT(SUMPRODUCT(N374:T374/100,(1-($N$4:$T$4/(SUMPRODUCT(N374:T374,$N$4:$T$4)/100)))^2))</f>
        <v>0.0283459528596504</v>
      </c>
      <c r="AJ374" s="7" cm="1">
        <f t="array" ref="AJ374">SUMPRODUCT(N374:T374,$N$3:$T$3)/100</f>
        <v>1.89525413989612</v>
      </c>
      <c r="AK374" s="7" cm="1">
        <f t="array" ref="AK374">SUMPRODUCT(N374:T374/100,($N$3:$T$3-(SUMPRODUCT(N374:T374,$N$3:$T$3)/100))^2)</f>
        <v>0.00206807954721929</v>
      </c>
      <c r="AL374" s="7" cm="1">
        <f t="array" ref="AL374">SUMPRODUCT(N374:T374/100,($N$2:$T$2-(SUMPRODUCT(N374:T374,$N$2:$T$2)/100))^2)</f>
        <v>2.05513365727056</v>
      </c>
      <c r="AM374" s="7" cm="1">
        <f t="array" ref="AM374">SUMPRODUCT(N374:T374,$N$2:$T$2)/100</f>
        <v>10.654100498235</v>
      </c>
      <c r="AN374" s="1" cm="1">
        <f t="array" ref="AN374">SUMPRODUCT(N374:T374,$N$1:$T$1)/100</f>
        <v>1110.43082202411</v>
      </c>
      <c r="AO374" s="1" cm="1">
        <f t="array" ref="AO374">-8.314*SUMPRODUCT((N374:T374/100)*LN(N374:T374/100+0.000000000001))</f>
        <v>3.60047464611669</v>
      </c>
      <c r="AP374" s="1" cm="1">
        <f t="array" ref="AP374">SUMPRODUCT((N374:T374/100)^2)</f>
        <v>0.812186073794603</v>
      </c>
      <c r="AQ374" s="1" cm="1">
        <f t="array" ref="AQ374">1/SUMPRODUCT((N374:T374/100)^2)</f>
        <v>1.23124494775922</v>
      </c>
      <c r="AR374" s="1" t="s">
        <v>50</v>
      </c>
      <c r="AS374" s="6">
        <f t="shared" si="125"/>
        <v>1</v>
      </c>
      <c r="AT374" s="1">
        <v>969.85</v>
      </c>
      <c r="AU374" s="1">
        <v>6</v>
      </c>
      <c r="AV374" s="1">
        <v>50</v>
      </c>
      <c r="AW374" s="1">
        <v>549.85</v>
      </c>
      <c r="AX374" s="1">
        <v>1</v>
      </c>
      <c r="AY374" s="5">
        <f t="shared" si="126"/>
        <v>274.925</v>
      </c>
      <c r="AZ374" s="1">
        <f t="shared" si="127"/>
        <v>0.5</v>
      </c>
      <c r="BA374" s="1">
        <f t="shared" si="128"/>
        <v>549.85</v>
      </c>
      <c r="BB374" s="1">
        <f t="shared" si="129"/>
        <v>420</v>
      </c>
      <c r="BC374" s="1" t="s">
        <v>51</v>
      </c>
      <c r="BD374" s="1">
        <v>253</v>
      </c>
      <c r="BE374" s="1" t="s">
        <v>52</v>
      </c>
      <c r="BF374" s="1" t="s">
        <v>52</v>
      </c>
      <c r="BG374" s="1">
        <v>33</v>
      </c>
      <c r="BH374" s="1">
        <f t="shared" si="130"/>
        <v>0.529444842984102</v>
      </c>
      <c r="BI374" s="1">
        <f t="shared" si="131"/>
        <v>0.842822772629174</v>
      </c>
    </row>
    <row r="375" spans="1:61">
      <c r="A375" s="1">
        <v>1006</v>
      </c>
      <c r="B375" s="1" t="s">
        <v>99</v>
      </c>
      <c r="C375" s="1" t="str">
        <f>_xlfn.XLOOKUP(A375,All!$A:$A,All!$C:$C,"")</f>
        <v>Cu-Al-Cr-Mg-Ni-Si</v>
      </c>
      <c r="D375" s="1">
        <v>2</v>
      </c>
      <c r="E375" s="1" t="s">
        <v>1344</v>
      </c>
      <c r="F375" s="1">
        <f t="shared" si="110"/>
        <v>92.25</v>
      </c>
      <c r="G375" s="1">
        <v>0.5</v>
      </c>
      <c r="H375" s="1">
        <v>0.1</v>
      </c>
      <c r="I375" s="1">
        <v>0.15</v>
      </c>
      <c r="J375" s="1">
        <v>6</v>
      </c>
      <c r="K375" s="1">
        <v>1</v>
      </c>
      <c r="L375" s="1">
        <v>0</v>
      </c>
      <c r="M375" s="1" t="s">
        <v>1345</v>
      </c>
      <c r="N375" s="1" cm="1">
        <f t="array" ref="N375">(F375/$F$4)/SUMPRODUCT($F375:$L375/$F$4:$L$4)*100</f>
        <v>89.8241262975082</v>
      </c>
      <c r="O375" s="1" cm="1">
        <f t="array" ref="O375">(G375/$G$4)/SUMPRODUCT($F375:$L375/$F$4:$L$4)*100</f>
        <v>1.14659676353571</v>
      </c>
      <c r="P375" s="1" cm="1">
        <f t="array" ref="P375">(H375/$H$4)/SUMPRODUCT($F375:$L375/$F$4:$L$4)*100</f>
        <v>0.118999437932613</v>
      </c>
      <c r="Q375" s="1" cm="1">
        <f t="array" ref="Q375">(I375/$I$4)/SUMPRODUCT($F375:$L375/$F$4:$L$4)*100</f>
        <v>0.381865548739609</v>
      </c>
      <c r="R375" s="1" cm="1">
        <f t="array" ref="R375">(J375/$J$4)/SUMPRODUCT($F375:$L375/$F$4:$L$4)*100</f>
        <v>6.32528046759661</v>
      </c>
      <c r="S375" s="1" cm="1">
        <f t="array" ref="S375">(K375/$K$4)/SUMPRODUCT($F375:$L375/$F$4:$L$4)*100</f>
        <v>2.20313148468724</v>
      </c>
      <c r="T375" s="1" cm="1">
        <f t="array" ref="T375">(L375/$L$4)/SUMPRODUCT($F375:$L375/$F$4:$L$4)*100</f>
        <v>0</v>
      </c>
      <c r="U375" s="1">
        <f t="shared" si="111"/>
        <v>100</v>
      </c>
      <c r="V375" s="1">
        <f t="shared" si="112"/>
        <v>6</v>
      </c>
      <c r="W375" s="1">
        <f t="shared" si="113"/>
        <v>7</v>
      </c>
      <c r="X375" s="1">
        <f t="shared" si="114"/>
        <v>6</v>
      </c>
      <c r="Y375" s="1">
        <f t="shared" si="115"/>
        <v>0.0214285714285714</v>
      </c>
      <c r="Z375" s="1">
        <f t="shared" si="116"/>
        <v>0</v>
      </c>
      <c r="AA375" s="1">
        <f t="shared" si="117"/>
        <v>0</v>
      </c>
      <c r="AB375" s="1">
        <f t="shared" si="118"/>
        <v>0.1</v>
      </c>
      <c r="AC375" s="1">
        <f t="shared" si="119"/>
        <v>0</v>
      </c>
      <c r="AD375" s="1">
        <f t="shared" si="120"/>
        <v>1.18999437932613</v>
      </c>
      <c r="AE375" s="1">
        <f t="shared" si="121"/>
        <v>0.0142857142857143</v>
      </c>
      <c r="AF375" s="1">
        <f t="shared" si="122"/>
        <v>70</v>
      </c>
      <c r="AG375" s="1">
        <f t="shared" si="123"/>
        <v>0.7</v>
      </c>
      <c r="AH375" s="7">
        <f t="shared" si="124"/>
        <v>0.101758737024918</v>
      </c>
      <c r="AI375" s="7" cm="1">
        <f t="array" ref="AI375">SQRT(SUMPRODUCT(N375:T375/100,(1-($N$4:$T$4/(SUMPRODUCT(N375:T375,$N$4:$T$4)/100)))^2))</f>
        <v>0.0290537376869327</v>
      </c>
      <c r="AJ375" s="7" cm="1">
        <f t="array" ref="AJ375">SUMPRODUCT(N375:T375,$N$3:$T$3)/100</f>
        <v>1.8947687920439</v>
      </c>
      <c r="AK375" s="7" cm="1">
        <f t="array" ref="AK375">SUMPRODUCT(N375:T375/100,($N$3:$T$3-(SUMPRODUCT(N375:T375,$N$3:$T$3)/100))^2)</f>
        <v>0.00234106527333297</v>
      </c>
      <c r="AL375" s="7" cm="1">
        <f t="array" ref="AL375">SUMPRODUCT(N375:T375/100,($N$2:$T$2-(SUMPRODUCT(N375:T375,$N$2:$T$2)/100))^2)</f>
        <v>2.09350754742919</v>
      </c>
      <c r="AM375" s="7" cm="1">
        <f t="array" ref="AM375">SUMPRODUCT(N375:T375,$N$2:$T$2)/100</f>
        <v>10.6504823790299</v>
      </c>
      <c r="AN375" s="1" cm="1">
        <f t="array" ref="AN375">SUMPRODUCT(N375:T375,$N$1:$T$1)/100</f>
        <v>1109.7582017422</v>
      </c>
      <c r="AO375" s="1" cm="1">
        <f t="array" ref="AO375">-8.314*SUMPRODUCT((N375:T375/100)*LN(N375:T375/100+0.000000000001))</f>
        <v>3.62139437182299</v>
      </c>
      <c r="AP375" s="1" cm="1">
        <f t="array" ref="AP375">SUMPRODUCT((N375:T375/100)^2)</f>
        <v>0.811471129274498</v>
      </c>
      <c r="AQ375" s="1" cm="1">
        <f t="array" ref="AQ375">1/SUMPRODUCT((N375:T375/100)^2)</f>
        <v>1.23232973290628</v>
      </c>
      <c r="AR375" s="1" t="s">
        <v>55</v>
      </c>
      <c r="AS375" s="6">
        <f t="shared" si="125"/>
        <v>2</v>
      </c>
      <c r="AT375" s="1">
        <v>979.85</v>
      </c>
      <c r="AU375" s="1">
        <v>4</v>
      </c>
      <c r="AV375" s="1">
        <v>50</v>
      </c>
      <c r="AW375" s="1">
        <v>499.85</v>
      </c>
      <c r="AX375" s="1">
        <v>1.5</v>
      </c>
      <c r="AY375" s="5">
        <f t="shared" si="126"/>
        <v>249.925</v>
      </c>
      <c r="AZ375" s="1">
        <f t="shared" si="127"/>
        <v>0.75</v>
      </c>
      <c r="BA375" s="1">
        <f t="shared" si="128"/>
        <v>749.775</v>
      </c>
      <c r="BB375" s="1">
        <f t="shared" si="129"/>
        <v>480</v>
      </c>
      <c r="BC375" s="1" t="s">
        <v>56</v>
      </c>
      <c r="BD375" s="1">
        <v>253</v>
      </c>
      <c r="BE375" s="1" t="s">
        <v>52</v>
      </c>
      <c r="BF375" s="1" t="s">
        <v>52</v>
      </c>
      <c r="BG375" s="1">
        <v>33</v>
      </c>
      <c r="BH375" s="1">
        <f t="shared" si="130"/>
        <v>0.529444842984102</v>
      </c>
      <c r="BI375" s="1">
        <f t="shared" si="131"/>
        <v>0.842822772629174</v>
      </c>
    </row>
    <row r="376" spans="1:61">
      <c r="A376" s="1">
        <v>823</v>
      </c>
      <c r="B376" s="1" t="s">
        <v>99</v>
      </c>
      <c r="C376" s="1" t="str">
        <f>_xlfn.XLOOKUP(A376,All!$A:$A,All!$C:$C,"")</f>
        <v>Cu-Al-Cr-Mg-Ni-Si</v>
      </c>
      <c r="D376" s="1">
        <v>2</v>
      </c>
      <c r="E376" s="1" t="s">
        <v>1344</v>
      </c>
      <c r="F376" s="1">
        <f t="shared" si="110"/>
        <v>92.25</v>
      </c>
      <c r="G376" s="1">
        <v>0.5</v>
      </c>
      <c r="H376" s="1">
        <v>0.1</v>
      </c>
      <c r="I376" s="1">
        <v>0.15</v>
      </c>
      <c r="J376" s="1">
        <v>6</v>
      </c>
      <c r="K376" s="1">
        <v>1</v>
      </c>
      <c r="L376" s="1">
        <v>0</v>
      </c>
      <c r="M376" s="1" t="s">
        <v>1345</v>
      </c>
      <c r="N376" s="1" cm="1">
        <f t="array" ref="N376">(F376/$F$4)/SUMPRODUCT($F376:$L376/$F$4:$L$4)*100</f>
        <v>89.8241262975082</v>
      </c>
      <c r="O376" s="1" cm="1">
        <f t="array" ref="O376">(G376/$G$4)/SUMPRODUCT($F376:$L376/$F$4:$L$4)*100</f>
        <v>1.14659676353571</v>
      </c>
      <c r="P376" s="1" cm="1">
        <f t="array" ref="P376">(H376/$H$4)/SUMPRODUCT($F376:$L376/$F$4:$L$4)*100</f>
        <v>0.118999437932613</v>
      </c>
      <c r="Q376" s="1" cm="1">
        <f t="array" ref="Q376">(I376/$I$4)/SUMPRODUCT($F376:$L376/$F$4:$L$4)*100</f>
        <v>0.381865548739609</v>
      </c>
      <c r="R376" s="1" cm="1">
        <f t="array" ref="R376">(J376/$J$4)/SUMPRODUCT($F376:$L376/$F$4:$L$4)*100</f>
        <v>6.32528046759661</v>
      </c>
      <c r="S376" s="1" cm="1">
        <f t="array" ref="S376">(K376/$K$4)/SUMPRODUCT($F376:$L376/$F$4:$L$4)*100</f>
        <v>2.20313148468724</v>
      </c>
      <c r="T376" s="1" cm="1">
        <f t="array" ref="T376">(L376/$L$4)/SUMPRODUCT($F376:$L376/$F$4:$L$4)*100</f>
        <v>0</v>
      </c>
      <c r="U376" s="1">
        <f t="shared" si="111"/>
        <v>100</v>
      </c>
      <c r="V376" s="1">
        <f t="shared" si="112"/>
        <v>6</v>
      </c>
      <c r="W376" s="1">
        <f t="shared" si="113"/>
        <v>7</v>
      </c>
      <c r="X376" s="1">
        <f t="shared" si="114"/>
        <v>6</v>
      </c>
      <c r="Y376" s="1">
        <f t="shared" si="115"/>
        <v>0.0214285714285714</v>
      </c>
      <c r="Z376" s="1">
        <f t="shared" si="116"/>
        <v>0</v>
      </c>
      <c r="AA376" s="1">
        <f t="shared" si="117"/>
        <v>0</v>
      </c>
      <c r="AB376" s="1">
        <f t="shared" si="118"/>
        <v>0.1</v>
      </c>
      <c r="AC376" s="1">
        <f t="shared" si="119"/>
        <v>0</v>
      </c>
      <c r="AD376" s="1">
        <f t="shared" si="120"/>
        <v>1.18999437932613</v>
      </c>
      <c r="AE376" s="1">
        <f t="shared" si="121"/>
        <v>0.0142857142857143</v>
      </c>
      <c r="AF376" s="1">
        <f t="shared" si="122"/>
        <v>70</v>
      </c>
      <c r="AG376" s="1">
        <f t="shared" si="123"/>
        <v>0.7</v>
      </c>
      <c r="AH376" s="7">
        <f t="shared" si="124"/>
        <v>0.101758737024918</v>
      </c>
      <c r="AI376" s="7" cm="1">
        <f t="array" ref="AI376">SQRT(SUMPRODUCT(N376:T376/100,(1-($N$4:$T$4/(SUMPRODUCT(N376:T376,$N$4:$T$4)/100)))^2))</f>
        <v>0.0290537376869327</v>
      </c>
      <c r="AJ376" s="7" cm="1">
        <f t="array" ref="AJ376">SUMPRODUCT(N376:T376,$N$3:$T$3)/100</f>
        <v>1.8947687920439</v>
      </c>
      <c r="AK376" s="7" cm="1">
        <f t="array" ref="AK376">SUMPRODUCT(N376:T376/100,($N$3:$T$3-(SUMPRODUCT(N376:T376,$N$3:$T$3)/100))^2)</f>
        <v>0.00234106527333297</v>
      </c>
      <c r="AL376" s="7" cm="1">
        <f t="array" ref="AL376">SUMPRODUCT(N376:T376/100,($N$2:$T$2-(SUMPRODUCT(N376:T376,$N$2:$T$2)/100))^2)</f>
        <v>2.09350754742919</v>
      </c>
      <c r="AM376" s="7" cm="1">
        <f t="array" ref="AM376">SUMPRODUCT(N376:T376,$N$2:$T$2)/100</f>
        <v>10.6504823790299</v>
      </c>
      <c r="AN376" s="1" cm="1">
        <f t="array" ref="AN376">SUMPRODUCT(N376:T376,$N$1:$T$1)/100</f>
        <v>1109.7582017422</v>
      </c>
      <c r="AO376" s="1" cm="1">
        <f t="array" ref="AO376">-8.314*SUMPRODUCT((N376:T376/100)*LN(N376:T376/100+0.000000000001))</f>
        <v>3.62139437182299</v>
      </c>
      <c r="AP376" s="1" cm="1">
        <f t="array" ref="AP376">SUMPRODUCT((N376:T376/100)^2)</f>
        <v>0.811471129274498</v>
      </c>
      <c r="AQ376" s="1" cm="1">
        <f t="array" ref="AQ376">1/SUMPRODUCT((N376:T376/100)^2)</f>
        <v>1.23232973290628</v>
      </c>
      <c r="AR376" s="1" t="s">
        <v>55</v>
      </c>
      <c r="AS376" s="6">
        <f t="shared" si="125"/>
        <v>2</v>
      </c>
      <c r="AT376" s="1">
        <v>979.85</v>
      </c>
      <c r="AU376" s="1">
        <v>4</v>
      </c>
      <c r="AV376" s="1">
        <v>50</v>
      </c>
      <c r="AW376" s="1">
        <v>399.85</v>
      </c>
      <c r="AX376" s="1">
        <v>0.083</v>
      </c>
      <c r="AY376" s="5">
        <f t="shared" si="126"/>
        <v>199.925</v>
      </c>
      <c r="AZ376" s="1">
        <f t="shared" si="127"/>
        <v>0.0415</v>
      </c>
      <c r="BA376" s="1">
        <f t="shared" si="128"/>
        <v>33.18755</v>
      </c>
      <c r="BB376" s="1">
        <f t="shared" si="129"/>
        <v>580</v>
      </c>
      <c r="BC376" s="1" t="s">
        <v>56</v>
      </c>
      <c r="BD376" s="1">
        <v>255</v>
      </c>
      <c r="BE376" s="1" t="s">
        <v>52</v>
      </c>
      <c r="BF376" s="1" t="s">
        <v>52</v>
      </c>
      <c r="BG376" s="1">
        <v>33</v>
      </c>
      <c r="BH376" s="1">
        <f t="shared" si="130"/>
        <v>0.555166693101232</v>
      </c>
      <c r="BI376" s="1">
        <f t="shared" si="131"/>
        <v>0.839870245957322</v>
      </c>
    </row>
    <row r="377" spans="1:61">
      <c r="A377" s="1">
        <v>842</v>
      </c>
      <c r="B377" s="1" t="s">
        <v>99</v>
      </c>
      <c r="C377" s="1" t="str">
        <f>_xlfn.XLOOKUP(A377,All!$A:$A,All!$C:$C,"")</f>
        <v>Cu-Al-Cr-Mg-Ni-Si</v>
      </c>
      <c r="D377" s="1">
        <v>2</v>
      </c>
      <c r="E377" s="1" t="s">
        <v>1344</v>
      </c>
      <c r="F377" s="1">
        <f t="shared" si="110"/>
        <v>92.25</v>
      </c>
      <c r="G377" s="1">
        <v>0.5</v>
      </c>
      <c r="H377" s="1">
        <v>0.1</v>
      </c>
      <c r="I377" s="1">
        <v>0.15</v>
      </c>
      <c r="J377" s="1">
        <v>6</v>
      </c>
      <c r="K377" s="1">
        <v>1</v>
      </c>
      <c r="L377" s="1">
        <v>0</v>
      </c>
      <c r="M377" s="1" t="s">
        <v>1345</v>
      </c>
      <c r="N377" s="1" cm="1">
        <f t="array" ref="N377">(F377/$F$4)/SUMPRODUCT($F377:$L377/$F$4:$L$4)*100</f>
        <v>89.8241262975082</v>
      </c>
      <c r="O377" s="1" cm="1">
        <f t="array" ref="O377">(G377/$G$4)/SUMPRODUCT($F377:$L377/$F$4:$L$4)*100</f>
        <v>1.14659676353571</v>
      </c>
      <c r="P377" s="1" cm="1">
        <f t="array" ref="P377">(H377/$H$4)/SUMPRODUCT($F377:$L377/$F$4:$L$4)*100</f>
        <v>0.118999437932613</v>
      </c>
      <c r="Q377" s="1" cm="1">
        <f t="array" ref="Q377">(I377/$I$4)/SUMPRODUCT($F377:$L377/$F$4:$L$4)*100</f>
        <v>0.381865548739609</v>
      </c>
      <c r="R377" s="1" cm="1">
        <f t="array" ref="R377">(J377/$J$4)/SUMPRODUCT($F377:$L377/$F$4:$L$4)*100</f>
        <v>6.32528046759661</v>
      </c>
      <c r="S377" s="1" cm="1">
        <f t="array" ref="S377">(K377/$K$4)/SUMPRODUCT($F377:$L377/$F$4:$L$4)*100</f>
        <v>2.20313148468724</v>
      </c>
      <c r="T377" s="1" cm="1">
        <f t="array" ref="T377">(L377/$L$4)/SUMPRODUCT($F377:$L377/$F$4:$L$4)*100</f>
        <v>0</v>
      </c>
      <c r="U377" s="1">
        <f t="shared" si="111"/>
        <v>100</v>
      </c>
      <c r="V377" s="1">
        <f t="shared" si="112"/>
        <v>6</v>
      </c>
      <c r="W377" s="1">
        <f t="shared" si="113"/>
        <v>7</v>
      </c>
      <c r="X377" s="1">
        <f t="shared" si="114"/>
        <v>6</v>
      </c>
      <c r="Y377" s="1">
        <f t="shared" si="115"/>
        <v>0.0214285714285714</v>
      </c>
      <c r="Z377" s="1">
        <f t="shared" si="116"/>
        <v>0</v>
      </c>
      <c r="AA377" s="1">
        <f t="shared" si="117"/>
        <v>0</v>
      </c>
      <c r="AB377" s="1">
        <f t="shared" si="118"/>
        <v>0.1</v>
      </c>
      <c r="AC377" s="1">
        <f t="shared" si="119"/>
        <v>0</v>
      </c>
      <c r="AD377" s="1">
        <f t="shared" si="120"/>
        <v>1.18999437932613</v>
      </c>
      <c r="AE377" s="1">
        <f t="shared" si="121"/>
        <v>0.0142857142857143</v>
      </c>
      <c r="AF377" s="1">
        <f t="shared" si="122"/>
        <v>70</v>
      </c>
      <c r="AG377" s="1">
        <f t="shared" si="123"/>
        <v>0.7</v>
      </c>
      <c r="AH377" s="7">
        <f t="shared" si="124"/>
        <v>0.101758737024918</v>
      </c>
      <c r="AI377" s="7" cm="1">
        <f t="array" ref="AI377">SQRT(SUMPRODUCT(N377:T377/100,(1-($N$4:$T$4/(SUMPRODUCT(N377:T377,$N$4:$T$4)/100)))^2))</f>
        <v>0.0290537376869327</v>
      </c>
      <c r="AJ377" s="7" cm="1">
        <f t="array" ref="AJ377">SUMPRODUCT(N377:T377,$N$3:$T$3)/100</f>
        <v>1.8947687920439</v>
      </c>
      <c r="AK377" s="7" cm="1">
        <f t="array" ref="AK377">SUMPRODUCT(N377:T377/100,($N$3:$T$3-(SUMPRODUCT(N377:T377,$N$3:$T$3)/100))^2)</f>
        <v>0.00234106527333297</v>
      </c>
      <c r="AL377" s="7" cm="1">
        <f t="array" ref="AL377">SUMPRODUCT(N377:T377/100,($N$2:$T$2-(SUMPRODUCT(N377:T377,$N$2:$T$2)/100))^2)</f>
        <v>2.09350754742919</v>
      </c>
      <c r="AM377" s="7" cm="1">
        <f t="array" ref="AM377">SUMPRODUCT(N377:T377,$N$2:$T$2)/100</f>
        <v>10.6504823790299</v>
      </c>
      <c r="AN377" s="1" cm="1">
        <f t="array" ref="AN377">SUMPRODUCT(N377:T377,$N$1:$T$1)/100</f>
        <v>1109.7582017422</v>
      </c>
      <c r="AO377" s="1" cm="1">
        <f t="array" ref="AO377">-8.314*SUMPRODUCT((N377:T377/100)*LN(N377:T377/100+0.000000000001))</f>
        <v>3.62139437182299</v>
      </c>
      <c r="AP377" s="1" cm="1">
        <f t="array" ref="AP377">SUMPRODUCT((N377:T377/100)^2)</f>
        <v>0.811471129274498</v>
      </c>
      <c r="AQ377" s="1" cm="1">
        <f t="array" ref="AQ377">1/SUMPRODUCT((N377:T377/100)^2)</f>
        <v>1.23232973290628</v>
      </c>
      <c r="AR377" s="1" t="s">
        <v>55</v>
      </c>
      <c r="AS377" s="6">
        <f t="shared" si="125"/>
        <v>2</v>
      </c>
      <c r="AT377" s="1">
        <v>979.85</v>
      </c>
      <c r="AU377" s="1">
        <v>4</v>
      </c>
      <c r="AV377" s="1">
        <v>50</v>
      </c>
      <c r="AW377" s="1">
        <v>549.85</v>
      </c>
      <c r="AX377" s="1">
        <v>0.083</v>
      </c>
      <c r="AY377" s="5">
        <f t="shared" si="126"/>
        <v>274.925</v>
      </c>
      <c r="AZ377" s="1">
        <f t="shared" si="127"/>
        <v>0.0415</v>
      </c>
      <c r="BA377" s="1">
        <f t="shared" si="128"/>
        <v>45.63755</v>
      </c>
      <c r="BB377" s="1">
        <f t="shared" si="129"/>
        <v>430</v>
      </c>
      <c r="BC377" s="1" t="s">
        <v>56</v>
      </c>
      <c r="BD377" s="1">
        <v>264</v>
      </c>
      <c r="BE377" s="1" t="s">
        <v>52</v>
      </c>
      <c r="BF377" s="1" t="s">
        <v>52</v>
      </c>
      <c r="BG377" s="1">
        <v>33</v>
      </c>
      <c r="BH377" s="1">
        <f t="shared" si="130"/>
        <v>0.670915018628318</v>
      </c>
      <c r="BI377" s="1">
        <f t="shared" si="131"/>
        <v>0.827016737870009</v>
      </c>
    </row>
    <row r="378" spans="1:61">
      <c r="A378" s="1">
        <v>841</v>
      </c>
      <c r="B378" s="1" t="s">
        <v>99</v>
      </c>
      <c r="C378" s="1" t="str">
        <f>_xlfn.XLOOKUP(A378,All!$A:$A,All!$C:$C,"")</f>
        <v>Cu-Al-Cr-Mg-Ni-Si</v>
      </c>
      <c r="D378" s="1">
        <v>2</v>
      </c>
      <c r="E378" s="1" t="s">
        <v>1344</v>
      </c>
      <c r="F378" s="1">
        <f t="shared" si="110"/>
        <v>92.25</v>
      </c>
      <c r="G378" s="1">
        <v>0.5</v>
      </c>
      <c r="H378" s="1">
        <v>0.1</v>
      </c>
      <c r="I378" s="1">
        <v>0.15</v>
      </c>
      <c r="J378" s="1">
        <v>6</v>
      </c>
      <c r="K378" s="1">
        <v>1</v>
      </c>
      <c r="L378" s="1">
        <v>0</v>
      </c>
      <c r="M378" s="1" t="s">
        <v>1345</v>
      </c>
      <c r="N378" s="1" cm="1">
        <f t="array" ref="N378">(F378/$F$4)/SUMPRODUCT($F378:$L378/$F$4:$L$4)*100</f>
        <v>89.8241262975082</v>
      </c>
      <c r="O378" s="1" cm="1">
        <f t="array" ref="O378">(G378/$G$4)/SUMPRODUCT($F378:$L378/$F$4:$L$4)*100</f>
        <v>1.14659676353571</v>
      </c>
      <c r="P378" s="1" cm="1">
        <f t="array" ref="P378">(H378/$H$4)/SUMPRODUCT($F378:$L378/$F$4:$L$4)*100</f>
        <v>0.118999437932613</v>
      </c>
      <c r="Q378" s="1" cm="1">
        <f t="array" ref="Q378">(I378/$I$4)/SUMPRODUCT($F378:$L378/$F$4:$L$4)*100</f>
        <v>0.381865548739609</v>
      </c>
      <c r="R378" s="1" cm="1">
        <f t="array" ref="R378">(J378/$J$4)/SUMPRODUCT($F378:$L378/$F$4:$L$4)*100</f>
        <v>6.32528046759661</v>
      </c>
      <c r="S378" s="1" cm="1">
        <f t="array" ref="S378">(K378/$K$4)/SUMPRODUCT($F378:$L378/$F$4:$L$4)*100</f>
        <v>2.20313148468724</v>
      </c>
      <c r="T378" s="1" cm="1">
        <f t="array" ref="T378">(L378/$L$4)/SUMPRODUCT($F378:$L378/$F$4:$L$4)*100</f>
        <v>0</v>
      </c>
      <c r="U378" s="1">
        <f t="shared" si="111"/>
        <v>100</v>
      </c>
      <c r="V378" s="1">
        <f t="shared" si="112"/>
        <v>6</v>
      </c>
      <c r="W378" s="1">
        <f t="shared" si="113"/>
        <v>7</v>
      </c>
      <c r="X378" s="1">
        <f t="shared" si="114"/>
        <v>6</v>
      </c>
      <c r="Y378" s="1">
        <f t="shared" si="115"/>
        <v>0.0214285714285714</v>
      </c>
      <c r="Z378" s="1">
        <f t="shared" si="116"/>
        <v>0</v>
      </c>
      <c r="AA378" s="1">
        <f t="shared" si="117"/>
        <v>0</v>
      </c>
      <c r="AB378" s="1">
        <f t="shared" si="118"/>
        <v>0.1</v>
      </c>
      <c r="AC378" s="1">
        <f t="shared" si="119"/>
        <v>0</v>
      </c>
      <c r="AD378" s="1">
        <f t="shared" si="120"/>
        <v>1.18999437932613</v>
      </c>
      <c r="AE378" s="1">
        <f t="shared" si="121"/>
        <v>0.0142857142857143</v>
      </c>
      <c r="AF378" s="1">
        <f t="shared" si="122"/>
        <v>70</v>
      </c>
      <c r="AG378" s="1">
        <f t="shared" si="123"/>
        <v>0.7</v>
      </c>
      <c r="AH378" s="7">
        <f t="shared" si="124"/>
        <v>0.101758737024918</v>
      </c>
      <c r="AI378" s="7" cm="1">
        <f t="array" ref="AI378">SQRT(SUMPRODUCT(N378:T378/100,(1-($N$4:$T$4/(SUMPRODUCT(N378:T378,$N$4:$T$4)/100)))^2))</f>
        <v>0.0290537376869327</v>
      </c>
      <c r="AJ378" s="7" cm="1">
        <f t="array" ref="AJ378">SUMPRODUCT(N378:T378,$N$3:$T$3)/100</f>
        <v>1.8947687920439</v>
      </c>
      <c r="AK378" s="7" cm="1">
        <f t="array" ref="AK378">SUMPRODUCT(N378:T378/100,($N$3:$T$3-(SUMPRODUCT(N378:T378,$N$3:$T$3)/100))^2)</f>
        <v>0.00234106527333297</v>
      </c>
      <c r="AL378" s="7" cm="1">
        <f t="array" ref="AL378">SUMPRODUCT(N378:T378/100,($N$2:$T$2-(SUMPRODUCT(N378:T378,$N$2:$T$2)/100))^2)</f>
        <v>2.09350754742919</v>
      </c>
      <c r="AM378" s="7" cm="1">
        <f t="array" ref="AM378">SUMPRODUCT(N378:T378,$N$2:$T$2)/100</f>
        <v>10.6504823790299</v>
      </c>
      <c r="AN378" s="1" cm="1">
        <f t="array" ref="AN378">SUMPRODUCT(N378:T378,$N$1:$T$1)/100</f>
        <v>1109.7582017422</v>
      </c>
      <c r="AO378" s="1" cm="1">
        <f t="array" ref="AO378">-8.314*SUMPRODUCT((N378:T378/100)*LN(N378:T378/100+0.000000000001))</f>
        <v>3.62139437182299</v>
      </c>
      <c r="AP378" s="1" cm="1">
        <f t="array" ref="AP378">SUMPRODUCT((N378:T378/100)^2)</f>
        <v>0.811471129274498</v>
      </c>
      <c r="AQ378" s="1" cm="1">
        <f t="array" ref="AQ378">1/SUMPRODUCT((N378:T378/100)^2)</f>
        <v>1.23232973290628</v>
      </c>
      <c r="AR378" s="1" t="s">
        <v>55</v>
      </c>
      <c r="AS378" s="6">
        <f t="shared" si="125"/>
        <v>2</v>
      </c>
      <c r="AT378" s="1">
        <v>979.85</v>
      </c>
      <c r="AU378" s="1">
        <v>4</v>
      </c>
      <c r="AV378" s="1">
        <v>50</v>
      </c>
      <c r="AW378" s="1">
        <v>499.85</v>
      </c>
      <c r="AX378" s="1">
        <v>0.083</v>
      </c>
      <c r="AY378" s="5">
        <f t="shared" si="126"/>
        <v>249.925</v>
      </c>
      <c r="AZ378" s="1">
        <f t="shared" si="127"/>
        <v>0.0415</v>
      </c>
      <c r="BA378" s="1">
        <f t="shared" si="128"/>
        <v>41.48755</v>
      </c>
      <c r="BB378" s="1">
        <f t="shared" si="129"/>
        <v>480</v>
      </c>
      <c r="BC378" s="1" t="s">
        <v>56</v>
      </c>
      <c r="BD378" s="1">
        <v>286</v>
      </c>
      <c r="BE378" s="1" t="s">
        <v>52</v>
      </c>
      <c r="BF378" s="1" t="s">
        <v>52</v>
      </c>
      <c r="BG378" s="1">
        <v>33</v>
      </c>
      <c r="BH378" s="1">
        <f t="shared" si="130"/>
        <v>0.953855369916751</v>
      </c>
      <c r="BI378" s="1">
        <f t="shared" si="131"/>
        <v>0.798749567481218</v>
      </c>
    </row>
    <row r="379" spans="1:61">
      <c r="A379" s="1">
        <v>813</v>
      </c>
      <c r="B379" s="1" t="s">
        <v>96</v>
      </c>
      <c r="C379" s="1" t="str">
        <f>_xlfn.XLOOKUP(A379,All!$A:$A,All!$C:$C,"")</f>
        <v>Cu-Al-Cr-Mg-Ni-Si</v>
      </c>
      <c r="D379" s="1">
        <v>2</v>
      </c>
      <c r="E379" s="1" t="s">
        <v>1344</v>
      </c>
      <c r="F379" s="1">
        <f t="shared" si="110"/>
        <v>92.25</v>
      </c>
      <c r="G379" s="1">
        <v>0.5</v>
      </c>
      <c r="H379" s="1">
        <v>0.1</v>
      </c>
      <c r="I379" s="1">
        <v>0.15</v>
      </c>
      <c r="J379" s="1">
        <v>6</v>
      </c>
      <c r="K379" s="1">
        <v>1</v>
      </c>
      <c r="L379" s="1">
        <v>0</v>
      </c>
      <c r="M379" s="1" t="s">
        <v>1345</v>
      </c>
      <c r="N379" s="1" cm="1">
        <f t="array" ref="N379">(F379/$F$4)/SUMPRODUCT($F379:$L379/$F$4:$L$4)*100</f>
        <v>89.8241262975082</v>
      </c>
      <c r="O379" s="1" cm="1">
        <f t="array" ref="O379">(G379/$G$4)/SUMPRODUCT($F379:$L379/$F$4:$L$4)*100</f>
        <v>1.14659676353571</v>
      </c>
      <c r="P379" s="1" cm="1">
        <f t="array" ref="P379">(H379/$H$4)/SUMPRODUCT($F379:$L379/$F$4:$L$4)*100</f>
        <v>0.118999437932613</v>
      </c>
      <c r="Q379" s="1" cm="1">
        <f t="array" ref="Q379">(I379/$I$4)/SUMPRODUCT($F379:$L379/$F$4:$L$4)*100</f>
        <v>0.381865548739609</v>
      </c>
      <c r="R379" s="1" cm="1">
        <f t="array" ref="R379">(J379/$J$4)/SUMPRODUCT($F379:$L379/$F$4:$L$4)*100</f>
        <v>6.32528046759661</v>
      </c>
      <c r="S379" s="1" cm="1">
        <f t="array" ref="S379">(K379/$K$4)/SUMPRODUCT($F379:$L379/$F$4:$L$4)*100</f>
        <v>2.20313148468724</v>
      </c>
      <c r="T379" s="1" cm="1">
        <f t="array" ref="T379">(L379/$L$4)/SUMPRODUCT($F379:$L379/$F$4:$L$4)*100</f>
        <v>0</v>
      </c>
      <c r="U379" s="1">
        <f t="shared" si="111"/>
        <v>100</v>
      </c>
      <c r="V379" s="1">
        <f t="shared" si="112"/>
        <v>6</v>
      </c>
      <c r="W379" s="1">
        <f t="shared" si="113"/>
        <v>7</v>
      </c>
      <c r="X379" s="1">
        <f t="shared" si="114"/>
        <v>6</v>
      </c>
      <c r="Y379" s="1">
        <f t="shared" si="115"/>
        <v>0.0214285714285714</v>
      </c>
      <c r="Z379" s="1">
        <f t="shared" si="116"/>
        <v>0</v>
      </c>
      <c r="AA379" s="1">
        <f t="shared" si="117"/>
        <v>0</v>
      </c>
      <c r="AB379" s="1">
        <f t="shared" si="118"/>
        <v>0.1</v>
      </c>
      <c r="AC379" s="1">
        <f t="shared" si="119"/>
        <v>0</v>
      </c>
      <c r="AD379" s="1">
        <f t="shared" si="120"/>
        <v>1.18999437932613</v>
      </c>
      <c r="AE379" s="1">
        <f t="shared" si="121"/>
        <v>0.0142857142857143</v>
      </c>
      <c r="AF379" s="1">
        <f t="shared" si="122"/>
        <v>70</v>
      </c>
      <c r="AG379" s="1">
        <f t="shared" si="123"/>
        <v>0.7</v>
      </c>
      <c r="AH379" s="7">
        <f t="shared" si="124"/>
        <v>0.101758737024918</v>
      </c>
      <c r="AI379" s="7" cm="1">
        <f t="array" ref="AI379">SQRT(SUMPRODUCT(N379:T379/100,(1-($N$4:$T$4/(SUMPRODUCT(N379:T379,$N$4:$T$4)/100)))^2))</f>
        <v>0.0290537376869327</v>
      </c>
      <c r="AJ379" s="7" cm="1">
        <f t="array" ref="AJ379">SUMPRODUCT(N379:T379,$N$3:$T$3)/100</f>
        <v>1.8947687920439</v>
      </c>
      <c r="AK379" s="7" cm="1">
        <f t="array" ref="AK379">SUMPRODUCT(N379:T379/100,($N$3:$T$3-(SUMPRODUCT(N379:T379,$N$3:$T$3)/100))^2)</f>
        <v>0.00234106527333297</v>
      </c>
      <c r="AL379" s="7" cm="1">
        <f t="array" ref="AL379">SUMPRODUCT(N379:T379/100,($N$2:$T$2-(SUMPRODUCT(N379:T379,$N$2:$T$2)/100))^2)</f>
        <v>2.09350754742919</v>
      </c>
      <c r="AM379" s="7" cm="1">
        <f t="array" ref="AM379">SUMPRODUCT(N379:T379,$N$2:$T$2)/100</f>
        <v>10.6504823790299</v>
      </c>
      <c r="AN379" s="1" cm="1">
        <f t="array" ref="AN379">SUMPRODUCT(N379:T379,$N$1:$T$1)/100</f>
        <v>1109.7582017422</v>
      </c>
      <c r="AO379" s="1" cm="1">
        <f t="array" ref="AO379">-8.314*SUMPRODUCT((N379:T379/100)*LN(N379:T379/100+0.000000000001))</f>
        <v>3.62139437182299</v>
      </c>
      <c r="AP379" s="1" cm="1">
        <f t="array" ref="AP379">SUMPRODUCT((N379:T379/100)^2)</f>
        <v>0.811471129274498</v>
      </c>
      <c r="AQ379" s="1" cm="1">
        <f t="array" ref="AQ379">1/SUMPRODUCT((N379:T379/100)^2)</f>
        <v>1.23232973290628</v>
      </c>
      <c r="AR379" s="1" t="s">
        <v>50</v>
      </c>
      <c r="AS379" s="6">
        <f t="shared" si="125"/>
        <v>1</v>
      </c>
      <c r="AT379" s="1">
        <v>969.85</v>
      </c>
      <c r="AU379" s="1">
        <v>4</v>
      </c>
      <c r="AV379" s="1">
        <v>50</v>
      </c>
      <c r="AW379" s="1">
        <v>449.85</v>
      </c>
      <c r="AX379" s="1">
        <v>23</v>
      </c>
      <c r="AY379" s="5">
        <f t="shared" si="126"/>
        <v>224.925</v>
      </c>
      <c r="AZ379" s="1">
        <f t="shared" si="127"/>
        <v>11.5</v>
      </c>
      <c r="BA379" s="1">
        <f t="shared" si="128"/>
        <v>10346.55</v>
      </c>
      <c r="BB379" s="1">
        <f t="shared" si="129"/>
        <v>520</v>
      </c>
      <c r="BC379" s="1" t="s">
        <v>51</v>
      </c>
      <c r="BD379" s="1">
        <v>288</v>
      </c>
      <c r="BE379" s="1" t="s">
        <v>52</v>
      </c>
      <c r="BF379" s="1" t="s">
        <v>52</v>
      </c>
      <c r="BG379" s="1">
        <v>33</v>
      </c>
      <c r="BH379" s="1">
        <f t="shared" si="130"/>
        <v>0.979577220033881</v>
      </c>
      <c r="BI379" s="1">
        <f t="shared" si="131"/>
        <v>0.796413664208491</v>
      </c>
    </row>
    <row r="380" spans="1:61">
      <c r="A380" s="1">
        <v>797</v>
      </c>
      <c r="B380" s="1" t="s">
        <v>96</v>
      </c>
      <c r="C380" s="1" t="str">
        <f>_xlfn.XLOOKUP(A380,All!$A:$A,All!$C:$C,"")</f>
        <v>Cu-Al-Cr-Mg-Ni-Si</v>
      </c>
      <c r="D380" s="1">
        <v>2</v>
      </c>
      <c r="E380" s="1" t="s">
        <v>1344</v>
      </c>
      <c r="F380" s="1">
        <f t="shared" si="110"/>
        <v>92.25</v>
      </c>
      <c r="G380" s="1">
        <v>0.5</v>
      </c>
      <c r="H380" s="1">
        <v>0.1</v>
      </c>
      <c r="I380" s="1">
        <v>0.15</v>
      </c>
      <c r="J380" s="1">
        <v>6</v>
      </c>
      <c r="K380" s="1">
        <v>1</v>
      </c>
      <c r="L380" s="1">
        <v>0</v>
      </c>
      <c r="M380" s="1" t="s">
        <v>1345</v>
      </c>
      <c r="N380" s="1" cm="1">
        <f t="array" ref="N380">(F380/$F$4)/SUMPRODUCT($F380:$L380/$F$4:$L$4)*100</f>
        <v>89.8241262975082</v>
      </c>
      <c r="O380" s="1" cm="1">
        <f t="array" ref="O380">(G380/$G$4)/SUMPRODUCT($F380:$L380/$F$4:$L$4)*100</f>
        <v>1.14659676353571</v>
      </c>
      <c r="P380" s="1" cm="1">
        <f t="array" ref="P380">(H380/$H$4)/SUMPRODUCT($F380:$L380/$F$4:$L$4)*100</f>
        <v>0.118999437932613</v>
      </c>
      <c r="Q380" s="1" cm="1">
        <f t="array" ref="Q380">(I380/$I$4)/SUMPRODUCT($F380:$L380/$F$4:$L$4)*100</f>
        <v>0.381865548739609</v>
      </c>
      <c r="R380" s="1" cm="1">
        <f t="array" ref="R380">(J380/$J$4)/SUMPRODUCT($F380:$L380/$F$4:$L$4)*100</f>
        <v>6.32528046759661</v>
      </c>
      <c r="S380" s="1" cm="1">
        <f t="array" ref="S380">(K380/$K$4)/SUMPRODUCT($F380:$L380/$F$4:$L$4)*100</f>
        <v>2.20313148468724</v>
      </c>
      <c r="T380" s="1" cm="1">
        <f t="array" ref="T380">(L380/$L$4)/SUMPRODUCT($F380:$L380/$F$4:$L$4)*100</f>
        <v>0</v>
      </c>
      <c r="U380" s="1">
        <f t="shared" si="111"/>
        <v>100</v>
      </c>
      <c r="V380" s="1">
        <f t="shared" si="112"/>
        <v>6</v>
      </c>
      <c r="W380" s="1">
        <f t="shared" si="113"/>
        <v>7</v>
      </c>
      <c r="X380" s="1">
        <f t="shared" si="114"/>
        <v>6</v>
      </c>
      <c r="Y380" s="1">
        <f t="shared" si="115"/>
        <v>0.0214285714285714</v>
      </c>
      <c r="Z380" s="1">
        <f t="shared" si="116"/>
        <v>0</v>
      </c>
      <c r="AA380" s="1">
        <f t="shared" si="117"/>
        <v>0</v>
      </c>
      <c r="AB380" s="1">
        <f t="shared" si="118"/>
        <v>0.1</v>
      </c>
      <c r="AC380" s="1">
        <f t="shared" si="119"/>
        <v>0</v>
      </c>
      <c r="AD380" s="1">
        <f t="shared" si="120"/>
        <v>1.18999437932613</v>
      </c>
      <c r="AE380" s="1">
        <f t="shared" si="121"/>
        <v>0.0142857142857143</v>
      </c>
      <c r="AF380" s="1">
        <f t="shared" si="122"/>
        <v>70</v>
      </c>
      <c r="AG380" s="1">
        <f t="shared" si="123"/>
        <v>0.7</v>
      </c>
      <c r="AH380" s="7">
        <f t="shared" si="124"/>
        <v>0.101758737024918</v>
      </c>
      <c r="AI380" s="7" cm="1">
        <f t="array" ref="AI380">SQRT(SUMPRODUCT(N380:T380/100,(1-($N$4:$T$4/(SUMPRODUCT(N380:T380,$N$4:$T$4)/100)))^2))</f>
        <v>0.0290537376869327</v>
      </c>
      <c r="AJ380" s="7" cm="1">
        <f t="array" ref="AJ380">SUMPRODUCT(N380:T380,$N$3:$T$3)/100</f>
        <v>1.8947687920439</v>
      </c>
      <c r="AK380" s="7" cm="1">
        <f t="array" ref="AK380">SUMPRODUCT(N380:T380/100,($N$3:$T$3-(SUMPRODUCT(N380:T380,$N$3:$T$3)/100))^2)</f>
        <v>0.00234106527333297</v>
      </c>
      <c r="AL380" s="7" cm="1">
        <f t="array" ref="AL380">SUMPRODUCT(N380:T380/100,($N$2:$T$2-(SUMPRODUCT(N380:T380,$N$2:$T$2)/100))^2)</f>
        <v>2.09350754742919</v>
      </c>
      <c r="AM380" s="7" cm="1">
        <f t="array" ref="AM380">SUMPRODUCT(N380:T380,$N$2:$T$2)/100</f>
        <v>10.6504823790299</v>
      </c>
      <c r="AN380" s="1" cm="1">
        <f t="array" ref="AN380">SUMPRODUCT(N380:T380,$N$1:$T$1)/100</f>
        <v>1109.7582017422</v>
      </c>
      <c r="AO380" s="1" cm="1">
        <f t="array" ref="AO380">-8.314*SUMPRODUCT((N380:T380/100)*LN(N380:T380/100+0.000000000001))</f>
        <v>3.62139437182299</v>
      </c>
      <c r="AP380" s="1" cm="1">
        <f t="array" ref="AP380">SUMPRODUCT((N380:T380/100)^2)</f>
        <v>0.811471129274498</v>
      </c>
      <c r="AQ380" s="1" cm="1">
        <f t="array" ref="AQ380">1/SUMPRODUCT((N380:T380/100)^2)</f>
        <v>1.23232973290628</v>
      </c>
      <c r="AR380" s="1" t="s">
        <v>50</v>
      </c>
      <c r="AS380" s="6">
        <f t="shared" si="125"/>
        <v>1</v>
      </c>
      <c r="AT380" s="1">
        <v>969.85</v>
      </c>
      <c r="AU380" s="1">
        <v>4</v>
      </c>
      <c r="AV380" s="1">
        <v>50</v>
      </c>
      <c r="AW380" s="1">
        <v>449.85</v>
      </c>
      <c r="AX380" s="1">
        <v>20</v>
      </c>
      <c r="AY380" s="5">
        <f t="shared" si="126"/>
        <v>224.925</v>
      </c>
      <c r="AZ380" s="1">
        <f t="shared" si="127"/>
        <v>10</v>
      </c>
      <c r="BA380" s="1">
        <f t="shared" si="128"/>
        <v>8997</v>
      </c>
      <c r="BB380" s="1">
        <f t="shared" si="129"/>
        <v>520</v>
      </c>
      <c r="BC380" s="1" t="s">
        <v>51</v>
      </c>
      <c r="BD380" s="1">
        <v>291</v>
      </c>
      <c r="BE380" s="1" t="s">
        <v>52</v>
      </c>
      <c r="BF380" s="1" t="s">
        <v>52</v>
      </c>
      <c r="BG380" s="1">
        <v>33</v>
      </c>
      <c r="BH380" s="1">
        <f t="shared" si="130"/>
        <v>1.01815999520958</v>
      </c>
      <c r="BI380" s="1">
        <f t="shared" si="131"/>
        <v>0.792985905265767</v>
      </c>
    </row>
    <row r="381" spans="1:61">
      <c r="A381" s="1">
        <v>1072</v>
      </c>
      <c r="B381" s="1" t="s">
        <v>99</v>
      </c>
      <c r="C381" s="1" t="str">
        <f>_xlfn.XLOOKUP(A381,All!$A:$A,All!$C:$C,"")</f>
        <v>Cu-Al-Cr-Mg-Ni-Si</v>
      </c>
      <c r="D381" s="1">
        <v>2</v>
      </c>
      <c r="E381" s="1" t="s">
        <v>1344</v>
      </c>
      <c r="F381" s="1">
        <f t="shared" si="110"/>
        <v>92.25</v>
      </c>
      <c r="G381" s="1">
        <v>0.5</v>
      </c>
      <c r="H381" s="1">
        <v>0.1</v>
      </c>
      <c r="I381" s="1">
        <v>0.15</v>
      </c>
      <c r="J381" s="1">
        <v>6</v>
      </c>
      <c r="K381" s="1">
        <v>1</v>
      </c>
      <c r="L381" s="1">
        <v>0</v>
      </c>
      <c r="M381" s="1" t="s">
        <v>1345</v>
      </c>
      <c r="N381" s="1" cm="1">
        <f t="array" ref="N381">(F381/$F$4)/SUMPRODUCT($F381:$L381/$F$4:$L$4)*100</f>
        <v>89.8241262975082</v>
      </c>
      <c r="O381" s="1" cm="1">
        <f t="array" ref="O381">(G381/$G$4)/SUMPRODUCT($F381:$L381/$F$4:$L$4)*100</f>
        <v>1.14659676353571</v>
      </c>
      <c r="P381" s="1" cm="1">
        <f t="array" ref="P381">(H381/$H$4)/SUMPRODUCT($F381:$L381/$F$4:$L$4)*100</f>
        <v>0.118999437932613</v>
      </c>
      <c r="Q381" s="1" cm="1">
        <f t="array" ref="Q381">(I381/$I$4)/SUMPRODUCT($F381:$L381/$F$4:$L$4)*100</f>
        <v>0.381865548739609</v>
      </c>
      <c r="R381" s="1" cm="1">
        <f t="array" ref="R381">(J381/$J$4)/SUMPRODUCT($F381:$L381/$F$4:$L$4)*100</f>
        <v>6.32528046759661</v>
      </c>
      <c r="S381" s="1" cm="1">
        <f t="array" ref="S381">(K381/$K$4)/SUMPRODUCT($F381:$L381/$F$4:$L$4)*100</f>
        <v>2.20313148468724</v>
      </c>
      <c r="T381" s="1" cm="1">
        <f t="array" ref="T381">(L381/$L$4)/SUMPRODUCT($F381:$L381/$F$4:$L$4)*100</f>
        <v>0</v>
      </c>
      <c r="U381" s="1">
        <f t="shared" si="111"/>
        <v>100</v>
      </c>
      <c r="V381" s="1">
        <f t="shared" si="112"/>
        <v>6</v>
      </c>
      <c r="W381" s="1">
        <f t="shared" si="113"/>
        <v>7</v>
      </c>
      <c r="X381" s="1">
        <f t="shared" si="114"/>
        <v>6</v>
      </c>
      <c r="Y381" s="1">
        <f t="shared" si="115"/>
        <v>0.0214285714285714</v>
      </c>
      <c r="Z381" s="1">
        <f t="shared" si="116"/>
        <v>0</v>
      </c>
      <c r="AA381" s="1">
        <f t="shared" si="117"/>
        <v>0</v>
      </c>
      <c r="AB381" s="1">
        <f t="shared" si="118"/>
        <v>0.1</v>
      </c>
      <c r="AC381" s="1">
        <f t="shared" si="119"/>
        <v>0</v>
      </c>
      <c r="AD381" s="1">
        <f t="shared" si="120"/>
        <v>1.18999437932613</v>
      </c>
      <c r="AE381" s="1">
        <f t="shared" si="121"/>
        <v>0.0142857142857143</v>
      </c>
      <c r="AF381" s="1">
        <f t="shared" si="122"/>
        <v>70</v>
      </c>
      <c r="AG381" s="1">
        <f t="shared" si="123"/>
        <v>0.7</v>
      </c>
      <c r="AH381" s="7">
        <f t="shared" si="124"/>
        <v>0.101758737024918</v>
      </c>
      <c r="AI381" s="7" cm="1">
        <f t="array" ref="AI381">SQRT(SUMPRODUCT(N381:T381/100,(1-($N$4:$T$4/(SUMPRODUCT(N381:T381,$N$4:$T$4)/100)))^2))</f>
        <v>0.0290537376869327</v>
      </c>
      <c r="AJ381" s="7" cm="1">
        <f t="array" ref="AJ381">SUMPRODUCT(N381:T381,$N$3:$T$3)/100</f>
        <v>1.8947687920439</v>
      </c>
      <c r="AK381" s="7" cm="1">
        <f t="array" ref="AK381">SUMPRODUCT(N381:T381/100,($N$3:$T$3-(SUMPRODUCT(N381:T381,$N$3:$T$3)/100))^2)</f>
        <v>0.00234106527333297</v>
      </c>
      <c r="AL381" s="7" cm="1">
        <f t="array" ref="AL381">SUMPRODUCT(N381:T381/100,($N$2:$T$2-(SUMPRODUCT(N381:T381,$N$2:$T$2)/100))^2)</f>
        <v>2.09350754742919</v>
      </c>
      <c r="AM381" s="7" cm="1">
        <f t="array" ref="AM381">SUMPRODUCT(N381:T381,$N$2:$T$2)/100</f>
        <v>10.6504823790299</v>
      </c>
      <c r="AN381" s="1" cm="1">
        <f t="array" ref="AN381">SUMPRODUCT(N381:T381,$N$1:$T$1)/100</f>
        <v>1109.7582017422</v>
      </c>
      <c r="AO381" s="1" cm="1">
        <f t="array" ref="AO381">-8.314*SUMPRODUCT((N381:T381/100)*LN(N381:T381/100+0.000000000001))</f>
        <v>3.62139437182299</v>
      </c>
      <c r="AP381" s="1" cm="1">
        <f t="array" ref="AP381">SUMPRODUCT((N381:T381/100)^2)</f>
        <v>0.811471129274498</v>
      </c>
      <c r="AQ381" s="1" cm="1">
        <f t="array" ref="AQ381">1/SUMPRODUCT((N381:T381/100)^2)</f>
        <v>1.23232973290628</v>
      </c>
      <c r="AR381" s="1" t="s">
        <v>55</v>
      </c>
      <c r="AS381" s="6">
        <f t="shared" si="125"/>
        <v>2</v>
      </c>
      <c r="AT381" s="1">
        <v>979.85</v>
      </c>
      <c r="AU381" s="1">
        <v>4</v>
      </c>
      <c r="AV381" s="1">
        <v>50</v>
      </c>
      <c r="AW381" s="1">
        <v>449.85</v>
      </c>
      <c r="AX381" s="1">
        <v>3</v>
      </c>
      <c r="AY381" s="5">
        <f t="shared" si="126"/>
        <v>224.925</v>
      </c>
      <c r="AZ381" s="1">
        <f t="shared" si="127"/>
        <v>1.5</v>
      </c>
      <c r="BA381" s="1">
        <f t="shared" si="128"/>
        <v>1349.55</v>
      </c>
      <c r="BB381" s="1">
        <f t="shared" si="129"/>
        <v>530</v>
      </c>
      <c r="BC381" s="1" t="s">
        <v>56</v>
      </c>
      <c r="BD381" s="1">
        <v>292</v>
      </c>
      <c r="BE381" s="1" t="s">
        <v>52</v>
      </c>
      <c r="BF381" s="1" t="s">
        <v>52</v>
      </c>
      <c r="BG381" s="1">
        <v>33</v>
      </c>
      <c r="BH381" s="1">
        <f t="shared" si="130"/>
        <v>1.03102092026814</v>
      </c>
      <c r="BI381" s="1">
        <f t="shared" si="131"/>
        <v>0.791863787278371</v>
      </c>
    </row>
    <row r="382" spans="1:61">
      <c r="A382" s="1">
        <v>783</v>
      </c>
      <c r="B382" s="1" t="s">
        <v>96</v>
      </c>
      <c r="C382" s="1" t="str">
        <f>_xlfn.XLOOKUP(A382,All!$A:$A,All!$C:$C,"")</f>
        <v>Cu-Al-Cr-Mg-Ni-Si</v>
      </c>
      <c r="D382" s="1">
        <v>2</v>
      </c>
      <c r="E382" s="1" t="s">
        <v>1344</v>
      </c>
      <c r="F382" s="1">
        <f t="shared" si="110"/>
        <v>92.25</v>
      </c>
      <c r="G382" s="1">
        <v>0.5</v>
      </c>
      <c r="H382" s="1">
        <v>0.1</v>
      </c>
      <c r="I382" s="1">
        <v>0.15</v>
      </c>
      <c r="J382" s="1">
        <v>6</v>
      </c>
      <c r="K382" s="1">
        <v>1</v>
      </c>
      <c r="L382" s="1">
        <v>0</v>
      </c>
      <c r="M382" s="1" t="s">
        <v>1345</v>
      </c>
      <c r="N382" s="1" cm="1">
        <f t="array" ref="N382">(F382/$F$4)/SUMPRODUCT($F382:$L382/$F$4:$L$4)*100</f>
        <v>89.8241262975082</v>
      </c>
      <c r="O382" s="1" cm="1">
        <f t="array" ref="O382">(G382/$G$4)/SUMPRODUCT($F382:$L382/$F$4:$L$4)*100</f>
        <v>1.14659676353571</v>
      </c>
      <c r="P382" s="1" cm="1">
        <f t="array" ref="P382">(H382/$H$4)/SUMPRODUCT($F382:$L382/$F$4:$L$4)*100</f>
        <v>0.118999437932613</v>
      </c>
      <c r="Q382" s="1" cm="1">
        <f t="array" ref="Q382">(I382/$I$4)/SUMPRODUCT($F382:$L382/$F$4:$L$4)*100</f>
        <v>0.381865548739609</v>
      </c>
      <c r="R382" s="1" cm="1">
        <f t="array" ref="R382">(J382/$J$4)/SUMPRODUCT($F382:$L382/$F$4:$L$4)*100</f>
        <v>6.32528046759661</v>
      </c>
      <c r="S382" s="1" cm="1">
        <f t="array" ref="S382">(K382/$K$4)/SUMPRODUCT($F382:$L382/$F$4:$L$4)*100</f>
        <v>2.20313148468724</v>
      </c>
      <c r="T382" s="1" cm="1">
        <f t="array" ref="T382">(L382/$L$4)/SUMPRODUCT($F382:$L382/$F$4:$L$4)*100</f>
        <v>0</v>
      </c>
      <c r="U382" s="1">
        <f t="shared" si="111"/>
        <v>100</v>
      </c>
      <c r="V382" s="1">
        <f t="shared" si="112"/>
        <v>6</v>
      </c>
      <c r="W382" s="1">
        <f t="shared" si="113"/>
        <v>7</v>
      </c>
      <c r="X382" s="1">
        <f t="shared" si="114"/>
        <v>6</v>
      </c>
      <c r="Y382" s="1">
        <f t="shared" si="115"/>
        <v>0.0214285714285714</v>
      </c>
      <c r="Z382" s="1">
        <f t="shared" si="116"/>
        <v>0</v>
      </c>
      <c r="AA382" s="1">
        <f t="shared" si="117"/>
        <v>0</v>
      </c>
      <c r="AB382" s="1">
        <f t="shared" si="118"/>
        <v>0.1</v>
      </c>
      <c r="AC382" s="1">
        <f t="shared" si="119"/>
        <v>0</v>
      </c>
      <c r="AD382" s="1">
        <f t="shared" si="120"/>
        <v>1.18999437932613</v>
      </c>
      <c r="AE382" s="1">
        <f t="shared" si="121"/>
        <v>0.0142857142857143</v>
      </c>
      <c r="AF382" s="1">
        <f t="shared" si="122"/>
        <v>70</v>
      </c>
      <c r="AG382" s="1">
        <f t="shared" si="123"/>
        <v>0.7</v>
      </c>
      <c r="AH382" s="7">
        <f t="shared" si="124"/>
        <v>0.101758737024918</v>
      </c>
      <c r="AI382" s="7" cm="1">
        <f t="array" ref="AI382">SQRT(SUMPRODUCT(N382:T382/100,(1-($N$4:$T$4/(SUMPRODUCT(N382:T382,$N$4:$T$4)/100)))^2))</f>
        <v>0.0290537376869327</v>
      </c>
      <c r="AJ382" s="7" cm="1">
        <f t="array" ref="AJ382">SUMPRODUCT(N382:T382,$N$3:$T$3)/100</f>
        <v>1.8947687920439</v>
      </c>
      <c r="AK382" s="7" cm="1">
        <f t="array" ref="AK382">SUMPRODUCT(N382:T382/100,($N$3:$T$3-(SUMPRODUCT(N382:T382,$N$3:$T$3)/100))^2)</f>
        <v>0.00234106527333297</v>
      </c>
      <c r="AL382" s="7" cm="1">
        <f t="array" ref="AL382">SUMPRODUCT(N382:T382/100,($N$2:$T$2-(SUMPRODUCT(N382:T382,$N$2:$T$2)/100))^2)</f>
        <v>2.09350754742919</v>
      </c>
      <c r="AM382" s="7" cm="1">
        <f t="array" ref="AM382">SUMPRODUCT(N382:T382,$N$2:$T$2)/100</f>
        <v>10.6504823790299</v>
      </c>
      <c r="AN382" s="1" cm="1">
        <f t="array" ref="AN382">SUMPRODUCT(N382:T382,$N$1:$T$1)/100</f>
        <v>1109.7582017422</v>
      </c>
      <c r="AO382" s="1" cm="1">
        <f t="array" ref="AO382">-8.314*SUMPRODUCT((N382:T382/100)*LN(N382:T382/100+0.000000000001))</f>
        <v>3.62139437182299</v>
      </c>
      <c r="AP382" s="1" cm="1">
        <f t="array" ref="AP382">SUMPRODUCT((N382:T382/100)^2)</f>
        <v>0.811471129274498</v>
      </c>
      <c r="AQ382" s="1" cm="1">
        <f t="array" ref="AQ382">1/SUMPRODUCT((N382:T382/100)^2)</f>
        <v>1.23232973290628</v>
      </c>
      <c r="AR382" s="1" t="s">
        <v>50</v>
      </c>
      <c r="AS382" s="6">
        <f t="shared" si="125"/>
        <v>1</v>
      </c>
      <c r="AT382" s="1">
        <v>969.85</v>
      </c>
      <c r="AU382" s="1">
        <v>4</v>
      </c>
      <c r="AV382" s="1">
        <v>50</v>
      </c>
      <c r="AW382" s="1">
        <v>449.85</v>
      </c>
      <c r="AX382" s="1">
        <v>17</v>
      </c>
      <c r="AY382" s="5">
        <f t="shared" si="126"/>
        <v>224.925</v>
      </c>
      <c r="AZ382" s="1">
        <f t="shared" si="127"/>
        <v>8.5</v>
      </c>
      <c r="BA382" s="1">
        <f t="shared" si="128"/>
        <v>7647.45</v>
      </c>
      <c r="BB382" s="1">
        <f t="shared" si="129"/>
        <v>520</v>
      </c>
      <c r="BC382" s="1" t="s">
        <v>51</v>
      </c>
      <c r="BD382" s="1">
        <v>297</v>
      </c>
      <c r="BE382" s="1" t="s">
        <v>52</v>
      </c>
      <c r="BF382" s="1" t="s">
        <v>52</v>
      </c>
      <c r="BG382" s="1">
        <v>33</v>
      </c>
      <c r="BH382" s="1">
        <f t="shared" si="130"/>
        <v>1.09532554556097</v>
      </c>
      <c r="BI382" s="1">
        <f t="shared" si="131"/>
        <v>0.786408672212412</v>
      </c>
    </row>
    <row r="383" spans="1:61">
      <c r="A383" s="1">
        <v>708</v>
      </c>
      <c r="B383" s="1" t="s">
        <v>96</v>
      </c>
      <c r="C383" s="1" t="str">
        <f>_xlfn.XLOOKUP(A383,All!$A:$A,All!$C:$C,"")</f>
        <v>Cu-Al-Cr-Mg-Ni-Si</v>
      </c>
      <c r="D383" s="1">
        <v>2</v>
      </c>
      <c r="E383" s="1" t="s">
        <v>1344</v>
      </c>
      <c r="F383" s="1">
        <f t="shared" si="110"/>
        <v>92.25</v>
      </c>
      <c r="G383" s="1">
        <v>0.5</v>
      </c>
      <c r="H383" s="1">
        <v>0.1</v>
      </c>
      <c r="I383" s="1">
        <v>0.15</v>
      </c>
      <c r="J383" s="1">
        <v>6</v>
      </c>
      <c r="K383" s="1">
        <v>1</v>
      </c>
      <c r="L383" s="1">
        <v>0</v>
      </c>
      <c r="M383" s="1" t="s">
        <v>1345</v>
      </c>
      <c r="N383" s="1" cm="1">
        <f t="array" ref="N383">(F383/$F$4)/SUMPRODUCT($F383:$L383/$F$4:$L$4)*100</f>
        <v>89.8241262975082</v>
      </c>
      <c r="O383" s="1" cm="1">
        <f t="array" ref="O383">(G383/$G$4)/SUMPRODUCT($F383:$L383/$F$4:$L$4)*100</f>
        <v>1.14659676353571</v>
      </c>
      <c r="P383" s="1" cm="1">
        <f t="array" ref="P383">(H383/$H$4)/SUMPRODUCT($F383:$L383/$F$4:$L$4)*100</f>
        <v>0.118999437932613</v>
      </c>
      <c r="Q383" s="1" cm="1">
        <f t="array" ref="Q383">(I383/$I$4)/SUMPRODUCT($F383:$L383/$F$4:$L$4)*100</f>
        <v>0.381865548739609</v>
      </c>
      <c r="R383" s="1" cm="1">
        <f t="array" ref="R383">(J383/$J$4)/SUMPRODUCT($F383:$L383/$F$4:$L$4)*100</f>
        <v>6.32528046759661</v>
      </c>
      <c r="S383" s="1" cm="1">
        <f t="array" ref="S383">(K383/$K$4)/SUMPRODUCT($F383:$L383/$F$4:$L$4)*100</f>
        <v>2.20313148468724</v>
      </c>
      <c r="T383" s="1" cm="1">
        <f t="array" ref="T383">(L383/$L$4)/SUMPRODUCT($F383:$L383/$F$4:$L$4)*100</f>
        <v>0</v>
      </c>
      <c r="U383" s="1">
        <f t="shared" si="111"/>
        <v>100</v>
      </c>
      <c r="V383" s="1">
        <f t="shared" si="112"/>
        <v>6</v>
      </c>
      <c r="W383" s="1">
        <f t="shared" si="113"/>
        <v>7</v>
      </c>
      <c r="X383" s="1">
        <f t="shared" si="114"/>
        <v>6</v>
      </c>
      <c r="Y383" s="1">
        <f t="shared" si="115"/>
        <v>0.0214285714285714</v>
      </c>
      <c r="Z383" s="1">
        <f t="shared" si="116"/>
        <v>0</v>
      </c>
      <c r="AA383" s="1">
        <f t="shared" si="117"/>
        <v>0</v>
      </c>
      <c r="AB383" s="1">
        <f t="shared" si="118"/>
        <v>0.1</v>
      </c>
      <c r="AC383" s="1">
        <f t="shared" si="119"/>
        <v>0</v>
      </c>
      <c r="AD383" s="1">
        <f t="shared" si="120"/>
        <v>1.18999437932613</v>
      </c>
      <c r="AE383" s="1">
        <f t="shared" si="121"/>
        <v>0.0142857142857143</v>
      </c>
      <c r="AF383" s="1">
        <f t="shared" si="122"/>
        <v>70</v>
      </c>
      <c r="AG383" s="1">
        <f t="shared" si="123"/>
        <v>0.7</v>
      </c>
      <c r="AH383" s="7">
        <f t="shared" si="124"/>
        <v>0.101758737024918</v>
      </c>
      <c r="AI383" s="7" cm="1">
        <f t="array" ref="AI383">SQRT(SUMPRODUCT(N383:T383/100,(1-($N$4:$T$4/(SUMPRODUCT(N383:T383,$N$4:$T$4)/100)))^2))</f>
        <v>0.0290537376869327</v>
      </c>
      <c r="AJ383" s="7" cm="1">
        <f t="array" ref="AJ383">SUMPRODUCT(N383:T383,$N$3:$T$3)/100</f>
        <v>1.8947687920439</v>
      </c>
      <c r="AK383" s="7" cm="1">
        <f t="array" ref="AK383">SUMPRODUCT(N383:T383/100,($N$3:$T$3-(SUMPRODUCT(N383:T383,$N$3:$T$3)/100))^2)</f>
        <v>0.00234106527333297</v>
      </c>
      <c r="AL383" s="7" cm="1">
        <f t="array" ref="AL383">SUMPRODUCT(N383:T383/100,($N$2:$T$2-(SUMPRODUCT(N383:T383,$N$2:$T$2)/100))^2)</f>
        <v>2.09350754742919</v>
      </c>
      <c r="AM383" s="7" cm="1">
        <f t="array" ref="AM383">SUMPRODUCT(N383:T383,$N$2:$T$2)/100</f>
        <v>10.6504823790299</v>
      </c>
      <c r="AN383" s="1" cm="1">
        <f t="array" ref="AN383">SUMPRODUCT(N383:T383,$N$1:$T$1)/100</f>
        <v>1109.7582017422</v>
      </c>
      <c r="AO383" s="1" cm="1">
        <f t="array" ref="AO383">-8.314*SUMPRODUCT((N383:T383/100)*LN(N383:T383/100+0.000000000001))</f>
        <v>3.62139437182299</v>
      </c>
      <c r="AP383" s="1" cm="1">
        <f t="array" ref="AP383">SUMPRODUCT((N383:T383/100)^2)</f>
        <v>0.811471129274498</v>
      </c>
      <c r="AQ383" s="1" cm="1">
        <f t="array" ref="AQ383">1/SUMPRODUCT((N383:T383/100)^2)</f>
        <v>1.23232973290628</v>
      </c>
      <c r="AR383" s="1" t="s">
        <v>54</v>
      </c>
      <c r="AS383" s="6">
        <f t="shared" si="125"/>
        <v>0</v>
      </c>
      <c r="AT383" s="1">
        <v>969.85</v>
      </c>
      <c r="AU383" s="1">
        <v>4</v>
      </c>
      <c r="AV383" s="1">
        <v>0</v>
      </c>
      <c r="AW383" s="1">
        <v>449.85</v>
      </c>
      <c r="AX383" s="1">
        <v>8</v>
      </c>
      <c r="AY383" s="5">
        <f t="shared" si="126"/>
        <v>0</v>
      </c>
      <c r="AZ383" s="1">
        <f t="shared" si="127"/>
        <v>0</v>
      </c>
      <c r="BA383" s="1">
        <f t="shared" si="128"/>
        <v>3598.8</v>
      </c>
      <c r="BB383" s="1">
        <f t="shared" si="129"/>
        <v>520</v>
      </c>
      <c r="BC383" s="1" t="s">
        <v>51</v>
      </c>
      <c r="BD383" s="1">
        <v>300</v>
      </c>
      <c r="BE383" s="1" t="s">
        <v>52</v>
      </c>
      <c r="BF383" s="1" t="s">
        <v>52</v>
      </c>
      <c r="BG383" s="1">
        <v>33</v>
      </c>
      <c r="BH383" s="1">
        <f t="shared" si="130"/>
        <v>1.13390832073666</v>
      </c>
      <c r="BI383" s="1">
        <f t="shared" si="131"/>
        <v>0.783261534929068</v>
      </c>
    </row>
    <row r="384" spans="1:61">
      <c r="A384" s="1">
        <v>764</v>
      </c>
      <c r="B384" s="1" t="s">
        <v>96</v>
      </c>
      <c r="C384" s="1" t="str">
        <f>_xlfn.XLOOKUP(A384,All!$A:$A,All!$C:$C,"")</f>
        <v>Cu-Al-Cr-Mg-Ni-Si</v>
      </c>
      <c r="D384" s="1">
        <v>2</v>
      </c>
      <c r="E384" s="1" t="s">
        <v>1344</v>
      </c>
      <c r="F384" s="1">
        <f t="shared" si="110"/>
        <v>92.25</v>
      </c>
      <c r="G384" s="1">
        <v>0.5</v>
      </c>
      <c r="H384" s="1">
        <v>0.1</v>
      </c>
      <c r="I384" s="1">
        <v>0.15</v>
      </c>
      <c r="J384" s="1">
        <v>6</v>
      </c>
      <c r="K384" s="1">
        <v>1</v>
      </c>
      <c r="L384" s="1">
        <v>0</v>
      </c>
      <c r="M384" s="1" t="s">
        <v>1345</v>
      </c>
      <c r="N384" s="1" cm="1">
        <f t="array" ref="N384">(F384/$F$4)/SUMPRODUCT($F384:$L384/$F$4:$L$4)*100</f>
        <v>89.8241262975082</v>
      </c>
      <c r="O384" s="1" cm="1">
        <f t="array" ref="O384">(G384/$G$4)/SUMPRODUCT($F384:$L384/$F$4:$L$4)*100</f>
        <v>1.14659676353571</v>
      </c>
      <c r="P384" s="1" cm="1">
        <f t="array" ref="P384">(H384/$H$4)/SUMPRODUCT($F384:$L384/$F$4:$L$4)*100</f>
        <v>0.118999437932613</v>
      </c>
      <c r="Q384" s="1" cm="1">
        <f t="array" ref="Q384">(I384/$I$4)/SUMPRODUCT($F384:$L384/$F$4:$L$4)*100</f>
        <v>0.381865548739609</v>
      </c>
      <c r="R384" s="1" cm="1">
        <f t="array" ref="R384">(J384/$J$4)/SUMPRODUCT($F384:$L384/$F$4:$L$4)*100</f>
        <v>6.32528046759661</v>
      </c>
      <c r="S384" s="1" cm="1">
        <f t="array" ref="S384">(K384/$K$4)/SUMPRODUCT($F384:$L384/$F$4:$L$4)*100</f>
        <v>2.20313148468724</v>
      </c>
      <c r="T384" s="1" cm="1">
        <f t="array" ref="T384">(L384/$L$4)/SUMPRODUCT($F384:$L384/$F$4:$L$4)*100</f>
        <v>0</v>
      </c>
      <c r="U384" s="1">
        <f t="shared" si="111"/>
        <v>100</v>
      </c>
      <c r="V384" s="1">
        <f t="shared" si="112"/>
        <v>6</v>
      </c>
      <c r="W384" s="1">
        <f t="shared" si="113"/>
        <v>7</v>
      </c>
      <c r="X384" s="1">
        <f t="shared" si="114"/>
        <v>6</v>
      </c>
      <c r="Y384" s="1">
        <f t="shared" si="115"/>
        <v>0.0214285714285714</v>
      </c>
      <c r="Z384" s="1">
        <f t="shared" si="116"/>
        <v>0</v>
      </c>
      <c r="AA384" s="1">
        <f t="shared" si="117"/>
        <v>0</v>
      </c>
      <c r="AB384" s="1">
        <f t="shared" si="118"/>
        <v>0.1</v>
      </c>
      <c r="AC384" s="1">
        <f t="shared" si="119"/>
        <v>0</v>
      </c>
      <c r="AD384" s="1">
        <f t="shared" si="120"/>
        <v>1.18999437932613</v>
      </c>
      <c r="AE384" s="1">
        <f t="shared" si="121"/>
        <v>0.0142857142857143</v>
      </c>
      <c r="AF384" s="1">
        <f t="shared" si="122"/>
        <v>70</v>
      </c>
      <c r="AG384" s="1">
        <f t="shared" si="123"/>
        <v>0.7</v>
      </c>
      <c r="AH384" s="7">
        <f t="shared" si="124"/>
        <v>0.101758737024918</v>
      </c>
      <c r="AI384" s="7" cm="1">
        <f t="array" ref="AI384">SQRT(SUMPRODUCT(N384:T384/100,(1-($N$4:$T$4/(SUMPRODUCT(N384:T384,$N$4:$T$4)/100)))^2))</f>
        <v>0.0290537376869327</v>
      </c>
      <c r="AJ384" s="7" cm="1">
        <f t="array" ref="AJ384">SUMPRODUCT(N384:T384,$N$3:$T$3)/100</f>
        <v>1.8947687920439</v>
      </c>
      <c r="AK384" s="7" cm="1">
        <f t="array" ref="AK384">SUMPRODUCT(N384:T384/100,($N$3:$T$3-(SUMPRODUCT(N384:T384,$N$3:$T$3)/100))^2)</f>
        <v>0.00234106527333297</v>
      </c>
      <c r="AL384" s="7" cm="1">
        <f t="array" ref="AL384">SUMPRODUCT(N384:T384/100,($N$2:$T$2-(SUMPRODUCT(N384:T384,$N$2:$T$2)/100))^2)</f>
        <v>2.09350754742919</v>
      </c>
      <c r="AM384" s="7" cm="1">
        <f t="array" ref="AM384">SUMPRODUCT(N384:T384,$N$2:$T$2)/100</f>
        <v>10.6504823790299</v>
      </c>
      <c r="AN384" s="1" cm="1">
        <f t="array" ref="AN384">SUMPRODUCT(N384:T384,$N$1:$T$1)/100</f>
        <v>1109.7582017422</v>
      </c>
      <c r="AO384" s="1" cm="1">
        <f t="array" ref="AO384">-8.314*SUMPRODUCT((N384:T384/100)*LN(N384:T384/100+0.000000000001))</f>
        <v>3.62139437182299</v>
      </c>
      <c r="AP384" s="1" cm="1">
        <f t="array" ref="AP384">SUMPRODUCT((N384:T384/100)^2)</f>
        <v>0.811471129274498</v>
      </c>
      <c r="AQ384" s="1" cm="1">
        <f t="array" ref="AQ384">1/SUMPRODUCT((N384:T384/100)^2)</f>
        <v>1.23232973290628</v>
      </c>
      <c r="AR384" s="1" t="s">
        <v>50</v>
      </c>
      <c r="AS384" s="6">
        <f t="shared" si="125"/>
        <v>1</v>
      </c>
      <c r="AT384" s="1">
        <v>969.85</v>
      </c>
      <c r="AU384" s="1">
        <v>4</v>
      </c>
      <c r="AV384" s="1">
        <v>50</v>
      </c>
      <c r="AW384" s="1">
        <v>449.85</v>
      </c>
      <c r="AX384" s="1">
        <v>15</v>
      </c>
      <c r="AY384" s="5">
        <f t="shared" si="126"/>
        <v>224.925</v>
      </c>
      <c r="AZ384" s="1">
        <f t="shared" si="127"/>
        <v>7.5</v>
      </c>
      <c r="BA384" s="1">
        <f t="shared" si="128"/>
        <v>6747.75</v>
      </c>
      <c r="BB384" s="1">
        <f t="shared" si="129"/>
        <v>520</v>
      </c>
      <c r="BC384" s="1" t="s">
        <v>51</v>
      </c>
      <c r="BD384" s="1">
        <v>305</v>
      </c>
      <c r="BE384" s="1" t="s">
        <v>52</v>
      </c>
      <c r="BF384" s="1" t="s">
        <v>52</v>
      </c>
      <c r="BG384" s="1">
        <v>33</v>
      </c>
      <c r="BH384" s="1">
        <f t="shared" si="130"/>
        <v>1.19821294602949</v>
      </c>
      <c r="BI384" s="1">
        <f t="shared" si="131"/>
        <v>0.778229870410982</v>
      </c>
    </row>
    <row r="385" spans="1:61">
      <c r="A385" s="1">
        <v>638</v>
      </c>
      <c r="B385" s="1" t="s">
        <v>97</v>
      </c>
      <c r="C385" s="1" t="str">
        <f>_xlfn.XLOOKUP(A385,All!$A:$A,All!$C:$C,"")</f>
        <v>Cu-Al-Cr-Mg-Ni-Si</v>
      </c>
      <c r="D385" s="1">
        <v>2</v>
      </c>
      <c r="E385" s="1" t="s">
        <v>1344</v>
      </c>
      <c r="F385" s="1">
        <f t="shared" si="110"/>
        <v>92.27</v>
      </c>
      <c r="G385" s="1">
        <v>0.49</v>
      </c>
      <c r="H385" s="1">
        <v>0.11</v>
      </c>
      <c r="I385" s="1">
        <v>0.12</v>
      </c>
      <c r="J385" s="1">
        <v>5.98</v>
      </c>
      <c r="K385" s="1">
        <v>1.03</v>
      </c>
      <c r="L385" s="1">
        <v>0</v>
      </c>
      <c r="M385" s="1" t="s">
        <v>1345</v>
      </c>
      <c r="N385" s="1" cm="1">
        <f t="array" ref="N385">(F385/$F$4)/SUMPRODUCT($F385:$L385/$F$4:$L$4)*100</f>
        <v>89.8641984588999</v>
      </c>
      <c r="O385" s="1" cm="1">
        <f t="array" ref="O385">(G385/$G$4)/SUMPRODUCT($F385:$L385/$F$4:$L$4)*100</f>
        <v>1.12392244657047</v>
      </c>
      <c r="P385" s="1" cm="1">
        <f t="array" ref="P385">(H385/$H$4)/SUMPRODUCT($F385:$L385/$F$4:$L$4)*100</f>
        <v>0.130929392522741</v>
      </c>
      <c r="Q385" s="1" cm="1">
        <f t="array" ref="Q385">(I385/$I$4)/SUMPRODUCT($F385:$L385/$F$4:$L$4)*100</f>
        <v>0.305562478066051</v>
      </c>
      <c r="R385" s="1" cm="1">
        <f t="array" ref="R385">(J385/$J$4)/SUMPRODUCT($F385:$L385/$F$4:$L$4)*100</f>
        <v>6.30564153814258</v>
      </c>
      <c r="S385" s="1" cm="1">
        <f t="array" ref="S385">(K385/$K$4)/SUMPRODUCT($F385:$L385/$F$4:$L$4)*100</f>
        <v>2.26974568579824</v>
      </c>
      <c r="T385" s="1" cm="1">
        <f t="array" ref="T385">(L385/$L$4)/SUMPRODUCT($F385:$L385/$F$4:$L$4)*100</f>
        <v>0</v>
      </c>
      <c r="U385" s="1">
        <f t="shared" si="111"/>
        <v>100</v>
      </c>
      <c r="V385" s="1">
        <f t="shared" si="112"/>
        <v>5.80582524271845</v>
      </c>
      <c r="W385" s="1">
        <f t="shared" si="113"/>
        <v>7.01</v>
      </c>
      <c r="X385" s="1">
        <f t="shared" si="114"/>
        <v>6.1594</v>
      </c>
      <c r="Y385" s="1">
        <f t="shared" si="115"/>
        <v>0.0171184022824536</v>
      </c>
      <c r="Z385" s="1">
        <f t="shared" si="116"/>
        <v>0</v>
      </c>
      <c r="AA385" s="1">
        <f t="shared" si="117"/>
        <v>0</v>
      </c>
      <c r="AB385" s="1">
        <f t="shared" si="118"/>
        <v>0.11</v>
      </c>
      <c r="AC385" s="1">
        <f t="shared" si="119"/>
        <v>0</v>
      </c>
      <c r="AD385" s="1">
        <f t="shared" si="120"/>
        <v>1.19026720475219</v>
      </c>
      <c r="AE385" s="1">
        <f t="shared" si="121"/>
        <v>0.0156918687589158</v>
      </c>
      <c r="AF385" s="1">
        <f t="shared" si="122"/>
        <v>63.7272727272727</v>
      </c>
      <c r="AG385" s="1">
        <f t="shared" si="123"/>
        <v>0.7711</v>
      </c>
      <c r="AH385" s="7">
        <f t="shared" si="124"/>
        <v>0.101358015411001</v>
      </c>
      <c r="AI385" s="7" cm="1">
        <f t="array" ref="AI385">SQRT(SUMPRODUCT(N385:T385/100,(1-($N$4:$T$4/(SUMPRODUCT(N385:T385,$N$4:$T$4)/100)))^2))</f>
        <v>0.0283459528596504</v>
      </c>
      <c r="AJ385" s="7" cm="1">
        <f t="array" ref="AJ385">SUMPRODUCT(N385:T385,$N$3:$T$3)/100</f>
        <v>1.89525413989612</v>
      </c>
      <c r="AK385" s="7" cm="1">
        <f t="array" ref="AK385">SUMPRODUCT(N385:T385/100,($N$3:$T$3-(SUMPRODUCT(N385:T385,$N$3:$T$3)/100))^2)</f>
        <v>0.00206807954721929</v>
      </c>
      <c r="AL385" s="7" cm="1">
        <f t="array" ref="AL385">SUMPRODUCT(N385:T385/100,($N$2:$T$2-(SUMPRODUCT(N385:T385,$N$2:$T$2)/100))^2)</f>
        <v>2.05513365727056</v>
      </c>
      <c r="AM385" s="7" cm="1">
        <f t="array" ref="AM385">SUMPRODUCT(N385:T385,$N$2:$T$2)/100</f>
        <v>10.654100498235</v>
      </c>
      <c r="AN385" s="1" cm="1">
        <f t="array" ref="AN385">SUMPRODUCT(N385:T385,$N$1:$T$1)/100</f>
        <v>1110.43082202411</v>
      </c>
      <c r="AO385" s="1" cm="1">
        <f t="array" ref="AO385">-8.314*SUMPRODUCT((N385:T385/100)*LN(N385:T385/100+0.000000000001))</f>
        <v>3.60047464611669</v>
      </c>
      <c r="AP385" s="1" cm="1">
        <f t="array" ref="AP385">SUMPRODUCT((N385:T385/100)^2)</f>
        <v>0.812186073794603</v>
      </c>
      <c r="AQ385" s="1" cm="1">
        <f t="array" ref="AQ385">1/SUMPRODUCT((N385:T385/100)^2)</f>
        <v>1.23124494775922</v>
      </c>
      <c r="AR385" s="1" t="s">
        <v>50</v>
      </c>
      <c r="AS385" s="6">
        <f t="shared" si="125"/>
        <v>1</v>
      </c>
      <c r="AT385" s="1">
        <v>969.85</v>
      </c>
      <c r="AU385" s="1">
        <v>6</v>
      </c>
      <c r="AV385" s="1">
        <v>50</v>
      </c>
      <c r="AW385" s="1">
        <v>499.85</v>
      </c>
      <c r="AX385" s="1">
        <v>2</v>
      </c>
      <c r="AY385" s="5">
        <f t="shared" si="126"/>
        <v>249.925</v>
      </c>
      <c r="AZ385" s="1">
        <f t="shared" si="127"/>
        <v>1</v>
      </c>
      <c r="BA385" s="1">
        <f t="shared" si="128"/>
        <v>999.7</v>
      </c>
      <c r="BB385" s="1">
        <f t="shared" si="129"/>
        <v>470</v>
      </c>
      <c r="BC385" s="1" t="s">
        <v>51</v>
      </c>
      <c r="BD385" s="1">
        <v>309</v>
      </c>
      <c r="BE385" s="1" t="s">
        <v>52</v>
      </c>
      <c r="BF385" s="1" t="s">
        <v>52</v>
      </c>
      <c r="BG385" s="1">
        <v>33</v>
      </c>
      <c r="BH385" s="1">
        <f t="shared" si="130"/>
        <v>1.24965664626375</v>
      </c>
      <c r="BI385" s="1">
        <f t="shared" si="131"/>
        <v>0.774399736000629</v>
      </c>
    </row>
    <row r="386" spans="1:61">
      <c r="A386" s="1">
        <v>753</v>
      </c>
      <c r="B386" s="1" t="s">
        <v>96</v>
      </c>
      <c r="C386" s="1" t="str">
        <f>_xlfn.XLOOKUP(A386,All!$A:$A,All!$C:$C,"")</f>
        <v>Cu-Al-Cr-Mg-Ni-Si</v>
      </c>
      <c r="D386" s="1">
        <v>2</v>
      </c>
      <c r="E386" s="1" t="s">
        <v>1344</v>
      </c>
      <c r="F386" s="1">
        <f t="shared" si="110"/>
        <v>92.25</v>
      </c>
      <c r="G386" s="1">
        <v>0.5</v>
      </c>
      <c r="H386" s="1">
        <v>0.1</v>
      </c>
      <c r="I386" s="1">
        <v>0.15</v>
      </c>
      <c r="J386" s="1">
        <v>6</v>
      </c>
      <c r="K386" s="1">
        <v>1</v>
      </c>
      <c r="L386" s="1">
        <v>0</v>
      </c>
      <c r="M386" s="1" t="s">
        <v>1345</v>
      </c>
      <c r="N386" s="1" cm="1">
        <f t="array" ref="N386">(F386/$F$4)/SUMPRODUCT($F386:$L386/$F$4:$L$4)*100</f>
        <v>89.8241262975082</v>
      </c>
      <c r="O386" s="1" cm="1">
        <f t="array" ref="O386">(G386/$G$4)/SUMPRODUCT($F386:$L386/$F$4:$L$4)*100</f>
        <v>1.14659676353571</v>
      </c>
      <c r="P386" s="1" cm="1">
        <f t="array" ref="P386">(H386/$H$4)/SUMPRODUCT($F386:$L386/$F$4:$L$4)*100</f>
        <v>0.118999437932613</v>
      </c>
      <c r="Q386" s="1" cm="1">
        <f t="array" ref="Q386">(I386/$I$4)/SUMPRODUCT($F386:$L386/$F$4:$L$4)*100</f>
        <v>0.381865548739609</v>
      </c>
      <c r="R386" s="1" cm="1">
        <f t="array" ref="R386">(J386/$J$4)/SUMPRODUCT($F386:$L386/$F$4:$L$4)*100</f>
        <v>6.32528046759661</v>
      </c>
      <c r="S386" s="1" cm="1">
        <f t="array" ref="S386">(K386/$K$4)/SUMPRODUCT($F386:$L386/$F$4:$L$4)*100</f>
        <v>2.20313148468724</v>
      </c>
      <c r="T386" s="1" cm="1">
        <f t="array" ref="T386">(L386/$L$4)/SUMPRODUCT($F386:$L386/$F$4:$L$4)*100</f>
        <v>0</v>
      </c>
      <c r="U386" s="1">
        <f t="shared" si="111"/>
        <v>100</v>
      </c>
      <c r="V386" s="1">
        <f t="shared" si="112"/>
        <v>6</v>
      </c>
      <c r="W386" s="1">
        <f t="shared" si="113"/>
        <v>7</v>
      </c>
      <c r="X386" s="1">
        <f t="shared" si="114"/>
        <v>6</v>
      </c>
      <c r="Y386" s="1">
        <f t="shared" si="115"/>
        <v>0.0214285714285714</v>
      </c>
      <c r="Z386" s="1">
        <f t="shared" si="116"/>
        <v>0</v>
      </c>
      <c r="AA386" s="1">
        <f t="shared" si="117"/>
        <v>0</v>
      </c>
      <c r="AB386" s="1">
        <f t="shared" si="118"/>
        <v>0.1</v>
      </c>
      <c r="AC386" s="1">
        <f t="shared" si="119"/>
        <v>0</v>
      </c>
      <c r="AD386" s="1">
        <f t="shared" si="120"/>
        <v>1.18999437932613</v>
      </c>
      <c r="AE386" s="1">
        <f t="shared" si="121"/>
        <v>0.0142857142857143</v>
      </c>
      <c r="AF386" s="1">
        <f t="shared" si="122"/>
        <v>70</v>
      </c>
      <c r="AG386" s="1">
        <f t="shared" si="123"/>
        <v>0.7</v>
      </c>
      <c r="AH386" s="7">
        <f t="shared" si="124"/>
        <v>0.101758737024918</v>
      </c>
      <c r="AI386" s="7" cm="1">
        <f t="array" ref="AI386">SQRT(SUMPRODUCT(N386:T386/100,(1-($N$4:$T$4/(SUMPRODUCT(N386:T386,$N$4:$T$4)/100)))^2))</f>
        <v>0.0290537376869327</v>
      </c>
      <c r="AJ386" s="7" cm="1">
        <f t="array" ref="AJ386">SUMPRODUCT(N386:T386,$N$3:$T$3)/100</f>
        <v>1.8947687920439</v>
      </c>
      <c r="AK386" s="7" cm="1">
        <f t="array" ref="AK386">SUMPRODUCT(N386:T386/100,($N$3:$T$3-(SUMPRODUCT(N386:T386,$N$3:$T$3)/100))^2)</f>
        <v>0.00234106527333297</v>
      </c>
      <c r="AL386" s="7" cm="1">
        <f t="array" ref="AL386">SUMPRODUCT(N386:T386/100,($N$2:$T$2-(SUMPRODUCT(N386:T386,$N$2:$T$2)/100))^2)</f>
        <v>2.09350754742919</v>
      </c>
      <c r="AM386" s="7" cm="1">
        <f t="array" ref="AM386">SUMPRODUCT(N386:T386,$N$2:$T$2)/100</f>
        <v>10.6504823790299</v>
      </c>
      <c r="AN386" s="1" cm="1">
        <f t="array" ref="AN386">SUMPRODUCT(N386:T386,$N$1:$T$1)/100</f>
        <v>1109.7582017422</v>
      </c>
      <c r="AO386" s="1" cm="1">
        <f t="array" ref="AO386">-8.314*SUMPRODUCT((N386:T386/100)*LN(N386:T386/100+0.000000000001))</f>
        <v>3.62139437182299</v>
      </c>
      <c r="AP386" s="1" cm="1">
        <f t="array" ref="AP386">SUMPRODUCT((N386:T386/100)^2)</f>
        <v>0.811471129274498</v>
      </c>
      <c r="AQ386" s="1" cm="1">
        <f t="array" ref="AQ386">1/SUMPRODUCT((N386:T386/100)^2)</f>
        <v>1.23232973290628</v>
      </c>
      <c r="AR386" s="1" t="s">
        <v>50</v>
      </c>
      <c r="AS386" s="6">
        <f t="shared" si="125"/>
        <v>1</v>
      </c>
      <c r="AT386" s="1">
        <v>969.85</v>
      </c>
      <c r="AU386" s="1">
        <v>4</v>
      </c>
      <c r="AV386" s="1">
        <v>50</v>
      </c>
      <c r="AW386" s="1">
        <v>449.85</v>
      </c>
      <c r="AX386" s="1">
        <v>13</v>
      </c>
      <c r="AY386" s="5">
        <f t="shared" si="126"/>
        <v>224.925</v>
      </c>
      <c r="AZ386" s="1">
        <f t="shared" si="127"/>
        <v>6.5</v>
      </c>
      <c r="BA386" s="1">
        <f t="shared" si="128"/>
        <v>5848.05</v>
      </c>
      <c r="BB386" s="1">
        <f t="shared" si="129"/>
        <v>520</v>
      </c>
      <c r="BC386" s="1" t="s">
        <v>51</v>
      </c>
      <c r="BD386" s="1">
        <v>311</v>
      </c>
      <c r="BE386" s="1" t="s">
        <v>52</v>
      </c>
      <c r="BF386" s="1" t="s">
        <v>52</v>
      </c>
      <c r="BG386" s="1">
        <v>33</v>
      </c>
      <c r="BH386" s="1">
        <f t="shared" si="130"/>
        <v>1.27537849638088</v>
      </c>
      <c r="BI386" s="1">
        <f t="shared" si="131"/>
        <v>0.77255062916464</v>
      </c>
    </row>
    <row r="387" spans="1:61">
      <c r="A387" s="1">
        <v>618</v>
      </c>
      <c r="B387" s="1" t="s">
        <v>97</v>
      </c>
      <c r="C387" s="1" t="str">
        <f>_xlfn.XLOOKUP(A387,All!$A:$A,All!$C:$C,"")</f>
        <v>Cu-Al-Cr-Mg-Ni-Si</v>
      </c>
      <c r="D387" s="1">
        <v>2</v>
      </c>
      <c r="E387" s="1" t="s">
        <v>1344</v>
      </c>
      <c r="F387" s="1">
        <f t="shared" si="110"/>
        <v>92.27</v>
      </c>
      <c r="G387" s="1">
        <v>0.49</v>
      </c>
      <c r="H387" s="1">
        <v>0.11</v>
      </c>
      <c r="I387" s="1">
        <v>0.12</v>
      </c>
      <c r="J387" s="1">
        <v>5.98</v>
      </c>
      <c r="K387" s="1">
        <v>1.03</v>
      </c>
      <c r="L387" s="1">
        <v>0</v>
      </c>
      <c r="M387" s="1" t="s">
        <v>1345</v>
      </c>
      <c r="N387" s="1" cm="1">
        <f t="array" ref="N387">(F387/$F$4)/SUMPRODUCT($F387:$L387/$F$4:$L$4)*100</f>
        <v>89.8641984588999</v>
      </c>
      <c r="O387" s="1" cm="1">
        <f t="array" ref="O387">(G387/$G$4)/SUMPRODUCT($F387:$L387/$F$4:$L$4)*100</f>
        <v>1.12392244657047</v>
      </c>
      <c r="P387" s="1" cm="1">
        <f t="array" ref="P387">(H387/$H$4)/SUMPRODUCT($F387:$L387/$F$4:$L$4)*100</f>
        <v>0.130929392522741</v>
      </c>
      <c r="Q387" s="1" cm="1">
        <f t="array" ref="Q387">(I387/$I$4)/SUMPRODUCT($F387:$L387/$F$4:$L$4)*100</f>
        <v>0.305562478066051</v>
      </c>
      <c r="R387" s="1" cm="1">
        <f t="array" ref="R387">(J387/$J$4)/SUMPRODUCT($F387:$L387/$F$4:$L$4)*100</f>
        <v>6.30564153814258</v>
      </c>
      <c r="S387" s="1" cm="1">
        <f t="array" ref="S387">(K387/$K$4)/SUMPRODUCT($F387:$L387/$F$4:$L$4)*100</f>
        <v>2.26974568579824</v>
      </c>
      <c r="T387" s="1" cm="1">
        <f t="array" ref="T387">(L387/$L$4)/SUMPRODUCT($F387:$L387/$F$4:$L$4)*100</f>
        <v>0</v>
      </c>
      <c r="U387" s="1">
        <f t="shared" si="111"/>
        <v>100</v>
      </c>
      <c r="V387" s="1">
        <f t="shared" si="112"/>
        <v>5.80582524271845</v>
      </c>
      <c r="W387" s="1">
        <f t="shared" si="113"/>
        <v>7.01</v>
      </c>
      <c r="X387" s="1">
        <f t="shared" si="114"/>
        <v>6.1594</v>
      </c>
      <c r="Y387" s="1">
        <f t="shared" si="115"/>
        <v>0.0171184022824536</v>
      </c>
      <c r="Z387" s="1">
        <f t="shared" si="116"/>
        <v>0</v>
      </c>
      <c r="AA387" s="1">
        <f t="shared" si="117"/>
        <v>0</v>
      </c>
      <c r="AB387" s="1">
        <f t="shared" si="118"/>
        <v>0.11</v>
      </c>
      <c r="AC387" s="1">
        <f t="shared" si="119"/>
        <v>0</v>
      </c>
      <c r="AD387" s="1">
        <f t="shared" si="120"/>
        <v>1.19026720475219</v>
      </c>
      <c r="AE387" s="1">
        <f t="shared" si="121"/>
        <v>0.0156918687589158</v>
      </c>
      <c r="AF387" s="1">
        <f t="shared" si="122"/>
        <v>63.7272727272727</v>
      </c>
      <c r="AG387" s="1">
        <f t="shared" si="123"/>
        <v>0.7711</v>
      </c>
      <c r="AH387" s="7">
        <f t="shared" si="124"/>
        <v>0.101358015411001</v>
      </c>
      <c r="AI387" s="7" cm="1">
        <f t="array" ref="AI387">SQRT(SUMPRODUCT(N387:T387/100,(1-($N$4:$T$4/(SUMPRODUCT(N387:T387,$N$4:$T$4)/100)))^2))</f>
        <v>0.0283459528596504</v>
      </c>
      <c r="AJ387" s="7" cm="1">
        <f t="array" ref="AJ387">SUMPRODUCT(N387:T387,$N$3:$T$3)/100</f>
        <v>1.89525413989612</v>
      </c>
      <c r="AK387" s="7" cm="1">
        <f t="array" ref="AK387">SUMPRODUCT(N387:T387/100,($N$3:$T$3-(SUMPRODUCT(N387:T387,$N$3:$T$3)/100))^2)</f>
        <v>0.00206807954721929</v>
      </c>
      <c r="AL387" s="7" cm="1">
        <f t="array" ref="AL387">SUMPRODUCT(N387:T387/100,($N$2:$T$2-(SUMPRODUCT(N387:T387,$N$2:$T$2)/100))^2)</f>
        <v>2.05513365727056</v>
      </c>
      <c r="AM387" s="7" cm="1">
        <f t="array" ref="AM387">SUMPRODUCT(N387:T387,$N$2:$T$2)/100</f>
        <v>10.654100498235</v>
      </c>
      <c r="AN387" s="1" cm="1">
        <f t="array" ref="AN387">SUMPRODUCT(N387:T387,$N$1:$T$1)/100</f>
        <v>1110.43082202411</v>
      </c>
      <c r="AO387" s="1" cm="1">
        <f t="array" ref="AO387">-8.314*SUMPRODUCT((N387:T387/100)*LN(N387:T387/100+0.000000000001))</f>
        <v>3.60047464611669</v>
      </c>
      <c r="AP387" s="1" cm="1">
        <f t="array" ref="AP387">SUMPRODUCT((N387:T387/100)^2)</f>
        <v>0.812186073794603</v>
      </c>
      <c r="AQ387" s="1" cm="1">
        <f t="array" ref="AQ387">1/SUMPRODUCT((N387:T387/100)^2)</f>
        <v>1.23124494775922</v>
      </c>
      <c r="AR387" s="1" t="s">
        <v>50</v>
      </c>
      <c r="AS387" s="6">
        <f t="shared" si="125"/>
        <v>1</v>
      </c>
      <c r="AT387" s="1">
        <v>969.85</v>
      </c>
      <c r="AU387" s="1">
        <v>6</v>
      </c>
      <c r="AV387" s="1">
        <v>50</v>
      </c>
      <c r="AW387" s="1">
        <v>499.85</v>
      </c>
      <c r="AX387" s="1">
        <v>1.5</v>
      </c>
      <c r="AY387" s="5">
        <f t="shared" si="126"/>
        <v>249.925</v>
      </c>
      <c r="AZ387" s="1">
        <f t="shared" si="127"/>
        <v>0.75</v>
      </c>
      <c r="BA387" s="1">
        <f t="shared" si="128"/>
        <v>749.775</v>
      </c>
      <c r="BB387" s="1">
        <f t="shared" si="129"/>
        <v>470</v>
      </c>
      <c r="BC387" s="1" t="s">
        <v>51</v>
      </c>
      <c r="BD387" s="1">
        <v>313</v>
      </c>
      <c r="BE387" s="1" t="s">
        <v>52</v>
      </c>
      <c r="BF387" s="1" t="s">
        <v>52</v>
      </c>
      <c r="BG387" s="1">
        <v>33</v>
      </c>
      <c r="BH387" s="1">
        <f t="shared" si="130"/>
        <v>1.30110034649801</v>
      </c>
      <c r="BI387" s="1">
        <f t="shared" si="131"/>
        <v>0.77074592040747</v>
      </c>
    </row>
    <row r="388" spans="1:61">
      <c r="A388" s="1">
        <v>878</v>
      </c>
      <c r="B388" s="1" t="s">
        <v>99</v>
      </c>
      <c r="C388" s="1" t="str">
        <f>_xlfn.XLOOKUP(A388,All!$A:$A,All!$C:$C,"")</f>
        <v>Cu-Al-Cr-Mg-Ni-Si</v>
      </c>
      <c r="D388" s="1">
        <v>2</v>
      </c>
      <c r="E388" s="1" t="s">
        <v>1344</v>
      </c>
      <c r="F388" s="1">
        <f t="shared" si="110"/>
        <v>92.25</v>
      </c>
      <c r="G388" s="1">
        <v>0.5</v>
      </c>
      <c r="H388" s="1">
        <v>0.1</v>
      </c>
      <c r="I388" s="1">
        <v>0.15</v>
      </c>
      <c r="J388" s="1">
        <v>6</v>
      </c>
      <c r="K388" s="1">
        <v>1</v>
      </c>
      <c r="L388" s="1">
        <v>0</v>
      </c>
      <c r="M388" s="1" t="s">
        <v>1345</v>
      </c>
      <c r="N388" s="1" cm="1">
        <f t="array" ref="N388">(F388/$F$4)/SUMPRODUCT($F388:$L388/$F$4:$L$4)*100</f>
        <v>89.8241262975082</v>
      </c>
      <c r="O388" s="1" cm="1">
        <f t="array" ref="O388">(G388/$G$4)/SUMPRODUCT($F388:$L388/$F$4:$L$4)*100</f>
        <v>1.14659676353571</v>
      </c>
      <c r="P388" s="1" cm="1">
        <f t="array" ref="P388">(H388/$H$4)/SUMPRODUCT($F388:$L388/$F$4:$L$4)*100</f>
        <v>0.118999437932613</v>
      </c>
      <c r="Q388" s="1" cm="1">
        <f t="array" ref="Q388">(I388/$I$4)/SUMPRODUCT($F388:$L388/$F$4:$L$4)*100</f>
        <v>0.381865548739609</v>
      </c>
      <c r="R388" s="1" cm="1">
        <f t="array" ref="R388">(J388/$J$4)/SUMPRODUCT($F388:$L388/$F$4:$L$4)*100</f>
        <v>6.32528046759661</v>
      </c>
      <c r="S388" s="1" cm="1">
        <f t="array" ref="S388">(K388/$K$4)/SUMPRODUCT($F388:$L388/$F$4:$L$4)*100</f>
        <v>2.20313148468724</v>
      </c>
      <c r="T388" s="1" cm="1">
        <f t="array" ref="T388">(L388/$L$4)/SUMPRODUCT($F388:$L388/$F$4:$L$4)*100</f>
        <v>0</v>
      </c>
      <c r="U388" s="1">
        <f t="shared" si="111"/>
        <v>100</v>
      </c>
      <c r="V388" s="1">
        <f t="shared" si="112"/>
        <v>6</v>
      </c>
      <c r="W388" s="1">
        <f t="shared" si="113"/>
        <v>7</v>
      </c>
      <c r="X388" s="1">
        <f t="shared" si="114"/>
        <v>6</v>
      </c>
      <c r="Y388" s="1">
        <f t="shared" si="115"/>
        <v>0.0214285714285714</v>
      </c>
      <c r="Z388" s="1">
        <f t="shared" si="116"/>
        <v>0</v>
      </c>
      <c r="AA388" s="1">
        <f t="shared" si="117"/>
        <v>0</v>
      </c>
      <c r="AB388" s="1">
        <f t="shared" si="118"/>
        <v>0.1</v>
      </c>
      <c r="AC388" s="1">
        <f t="shared" si="119"/>
        <v>0</v>
      </c>
      <c r="AD388" s="1">
        <f t="shared" si="120"/>
        <v>1.18999437932613</v>
      </c>
      <c r="AE388" s="1">
        <f t="shared" si="121"/>
        <v>0.0142857142857143</v>
      </c>
      <c r="AF388" s="1">
        <f t="shared" si="122"/>
        <v>70</v>
      </c>
      <c r="AG388" s="1">
        <f t="shared" si="123"/>
        <v>0.7</v>
      </c>
      <c r="AH388" s="7">
        <f t="shared" si="124"/>
        <v>0.101758737024918</v>
      </c>
      <c r="AI388" s="7" cm="1">
        <f t="array" ref="AI388">SQRT(SUMPRODUCT(N388:T388/100,(1-($N$4:$T$4/(SUMPRODUCT(N388:T388,$N$4:$T$4)/100)))^2))</f>
        <v>0.0290537376869327</v>
      </c>
      <c r="AJ388" s="7" cm="1">
        <f t="array" ref="AJ388">SUMPRODUCT(N388:T388,$N$3:$T$3)/100</f>
        <v>1.8947687920439</v>
      </c>
      <c r="AK388" s="7" cm="1">
        <f t="array" ref="AK388">SUMPRODUCT(N388:T388/100,($N$3:$T$3-(SUMPRODUCT(N388:T388,$N$3:$T$3)/100))^2)</f>
        <v>0.00234106527333297</v>
      </c>
      <c r="AL388" s="7" cm="1">
        <f t="array" ref="AL388">SUMPRODUCT(N388:T388/100,($N$2:$T$2-(SUMPRODUCT(N388:T388,$N$2:$T$2)/100))^2)</f>
        <v>2.09350754742919</v>
      </c>
      <c r="AM388" s="7" cm="1">
        <f t="array" ref="AM388">SUMPRODUCT(N388:T388,$N$2:$T$2)/100</f>
        <v>10.6504823790299</v>
      </c>
      <c r="AN388" s="1" cm="1">
        <f t="array" ref="AN388">SUMPRODUCT(N388:T388,$N$1:$T$1)/100</f>
        <v>1109.7582017422</v>
      </c>
      <c r="AO388" s="1" cm="1">
        <f t="array" ref="AO388">-8.314*SUMPRODUCT((N388:T388/100)*LN(N388:T388/100+0.000000000001))</f>
        <v>3.62139437182299</v>
      </c>
      <c r="AP388" s="1" cm="1">
        <f t="array" ref="AP388">SUMPRODUCT((N388:T388/100)^2)</f>
        <v>0.811471129274498</v>
      </c>
      <c r="AQ388" s="1" cm="1">
        <f t="array" ref="AQ388">1/SUMPRODUCT((N388:T388/100)^2)</f>
        <v>1.23232973290628</v>
      </c>
      <c r="AR388" s="1" t="s">
        <v>55</v>
      </c>
      <c r="AS388" s="6">
        <f t="shared" si="125"/>
        <v>2</v>
      </c>
      <c r="AT388" s="1">
        <v>979.85</v>
      </c>
      <c r="AU388" s="1">
        <v>4</v>
      </c>
      <c r="AV388" s="1">
        <v>50</v>
      </c>
      <c r="AW388" s="1">
        <v>399.85</v>
      </c>
      <c r="AX388" s="1">
        <v>0.25</v>
      </c>
      <c r="AY388" s="5">
        <f t="shared" si="126"/>
        <v>199.925</v>
      </c>
      <c r="AZ388" s="1">
        <f t="shared" si="127"/>
        <v>0.125</v>
      </c>
      <c r="BA388" s="1">
        <f t="shared" si="128"/>
        <v>99.9625</v>
      </c>
      <c r="BB388" s="1">
        <f t="shared" si="129"/>
        <v>580</v>
      </c>
      <c r="BC388" s="1" t="s">
        <v>56</v>
      </c>
      <c r="BD388" s="1">
        <v>316</v>
      </c>
      <c r="BE388" s="1" t="s">
        <v>52</v>
      </c>
      <c r="BF388" s="1" t="s">
        <v>52</v>
      </c>
      <c r="BG388" s="1">
        <v>33</v>
      </c>
      <c r="BH388" s="1">
        <f t="shared" si="130"/>
        <v>1.3396831216737</v>
      </c>
      <c r="BI388" s="1">
        <f t="shared" si="131"/>
        <v>0.768122786122246</v>
      </c>
    </row>
    <row r="389" spans="1:61">
      <c r="A389" s="1">
        <v>724</v>
      </c>
      <c r="B389" s="1" t="s">
        <v>96</v>
      </c>
      <c r="C389" s="1" t="str">
        <f>_xlfn.XLOOKUP(A389,All!$A:$A,All!$C:$C,"")</f>
        <v>Cu-Al-Cr-Mg-Ni-Si</v>
      </c>
      <c r="D389" s="1">
        <v>2</v>
      </c>
      <c r="E389" s="1" t="s">
        <v>1344</v>
      </c>
      <c r="F389" s="1">
        <f t="shared" si="110"/>
        <v>92.25</v>
      </c>
      <c r="G389" s="1">
        <v>0.5</v>
      </c>
      <c r="H389" s="1">
        <v>0.1</v>
      </c>
      <c r="I389" s="1">
        <v>0.15</v>
      </c>
      <c r="J389" s="1">
        <v>6</v>
      </c>
      <c r="K389" s="1">
        <v>1</v>
      </c>
      <c r="L389" s="1">
        <v>0</v>
      </c>
      <c r="M389" s="1" t="s">
        <v>1345</v>
      </c>
      <c r="N389" s="1" cm="1">
        <f t="array" ref="N389">(F389/$F$4)/SUMPRODUCT($F389:$L389/$F$4:$L$4)*100</f>
        <v>89.8241262975082</v>
      </c>
      <c r="O389" s="1" cm="1">
        <f t="array" ref="O389">(G389/$G$4)/SUMPRODUCT($F389:$L389/$F$4:$L$4)*100</f>
        <v>1.14659676353571</v>
      </c>
      <c r="P389" s="1" cm="1">
        <f t="array" ref="P389">(H389/$H$4)/SUMPRODUCT($F389:$L389/$F$4:$L$4)*100</f>
        <v>0.118999437932613</v>
      </c>
      <c r="Q389" s="1" cm="1">
        <f t="array" ref="Q389">(I389/$I$4)/SUMPRODUCT($F389:$L389/$F$4:$L$4)*100</f>
        <v>0.381865548739609</v>
      </c>
      <c r="R389" s="1" cm="1">
        <f t="array" ref="R389">(J389/$J$4)/SUMPRODUCT($F389:$L389/$F$4:$L$4)*100</f>
        <v>6.32528046759661</v>
      </c>
      <c r="S389" s="1" cm="1">
        <f t="array" ref="S389">(K389/$K$4)/SUMPRODUCT($F389:$L389/$F$4:$L$4)*100</f>
        <v>2.20313148468724</v>
      </c>
      <c r="T389" s="1" cm="1">
        <f t="array" ref="T389">(L389/$L$4)/SUMPRODUCT($F389:$L389/$F$4:$L$4)*100</f>
        <v>0</v>
      </c>
      <c r="U389" s="1">
        <f t="shared" si="111"/>
        <v>100</v>
      </c>
      <c r="V389" s="1">
        <f t="shared" si="112"/>
        <v>6</v>
      </c>
      <c r="W389" s="1">
        <f t="shared" si="113"/>
        <v>7</v>
      </c>
      <c r="X389" s="1">
        <f t="shared" si="114"/>
        <v>6</v>
      </c>
      <c r="Y389" s="1">
        <f t="shared" si="115"/>
        <v>0.0214285714285714</v>
      </c>
      <c r="Z389" s="1">
        <f t="shared" si="116"/>
        <v>0</v>
      </c>
      <c r="AA389" s="1">
        <f t="shared" si="117"/>
        <v>0</v>
      </c>
      <c r="AB389" s="1">
        <f t="shared" si="118"/>
        <v>0.1</v>
      </c>
      <c r="AC389" s="1">
        <f t="shared" si="119"/>
        <v>0</v>
      </c>
      <c r="AD389" s="1">
        <f t="shared" si="120"/>
        <v>1.18999437932613</v>
      </c>
      <c r="AE389" s="1">
        <f t="shared" si="121"/>
        <v>0.0142857142857143</v>
      </c>
      <c r="AF389" s="1">
        <f t="shared" si="122"/>
        <v>70</v>
      </c>
      <c r="AG389" s="1">
        <f t="shared" si="123"/>
        <v>0.7</v>
      </c>
      <c r="AH389" s="7">
        <f t="shared" si="124"/>
        <v>0.101758737024918</v>
      </c>
      <c r="AI389" s="7" cm="1">
        <f t="array" ref="AI389">SQRT(SUMPRODUCT(N389:T389/100,(1-($N$4:$T$4/(SUMPRODUCT(N389:T389,$N$4:$T$4)/100)))^2))</f>
        <v>0.0290537376869327</v>
      </c>
      <c r="AJ389" s="7" cm="1">
        <f t="array" ref="AJ389">SUMPRODUCT(N389:T389,$N$3:$T$3)/100</f>
        <v>1.8947687920439</v>
      </c>
      <c r="AK389" s="7" cm="1">
        <f t="array" ref="AK389">SUMPRODUCT(N389:T389/100,($N$3:$T$3-(SUMPRODUCT(N389:T389,$N$3:$T$3)/100))^2)</f>
        <v>0.00234106527333297</v>
      </c>
      <c r="AL389" s="7" cm="1">
        <f t="array" ref="AL389">SUMPRODUCT(N389:T389/100,($N$2:$T$2-(SUMPRODUCT(N389:T389,$N$2:$T$2)/100))^2)</f>
        <v>2.09350754742919</v>
      </c>
      <c r="AM389" s="7" cm="1">
        <f t="array" ref="AM389">SUMPRODUCT(N389:T389,$N$2:$T$2)/100</f>
        <v>10.6504823790299</v>
      </c>
      <c r="AN389" s="1" cm="1">
        <f t="array" ref="AN389">SUMPRODUCT(N389:T389,$N$1:$T$1)/100</f>
        <v>1109.7582017422</v>
      </c>
      <c r="AO389" s="1" cm="1">
        <f t="array" ref="AO389">-8.314*SUMPRODUCT((N389:T389/100)*LN(N389:T389/100+0.000000000001))</f>
        <v>3.62139437182299</v>
      </c>
      <c r="AP389" s="1" cm="1">
        <f t="array" ref="AP389">SUMPRODUCT((N389:T389/100)^2)</f>
        <v>0.811471129274498</v>
      </c>
      <c r="AQ389" s="1" cm="1">
        <f t="array" ref="AQ389">1/SUMPRODUCT((N389:T389/100)^2)</f>
        <v>1.23232973290628</v>
      </c>
      <c r="AR389" s="1" t="s">
        <v>50</v>
      </c>
      <c r="AS389" s="6">
        <f t="shared" si="125"/>
        <v>1</v>
      </c>
      <c r="AT389" s="1">
        <v>969.85</v>
      </c>
      <c r="AU389" s="1">
        <v>4</v>
      </c>
      <c r="AV389" s="1">
        <v>80</v>
      </c>
      <c r="AW389" s="1">
        <v>449.85</v>
      </c>
      <c r="AX389" s="1">
        <v>9</v>
      </c>
      <c r="AY389" s="5">
        <f t="shared" si="126"/>
        <v>359.88</v>
      </c>
      <c r="AZ389" s="1">
        <f t="shared" si="127"/>
        <v>7.2</v>
      </c>
      <c r="BA389" s="1">
        <f t="shared" si="128"/>
        <v>4048.65</v>
      </c>
      <c r="BB389" s="1">
        <f t="shared" si="129"/>
        <v>520</v>
      </c>
      <c r="BC389" s="1" t="s">
        <v>51</v>
      </c>
      <c r="BD389" s="1">
        <v>320</v>
      </c>
      <c r="BE389" s="1" t="s">
        <v>52</v>
      </c>
      <c r="BF389" s="1" t="s">
        <v>52</v>
      </c>
      <c r="BG389" s="1">
        <v>33</v>
      </c>
      <c r="BH389" s="1">
        <f t="shared" si="130"/>
        <v>1.39112682190797</v>
      </c>
      <c r="BI389" s="1">
        <f t="shared" si="131"/>
        <v>0.764783542675837</v>
      </c>
    </row>
    <row r="390" spans="1:61">
      <c r="A390" s="1">
        <v>704</v>
      </c>
      <c r="B390" s="1" t="s">
        <v>96</v>
      </c>
      <c r="C390" s="1" t="str">
        <f>_xlfn.XLOOKUP(A390,All!$A:$A,All!$C:$C,"")</f>
        <v>Cu-Al-Cr-Mg-Ni-Si</v>
      </c>
      <c r="D390" s="1">
        <v>2</v>
      </c>
      <c r="E390" s="1" t="s">
        <v>1344</v>
      </c>
      <c r="F390" s="1">
        <f t="shared" si="110"/>
        <v>92.25</v>
      </c>
      <c r="G390" s="1">
        <v>0.5</v>
      </c>
      <c r="H390" s="1">
        <v>0.1</v>
      </c>
      <c r="I390" s="1">
        <v>0.15</v>
      </c>
      <c r="J390" s="1">
        <v>6</v>
      </c>
      <c r="K390" s="1">
        <v>1</v>
      </c>
      <c r="L390" s="1">
        <v>0</v>
      </c>
      <c r="M390" s="1" t="s">
        <v>1345</v>
      </c>
      <c r="N390" s="1" cm="1">
        <f t="array" ref="N390">(F390/$F$4)/SUMPRODUCT($F390:$L390/$F$4:$L$4)*100</f>
        <v>89.8241262975082</v>
      </c>
      <c r="O390" s="1" cm="1">
        <f t="array" ref="O390">(G390/$G$4)/SUMPRODUCT($F390:$L390/$F$4:$L$4)*100</f>
        <v>1.14659676353571</v>
      </c>
      <c r="P390" s="1" cm="1">
        <f t="array" ref="P390">(H390/$H$4)/SUMPRODUCT($F390:$L390/$F$4:$L$4)*100</f>
        <v>0.118999437932613</v>
      </c>
      <c r="Q390" s="1" cm="1">
        <f t="array" ref="Q390">(I390/$I$4)/SUMPRODUCT($F390:$L390/$F$4:$L$4)*100</f>
        <v>0.381865548739609</v>
      </c>
      <c r="R390" s="1" cm="1">
        <f t="array" ref="R390">(J390/$J$4)/SUMPRODUCT($F390:$L390/$F$4:$L$4)*100</f>
        <v>6.32528046759661</v>
      </c>
      <c r="S390" s="1" cm="1">
        <f t="array" ref="S390">(K390/$K$4)/SUMPRODUCT($F390:$L390/$F$4:$L$4)*100</f>
        <v>2.20313148468724</v>
      </c>
      <c r="T390" s="1" cm="1">
        <f t="array" ref="T390">(L390/$L$4)/SUMPRODUCT($F390:$L390/$F$4:$L$4)*100</f>
        <v>0</v>
      </c>
      <c r="U390" s="1">
        <f t="shared" si="111"/>
        <v>100</v>
      </c>
      <c r="V390" s="1">
        <f t="shared" si="112"/>
        <v>6</v>
      </c>
      <c r="W390" s="1">
        <f t="shared" si="113"/>
        <v>7</v>
      </c>
      <c r="X390" s="1">
        <f t="shared" si="114"/>
        <v>6</v>
      </c>
      <c r="Y390" s="1">
        <f t="shared" si="115"/>
        <v>0.0214285714285714</v>
      </c>
      <c r="Z390" s="1">
        <f t="shared" si="116"/>
        <v>0</v>
      </c>
      <c r="AA390" s="1">
        <f t="shared" si="117"/>
        <v>0</v>
      </c>
      <c r="AB390" s="1">
        <f t="shared" si="118"/>
        <v>0.1</v>
      </c>
      <c r="AC390" s="1">
        <f t="shared" si="119"/>
        <v>0</v>
      </c>
      <c r="AD390" s="1">
        <f t="shared" si="120"/>
        <v>1.18999437932613</v>
      </c>
      <c r="AE390" s="1">
        <f t="shared" si="121"/>
        <v>0.0142857142857143</v>
      </c>
      <c r="AF390" s="1">
        <f t="shared" si="122"/>
        <v>70</v>
      </c>
      <c r="AG390" s="1">
        <f t="shared" si="123"/>
        <v>0.7</v>
      </c>
      <c r="AH390" s="7">
        <f t="shared" si="124"/>
        <v>0.101758737024918</v>
      </c>
      <c r="AI390" s="7" cm="1">
        <f t="array" ref="AI390">SQRT(SUMPRODUCT(N390:T390/100,(1-($N$4:$T$4/(SUMPRODUCT(N390:T390,$N$4:$T$4)/100)))^2))</f>
        <v>0.0290537376869327</v>
      </c>
      <c r="AJ390" s="7" cm="1">
        <f t="array" ref="AJ390">SUMPRODUCT(N390:T390,$N$3:$T$3)/100</f>
        <v>1.8947687920439</v>
      </c>
      <c r="AK390" s="7" cm="1">
        <f t="array" ref="AK390">SUMPRODUCT(N390:T390/100,($N$3:$T$3-(SUMPRODUCT(N390:T390,$N$3:$T$3)/100))^2)</f>
        <v>0.00234106527333297</v>
      </c>
      <c r="AL390" s="7" cm="1">
        <f t="array" ref="AL390">SUMPRODUCT(N390:T390/100,($N$2:$T$2-(SUMPRODUCT(N390:T390,$N$2:$T$2)/100))^2)</f>
        <v>2.09350754742919</v>
      </c>
      <c r="AM390" s="7" cm="1">
        <f t="array" ref="AM390">SUMPRODUCT(N390:T390,$N$2:$T$2)/100</f>
        <v>10.6504823790299</v>
      </c>
      <c r="AN390" s="1" cm="1">
        <f t="array" ref="AN390">SUMPRODUCT(N390:T390,$N$1:$T$1)/100</f>
        <v>1109.7582017422</v>
      </c>
      <c r="AO390" s="1" cm="1">
        <f t="array" ref="AO390">-8.314*SUMPRODUCT((N390:T390/100)*LN(N390:T390/100+0.000000000001))</f>
        <v>3.62139437182299</v>
      </c>
      <c r="AP390" s="1" cm="1">
        <f t="array" ref="AP390">SUMPRODUCT((N390:T390/100)^2)</f>
        <v>0.811471129274498</v>
      </c>
      <c r="AQ390" s="1" cm="1">
        <f t="array" ref="AQ390">1/SUMPRODUCT((N390:T390/100)^2)</f>
        <v>1.23232973290628</v>
      </c>
      <c r="AR390" s="1" t="s">
        <v>50</v>
      </c>
      <c r="AS390" s="6">
        <f t="shared" si="125"/>
        <v>1</v>
      </c>
      <c r="AT390" s="1">
        <v>969.85</v>
      </c>
      <c r="AU390" s="1">
        <v>4</v>
      </c>
      <c r="AV390" s="1">
        <v>80</v>
      </c>
      <c r="AW390" s="1">
        <v>449.85</v>
      </c>
      <c r="AX390" s="1">
        <v>7</v>
      </c>
      <c r="AY390" s="5">
        <f t="shared" si="126"/>
        <v>359.88</v>
      </c>
      <c r="AZ390" s="1">
        <f t="shared" si="127"/>
        <v>5.6</v>
      </c>
      <c r="BA390" s="1">
        <f t="shared" si="128"/>
        <v>3148.95</v>
      </c>
      <c r="BB390" s="1">
        <f t="shared" si="129"/>
        <v>520</v>
      </c>
      <c r="BC390" s="1" t="s">
        <v>51</v>
      </c>
      <c r="BD390" s="1">
        <v>324</v>
      </c>
      <c r="BE390" s="1" t="s">
        <v>52</v>
      </c>
      <c r="BF390" s="1" t="s">
        <v>52</v>
      </c>
      <c r="BG390" s="1">
        <v>33</v>
      </c>
      <c r="BH390" s="1">
        <f t="shared" si="130"/>
        <v>1.44257052214223</v>
      </c>
      <c r="BI390" s="1">
        <f t="shared" si="131"/>
        <v>0.761627351481268</v>
      </c>
    </row>
    <row r="391" spans="1:61">
      <c r="A391" s="1">
        <v>1055</v>
      </c>
      <c r="B391" s="1" t="s">
        <v>99</v>
      </c>
      <c r="C391" s="1" t="str">
        <f>_xlfn.XLOOKUP(A391,All!$A:$A,All!$C:$C,"")</f>
        <v>Cu-Al-Cr-Mg-Ni-Si</v>
      </c>
      <c r="D391" s="1">
        <v>2</v>
      </c>
      <c r="E391" s="1" t="s">
        <v>1344</v>
      </c>
      <c r="F391" s="1">
        <f t="shared" ref="F391:F454" si="132">100-SUM(G391:L391)</f>
        <v>92.25</v>
      </c>
      <c r="G391" s="1">
        <v>0.5</v>
      </c>
      <c r="H391" s="1">
        <v>0.1</v>
      </c>
      <c r="I391" s="1">
        <v>0.15</v>
      </c>
      <c r="J391" s="1">
        <v>6</v>
      </c>
      <c r="K391" s="1">
        <v>1</v>
      </c>
      <c r="L391" s="1">
        <v>0</v>
      </c>
      <c r="M391" s="1" t="s">
        <v>1345</v>
      </c>
      <c r="N391" s="1" cm="1">
        <f t="array" ref="N391">(F391/$F$4)/SUMPRODUCT($F391:$L391/$F$4:$L$4)*100</f>
        <v>89.8241262975082</v>
      </c>
      <c r="O391" s="1" cm="1">
        <f t="array" ref="O391">(G391/$G$4)/SUMPRODUCT($F391:$L391/$F$4:$L$4)*100</f>
        <v>1.14659676353571</v>
      </c>
      <c r="P391" s="1" cm="1">
        <f t="array" ref="P391">(H391/$H$4)/SUMPRODUCT($F391:$L391/$F$4:$L$4)*100</f>
        <v>0.118999437932613</v>
      </c>
      <c r="Q391" s="1" cm="1">
        <f t="array" ref="Q391">(I391/$I$4)/SUMPRODUCT($F391:$L391/$F$4:$L$4)*100</f>
        <v>0.381865548739609</v>
      </c>
      <c r="R391" s="1" cm="1">
        <f t="array" ref="R391">(J391/$J$4)/SUMPRODUCT($F391:$L391/$F$4:$L$4)*100</f>
        <v>6.32528046759661</v>
      </c>
      <c r="S391" s="1" cm="1">
        <f t="array" ref="S391">(K391/$K$4)/SUMPRODUCT($F391:$L391/$F$4:$L$4)*100</f>
        <v>2.20313148468724</v>
      </c>
      <c r="T391" s="1" cm="1">
        <f t="array" ref="T391">(L391/$L$4)/SUMPRODUCT($F391:$L391/$F$4:$L$4)*100</f>
        <v>0</v>
      </c>
      <c r="U391" s="1">
        <f t="shared" ref="U391:U454" si="133">SUM(N391:T391)</f>
        <v>100</v>
      </c>
      <c r="V391" s="1">
        <f t="shared" ref="V391:V454" si="134">IF(K391&lt;&gt;0,J391/(K391),0)</f>
        <v>6</v>
      </c>
      <c r="W391" s="1">
        <f t="shared" ref="W391:W454" si="135">J391+K391</f>
        <v>7</v>
      </c>
      <c r="X391" s="1">
        <f t="shared" ref="X391:X454" si="136">J391*K391</f>
        <v>6</v>
      </c>
      <c r="Y391" s="1">
        <f t="shared" ref="Y391:Y454" si="137">IF(J391+K391&lt;&gt;0,I391/(J391+K391),0)</f>
        <v>0.0214285714285714</v>
      </c>
      <c r="Z391" s="1">
        <f t="shared" ref="Z391:Z454" si="138">IF(J391+K391&lt;&gt;0,L391/(J391+K391),0)</f>
        <v>0</v>
      </c>
      <c r="AA391" s="1">
        <f t="shared" ref="AA391:AA454" si="139">IF(L391&lt;&gt;0,H391/(L391),0)</f>
        <v>0</v>
      </c>
      <c r="AB391" s="1">
        <f t="shared" ref="AB391:AB454" si="140">H391+L391</f>
        <v>0.1</v>
      </c>
      <c r="AC391" s="1">
        <f t="shared" ref="AC391:AC454" si="141">H391*L391</f>
        <v>0</v>
      </c>
      <c r="AD391" s="1">
        <f t="shared" ref="AD391:AD454" si="142">IF(H391&lt;&gt;0,P391/(H391),0)</f>
        <v>1.18999437932613</v>
      </c>
      <c r="AE391" s="1">
        <f t="shared" ref="AE391:AE454" si="143">IF(J391+K391&lt;&gt;0,H391/(J391+K391),0)</f>
        <v>0.0142857142857143</v>
      </c>
      <c r="AF391" s="1">
        <f t="shared" ref="AF391:AF454" si="144">IF(H391&lt;&gt;0,(J391+K391)/(H391),0)</f>
        <v>70</v>
      </c>
      <c r="AG391" s="1">
        <f t="shared" ref="AG391:AG454" si="145">(J391+K391)*H391</f>
        <v>0.7</v>
      </c>
      <c r="AH391" s="7">
        <f t="shared" ref="AH391:AH454" si="146">(100-N391)%</f>
        <v>0.101758737024918</v>
      </c>
      <c r="AI391" s="7" cm="1">
        <f t="array" ref="AI391">SQRT(SUMPRODUCT(N391:T391/100,(1-($N$4:$T$4/(SUMPRODUCT(N391:T391,$N$4:$T$4)/100)))^2))</f>
        <v>0.0290537376869327</v>
      </c>
      <c r="AJ391" s="7" cm="1">
        <f t="array" ref="AJ391">SUMPRODUCT(N391:T391,$N$3:$T$3)/100</f>
        <v>1.8947687920439</v>
      </c>
      <c r="AK391" s="7" cm="1">
        <f t="array" ref="AK391">SUMPRODUCT(N391:T391/100,($N$3:$T$3-(SUMPRODUCT(N391:T391,$N$3:$T$3)/100))^2)</f>
        <v>0.00234106527333297</v>
      </c>
      <c r="AL391" s="7" cm="1">
        <f t="array" ref="AL391">SUMPRODUCT(N391:T391/100,($N$2:$T$2-(SUMPRODUCT(N391:T391,$N$2:$T$2)/100))^2)</f>
        <v>2.09350754742919</v>
      </c>
      <c r="AM391" s="7" cm="1">
        <f t="array" ref="AM391">SUMPRODUCT(N391:T391,$N$2:$T$2)/100</f>
        <v>10.6504823790299</v>
      </c>
      <c r="AN391" s="1" cm="1">
        <f t="array" ref="AN391">SUMPRODUCT(N391:T391,$N$1:$T$1)/100</f>
        <v>1109.7582017422</v>
      </c>
      <c r="AO391" s="1" cm="1">
        <f t="array" ref="AO391">-8.314*SUMPRODUCT((N391:T391/100)*LN(N391:T391/100+0.000000000001))</f>
        <v>3.62139437182299</v>
      </c>
      <c r="AP391" s="1" cm="1">
        <f t="array" ref="AP391">SUMPRODUCT((N391:T391/100)^2)</f>
        <v>0.811471129274498</v>
      </c>
      <c r="AQ391" s="1" cm="1">
        <f t="array" ref="AQ391">1/SUMPRODUCT((N391:T391/100)^2)</f>
        <v>1.23232973290628</v>
      </c>
      <c r="AR391" s="1" t="s">
        <v>55</v>
      </c>
      <c r="AS391" s="6">
        <f t="shared" ref="AS391:AS454" si="147">IF(AR391="Solution ==&gt; Quenching ==&gt; Deformation ==&gt; Aging ==&gt; Secondary TMP ==&gt; Secondary Aging",2,IF(AR391="Solution ==&gt; Quenching ==&gt; Deformation ==&gt; Aging",1,IF(AR391="Solution ==&gt; Quenching ==&gt; Aging",0,"")))</f>
        <v>2</v>
      </c>
      <c r="AT391" s="1">
        <v>979.85</v>
      </c>
      <c r="AU391" s="1">
        <v>4</v>
      </c>
      <c r="AV391" s="1">
        <v>80</v>
      </c>
      <c r="AW391" s="1">
        <v>499.85</v>
      </c>
      <c r="AX391" s="1">
        <v>3</v>
      </c>
      <c r="AY391" s="5">
        <f t="shared" ref="AY391:AY454" si="148">AV391%*AW391</f>
        <v>399.88</v>
      </c>
      <c r="AZ391" s="1">
        <f t="shared" ref="AZ391:AZ454" si="149">AV391%*AX391</f>
        <v>2.4</v>
      </c>
      <c r="BA391" s="1">
        <f t="shared" ref="BA391:BA454" si="150">AW391*AX391</f>
        <v>1499.55</v>
      </c>
      <c r="BB391" s="1">
        <f t="shared" ref="BB391:BB454" si="151">AT391-AW391</f>
        <v>480</v>
      </c>
      <c r="BC391" s="1" t="s">
        <v>56</v>
      </c>
      <c r="BD391" s="1">
        <v>192</v>
      </c>
      <c r="BE391" s="1" t="s">
        <v>52</v>
      </c>
      <c r="BF391" s="1" t="s">
        <v>52</v>
      </c>
      <c r="BG391" s="1">
        <v>32</v>
      </c>
      <c r="BH391" s="1">
        <f t="shared" ref="BH391:BH454" si="152">IF(OR(BD391="",BG391=""),"",((BD391-AVERAGE($BD$6:$BD$1143))/_xlfn.STDEV.S($BD$6:$BD$1143))-$BJ$1*((AVERAGE($BG$6:$BG$1143)-BG391)/_xlfn.STDEV.S($BG$6:$BG$1143)))</f>
        <v>-0.255071585588371</v>
      </c>
      <c r="BI391" s="1">
        <f t="shared" ref="BI391:BI454" si="153">SQRT((1-(BD391-MIN($BD$6:$BD$1143))/(MAX($BD$6:$BD$1143)-MIN($BD$6:$BD$1143)))^2+(1-(BG391-MIN($BG$6:$BG$1143))/(MAX($BG$6:$BG$1143)-MIN($BG$6:$BG$1143)))^2)</f>
        <v>0.957410318343692</v>
      </c>
    </row>
    <row r="392" spans="1:61">
      <c r="A392" s="1">
        <v>913</v>
      </c>
      <c r="B392" s="1" t="s">
        <v>99</v>
      </c>
      <c r="C392" s="1" t="str">
        <f>_xlfn.XLOOKUP(A392,All!$A:$A,All!$C:$C,"")</f>
        <v>Cu-Al-Cr-Mg-Ni-Si</v>
      </c>
      <c r="D392" s="1">
        <v>2</v>
      </c>
      <c r="E392" s="1" t="s">
        <v>1344</v>
      </c>
      <c r="F392" s="1">
        <f t="shared" si="132"/>
        <v>92.25</v>
      </c>
      <c r="G392" s="1">
        <v>0.5</v>
      </c>
      <c r="H392" s="1">
        <v>0.1</v>
      </c>
      <c r="I392" s="1">
        <v>0.15</v>
      </c>
      <c r="J392" s="1">
        <v>6</v>
      </c>
      <c r="K392" s="1">
        <v>1</v>
      </c>
      <c r="L392" s="1">
        <v>0</v>
      </c>
      <c r="M392" s="1" t="s">
        <v>1345</v>
      </c>
      <c r="N392" s="1" cm="1">
        <f t="array" ref="N392">(F392/$F$4)/SUMPRODUCT($F392:$L392/$F$4:$L$4)*100</f>
        <v>89.8241262975082</v>
      </c>
      <c r="O392" s="1" cm="1">
        <f t="array" ref="O392">(G392/$G$4)/SUMPRODUCT($F392:$L392/$F$4:$L$4)*100</f>
        <v>1.14659676353571</v>
      </c>
      <c r="P392" s="1" cm="1">
        <f t="array" ref="P392">(H392/$H$4)/SUMPRODUCT($F392:$L392/$F$4:$L$4)*100</f>
        <v>0.118999437932613</v>
      </c>
      <c r="Q392" s="1" cm="1">
        <f t="array" ref="Q392">(I392/$I$4)/SUMPRODUCT($F392:$L392/$F$4:$L$4)*100</f>
        <v>0.381865548739609</v>
      </c>
      <c r="R392" s="1" cm="1">
        <f t="array" ref="R392">(J392/$J$4)/SUMPRODUCT($F392:$L392/$F$4:$L$4)*100</f>
        <v>6.32528046759661</v>
      </c>
      <c r="S392" s="1" cm="1">
        <f t="array" ref="S392">(K392/$K$4)/SUMPRODUCT($F392:$L392/$F$4:$L$4)*100</f>
        <v>2.20313148468724</v>
      </c>
      <c r="T392" s="1" cm="1">
        <f t="array" ref="T392">(L392/$L$4)/SUMPRODUCT($F392:$L392/$F$4:$L$4)*100</f>
        <v>0</v>
      </c>
      <c r="U392" s="1">
        <f t="shared" si="133"/>
        <v>100</v>
      </c>
      <c r="V392" s="1">
        <f t="shared" si="134"/>
        <v>6</v>
      </c>
      <c r="W392" s="1">
        <f t="shared" si="135"/>
        <v>7</v>
      </c>
      <c r="X392" s="1">
        <f t="shared" si="136"/>
        <v>6</v>
      </c>
      <c r="Y392" s="1">
        <f t="shared" si="137"/>
        <v>0.0214285714285714</v>
      </c>
      <c r="Z392" s="1">
        <f t="shared" si="138"/>
        <v>0</v>
      </c>
      <c r="AA392" s="1">
        <f t="shared" si="139"/>
        <v>0</v>
      </c>
      <c r="AB392" s="1">
        <f t="shared" si="140"/>
        <v>0.1</v>
      </c>
      <c r="AC392" s="1">
        <f t="shared" si="141"/>
        <v>0</v>
      </c>
      <c r="AD392" s="1">
        <f t="shared" si="142"/>
        <v>1.18999437932613</v>
      </c>
      <c r="AE392" s="1">
        <f t="shared" si="143"/>
        <v>0.0142857142857143</v>
      </c>
      <c r="AF392" s="1">
        <f t="shared" si="144"/>
        <v>70</v>
      </c>
      <c r="AG392" s="1">
        <f t="shared" si="145"/>
        <v>0.7</v>
      </c>
      <c r="AH392" s="7">
        <f t="shared" si="146"/>
        <v>0.101758737024918</v>
      </c>
      <c r="AI392" s="7" cm="1">
        <f t="array" ref="AI392">SQRT(SUMPRODUCT(N392:T392/100,(1-($N$4:$T$4/(SUMPRODUCT(N392:T392,$N$4:$T$4)/100)))^2))</f>
        <v>0.0290537376869327</v>
      </c>
      <c r="AJ392" s="7" cm="1">
        <f t="array" ref="AJ392">SUMPRODUCT(N392:T392,$N$3:$T$3)/100</f>
        <v>1.8947687920439</v>
      </c>
      <c r="AK392" s="7" cm="1">
        <f t="array" ref="AK392">SUMPRODUCT(N392:T392/100,($N$3:$T$3-(SUMPRODUCT(N392:T392,$N$3:$T$3)/100))^2)</f>
        <v>0.00234106527333297</v>
      </c>
      <c r="AL392" s="7" cm="1">
        <f t="array" ref="AL392">SUMPRODUCT(N392:T392/100,($N$2:$T$2-(SUMPRODUCT(N392:T392,$N$2:$T$2)/100))^2)</f>
        <v>2.09350754742919</v>
      </c>
      <c r="AM392" s="7" cm="1">
        <f t="array" ref="AM392">SUMPRODUCT(N392:T392,$N$2:$T$2)/100</f>
        <v>10.6504823790299</v>
      </c>
      <c r="AN392" s="1" cm="1">
        <f t="array" ref="AN392">SUMPRODUCT(N392:T392,$N$1:$T$1)/100</f>
        <v>1109.7582017422</v>
      </c>
      <c r="AO392" s="1" cm="1">
        <f t="array" ref="AO392">-8.314*SUMPRODUCT((N392:T392/100)*LN(N392:T392/100+0.000000000001))</f>
        <v>3.62139437182299</v>
      </c>
      <c r="AP392" s="1" cm="1">
        <f t="array" ref="AP392">SUMPRODUCT((N392:T392/100)^2)</f>
        <v>0.811471129274498</v>
      </c>
      <c r="AQ392" s="1" cm="1">
        <f t="array" ref="AQ392">1/SUMPRODUCT((N392:T392/100)^2)</f>
        <v>1.23232973290628</v>
      </c>
      <c r="AR392" s="1" t="s">
        <v>55</v>
      </c>
      <c r="AS392" s="6">
        <f t="shared" si="147"/>
        <v>2</v>
      </c>
      <c r="AT392" s="1">
        <v>979.85</v>
      </c>
      <c r="AU392" s="1">
        <v>4</v>
      </c>
      <c r="AV392" s="1">
        <v>50</v>
      </c>
      <c r="AW392" s="1">
        <v>549.85</v>
      </c>
      <c r="AX392" s="1">
        <v>0.5</v>
      </c>
      <c r="AY392" s="5">
        <f t="shared" si="148"/>
        <v>274.925</v>
      </c>
      <c r="AZ392" s="1">
        <f t="shared" si="149"/>
        <v>0.25</v>
      </c>
      <c r="BA392" s="1">
        <f t="shared" si="150"/>
        <v>274.925</v>
      </c>
      <c r="BB392" s="1">
        <f t="shared" si="151"/>
        <v>430</v>
      </c>
      <c r="BC392" s="1" t="s">
        <v>56</v>
      </c>
      <c r="BD392" s="1">
        <v>213</v>
      </c>
      <c r="BE392" s="1" t="s">
        <v>52</v>
      </c>
      <c r="BF392" s="1" t="s">
        <v>52</v>
      </c>
      <c r="BG392" s="1">
        <v>32</v>
      </c>
      <c r="BH392" s="1">
        <f t="shared" si="152"/>
        <v>0.0150078406414964</v>
      </c>
      <c r="BI392" s="1">
        <f t="shared" si="153"/>
        <v>0.918757744370779</v>
      </c>
    </row>
    <row r="393" spans="1:61">
      <c r="A393" s="1">
        <v>1024</v>
      </c>
      <c r="B393" s="1" t="s">
        <v>99</v>
      </c>
      <c r="C393" s="1" t="str">
        <f>_xlfn.XLOOKUP(A393,All!$A:$A,All!$C:$C,"")</f>
        <v>Cu-Al-Cr-Mg-Ni-Si</v>
      </c>
      <c r="D393" s="1">
        <v>2</v>
      </c>
      <c r="E393" s="1" t="s">
        <v>1344</v>
      </c>
      <c r="F393" s="1">
        <f t="shared" si="132"/>
        <v>92.25</v>
      </c>
      <c r="G393" s="1">
        <v>0.5</v>
      </c>
      <c r="H393" s="1">
        <v>0.1</v>
      </c>
      <c r="I393" s="1">
        <v>0.15</v>
      </c>
      <c r="J393" s="1">
        <v>6</v>
      </c>
      <c r="K393" s="1">
        <v>1</v>
      </c>
      <c r="L393" s="1">
        <v>0</v>
      </c>
      <c r="M393" s="1" t="s">
        <v>1345</v>
      </c>
      <c r="N393" s="1" cm="1">
        <f t="array" ref="N393">(F393/$F$4)/SUMPRODUCT($F393:$L393/$F$4:$L$4)*100</f>
        <v>89.8241262975082</v>
      </c>
      <c r="O393" s="1" cm="1">
        <f t="array" ref="O393">(G393/$G$4)/SUMPRODUCT($F393:$L393/$F$4:$L$4)*100</f>
        <v>1.14659676353571</v>
      </c>
      <c r="P393" s="1" cm="1">
        <f t="array" ref="P393">(H393/$H$4)/SUMPRODUCT($F393:$L393/$F$4:$L$4)*100</f>
        <v>0.118999437932613</v>
      </c>
      <c r="Q393" s="1" cm="1">
        <f t="array" ref="Q393">(I393/$I$4)/SUMPRODUCT($F393:$L393/$F$4:$L$4)*100</f>
        <v>0.381865548739609</v>
      </c>
      <c r="R393" s="1" cm="1">
        <f t="array" ref="R393">(J393/$J$4)/SUMPRODUCT($F393:$L393/$F$4:$L$4)*100</f>
        <v>6.32528046759661</v>
      </c>
      <c r="S393" s="1" cm="1">
        <f t="array" ref="S393">(K393/$K$4)/SUMPRODUCT($F393:$L393/$F$4:$L$4)*100</f>
        <v>2.20313148468724</v>
      </c>
      <c r="T393" s="1" cm="1">
        <f t="array" ref="T393">(L393/$L$4)/SUMPRODUCT($F393:$L393/$F$4:$L$4)*100</f>
        <v>0</v>
      </c>
      <c r="U393" s="1">
        <f t="shared" si="133"/>
        <v>100</v>
      </c>
      <c r="V393" s="1">
        <f t="shared" si="134"/>
        <v>6</v>
      </c>
      <c r="W393" s="1">
        <f t="shared" si="135"/>
        <v>7</v>
      </c>
      <c r="X393" s="1">
        <f t="shared" si="136"/>
        <v>6</v>
      </c>
      <c r="Y393" s="1">
        <f t="shared" si="137"/>
        <v>0.0214285714285714</v>
      </c>
      <c r="Z393" s="1">
        <f t="shared" si="138"/>
        <v>0</v>
      </c>
      <c r="AA393" s="1">
        <f t="shared" si="139"/>
        <v>0</v>
      </c>
      <c r="AB393" s="1">
        <f t="shared" si="140"/>
        <v>0.1</v>
      </c>
      <c r="AC393" s="1">
        <f t="shared" si="141"/>
        <v>0</v>
      </c>
      <c r="AD393" s="1">
        <f t="shared" si="142"/>
        <v>1.18999437932613</v>
      </c>
      <c r="AE393" s="1">
        <f t="shared" si="143"/>
        <v>0.0142857142857143</v>
      </c>
      <c r="AF393" s="1">
        <f t="shared" si="144"/>
        <v>70</v>
      </c>
      <c r="AG393" s="1">
        <f t="shared" si="145"/>
        <v>0.7</v>
      </c>
      <c r="AH393" s="7">
        <f t="shared" si="146"/>
        <v>0.101758737024918</v>
      </c>
      <c r="AI393" s="7" cm="1">
        <f t="array" ref="AI393">SQRT(SUMPRODUCT(N393:T393/100,(1-($N$4:$T$4/(SUMPRODUCT(N393:T393,$N$4:$T$4)/100)))^2))</f>
        <v>0.0290537376869327</v>
      </c>
      <c r="AJ393" s="7" cm="1">
        <f t="array" ref="AJ393">SUMPRODUCT(N393:T393,$N$3:$T$3)/100</f>
        <v>1.8947687920439</v>
      </c>
      <c r="AK393" s="7" cm="1">
        <f t="array" ref="AK393">SUMPRODUCT(N393:T393/100,($N$3:$T$3-(SUMPRODUCT(N393:T393,$N$3:$T$3)/100))^2)</f>
        <v>0.00234106527333297</v>
      </c>
      <c r="AL393" s="7" cm="1">
        <f t="array" ref="AL393">SUMPRODUCT(N393:T393/100,($N$2:$T$2-(SUMPRODUCT(N393:T393,$N$2:$T$2)/100))^2)</f>
        <v>2.09350754742919</v>
      </c>
      <c r="AM393" s="7" cm="1">
        <f t="array" ref="AM393">SUMPRODUCT(N393:T393,$N$2:$T$2)/100</f>
        <v>10.6504823790299</v>
      </c>
      <c r="AN393" s="1" cm="1">
        <f t="array" ref="AN393">SUMPRODUCT(N393:T393,$N$1:$T$1)/100</f>
        <v>1109.7582017422</v>
      </c>
      <c r="AO393" s="1" cm="1">
        <f t="array" ref="AO393">-8.314*SUMPRODUCT((N393:T393/100)*LN(N393:T393/100+0.000000000001))</f>
        <v>3.62139437182299</v>
      </c>
      <c r="AP393" s="1" cm="1">
        <f t="array" ref="AP393">SUMPRODUCT((N393:T393/100)^2)</f>
        <v>0.811471129274498</v>
      </c>
      <c r="AQ393" s="1" cm="1">
        <f t="array" ref="AQ393">1/SUMPRODUCT((N393:T393/100)^2)</f>
        <v>1.23232973290628</v>
      </c>
      <c r="AR393" s="1" t="s">
        <v>55</v>
      </c>
      <c r="AS393" s="6">
        <f t="shared" si="147"/>
        <v>2</v>
      </c>
      <c r="AT393" s="1">
        <v>979.85</v>
      </c>
      <c r="AU393" s="1">
        <v>4</v>
      </c>
      <c r="AV393" s="1">
        <v>80</v>
      </c>
      <c r="AW393" s="1">
        <v>499.85</v>
      </c>
      <c r="AX393" s="1">
        <v>2</v>
      </c>
      <c r="AY393" s="5">
        <f t="shared" si="148"/>
        <v>399.88</v>
      </c>
      <c r="AZ393" s="1">
        <f t="shared" si="149"/>
        <v>1.6</v>
      </c>
      <c r="BA393" s="1">
        <f t="shared" si="150"/>
        <v>999.7</v>
      </c>
      <c r="BB393" s="1">
        <f t="shared" si="151"/>
        <v>480</v>
      </c>
      <c r="BC393" s="1" t="s">
        <v>56</v>
      </c>
      <c r="BD393" s="1">
        <v>227</v>
      </c>
      <c r="BE393" s="1" t="s">
        <v>52</v>
      </c>
      <c r="BF393" s="1" t="s">
        <v>52</v>
      </c>
      <c r="BG393" s="1">
        <v>32</v>
      </c>
      <c r="BH393" s="1">
        <f t="shared" si="152"/>
        <v>0.195060791461408</v>
      </c>
      <c r="BI393" s="1">
        <f t="shared" si="153"/>
        <v>0.894639934691145</v>
      </c>
    </row>
    <row r="394" spans="1:61">
      <c r="A394" s="1">
        <v>860</v>
      </c>
      <c r="B394" s="1" t="s">
        <v>99</v>
      </c>
      <c r="C394" s="1" t="str">
        <f>_xlfn.XLOOKUP(A394,All!$A:$A,All!$C:$C,"")</f>
        <v>Cu-Al-Cr-Mg-Ni-Si</v>
      </c>
      <c r="D394" s="1">
        <v>2</v>
      </c>
      <c r="E394" s="1" t="s">
        <v>1344</v>
      </c>
      <c r="F394" s="1">
        <f t="shared" si="132"/>
        <v>92.25</v>
      </c>
      <c r="G394" s="1">
        <v>0.5</v>
      </c>
      <c r="H394" s="1">
        <v>0.1</v>
      </c>
      <c r="I394" s="1">
        <v>0.15</v>
      </c>
      <c r="J394" s="1">
        <v>6</v>
      </c>
      <c r="K394" s="1">
        <v>1</v>
      </c>
      <c r="L394" s="1">
        <v>0</v>
      </c>
      <c r="M394" s="1" t="s">
        <v>1345</v>
      </c>
      <c r="N394" s="1" cm="1">
        <f t="array" ref="N394">(F394/$F$4)/SUMPRODUCT($F394:$L394/$F$4:$L$4)*100</f>
        <v>89.8241262975082</v>
      </c>
      <c r="O394" s="1" cm="1">
        <f t="array" ref="O394">(G394/$G$4)/SUMPRODUCT($F394:$L394/$F$4:$L$4)*100</f>
        <v>1.14659676353571</v>
      </c>
      <c r="P394" s="1" cm="1">
        <f t="array" ref="P394">(H394/$H$4)/SUMPRODUCT($F394:$L394/$F$4:$L$4)*100</f>
        <v>0.118999437932613</v>
      </c>
      <c r="Q394" s="1" cm="1">
        <f t="array" ref="Q394">(I394/$I$4)/SUMPRODUCT($F394:$L394/$F$4:$L$4)*100</f>
        <v>0.381865548739609</v>
      </c>
      <c r="R394" s="1" cm="1">
        <f t="array" ref="R394">(J394/$J$4)/SUMPRODUCT($F394:$L394/$F$4:$L$4)*100</f>
        <v>6.32528046759661</v>
      </c>
      <c r="S394" s="1" cm="1">
        <f t="array" ref="S394">(K394/$K$4)/SUMPRODUCT($F394:$L394/$F$4:$L$4)*100</f>
        <v>2.20313148468724</v>
      </c>
      <c r="T394" s="1" cm="1">
        <f t="array" ref="T394">(L394/$L$4)/SUMPRODUCT($F394:$L394/$F$4:$L$4)*100</f>
        <v>0</v>
      </c>
      <c r="U394" s="1">
        <f t="shared" si="133"/>
        <v>100</v>
      </c>
      <c r="V394" s="1">
        <f t="shared" si="134"/>
        <v>6</v>
      </c>
      <c r="W394" s="1">
        <f t="shared" si="135"/>
        <v>7</v>
      </c>
      <c r="X394" s="1">
        <f t="shared" si="136"/>
        <v>6</v>
      </c>
      <c r="Y394" s="1">
        <f t="shared" si="137"/>
        <v>0.0214285714285714</v>
      </c>
      <c r="Z394" s="1">
        <f t="shared" si="138"/>
        <v>0</v>
      </c>
      <c r="AA394" s="1">
        <f t="shared" si="139"/>
        <v>0</v>
      </c>
      <c r="AB394" s="1">
        <f t="shared" si="140"/>
        <v>0.1</v>
      </c>
      <c r="AC394" s="1">
        <f t="shared" si="141"/>
        <v>0</v>
      </c>
      <c r="AD394" s="1">
        <f t="shared" si="142"/>
        <v>1.18999437932613</v>
      </c>
      <c r="AE394" s="1">
        <f t="shared" si="143"/>
        <v>0.0142857142857143</v>
      </c>
      <c r="AF394" s="1">
        <f t="shared" si="144"/>
        <v>70</v>
      </c>
      <c r="AG394" s="1">
        <f t="shared" si="145"/>
        <v>0.7</v>
      </c>
      <c r="AH394" s="7">
        <f t="shared" si="146"/>
        <v>0.101758737024918</v>
      </c>
      <c r="AI394" s="7" cm="1">
        <f t="array" ref="AI394">SQRT(SUMPRODUCT(N394:T394/100,(1-($N$4:$T$4/(SUMPRODUCT(N394:T394,$N$4:$T$4)/100)))^2))</f>
        <v>0.0290537376869327</v>
      </c>
      <c r="AJ394" s="7" cm="1">
        <f t="array" ref="AJ394">SUMPRODUCT(N394:T394,$N$3:$T$3)/100</f>
        <v>1.8947687920439</v>
      </c>
      <c r="AK394" s="7" cm="1">
        <f t="array" ref="AK394">SUMPRODUCT(N394:T394/100,($N$3:$T$3-(SUMPRODUCT(N394:T394,$N$3:$T$3)/100))^2)</f>
        <v>0.00234106527333297</v>
      </c>
      <c r="AL394" s="7" cm="1">
        <f t="array" ref="AL394">SUMPRODUCT(N394:T394/100,($N$2:$T$2-(SUMPRODUCT(N394:T394,$N$2:$T$2)/100))^2)</f>
        <v>2.09350754742919</v>
      </c>
      <c r="AM394" s="7" cm="1">
        <f t="array" ref="AM394">SUMPRODUCT(N394:T394,$N$2:$T$2)/100</f>
        <v>10.6504823790299</v>
      </c>
      <c r="AN394" s="1" cm="1">
        <f t="array" ref="AN394">SUMPRODUCT(N394:T394,$N$1:$T$1)/100</f>
        <v>1109.7582017422</v>
      </c>
      <c r="AO394" s="1" cm="1">
        <f t="array" ref="AO394">-8.314*SUMPRODUCT((N394:T394/100)*LN(N394:T394/100+0.000000000001))</f>
        <v>3.62139437182299</v>
      </c>
      <c r="AP394" s="1" cm="1">
        <f t="array" ref="AP394">SUMPRODUCT((N394:T394/100)^2)</f>
        <v>0.811471129274498</v>
      </c>
      <c r="AQ394" s="1" cm="1">
        <f t="array" ref="AQ394">1/SUMPRODUCT((N394:T394/100)^2)</f>
        <v>1.23232973290628</v>
      </c>
      <c r="AR394" s="1" t="s">
        <v>54</v>
      </c>
      <c r="AS394" s="6">
        <f t="shared" si="147"/>
        <v>0</v>
      </c>
      <c r="AT394" s="1">
        <v>979.85</v>
      </c>
      <c r="AU394" s="1">
        <v>4</v>
      </c>
      <c r="AV394" s="1">
        <v>0</v>
      </c>
      <c r="AW394" s="1">
        <v>449.85</v>
      </c>
      <c r="AX394" s="1">
        <v>0.25</v>
      </c>
      <c r="AY394" s="5">
        <f t="shared" si="148"/>
        <v>0</v>
      </c>
      <c r="AZ394" s="1">
        <f t="shared" si="149"/>
        <v>0</v>
      </c>
      <c r="BA394" s="1">
        <f t="shared" si="150"/>
        <v>112.4625</v>
      </c>
      <c r="BB394" s="1">
        <f t="shared" si="151"/>
        <v>530</v>
      </c>
      <c r="BC394" s="1" t="s">
        <v>51</v>
      </c>
      <c r="BD394" s="1">
        <v>239</v>
      </c>
      <c r="BE394" s="1" t="s">
        <v>52</v>
      </c>
      <c r="BF394" s="1" t="s">
        <v>52</v>
      </c>
      <c r="BG394" s="1">
        <v>32</v>
      </c>
      <c r="BH394" s="1">
        <f t="shared" si="152"/>
        <v>0.34939189216419</v>
      </c>
      <c r="BI394" s="1">
        <f t="shared" si="153"/>
        <v>0.875116602351075</v>
      </c>
    </row>
    <row r="395" spans="1:61">
      <c r="A395" s="1">
        <v>574</v>
      </c>
      <c r="B395" s="1" t="s">
        <v>97</v>
      </c>
      <c r="C395" s="1" t="str">
        <f>_xlfn.XLOOKUP(A395,All!$A:$A,All!$C:$C,"")</f>
        <v>Cu-Al-Cr-Mg-Ni-Si</v>
      </c>
      <c r="D395" s="1">
        <v>2</v>
      </c>
      <c r="E395" s="1" t="s">
        <v>1344</v>
      </c>
      <c r="F395" s="1">
        <f t="shared" si="132"/>
        <v>92.27</v>
      </c>
      <c r="G395" s="1">
        <v>0.49</v>
      </c>
      <c r="H395" s="1">
        <v>0.11</v>
      </c>
      <c r="I395" s="1">
        <v>0.12</v>
      </c>
      <c r="J395" s="1">
        <v>5.98</v>
      </c>
      <c r="K395" s="1">
        <v>1.03</v>
      </c>
      <c r="L395" s="1">
        <v>0</v>
      </c>
      <c r="M395" s="1" t="s">
        <v>1345</v>
      </c>
      <c r="N395" s="1" cm="1">
        <f t="array" ref="N395">(F395/$F$4)/SUMPRODUCT($F395:$L395/$F$4:$L$4)*100</f>
        <v>89.8641984588999</v>
      </c>
      <c r="O395" s="1" cm="1">
        <f t="array" ref="O395">(G395/$G$4)/SUMPRODUCT($F395:$L395/$F$4:$L$4)*100</f>
        <v>1.12392244657047</v>
      </c>
      <c r="P395" s="1" cm="1">
        <f t="array" ref="P395">(H395/$H$4)/SUMPRODUCT($F395:$L395/$F$4:$L$4)*100</f>
        <v>0.130929392522741</v>
      </c>
      <c r="Q395" s="1" cm="1">
        <f t="array" ref="Q395">(I395/$I$4)/SUMPRODUCT($F395:$L395/$F$4:$L$4)*100</f>
        <v>0.305562478066051</v>
      </c>
      <c r="R395" s="1" cm="1">
        <f t="array" ref="R395">(J395/$J$4)/SUMPRODUCT($F395:$L395/$F$4:$L$4)*100</f>
        <v>6.30564153814258</v>
      </c>
      <c r="S395" s="1" cm="1">
        <f t="array" ref="S395">(K395/$K$4)/SUMPRODUCT($F395:$L395/$F$4:$L$4)*100</f>
        <v>2.26974568579824</v>
      </c>
      <c r="T395" s="1" cm="1">
        <f t="array" ref="T395">(L395/$L$4)/SUMPRODUCT($F395:$L395/$F$4:$L$4)*100</f>
        <v>0</v>
      </c>
      <c r="U395" s="1">
        <f t="shared" si="133"/>
        <v>100</v>
      </c>
      <c r="V395" s="1">
        <f t="shared" si="134"/>
        <v>5.80582524271845</v>
      </c>
      <c r="W395" s="1">
        <f t="shared" si="135"/>
        <v>7.01</v>
      </c>
      <c r="X395" s="1">
        <f t="shared" si="136"/>
        <v>6.1594</v>
      </c>
      <c r="Y395" s="1">
        <f t="shared" si="137"/>
        <v>0.0171184022824536</v>
      </c>
      <c r="Z395" s="1">
        <f t="shared" si="138"/>
        <v>0</v>
      </c>
      <c r="AA395" s="1">
        <f t="shared" si="139"/>
        <v>0</v>
      </c>
      <c r="AB395" s="1">
        <f t="shared" si="140"/>
        <v>0.11</v>
      </c>
      <c r="AC395" s="1">
        <f t="shared" si="141"/>
        <v>0</v>
      </c>
      <c r="AD395" s="1">
        <f t="shared" si="142"/>
        <v>1.19026720475219</v>
      </c>
      <c r="AE395" s="1">
        <f t="shared" si="143"/>
        <v>0.0156918687589158</v>
      </c>
      <c r="AF395" s="1">
        <f t="shared" si="144"/>
        <v>63.7272727272727</v>
      </c>
      <c r="AG395" s="1">
        <f t="shared" si="145"/>
        <v>0.7711</v>
      </c>
      <c r="AH395" s="7">
        <f t="shared" si="146"/>
        <v>0.101358015411001</v>
      </c>
      <c r="AI395" s="7" cm="1">
        <f t="array" ref="AI395">SQRT(SUMPRODUCT(N395:T395/100,(1-($N$4:$T$4/(SUMPRODUCT(N395:T395,$N$4:$T$4)/100)))^2))</f>
        <v>0.0283459528596504</v>
      </c>
      <c r="AJ395" s="7" cm="1">
        <f t="array" ref="AJ395">SUMPRODUCT(N395:T395,$N$3:$T$3)/100</f>
        <v>1.89525413989612</v>
      </c>
      <c r="AK395" s="7" cm="1">
        <f t="array" ref="AK395">SUMPRODUCT(N395:T395/100,($N$3:$T$3-(SUMPRODUCT(N395:T395,$N$3:$T$3)/100))^2)</f>
        <v>0.00206807954721929</v>
      </c>
      <c r="AL395" s="7" cm="1">
        <f t="array" ref="AL395">SUMPRODUCT(N395:T395/100,($N$2:$T$2-(SUMPRODUCT(N395:T395,$N$2:$T$2)/100))^2)</f>
        <v>2.05513365727056</v>
      </c>
      <c r="AM395" s="7" cm="1">
        <f t="array" ref="AM395">SUMPRODUCT(N395:T395,$N$2:$T$2)/100</f>
        <v>10.654100498235</v>
      </c>
      <c r="AN395" s="1" cm="1">
        <f t="array" ref="AN395">SUMPRODUCT(N395:T395,$N$1:$T$1)/100</f>
        <v>1110.43082202411</v>
      </c>
      <c r="AO395" s="1" cm="1">
        <f t="array" ref="AO395">-8.314*SUMPRODUCT((N395:T395/100)*LN(N395:T395/100+0.000000000001))</f>
        <v>3.60047464611669</v>
      </c>
      <c r="AP395" s="1" cm="1">
        <f t="array" ref="AP395">SUMPRODUCT((N395:T395/100)^2)</f>
        <v>0.812186073794603</v>
      </c>
      <c r="AQ395" s="1" cm="1">
        <f t="array" ref="AQ395">1/SUMPRODUCT((N395:T395/100)^2)</f>
        <v>1.23124494775922</v>
      </c>
      <c r="AR395" s="1" t="s">
        <v>50</v>
      </c>
      <c r="AS395" s="6">
        <f t="shared" si="147"/>
        <v>1</v>
      </c>
      <c r="AT395" s="1">
        <v>969.85</v>
      </c>
      <c r="AU395" s="1">
        <v>6</v>
      </c>
      <c r="AV395" s="1">
        <v>50</v>
      </c>
      <c r="AW395" s="1">
        <v>699.85</v>
      </c>
      <c r="AX395" s="1">
        <v>0.5</v>
      </c>
      <c r="AY395" s="5">
        <f t="shared" si="148"/>
        <v>349.925</v>
      </c>
      <c r="AZ395" s="1">
        <f t="shared" si="149"/>
        <v>0.25</v>
      </c>
      <c r="BA395" s="1">
        <f t="shared" si="150"/>
        <v>349.925</v>
      </c>
      <c r="BB395" s="1">
        <f t="shared" si="151"/>
        <v>270</v>
      </c>
      <c r="BC395" s="1" t="s">
        <v>51</v>
      </c>
      <c r="BD395" s="1">
        <v>245</v>
      </c>
      <c r="BE395" s="1" t="s">
        <v>52</v>
      </c>
      <c r="BF395" s="1" t="s">
        <v>52</v>
      </c>
      <c r="BG395" s="1">
        <v>32</v>
      </c>
      <c r="BH395" s="1">
        <f t="shared" si="152"/>
        <v>0.426557442515581</v>
      </c>
      <c r="BI395" s="1">
        <f t="shared" si="153"/>
        <v>0.865776828695711</v>
      </c>
    </row>
    <row r="396" spans="1:61">
      <c r="A396" s="1">
        <v>822</v>
      </c>
      <c r="B396" s="1" t="s">
        <v>99</v>
      </c>
      <c r="C396" s="1" t="str">
        <f>_xlfn.XLOOKUP(A396,All!$A:$A,All!$C:$C,"")</f>
        <v>Cu-Al-Cr-Mg-Ni-Si</v>
      </c>
      <c r="D396" s="1">
        <v>2</v>
      </c>
      <c r="E396" s="1" t="s">
        <v>1344</v>
      </c>
      <c r="F396" s="1">
        <f t="shared" si="132"/>
        <v>92.25</v>
      </c>
      <c r="G396" s="1">
        <v>0.5</v>
      </c>
      <c r="H396" s="1">
        <v>0.1</v>
      </c>
      <c r="I396" s="1">
        <v>0.15</v>
      </c>
      <c r="J396" s="1">
        <v>6</v>
      </c>
      <c r="K396" s="1">
        <v>1</v>
      </c>
      <c r="L396" s="1">
        <v>0</v>
      </c>
      <c r="M396" s="1" t="s">
        <v>1345</v>
      </c>
      <c r="N396" s="1" cm="1">
        <f t="array" ref="N396">(F396/$F$4)/SUMPRODUCT($F396:$L396/$F$4:$L$4)*100</f>
        <v>89.8241262975082</v>
      </c>
      <c r="O396" s="1" cm="1">
        <f t="array" ref="O396">(G396/$G$4)/SUMPRODUCT($F396:$L396/$F$4:$L$4)*100</f>
        <v>1.14659676353571</v>
      </c>
      <c r="P396" s="1" cm="1">
        <f t="array" ref="P396">(H396/$H$4)/SUMPRODUCT($F396:$L396/$F$4:$L$4)*100</f>
        <v>0.118999437932613</v>
      </c>
      <c r="Q396" s="1" cm="1">
        <f t="array" ref="Q396">(I396/$I$4)/SUMPRODUCT($F396:$L396/$F$4:$L$4)*100</f>
        <v>0.381865548739609</v>
      </c>
      <c r="R396" s="1" cm="1">
        <f t="array" ref="R396">(J396/$J$4)/SUMPRODUCT($F396:$L396/$F$4:$L$4)*100</f>
        <v>6.32528046759661</v>
      </c>
      <c r="S396" s="1" cm="1">
        <f t="array" ref="S396">(K396/$K$4)/SUMPRODUCT($F396:$L396/$F$4:$L$4)*100</f>
        <v>2.20313148468724</v>
      </c>
      <c r="T396" s="1" cm="1">
        <f t="array" ref="T396">(L396/$L$4)/SUMPRODUCT($F396:$L396/$F$4:$L$4)*100</f>
        <v>0</v>
      </c>
      <c r="U396" s="1">
        <f t="shared" si="133"/>
        <v>100</v>
      </c>
      <c r="V396" s="1">
        <f t="shared" si="134"/>
        <v>6</v>
      </c>
      <c r="W396" s="1">
        <f t="shared" si="135"/>
        <v>7</v>
      </c>
      <c r="X396" s="1">
        <f t="shared" si="136"/>
        <v>6</v>
      </c>
      <c r="Y396" s="1">
        <f t="shared" si="137"/>
        <v>0.0214285714285714</v>
      </c>
      <c r="Z396" s="1">
        <f t="shared" si="138"/>
        <v>0</v>
      </c>
      <c r="AA396" s="1">
        <f t="shared" si="139"/>
        <v>0</v>
      </c>
      <c r="AB396" s="1">
        <f t="shared" si="140"/>
        <v>0.1</v>
      </c>
      <c r="AC396" s="1">
        <f t="shared" si="141"/>
        <v>0</v>
      </c>
      <c r="AD396" s="1">
        <f t="shared" si="142"/>
        <v>1.18999437932613</v>
      </c>
      <c r="AE396" s="1">
        <f t="shared" si="143"/>
        <v>0.0142857142857143</v>
      </c>
      <c r="AF396" s="1">
        <f t="shared" si="144"/>
        <v>70</v>
      </c>
      <c r="AG396" s="1">
        <f t="shared" si="145"/>
        <v>0.7</v>
      </c>
      <c r="AH396" s="7">
        <f t="shared" si="146"/>
        <v>0.101758737024918</v>
      </c>
      <c r="AI396" s="7" cm="1">
        <f t="array" ref="AI396">SQRT(SUMPRODUCT(N396:T396/100,(1-($N$4:$T$4/(SUMPRODUCT(N396:T396,$N$4:$T$4)/100)))^2))</f>
        <v>0.0290537376869327</v>
      </c>
      <c r="AJ396" s="7" cm="1">
        <f t="array" ref="AJ396">SUMPRODUCT(N396:T396,$N$3:$T$3)/100</f>
        <v>1.8947687920439</v>
      </c>
      <c r="AK396" s="7" cm="1">
        <f t="array" ref="AK396">SUMPRODUCT(N396:T396/100,($N$3:$T$3-(SUMPRODUCT(N396:T396,$N$3:$T$3)/100))^2)</f>
        <v>0.00234106527333297</v>
      </c>
      <c r="AL396" s="7" cm="1">
        <f t="array" ref="AL396">SUMPRODUCT(N396:T396/100,($N$2:$T$2-(SUMPRODUCT(N396:T396,$N$2:$T$2)/100))^2)</f>
        <v>2.09350754742919</v>
      </c>
      <c r="AM396" s="7" cm="1">
        <f t="array" ref="AM396">SUMPRODUCT(N396:T396,$N$2:$T$2)/100</f>
        <v>10.6504823790299</v>
      </c>
      <c r="AN396" s="1" cm="1">
        <f t="array" ref="AN396">SUMPRODUCT(N396:T396,$N$1:$T$1)/100</f>
        <v>1109.7582017422</v>
      </c>
      <c r="AO396" s="1" cm="1">
        <f t="array" ref="AO396">-8.314*SUMPRODUCT((N396:T396/100)*LN(N396:T396/100+0.000000000001))</f>
        <v>3.62139437182299</v>
      </c>
      <c r="AP396" s="1" cm="1">
        <f t="array" ref="AP396">SUMPRODUCT((N396:T396/100)^2)</f>
        <v>0.811471129274498</v>
      </c>
      <c r="AQ396" s="1" cm="1">
        <f t="array" ref="AQ396">1/SUMPRODUCT((N396:T396/100)^2)</f>
        <v>1.23232973290628</v>
      </c>
      <c r="AR396" s="1" t="s">
        <v>54</v>
      </c>
      <c r="AS396" s="6">
        <f t="shared" si="147"/>
        <v>0</v>
      </c>
      <c r="AT396" s="1">
        <v>979.85</v>
      </c>
      <c r="AU396" s="1">
        <v>4</v>
      </c>
      <c r="AV396" s="1">
        <v>0</v>
      </c>
      <c r="AW396" s="1">
        <v>499.85</v>
      </c>
      <c r="AX396" s="1">
        <v>0.083</v>
      </c>
      <c r="AY396" s="5">
        <f t="shared" si="148"/>
        <v>0</v>
      </c>
      <c r="AZ396" s="1">
        <f t="shared" si="149"/>
        <v>0</v>
      </c>
      <c r="BA396" s="1">
        <f t="shared" si="150"/>
        <v>41.48755</v>
      </c>
      <c r="BB396" s="1">
        <f t="shared" si="151"/>
        <v>480</v>
      </c>
      <c r="BC396" s="1" t="s">
        <v>51</v>
      </c>
      <c r="BD396" s="1">
        <v>247</v>
      </c>
      <c r="BE396" s="1" t="s">
        <v>52</v>
      </c>
      <c r="BF396" s="1" t="s">
        <v>52</v>
      </c>
      <c r="BG396" s="1">
        <v>32</v>
      </c>
      <c r="BH396" s="1">
        <f t="shared" si="152"/>
        <v>0.452279292632711</v>
      </c>
      <c r="BI396" s="1">
        <f t="shared" si="153"/>
        <v>0.862728357189864</v>
      </c>
    </row>
    <row r="397" spans="1:61">
      <c r="A397" s="1">
        <v>587</v>
      </c>
      <c r="B397" s="1" t="s">
        <v>97</v>
      </c>
      <c r="C397" s="1" t="str">
        <f>_xlfn.XLOOKUP(A397,All!$A:$A,All!$C:$C,"")</f>
        <v>Cu-Al-Cr-Mg-Ni-Si</v>
      </c>
      <c r="D397" s="1">
        <v>2</v>
      </c>
      <c r="E397" s="1" t="s">
        <v>1344</v>
      </c>
      <c r="F397" s="1">
        <f t="shared" si="132"/>
        <v>92.27</v>
      </c>
      <c r="G397" s="1">
        <v>0.49</v>
      </c>
      <c r="H397" s="1">
        <v>0.11</v>
      </c>
      <c r="I397" s="1">
        <v>0.12</v>
      </c>
      <c r="J397" s="1">
        <v>5.98</v>
      </c>
      <c r="K397" s="1">
        <v>1.03</v>
      </c>
      <c r="L397" s="1">
        <v>0</v>
      </c>
      <c r="M397" s="1" t="s">
        <v>1345</v>
      </c>
      <c r="N397" s="1" cm="1">
        <f t="array" ref="N397">(F397/$F$4)/SUMPRODUCT($F397:$L397/$F$4:$L$4)*100</f>
        <v>89.8641984588999</v>
      </c>
      <c r="O397" s="1" cm="1">
        <f t="array" ref="O397">(G397/$G$4)/SUMPRODUCT($F397:$L397/$F$4:$L$4)*100</f>
        <v>1.12392244657047</v>
      </c>
      <c r="P397" s="1" cm="1">
        <f t="array" ref="P397">(H397/$H$4)/SUMPRODUCT($F397:$L397/$F$4:$L$4)*100</f>
        <v>0.130929392522741</v>
      </c>
      <c r="Q397" s="1" cm="1">
        <f t="array" ref="Q397">(I397/$I$4)/SUMPRODUCT($F397:$L397/$F$4:$L$4)*100</f>
        <v>0.305562478066051</v>
      </c>
      <c r="R397" s="1" cm="1">
        <f t="array" ref="R397">(J397/$J$4)/SUMPRODUCT($F397:$L397/$F$4:$L$4)*100</f>
        <v>6.30564153814258</v>
      </c>
      <c r="S397" s="1" cm="1">
        <f t="array" ref="S397">(K397/$K$4)/SUMPRODUCT($F397:$L397/$F$4:$L$4)*100</f>
        <v>2.26974568579824</v>
      </c>
      <c r="T397" s="1" cm="1">
        <f t="array" ref="T397">(L397/$L$4)/SUMPRODUCT($F397:$L397/$F$4:$L$4)*100</f>
        <v>0</v>
      </c>
      <c r="U397" s="1">
        <f t="shared" si="133"/>
        <v>100</v>
      </c>
      <c r="V397" s="1">
        <f t="shared" si="134"/>
        <v>5.80582524271845</v>
      </c>
      <c r="W397" s="1">
        <f t="shared" si="135"/>
        <v>7.01</v>
      </c>
      <c r="X397" s="1">
        <f t="shared" si="136"/>
        <v>6.1594</v>
      </c>
      <c r="Y397" s="1">
        <f t="shared" si="137"/>
        <v>0.0171184022824536</v>
      </c>
      <c r="Z397" s="1">
        <f t="shared" si="138"/>
        <v>0</v>
      </c>
      <c r="AA397" s="1">
        <f t="shared" si="139"/>
        <v>0</v>
      </c>
      <c r="AB397" s="1">
        <f t="shared" si="140"/>
        <v>0.11</v>
      </c>
      <c r="AC397" s="1">
        <f t="shared" si="141"/>
        <v>0</v>
      </c>
      <c r="AD397" s="1">
        <f t="shared" si="142"/>
        <v>1.19026720475219</v>
      </c>
      <c r="AE397" s="1">
        <f t="shared" si="143"/>
        <v>0.0156918687589158</v>
      </c>
      <c r="AF397" s="1">
        <f t="shared" si="144"/>
        <v>63.7272727272727</v>
      </c>
      <c r="AG397" s="1">
        <f t="shared" si="145"/>
        <v>0.7711</v>
      </c>
      <c r="AH397" s="7">
        <f t="shared" si="146"/>
        <v>0.101358015411001</v>
      </c>
      <c r="AI397" s="7" cm="1">
        <f t="array" ref="AI397">SQRT(SUMPRODUCT(N397:T397/100,(1-($N$4:$T$4/(SUMPRODUCT(N397:T397,$N$4:$T$4)/100)))^2))</f>
        <v>0.0283459528596504</v>
      </c>
      <c r="AJ397" s="7" cm="1">
        <f t="array" ref="AJ397">SUMPRODUCT(N397:T397,$N$3:$T$3)/100</f>
        <v>1.89525413989612</v>
      </c>
      <c r="AK397" s="7" cm="1">
        <f t="array" ref="AK397">SUMPRODUCT(N397:T397/100,($N$3:$T$3-(SUMPRODUCT(N397:T397,$N$3:$T$3)/100))^2)</f>
        <v>0.00206807954721929</v>
      </c>
      <c r="AL397" s="7" cm="1">
        <f t="array" ref="AL397">SUMPRODUCT(N397:T397/100,($N$2:$T$2-(SUMPRODUCT(N397:T397,$N$2:$T$2)/100))^2)</f>
        <v>2.05513365727056</v>
      </c>
      <c r="AM397" s="7" cm="1">
        <f t="array" ref="AM397">SUMPRODUCT(N397:T397,$N$2:$T$2)/100</f>
        <v>10.654100498235</v>
      </c>
      <c r="AN397" s="1" cm="1">
        <f t="array" ref="AN397">SUMPRODUCT(N397:T397,$N$1:$T$1)/100</f>
        <v>1110.43082202411</v>
      </c>
      <c r="AO397" s="1" cm="1">
        <f t="array" ref="AO397">-8.314*SUMPRODUCT((N397:T397/100)*LN(N397:T397/100+0.000000000001))</f>
        <v>3.60047464611669</v>
      </c>
      <c r="AP397" s="1" cm="1">
        <f t="array" ref="AP397">SUMPRODUCT((N397:T397/100)^2)</f>
        <v>0.812186073794603</v>
      </c>
      <c r="AQ397" s="1" cm="1">
        <f t="array" ref="AQ397">1/SUMPRODUCT((N397:T397/100)^2)</f>
        <v>1.23124494775922</v>
      </c>
      <c r="AR397" s="1" t="s">
        <v>50</v>
      </c>
      <c r="AS397" s="6">
        <f t="shared" si="147"/>
        <v>1</v>
      </c>
      <c r="AT397" s="1">
        <v>969.85</v>
      </c>
      <c r="AU397" s="1">
        <v>6</v>
      </c>
      <c r="AV397" s="1">
        <v>50</v>
      </c>
      <c r="AW397" s="1">
        <v>649.85</v>
      </c>
      <c r="AX397" s="1">
        <v>0.75</v>
      </c>
      <c r="AY397" s="5">
        <f t="shared" si="148"/>
        <v>324.925</v>
      </c>
      <c r="AZ397" s="1">
        <f t="shared" si="149"/>
        <v>0.375</v>
      </c>
      <c r="BA397" s="1">
        <f t="shared" si="150"/>
        <v>487.3875</v>
      </c>
      <c r="BB397" s="1">
        <f t="shared" si="151"/>
        <v>320</v>
      </c>
      <c r="BC397" s="1" t="s">
        <v>51</v>
      </c>
      <c r="BD397" s="1">
        <v>248</v>
      </c>
      <c r="BE397" s="1" t="s">
        <v>52</v>
      </c>
      <c r="BF397" s="1" t="s">
        <v>52</v>
      </c>
      <c r="BG397" s="1">
        <v>32</v>
      </c>
      <c r="BH397" s="1">
        <f t="shared" si="152"/>
        <v>0.465140217691276</v>
      </c>
      <c r="BI397" s="1">
        <f t="shared" si="153"/>
        <v>0.861216463662039</v>
      </c>
    </row>
    <row r="398" spans="1:61">
      <c r="A398" s="1">
        <v>585</v>
      </c>
      <c r="B398" s="1" t="s">
        <v>97</v>
      </c>
      <c r="C398" s="1" t="str">
        <f>_xlfn.XLOOKUP(A398,All!$A:$A,All!$C:$C,"")</f>
        <v>Cu-Al-Cr-Mg-Ni-Si</v>
      </c>
      <c r="D398" s="1">
        <v>2</v>
      </c>
      <c r="E398" s="1" t="s">
        <v>1344</v>
      </c>
      <c r="F398" s="1">
        <f t="shared" si="132"/>
        <v>92.27</v>
      </c>
      <c r="G398" s="1">
        <v>0.49</v>
      </c>
      <c r="H398" s="1">
        <v>0.11</v>
      </c>
      <c r="I398" s="1">
        <v>0.12</v>
      </c>
      <c r="J398" s="1">
        <v>5.98</v>
      </c>
      <c r="K398" s="1">
        <v>1.03</v>
      </c>
      <c r="L398" s="1">
        <v>0</v>
      </c>
      <c r="M398" s="1" t="s">
        <v>1345</v>
      </c>
      <c r="N398" s="1" cm="1">
        <f t="array" ref="N398">(F398/$F$4)/SUMPRODUCT($F398:$L398/$F$4:$L$4)*100</f>
        <v>89.8641984588999</v>
      </c>
      <c r="O398" s="1" cm="1">
        <f t="array" ref="O398">(G398/$G$4)/SUMPRODUCT($F398:$L398/$F$4:$L$4)*100</f>
        <v>1.12392244657047</v>
      </c>
      <c r="P398" s="1" cm="1">
        <f t="array" ref="P398">(H398/$H$4)/SUMPRODUCT($F398:$L398/$F$4:$L$4)*100</f>
        <v>0.130929392522741</v>
      </c>
      <c r="Q398" s="1" cm="1">
        <f t="array" ref="Q398">(I398/$I$4)/SUMPRODUCT($F398:$L398/$F$4:$L$4)*100</f>
        <v>0.305562478066051</v>
      </c>
      <c r="R398" s="1" cm="1">
        <f t="array" ref="R398">(J398/$J$4)/SUMPRODUCT($F398:$L398/$F$4:$L$4)*100</f>
        <v>6.30564153814258</v>
      </c>
      <c r="S398" s="1" cm="1">
        <f t="array" ref="S398">(K398/$K$4)/SUMPRODUCT($F398:$L398/$F$4:$L$4)*100</f>
        <v>2.26974568579824</v>
      </c>
      <c r="T398" s="1" cm="1">
        <f t="array" ref="T398">(L398/$L$4)/SUMPRODUCT($F398:$L398/$F$4:$L$4)*100</f>
        <v>0</v>
      </c>
      <c r="U398" s="1">
        <f t="shared" si="133"/>
        <v>100</v>
      </c>
      <c r="V398" s="1">
        <f t="shared" si="134"/>
        <v>5.80582524271845</v>
      </c>
      <c r="W398" s="1">
        <f t="shared" si="135"/>
        <v>7.01</v>
      </c>
      <c r="X398" s="1">
        <f t="shared" si="136"/>
        <v>6.1594</v>
      </c>
      <c r="Y398" s="1">
        <f t="shared" si="137"/>
        <v>0.0171184022824536</v>
      </c>
      <c r="Z398" s="1">
        <f t="shared" si="138"/>
        <v>0</v>
      </c>
      <c r="AA398" s="1">
        <f t="shared" si="139"/>
        <v>0</v>
      </c>
      <c r="AB398" s="1">
        <f t="shared" si="140"/>
        <v>0.11</v>
      </c>
      <c r="AC398" s="1">
        <f t="shared" si="141"/>
        <v>0</v>
      </c>
      <c r="AD398" s="1">
        <f t="shared" si="142"/>
        <v>1.19026720475219</v>
      </c>
      <c r="AE398" s="1">
        <f t="shared" si="143"/>
        <v>0.0156918687589158</v>
      </c>
      <c r="AF398" s="1">
        <f t="shared" si="144"/>
        <v>63.7272727272727</v>
      </c>
      <c r="AG398" s="1">
        <f t="shared" si="145"/>
        <v>0.7711</v>
      </c>
      <c r="AH398" s="7">
        <f t="shared" si="146"/>
        <v>0.101358015411001</v>
      </c>
      <c r="AI398" s="7" cm="1">
        <f t="array" ref="AI398">SQRT(SUMPRODUCT(N398:T398/100,(1-($N$4:$T$4/(SUMPRODUCT(N398:T398,$N$4:$T$4)/100)))^2))</f>
        <v>0.0283459528596504</v>
      </c>
      <c r="AJ398" s="7" cm="1">
        <f t="array" ref="AJ398">SUMPRODUCT(N398:T398,$N$3:$T$3)/100</f>
        <v>1.89525413989612</v>
      </c>
      <c r="AK398" s="7" cm="1">
        <f t="array" ref="AK398">SUMPRODUCT(N398:T398/100,($N$3:$T$3-(SUMPRODUCT(N398:T398,$N$3:$T$3)/100))^2)</f>
        <v>0.00206807954721929</v>
      </c>
      <c r="AL398" s="7" cm="1">
        <f t="array" ref="AL398">SUMPRODUCT(N398:T398/100,($N$2:$T$2-(SUMPRODUCT(N398:T398,$N$2:$T$2)/100))^2)</f>
        <v>2.05513365727056</v>
      </c>
      <c r="AM398" s="7" cm="1">
        <f t="array" ref="AM398">SUMPRODUCT(N398:T398,$N$2:$T$2)/100</f>
        <v>10.654100498235</v>
      </c>
      <c r="AN398" s="1" cm="1">
        <f t="array" ref="AN398">SUMPRODUCT(N398:T398,$N$1:$T$1)/100</f>
        <v>1110.43082202411</v>
      </c>
      <c r="AO398" s="1" cm="1">
        <f t="array" ref="AO398">-8.314*SUMPRODUCT((N398:T398/100)*LN(N398:T398/100+0.000000000001))</f>
        <v>3.60047464611669</v>
      </c>
      <c r="AP398" s="1" cm="1">
        <f t="array" ref="AP398">SUMPRODUCT((N398:T398/100)^2)</f>
        <v>0.812186073794603</v>
      </c>
      <c r="AQ398" s="1" cm="1">
        <f t="array" ref="AQ398">1/SUMPRODUCT((N398:T398/100)^2)</f>
        <v>1.23124494775922</v>
      </c>
      <c r="AR398" s="1" t="s">
        <v>50</v>
      </c>
      <c r="AS398" s="6">
        <f t="shared" si="147"/>
        <v>1</v>
      </c>
      <c r="AT398" s="1">
        <v>969.85</v>
      </c>
      <c r="AU398" s="1">
        <v>6</v>
      </c>
      <c r="AV398" s="1">
        <v>50</v>
      </c>
      <c r="AW398" s="1">
        <v>549.85</v>
      </c>
      <c r="AX398" s="1">
        <v>0.75</v>
      </c>
      <c r="AY398" s="5">
        <f t="shared" si="148"/>
        <v>274.925</v>
      </c>
      <c r="AZ398" s="1">
        <f t="shared" si="149"/>
        <v>0.375</v>
      </c>
      <c r="BA398" s="1">
        <f t="shared" si="150"/>
        <v>412.3875</v>
      </c>
      <c r="BB398" s="1">
        <f t="shared" si="151"/>
        <v>420</v>
      </c>
      <c r="BC398" s="1" t="s">
        <v>51</v>
      </c>
      <c r="BD398" s="1">
        <v>273</v>
      </c>
      <c r="BE398" s="1" t="s">
        <v>52</v>
      </c>
      <c r="BF398" s="1" t="s">
        <v>52</v>
      </c>
      <c r="BG398" s="1">
        <v>32</v>
      </c>
      <c r="BH398" s="1">
        <f t="shared" si="152"/>
        <v>0.786663344155404</v>
      </c>
      <c r="BI398" s="1">
        <f t="shared" si="153"/>
        <v>0.826226011608823</v>
      </c>
    </row>
    <row r="399" spans="1:61">
      <c r="A399" s="1">
        <v>571</v>
      </c>
      <c r="B399" s="1" t="s">
        <v>97</v>
      </c>
      <c r="C399" s="1" t="str">
        <f>_xlfn.XLOOKUP(A399,All!$A:$A,All!$C:$C,"")</f>
        <v>Cu-Al-Cr-Mg-Ni-Si</v>
      </c>
      <c r="D399" s="1">
        <v>2</v>
      </c>
      <c r="E399" s="1" t="s">
        <v>1344</v>
      </c>
      <c r="F399" s="1">
        <f t="shared" si="132"/>
        <v>92.27</v>
      </c>
      <c r="G399" s="1">
        <v>0.49</v>
      </c>
      <c r="H399" s="1">
        <v>0.11</v>
      </c>
      <c r="I399" s="1">
        <v>0.12</v>
      </c>
      <c r="J399" s="1">
        <v>5.98</v>
      </c>
      <c r="K399" s="1">
        <v>1.03</v>
      </c>
      <c r="L399" s="1">
        <v>0</v>
      </c>
      <c r="M399" s="1" t="s">
        <v>1345</v>
      </c>
      <c r="N399" s="1" cm="1">
        <f t="array" ref="N399">(F399/$F$4)/SUMPRODUCT($F399:$L399/$F$4:$L$4)*100</f>
        <v>89.8641984588999</v>
      </c>
      <c r="O399" s="1" cm="1">
        <f t="array" ref="O399">(G399/$G$4)/SUMPRODUCT($F399:$L399/$F$4:$L$4)*100</f>
        <v>1.12392244657047</v>
      </c>
      <c r="P399" s="1" cm="1">
        <f t="array" ref="P399">(H399/$H$4)/SUMPRODUCT($F399:$L399/$F$4:$L$4)*100</f>
        <v>0.130929392522741</v>
      </c>
      <c r="Q399" s="1" cm="1">
        <f t="array" ref="Q399">(I399/$I$4)/SUMPRODUCT($F399:$L399/$F$4:$L$4)*100</f>
        <v>0.305562478066051</v>
      </c>
      <c r="R399" s="1" cm="1">
        <f t="array" ref="R399">(J399/$J$4)/SUMPRODUCT($F399:$L399/$F$4:$L$4)*100</f>
        <v>6.30564153814258</v>
      </c>
      <c r="S399" s="1" cm="1">
        <f t="array" ref="S399">(K399/$K$4)/SUMPRODUCT($F399:$L399/$F$4:$L$4)*100</f>
        <v>2.26974568579824</v>
      </c>
      <c r="T399" s="1" cm="1">
        <f t="array" ref="T399">(L399/$L$4)/SUMPRODUCT($F399:$L399/$F$4:$L$4)*100</f>
        <v>0</v>
      </c>
      <c r="U399" s="1">
        <f t="shared" si="133"/>
        <v>100</v>
      </c>
      <c r="V399" s="1">
        <f t="shared" si="134"/>
        <v>5.80582524271845</v>
      </c>
      <c r="W399" s="1">
        <f t="shared" si="135"/>
        <v>7.01</v>
      </c>
      <c r="X399" s="1">
        <f t="shared" si="136"/>
        <v>6.1594</v>
      </c>
      <c r="Y399" s="1">
        <f t="shared" si="137"/>
        <v>0.0171184022824536</v>
      </c>
      <c r="Z399" s="1">
        <f t="shared" si="138"/>
        <v>0</v>
      </c>
      <c r="AA399" s="1">
        <f t="shared" si="139"/>
        <v>0</v>
      </c>
      <c r="AB399" s="1">
        <f t="shared" si="140"/>
        <v>0.11</v>
      </c>
      <c r="AC399" s="1">
        <f t="shared" si="141"/>
        <v>0</v>
      </c>
      <c r="AD399" s="1">
        <f t="shared" si="142"/>
        <v>1.19026720475219</v>
      </c>
      <c r="AE399" s="1">
        <f t="shared" si="143"/>
        <v>0.0156918687589158</v>
      </c>
      <c r="AF399" s="1">
        <f t="shared" si="144"/>
        <v>63.7272727272727</v>
      </c>
      <c r="AG399" s="1">
        <f t="shared" si="145"/>
        <v>0.7711</v>
      </c>
      <c r="AH399" s="7">
        <f t="shared" si="146"/>
        <v>0.101358015411001</v>
      </c>
      <c r="AI399" s="7" cm="1">
        <f t="array" ref="AI399">SQRT(SUMPRODUCT(N399:T399/100,(1-($N$4:$T$4/(SUMPRODUCT(N399:T399,$N$4:$T$4)/100)))^2))</f>
        <v>0.0283459528596504</v>
      </c>
      <c r="AJ399" s="7" cm="1">
        <f t="array" ref="AJ399">SUMPRODUCT(N399:T399,$N$3:$T$3)/100</f>
        <v>1.89525413989612</v>
      </c>
      <c r="AK399" s="7" cm="1">
        <f t="array" ref="AK399">SUMPRODUCT(N399:T399/100,($N$3:$T$3-(SUMPRODUCT(N399:T399,$N$3:$T$3)/100))^2)</f>
        <v>0.00206807954721929</v>
      </c>
      <c r="AL399" s="7" cm="1">
        <f t="array" ref="AL399">SUMPRODUCT(N399:T399/100,($N$2:$T$2-(SUMPRODUCT(N399:T399,$N$2:$T$2)/100))^2)</f>
        <v>2.05513365727056</v>
      </c>
      <c r="AM399" s="7" cm="1">
        <f t="array" ref="AM399">SUMPRODUCT(N399:T399,$N$2:$T$2)/100</f>
        <v>10.654100498235</v>
      </c>
      <c r="AN399" s="1" cm="1">
        <f t="array" ref="AN399">SUMPRODUCT(N399:T399,$N$1:$T$1)/100</f>
        <v>1110.43082202411</v>
      </c>
      <c r="AO399" s="1" cm="1">
        <f t="array" ref="AO399">-8.314*SUMPRODUCT((N399:T399/100)*LN(N399:T399/100+0.000000000001))</f>
        <v>3.60047464611669</v>
      </c>
      <c r="AP399" s="1" cm="1">
        <f t="array" ref="AP399">SUMPRODUCT((N399:T399/100)^2)</f>
        <v>0.812186073794603</v>
      </c>
      <c r="AQ399" s="1" cm="1">
        <f t="array" ref="AQ399">1/SUMPRODUCT((N399:T399/100)^2)</f>
        <v>1.23124494775922</v>
      </c>
      <c r="AR399" s="1" t="s">
        <v>50</v>
      </c>
      <c r="AS399" s="6">
        <f t="shared" si="147"/>
        <v>1</v>
      </c>
      <c r="AT399" s="1">
        <v>969.85</v>
      </c>
      <c r="AU399" s="1">
        <v>6</v>
      </c>
      <c r="AV399" s="1">
        <v>50</v>
      </c>
      <c r="AW399" s="1">
        <v>549.85</v>
      </c>
      <c r="AX399" s="1">
        <v>0.5</v>
      </c>
      <c r="AY399" s="5">
        <f t="shared" si="148"/>
        <v>274.925</v>
      </c>
      <c r="AZ399" s="1">
        <f t="shared" si="149"/>
        <v>0.25</v>
      </c>
      <c r="BA399" s="1">
        <f t="shared" si="150"/>
        <v>274.925</v>
      </c>
      <c r="BB399" s="1">
        <f t="shared" si="151"/>
        <v>420</v>
      </c>
      <c r="BC399" s="1" t="s">
        <v>51</v>
      </c>
      <c r="BD399" s="1">
        <v>284</v>
      </c>
      <c r="BE399" s="1" t="s">
        <v>52</v>
      </c>
      <c r="BF399" s="1" t="s">
        <v>52</v>
      </c>
      <c r="BG399" s="1">
        <v>32</v>
      </c>
      <c r="BH399" s="1">
        <f t="shared" si="152"/>
        <v>0.928133519799621</v>
      </c>
      <c r="BI399" s="1">
        <f t="shared" si="153"/>
        <v>0.812647552301802</v>
      </c>
    </row>
    <row r="400" spans="1:61">
      <c r="A400" s="1">
        <v>884</v>
      </c>
      <c r="B400" s="1" t="s">
        <v>99</v>
      </c>
      <c r="C400" s="1" t="str">
        <f>_xlfn.XLOOKUP(A400,All!$A:$A,All!$C:$C,"")</f>
        <v>Cu-Al-Cr-Mg-Ni-Si</v>
      </c>
      <c r="D400" s="1">
        <v>2</v>
      </c>
      <c r="E400" s="1" t="s">
        <v>1344</v>
      </c>
      <c r="F400" s="1">
        <f t="shared" si="132"/>
        <v>92.25</v>
      </c>
      <c r="G400" s="1">
        <v>0.5</v>
      </c>
      <c r="H400" s="1">
        <v>0.1</v>
      </c>
      <c r="I400" s="1">
        <v>0.15</v>
      </c>
      <c r="J400" s="1">
        <v>6</v>
      </c>
      <c r="K400" s="1">
        <v>1</v>
      </c>
      <c r="L400" s="1">
        <v>0</v>
      </c>
      <c r="M400" s="1" t="s">
        <v>1345</v>
      </c>
      <c r="N400" s="1" cm="1">
        <f t="array" ref="N400">(F400/$F$4)/SUMPRODUCT($F400:$L400/$F$4:$L$4)*100</f>
        <v>89.8241262975082</v>
      </c>
      <c r="O400" s="1" cm="1">
        <f t="array" ref="O400">(G400/$G$4)/SUMPRODUCT($F400:$L400/$F$4:$L$4)*100</f>
        <v>1.14659676353571</v>
      </c>
      <c r="P400" s="1" cm="1">
        <f t="array" ref="P400">(H400/$H$4)/SUMPRODUCT($F400:$L400/$F$4:$L$4)*100</f>
        <v>0.118999437932613</v>
      </c>
      <c r="Q400" s="1" cm="1">
        <f t="array" ref="Q400">(I400/$I$4)/SUMPRODUCT($F400:$L400/$F$4:$L$4)*100</f>
        <v>0.381865548739609</v>
      </c>
      <c r="R400" s="1" cm="1">
        <f t="array" ref="R400">(J400/$J$4)/SUMPRODUCT($F400:$L400/$F$4:$L$4)*100</f>
        <v>6.32528046759661</v>
      </c>
      <c r="S400" s="1" cm="1">
        <f t="array" ref="S400">(K400/$K$4)/SUMPRODUCT($F400:$L400/$F$4:$L$4)*100</f>
        <v>2.20313148468724</v>
      </c>
      <c r="T400" s="1" cm="1">
        <f t="array" ref="T400">(L400/$L$4)/SUMPRODUCT($F400:$L400/$F$4:$L$4)*100</f>
        <v>0</v>
      </c>
      <c r="U400" s="1">
        <f t="shared" si="133"/>
        <v>100</v>
      </c>
      <c r="V400" s="1">
        <f t="shared" si="134"/>
        <v>6</v>
      </c>
      <c r="W400" s="1">
        <f t="shared" si="135"/>
        <v>7</v>
      </c>
      <c r="X400" s="1">
        <f t="shared" si="136"/>
        <v>6</v>
      </c>
      <c r="Y400" s="1">
        <f t="shared" si="137"/>
        <v>0.0214285714285714</v>
      </c>
      <c r="Z400" s="1">
        <f t="shared" si="138"/>
        <v>0</v>
      </c>
      <c r="AA400" s="1">
        <f t="shared" si="139"/>
        <v>0</v>
      </c>
      <c r="AB400" s="1">
        <f t="shared" si="140"/>
        <v>0.1</v>
      </c>
      <c r="AC400" s="1">
        <f t="shared" si="141"/>
        <v>0</v>
      </c>
      <c r="AD400" s="1">
        <f t="shared" si="142"/>
        <v>1.18999437932613</v>
      </c>
      <c r="AE400" s="1">
        <f t="shared" si="143"/>
        <v>0.0142857142857143</v>
      </c>
      <c r="AF400" s="1">
        <f t="shared" si="144"/>
        <v>70</v>
      </c>
      <c r="AG400" s="1">
        <f t="shared" si="145"/>
        <v>0.7</v>
      </c>
      <c r="AH400" s="7">
        <f t="shared" si="146"/>
        <v>0.101758737024918</v>
      </c>
      <c r="AI400" s="7" cm="1">
        <f t="array" ref="AI400">SQRT(SUMPRODUCT(N400:T400/100,(1-($N$4:$T$4/(SUMPRODUCT(N400:T400,$N$4:$T$4)/100)))^2))</f>
        <v>0.0290537376869327</v>
      </c>
      <c r="AJ400" s="7" cm="1">
        <f t="array" ref="AJ400">SUMPRODUCT(N400:T400,$N$3:$T$3)/100</f>
        <v>1.8947687920439</v>
      </c>
      <c r="AK400" s="7" cm="1">
        <f t="array" ref="AK400">SUMPRODUCT(N400:T400/100,($N$3:$T$3-(SUMPRODUCT(N400:T400,$N$3:$T$3)/100))^2)</f>
        <v>0.00234106527333297</v>
      </c>
      <c r="AL400" s="7" cm="1">
        <f t="array" ref="AL400">SUMPRODUCT(N400:T400/100,($N$2:$T$2-(SUMPRODUCT(N400:T400,$N$2:$T$2)/100))^2)</f>
        <v>2.09350754742919</v>
      </c>
      <c r="AM400" s="7" cm="1">
        <f t="array" ref="AM400">SUMPRODUCT(N400:T400,$N$2:$T$2)/100</f>
        <v>10.6504823790299</v>
      </c>
      <c r="AN400" s="1" cm="1">
        <f t="array" ref="AN400">SUMPRODUCT(N400:T400,$N$1:$T$1)/100</f>
        <v>1109.7582017422</v>
      </c>
      <c r="AO400" s="1" cm="1">
        <f t="array" ref="AO400">-8.314*SUMPRODUCT((N400:T400/100)*LN(N400:T400/100+0.000000000001))</f>
        <v>3.62139437182299</v>
      </c>
      <c r="AP400" s="1" cm="1">
        <f t="array" ref="AP400">SUMPRODUCT((N400:T400/100)^2)</f>
        <v>0.811471129274498</v>
      </c>
      <c r="AQ400" s="1" cm="1">
        <f t="array" ref="AQ400">1/SUMPRODUCT((N400:T400/100)^2)</f>
        <v>1.23232973290628</v>
      </c>
      <c r="AR400" s="1" t="s">
        <v>55</v>
      </c>
      <c r="AS400" s="6">
        <f t="shared" si="147"/>
        <v>2</v>
      </c>
      <c r="AT400" s="1">
        <v>979.85</v>
      </c>
      <c r="AU400" s="1">
        <v>4</v>
      </c>
      <c r="AV400" s="1">
        <v>50</v>
      </c>
      <c r="AW400" s="1">
        <v>499.85</v>
      </c>
      <c r="AX400" s="1">
        <v>0.25</v>
      </c>
      <c r="AY400" s="5">
        <f t="shared" si="148"/>
        <v>249.925</v>
      </c>
      <c r="AZ400" s="1">
        <f t="shared" si="149"/>
        <v>0.125</v>
      </c>
      <c r="BA400" s="1">
        <f t="shared" si="150"/>
        <v>124.9625</v>
      </c>
      <c r="BB400" s="1">
        <f t="shared" si="151"/>
        <v>480</v>
      </c>
      <c r="BC400" s="1" t="s">
        <v>56</v>
      </c>
      <c r="BD400" s="1">
        <v>291</v>
      </c>
      <c r="BE400" s="1" t="s">
        <v>52</v>
      </c>
      <c r="BF400" s="1" t="s">
        <v>52</v>
      </c>
      <c r="BG400" s="1">
        <v>32</v>
      </c>
      <c r="BH400" s="1">
        <f t="shared" si="152"/>
        <v>1.01815999520958</v>
      </c>
      <c r="BI400" s="1">
        <f t="shared" si="153"/>
        <v>0.804624381901374</v>
      </c>
    </row>
    <row r="401" spans="1:61">
      <c r="A401" s="1">
        <v>631</v>
      </c>
      <c r="B401" s="1" t="s">
        <v>96</v>
      </c>
      <c r="C401" s="1" t="str">
        <f>_xlfn.XLOOKUP(A401,All!$A:$A,All!$C:$C,"")</f>
        <v>Cu-Al-Cr-Mg-Ni-Si</v>
      </c>
      <c r="D401" s="1">
        <v>2</v>
      </c>
      <c r="E401" s="1" t="s">
        <v>1344</v>
      </c>
      <c r="F401" s="1">
        <f t="shared" si="132"/>
        <v>92.25</v>
      </c>
      <c r="G401" s="1">
        <v>0.5</v>
      </c>
      <c r="H401" s="1">
        <v>0.1</v>
      </c>
      <c r="I401" s="1">
        <v>0.15</v>
      </c>
      <c r="J401" s="1">
        <v>6</v>
      </c>
      <c r="K401" s="1">
        <v>1</v>
      </c>
      <c r="L401" s="1">
        <v>0</v>
      </c>
      <c r="M401" s="1" t="s">
        <v>1345</v>
      </c>
      <c r="N401" s="1" cm="1">
        <f t="array" ref="N401">(F401/$F$4)/SUMPRODUCT($F401:$L401/$F$4:$L$4)*100</f>
        <v>89.8241262975082</v>
      </c>
      <c r="O401" s="1" cm="1">
        <f t="array" ref="O401">(G401/$G$4)/SUMPRODUCT($F401:$L401/$F$4:$L$4)*100</f>
        <v>1.14659676353571</v>
      </c>
      <c r="P401" s="1" cm="1">
        <f t="array" ref="P401">(H401/$H$4)/SUMPRODUCT($F401:$L401/$F$4:$L$4)*100</f>
        <v>0.118999437932613</v>
      </c>
      <c r="Q401" s="1" cm="1">
        <f t="array" ref="Q401">(I401/$I$4)/SUMPRODUCT($F401:$L401/$F$4:$L$4)*100</f>
        <v>0.381865548739609</v>
      </c>
      <c r="R401" s="1" cm="1">
        <f t="array" ref="R401">(J401/$J$4)/SUMPRODUCT($F401:$L401/$F$4:$L$4)*100</f>
        <v>6.32528046759661</v>
      </c>
      <c r="S401" s="1" cm="1">
        <f t="array" ref="S401">(K401/$K$4)/SUMPRODUCT($F401:$L401/$F$4:$L$4)*100</f>
        <v>2.20313148468724</v>
      </c>
      <c r="T401" s="1" cm="1">
        <f t="array" ref="T401">(L401/$L$4)/SUMPRODUCT($F401:$L401/$F$4:$L$4)*100</f>
        <v>0</v>
      </c>
      <c r="U401" s="1">
        <f t="shared" si="133"/>
        <v>100</v>
      </c>
      <c r="V401" s="1">
        <f t="shared" si="134"/>
        <v>6</v>
      </c>
      <c r="W401" s="1">
        <f t="shared" si="135"/>
        <v>7</v>
      </c>
      <c r="X401" s="1">
        <f t="shared" si="136"/>
        <v>6</v>
      </c>
      <c r="Y401" s="1">
        <f t="shared" si="137"/>
        <v>0.0214285714285714</v>
      </c>
      <c r="Z401" s="1">
        <f t="shared" si="138"/>
        <v>0</v>
      </c>
      <c r="AA401" s="1">
        <f t="shared" si="139"/>
        <v>0</v>
      </c>
      <c r="AB401" s="1">
        <f t="shared" si="140"/>
        <v>0.1</v>
      </c>
      <c r="AC401" s="1">
        <f t="shared" si="141"/>
        <v>0</v>
      </c>
      <c r="AD401" s="1">
        <f t="shared" si="142"/>
        <v>1.18999437932613</v>
      </c>
      <c r="AE401" s="1">
        <f t="shared" si="143"/>
        <v>0.0142857142857143</v>
      </c>
      <c r="AF401" s="1">
        <f t="shared" si="144"/>
        <v>70</v>
      </c>
      <c r="AG401" s="1">
        <f t="shared" si="145"/>
        <v>0.7</v>
      </c>
      <c r="AH401" s="7">
        <f t="shared" si="146"/>
        <v>0.101758737024918</v>
      </c>
      <c r="AI401" s="7" cm="1">
        <f t="array" ref="AI401">SQRT(SUMPRODUCT(N401:T401/100,(1-($N$4:$T$4/(SUMPRODUCT(N401:T401,$N$4:$T$4)/100)))^2))</f>
        <v>0.0290537376869327</v>
      </c>
      <c r="AJ401" s="7" cm="1">
        <f t="array" ref="AJ401">SUMPRODUCT(N401:T401,$N$3:$T$3)/100</f>
        <v>1.8947687920439</v>
      </c>
      <c r="AK401" s="7" cm="1">
        <f t="array" ref="AK401">SUMPRODUCT(N401:T401/100,($N$3:$T$3-(SUMPRODUCT(N401:T401,$N$3:$T$3)/100))^2)</f>
        <v>0.00234106527333297</v>
      </c>
      <c r="AL401" s="7" cm="1">
        <f t="array" ref="AL401">SUMPRODUCT(N401:T401/100,($N$2:$T$2-(SUMPRODUCT(N401:T401,$N$2:$T$2)/100))^2)</f>
        <v>2.09350754742919</v>
      </c>
      <c r="AM401" s="7" cm="1">
        <f t="array" ref="AM401">SUMPRODUCT(N401:T401,$N$2:$T$2)/100</f>
        <v>10.6504823790299</v>
      </c>
      <c r="AN401" s="1" cm="1">
        <f t="array" ref="AN401">SUMPRODUCT(N401:T401,$N$1:$T$1)/100</f>
        <v>1109.7582017422</v>
      </c>
      <c r="AO401" s="1" cm="1">
        <f t="array" ref="AO401">-8.314*SUMPRODUCT((N401:T401/100)*LN(N401:T401/100+0.000000000001))</f>
        <v>3.62139437182299</v>
      </c>
      <c r="AP401" s="1" cm="1">
        <f t="array" ref="AP401">SUMPRODUCT((N401:T401/100)^2)</f>
        <v>0.811471129274498</v>
      </c>
      <c r="AQ401" s="1" cm="1">
        <f t="array" ref="AQ401">1/SUMPRODUCT((N401:T401/100)^2)</f>
        <v>1.23232973290628</v>
      </c>
      <c r="AR401" s="1" t="s">
        <v>54</v>
      </c>
      <c r="AS401" s="6">
        <f t="shared" si="147"/>
        <v>0</v>
      </c>
      <c r="AT401" s="1">
        <v>969.85</v>
      </c>
      <c r="AU401" s="1">
        <v>4</v>
      </c>
      <c r="AV401" s="1">
        <v>0</v>
      </c>
      <c r="AW401" s="1">
        <v>499.85</v>
      </c>
      <c r="AX401" s="1">
        <v>2</v>
      </c>
      <c r="AY401" s="5">
        <f t="shared" si="148"/>
        <v>0</v>
      </c>
      <c r="AZ401" s="1">
        <f t="shared" si="149"/>
        <v>0</v>
      </c>
      <c r="BA401" s="1">
        <f t="shared" si="150"/>
        <v>999.7</v>
      </c>
      <c r="BB401" s="1">
        <f t="shared" si="151"/>
        <v>470</v>
      </c>
      <c r="BC401" s="1" t="s">
        <v>51</v>
      </c>
      <c r="BD401" s="1">
        <v>297</v>
      </c>
      <c r="BE401" s="1" t="s">
        <v>52</v>
      </c>
      <c r="BF401" s="1" t="s">
        <v>52</v>
      </c>
      <c r="BG401" s="1">
        <v>32</v>
      </c>
      <c r="BH401" s="1">
        <f t="shared" si="152"/>
        <v>1.09532554556097</v>
      </c>
      <c r="BI401" s="1">
        <f t="shared" si="153"/>
        <v>0.798143063448458</v>
      </c>
    </row>
    <row r="402" spans="1:61">
      <c r="A402" s="1">
        <v>1041</v>
      </c>
      <c r="B402" s="1" t="s">
        <v>99</v>
      </c>
      <c r="C402" s="1" t="str">
        <f>_xlfn.XLOOKUP(A402,All!$A:$A,All!$C:$C,"")</f>
        <v>Cu-Al-Cr-Mg-Ni-Si</v>
      </c>
      <c r="D402" s="1">
        <v>2</v>
      </c>
      <c r="E402" s="1" t="s">
        <v>1344</v>
      </c>
      <c r="F402" s="1">
        <f t="shared" si="132"/>
        <v>92.25</v>
      </c>
      <c r="G402" s="1">
        <v>0.5</v>
      </c>
      <c r="H402" s="1">
        <v>0.1</v>
      </c>
      <c r="I402" s="1">
        <v>0.15</v>
      </c>
      <c r="J402" s="1">
        <v>6</v>
      </c>
      <c r="K402" s="1">
        <v>1</v>
      </c>
      <c r="L402" s="1">
        <v>0</v>
      </c>
      <c r="M402" s="1" t="s">
        <v>1345</v>
      </c>
      <c r="N402" s="1" cm="1">
        <f t="array" ref="N402">(F402/$F$4)/SUMPRODUCT($F402:$L402/$F$4:$L$4)*100</f>
        <v>89.8241262975082</v>
      </c>
      <c r="O402" s="1" cm="1">
        <f t="array" ref="O402">(G402/$G$4)/SUMPRODUCT($F402:$L402/$F$4:$L$4)*100</f>
        <v>1.14659676353571</v>
      </c>
      <c r="P402" s="1" cm="1">
        <f t="array" ref="P402">(H402/$H$4)/SUMPRODUCT($F402:$L402/$F$4:$L$4)*100</f>
        <v>0.118999437932613</v>
      </c>
      <c r="Q402" s="1" cm="1">
        <f t="array" ref="Q402">(I402/$I$4)/SUMPRODUCT($F402:$L402/$F$4:$L$4)*100</f>
        <v>0.381865548739609</v>
      </c>
      <c r="R402" s="1" cm="1">
        <f t="array" ref="R402">(J402/$J$4)/SUMPRODUCT($F402:$L402/$F$4:$L$4)*100</f>
        <v>6.32528046759661</v>
      </c>
      <c r="S402" s="1" cm="1">
        <f t="array" ref="S402">(K402/$K$4)/SUMPRODUCT($F402:$L402/$F$4:$L$4)*100</f>
        <v>2.20313148468724</v>
      </c>
      <c r="T402" s="1" cm="1">
        <f t="array" ref="T402">(L402/$L$4)/SUMPRODUCT($F402:$L402/$F$4:$L$4)*100</f>
        <v>0</v>
      </c>
      <c r="U402" s="1">
        <f t="shared" si="133"/>
        <v>100</v>
      </c>
      <c r="V402" s="1">
        <f t="shared" si="134"/>
        <v>6</v>
      </c>
      <c r="W402" s="1">
        <f t="shared" si="135"/>
        <v>7</v>
      </c>
      <c r="X402" s="1">
        <f t="shared" si="136"/>
        <v>6</v>
      </c>
      <c r="Y402" s="1">
        <f t="shared" si="137"/>
        <v>0.0214285714285714</v>
      </c>
      <c r="Z402" s="1">
        <f t="shared" si="138"/>
        <v>0</v>
      </c>
      <c r="AA402" s="1">
        <f t="shared" si="139"/>
        <v>0</v>
      </c>
      <c r="AB402" s="1">
        <f t="shared" si="140"/>
        <v>0.1</v>
      </c>
      <c r="AC402" s="1">
        <f t="shared" si="141"/>
        <v>0</v>
      </c>
      <c r="AD402" s="1">
        <f t="shared" si="142"/>
        <v>1.18999437932613</v>
      </c>
      <c r="AE402" s="1">
        <f t="shared" si="143"/>
        <v>0.0142857142857143</v>
      </c>
      <c r="AF402" s="1">
        <f t="shared" si="144"/>
        <v>70</v>
      </c>
      <c r="AG402" s="1">
        <f t="shared" si="145"/>
        <v>0.7</v>
      </c>
      <c r="AH402" s="7">
        <f t="shared" si="146"/>
        <v>0.101758737024918</v>
      </c>
      <c r="AI402" s="7" cm="1">
        <f t="array" ref="AI402">SQRT(SUMPRODUCT(N402:T402/100,(1-($N$4:$T$4/(SUMPRODUCT(N402:T402,$N$4:$T$4)/100)))^2))</f>
        <v>0.0290537376869327</v>
      </c>
      <c r="AJ402" s="7" cm="1">
        <f t="array" ref="AJ402">SUMPRODUCT(N402:T402,$N$3:$T$3)/100</f>
        <v>1.8947687920439</v>
      </c>
      <c r="AK402" s="7" cm="1">
        <f t="array" ref="AK402">SUMPRODUCT(N402:T402/100,($N$3:$T$3-(SUMPRODUCT(N402:T402,$N$3:$T$3)/100))^2)</f>
        <v>0.00234106527333297</v>
      </c>
      <c r="AL402" s="7" cm="1">
        <f t="array" ref="AL402">SUMPRODUCT(N402:T402/100,($N$2:$T$2-(SUMPRODUCT(N402:T402,$N$2:$T$2)/100))^2)</f>
        <v>2.09350754742919</v>
      </c>
      <c r="AM402" s="7" cm="1">
        <f t="array" ref="AM402">SUMPRODUCT(N402:T402,$N$2:$T$2)/100</f>
        <v>10.6504823790299</v>
      </c>
      <c r="AN402" s="1" cm="1">
        <f t="array" ref="AN402">SUMPRODUCT(N402:T402,$N$1:$T$1)/100</f>
        <v>1109.7582017422</v>
      </c>
      <c r="AO402" s="1" cm="1">
        <f t="array" ref="AO402">-8.314*SUMPRODUCT((N402:T402/100)*LN(N402:T402/100+0.000000000001))</f>
        <v>3.62139437182299</v>
      </c>
      <c r="AP402" s="1" cm="1">
        <f t="array" ref="AP402">SUMPRODUCT((N402:T402/100)^2)</f>
        <v>0.811471129274498</v>
      </c>
      <c r="AQ402" s="1" cm="1">
        <f t="array" ref="AQ402">1/SUMPRODUCT((N402:T402/100)^2)</f>
        <v>1.23232973290628</v>
      </c>
      <c r="AR402" s="1" t="s">
        <v>55</v>
      </c>
      <c r="AS402" s="6">
        <f t="shared" si="147"/>
        <v>2</v>
      </c>
      <c r="AT402" s="1">
        <v>979.85</v>
      </c>
      <c r="AU402" s="1">
        <v>4</v>
      </c>
      <c r="AV402" s="1">
        <v>50</v>
      </c>
      <c r="AW402" s="1">
        <v>449.85</v>
      </c>
      <c r="AX402" s="1">
        <v>2</v>
      </c>
      <c r="AY402" s="5">
        <f t="shared" si="148"/>
        <v>224.925</v>
      </c>
      <c r="AZ402" s="1">
        <f t="shared" si="149"/>
        <v>1</v>
      </c>
      <c r="BA402" s="1">
        <f t="shared" si="150"/>
        <v>899.7</v>
      </c>
      <c r="BB402" s="1">
        <f t="shared" si="151"/>
        <v>530</v>
      </c>
      <c r="BC402" s="1" t="s">
        <v>56</v>
      </c>
      <c r="BD402" s="1">
        <v>302</v>
      </c>
      <c r="BE402" s="1" t="s">
        <v>52</v>
      </c>
      <c r="BF402" s="1" t="s">
        <v>52</v>
      </c>
      <c r="BG402" s="1">
        <v>32</v>
      </c>
      <c r="BH402" s="1">
        <f t="shared" si="152"/>
        <v>1.15963017085379</v>
      </c>
      <c r="BI402" s="1">
        <f t="shared" si="153"/>
        <v>0.793027846274449</v>
      </c>
    </row>
    <row r="403" spans="1:61">
      <c r="A403" s="1">
        <v>691</v>
      </c>
      <c r="B403" s="1" t="s">
        <v>96</v>
      </c>
      <c r="C403" s="1" t="str">
        <f>_xlfn.XLOOKUP(A403,All!$A:$A,All!$C:$C,"")</f>
        <v>Cu-Al-Cr-Mg-Ni-Si</v>
      </c>
      <c r="D403" s="1">
        <v>2</v>
      </c>
      <c r="E403" s="1" t="s">
        <v>1344</v>
      </c>
      <c r="F403" s="1">
        <f t="shared" si="132"/>
        <v>92.25</v>
      </c>
      <c r="G403" s="1">
        <v>0.5</v>
      </c>
      <c r="H403" s="1">
        <v>0.1</v>
      </c>
      <c r="I403" s="1">
        <v>0.15</v>
      </c>
      <c r="J403" s="1">
        <v>6</v>
      </c>
      <c r="K403" s="1">
        <v>1</v>
      </c>
      <c r="L403" s="1">
        <v>0</v>
      </c>
      <c r="M403" s="1" t="s">
        <v>1345</v>
      </c>
      <c r="N403" s="1" cm="1">
        <f t="array" ref="N403">(F403/$F$4)/SUMPRODUCT($F403:$L403/$F$4:$L$4)*100</f>
        <v>89.8241262975082</v>
      </c>
      <c r="O403" s="1" cm="1">
        <f t="array" ref="O403">(G403/$G$4)/SUMPRODUCT($F403:$L403/$F$4:$L$4)*100</f>
        <v>1.14659676353571</v>
      </c>
      <c r="P403" s="1" cm="1">
        <f t="array" ref="P403">(H403/$H$4)/SUMPRODUCT($F403:$L403/$F$4:$L$4)*100</f>
        <v>0.118999437932613</v>
      </c>
      <c r="Q403" s="1" cm="1">
        <f t="array" ref="Q403">(I403/$I$4)/SUMPRODUCT($F403:$L403/$F$4:$L$4)*100</f>
        <v>0.381865548739609</v>
      </c>
      <c r="R403" s="1" cm="1">
        <f t="array" ref="R403">(J403/$J$4)/SUMPRODUCT($F403:$L403/$F$4:$L$4)*100</f>
        <v>6.32528046759661</v>
      </c>
      <c r="S403" s="1" cm="1">
        <f t="array" ref="S403">(K403/$K$4)/SUMPRODUCT($F403:$L403/$F$4:$L$4)*100</f>
        <v>2.20313148468724</v>
      </c>
      <c r="T403" s="1" cm="1">
        <f t="array" ref="T403">(L403/$L$4)/SUMPRODUCT($F403:$L403/$F$4:$L$4)*100</f>
        <v>0</v>
      </c>
      <c r="U403" s="1">
        <f t="shared" si="133"/>
        <v>100</v>
      </c>
      <c r="V403" s="1">
        <f t="shared" si="134"/>
        <v>6</v>
      </c>
      <c r="W403" s="1">
        <f t="shared" si="135"/>
        <v>7</v>
      </c>
      <c r="X403" s="1">
        <f t="shared" si="136"/>
        <v>6</v>
      </c>
      <c r="Y403" s="1">
        <f t="shared" si="137"/>
        <v>0.0214285714285714</v>
      </c>
      <c r="Z403" s="1">
        <f t="shared" si="138"/>
        <v>0</v>
      </c>
      <c r="AA403" s="1">
        <f t="shared" si="139"/>
        <v>0</v>
      </c>
      <c r="AB403" s="1">
        <f t="shared" si="140"/>
        <v>0.1</v>
      </c>
      <c r="AC403" s="1">
        <f t="shared" si="141"/>
        <v>0</v>
      </c>
      <c r="AD403" s="1">
        <f t="shared" si="142"/>
        <v>1.18999437932613</v>
      </c>
      <c r="AE403" s="1">
        <f t="shared" si="143"/>
        <v>0.0142857142857143</v>
      </c>
      <c r="AF403" s="1">
        <f t="shared" si="144"/>
        <v>70</v>
      </c>
      <c r="AG403" s="1">
        <f t="shared" si="145"/>
        <v>0.7</v>
      </c>
      <c r="AH403" s="7">
        <f t="shared" si="146"/>
        <v>0.101758737024918</v>
      </c>
      <c r="AI403" s="7" cm="1">
        <f t="array" ref="AI403">SQRT(SUMPRODUCT(N403:T403/100,(1-($N$4:$T$4/(SUMPRODUCT(N403:T403,$N$4:$T$4)/100)))^2))</f>
        <v>0.0290537376869327</v>
      </c>
      <c r="AJ403" s="7" cm="1">
        <f t="array" ref="AJ403">SUMPRODUCT(N403:T403,$N$3:$T$3)/100</f>
        <v>1.8947687920439</v>
      </c>
      <c r="AK403" s="7" cm="1">
        <f t="array" ref="AK403">SUMPRODUCT(N403:T403/100,($N$3:$T$3-(SUMPRODUCT(N403:T403,$N$3:$T$3)/100))^2)</f>
        <v>0.00234106527333297</v>
      </c>
      <c r="AL403" s="7" cm="1">
        <f t="array" ref="AL403">SUMPRODUCT(N403:T403/100,($N$2:$T$2-(SUMPRODUCT(N403:T403,$N$2:$T$2)/100))^2)</f>
        <v>2.09350754742919</v>
      </c>
      <c r="AM403" s="7" cm="1">
        <f t="array" ref="AM403">SUMPRODUCT(N403:T403,$N$2:$T$2)/100</f>
        <v>10.6504823790299</v>
      </c>
      <c r="AN403" s="1" cm="1">
        <f t="array" ref="AN403">SUMPRODUCT(N403:T403,$N$1:$T$1)/100</f>
        <v>1109.7582017422</v>
      </c>
      <c r="AO403" s="1" cm="1">
        <f t="array" ref="AO403">-8.314*SUMPRODUCT((N403:T403/100)*LN(N403:T403/100+0.000000000001))</f>
        <v>3.62139437182299</v>
      </c>
      <c r="AP403" s="1" cm="1">
        <f t="array" ref="AP403">SUMPRODUCT((N403:T403/100)^2)</f>
        <v>0.811471129274498</v>
      </c>
      <c r="AQ403" s="1" cm="1">
        <f t="array" ref="AQ403">1/SUMPRODUCT((N403:T403/100)^2)</f>
        <v>1.23232973290628</v>
      </c>
      <c r="AR403" s="1" t="s">
        <v>54</v>
      </c>
      <c r="AS403" s="6">
        <f t="shared" si="147"/>
        <v>0</v>
      </c>
      <c r="AT403" s="1">
        <v>969.85</v>
      </c>
      <c r="AU403" s="1">
        <v>4</v>
      </c>
      <c r="AV403" s="1">
        <v>0</v>
      </c>
      <c r="AW403" s="1">
        <v>449.85</v>
      </c>
      <c r="AX403" s="1">
        <v>6</v>
      </c>
      <c r="AY403" s="5">
        <f t="shared" si="148"/>
        <v>0</v>
      </c>
      <c r="AZ403" s="1">
        <f t="shared" si="149"/>
        <v>0</v>
      </c>
      <c r="BA403" s="1">
        <f t="shared" si="150"/>
        <v>2699.1</v>
      </c>
      <c r="BB403" s="1">
        <f t="shared" si="151"/>
        <v>520</v>
      </c>
      <c r="BC403" s="1" t="s">
        <v>51</v>
      </c>
      <c r="BD403" s="1">
        <v>303</v>
      </c>
      <c r="BE403" s="1" t="s">
        <v>52</v>
      </c>
      <c r="BF403" s="1" t="s">
        <v>52</v>
      </c>
      <c r="BG403" s="1">
        <v>32</v>
      </c>
      <c r="BH403" s="1">
        <f t="shared" si="152"/>
        <v>1.17249109591236</v>
      </c>
      <c r="BI403" s="1">
        <f t="shared" si="153"/>
        <v>0.792036479454565</v>
      </c>
    </row>
    <row r="404" spans="1:61">
      <c r="A404" s="1">
        <v>735</v>
      </c>
      <c r="B404" s="1" t="s">
        <v>96</v>
      </c>
      <c r="C404" s="1" t="str">
        <f>_xlfn.XLOOKUP(A404,All!$A:$A,All!$C:$C,"")</f>
        <v>Cu-Al-Cr-Mg-Ni-Si</v>
      </c>
      <c r="D404" s="1">
        <v>2</v>
      </c>
      <c r="E404" s="1" t="s">
        <v>1344</v>
      </c>
      <c r="F404" s="1">
        <f t="shared" si="132"/>
        <v>92.25</v>
      </c>
      <c r="G404" s="1">
        <v>0.5</v>
      </c>
      <c r="H404" s="1">
        <v>0.1</v>
      </c>
      <c r="I404" s="1">
        <v>0.15</v>
      </c>
      <c r="J404" s="1">
        <v>6</v>
      </c>
      <c r="K404" s="1">
        <v>1</v>
      </c>
      <c r="L404" s="1">
        <v>0</v>
      </c>
      <c r="M404" s="1" t="s">
        <v>1345</v>
      </c>
      <c r="N404" s="1" cm="1">
        <f t="array" ref="N404">(F404/$F$4)/SUMPRODUCT($F404:$L404/$F$4:$L$4)*100</f>
        <v>89.8241262975082</v>
      </c>
      <c r="O404" s="1" cm="1">
        <f t="array" ref="O404">(G404/$G$4)/SUMPRODUCT($F404:$L404/$F$4:$L$4)*100</f>
        <v>1.14659676353571</v>
      </c>
      <c r="P404" s="1" cm="1">
        <f t="array" ref="P404">(H404/$H$4)/SUMPRODUCT($F404:$L404/$F$4:$L$4)*100</f>
        <v>0.118999437932613</v>
      </c>
      <c r="Q404" s="1" cm="1">
        <f t="array" ref="Q404">(I404/$I$4)/SUMPRODUCT($F404:$L404/$F$4:$L$4)*100</f>
        <v>0.381865548739609</v>
      </c>
      <c r="R404" s="1" cm="1">
        <f t="array" ref="R404">(J404/$J$4)/SUMPRODUCT($F404:$L404/$F$4:$L$4)*100</f>
        <v>6.32528046759661</v>
      </c>
      <c r="S404" s="1" cm="1">
        <f t="array" ref="S404">(K404/$K$4)/SUMPRODUCT($F404:$L404/$F$4:$L$4)*100</f>
        <v>2.20313148468724</v>
      </c>
      <c r="T404" s="1" cm="1">
        <f t="array" ref="T404">(L404/$L$4)/SUMPRODUCT($F404:$L404/$F$4:$L$4)*100</f>
        <v>0</v>
      </c>
      <c r="U404" s="1">
        <f t="shared" si="133"/>
        <v>100</v>
      </c>
      <c r="V404" s="1">
        <f t="shared" si="134"/>
        <v>6</v>
      </c>
      <c r="W404" s="1">
        <f t="shared" si="135"/>
        <v>7</v>
      </c>
      <c r="X404" s="1">
        <f t="shared" si="136"/>
        <v>6</v>
      </c>
      <c r="Y404" s="1">
        <f t="shared" si="137"/>
        <v>0.0214285714285714</v>
      </c>
      <c r="Z404" s="1">
        <f t="shared" si="138"/>
        <v>0</v>
      </c>
      <c r="AA404" s="1">
        <f t="shared" si="139"/>
        <v>0</v>
      </c>
      <c r="AB404" s="1">
        <f t="shared" si="140"/>
        <v>0.1</v>
      </c>
      <c r="AC404" s="1">
        <f t="shared" si="141"/>
        <v>0</v>
      </c>
      <c r="AD404" s="1">
        <f t="shared" si="142"/>
        <v>1.18999437932613</v>
      </c>
      <c r="AE404" s="1">
        <f t="shared" si="143"/>
        <v>0.0142857142857143</v>
      </c>
      <c r="AF404" s="1">
        <f t="shared" si="144"/>
        <v>70</v>
      </c>
      <c r="AG404" s="1">
        <f t="shared" si="145"/>
        <v>0.7</v>
      </c>
      <c r="AH404" s="7">
        <f t="shared" si="146"/>
        <v>0.101758737024918</v>
      </c>
      <c r="AI404" s="7" cm="1">
        <f t="array" ref="AI404">SQRT(SUMPRODUCT(N404:T404/100,(1-($N$4:$T$4/(SUMPRODUCT(N404:T404,$N$4:$T$4)/100)))^2))</f>
        <v>0.0290537376869327</v>
      </c>
      <c r="AJ404" s="7" cm="1">
        <f t="array" ref="AJ404">SUMPRODUCT(N404:T404,$N$3:$T$3)/100</f>
        <v>1.8947687920439</v>
      </c>
      <c r="AK404" s="7" cm="1">
        <f t="array" ref="AK404">SUMPRODUCT(N404:T404/100,($N$3:$T$3-(SUMPRODUCT(N404:T404,$N$3:$T$3)/100))^2)</f>
        <v>0.00234106527333297</v>
      </c>
      <c r="AL404" s="7" cm="1">
        <f t="array" ref="AL404">SUMPRODUCT(N404:T404/100,($N$2:$T$2-(SUMPRODUCT(N404:T404,$N$2:$T$2)/100))^2)</f>
        <v>2.09350754742919</v>
      </c>
      <c r="AM404" s="7" cm="1">
        <f t="array" ref="AM404">SUMPRODUCT(N404:T404,$N$2:$T$2)/100</f>
        <v>10.6504823790299</v>
      </c>
      <c r="AN404" s="1" cm="1">
        <f t="array" ref="AN404">SUMPRODUCT(N404:T404,$N$1:$T$1)/100</f>
        <v>1109.7582017422</v>
      </c>
      <c r="AO404" s="1" cm="1">
        <f t="array" ref="AO404">-8.314*SUMPRODUCT((N404:T404/100)*LN(N404:T404/100+0.000000000001))</f>
        <v>3.62139437182299</v>
      </c>
      <c r="AP404" s="1" cm="1">
        <f t="array" ref="AP404">SUMPRODUCT((N404:T404/100)^2)</f>
        <v>0.811471129274498</v>
      </c>
      <c r="AQ404" s="1" cm="1">
        <f t="array" ref="AQ404">1/SUMPRODUCT((N404:T404/100)^2)</f>
        <v>1.23232973290628</v>
      </c>
      <c r="AR404" s="1" t="s">
        <v>50</v>
      </c>
      <c r="AS404" s="6">
        <f t="shared" si="147"/>
        <v>1</v>
      </c>
      <c r="AT404" s="1">
        <v>969.85</v>
      </c>
      <c r="AU404" s="1">
        <v>4</v>
      </c>
      <c r="AV404" s="1">
        <v>50</v>
      </c>
      <c r="AW404" s="1">
        <v>449.85</v>
      </c>
      <c r="AX404" s="1">
        <v>11</v>
      </c>
      <c r="AY404" s="5">
        <f t="shared" si="148"/>
        <v>224.925</v>
      </c>
      <c r="AZ404" s="1">
        <f t="shared" si="149"/>
        <v>5.5</v>
      </c>
      <c r="BA404" s="1">
        <f t="shared" si="150"/>
        <v>4948.35</v>
      </c>
      <c r="BB404" s="1">
        <f t="shared" si="151"/>
        <v>520</v>
      </c>
      <c r="BC404" s="1" t="s">
        <v>51</v>
      </c>
      <c r="BD404" s="1">
        <v>315</v>
      </c>
      <c r="BE404" s="1" t="s">
        <v>52</v>
      </c>
      <c r="BF404" s="1" t="s">
        <v>52</v>
      </c>
      <c r="BG404" s="1">
        <v>32</v>
      </c>
      <c r="BH404" s="1">
        <f t="shared" si="152"/>
        <v>1.32682219661514</v>
      </c>
      <c r="BI404" s="1">
        <f t="shared" si="153"/>
        <v>0.780982137263124</v>
      </c>
    </row>
    <row r="405" spans="1:61">
      <c r="A405" s="1">
        <v>839</v>
      </c>
      <c r="B405" s="1" t="s">
        <v>99</v>
      </c>
      <c r="C405" s="1" t="str">
        <f>_xlfn.XLOOKUP(A405,All!$A:$A,All!$C:$C,"")</f>
        <v>Cu-Al-Cr-Mg-Ni-Si</v>
      </c>
      <c r="D405" s="1">
        <v>2</v>
      </c>
      <c r="E405" s="1" t="s">
        <v>1344</v>
      </c>
      <c r="F405" s="1">
        <f t="shared" si="132"/>
        <v>92.25</v>
      </c>
      <c r="G405" s="1">
        <v>0.5</v>
      </c>
      <c r="H405" s="1">
        <v>0.1</v>
      </c>
      <c r="I405" s="1">
        <v>0.15</v>
      </c>
      <c r="J405" s="1">
        <v>6</v>
      </c>
      <c r="K405" s="1">
        <v>1</v>
      </c>
      <c r="L405" s="1">
        <v>0</v>
      </c>
      <c r="M405" s="1" t="s">
        <v>1345</v>
      </c>
      <c r="N405" s="1" cm="1">
        <f t="array" ref="N405">(F405/$F$4)/SUMPRODUCT($F405:$L405/$F$4:$L$4)*100</f>
        <v>89.8241262975082</v>
      </c>
      <c r="O405" s="1" cm="1">
        <f t="array" ref="O405">(G405/$G$4)/SUMPRODUCT($F405:$L405/$F$4:$L$4)*100</f>
        <v>1.14659676353571</v>
      </c>
      <c r="P405" s="1" cm="1">
        <f t="array" ref="P405">(H405/$H$4)/SUMPRODUCT($F405:$L405/$F$4:$L$4)*100</f>
        <v>0.118999437932613</v>
      </c>
      <c r="Q405" s="1" cm="1">
        <f t="array" ref="Q405">(I405/$I$4)/SUMPRODUCT($F405:$L405/$F$4:$L$4)*100</f>
        <v>0.381865548739609</v>
      </c>
      <c r="R405" s="1" cm="1">
        <f t="array" ref="R405">(J405/$J$4)/SUMPRODUCT($F405:$L405/$F$4:$L$4)*100</f>
        <v>6.32528046759661</v>
      </c>
      <c r="S405" s="1" cm="1">
        <f t="array" ref="S405">(K405/$K$4)/SUMPRODUCT($F405:$L405/$F$4:$L$4)*100</f>
        <v>2.20313148468724</v>
      </c>
      <c r="T405" s="1" cm="1">
        <f t="array" ref="T405">(L405/$L$4)/SUMPRODUCT($F405:$L405/$F$4:$L$4)*100</f>
        <v>0</v>
      </c>
      <c r="U405" s="1">
        <f t="shared" si="133"/>
        <v>100</v>
      </c>
      <c r="V405" s="1">
        <f t="shared" si="134"/>
        <v>6</v>
      </c>
      <c r="W405" s="1">
        <f t="shared" si="135"/>
        <v>7</v>
      </c>
      <c r="X405" s="1">
        <f t="shared" si="136"/>
        <v>6</v>
      </c>
      <c r="Y405" s="1">
        <f t="shared" si="137"/>
        <v>0.0214285714285714</v>
      </c>
      <c r="Z405" s="1">
        <f t="shared" si="138"/>
        <v>0</v>
      </c>
      <c r="AA405" s="1">
        <f t="shared" si="139"/>
        <v>0</v>
      </c>
      <c r="AB405" s="1">
        <f t="shared" si="140"/>
        <v>0.1</v>
      </c>
      <c r="AC405" s="1">
        <f t="shared" si="141"/>
        <v>0</v>
      </c>
      <c r="AD405" s="1">
        <f t="shared" si="142"/>
        <v>1.18999437932613</v>
      </c>
      <c r="AE405" s="1">
        <f t="shared" si="143"/>
        <v>0.0142857142857143</v>
      </c>
      <c r="AF405" s="1">
        <f t="shared" si="144"/>
        <v>70</v>
      </c>
      <c r="AG405" s="1">
        <f t="shared" si="145"/>
        <v>0.7</v>
      </c>
      <c r="AH405" s="7">
        <f t="shared" si="146"/>
        <v>0.101758737024918</v>
      </c>
      <c r="AI405" s="7" cm="1">
        <f t="array" ref="AI405">SQRT(SUMPRODUCT(N405:T405/100,(1-($N$4:$T$4/(SUMPRODUCT(N405:T405,$N$4:$T$4)/100)))^2))</f>
        <v>0.0290537376869327</v>
      </c>
      <c r="AJ405" s="7" cm="1">
        <f t="array" ref="AJ405">SUMPRODUCT(N405:T405,$N$3:$T$3)/100</f>
        <v>1.8947687920439</v>
      </c>
      <c r="AK405" s="7" cm="1">
        <f t="array" ref="AK405">SUMPRODUCT(N405:T405/100,($N$3:$T$3-(SUMPRODUCT(N405:T405,$N$3:$T$3)/100))^2)</f>
        <v>0.00234106527333297</v>
      </c>
      <c r="AL405" s="7" cm="1">
        <f t="array" ref="AL405">SUMPRODUCT(N405:T405/100,($N$2:$T$2-(SUMPRODUCT(N405:T405,$N$2:$T$2)/100))^2)</f>
        <v>2.09350754742919</v>
      </c>
      <c r="AM405" s="7" cm="1">
        <f t="array" ref="AM405">SUMPRODUCT(N405:T405,$N$2:$T$2)/100</f>
        <v>10.6504823790299</v>
      </c>
      <c r="AN405" s="1" cm="1">
        <f t="array" ref="AN405">SUMPRODUCT(N405:T405,$N$1:$T$1)/100</f>
        <v>1109.7582017422</v>
      </c>
      <c r="AO405" s="1" cm="1">
        <f t="array" ref="AO405">-8.314*SUMPRODUCT((N405:T405/100)*LN(N405:T405/100+0.000000000001))</f>
        <v>3.62139437182299</v>
      </c>
      <c r="AP405" s="1" cm="1">
        <f t="array" ref="AP405">SUMPRODUCT((N405:T405/100)^2)</f>
        <v>0.811471129274498</v>
      </c>
      <c r="AQ405" s="1" cm="1">
        <f t="array" ref="AQ405">1/SUMPRODUCT((N405:T405/100)^2)</f>
        <v>1.23232973290628</v>
      </c>
      <c r="AR405" s="1" t="s">
        <v>55</v>
      </c>
      <c r="AS405" s="6">
        <f t="shared" si="147"/>
        <v>2</v>
      </c>
      <c r="AT405" s="1">
        <v>979.85</v>
      </c>
      <c r="AU405" s="1">
        <v>4</v>
      </c>
      <c r="AV405" s="1">
        <v>50</v>
      </c>
      <c r="AW405" s="1">
        <v>399.85</v>
      </c>
      <c r="AX405" s="1">
        <v>0.083</v>
      </c>
      <c r="AY405" s="5">
        <f t="shared" si="148"/>
        <v>199.925</v>
      </c>
      <c r="AZ405" s="1">
        <f t="shared" si="149"/>
        <v>0.0415</v>
      </c>
      <c r="BA405" s="1">
        <f t="shared" si="150"/>
        <v>33.18755</v>
      </c>
      <c r="BB405" s="1">
        <f t="shared" si="151"/>
        <v>580</v>
      </c>
      <c r="BC405" s="1" t="s">
        <v>56</v>
      </c>
      <c r="BD405" s="1">
        <v>320</v>
      </c>
      <c r="BE405" s="1" t="s">
        <v>52</v>
      </c>
      <c r="BF405" s="1" t="s">
        <v>52</v>
      </c>
      <c r="BG405" s="1">
        <v>32</v>
      </c>
      <c r="BH405" s="1">
        <f t="shared" si="152"/>
        <v>1.39112682190797</v>
      </c>
      <c r="BI405" s="1">
        <f t="shared" si="153"/>
        <v>0.77684465445017</v>
      </c>
    </row>
    <row r="406" spans="1:61">
      <c r="A406" s="1">
        <v>1181</v>
      </c>
      <c r="B406" s="1" t="s">
        <v>99</v>
      </c>
      <c r="C406" s="1" t="str">
        <f>_xlfn.XLOOKUP(A406,All!$A:$A,All!$C:$C,"")</f>
        <v>Cu-Al-Cr-Mg-Ni-Si</v>
      </c>
      <c r="D406" s="1">
        <v>2</v>
      </c>
      <c r="E406" s="1" t="s">
        <v>1344</v>
      </c>
      <c r="F406" s="1">
        <f t="shared" si="132"/>
        <v>92.25</v>
      </c>
      <c r="G406" s="1">
        <v>0.5</v>
      </c>
      <c r="H406" s="1">
        <v>0.1</v>
      </c>
      <c r="I406" s="1">
        <v>0.15</v>
      </c>
      <c r="J406" s="1">
        <v>6</v>
      </c>
      <c r="K406" s="1">
        <v>1</v>
      </c>
      <c r="L406" s="1">
        <v>0</v>
      </c>
      <c r="M406" s="1" t="s">
        <v>1345</v>
      </c>
      <c r="N406" s="1" cm="1">
        <f t="array" ref="N406">(F406/$F$4)/SUMPRODUCT($F406:$L406/$F$4:$L$4)*100</f>
        <v>89.8241262975082</v>
      </c>
      <c r="O406" s="1" cm="1">
        <f t="array" ref="O406">(G406/$G$4)/SUMPRODUCT($F406:$L406/$F$4:$L$4)*100</f>
        <v>1.14659676353571</v>
      </c>
      <c r="P406" s="1" cm="1">
        <f t="array" ref="P406">(H406/$H$4)/SUMPRODUCT($F406:$L406/$F$4:$L$4)*100</f>
        <v>0.118999437932613</v>
      </c>
      <c r="Q406" s="1" cm="1">
        <f t="array" ref="Q406">(I406/$I$4)/SUMPRODUCT($F406:$L406/$F$4:$L$4)*100</f>
        <v>0.381865548739609</v>
      </c>
      <c r="R406" s="1" cm="1">
        <f t="array" ref="R406">(J406/$J$4)/SUMPRODUCT($F406:$L406/$F$4:$L$4)*100</f>
        <v>6.32528046759661</v>
      </c>
      <c r="S406" s="1" cm="1">
        <f t="array" ref="S406">(K406/$K$4)/SUMPRODUCT($F406:$L406/$F$4:$L$4)*100</f>
        <v>2.20313148468724</v>
      </c>
      <c r="T406" s="1" cm="1">
        <f t="array" ref="T406">(L406/$L$4)/SUMPRODUCT($F406:$L406/$F$4:$L$4)*100</f>
        <v>0</v>
      </c>
      <c r="U406" s="1">
        <f t="shared" si="133"/>
        <v>100</v>
      </c>
      <c r="V406" s="1">
        <f t="shared" si="134"/>
        <v>6</v>
      </c>
      <c r="W406" s="1">
        <f t="shared" si="135"/>
        <v>7</v>
      </c>
      <c r="X406" s="1">
        <f t="shared" si="136"/>
        <v>6</v>
      </c>
      <c r="Y406" s="1">
        <f t="shared" si="137"/>
        <v>0.0214285714285714</v>
      </c>
      <c r="Z406" s="1">
        <f t="shared" si="138"/>
        <v>0</v>
      </c>
      <c r="AA406" s="1">
        <f t="shared" si="139"/>
        <v>0</v>
      </c>
      <c r="AB406" s="1">
        <f t="shared" si="140"/>
        <v>0.1</v>
      </c>
      <c r="AC406" s="1">
        <f t="shared" si="141"/>
        <v>0</v>
      </c>
      <c r="AD406" s="1">
        <f t="shared" si="142"/>
        <v>1.18999437932613</v>
      </c>
      <c r="AE406" s="1">
        <f t="shared" si="143"/>
        <v>0.0142857142857143</v>
      </c>
      <c r="AF406" s="1">
        <f t="shared" si="144"/>
        <v>70</v>
      </c>
      <c r="AG406" s="1">
        <f t="shared" si="145"/>
        <v>0.7</v>
      </c>
      <c r="AH406" s="7">
        <f t="shared" si="146"/>
        <v>0.101758737024918</v>
      </c>
      <c r="AI406" s="7" cm="1">
        <f t="array" ref="AI406">SQRT(SUMPRODUCT(N406:T406/100,(1-($N$4:$T$4/(SUMPRODUCT(N406:T406,$N$4:$T$4)/100)))^2))</f>
        <v>0.0290537376869327</v>
      </c>
      <c r="AJ406" s="7" cm="1">
        <f t="array" ref="AJ406">SUMPRODUCT(N406:T406,$N$3:$T$3)/100</f>
        <v>1.8947687920439</v>
      </c>
      <c r="AK406" s="7" cm="1">
        <f t="array" ref="AK406">SUMPRODUCT(N406:T406/100,($N$3:$T$3-(SUMPRODUCT(N406:T406,$N$3:$T$3)/100))^2)</f>
        <v>0.00234106527333297</v>
      </c>
      <c r="AL406" s="7" cm="1">
        <f t="array" ref="AL406">SUMPRODUCT(N406:T406/100,($N$2:$T$2-(SUMPRODUCT(N406:T406,$N$2:$T$2)/100))^2)</f>
        <v>2.09350754742919</v>
      </c>
      <c r="AM406" s="7" cm="1">
        <f t="array" ref="AM406">SUMPRODUCT(N406:T406,$N$2:$T$2)/100</f>
        <v>10.6504823790299</v>
      </c>
      <c r="AN406" s="1" cm="1">
        <f t="array" ref="AN406">SUMPRODUCT(N406:T406,$N$1:$T$1)/100</f>
        <v>1109.7582017422</v>
      </c>
      <c r="AO406" s="1" cm="1">
        <f t="array" ref="AO406">-8.314*SUMPRODUCT((N406:T406/100)*LN(N406:T406/100+0.000000000001))</f>
        <v>3.62139437182299</v>
      </c>
      <c r="AP406" s="1" cm="1">
        <f t="array" ref="AP406">SUMPRODUCT((N406:T406/100)^2)</f>
        <v>0.811471129274498</v>
      </c>
      <c r="AQ406" s="1" cm="1">
        <f t="array" ref="AQ406">1/SUMPRODUCT((N406:T406/100)^2)</f>
        <v>1.23232973290628</v>
      </c>
      <c r="AR406" s="1" t="s">
        <v>55</v>
      </c>
      <c r="AS406" s="6">
        <f t="shared" si="147"/>
        <v>2</v>
      </c>
      <c r="AT406" s="1">
        <v>979.85</v>
      </c>
      <c r="AU406" s="1">
        <v>4</v>
      </c>
      <c r="AV406" s="1">
        <v>50</v>
      </c>
      <c r="AW406" s="1">
        <v>399.85</v>
      </c>
      <c r="AX406" s="1">
        <v>8</v>
      </c>
      <c r="AY406" s="5">
        <f t="shared" si="148"/>
        <v>199.925</v>
      </c>
      <c r="AZ406" s="1">
        <f t="shared" si="149"/>
        <v>4</v>
      </c>
      <c r="BA406" s="1">
        <f t="shared" si="150"/>
        <v>3198.8</v>
      </c>
      <c r="BB406" s="1">
        <f t="shared" si="151"/>
        <v>580</v>
      </c>
      <c r="BC406" s="1" t="s">
        <v>56</v>
      </c>
      <c r="BD406" s="1">
        <v>320</v>
      </c>
      <c r="BE406" s="1" t="s">
        <v>52</v>
      </c>
      <c r="BF406" s="1" t="s">
        <v>52</v>
      </c>
      <c r="BG406" s="1">
        <v>32</v>
      </c>
      <c r="BH406" s="1">
        <f t="shared" si="152"/>
        <v>1.39112682190797</v>
      </c>
      <c r="BI406" s="1">
        <f t="shared" si="153"/>
        <v>0.77684465445017</v>
      </c>
    </row>
    <row r="407" spans="1:61">
      <c r="A407" s="1">
        <v>684</v>
      </c>
      <c r="B407" s="1" t="s">
        <v>96</v>
      </c>
      <c r="C407" s="1" t="str">
        <f>_xlfn.XLOOKUP(A407,All!$A:$A,All!$C:$C,"")</f>
        <v>Cu-Al-Cr-Mg-Ni-Si</v>
      </c>
      <c r="D407" s="1">
        <v>2</v>
      </c>
      <c r="E407" s="1" t="s">
        <v>1344</v>
      </c>
      <c r="F407" s="1">
        <f t="shared" si="132"/>
        <v>92.25</v>
      </c>
      <c r="G407" s="1">
        <v>0.5</v>
      </c>
      <c r="H407" s="1">
        <v>0.1</v>
      </c>
      <c r="I407" s="1">
        <v>0.15</v>
      </c>
      <c r="J407" s="1">
        <v>6</v>
      </c>
      <c r="K407" s="1">
        <v>1</v>
      </c>
      <c r="L407" s="1">
        <v>0</v>
      </c>
      <c r="M407" s="1" t="s">
        <v>1345</v>
      </c>
      <c r="N407" s="1" cm="1">
        <f t="array" ref="N407">(F407/$F$4)/SUMPRODUCT($F407:$L407/$F$4:$L$4)*100</f>
        <v>89.8241262975082</v>
      </c>
      <c r="O407" s="1" cm="1">
        <f t="array" ref="O407">(G407/$G$4)/SUMPRODUCT($F407:$L407/$F$4:$L$4)*100</f>
        <v>1.14659676353571</v>
      </c>
      <c r="P407" s="1" cm="1">
        <f t="array" ref="P407">(H407/$H$4)/SUMPRODUCT($F407:$L407/$F$4:$L$4)*100</f>
        <v>0.118999437932613</v>
      </c>
      <c r="Q407" s="1" cm="1">
        <f t="array" ref="Q407">(I407/$I$4)/SUMPRODUCT($F407:$L407/$F$4:$L$4)*100</f>
        <v>0.381865548739609</v>
      </c>
      <c r="R407" s="1" cm="1">
        <f t="array" ref="R407">(J407/$J$4)/SUMPRODUCT($F407:$L407/$F$4:$L$4)*100</f>
        <v>6.32528046759661</v>
      </c>
      <c r="S407" s="1" cm="1">
        <f t="array" ref="S407">(K407/$K$4)/SUMPRODUCT($F407:$L407/$F$4:$L$4)*100</f>
        <v>2.20313148468724</v>
      </c>
      <c r="T407" s="1" cm="1">
        <f t="array" ref="T407">(L407/$L$4)/SUMPRODUCT($F407:$L407/$F$4:$L$4)*100</f>
        <v>0</v>
      </c>
      <c r="U407" s="1">
        <f t="shared" si="133"/>
        <v>100</v>
      </c>
      <c r="V407" s="1">
        <f t="shared" si="134"/>
        <v>6</v>
      </c>
      <c r="W407" s="1">
        <f t="shared" si="135"/>
        <v>7</v>
      </c>
      <c r="X407" s="1">
        <f t="shared" si="136"/>
        <v>6</v>
      </c>
      <c r="Y407" s="1">
        <f t="shared" si="137"/>
        <v>0.0214285714285714</v>
      </c>
      <c r="Z407" s="1">
        <f t="shared" si="138"/>
        <v>0</v>
      </c>
      <c r="AA407" s="1">
        <f t="shared" si="139"/>
        <v>0</v>
      </c>
      <c r="AB407" s="1">
        <f t="shared" si="140"/>
        <v>0.1</v>
      </c>
      <c r="AC407" s="1">
        <f t="shared" si="141"/>
        <v>0</v>
      </c>
      <c r="AD407" s="1">
        <f t="shared" si="142"/>
        <v>1.18999437932613</v>
      </c>
      <c r="AE407" s="1">
        <f t="shared" si="143"/>
        <v>0.0142857142857143</v>
      </c>
      <c r="AF407" s="1">
        <f t="shared" si="144"/>
        <v>70</v>
      </c>
      <c r="AG407" s="1">
        <f t="shared" si="145"/>
        <v>0.7</v>
      </c>
      <c r="AH407" s="7">
        <f t="shared" si="146"/>
        <v>0.101758737024918</v>
      </c>
      <c r="AI407" s="7" cm="1">
        <f t="array" ref="AI407">SQRT(SUMPRODUCT(N407:T407/100,(1-($N$4:$T$4/(SUMPRODUCT(N407:T407,$N$4:$T$4)/100)))^2))</f>
        <v>0.0290537376869327</v>
      </c>
      <c r="AJ407" s="7" cm="1">
        <f t="array" ref="AJ407">SUMPRODUCT(N407:T407,$N$3:$T$3)/100</f>
        <v>1.8947687920439</v>
      </c>
      <c r="AK407" s="7" cm="1">
        <f t="array" ref="AK407">SUMPRODUCT(N407:T407/100,($N$3:$T$3-(SUMPRODUCT(N407:T407,$N$3:$T$3)/100))^2)</f>
        <v>0.00234106527333297</v>
      </c>
      <c r="AL407" s="7" cm="1">
        <f t="array" ref="AL407">SUMPRODUCT(N407:T407/100,($N$2:$T$2-(SUMPRODUCT(N407:T407,$N$2:$T$2)/100))^2)</f>
        <v>2.09350754742919</v>
      </c>
      <c r="AM407" s="7" cm="1">
        <f t="array" ref="AM407">SUMPRODUCT(N407:T407,$N$2:$T$2)/100</f>
        <v>10.6504823790299</v>
      </c>
      <c r="AN407" s="1" cm="1">
        <f t="array" ref="AN407">SUMPRODUCT(N407:T407,$N$1:$T$1)/100</f>
        <v>1109.7582017422</v>
      </c>
      <c r="AO407" s="1" cm="1">
        <f t="array" ref="AO407">-8.314*SUMPRODUCT((N407:T407/100)*LN(N407:T407/100+0.000000000001))</f>
        <v>3.62139437182299</v>
      </c>
      <c r="AP407" s="1" cm="1">
        <f t="array" ref="AP407">SUMPRODUCT((N407:T407/100)^2)</f>
        <v>0.811471129274498</v>
      </c>
      <c r="AQ407" s="1" cm="1">
        <f t="array" ref="AQ407">1/SUMPRODUCT((N407:T407/100)^2)</f>
        <v>1.23232973290628</v>
      </c>
      <c r="AR407" s="1" t="s">
        <v>50</v>
      </c>
      <c r="AS407" s="6">
        <f t="shared" si="147"/>
        <v>1</v>
      </c>
      <c r="AT407" s="1">
        <v>969.85</v>
      </c>
      <c r="AU407" s="1">
        <v>4</v>
      </c>
      <c r="AV407" s="1">
        <v>80</v>
      </c>
      <c r="AW407" s="1">
        <v>449.85</v>
      </c>
      <c r="AX407" s="1">
        <v>5</v>
      </c>
      <c r="AY407" s="5">
        <f t="shared" si="148"/>
        <v>359.88</v>
      </c>
      <c r="AZ407" s="1">
        <f t="shared" si="149"/>
        <v>4</v>
      </c>
      <c r="BA407" s="1">
        <f t="shared" si="150"/>
        <v>2249.25</v>
      </c>
      <c r="BB407" s="1">
        <f t="shared" si="151"/>
        <v>520</v>
      </c>
      <c r="BC407" s="1" t="s">
        <v>51</v>
      </c>
      <c r="BD407" s="1">
        <v>330</v>
      </c>
      <c r="BE407" s="1" t="s">
        <v>52</v>
      </c>
      <c r="BF407" s="1" t="s">
        <v>52</v>
      </c>
      <c r="BG407" s="1">
        <v>32</v>
      </c>
      <c r="BH407" s="1">
        <f t="shared" si="152"/>
        <v>1.51973607249362</v>
      </c>
      <c r="BI407" s="1">
        <f t="shared" si="153"/>
        <v>0.769420608847027</v>
      </c>
    </row>
    <row r="408" spans="1:61">
      <c r="A408" s="1">
        <v>801</v>
      </c>
      <c r="B408" s="1" t="s">
        <v>97</v>
      </c>
      <c r="C408" s="1" t="str">
        <f>_xlfn.XLOOKUP(A408,All!$A:$A,All!$C:$C,"")</f>
        <v>Cu-Al-Cr-Mg-Ni-Si</v>
      </c>
      <c r="D408" s="1">
        <v>2</v>
      </c>
      <c r="E408" s="1" t="s">
        <v>1344</v>
      </c>
      <c r="F408" s="1">
        <f t="shared" si="132"/>
        <v>92.27</v>
      </c>
      <c r="G408" s="1">
        <v>0.49</v>
      </c>
      <c r="H408" s="1">
        <v>0.11</v>
      </c>
      <c r="I408" s="1">
        <v>0.12</v>
      </c>
      <c r="J408" s="1">
        <v>5.98</v>
      </c>
      <c r="K408" s="1">
        <v>1.03</v>
      </c>
      <c r="L408" s="1">
        <v>0</v>
      </c>
      <c r="M408" s="1" t="s">
        <v>1345</v>
      </c>
      <c r="N408" s="1" cm="1">
        <f t="array" ref="N408">(F408/$F$4)/SUMPRODUCT($F408:$L408/$F$4:$L$4)*100</f>
        <v>89.8641984588999</v>
      </c>
      <c r="O408" s="1" cm="1">
        <f t="array" ref="O408">(G408/$G$4)/SUMPRODUCT($F408:$L408/$F$4:$L$4)*100</f>
        <v>1.12392244657047</v>
      </c>
      <c r="P408" s="1" cm="1">
        <f t="array" ref="P408">(H408/$H$4)/SUMPRODUCT($F408:$L408/$F$4:$L$4)*100</f>
        <v>0.130929392522741</v>
      </c>
      <c r="Q408" s="1" cm="1">
        <f t="array" ref="Q408">(I408/$I$4)/SUMPRODUCT($F408:$L408/$F$4:$L$4)*100</f>
        <v>0.305562478066051</v>
      </c>
      <c r="R408" s="1" cm="1">
        <f t="array" ref="R408">(J408/$J$4)/SUMPRODUCT($F408:$L408/$F$4:$L$4)*100</f>
        <v>6.30564153814258</v>
      </c>
      <c r="S408" s="1" cm="1">
        <f t="array" ref="S408">(K408/$K$4)/SUMPRODUCT($F408:$L408/$F$4:$L$4)*100</f>
        <v>2.26974568579824</v>
      </c>
      <c r="T408" s="1" cm="1">
        <f t="array" ref="T408">(L408/$L$4)/SUMPRODUCT($F408:$L408/$F$4:$L$4)*100</f>
        <v>0</v>
      </c>
      <c r="U408" s="1">
        <f t="shared" si="133"/>
        <v>100</v>
      </c>
      <c r="V408" s="1">
        <f t="shared" si="134"/>
        <v>5.80582524271845</v>
      </c>
      <c r="W408" s="1">
        <f t="shared" si="135"/>
        <v>7.01</v>
      </c>
      <c r="X408" s="1">
        <f t="shared" si="136"/>
        <v>6.1594</v>
      </c>
      <c r="Y408" s="1">
        <f t="shared" si="137"/>
        <v>0.0171184022824536</v>
      </c>
      <c r="Z408" s="1">
        <f t="shared" si="138"/>
        <v>0</v>
      </c>
      <c r="AA408" s="1">
        <f t="shared" si="139"/>
        <v>0</v>
      </c>
      <c r="AB408" s="1">
        <f t="shared" si="140"/>
        <v>0.11</v>
      </c>
      <c r="AC408" s="1">
        <f t="shared" si="141"/>
        <v>0</v>
      </c>
      <c r="AD408" s="1">
        <f t="shared" si="142"/>
        <v>1.19026720475219</v>
      </c>
      <c r="AE408" s="1">
        <f t="shared" si="143"/>
        <v>0.0156918687589158</v>
      </c>
      <c r="AF408" s="1">
        <f t="shared" si="144"/>
        <v>63.7272727272727</v>
      </c>
      <c r="AG408" s="1">
        <f t="shared" si="145"/>
        <v>0.7711</v>
      </c>
      <c r="AH408" s="7">
        <f t="shared" si="146"/>
        <v>0.101358015411001</v>
      </c>
      <c r="AI408" s="7" cm="1">
        <f t="array" ref="AI408">SQRT(SUMPRODUCT(N408:T408/100,(1-($N$4:$T$4/(SUMPRODUCT(N408:T408,$N$4:$T$4)/100)))^2))</f>
        <v>0.0283459528596504</v>
      </c>
      <c r="AJ408" s="7" cm="1">
        <f t="array" ref="AJ408">SUMPRODUCT(N408:T408,$N$3:$T$3)/100</f>
        <v>1.89525413989612</v>
      </c>
      <c r="AK408" s="7" cm="1">
        <f t="array" ref="AK408">SUMPRODUCT(N408:T408/100,($N$3:$T$3-(SUMPRODUCT(N408:T408,$N$3:$T$3)/100))^2)</f>
        <v>0.00206807954721929</v>
      </c>
      <c r="AL408" s="7" cm="1">
        <f t="array" ref="AL408">SUMPRODUCT(N408:T408/100,($N$2:$T$2-(SUMPRODUCT(N408:T408,$N$2:$T$2)/100))^2)</f>
        <v>2.05513365727056</v>
      </c>
      <c r="AM408" s="7" cm="1">
        <f t="array" ref="AM408">SUMPRODUCT(N408:T408,$N$2:$T$2)/100</f>
        <v>10.654100498235</v>
      </c>
      <c r="AN408" s="1" cm="1">
        <f t="array" ref="AN408">SUMPRODUCT(N408:T408,$N$1:$T$1)/100</f>
        <v>1110.43082202411</v>
      </c>
      <c r="AO408" s="1" cm="1">
        <f t="array" ref="AO408">-8.314*SUMPRODUCT((N408:T408/100)*LN(N408:T408/100+0.000000000001))</f>
        <v>3.60047464611669</v>
      </c>
      <c r="AP408" s="1" cm="1">
        <f t="array" ref="AP408">SUMPRODUCT((N408:T408/100)^2)</f>
        <v>0.812186073794603</v>
      </c>
      <c r="AQ408" s="1" cm="1">
        <f t="array" ref="AQ408">1/SUMPRODUCT((N408:T408/100)^2)</f>
        <v>1.23124494775922</v>
      </c>
      <c r="AR408" s="1" t="s">
        <v>50</v>
      </c>
      <c r="AS408" s="6">
        <f t="shared" si="147"/>
        <v>1</v>
      </c>
      <c r="AT408" s="1">
        <v>969.85</v>
      </c>
      <c r="AU408" s="1">
        <v>6</v>
      </c>
      <c r="AV408" s="1">
        <v>50</v>
      </c>
      <c r="AW408" s="1">
        <v>399.85</v>
      </c>
      <c r="AX408" s="1">
        <v>20</v>
      </c>
      <c r="AY408" s="5">
        <f t="shared" si="148"/>
        <v>199.925</v>
      </c>
      <c r="AZ408" s="1">
        <f t="shared" si="149"/>
        <v>10</v>
      </c>
      <c r="BA408" s="1">
        <f t="shared" si="150"/>
        <v>7997</v>
      </c>
      <c r="BB408" s="1">
        <f t="shared" si="151"/>
        <v>570</v>
      </c>
      <c r="BC408" s="1" t="s">
        <v>51</v>
      </c>
      <c r="BD408" s="1">
        <v>330</v>
      </c>
      <c r="BE408" s="1" t="s">
        <v>52</v>
      </c>
      <c r="BF408" s="1" t="s">
        <v>52</v>
      </c>
      <c r="BG408" s="1">
        <v>32</v>
      </c>
      <c r="BH408" s="1">
        <f t="shared" si="152"/>
        <v>1.51973607249362</v>
      </c>
      <c r="BI408" s="1">
        <f t="shared" si="153"/>
        <v>0.769420608847027</v>
      </c>
    </row>
    <row r="409" spans="1:61">
      <c r="A409" s="1">
        <v>667</v>
      </c>
      <c r="B409" s="1" t="s">
        <v>96</v>
      </c>
      <c r="C409" s="1" t="str">
        <f>_xlfn.XLOOKUP(A409,All!$A:$A,All!$C:$C,"")</f>
        <v>Cu-Al-Cr-Mg-Ni-Si</v>
      </c>
      <c r="D409" s="1">
        <v>2</v>
      </c>
      <c r="E409" s="1" t="s">
        <v>1344</v>
      </c>
      <c r="F409" s="1">
        <f t="shared" si="132"/>
        <v>92.25</v>
      </c>
      <c r="G409" s="1">
        <v>0.5</v>
      </c>
      <c r="H409" s="1">
        <v>0.1</v>
      </c>
      <c r="I409" s="1">
        <v>0.15</v>
      </c>
      <c r="J409" s="1">
        <v>6</v>
      </c>
      <c r="K409" s="1">
        <v>1</v>
      </c>
      <c r="L409" s="1">
        <v>0</v>
      </c>
      <c r="M409" s="1" t="s">
        <v>1345</v>
      </c>
      <c r="N409" s="1" cm="1">
        <f t="array" ref="N409">(F409/$F$4)/SUMPRODUCT($F409:$L409/$F$4:$L$4)*100</f>
        <v>89.8241262975082</v>
      </c>
      <c r="O409" s="1" cm="1">
        <f t="array" ref="O409">(G409/$G$4)/SUMPRODUCT($F409:$L409/$F$4:$L$4)*100</f>
        <v>1.14659676353571</v>
      </c>
      <c r="P409" s="1" cm="1">
        <f t="array" ref="P409">(H409/$H$4)/SUMPRODUCT($F409:$L409/$F$4:$L$4)*100</f>
        <v>0.118999437932613</v>
      </c>
      <c r="Q409" s="1" cm="1">
        <f t="array" ref="Q409">(I409/$I$4)/SUMPRODUCT($F409:$L409/$F$4:$L$4)*100</f>
        <v>0.381865548739609</v>
      </c>
      <c r="R409" s="1" cm="1">
        <f t="array" ref="R409">(J409/$J$4)/SUMPRODUCT($F409:$L409/$F$4:$L$4)*100</f>
        <v>6.32528046759661</v>
      </c>
      <c r="S409" s="1" cm="1">
        <f t="array" ref="S409">(K409/$K$4)/SUMPRODUCT($F409:$L409/$F$4:$L$4)*100</f>
        <v>2.20313148468724</v>
      </c>
      <c r="T409" s="1" cm="1">
        <f t="array" ref="T409">(L409/$L$4)/SUMPRODUCT($F409:$L409/$F$4:$L$4)*100</f>
        <v>0</v>
      </c>
      <c r="U409" s="1">
        <f t="shared" si="133"/>
        <v>100</v>
      </c>
      <c r="V409" s="1">
        <f t="shared" si="134"/>
        <v>6</v>
      </c>
      <c r="W409" s="1">
        <f t="shared" si="135"/>
        <v>7</v>
      </c>
      <c r="X409" s="1">
        <f t="shared" si="136"/>
        <v>6</v>
      </c>
      <c r="Y409" s="1">
        <f t="shared" si="137"/>
        <v>0.0214285714285714</v>
      </c>
      <c r="Z409" s="1">
        <f t="shared" si="138"/>
        <v>0</v>
      </c>
      <c r="AA409" s="1">
        <f t="shared" si="139"/>
        <v>0</v>
      </c>
      <c r="AB409" s="1">
        <f t="shared" si="140"/>
        <v>0.1</v>
      </c>
      <c r="AC409" s="1">
        <f t="shared" si="141"/>
        <v>0</v>
      </c>
      <c r="AD409" s="1">
        <f t="shared" si="142"/>
        <v>1.18999437932613</v>
      </c>
      <c r="AE409" s="1">
        <f t="shared" si="143"/>
        <v>0.0142857142857143</v>
      </c>
      <c r="AF409" s="1">
        <f t="shared" si="144"/>
        <v>70</v>
      </c>
      <c r="AG409" s="1">
        <f t="shared" si="145"/>
        <v>0.7</v>
      </c>
      <c r="AH409" s="7">
        <f t="shared" si="146"/>
        <v>0.101758737024918</v>
      </c>
      <c r="AI409" s="7" cm="1">
        <f t="array" ref="AI409">SQRT(SUMPRODUCT(N409:T409/100,(1-($N$4:$T$4/(SUMPRODUCT(N409:T409,$N$4:$T$4)/100)))^2))</f>
        <v>0.0290537376869327</v>
      </c>
      <c r="AJ409" s="7" cm="1">
        <f t="array" ref="AJ409">SUMPRODUCT(N409:T409,$N$3:$T$3)/100</f>
        <v>1.8947687920439</v>
      </c>
      <c r="AK409" s="7" cm="1">
        <f t="array" ref="AK409">SUMPRODUCT(N409:T409/100,($N$3:$T$3-(SUMPRODUCT(N409:T409,$N$3:$T$3)/100))^2)</f>
        <v>0.00234106527333297</v>
      </c>
      <c r="AL409" s="7" cm="1">
        <f t="array" ref="AL409">SUMPRODUCT(N409:T409/100,($N$2:$T$2-(SUMPRODUCT(N409:T409,$N$2:$T$2)/100))^2)</f>
        <v>2.09350754742919</v>
      </c>
      <c r="AM409" s="7" cm="1">
        <f t="array" ref="AM409">SUMPRODUCT(N409:T409,$N$2:$T$2)/100</f>
        <v>10.6504823790299</v>
      </c>
      <c r="AN409" s="1" cm="1">
        <f t="array" ref="AN409">SUMPRODUCT(N409:T409,$N$1:$T$1)/100</f>
        <v>1109.7582017422</v>
      </c>
      <c r="AO409" s="1" cm="1">
        <f t="array" ref="AO409">-8.314*SUMPRODUCT((N409:T409/100)*LN(N409:T409/100+0.000000000001))</f>
        <v>3.62139437182299</v>
      </c>
      <c r="AP409" s="1" cm="1">
        <f t="array" ref="AP409">SUMPRODUCT((N409:T409/100)^2)</f>
        <v>0.811471129274498</v>
      </c>
      <c r="AQ409" s="1" cm="1">
        <f t="array" ref="AQ409">1/SUMPRODUCT((N409:T409/100)^2)</f>
        <v>1.23232973290628</v>
      </c>
      <c r="AR409" s="1" t="s">
        <v>50</v>
      </c>
      <c r="AS409" s="6">
        <f t="shared" si="147"/>
        <v>1</v>
      </c>
      <c r="AT409" s="1">
        <v>969.85</v>
      </c>
      <c r="AU409" s="1">
        <v>4</v>
      </c>
      <c r="AV409" s="1">
        <v>80</v>
      </c>
      <c r="AW409" s="1">
        <v>449.85</v>
      </c>
      <c r="AX409" s="1">
        <v>4</v>
      </c>
      <c r="AY409" s="5">
        <f t="shared" si="148"/>
        <v>359.88</v>
      </c>
      <c r="AZ409" s="1">
        <f t="shared" si="149"/>
        <v>3.2</v>
      </c>
      <c r="BA409" s="1">
        <f t="shared" si="150"/>
        <v>1799.4</v>
      </c>
      <c r="BB409" s="1">
        <f t="shared" si="151"/>
        <v>520</v>
      </c>
      <c r="BC409" s="1" t="s">
        <v>51</v>
      </c>
      <c r="BD409" s="1">
        <v>333</v>
      </c>
      <c r="BE409" s="1" t="s">
        <v>52</v>
      </c>
      <c r="BF409" s="1" t="s">
        <v>52</v>
      </c>
      <c r="BG409" s="1">
        <v>32</v>
      </c>
      <c r="BH409" s="1">
        <f t="shared" si="152"/>
        <v>1.55831884766931</v>
      </c>
      <c r="BI409" s="1">
        <f t="shared" si="153"/>
        <v>0.767418516321959</v>
      </c>
    </row>
    <row r="410" spans="1:61">
      <c r="A410" s="1">
        <v>694</v>
      </c>
      <c r="B410" s="1" t="s">
        <v>97</v>
      </c>
      <c r="C410" s="1" t="str">
        <f>_xlfn.XLOOKUP(A410,All!$A:$A,All!$C:$C,"")</f>
        <v>Cu-Al-Cr-Mg-Ni-Si</v>
      </c>
      <c r="D410" s="1">
        <v>2</v>
      </c>
      <c r="E410" s="1" t="s">
        <v>1344</v>
      </c>
      <c r="F410" s="1">
        <f t="shared" si="132"/>
        <v>92.27</v>
      </c>
      <c r="G410" s="1">
        <v>0.49</v>
      </c>
      <c r="H410" s="1">
        <v>0.11</v>
      </c>
      <c r="I410" s="1">
        <v>0.12</v>
      </c>
      <c r="J410" s="1">
        <v>5.98</v>
      </c>
      <c r="K410" s="1">
        <v>1.03</v>
      </c>
      <c r="L410" s="1">
        <v>0</v>
      </c>
      <c r="M410" s="1" t="s">
        <v>1345</v>
      </c>
      <c r="N410" s="1" cm="1">
        <f t="array" ref="N410">(F410/$F$4)/SUMPRODUCT($F410:$L410/$F$4:$L$4)*100</f>
        <v>89.8641984588999</v>
      </c>
      <c r="O410" s="1" cm="1">
        <f t="array" ref="O410">(G410/$G$4)/SUMPRODUCT($F410:$L410/$F$4:$L$4)*100</f>
        <v>1.12392244657047</v>
      </c>
      <c r="P410" s="1" cm="1">
        <f t="array" ref="P410">(H410/$H$4)/SUMPRODUCT($F410:$L410/$F$4:$L$4)*100</f>
        <v>0.130929392522741</v>
      </c>
      <c r="Q410" s="1" cm="1">
        <f t="array" ref="Q410">(I410/$I$4)/SUMPRODUCT($F410:$L410/$F$4:$L$4)*100</f>
        <v>0.305562478066051</v>
      </c>
      <c r="R410" s="1" cm="1">
        <f t="array" ref="R410">(J410/$J$4)/SUMPRODUCT($F410:$L410/$F$4:$L$4)*100</f>
        <v>6.30564153814258</v>
      </c>
      <c r="S410" s="1" cm="1">
        <f t="array" ref="S410">(K410/$K$4)/SUMPRODUCT($F410:$L410/$F$4:$L$4)*100</f>
        <v>2.26974568579824</v>
      </c>
      <c r="T410" s="1" cm="1">
        <f t="array" ref="T410">(L410/$L$4)/SUMPRODUCT($F410:$L410/$F$4:$L$4)*100</f>
        <v>0</v>
      </c>
      <c r="U410" s="1">
        <f t="shared" si="133"/>
        <v>100</v>
      </c>
      <c r="V410" s="1">
        <f t="shared" si="134"/>
        <v>5.80582524271845</v>
      </c>
      <c r="W410" s="1">
        <f t="shared" si="135"/>
        <v>7.01</v>
      </c>
      <c r="X410" s="1">
        <f t="shared" si="136"/>
        <v>6.1594</v>
      </c>
      <c r="Y410" s="1">
        <f t="shared" si="137"/>
        <v>0.0171184022824536</v>
      </c>
      <c r="Z410" s="1">
        <f t="shared" si="138"/>
        <v>0</v>
      </c>
      <c r="AA410" s="1">
        <f t="shared" si="139"/>
        <v>0</v>
      </c>
      <c r="AB410" s="1">
        <f t="shared" si="140"/>
        <v>0.11</v>
      </c>
      <c r="AC410" s="1">
        <f t="shared" si="141"/>
        <v>0</v>
      </c>
      <c r="AD410" s="1">
        <f t="shared" si="142"/>
        <v>1.19026720475219</v>
      </c>
      <c r="AE410" s="1">
        <f t="shared" si="143"/>
        <v>0.0156918687589158</v>
      </c>
      <c r="AF410" s="1">
        <f t="shared" si="144"/>
        <v>63.7272727272727</v>
      </c>
      <c r="AG410" s="1">
        <f t="shared" si="145"/>
        <v>0.7711</v>
      </c>
      <c r="AH410" s="7">
        <f t="shared" si="146"/>
        <v>0.101358015411001</v>
      </c>
      <c r="AI410" s="7" cm="1">
        <f t="array" ref="AI410">SQRT(SUMPRODUCT(N410:T410/100,(1-($N$4:$T$4/(SUMPRODUCT(N410:T410,$N$4:$T$4)/100)))^2))</f>
        <v>0.0283459528596504</v>
      </c>
      <c r="AJ410" s="7" cm="1">
        <f t="array" ref="AJ410">SUMPRODUCT(N410:T410,$N$3:$T$3)/100</f>
        <v>1.89525413989612</v>
      </c>
      <c r="AK410" s="7" cm="1">
        <f t="array" ref="AK410">SUMPRODUCT(N410:T410/100,($N$3:$T$3-(SUMPRODUCT(N410:T410,$N$3:$T$3)/100))^2)</f>
        <v>0.00206807954721929</v>
      </c>
      <c r="AL410" s="7" cm="1">
        <f t="array" ref="AL410">SUMPRODUCT(N410:T410/100,($N$2:$T$2-(SUMPRODUCT(N410:T410,$N$2:$T$2)/100))^2)</f>
        <v>2.05513365727056</v>
      </c>
      <c r="AM410" s="7" cm="1">
        <f t="array" ref="AM410">SUMPRODUCT(N410:T410,$N$2:$T$2)/100</f>
        <v>10.654100498235</v>
      </c>
      <c r="AN410" s="1" cm="1">
        <f t="array" ref="AN410">SUMPRODUCT(N410:T410,$N$1:$T$1)/100</f>
        <v>1110.43082202411</v>
      </c>
      <c r="AO410" s="1" cm="1">
        <f t="array" ref="AO410">-8.314*SUMPRODUCT((N410:T410/100)*LN(N410:T410/100+0.000000000001))</f>
        <v>3.60047464611669</v>
      </c>
      <c r="AP410" s="1" cm="1">
        <f t="array" ref="AP410">SUMPRODUCT((N410:T410/100)^2)</f>
        <v>0.812186073794603</v>
      </c>
      <c r="AQ410" s="1" cm="1">
        <f t="array" ref="AQ410">1/SUMPRODUCT((N410:T410/100)^2)</f>
        <v>1.23124494775922</v>
      </c>
      <c r="AR410" s="1" t="s">
        <v>50</v>
      </c>
      <c r="AS410" s="6">
        <f t="shared" si="147"/>
        <v>1</v>
      </c>
      <c r="AT410" s="1">
        <v>969.85</v>
      </c>
      <c r="AU410" s="1">
        <v>6</v>
      </c>
      <c r="AV410" s="1">
        <v>50</v>
      </c>
      <c r="AW410" s="1">
        <v>449.85</v>
      </c>
      <c r="AX410" s="1">
        <v>6</v>
      </c>
      <c r="AY410" s="5">
        <f t="shared" si="148"/>
        <v>224.925</v>
      </c>
      <c r="AZ410" s="1">
        <f t="shared" si="149"/>
        <v>3</v>
      </c>
      <c r="BA410" s="1">
        <f t="shared" si="150"/>
        <v>2699.1</v>
      </c>
      <c r="BB410" s="1">
        <f t="shared" si="151"/>
        <v>520</v>
      </c>
      <c r="BC410" s="1" t="s">
        <v>51</v>
      </c>
      <c r="BD410" s="1">
        <v>351</v>
      </c>
      <c r="BE410" s="1" t="s">
        <v>52</v>
      </c>
      <c r="BF410" s="1" t="s">
        <v>52</v>
      </c>
      <c r="BG410" s="1">
        <v>32</v>
      </c>
      <c r="BH410" s="1">
        <f t="shared" si="152"/>
        <v>1.78981549872348</v>
      </c>
      <c r="BI410" s="1">
        <f t="shared" si="153"/>
        <v>0.757645425736901</v>
      </c>
    </row>
    <row r="411" spans="1:61">
      <c r="A411" s="1">
        <v>877</v>
      </c>
      <c r="B411" s="1" t="s">
        <v>99</v>
      </c>
      <c r="C411" s="1" t="str">
        <f>_xlfn.XLOOKUP(A411,All!$A:$A,All!$C:$C,"")</f>
        <v>Cu-Al-Cr-Mg-Ni-Si</v>
      </c>
      <c r="D411" s="1">
        <v>2</v>
      </c>
      <c r="E411" s="1" t="s">
        <v>1344</v>
      </c>
      <c r="F411" s="1">
        <f t="shared" si="132"/>
        <v>92.25</v>
      </c>
      <c r="G411" s="1">
        <v>0.5</v>
      </c>
      <c r="H411" s="1">
        <v>0.1</v>
      </c>
      <c r="I411" s="1">
        <v>0.15</v>
      </c>
      <c r="J411" s="1">
        <v>6</v>
      </c>
      <c r="K411" s="1">
        <v>1</v>
      </c>
      <c r="L411" s="1">
        <v>0</v>
      </c>
      <c r="M411" s="1" t="s">
        <v>1345</v>
      </c>
      <c r="N411" s="1" cm="1">
        <f t="array" ref="N411">(F411/$F$4)/SUMPRODUCT($F411:$L411/$F$4:$L$4)*100</f>
        <v>89.8241262975082</v>
      </c>
      <c r="O411" s="1" cm="1">
        <f t="array" ref="O411">(G411/$G$4)/SUMPRODUCT($F411:$L411/$F$4:$L$4)*100</f>
        <v>1.14659676353571</v>
      </c>
      <c r="P411" s="1" cm="1">
        <f t="array" ref="P411">(H411/$H$4)/SUMPRODUCT($F411:$L411/$F$4:$L$4)*100</f>
        <v>0.118999437932613</v>
      </c>
      <c r="Q411" s="1" cm="1">
        <f t="array" ref="Q411">(I411/$I$4)/SUMPRODUCT($F411:$L411/$F$4:$L$4)*100</f>
        <v>0.381865548739609</v>
      </c>
      <c r="R411" s="1" cm="1">
        <f t="array" ref="R411">(J411/$J$4)/SUMPRODUCT($F411:$L411/$F$4:$L$4)*100</f>
        <v>6.32528046759661</v>
      </c>
      <c r="S411" s="1" cm="1">
        <f t="array" ref="S411">(K411/$K$4)/SUMPRODUCT($F411:$L411/$F$4:$L$4)*100</f>
        <v>2.20313148468724</v>
      </c>
      <c r="T411" s="1" cm="1">
        <f t="array" ref="T411">(L411/$L$4)/SUMPRODUCT($F411:$L411/$F$4:$L$4)*100</f>
        <v>0</v>
      </c>
      <c r="U411" s="1">
        <f t="shared" si="133"/>
        <v>100</v>
      </c>
      <c r="V411" s="1">
        <f t="shared" si="134"/>
        <v>6</v>
      </c>
      <c r="W411" s="1">
        <f t="shared" si="135"/>
        <v>7</v>
      </c>
      <c r="X411" s="1">
        <f t="shared" si="136"/>
        <v>6</v>
      </c>
      <c r="Y411" s="1">
        <f t="shared" si="137"/>
        <v>0.0214285714285714</v>
      </c>
      <c r="Z411" s="1">
        <f t="shared" si="138"/>
        <v>0</v>
      </c>
      <c r="AA411" s="1">
        <f t="shared" si="139"/>
        <v>0</v>
      </c>
      <c r="AB411" s="1">
        <f t="shared" si="140"/>
        <v>0.1</v>
      </c>
      <c r="AC411" s="1">
        <f t="shared" si="141"/>
        <v>0</v>
      </c>
      <c r="AD411" s="1">
        <f t="shared" si="142"/>
        <v>1.18999437932613</v>
      </c>
      <c r="AE411" s="1">
        <f t="shared" si="143"/>
        <v>0.0142857142857143</v>
      </c>
      <c r="AF411" s="1">
        <f t="shared" si="144"/>
        <v>70</v>
      </c>
      <c r="AG411" s="1">
        <f t="shared" si="145"/>
        <v>0.7</v>
      </c>
      <c r="AH411" s="7">
        <f t="shared" si="146"/>
        <v>0.101758737024918</v>
      </c>
      <c r="AI411" s="7" cm="1">
        <f t="array" ref="AI411">SQRT(SUMPRODUCT(N411:T411/100,(1-($N$4:$T$4/(SUMPRODUCT(N411:T411,$N$4:$T$4)/100)))^2))</f>
        <v>0.0290537376869327</v>
      </c>
      <c r="AJ411" s="7" cm="1">
        <f t="array" ref="AJ411">SUMPRODUCT(N411:T411,$N$3:$T$3)/100</f>
        <v>1.8947687920439</v>
      </c>
      <c r="AK411" s="7" cm="1">
        <f t="array" ref="AK411">SUMPRODUCT(N411:T411/100,($N$3:$T$3-(SUMPRODUCT(N411:T411,$N$3:$T$3)/100))^2)</f>
        <v>0.00234106527333297</v>
      </c>
      <c r="AL411" s="7" cm="1">
        <f t="array" ref="AL411">SUMPRODUCT(N411:T411/100,($N$2:$T$2-(SUMPRODUCT(N411:T411,$N$2:$T$2)/100))^2)</f>
        <v>2.09350754742919</v>
      </c>
      <c r="AM411" s="7" cm="1">
        <f t="array" ref="AM411">SUMPRODUCT(N411:T411,$N$2:$T$2)/100</f>
        <v>10.6504823790299</v>
      </c>
      <c r="AN411" s="1" cm="1">
        <f t="array" ref="AN411">SUMPRODUCT(N411:T411,$N$1:$T$1)/100</f>
        <v>1109.7582017422</v>
      </c>
      <c r="AO411" s="1" cm="1">
        <f t="array" ref="AO411">-8.314*SUMPRODUCT((N411:T411/100)*LN(N411:T411/100+0.000000000001))</f>
        <v>3.62139437182299</v>
      </c>
      <c r="AP411" s="1" cm="1">
        <f t="array" ref="AP411">SUMPRODUCT((N411:T411/100)^2)</f>
        <v>0.811471129274498</v>
      </c>
      <c r="AQ411" s="1" cm="1">
        <f t="array" ref="AQ411">1/SUMPRODUCT((N411:T411/100)^2)</f>
        <v>1.23232973290628</v>
      </c>
      <c r="AR411" s="1" t="s">
        <v>55</v>
      </c>
      <c r="AS411" s="6">
        <f t="shared" si="147"/>
        <v>2</v>
      </c>
      <c r="AT411" s="1">
        <v>979.85</v>
      </c>
      <c r="AU411" s="1">
        <v>4</v>
      </c>
      <c r="AV411" s="1">
        <v>50</v>
      </c>
      <c r="AW411" s="1">
        <v>549.85</v>
      </c>
      <c r="AX411" s="1">
        <v>0.25</v>
      </c>
      <c r="AY411" s="5">
        <f t="shared" si="148"/>
        <v>274.925</v>
      </c>
      <c r="AZ411" s="1">
        <f t="shared" si="149"/>
        <v>0.125</v>
      </c>
      <c r="BA411" s="1">
        <f t="shared" si="150"/>
        <v>137.4625</v>
      </c>
      <c r="BB411" s="1">
        <f t="shared" si="151"/>
        <v>430</v>
      </c>
      <c r="BC411" s="1" t="s">
        <v>56</v>
      </c>
      <c r="BD411" s="1">
        <v>235</v>
      </c>
      <c r="BE411" s="1" t="s">
        <v>52</v>
      </c>
      <c r="BF411" s="1" t="s">
        <v>52</v>
      </c>
      <c r="BG411" s="1">
        <v>31</v>
      </c>
      <c r="BH411" s="1">
        <f t="shared" si="152"/>
        <v>0.297948191929929</v>
      </c>
      <c r="BI411" s="1">
        <f t="shared" si="153"/>
        <v>0.892161082204004</v>
      </c>
    </row>
    <row r="412" spans="1:61">
      <c r="A412" s="1">
        <v>959</v>
      </c>
      <c r="B412" s="1" t="s">
        <v>99</v>
      </c>
      <c r="C412" s="1" t="str">
        <f>_xlfn.XLOOKUP(A412,All!$A:$A,All!$C:$C,"")</f>
        <v>Cu-Al-Cr-Mg-Ni-Si</v>
      </c>
      <c r="D412" s="1">
        <v>2</v>
      </c>
      <c r="E412" s="1" t="s">
        <v>1344</v>
      </c>
      <c r="F412" s="1">
        <f t="shared" si="132"/>
        <v>92.25</v>
      </c>
      <c r="G412" s="1">
        <v>0.5</v>
      </c>
      <c r="H412" s="1">
        <v>0.1</v>
      </c>
      <c r="I412" s="1">
        <v>0.15</v>
      </c>
      <c r="J412" s="1">
        <v>6</v>
      </c>
      <c r="K412" s="1">
        <v>1</v>
      </c>
      <c r="L412" s="1">
        <v>0</v>
      </c>
      <c r="M412" s="1" t="s">
        <v>1345</v>
      </c>
      <c r="N412" s="1" cm="1">
        <f t="array" ref="N412">(F412/$F$4)/SUMPRODUCT($F412:$L412/$F$4:$L$4)*100</f>
        <v>89.8241262975082</v>
      </c>
      <c r="O412" s="1" cm="1">
        <f t="array" ref="O412">(G412/$G$4)/SUMPRODUCT($F412:$L412/$F$4:$L$4)*100</f>
        <v>1.14659676353571</v>
      </c>
      <c r="P412" s="1" cm="1">
        <f t="array" ref="P412">(H412/$H$4)/SUMPRODUCT($F412:$L412/$F$4:$L$4)*100</f>
        <v>0.118999437932613</v>
      </c>
      <c r="Q412" s="1" cm="1">
        <f t="array" ref="Q412">(I412/$I$4)/SUMPRODUCT($F412:$L412/$F$4:$L$4)*100</f>
        <v>0.381865548739609</v>
      </c>
      <c r="R412" s="1" cm="1">
        <f t="array" ref="R412">(J412/$J$4)/SUMPRODUCT($F412:$L412/$F$4:$L$4)*100</f>
        <v>6.32528046759661</v>
      </c>
      <c r="S412" s="1" cm="1">
        <f t="array" ref="S412">(K412/$K$4)/SUMPRODUCT($F412:$L412/$F$4:$L$4)*100</f>
        <v>2.20313148468724</v>
      </c>
      <c r="T412" s="1" cm="1">
        <f t="array" ref="T412">(L412/$L$4)/SUMPRODUCT($F412:$L412/$F$4:$L$4)*100</f>
        <v>0</v>
      </c>
      <c r="U412" s="1">
        <f t="shared" si="133"/>
        <v>100</v>
      </c>
      <c r="V412" s="1">
        <f t="shared" si="134"/>
        <v>6</v>
      </c>
      <c r="W412" s="1">
        <f t="shared" si="135"/>
        <v>7</v>
      </c>
      <c r="X412" s="1">
        <f t="shared" si="136"/>
        <v>6</v>
      </c>
      <c r="Y412" s="1">
        <f t="shared" si="137"/>
        <v>0.0214285714285714</v>
      </c>
      <c r="Z412" s="1">
        <f t="shared" si="138"/>
        <v>0</v>
      </c>
      <c r="AA412" s="1">
        <f t="shared" si="139"/>
        <v>0</v>
      </c>
      <c r="AB412" s="1">
        <f t="shared" si="140"/>
        <v>0.1</v>
      </c>
      <c r="AC412" s="1">
        <f t="shared" si="141"/>
        <v>0</v>
      </c>
      <c r="AD412" s="1">
        <f t="shared" si="142"/>
        <v>1.18999437932613</v>
      </c>
      <c r="AE412" s="1">
        <f t="shared" si="143"/>
        <v>0.0142857142857143</v>
      </c>
      <c r="AF412" s="1">
        <f t="shared" si="144"/>
        <v>70</v>
      </c>
      <c r="AG412" s="1">
        <f t="shared" si="145"/>
        <v>0.7</v>
      </c>
      <c r="AH412" s="7">
        <f t="shared" si="146"/>
        <v>0.101758737024918</v>
      </c>
      <c r="AI412" s="7" cm="1">
        <f t="array" ref="AI412">SQRT(SUMPRODUCT(N412:T412/100,(1-($N$4:$T$4/(SUMPRODUCT(N412:T412,$N$4:$T$4)/100)))^2))</f>
        <v>0.0290537376869327</v>
      </c>
      <c r="AJ412" s="7" cm="1">
        <f t="array" ref="AJ412">SUMPRODUCT(N412:T412,$N$3:$T$3)/100</f>
        <v>1.8947687920439</v>
      </c>
      <c r="AK412" s="7" cm="1">
        <f t="array" ref="AK412">SUMPRODUCT(N412:T412/100,($N$3:$T$3-(SUMPRODUCT(N412:T412,$N$3:$T$3)/100))^2)</f>
        <v>0.00234106527333297</v>
      </c>
      <c r="AL412" s="7" cm="1">
        <f t="array" ref="AL412">SUMPRODUCT(N412:T412/100,($N$2:$T$2-(SUMPRODUCT(N412:T412,$N$2:$T$2)/100))^2)</f>
        <v>2.09350754742919</v>
      </c>
      <c r="AM412" s="7" cm="1">
        <f t="array" ref="AM412">SUMPRODUCT(N412:T412,$N$2:$T$2)/100</f>
        <v>10.6504823790299</v>
      </c>
      <c r="AN412" s="1" cm="1">
        <f t="array" ref="AN412">SUMPRODUCT(N412:T412,$N$1:$T$1)/100</f>
        <v>1109.7582017422</v>
      </c>
      <c r="AO412" s="1" cm="1">
        <f t="array" ref="AO412">-8.314*SUMPRODUCT((N412:T412/100)*LN(N412:T412/100+0.000000000001))</f>
        <v>3.62139437182299</v>
      </c>
      <c r="AP412" s="1" cm="1">
        <f t="array" ref="AP412">SUMPRODUCT((N412:T412/100)^2)</f>
        <v>0.811471129274498</v>
      </c>
      <c r="AQ412" s="1" cm="1">
        <f t="array" ref="AQ412">1/SUMPRODUCT((N412:T412/100)^2)</f>
        <v>1.23232973290628</v>
      </c>
      <c r="AR412" s="1" t="s">
        <v>54</v>
      </c>
      <c r="AS412" s="6">
        <f t="shared" si="147"/>
        <v>0</v>
      </c>
      <c r="AT412" s="1">
        <v>979.85</v>
      </c>
      <c r="AU412" s="1">
        <v>4</v>
      </c>
      <c r="AV412" s="1">
        <v>0</v>
      </c>
      <c r="AW412" s="1">
        <v>399.85</v>
      </c>
      <c r="AX412" s="1">
        <v>1</v>
      </c>
      <c r="AY412" s="5">
        <f t="shared" si="148"/>
        <v>0</v>
      </c>
      <c r="AZ412" s="1">
        <f t="shared" si="149"/>
        <v>0</v>
      </c>
      <c r="BA412" s="1">
        <f t="shared" si="150"/>
        <v>399.85</v>
      </c>
      <c r="BB412" s="1">
        <f t="shared" si="151"/>
        <v>580</v>
      </c>
      <c r="BC412" s="1" t="s">
        <v>51</v>
      </c>
      <c r="BD412" s="1">
        <v>244</v>
      </c>
      <c r="BE412" s="1" t="s">
        <v>52</v>
      </c>
      <c r="BF412" s="1" t="s">
        <v>52</v>
      </c>
      <c r="BG412" s="1">
        <v>31</v>
      </c>
      <c r="BH412" s="1">
        <f t="shared" si="152"/>
        <v>0.413696517457015</v>
      </c>
      <c r="BI412" s="1">
        <f t="shared" si="153"/>
        <v>0.878145002204253</v>
      </c>
    </row>
    <row r="413" spans="1:61">
      <c r="A413" s="1">
        <v>573</v>
      </c>
      <c r="B413" s="1" t="s">
        <v>97</v>
      </c>
      <c r="C413" s="1" t="str">
        <f>_xlfn.XLOOKUP(A413,All!$A:$A,All!$C:$C,"")</f>
        <v>Cu-Al-Cr-Mg-Ni-Si</v>
      </c>
      <c r="D413" s="1">
        <v>2</v>
      </c>
      <c r="E413" s="1" t="s">
        <v>1344</v>
      </c>
      <c r="F413" s="1">
        <f t="shared" si="132"/>
        <v>92.27</v>
      </c>
      <c r="G413" s="1">
        <v>0.49</v>
      </c>
      <c r="H413" s="1">
        <v>0.11</v>
      </c>
      <c r="I413" s="1">
        <v>0.12</v>
      </c>
      <c r="J413" s="1">
        <v>5.98</v>
      </c>
      <c r="K413" s="1">
        <v>1.03</v>
      </c>
      <c r="L413" s="1">
        <v>0</v>
      </c>
      <c r="M413" s="1" t="s">
        <v>1345</v>
      </c>
      <c r="N413" s="1" cm="1">
        <f t="array" ref="N413">(F413/$F$4)/SUMPRODUCT($F413:$L413/$F$4:$L$4)*100</f>
        <v>89.8641984588999</v>
      </c>
      <c r="O413" s="1" cm="1">
        <f t="array" ref="O413">(G413/$G$4)/SUMPRODUCT($F413:$L413/$F$4:$L$4)*100</f>
        <v>1.12392244657047</v>
      </c>
      <c r="P413" s="1" cm="1">
        <f t="array" ref="P413">(H413/$H$4)/SUMPRODUCT($F413:$L413/$F$4:$L$4)*100</f>
        <v>0.130929392522741</v>
      </c>
      <c r="Q413" s="1" cm="1">
        <f t="array" ref="Q413">(I413/$I$4)/SUMPRODUCT($F413:$L413/$F$4:$L$4)*100</f>
        <v>0.305562478066051</v>
      </c>
      <c r="R413" s="1" cm="1">
        <f t="array" ref="R413">(J413/$J$4)/SUMPRODUCT($F413:$L413/$F$4:$L$4)*100</f>
        <v>6.30564153814258</v>
      </c>
      <c r="S413" s="1" cm="1">
        <f t="array" ref="S413">(K413/$K$4)/SUMPRODUCT($F413:$L413/$F$4:$L$4)*100</f>
        <v>2.26974568579824</v>
      </c>
      <c r="T413" s="1" cm="1">
        <f t="array" ref="T413">(L413/$L$4)/SUMPRODUCT($F413:$L413/$F$4:$L$4)*100</f>
        <v>0</v>
      </c>
      <c r="U413" s="1">
        <f t="shared" si="133"/>
        <v>100</v>
      </c>
      <c r="V413" s="1">
        <f t="shared" si="134"/>
        <v>5.80582524271845</v>
      </c>
      <c r="W413" s="1">
        <f t="shared" si="135"/>
        <v>7.01</v>
      </c>
      <c r="X413" s="1">
        <f t="shared" si="136"/>
        <v>6.1594</v>
      </c>
      <c r="Y413" s="1">
        <f t="shared" si="137"/>
        <v>0.0171184022824536</v>
      </c>
      <c r="Z413" s="1">
        <f t="shared" si="138"/>
        <v>0</v>
      </c>
      <c r="AA413" s="1">
        <f t="shared" si="139"/>
        <v>0</v>
      </c>
      <c r="AB413" s="1">
        <f t="shared" si="140"/>
        <v>0.11</v>
      </c>
      <c r="AC413" s="1">
        <f t="shared" si="141"/>
        <v>0</v>
      </c>
      <c r="AD413" s="1">
        <f t="shared" si="142"/>
        <v>1.19026720475219</v>
      </c>
      <c r="AE413" s="1">
        <f t="shared" si="143"/>
        <v>0.0156918687589158</v>
      </c>
      <c r="AF413" s="1">
        <f t="shared" si="144"/>
        <v>63.7272727272727</v>
      </c>
      <c r="AG413" s="1">
        <f t="shared" si="145"/>
        <v>0.7711</v>
      </c>
      <c r="AH413" s="7">
        <f t="shared" si="146"/>
        <v>0.101358015411001</v>
      </c>
      <c r="AI413" s="7" cm="1">
        <f t="array" ref="AI413">SQRT(SUMPRODUCT(N413:T413/100,(1-($N$4:$T$4/(SUMPRODUCT(N413:T413,$N$4:$T$4)/100)))^2))</f>
        <v>0.0283459528596504</v>
      </c>
      <c r="AJ413" s="7" cm="1">
        <f t="array" ref="AJ413">SUMPRODUCT(N413:T413,$N$3:$T$3)/100</f>
        <v>1.89525413989612</v>
      </c>
      <c r="AK413" s="7" cm="1">
        <f t="array" ref="AK413">SUMPRODUCT(N413:T413/100,($N$3:$T$3-(SUMPRODUCT(N413:T413,$N$3:$T$3)/100))^2)</f>
        <v>0.00206807954721929</v>
      </c>
      <c r="AL413" s="7" cm="1">
        <f t="array" ref="AL413">SUMPRODUCT(N413:T413/100,($N$2:$T$2-(SUMPRODUCT(N413:T413,$N$2:$T$2)/100))^2)</f>
        <v>2.05513365727056</v>
      </c>
      <c r="AM413" s="7" cm="1">
        <f t="array" ref="AM413">SUMPRODUCT(N413:T413,$N$2:$T$2)/100</f>
        <v>10.654100498235</v>
      </c>
      <c r="AN413" s="1" cm="1">
        <f t="array" ref="AN413">SUMPRODUCT(N413:T413,$N$1:$T$1)/100</f>
        <v>1110.43082202411</v>
      </c>
      <c r="AO413" s="1" cm="1">
        <f t="array" ref="AO413">-8.314*SUMPRODUCT((N413:T413/100)*LN(N413:T413/100+0.000000000001))</f>
        <v>3.60047464611669</v>
      </c>
      <c r="AP413" s="1" cm="1">
        <f t="array" ref="AP413">SUMPRODUCT((N413:T413/100)^2)</f>
        <v>0.812186073794603</v>
      </c>
      <c r="AQ413" s="1" cm="1">
        <f t="array" ref="AQ413">1/SUMPRODUCT((N413:T413/100)^2)</f>
        <v>1.23124494775922</v>
      </c>
      <c r="AR413" s="1" t="s">
        <v>50</v>
      </c>
      <c r="AS413" s="6">
        <f t="shared" si="147"/>
        <v>1</v>
      </c>
      <c r="AT413" s="1">
        <v>969.85</v>
      </c>
      <c r="AU413" s="1">
        <v>6</v>
      </c>
      <c r="AV413" s="1">
        <v>50</v>
      </c>
      <c r="AW413" s="1">
        <v>649.85</v>
      </c>
      <c r="AX413" s="1">
        <v>0.5</v>
      </c>
      <c r="AY413" s="5">
        <f t="shared" si="148"/>
        <v>324.925</v>
      </c>
      <c r="AZ413" s="1">
        <f t="shared" si="149"/>
        <v>0.25</v>
      </c>
      <c r="BA413" s="1">
        <f t="shared" si="150"/>
        <v>324.925</v>
      </c>
      <c r="BB413" s="1">
        <f t="shared" si="151"/>
        <v>320</v>
      </c>
      <c r="BC413" s="1" t="s">
        <v>51</v>
      </c>
      <c r="BD413" s="1">
        <v>252</v>
      </c>
      <c r="BE413" s="1" t="s">
        <v>52</v>
      </c>
      <c r="BF413" s="1" t="s">
        <v>52</v>
      </c>
      <c r="BG413" s="1">
        <v>31</v>
      </c>
      <c r="BH413" s="1">
        <f t="shared" si="152"/>
        <v>0.516583917925536</v>
      </c>
      <c r="BI413" s="1">
        <f t="shared" si="153"/>
        <v>0.866234698253165</v>
      </c>
    </row>
    <row r="414" spans="1:61">
      <c r="A414" s="1">
        <v>572</v>
      </c>
      <c r="B414" s="1" t="s">
        <v>97</v>
      </c>
      <c r="C414" s="1" t="str">
        <f>_xlfn.XLOOKUP(A414,All!$A:$A,All!$C:$C,"")</f>
        <v>Cu-Al-Cr-Mg-Ni-Si</v>
      </c>
      <c r="D414" s="1">
        <v>2</v>
      </c>
      <c r="E414" s="1" t="s">
        <v>1344</v>
      </c>
      <c r="F414" s="1">
        <f t="shared" si="132"/>
        <v>92.27</v>
      </c>
      <c r="G414" s="1">
        <v>0.49</v>
      </c>
      <c r="H414" s="1">
        <v>0.11</v>
      </c>
      <c r="I414" s="1">
        <v>0.12</v>
      </c>
      <c r="J414" s="1">
        <v>5.98</v>
      </c>
      <c r="K414" s="1">
        <v>1.03</v>
      </c>
      <c r="L414" s="1">
        <v>0</v>
      </c>
      <c r="M414" s="1" t="s">
        <v>1345</v>
      </c>
      <c r="N414" s="1" cm="1">
        <f t="array" ref="N414">(F414/$F$4)/SUMPRODUCT($F414:$L414/$F$4:$L$4)*100</f>
        <v>89.8641984588999</v>
      </c>
      <c r="O414" s="1" cm="1">
        <f t="array" ref="O414">(G414/$G$4)/SUMPRODUCT($F414:$L414/$F$4:$L$4)*100</f>
        <v>1.12392244657047</v>
      </c>
      <c r="P414" s="1" cm="1">
        <f t="array" ref="P414">(H414/$H$4)/SUMPRODUCT($F414:$L414/$F$4:$L$4)*100</f>
        <v>0.130929392522741</v>
      </c>
      <c r="Q414" s="1" cm="1">
        <f t="array" ref="Q414">(I414/$I$4)/SUMPRODUCT($F414:$L414/$F$4:$L$4)*100</f>
        <v>0.305562478066051</v>
      </c>
      <c r="R414" s="1" cm="1">
        <f t="array" ref="R414">(J414/$J$4)/SUMPRODUCT($F414:$L414/$F$4:$L$4)*100</f>
        <v>6.30564153814258</v>
      </c>
      <c r="S414" s="1" cm="1">
        <f t="array" ref="S414">(K414/$K$4)/SUMPRODUCT($F414:$L414/$F$4:$L$4)*100</f>
        <v>2.26974568579824</v>
      </c>
      <c r="T414" s="1" cm="1">
        <f t="array" ref="T414">(L414/$L$4)/SUMPRODUCT($F414:$L414/$F$4:$L$4)*100</f>
        <v>0</v>
      </c>
      <c r="U414" s="1">
        <f t="shared" si="133"/>
        <v>100</v>
      </c>
      <c r="V414" s="1">
        <f t="shared" si="134"/>
        <v>5.80582524271845</v>
      </c>
      <c r="W414" s="1">
        <f t="shared" si="135"/>
        <v>7.01</v>
      </c>
      <c r="X414" s="1">
        <f t="shared" si="136"/>
        <v>6.1594</v>
      </c>
      <c r="Y414" s="1">
        <f t="shared" si="137"/>
        <v>0.0171184022824536</v>
      </c>
      <c r="Z414" s="1">
        <f t="shared" si="138"/>
        <v>0</v>
      </c>
      <c r="AA414" s="1">
        <f t="shared" si="139"/>
        <v>0</v>
      </c>
      <c r="AB414" s="1">
        <f t="shared" si="140"/>
        <v>0.11</v>
      </c>
      <c r="AC414" s="1">
        <f t="shared" si="141"/>
        <v>0</v>
      </c>
      <c r="AD414" s="1">
        <f t="shared" si="142"/>
        <v>1.19026720475219</v>
      </c>
      <c r="AE414" s="1">
        <f t="shared" si="143"/>
        <v>0.0156918687589158</v>
      </c>
      <c r="AF414" s="1">
        <f t="shared" si="144"/>
        <v>63.7272727272727</v>
      </c>
      <c r="AG414" s="1">
        <f t="shared" si="145"/>
        <v>0.7711</v>
      </c>
      <c r="AH414" s="7">
        <f t="shared" si="146"/>
        <v>0.101358015411001</v>
      </c>
      <c r="AI414" s="7" cm="1">
        <f t="array" ref="AI414">SQRT(SUMPRODUCT(N414:T414/100,(1-($N$4:$T$4/(SUMPRODUCT(N414:T414,$N$4:$T$4)/100)))^2))</f>
        <v>0.0283459528596504</v>
      </c>
      <c r="AJ414" s="7" cm="1">
        <f t="array" ref="AJ414">SUMPRODUCT(N414:T414,$N$3:$T$3)/100</f>
        <v>1.89525413989612</v>
      </c>
      <c r="AK414" s="7" cm="1">
        <f t="array" ref="AK414">SUMPRODUCT(N414:T414/100,($N$3:$T$3-(SUMPRODUCT(N414:T414,$N$3:$T$3)/100))^2)</f>
        <v>0.00206807954721929</v>
      </c>
      <c r="AL414" s="7" cm="1">
        <f t="array" ref="AL414">SUMPRODUCT(N414:T414/100,($N$2:$T$2-(SUMPRODUCT(N414:T414,$N$2:$T$2)/100))^2)</f>
        <v>2.05513365727056</v>
      </c>
      <c r="AM414" s="7" cm="1">
        <f t="array" ref="AM414">SUMPRODUCT(N414:T414,$N$2:$T$2)/100</f>
        <v>10.654100498235</v>
      </c>
      <c r="AN414" s="1" cm="1">
        <f t="array" ref="AN414">SUMPRODUCT(N414:T414,$N$1:$T$1)/100</f>
        <v>1110.43082202411</v>
      </c>
      <c r="AO414" s="1" cm="1">
        <f t="array" ref="AO414">-8.314*SUMPRODUCT((N414:T414/100)*LN(N414:T414/100+0.000000000001))</f>
        <v>3.60047464611669</v>
      </c>
      <c r="AP414" s="1" cm="1">
        <f t="array" ref="AP414">SUMPRODUCT((N414:T414/100)^2)</f>
        <v>0.812186073794603</v>
      </c>
      <c r="AQ414" s="1" cm="1">
        <f t="array" ref="AQ414">1/SUMPRODUCT((N414:T414/100)^2)</f>
        <v>1.23124494775922</v>
      </c>
      <c r="AR414" s="1" t="s">
        <v>50</v>
      </c>
      <c r="AS414" s="6">
        <f t="shared" si="147"/>
        <v>1</v>
      </c>
      <c r="AT414" s="1">
        <v>969.85</v>
      </c>
      <c r="AU414" s="1">
        <v>6</v>
      </c>
      <c r="AV414" s="1">
        <v>50</v>
      </c>
      <c r="AW414" s="1">
        <v>599.85</v>
      </c>
      <c r="AX414" s="1">
        <v>0.5</v>
      </c>
      <c r="AY414" s="5">
        <f t="shared" si="148"/>
        <v>299.925</v>
      </c>
      <c r="AZ414" s="1">
        <f t="shared" si="149"/>
        <v>0.25</v>
      </c>
      <c r="BA414" s="1">
        <f t="shared" si="150"/>
        <v>299.925</v>
      </c>
      <c r="BB414" s="1">
        <f t="shared" si="151"/>
        <v>370</v>
      </c>
      <c r="BC414" s="1" t="s">
        <v>51</v>
      </c>
      <c r="BD414" s="1">
        <v>258</v>
      </c>
      <c r="BE414" s="1" t="s">
        <v>52</v>
      </c>
      <c r="BF414" s="1" t="s">
        <v>52</v>
      </c>
      <c r="BG414" s="1">
        <v>31</v>
      </c>
      <c r="BH414" s="1">
        <f t="shared" si="152"/>
        <v>0.593749468276927</v>
      </c>
      <c r="BI414" s="1">
        <f t="shared" si="153"/>
        <v>0.857654288131218</v>
      </c>
    </row>
    <row r="415" spans="1:61">
      <c r="A415" s="1">
        <v>686</v>
      </c>
      <c r="B415" s="1" t="s">
        <v>98</v>
      </c>
      <c r="C415" s="1" t="str">
        <f>_xlfn.XLOOKUP(A415,All!$A:$A,All!$C:$C,"")</f>
        <v>Cu-Al-Cr-Mg-Ni-Si</v>
      </c>
      <c r="D415" s="1">
        <v>2</v>
      </c>
      <c r="E415" s="1" t="s">
        <v>1344</v>
      </c>
      <c r="F415" s="1">
        <f t="shared" si="132"/>
        <v>92.25</v>
      </c>
      <c r="G415" s="1">
        <v>0.5</v>
      </c>
      <c r="H415" s="1">
        <v>0.1</v>
      </c>
      <c r="I415" s="1">
        <v>0.15</v>
      </c>
      <c r="J415" s="1">
        <v>6</v>
      </c>
      <c r="K415" s="1">
        <v>1</v>
      </c>
      <c r="L415" s="1">
        <v>0</v>
      </c>
      <c r="M415" s="1" t="s">
        <v>1345</v>
      </c>
      <c r="N415" s="1" cm="1">
        <f t="array" ref="N415">(F415/$F$4)/SUMPRODUCT($F415:$L415/$F$4:$L$4)*100</f>
        <v>89.8241262975082</v>
      </c>
      <c r="O415" s="1" cm="1">
        <f t="array" ref="O415">(G415/$G$4)/SUMPRODUCT($F415:$L415/$F$4:$L$4)*100</f>
        <v>1.14659676353571</v>
      </c>
      <c r="P415" s="1" cm="1">
        <f t="array" ref="P415">(H415/$H$4)/SUMPRODUCT($F415:$L415/$F$4:$L$4)*100</f>
        <v>0.118999437932613</v>
      </c>
      <c r="Q415" s="1" cm="1">
        <f t="array" ref="Q415">(I415/$I$4)/SUMPRODUCT($F415:$L415/$F$4:$L$4)*100</f>
        <v>0.381865548739609</v>
      </c>
      <c r="R415" s="1" cm="1">
        <f t="array" ref="R415">(J415/$J$4)/SUMPRODUCT($F415:$L415/$F$4:$L$4)*100</f>
        <v>6.32528046759661</v>
      </c>
      <c r="S415" s="1" cm="1">
        <f t="array" ref="S415">(K415/$K$4)/SUMPRODUCT($F415:$L415/$F$4:$L$4)*100</f>
        <v>2.20313148468724</v>
      </c>
      <c r="T415" s="1" cm="1">
        <f t="array" ref="T415">(L415/$L$4)/SUMPRODUCT($F415:$L415/$F$4:$L$4)*100</f>
        <v>0</v>
      </c>
      <c r="U415" s="1">
        <f t="shared" si="133"/>
        <v>100</v>
      </c>
      <c r="V415" s="1">
        <f t="shared" si="134"/>
        <v>6</v>
      </c>
      <c r="W415" s="1">
        <f t="shared" si="135"/>
        <v>7</v>
      </c>
      <c r="X415" s="1">
        <f t="shared" si="136"/>
        <v>6</v>
      </c>
      <c r="Y415" s="1">
        <f t="shared" si="137"/>
        <v>0.0214285714285714</v>
      </c>
      <c r="Z415" s="1">
        <f t="shared" si="138"/>
        <v>0</v>
      </c>
      <c r="AA415" s="1">
        <f t="shared" si="139"/>
        <v>0</v>
      </c>
      <c r="AB415" s="1">
        <f t="shared" si="140"/>
        <v>0.1</v>
      </c>
      <c r="AC415" s="1">
        <f t="shared" si="141"/>
        <v>0</v>
      </c>
      <c r="AD415" s="1">
        <f t="shared" si="142"/>
        <v>1.18999437932613</v>
      </c>
      <c r="AE415" s="1">
        <f t="shared" si="143"/>
        <v>0.0142857142857143</v>
      </c>
      <c r="AF415" s="1">
        <f t="shared" si="144"/>
        <v>70</v>
      </c>
      <c r="AG415" s="1">
        <f t="shared" si="145"/>
        <v>0.7</v>
      </c>
      <c r="AH415" s="7">
        <f t="shared" si="146"/>
        <v>0.101758737024918</v>
      </c>
      <c r="AI415" s="7" cm="1">
        <f t="array" ref="AI415">SQRT(SUMPRODUCT(N415:T415/100,(1-($N$4:$T$4/(SUMPRODUCT(N415:T415,$N$4:$T$4)/100)))^2))</f>
        <v>0.0290537376869327</v>
      </c>
      <c r="AJ415" s="7" cm="1">
        <f t="array" ref="AJ415">SUMPRODUCT(N415:T415,$N$3:$T$3)/100</f>
        <v>1.8947687920439</v>
      </c>
      <c r="AK415" s="7" cm="1">
        <f t="array" ref="AK415">SUMPRODUCT(N415:T415/100,($N$3:$T$3-(SUMPRODUCT(N415:T415,$N$3:$T$3)/100))^2)</f>
        <v>0.00234106527333297</v>
      </c>
      <c r="AL415" s="7" cm="1">
        <f t="array" ref="AL415">SUMPRODUCT(N415:T415/100,($N$2:$T$2-(SUMPRODUCT(N415:T415,$N$2:$T$2)/100))^2)</f>
        <v>2.09350754742919</v>
      </c>
      <c r="AM415" s="7" cm="1">
        <f t="array" ref="AM415">SUMPRODUCT(N415:T415,$N$2:$T$2)/100</f>
        <v>10.6504823790299</v>
      </c>
      <c r="AN415" s="1" cm="1">
        <f t="array" ref="AN415">SUMPRODUCT(N415:T415,$N$1:$T$1)/100</f>
        <v>1109.7582017422</v>
      </c>
      <c r="AO415" s="1" cm="1">
        <f t="array" ref="AO415">-8.314*SUMPRODUCT((N415:T415/100)*LN(N415:T415/100+0.000000000001))</f>
        <v>3.62139437182299</v>
      </c>
      <c r="AP415" s="1" cm="1">
        <f t="array" ref="AP415">SUMPRODUCT((N415:T415/100)^2)</f>
        <v>0.811471129274498</v>
      </c>
      <c r="AQ415" s="1" cm="1">
        <f t="array" ref="AQ415">1/SUMPRODUCT((N415:T415/100)^2)</f>
        <v>1.23232973290628</v>
      </c>
      <c r="AR415" s="1" t="s">
        <v>50</v>
      </c>
      <c r="AS415" s="6">
        <f t="shared" si="147"/>
        <v>1</v>
      </c>
      <c r="AT415" s="1">
        <v>969.85</v>
      </c>
      <c r="AU415" s="1">
        <v>6</v>
      </c>
      <c r="AV415" s="1">
        <v>50</v>
      </c>
      <c r="AW415" s="1">
        <v>499.85</v>
      </c>
      <c r="AX415" s="1">
        <v>5</v>
      </c>
      <c r="AY415" s="5">
        <f t="shared" si="148"/>
        <v>249.925</v>
      </c>
      <c r="AZ415" s="1">
        <f t="shared" si="149"/>
        <v>2.5</v>
      </c>
      <c r="BA415" s="1">
        <f t="shared" si="150"/>
        <v>2499.25</v>
      </c>
      <c r="BB415" s="1">
        <f t="shared" si="151"/>
        <v>470</v>
      </c>
      <c r="BC415" s="1" t="s">
        <v>51</v>
      </c>
      <c r="BD415" s="1">
        <v>266</v>
      </c>
      <c r="BE415" s="1" t="s">
        <v>52</v>
      </c>
      <c r="BF415" s="1" t="s">
        <v>52</v>
      </c>
      <c r="BG415" s="1">
        <v>31</v>
      </c>
      <c r="BH415" s="1">
        <f t="shared" si="152"/>
        <v>0.696636868745448</v>
      </c>
      <c r="BI415" s="1">
        <f t="shared" si="153"/>
        <v>0.846700953722188</v>
      </c>
    </row>
    <row r="416" spans="1:61">
      <c r="A416" s="1">
        <v>976</v>
      </c>
      <c r="B416" s="1" t="s">
        <v>99</v>
      </c>
      <c r="C416" s="1" t="str">
        <f>_xlfn.XLOOKUP(A416,All!$A:$A,All!$C:$C,"")</f>
        <v>Cu-Al-Cr-Mg-Ni-Si</v>
      </c>
      <c r="D416" s="1">
        <v>2</v>
      </c>
      <c r="E416" s="1" t="s">
        <v>1344</v>
      </c>
      <c r="F416" s="1">
        <f t="shared" si="132"/>
        <v>92.25</v>
      </c>
      <c r="G416" s="1">
        <v>0.5</v>
      </c>
      <c r="H416" s="1">
        <v>0.1</v>
      </c>
      <c r="I416" s="1">
        <v>0.15</v>
      </c>
      <c r="J416" s="1">
        <v>6</v>
      </c>
      <c r="K416" s="1">
        <v>1</v>
      </c>
      <c r="L416" s="1">
        <v>0</v>
      </c>
      <c r="M416" s="1" t="s">
        <v>1345</v>
      </c>
      <c r="N416" s="1" cm="1">
        <f t="array" ref="N416">(F416/$F$4)/SUMPRODUCT($F416:$L416/$F$4:$L$4)*100</f>
        <v>89.8241262975082</v>
      </c>
      <c r="O416" s="1" cm="1">
        <f t="array" ref="O416">(G416/$G$4)/SUMPRODUCT($F416:$L416/$F$4:$L$4)*100</f>
        <v>1.14659676353571</v>
      </c>
      <c r="P416" s="1" cm="1">
        <f t="array" ref="P416">(H416/$H$4)/SUMPRODUCT($F416:$L416/$F$4:$L$4)*100</f>
        <v>0.118999437932613</v>
      </c>
      <c r="Q416" s="1" cm="1">
        <f t="array" ref="Q416">(I416/$I$4)/SUMPRODUCT($F416:$L416/$F$4:$L$4)*100</f>
        <v>0.381865548739609</v>
      </c>
      <c r="R416" s="1" cm="1">
        <f t="array" ref="R416">(J416/$J$4)/SUMPRODUCT($F416:$L416/$F$4:$L$4)*100</f>
        <v>6.32528046759661</v>
      </c>
      <c r="S416" s="1" cm="1">
        <f t="array" ref="S416">(K416/$K$4)/SUMPRODUCT($F416:$L416/$F$4:$L$4)*100</f>
        <v>2.20313148468724</v>
      </c>
      <c r="T416" s="1" cm="1">
        <f t="array" ref="T416">(L416/$L$4)/SUMPRODUCT($F416:$L416/$F$4:$L$4)*100</f>
        <v>0</v>
      </c>
      <c r="U416" s="1">
        <f t="shared" si="133"/>
        <v>100</v>
      </c>
      <c r="V416" s="1">
        <f t="shared" si="134"/>
        <v>6</v>
      </c>
      <c r="W416" s="1">
        <f t="shared" si="135"/>
        <v>7</v>
      </c>
      <c r="X416" s="1">
        <f t="shared" si="136"/>
        <v>6</v>
      </c>
      <c r="Y416" s="1">
        <f t="shared" si="137"/>
        <v>0.0214285714285714</v>
      </c>
      <c r="Z416" s="1">
        <f t="shared" si="138"/>
        <v>0</v>
      </c>
      <c r="AA416" s="1">
        <f t="shared" si="139"/>
        <v>0</v>
      </c>
      <c r="AB416" s="1">
        <f t="shared" si="140"/>
        <v>0.1</v>
      </c>
      <c r="AC416" s="1">
        <f t="shared" si="141"/>
        <v>0</v>
      </c>
      <c r="AD416" s="1">
        <f t="shared" si="142"/>
        <v>1.18999437932613</v>
      </c>
      <c r="AE416" s="1">
        <f t="shared" si="143"/>
        <v>0.0142857142857143</v>
      </c>
      <c r="AF416" s="1">
        <f t="shared" si="144"/>
        <v>70</v>
      </c>
      <c r="AG416" s="1">
        <f t="shared" si="145"/>
        <v>0.7</v>
      </c>
      <c r="AH416" s="7">
        <f t="shared" si="146"/>
        <v>0.101758737024918</v>
      </c>
      <c r="AI416" s="7" cm="1">
        <f t="array" ref="AI416">SQRT(SUMPRODUCT(N416:T416/100,(1-($N$4:$T$4/(SUMPRODUCT(N416:T416,$N$4:$T$4)/100)))^2))</f>
        <v>0.0290537376869327</v>
      </c>
      <c r="AJ416" s="7" cm="1">
        <f t="array" ref="AJ416">SUMPRODUCT(N416:T416,$N$3:$T$3)/100</f>
        <v>1.8947687920439</v>
      </c>
      <c r="AK416" s="7" cm="1">
        <f t="array" ref="AK416">SUMPRODUCT(N416:T416/100,($N$3:$T$3-(SUMPRODUCT(N416:T416,$N$3:$T$3)/100))^2)</f>
        <v>0.00234106527333297</v>
      </c>
      <c r="AL416" s="7" cm="1">
        <f t="array" ref="AL416">SUMPRODUCT(N416:T416/100,($N$2:$T$2-(SUMPRODUCT(N416:T416,$N$2:$T$2)/100))^2)</f>
        <v>2.09350754742919</v>
      </c>
      <c r="AM416" s="7" cm="1">
        <f t="array" ref="AM416">SUMPRODUCT(N416:T416,$N$2:$T$2)/100</f>
        <v>10.6504823790299</v>
      </c>
      <c r="AN416" s="1" cm="1">
        <f t="array" ref="AN416">SUMPRODUCT(N416:T416,$N$1:$T$1)/100</f>
        <v>1109.7582017422</v>
      </c>
      <c r="AO416" s="1" cm="1">
        <f t="array" ref="AO416">-8.314*SUMPRODUCT((N416:T416/100)*LN(N416:T416/100+0.000000000001))</f>
        <v>3.62139437182299</v>
      </c>
      <c r="AP416" s="1" cm="1">
        <f t="array" ref="AP416">SUMPRODUCT((N416:T416/100)^2)</f>
        <v>0.811471129274498</v>
      </c>
      <c r="AQ416" s="1" cm="1">
        <f t="array" ref="AQ416">1/SUMPRODUCT((N416:T416/100)^2)</f>
        <v>1.23232973290628</v>
      </c>
      <c r="AR416" s="1" t="s">
        <v>55</v>
      </c>
      <c r="AS416" s="6">
        <f t="shared" si="147"/>
        <v>2</v>
      </c>
      <c r="AT416" s="1">
        <v>979.85</v>
      </c>
      <c r="AU416" s="1">
        <v>4</v>
      </c>
      <c r="AV416" s="1">
        <v>50</v>
      </c>
      <c r="AW416" s="1">
        <v>499.85</v>
      </c>
      <c r="AX416" s="1">
        <v>1</v>
      </c>
      <c r="AY416" s="5">
        <f t="shared" si="148"/>
        <v>249.925</v>
      </c>
      <c r="AZ416" s="1">
        <f t="shared" si="149"/>
        <v>0.5</v>
      </c>
      <c r="BA416" s="1">
        <f t="shared" si="150"/>
        <v>499.85</v>
      </c>
      <c r="BB416" s="1">
        <f t="shared" si="151"/>
        <v>480</v>
      </c>
      <c r="BC416" s="1" t="s">
        <v>56</v>
      </c>
      <c r="BD416" s="1">
        <v>267</v>
      </c>
      <c r="BE416" s="1" t="s">
        <v>52</v>
      </c>
      <c r="BF416" s="1" t="s">
        <v>52</v>
      </c>
      <c r="BG416" s="1">
        <v>31</v>
      </c>
      <c r="BH416" s="1">
        <f t="shared" si="152"/>
        <v>0.709497793804013</v>
      </c>
      <c r="BI416" s="1">
        <f t="shared" si="153"/>
        <v>0.845371896610588</v>
      </c>
    </row>
    <row r="417" spans="1:61">
      <c r="A417" s="1">
        <v>769</v>
      </c>
      <c r="B417" s="1" t="s">
        <v>96</v>
      </c>
      <c r="C417" s="1" t="str">
        <f>_xlfn.XLOOKUP(A417,All!$A:$A,All!$C:$C,"")</f>
        <v>Cu-Al-Cr-Mg-Ni-Si</v>
      </c>
      <c r="D417" s="1">
        <v>2</v>
      </c>
      <c r="E417" s="1" t="s">
        <v>1344</v>
      </c>
      <c r="F417" s="1">
        <f t="shared" si="132"/>
        <v>92.25</v>
      </c>
      <c r="G417" s="1">
        <v>0.5</v>
      </c>
      <c r="H417" s="1">
        <v>0.1</v>
      </c>
      <c r="I417" s="1">
        <v>0.15</v>
      </c>
      <c r="J417" s="1">
        <v>6</v>
      </c>
      <c r="K417" s="1">
        <v>1</v>
      </c>
      <c r="L417" s="1">
        <v>0</v>
      </c>
      <c r="M417" s="1" t="s">
        <v>1345</v>
      </c>
      <c r="N417" s="1" cm="1">
        <f t="array" ref="N417">(F417/$F$4)/SUMPRODUCT($F417:$L417/$F$4:$L$4)*100</f>
        <v>89.8241262975082</v>
      </c>
      <c r="O417" s="1" cm="1">
        <f t="array" ref="O417">(G417/$G$4)/SUMPRODUCT($F417:$L417/$F$4:$L$4)*100</f>
        <v>1.14659676353571</v>
      </c>
      <c r="P417" s="1" cm="1">
        <f t="array" ref="P417">(H417/$H$4)/SUMPRODUCT($F417:$L417/$F$4:$L$4)*100</f>
        <v>0.118999437932613</v>
      </c>
      <c r="Q417" s="1" cm="1">
        <f t="array" ref="Q417">(I417/$I$4)/SUMPRODUCT($F417:$L417/$F$4:$L$4)*100</f>
        <v>0.381865548739609</v>
      </c>
      <c r="R417" s="1" cm="1">
        <f t="array" ref="R417">(J417/$J$4)/SUMPRODUCT($F417:$L417/$F$4:$L$4)*100</f>
        <v>6.32528046759661</v>
      </c>
      <c r="S417" s="1" cm="1">
        <f t="array" ref="S417">(K417/$K$4)/SUMPRODUCT($F417:$L417/$F$4:$L$4)*100</f>
        <v>2.20313148468724</v>
      </c>
      <c r="T417" s="1" cm="1">
        <f t="array" ref="T417">(L417/$L$4)/SUMPRODUCT($F417:$L417/$F$4:$L$4)*100</f>
        <v>0</v>
      </c>
      <c r="U417" s="1">
        <f t="shared" si="133"/>
        <v>100</v>
      </c>
      <c r="V417" s="1">
        <f t="shared" si="134"/>
        <v>6</v>
      </c>
      <c r="W417" s="1">
        <f t="shared" si="135"/>
        <v>7</v>
      </c>
      <c r="X417" s="1">
        <f t="shared" si="136"/>
        <v>6</v>
      </c>
      <c r="Y417" s="1">
        <f t="shared" si="137"/>
        <v>0.0214285714285714</v>
      </c>
      <c r="Z417" s="1">
        <f t="shared" si="138"/>
        <v>0</v>
      </c>
      <c r="AA417" s="1">
        <f t="shared" si="139"/>
        <v>0</v>
      </c>
      <c r="AB417" s="1">
        <f t="shared" si="140"/>
        <v>0.1</v>
      </c>
      <c r="AC417" s="1">
        <f t="shared" si="141"/>
        <v>0</v>
      </c>
      <c r="AD417" s="1">
        <f t="shared" si="142"/>
        <v>1.18999437932613</v>
      </c>
      <c r="AE417" s="1">
        <f t="shared" si="143"/>
        <v>0.0142857142857143</v>
      </c>
      <c r="AF417" s="1">
        <f t="shared" si="144"/>
        <v>70</v>
      </c>
      <c r="AG417" s="1">
        <f t="shared" si="145"/>
        <v>0.7</v>
      </c>
      <c r="AH417" s="7">
        <f t="shared" si="146"/>
        <v>0.101758737024918</v>
      </c>
      <c r="AI417" s="7" cm="1">
        <f t="array" ref="AI417">SQRT(SUMPRODUCT(N417:T417/100,(1-($N$4:$T$4/(SUMPRODUCT(N417:T417,$N$4:$T$4)/100)))^2))</f>
        <v>0.0290537376869327</v>
      </c>
      <c r="AJ417" s="7" cm="1">
        <f t="array" ref="AJ417">SUMPRODUCT(N417:T417,$N$3:$T$3)/100</f>
        <v>1.8947687920439</v>
      </c>
      <c r="AK417" s="7" cm="1">
        <f t="array" ref="AK417">SUMPRODUCT(N417:T417/100,($N$3:$T$3-(SUMPRODUCT(N417:T417,$N$3:$T$3)/100))^2)</f>
        <v>0.00234106527333297</v>
      </c>
      <c r="AL417" s="7" cm="1">
        <f t="array" ref="AL417">SUMPRODUCT(N417:T417/100,($N$2:$T$2-(SUMPRODUCT(N417:T417,$N$2:$T$2)/100))^2)</f>
        <v>2.09350754742919</v>
      </c>
      <c r="AM417" s="7" cm="1">
        <f t="array" ref="AM417">SUMPRODUCT(N417:T417,$N$2:$T$2)/100</f>
        <v>10.6504823790299</v>
      </c>
      <c r="AN417" s="1" cm="1">
        <f t="array" ref="AN417">SUMPRODUCT(N417:T417,$N$1:$T$1)/100</f>
        <v>1109.7582017422</v>
      </c>
      <c r="AO417" s="1" cm="1">
        <f t="array" ref="AO417">-8.314*SUMPRODUCT((N417:T417/100)*LN(N417:T417/100+0.000000000001))</f>
        <v>3.62139437182299</v>
      </c>
      <c r="AP417" s="1" cm="1">
        <f t="array" ref="AP417">SUMPRODUCT((N417:T417/100)^2)</f>
        <v>0.811471129274498</v>
      </c>
      <c r="AQ417" s="1" cm="1">
        <f t="array" ref="AQ417">1/SUMPRODUCT((N417:T417/100)^2)</f>
        <v>1.23232973290628</v>
      </c>
      <c r="AR417" s="1" t="s">
        <v>54</v>
      </c>
      <c r="AS417" s="6">
        <f t="shared" si="147"/>
        <v>0</v>
      </c>
      <c r="AT417" s="1">
        <v>969.85</v>
      </c>
      <c r="AU417" s="1">
        <v>4</v>
      </c>
      <c r="AV417" s="1">
        <v>0</v>
      </c>
      <c r="AW417" s="1">
        <v>399.85</v>
      </c>
      <c r="AX417" s="1">
        <v>16</v>
      </c>
      <c r="AY417" s="5">
        <f t="shared" si="148"/>
        <v>0</v>
      </c>
      <c r="AZ417" s="1">
        <f t="shared" si="149"/>
        <v>0</v>
      </c>
      <c r="BA417" s="1">
        <f t="shared" si="150"/>
        <v>6397.6</v>
      </c>
      <c r="BB417" s="1">
        <f t="shared" si="151"/>
        <v>570</v>
      </c>
      <c r="BC417" s="1" t="s">
        <v>51</v>
      </c>
      <c r="BD417" s="1">
        <v>300</v>
      </c>
      <c r="BE417" s="1" t="s">
        <v>52</v>
      </c>
      <c r="BF417" s="1" t="s">
        <v>52</v>
      </c>
      <c r="BG417" s="1">
        <v>31</v>
      </c>
      <c r="BH417" s="1">
        <f t="shared" si="152"/>
        <v>1.13390832073666</v>
      </c>
      <c r="BI417" s="1">
        <f t="shared" si="153"/>
        <v>0.806844862473226</v>
      </c>
    </row>
    <row r="418" spans="1:61">
      <c r="A418" s="1">
        <v>787</v>
      </c>
      <c r="B418" s="1" t="s">
        <v>96</v>
      </c>
      <c r="C418" s="1" t="str">
        <f>_xlfn.XLOOKUP(A418,All!$A:$A,All!$C:$C,"")</f>
        <v>Cu-Al-Cr-Mg-Ni-Si</v>
      </c>
      <c r="D418" s="1">
        <v>2</v>
      </c>
      <c r="E418" s="1" t="s">
        <v>1344</v>
      </c>
      <c r="F418" s="1">
        <f t="shared" si="132"/>
        <v>92.25</v>
      </c>
      <c r="G418" s="1">
        <v>0.5</v>
      </c>
      <c r="H418" s="1">
        <v>0.1</v>
      </c>
      <c r="I418" s="1">
        <v>0.15</v>
      </c>
      <c r="J418" s="1">
        <v>6</v>
      </c>
      <c r="K418" s="1">
        <v>1</v>
      </c>
      <c r="L418" s="1">
        <v>0</v>
      </c>
      <c r="M418" s="1" t="s">
        <v>1345</v>
      </c>
      <c r="N418" s="1" cm="1">
        <f t="array" ref="N418">(F418/$F$4)/SUMPRODUCT($F418:$L418/$F$4:$L$4)*100</f>
        <v>89.8241262975082</v>
      </c>
      <c r="O418" s="1" cm="1">
        <f t="array" ref="O418">(G418/$G$4)/SUMPRODUCT($F418:$L418/$F$4:$L$4)*100</f>
        <v>1.14659676353571</v>
      </c>
      <c r="P418" s="1" cm="1">
        <f t="array" ref="P418">(H418/$H$4)/SUMPRODUCT($F418:$L418/$F$4:$L$4)*100</f>
        <v>0.118999437932613</v>
      </c>
      <c r="Q418" s="1" cm="1">
        <f t="array" ref="Q418">(I418/$I$4)/SUMPRODUCT($F418:$L418/$F$4:$L$4)*100</f>
        <v>0.381865548739609</v>
      </c>
      <c r="R418" s="1" cm="1">
        <f t="array" ref="R418">(J418/$J$4)/SUMPRODUCT($F418:$L418/$F$4:$L$4)*100</f>
        <v>6.32528046759661</v>
      </c>
      <c r="S418" s="1" cm="1">
        <f t="array" ref="S418">(K418/$K$4)/SUMPRODUCT($F418:$L418/$F$4:$L$4)*100</f>
        <v>2.20313148468724</v>
      </c>
      <c r="T418" s="1" cm="1">
        <f t="array" ref="T418">(L418/$L$4)/SUMPRODUCT($F418:$L418/$F$4:$L$4)*100</f>
        <v>0</v>
      </c>
      <c r="U418" s="1">
        <f t="shared" si="133"/>
        <v>100</v>
      </c>
      <c r="V418" s="1">
        <f t="shared" si="134"/>
        <v>6</v>
      </c>
      <c r="W418" s="1">
        <f t="shared" si="135"/>
        <v>7</v>
      </c>
      <c r="X418" s="1">
        <f t="shared" si="136"/>
        <v>6</v>
      </c>
      <c r="Y418" s="1">
        <f t="shared" si="137"/>
        <v>0.0214285714285714</v>
      </c>
      <c r="Z418" s="1">
        <f t="shared" si="138"/>
        <v>0</v>
      </c>
      <c r="AA418" s="1">
        <f t="shared" si="139"/>
        <v>0</v>
      </c>
      <c r="AB418" s="1">
        <f t="shared" si="140"/>
        <v>0.1</v>
      </c>
      <c r="AC418" s="1">
        <f t="shared" si="141"/>
        <v>0</v>
      </c>
      <c r="AD418" s="1">
        <f t="shared" si="142"/>
        <v>1.18999437932613</v>
      </c>
      <c r="AE418" s="1">
        <f t="shared" si="143"/>
        <v>0.0142857142857143</v>
      </c>
      <c r="AF418" s="1">
        <f t="shared" si="144"/>
        <v>70</v>
      </c>
      <c r="AG418" s="1">
        <f t="shared" si="145"/>
        <v>0.7</v>
      </c>
      <c r="AH418" s="7">
        <f t="shared" si="146"/>
        <v>0.101758737024918</v>
      </c>
      <c r="AI418" s="7" cm="1">
        <f t="array" ref="AI418">SQRT(SUMPRODUCT(N418:T418/100,(1-($N$4:$T$4/(SUMPRODUCT(N418:T418,$N$4:$T$4)/100)))^2))</f>
        <v>0.0290537376869327</v>
      </c>
      <c r="AJ418" s="7" cm="1">
        <f t="array" ref="AJ418">SUMPRODUCT(N418:T418,$N$3:$T$3)/100</f>
        <v>1.8947687920439</v>
      </c>
      <c r="AK418" s="7" cm="1">
        <f t="array" ref="AK418">SUMPRODUCT(N418:T418/100,($N$3:$T$3-(SUMPRODUCT(N418:T418,$N$3:$T$3)/100))^2)</f>
        <v>0.00234106527333297</v>
      </c>
      <c r="AL418" s="7" cm="1">
        <f t="array" ref="AL418">SUMPRODUCT(N418:T418/100,($N$2:$T$2-(SUMPRODUCT(N418:T418,$N$2:$T$2)/100))^2)</f>
        <v>2.09350754742919</v>
      </c>
      <c r="AM418" s="7" cm="1">
        <f t="array" ref="AM418">SUMPRODUCT(N418:T418,$N$2:$T$2)/100</f>
        <v>10.6504823790299</v>
      </c>
      <c r="AN418" s="1" cm="1">
        <f t="array" ref="AN418">SUMPRODUCT(N418:T418,$N$1:$T$1)/100</f>
        <v>1109.7582017422</v>
      </c>
      <c r="AO418" s="1" cm="1">
        <f t="array" ref="AO418">-8.314*SUMPRODUCT((N418:T418/100)*LN(N418:T418/100+0.000000000001))</f>
        <v>3.62139437182299</v>
      </c>
      <c r="AP418" s="1" cm="1">
        <f t="array" ref="AP418">SUMPRODUCT((N418:T418/100)^2)</f>
        <v>0.811471129274498</v>
      </c>
      <c r="AQ418" s="1" cm="1">
        <f t="array" ref="AQ418">1/SUMPRODUCT((N418:T418/100)^2)</f>
        <v>1.23232973290628</v>
      </c>
      <c r="AR418" s="1" t="s">
        <v>54</v>
      </c>
      <c r="AS418" s="6">
        <f t="shared" si="147"/>
        <v>0</v>
      </c>
      <c r="AT418" s="1">
        <v>969.85</v>
      </c>
      <c r="AU418" s="1">
        <v>4</v>
      </c>
      <c r="AV418" s="1">
        <v>0</v>
      </c>
      <c r="AW418" s="1">
        <v>399.85</v>
      </c>
      <c r="AX418" s="1">
        <v>18</v>
      </c>
      <c r="AY418" s="5">
        <f t="shared" si="148"/>
        <v>0</v>
      </c>
      <c r="AZ418" s="1">
        <f t="shared" si="149"/>
        <v>0</v>
      </c>
      <c r="BA418" s="1">
        <f t="shared" si="150"/>
        <v>7197.3</v>
      </c>
      <c r="BB418" s="1">
        <f t="shared" si="151"/>
        <v>570</v>
      </c>
      <c r="BC418" s="1" t="s">
        <v>51</v>
      </c>
      <c r="BD418" s="1">
        <v>301</v>
      </c>
      <c r="BE418" s="1" t="s">
        <v>52</v>
      </c>
      <c r="BF418" s="1" t="s">
        <v>52</v>
      </c>
      <c r="BG418" s="1">
        <v>31</v>
      </c>
      <c r="BH418" s="1">
        <f t="shared" si="152"/>
        <v>1.14676924579523</v>
      </c>
      <c r="BI418" s="1">
        <f t="shared" si="153"/>
        <v>0.805847140635809</v>
      </c>
    </row>
    <row r="419" spans="1:61">
      <c r="A419" s="1">
        <v>596</v>
      </c>
      <c r="B419" s="1" t="s">
        <v>96</v>
      </c>
      <c r="C419" s="1" t="str">
        <f>_xlfn.XLOOKUP(A419,All!$A:$A,All!$C:$C,"")</f>
        <v>Cu-Al-Cr-Mg-Ni-Si</v>
      </c>
      <c r="D419" s="1">
        <v>2</v>
      </c>
      <c r="E419" s="1" t="s">
        <v>1344</v>
      </c>
      <c r="F419" s="1">
        <f t="shared" si="132"/>
        <v>92.25</v>
      </c>
      <c r="G419" s="1">
        <v>0.5</v>
      </c>
      <c r="H419" s="1">
        <v>0.1</v>
      </c>
      <c r="I419" s="1">
        <v>0.15</v>
      </c>
      <c r="J419" s="1">
        <v>6</v>
      </c>
      <c r="K419" s="1">
        <v>1</v>
      </c>
      <c r="L419" s="1">
        <v>0</v>
      </c>
      <c r="M419" s="1" t="s">
        <v>1345</v>
      </c>
      <c r="N419" s="1" cm="1">
        <f t="array" ref="N419">(F419/$F$4)/SUMPRODUCT($F419:$L419/$F$4:$L$4)*100</f>
        <v>89.8241262975082</v>
      </c>
      <c r="O419" s="1" cm="1">
        <f t="array" ref="O419">(G419/$G$4)/SUMPRODUCT($F419:$L419/$F$4:$L$4)*100</f>
        <v>1.14659676353571</v>
      </c>
      <c r="P419" s="1" cm="1">
        <f t="array" ref="P419">(H419/$H$4)/SUMPRODUCT($F419:$L419/$F$4:$L$4)*100</f>
        <v>0.118999437932613</v>
      </c>
      <c r="Q419" s="1" cm="1">
        <f t="array" ref="Q419">(I419/$I$4)/SUMPRODUCT($F419:$L419/$F$4:$L$4)*100</f>
        <v>0.381865548739609</v>
      </c>
      <c r="R419" s="1" cm="1">
        <f t="array" ref="R419">(J419/$J$4)/SUMPRODUCT($F419:$L419/$F$4:$L$4)*100</f>
        <v>6.32528046759661</v>
      </c>
      <c r="S419" s="1" cm="1">
        <f t="array" ref="S419">(K419/$K$4)/SUMPRODUCT($F419:$L419/$F$4:$L$4)*100</f>
        <v>2.20313148468724</v>
      </c>
      <c r="T419" s="1" cm="1">
        <f t="array" ref="T419">(L419/$L$4)/SUMPRODUCT($F419:$L419/$F$4:$L$4)*100</f>
        <v>0</v>
      </c>
      <c r="U419" s="1">
        <f t="shared" si="133"/>
        <v>100</v>
      </c>
      <c r="V419" s="1">
        <f t="shared" si="134"/>
        <v>6</v>
      </c>
      <c r="W419" s="1">
        <f t="shared" si="135"/>
        <v>7</v>
      </c>
      <c r="X419" s="1">
        <f t="shared" si="136"/>
        <v>6</v>
      </c>
      <c r="Y419" s="1">
        <f t="shared" si="137"/>
        <v>0.0214285714285714</v>
      </c>
      <c r="Z419" s="1">
        <f t="shared" si="138"/>
        <v>0</v>
      </c>
      <c r="AA419" s="1">
        <f t="shared" si="139"/>
        <v>0</v>
      </c>
      <c r="AB419" s="1">
        <f t="shared" si="140"/>
        <v>0.1</v>
      </c>
      <c r="AC419" s="1">
        <f t="shared" si="141"/>
        <v>0</v>
      </c>
      <c r="AD419" s="1">
        <f t="shared" si="142"/>
        <v>1.18999437932613</v>
      </c>
      <c r="AE419" s="1">
        <f t="shared" si="143"/>
        <v>0.0142857142857143</v>
      </c>
      <c r="AF419" s="1">
        <f t="shared" si="144"/>
        <v>70</v>
      </c>
      <c r="AG419" s="1">
        <f t="shared" si="145"/>
        <v>0.7</v>
      </c>
      <c r="AH419" s="7">
        <f t="shared" si="146"/>
        <v>0.101758737024918</v>
      </c>
      <c r="AI419" s="7" cm="1">
        <f t="array" ref="AI419">SQRT(SUMPRODUCT(N419:T419/100,(1-($N$4:$T$4/(SUMPRODUCT(N419:T419,$N$4:$T$4)/100)))^2))</f>
        <v>0.0290537376869327</v>
      </c>
      <c r="AJ419" s="7" cm="1">
        <f t="array" ref="AJ419">SUMPRODUCT(N419:T419,$N$3:$T$3)/100</f>
        <v>1.8947687920439</v>
      </c>
      <c r="AK419" s="7" cm="1">
        <f t="array" ref="AK419">SUMPRODUCT(N419:T419/100,($N$3:$T$3-(SUMPRODUCT(N419:T419,$N$3:$T$3)/100))^2)</f>
        <v>0.00234106527333297</v>
      </c>
      <c r="AL419" s="7" cm="1">
        <f t="array" ref="AL419">SUMPRODUCT(N419:T419/100,($N$2:$T$2-(SUMPRODUCT(N419:T419,$N$2:$T$2)/100))^2)</f>
        <v>2.09350754742919</v>
      </c>
      <c r="AM419" s="7" cm="1">
        <f t="array" ref="AM419">SUMPRODUCT(N419:T419,$N$2:$T$2)/100</f>
        <v>10.6504823790299</v>
      </c>
      <c r="AN419" s="1" cm="1">
        <f t="array" ref="AN419">SUMPRODUCT(N419:T419,$N$1:$T$1)/100</f>
        <v>1109.7582017422</v>
      </c>
      <c r="AO419" s="1" cm="1">
        <f t="array" ref="AO419">-8.314*SUMPRODUCT((N419:T419/100)*LN(N419:T419/100+0.000000000001))</f>
        <v>3.62139437182299</v>
      </c>
      <c r="AP419" s="1" cm="1">
        <f t="array" ref="AP419">SUMPRODUCT((N419:T419/100)^2)</f>
        <v>0.811471129274498</v>
      </c>
      <c r="AQ419" s="1" cm="1">
        <f t="array" ref="AQ419">1/SUMPRODUCT((N419:T419/100)^2)</f>
        <v>1.23232973290628</v>
      </c>
      <c r="AR419" s="1" t="s">
        <v>54</v>
      </c>
      <c r="AS419" s="6">
        <f t="shared" si="147"/>
        <v>0</v>
      </c>
      <c r="AT419" s="1">
        <v>969.85</v>
      </c>
      <c r="AU419" s="1">
        <v>4</v>
      </c>
      <c r="AV419" s="1">
        <v>0</v>
      </c>
      <c r="AW419" s="1">
        <v>499.85</v>
      </c>
      <c r="AX419" s="1">
        <v>1</v>
      </c>
      <c r="AY419" s="5">
        <f t="shared" si="148"/>
        <v>0</v>
      </c>
      <c r="AZ419" s="1">
        <f t="shared" si="149"/>
        <v>0</v>
      </c>
      <c r="BA419" s="1">
        <f t="shared" si="150"/>
        <v>499.85</v>
      </c>
      <c r="BB419" s="1">
        <f t="shared" si="151"/>
        <v>470</v>
      </c>
      <c r="BC419" s="1" t="s">
        <v>51</v>
      </c>
      <c r="BD419" s="1">
        <v>302</v>
      </c>
      <c r="BE419" s="1" t="s">
        <v>52</v>
      </c>
      <c r="BF419" s="1" t="s">
        <v>52</v>
      </c>
      <c r="BG419" s="1">
        <v>31</v>
      </c>
      <c r="BH419" s="1">
        <f t="shared" si="152"/>
        <v>1.15963017085379</v>
      </c>
      <c r="BI419" s="1">
        <f t="shared" si="153"/>
        <v>0.804859872876447</v>
      </c>
    </row>
    <row r="420" spans="1:61">
      <c r="A420" s="1">
        <v>845</v>
      </c>
      <c r="B420" s="1" t="s">
        <v>99</v>
      </c>
      <c r="C420" s="1" t="str">
        <f>_xlfn.XLOOKUP(A420,All!$A:$A,All!$C:$C,"")</f>
        <v>Cu-Al-Cr-Mg-Ni-Si</v>
      </c>
      <c r="D420" s="1">
        <v>2</v>
      </c>
      <c r="E420" s="1" t="s">
        <v>1344</v>
      </c>
      <c r="F420" s="1">
        <f t="shared" si="132"/>
        <v>92.25</v>
      </c>
      <c r="G420" s="1">
        <v>0.5</v>
      </c>
      <c r="H420" s="1">
        <v>0.1</v>
      </c>
      <c r="I420" s="1">
        <v>0.15</v>
      </c>
      <c r="J420" s="1">
        <v>6</v>
      </c>
      <c r="K420" s="1">
        <v>1</v>
      </c>
      <c r="L420" s="1">
        <v>0</v>
      </c>
      <c r="M420" s="1" t="s">
        <v>1345</v>
      </c>
      <c r="N420" s="1" cm="1">
        <f t="array" ref="N420">(F420/$F$4)/SUMPRODUCT($F420:$L420/$F$4:$L$4)*100</f>
        <v>89.8241262975082</v>
      </c>
      <c r="O420" s="1" cm="1">
        <f t="array" ref="O420">(G420/$G$4)/SUMPRODUCT($F420:$L420/$F$4:$L$4)*100</f>
        <v>1.14659676353571</v>
      </c>
      <c r="P420" s="1" cm="1">
        <f t="array" ref="P420">(H420/$H$4)/SUMPRODUCT($F420:$L420/$F$4:$L$4)*100</f>
        <v>0.118999437932613</v>
      </c>
      <c r="Q420" s="1" cm="1">
        <f t="array" ref="Q420">(I420/$I$4)/SUMPRODUCT($F420:$L420/$F$4:$L$4)*100</f>
        <v>0.381865548739609</v>
      </c>
      <c r="R420" s="1" cm="1">
        <f t="array" ref="R420">(J420/$J$4)/SUMPRODUCT($F420:$L420/$F$4:$L$4)*100</f>
        <v>6.32528046759661</v>
      </c>
      <c r="S420" s="1" cm="1">
        <f t="array" ref="S420">(K420/$K$4)/SUMPRODUCT($F420:$L420/$F$4:$L$4)*100</f>
        <v>2.20313148468724</v>
      </c>
      <c r="T420" s="1" cm="1">
        <f t="array" ref="T420">(L420/$L$4)/SUMPRODUCT($F420:$L420/$F$4:$L$4)*100</f>
        <v>0</v>
      </c>
      <c r="U420" s="1">
        <f t="shared" si="133"/>
        <v>100</v>
      </c>
      <c r="V420" s="1">
        <f t="shared" si="134"/>
        <v>6</v>
      </c>
      <c r="W420" s="1">
        <f t="shared" si="135"/>
        <v>7</v>
      </c>
      <c r="X420" s="1">
        <f t="shared" si="136"/>
        <v>6</v>
      </c>
      <c r="Y420" s="1">
        <f t="shared" si="137"/>
        <v>0.0214285714285714</v>
      </c>
      <c r="Z420" s="1">
        <f t="shared" si="138"/>
        <v>0</v>
      </c>
      <c r="AA420" s="1">
        <f t="shared" si="139"/>
        <v>0</v>
      </c>
      <c r="AB420" s="1">
        <f t="shared" si="140"/>
        <v>0.1</v>
      </c>
      <c r="AC420" s="1">
        <f t="shared" si="141"/>
        <v>0</v>
      </c>
      <c r="AD420" s="1">
        <f t="shared" si="142"/>
        <v>1.18999437932613</v>
      </c>
      <c r="AE420" s="1">
        <f t="shared" si="143"/>
        <v>0.0142857142857143</v>
      </c>
      <c r="AF420" s="1">
        <f t="shared" si="144"/>
        <v>70</v>
      </c>
      <c r="AG420" s="1">
        <f t="shared" si="145"/>
        <v>0.7</v>
      </c>
      <c r="AH420" s="7">
        <f t="shared" si="146"/>
        <v>0.101758737024918</v>
      </c>
      <c r="AI420" s="7" cm="1">
        <f t="array" ref="AI420">SQRT(SUMPRODUCT(N420:T420/100,(1-($N$4:$T$4/(SUMPRODUCT(N420:T420,$N$4:$T$4)/100)))^2))</f>
        <v>0.0290537376869327</v>
      </c>
      <c r="AJ420" s="7" cm="1">
        <f t="array" ref="AJ420">SUMPRODUCT(N420:T420,$N$3:$T$3)/100</f>
        <v>1.8947687920439</v>
      </c>
      <c r="AK420" s="7" cm="1">
        <f t="array" ref="AK420">SUMPRODUCT(N420:T420/100,($N$3:$T$3-(SUMPRODUCT(N420:T420,$N$3:$T$3)/100))^2)</f>
        <v>0.00234106527333297</v>
      </c>
      <c r="AL420" s="7" cm="1">
        <f t="array" ref="AL420">SUMPRODUCT(N420:T420/100,($N$2:$T$2-(SUMPRODUCT(N420:T420,$N$2:$T$2)/100))^2)</f>
        <v>2.09350754742919</v>
      </c>
      <c r="AM420" s="7" cm="1">
        <f t="array" ref="AM420">SUMPRODUCT(N420:T420,$N$2:$T$2)/100</f>
        <v>10.6504823790299</v>
      </c>
      <c r="AN420" s="1" cm="1">
        <f t="array" ref="AN420">SUMPRODUCT(N420:T420,$N$1:$T$1)/100</f>
        <v>1109.7582017422</v>
      </c>
      <c r="AO420" s="1" cm="1">
        <f t="array" ref="AO420">-8.314*SUMPRODUCT((N420:T420/100)*LN(N420:T420/100+0.000000000001))</f>
        <v>3.62139437182299</v>
      </c>
      <c r="AP420" s="1" cm="1">
        <f t="array" ref="AP420">SUMPRODUCT((N420:T420/100)^2)</f>
        <v>0.811471129274498</v>
      </c>
      <c r="AQ420" s="1" cm="1">
        <f t="array" ref="AQ420">1/SUMPRODUCT((N420:T420/100)^2)</f>
        <v>1.23232973290628</v>
      </c>
      <c r="AR420" s="1" t="s">
        <v>55</v>
      </c>
      <c r="AS420" s="6">
        <f t="shared" si="147"/>
        <v>2</v>
      </c>
      <c r="AT420" s="1">
        <v>979.85</v>
      </c>
      <c r="AU420" s="1">
        <v>4</v>
      </c>
      <c r="AV420" s="1">
        <v>50</v>
      </c>
      <c r="AW420" s="1">
        <v>499.85</v>
      </c>
      <c r="AX420" s="1">
        <v>0.083</v>
      </c>
      <c r="AY420" s="5">
        <f t="shared" si="148"/>
        <v>249.925</v>
      </c>
      <c r="AZ420" s="1">
        <f t="shared" si="149"/>
        <v>0.0415</v>
      </c>
      <c r="BA420" s="1">
        <f t="shared" si="150"/>
        <v>41.48755</v>
      </c>
      <c r="BB420" s="1">
        <f t="shared" si="151"/>
        <v>480</v>
      </c>
      <c r="BC420" s="1" t="s">
        <v>56</v>
      </c>
      <c r="BD420" s="1">
        <v>302</v>
      </c>
      <c r="BE420" s="1" t="s">
        <v>52</v>
      </c>
      <c r="BF420" s="1" t="s">
        <v>52</v>
      </c>
      <c r="BG420" s="1">
        <v>31</v>
      </c>
      <c r="BH420" s="1">
        <f t="shared" si="152"/>
        <v>1.15963017085379</v>
      </c>
      <c r="BI420" s="1">
        <f t="shared" si="153"/>
        <v>0.804859872876447</v>
      </c>
    </row>
    <row r="421" spans="1:61">
      <c r="A421" s="1">
        <v>794</v>
      </c>
      <c r="B421" s="1" t="s">
        <v>96</v>
      </c>
      <c r="C421" s="1" t="str">
        <f>_xlfn.XLOOKUP(A421,All!$A:$A,All!$C:$C,"")</f>
        <v>Cu-Al-Cr-Mg-Ni-Si</v>
      </c>
      <c r="D421" s="1">
        <v>2</v>
      </c>
      <c r="E421" s="1" t="s">
        <v>1344</v>
      </c>
      <c r="F421" s="1">
        <f t="shared" si="132"/>
        <v>92.25</v>
      </c>
      <c r="G421" s="1">
        <v>0.5</v>
      </c>
      <c r="H421" s="1">
        <v>0.1</v>
      </c>
      <c r="I421" s="1">
        <v>0.15</v>
      </c>
      <c r="J421" s="1">
        <v>6</v>
      </c>
      <c r="K421" s="1">
        <v>1</v>
      </c>
      <c r="L421" s="1">
        <v>0</v>
      </c>
      <c r="M421" s="1" t="s">
        <v>1345</v>
      </c>
      <c r="N421" s="1" cm="1">
        <f t="array" ref="N421">(F421/$F$4)/SUMPRODUCT($F421:$L421/$F$4:$L$4)*100</f>
        <v>89.8241262975082</v>
      </c>
      <c r="O421" s="1" cm="1">
        <f t="array" ref="O421">(G421/$G$4)/SUMPRODUCT($F421:$L421/$F$4:$L$4)*100</f>
        <v>1.14659676353571</v>
      </c>
      <c r="P421" s="1" cm="1">
        <f t="array" ref="P421">(H421/$H$4)/SUMPRODUCT($F421:$L421/$F$4:$L$4)*100</f>
        <v>0.118999437932613</v>
      </c>
      <c r="Q421" s="1" cm="1">
        <f t="array" ref="Q421">(I421/$I$4)/SUMPRODUCT($F421:$L421/$F$4:$L$4)*100</f>
        <v>0.381865548739609</v>
      </c>
      <c r="R421" s="1" cm="1">
        <f t="array" ref="R421">(J421/$J$4)/SUMPRODUCT($F421:$L421/$F$4:$L$4)*100</f>
        <v>6.32528046759661</v>
      </c>
      <c r="S421" s="1" cm="1">
        <f t="array" ref="S421">(K421/$K$4)/SUMPRODUCT($F421:$L421/$F$4:$L$4)*100</f>
        <v>2.20313148468724</v>
      </c>
      <c r="T421" s="1" cm="1">
        <f t="array" ref="T421">(L421/$L$4)/SUMPRODUCT($F421:$L421/$F$4:$L$4)*100</f>
        <v>0</v>
      </c>
      <c r="U421" s="1">
        <f t="shared" si="133"/>
        <v>100</v>
      </c>
      <c r="V421" s="1">
        <f t="shared" si="134"/>
        <v>6</v>
      </c>
      <c r="W421" s="1">
        <f t="shared" si="135"/>
        <v>7</v>
      </c>
      <c r="X421" s="1">
        <f t="shared" si="136"/>
        <v>6</v>
      </c>
      <c r="Y421" s="1">
        <f t="shared" si="137"/>
        <v>0.0214285714285714</v>
      </c>
      <c r="Z421" s="1">
        <f t="shared" si="138"/>
        <v>0</v>
      </c>
      <c r="AA421" s="1">
        <f t="shared" si="139"/>
        <v>0</v>
      </c>
      <c r="AB421" s="1">
        <f t="shared" si="140"/>
        <v>0.1</v>
      </c>
      <c r="AC421" s="1">
        <f t="shared" si="141"/>
        <v>0</v>
      </c>
      <c r="AD421" s="1">
        <f t="shared" si="142"/>
        <v>1.18999437932613</v>
      </c>
      <c r="AE421" s="1">
        <f t="shared" si="143"/>
        <v>0.0142857142857143</v>
      </c>
      <c r="AF421" s="1">
        <f t="shared" si="144"/>
        <v>70</v>
      </c>
      <c r="AG421" s="1">
        <f t="shared" si="145"/>
        <v>0.7</v>
      </c>
      <c r="AH421" s="7">
        <f t="shared" si="146"/>
        <v>0.101758737024918</v>
      </c>
      <c r="AI421" s="7" cm="1">
        <f t="array" ref="AI421">SQRT(SUMPRODUCT(N421:T421/100,(1-($N$4:$T$4/(SUMPRODUCT(N421:T421,$N$4:$T$4)/100)))^2))</f>
        <v>0.0290537376869327</v>
      </c>
      <c r="AJ421" s="7" cm="1">
        <f t="array" ref="AJ421">SUMPRODUCT(N421:T421,$N$3:$T$3)/100</f>
        <v>1.8947687920439</v>
      </c>
      <c r="AK421" s="7" cm="1">
        <f t="array" ref="AK421">SUMPRODUCT(N421:T421/100,($N$3:$T$3-(SUMPRODUCT(N421:T421,$N$3:$T$3)/100))^2)</f>
        <v>0.00234106527333297</v>
      </c>
      <c r="AL421" s="7" cm="1">
        <f t="array" ref="AL421">SUMPRODUCT(N421:T421/100,($N$2:$T$2-(SUMPRODUCT(N421:T421,$N$2:$T$2)/100))^2)</f>
        <v>2.09350754742919</v>
      </c>
      <c r="AM421" s="7" cm="1">
        <f t="array" ref="AM421">SUMPRODUCT(N421:T421,$N$2:$T$2)/100</f>
        <v>10.6504823790299</v>
      </c>
      <c r="AN421" s="1" cm="1">
        <f t="array" ref="AN421">SUMPRODUCT(N421:T421,$N$1:$T$1)/100</f>
        <v>1109.7582017422</v>
      </c>
      <c r="AO421" s="1" cm="1">
        <f t="array" ref="AO421">-8.314*SUMPRODUCT((N421:T421/100)*LN(N421:T421/100+0.000000000001))</f>
        <v>3.62139437182299</v>
      </c>
      <c r="AP421" s="1" cm="1">
        <f t="array" ref="AP421">SUMPRODUCT((N421:T421/100)^2)</f>
        <v>0.811471129274498</v>
      </c>
      <c r="AQ421" s="1" cm="1">
        <f t="array" ref="AQ421">1/SUMPRODUCT((N421:T421/100)^2)</f>
        <v>1.23232973290628</v>
      </c>
      <c r="AR421" s="1" t="s">
        <v>54</v>
      </c>
      <c r="AS421" s="6">
        <f t="shared" si="147"/>
        <v>0</v>
      </c>
      <c r="AT421" s="1">
        <v>969.85</v>
      </c>
      <c r="AU421" s="1">
        <v>4</v>
      </c>
      <c r="AV421" s="1">
        <v>0</v>
      </c>
      <c r="AW421" s="1">
        <v>399.85</v>
      </c>
      <c r="AX421" s="1">
        <v>20</v>
      </c>
      <c r="AY421" s="5">
        <f t="shared" si="148"/>
        <v>0</v>
      </c>
      <c r="AZ421" s="1">
        <f t="shared" si="149"/>
        <v>0</v>
      </c>
      <c r="BA421" s="1">
        <f t="shared" si="150"/>
        <v>7997</v>
      </c>
      <c r="BB421" s="1">
        <f t="shared" si="151"/>
        <v>570</v>
      </c>
      <c r="BC421" s="1" t="s">
        <v>51</v>
      </c>
      <c r="BD421" s="1">
        <v>303</v>
      </c>
      <c r="BE421" s="1" t="s">
        <v>52</v>
      </c>
      <c r="BF421" s="1" t="s">
        <v>52</v>
      </c>
      <c r="BG421" s="1">
        <v>31</v>
      </c>
      <c r="BH421" s="1">
        <f t="shared" si="152"/>
        <v>1.17249109591236</v>
      </c>
      <c r="BI421" s="1">
        <f t="shared" si="153"/>
        <v>0.803883097711839</v>
      </c>
    </row>
    <row r="422" spans="1:61">
      <c r="A422" s="1">
        <v>678</v>
      </c>
      <c r="B422" s="1" t="s">
        <v>96</v>
      </c>
      <c r="C422" s="1" t="str">
        <f>_xlfn.XLOOKUP(A422,All!$A:$A,All!$C:$C,"")</f>
        <v>Cu-Al-Cr-Mg-Ni-Si</v>
      </c>
      <c r="D422" s="1">
        <v>2</v>
      </c>
      <c r="E422" s="1" t="s">
        <v>1344</v>
      </c>
      <c r="F422" s="1">
        <f t="shared" si="132"/>
        <v>92.25</v>
      </c>
      <c r="G422" s="1">
        <v>0.5</v>
      </c>
      <c r="H422" s="1">
        <v>0.1</v>
      </c>
      <c r="I422" s="1">
        <v>0.15</v>
      </c>
      <c r="J422" s="1">
        <v>6</v>
      </c>
      <c r="K422" s="1">
        <v>1</v>
      </c>
      <c r="L422" s="1">
        <v>0</v>
      </c>
      <c r="M422" s="1" t="s">
        <v>1345</v>
      </c>
      <c r="N422" s="1" cm="1">
        <f t="array" ref="N422">(F422/$F$4)/SUMPRODUCT($F422:$L422/$F$4:$L$4)*100</f>
        <v>89.8241262975082</v>
      </c>
      <c r="O422" s="1" cm="1">
        <f t="array" ref="O422">(G422/$G$4)/SUMPRODUCT($F422:$L422/$F$4:$L$4)*100</f>
        <v>1.14659676353571</v>
      </c>
      <c r="P422" s="1" cm="1">
        <f t="array" ref="P422">(H422/$H$4)/SUMPRODUCT($F422:$L422/$F$4:$L$4)*100</f>
        <v>0.118999437932613</v>
      </c>
      <c r="Q422" s="1" cm="1">
        <f t="array" ref="Q422">(I422/$I$4)/SUMPRODUCT($F422:$L422/$F$4:$L$4)*100</f>
        <v>0.381865548739609</v>
      </c>
      <c r="R422" s="1" cm="1">
        <f t="array" ref="R422">(J422/$J$4)/SUMPRODUCT($F422:$L422/$F$4:$L$4)*100</f>
        <v>6.32528046759661</v>
      </c>
      <c r="S422" s="1" cm="1">
        <f t="array" ref="S422">(K422/$K$4)/SUMPRODUCT($F422:$L422/$F$4:$L$4)*100</f>
        <v>2.20313148468724</v>
      </c>
      <c r="T422" s="1" cm="1">
        <f t="array" ref="T422">(L422/$L$4)/SUMPRODUCT($F422:$L422/$F$4:$L$4)*100</f>
        <v>0</v>
      </c>
      <c r="U422" s="1">
        <f t="shared" si="133"/>
        <v>100</v>
      </c>
      <c r="V422" s="1">
        <f t="shared" si="134"/>
        <v>6</v>
      </c>
      <c r="W422" s="1">
        <f t="shared" si="135"/>
        <v>7</v>
      </c>
      <c r="X422" s="1">
        <f t="shared" si="136"/>
        <v>6</v>
      </c>
      <c r="Y422" s="1">
        <f t="shared" si="137"/>
        <v>0.0214285714285714</v>
      </c>
      <c r="Z422" s="1">
        <f t="shared" si="138"/>
        <v>0</v>
      </c>
      <c r="AA422" s="1">
        <f t="shared" si="139"/>
        <v>0</v>
      </c>
      <c r="AB422" s="1">
        <f t="shared" si="140"/>
        <v>0.1</v>
      </c>
      <c r="AC422" s="1">
        <f t="shared" si="141"/>
        <v>0</v>
      </c>
      <c r="AD422" s="1">
        <f t="shared" si="142"/>
        <v>1.18999437932613</v>
      </c>
      <c r="AE422" s="1">
        <f t="shared" si="143"/>
        <v>0.0142857142857143</v>
      </c>
      <c r="AF422" s="1">
        <f t="shared" si="144"/>
        <v>70</v>
      </c>
      <c r="AG422" s="1">
        <f t="shared" si="145"/>
        <v>0.7</v>
      </c>
      <c r="AH422" s="7">
        <f t="shared" si="146"/>
        <v>0.101758737024918</v>
      </c>
      <c r="AI422" s="7" cm="1">
        <f t="array" ref="AI422">SQRT(SUMPRODUCT(N422:T422/100,(1-($N$4:$T$4/(SUMPRODUCT(N422:T422,$N$4:$T$4)/100)))^2))</f>
        <v>0.0290537376869327</v>
      </c>
      <c r="AJ422" s="7" cm="1">
        <f t="array" ref="AJ422">SUMPRODUCT(N422:T422,$N$3:$T$3)/100</f>
        <v>1.8947687920439</v>
      </c>
      <c r="AK422" s="7" cm="1">
        <f t="array" ref="AK422">SUMPRODUCT(N422:T422/100,($N$3:$T$3-(SUMPRODUCT(N422:T422,$N$3:$T$3)/100))^2)</f>
        <v>0.00234106527333297</v>
      </c>
      <c r="AL422" s="7" cm="1">
        <f t="array" ref="AL422">SUMPRODUCT(N422:T422/100,($N$2:$T$2-(SUMPRODUCT(N422:T422,$N$2:$T$2)/100))^2)</f>
        <v>2.09350754742919</v>
      </c>
      <c r="AM422" s="7" cm="1">
        <f t="array" ref="AM422">SUMPRODUCT(N422:T422,$N$2:$T$2)/100</f>
        <v>10.6504823790299</v>
      </c>
      <c r="AN422" s="1" cm="1">
        <f t="array" ref="AN422">SUMPRODUCT(N422:T422,$N$1:$T$1)/100</f>
        <v>1109.7582017422</v>
      </c>
      <c r="AO422" s="1" cm="1">
        <f t="array" ref="AO422">-8.314*SUMPRODUCT((N422:T422/100)*LN(N422:T422/100+0.000000000001))</f>
        <v>3.62139437182299</v>
      </c>
      <c r="AP422" s="1" cm="1">
        <f t="array" ref="AP422">SUMPRODUCT((N422:T422/100)^2)</f>
        <v>0.811471129274498</v>
      </c>
      <c r="AQ422" s="1" cm="1">
        <f t="array" ref="AQ422">1/SUMPRODUCT((N422:T422/100)^2)</f>
        <v>1.23232973290628</v>
      </c>
      <c r="AR422" s="1" t="s">
        <v>54</v>
      </c>
      <c r="AS422" s="6">
        <f t="shared" si="147"/>
        <v>0</v>
      </c>
      <c r="AT422" s="1">
        <v>969.85</v>
      </c>
      <c r="AU422" s="1">
        <v>4</v>
      </c>
      <c r="AV422" s="1">
        <v>0</v>
      </c>
      <c r="AW422" s="1">
        <v>449.85</v>
      </c>
      <c r="AX422" s="1">
        <v>4.5</v>
      </c>
      <c r="AY422" s="5">
        <f t="shared" si="148"/>
        <v>0</v>
      </c>
      <c r="AZ422" s="1">
        <f t="shared" si="149"/>
        <v>0</v>
      </c>
      <c r="BA422" s="1">
        <f t="shared" si="150"/>
        <v>2024.325</v>
      </c>
      <c r="BB422" s="1">
        <f t="shared" si="151"/>
        <v>520</v>
      </c>
      <c r="BC422" s="1" t="s">
        <v>51</v>
      </c>
      <c r="BD422" s="1">
        <v>305</v>
      </c>
      <c r="BE422" s="1" t="s">
        <v>52</v>
      </c>
      <c r="BF422" s="1" t="s">
        <v>52</v>
      </c>
      <c r="BG422" s="1">
        <v>31</v>
      </c>
      <c r="BH422" s="1">
        <f t="shared" si="152"/>
        <v>1.19821294602949</v>
      </c>
      <c r="BI422" s="1">
        <f t="shared" si="153"/>
        <v>0.801961178112691</v>
      </c>
    </row>
    <row r="423" spans="1:61">
      <c r="A423" s="1">
        <v>799</v>
      </c>
      <c r="B423" s="1" t="s">
        <v>98</v>
      </c>
      <c r="C423" s="1" t="str">
        <f>_xlfn.XLOOKUP(A423,All!$A:$A,All!$C:$C,"")</f>
        <v>Cu-Al-Cr-Mg-Ni-Si</v>
      </c>
      <c r="D423" s="1">
        <v>2</v>
      </c>
      <c r="E423" s="1" t="s">
        <v>1344</v>
      </c>
      <c r="F423" s="1">
        <f t="shared" si="132"/>
        <v>92.25</v>
      </c>
      <c r="G423" s="1">
        <v>0.5</v>
      </c>
      <c r="H423" s="1">
        <v>0.1</v>
      </c>
      <c r="I423" s="1">
        <v>0.15</v>
      </c>
      <c r="J423" s="1">
        <v>6</v>
      </c>
      <c r="K423" s="1">
        <v>1</v>
      </c>
      <c r="L423" s="1">
        <v>0</v>
      </c>
      <c r="M423" s="1" t="s">
        <v>1345</v>
      </c>
      <c r="N423" s="1" cm="1">
        <f t="array" ref="N423">(F423/$F$4)/SUMPRODUCT($F423:$L423/$F$4:$L$4)*100</f>
        <v>89.8241262975082</v>
      </c>
      <c r="O423" s="1" cm="1">
        <f t="array" ref="O423">(G423/$G$4)/SUMPRODUCT($F423:$L423/$F$4:$L$4)*100</f>
        <v>1.14659676353571</v>
      </c>
      <c r="P423" s="1" cm="1">
        <f t="array" ref="P423">(H423/$H$4)/SUMPRODUCT($F423:$L423/$F$4:$L$4)*100</f>
        <v>0.118999437932613</v>
      </c>
      <c r="Q423" s="1" cm="1">
        <f t="array" ref="Q423">(I423/$I$4)/SUMPRODUCT($F423:$L423/$F$4:$L$4)*100</f>
        <v>0.381865548739609</v>
      </c>
      <c r="R423" s="1" cm="1">
        <f t="array" ref="R423">(J423/$J$4)/SUMPRODUCT($F423:$L423/$F$4:$L$4)*100</f>
        <v>6.32528046759661</v>
      </c>
      <c r="S423" s="1" cm="1">
        <f t="array" ref="S423">(K423/$K$4)/SUMPRODUCT($F423:$L423/$F$4:$L$4)*100</f>
        <v>2.20313148468724</v>
      </c>
      <c r="T423" s="1" cm="1">
        <f t="array" ref="T423">(L423/$L$4)/SUMPRODUCT($F423:$L423/$F$4:$L$4)*100</f>
        <v>0</v>
      </c>
      <c r="U423" s="1">
        <f t="shared" si="133"/>
        <v>100</v>
      </c>
      <c r="V423" s="1">
        <f t="shared" si="134"/>
        <v>6</v>
      </c>
      <c r="W423" s="1">
        <f t="shared" si="135"/>
        <v>7</v>
      </c>
      <c r="X423" s="1">
        <f t="shared" si="136"/>
        <v>6</v>
      </c>
      <c r="Y423" s="1">
        <f t="shared" si="137"/>
        <v>0.0214285714285714</v>
      </c>
      <c r="Z423" s="1">
        <f t="shared" si="138"/>
        <v>0</v>
      </c>
      <c r="AA423" s="1">
        <f t="shared" si="139"/>
        <v>0</v>
      </c>
      <c r="AB423" s="1">
        <f t="shared" si="140"/>
        <v>0.1</v>
      </c>
      <c r="AC423" s="1">
        <f t="shared" si="141"/>
        <v>0</v>
      </c>
      <c r="AD423" s="1">
        <f t="shared" si="142"/>
        <v>1.18999437932613</v>
      </c>
      <c r="AE423" s="1">
        <f t="shared" si="143"/>
        <v>0.0142857142857143</v>
      </c>
      <c r="AF423" s="1">
        <f t="shared" si="144"/>
        <v>70</v>
      </c>
      <c r="AG423" s="1">
        <f t="shared" si="145"/>
        <v>0.7</v>
      </c>
      <c r="AH423" s="7">
        <f t="shared" si="146"/>
        <v>0.101758737024918</v>
      </c>
      <c r="AI423" s="7" cm="1">
        <f t="array" ref="AI423">SQRT(SUMPRODUCT(N423:T423/100,(1-($N$4:$T$4/(SUMPRODUCT(N423:T423,$N$4:$T$4)/100)))^2))</f>
        <v>0.0290537376869327</v>
      </c>
      <c r="AJ423" s="7" cm="1">
        <f t="array" ref="AJ423">SUMPRODUCT(N423:T423,$N$3:$T$3)/100</f>
        <v>1.8947687920439</v>
      </c>
      <c r="AK423" s="7" cm="1">
        <f t="array" ref="AK423">SUMPRODUCT(N423:T423/100,($N$3:$T$3-(SUMPRODUCT(N423:T423,$N$3:$T$3)/100))^2)</f>
        <v>0.00234106527333297</v>
      </c>
      <c r="AL423" s="7" cm="1">
        <f t="array" ref="AL423">SUMPRODUCT(N423:T423/100,($N$2:$T$2-(SUMPRODUCT(N423:T423,$N$2:$T$2)/100))^2)</f>
        <v>2.09350754742919</v>
      </c>
      <c r="AM423" s="7" cm="1">
        <f t="array" ref="AM423">SUMPRODUCT(N423:T423,$N$2:$T$2)/100</f>
        <v>10.6504823790299</v>
      </c>
      <c r="AN423" s="1" cm="1">
        <f t="array" ref="AN423">SUMPRODUCT(N423:T423,$N$1:$T$1)/100</f>
        <v>1109.7582017422</v>
      </c>
      <c r="AO423" s="1" cm="1">
        <f t="array" ref="AO423">-8.314*SUMPRODUCT((N423:T423/100)*LN(N423:T423/100+0.000000000001))</f>
        <v>3.62139437182299</v>
      </c>
      <c r="AP423" s="1" cm="1">
        <f t="array" ref="AP423">SUMPRODUCT((N423:T423/100)^2)</f>
        <v>0.811471129274498</v>
      </c>
      <c r="AQ423" s="1" cm="1">
        <f t="array" ref="AQ423">1/SUMPRODUCT((N423:T423/100)^2)</f>
        <v>1.23232973290628</v>
      </c>
      <c r="AR423" s="1" t="s">
        <v>50</v>
      </c>
      <c r="AS423" s="6">
        <f t="shared" si="147"/>
        <v>1</v>
      </c>
      <c r="AT423" s="1">
        <v>969.85</v>
      </c>
      <c r="AU423" s="1">
        <v>6</v>
      </c>
      <c r="AV423" s="1">
        <v>50</v>
      </c>
      <c r="AW423" s="1">
        <v>449.85</v>
      </c>
      <c r="AX423" s="1">
        <v>20</v>
      </c>
      <c r="AY423" s="5">
        <f t="shared" si="148"/>
        <v>224.925</v>
      </c>
      <c r="AZ423" s="1">
        <f t="shared" si="149"/>
        <v>10</v>
      </c>
      <c r="BA423" s="1">
        <f t="shared" si="150"/>
        <v>8997</v>
      </c>
      <c r="BB423" s="1">
        <f t="shared" si="151"/>
        <v>520</v>
      </c>
      <c r="BC423" s="1" t="s">
        <v>51</v>
      </c>
      <c r="BD423" s="1">
        <v>305</v>
      </c>
      <c r="BE423" s="1" t="s">
        <v>52</v>
      </c>
      <c r="BF423" s="1" t="s">
        <v>52</v>
      </c>
      <c r="BG423" s="1">
        <v>31</v>
      </c>
      <c r="BH423" s="1">
        <f t="shared" si="152"/>
        <v>1.19821294602949</v>
      </c>
      <c r="BI423" s="1">
        <f t="shared" si="153"/>
        <v>0.801961178112691</v>
      </c>
    </row>
    <row r="424" spans="1:61">
      <c r="A424" s="1">
        <v>1005</v>
      </c>
      <c r="B424" s="1" t="s">
        <v>99</v>
      </c>
      <c r="C424" s="1" t="str">
        <f>_xlfn.XLOOKUP(A424,All!$A:$A,All!$C:$C,"")</f>
        <v>Cu-Al-Cr-Mg-Ni-Si</v>
      </c>
      <c r="D424" s="1">
        <v>2</v>
      </c>
      <c r="E424" s="1" t="s">
        <v>1344</v>
      </c>
      <c r="F424" s="1">
        <f t="shared" si="132"/>
        <v>92.25</v>
      </c>
      <c r="G424" s="1">
        <v>0.5</v>
      </c>
      <c r="H424" s="1">
        <v>0.1</v>
      </c>
      <c r="I424" s="1">
        <v>0.15</v>
      </c>
      <c r="J424" s="1">
        <v>6</v>
      </c>
      <c r="K424" s="1">
        <v>1</v>
      </c>
      <c r="L424" s="1">
        <v>0</v>
      </c>
      <c r="M424" s="1" t="s">
        <v>1345</v>
      </c>
      <c r="N424" s="1" cm="1">
        <f t="array" ref="N424">(F424/$F$4)/SUMPRODUCT($F424:$L424/$F$4:$L$4)*100</f>
        <v>89.8241262975082</v>
      </c>
      <c r="O424" s="1" cm="1">
        <f t="array" ref="O424">(G424/$G$4)/SUMPRODUCT($F424:$L424/$F$4:$L$4)*100</f>
        <v>1.14659676353571</v>
      </c>
      <c r="P424" s="1" cm="1">
        <f t="array" ref="P424">(H424/$H$4)/SUMPRODUCT($F424:$L424/$F$4:$L$4)*100</f>
        <v>0.118999437932613</v>
      </c>
      <c r="Q424" s="1" cm="1">
        <f t="array" ref="Q424">(I424/$I$4)/SUMPRODUCT($F424:$L424/$F$4:$L$4)*100</f>
        <v>0.381865548739609</v>
      </c>
      <c r="R424" s="1" cm="1">
        <f t="array" ref="R424">(J424/$J$4)/SUMPRODUCT($F424:$L424/$F$4:$L$4)*100</f>
        <v>6.32528046759661</v>
      </c>
      <c r="S424" s="1" cm="1">
        <f t="array" ref="S424">(K424/$K$4)/SUMPRODUCT($F424:$L424/$F$4:$L$4)*100</f>
        <v>2.20313148468724</v>
      </c>
      <c r="T424" s="1" cm="1">
        <f t="array" ref="T424">(L424/$L$4)/SUMPRODUCT($F424:$L424/$F$4:$L$4)*100</f>
        <v>0</v>
      </c>
      <c r="U424" s="1">
        <f t="shared" si="133"/>
        <v>100</v>
      </c>
      <c r="V424" s="1">
        <f t="shared" si="134"/>
        <v>6</v>
      </c>
      <c r="W424" s="1">
        <f t="shared" si="135"/>
        <v>7</v>
      </c>
      <c r="X424" s="1">
        <f t="shared" si="136"/>
        <v>6</v>
      </c>
      <c r="Y424" s="1">
        <f t="shared" si="137"/>
        <v>0.0214285714285714</v>
      </c>
      <c r="Z424" s="1">
        <f t="shared" si="138"/>
        <v>0</v>
      </c>
      <c r="AA424" s="1">
        <f t="shared" si="139"/>
        <v>0</v>
      </c>
      <c r="AB424" s="1">
        <f t="shared" si="140"/>
        <v>0.1</v>
      </c>
      <c r="AC424" s="1">
        <f t="shared" si="141"/>
        <v>0</v>
      </c>
      <c r="AD424" s="1">
        <f t="shared" si="142"/>
        <v>1.18999437932613</v>
      </c>
      <c r="AE424" s="1">
        <f t="shared" si="143"/>
        <v>0.0142857142857143</v>
      </c>
      <c r="AF424" s="1">
        <f t="shared" si="144"/>
        <v>70</v>
      </c>
      <c r="AG424" s="1">
        <f t="shared" si="145"/>
        <v>0.7</v>
      </c>
      <c r="AH424" s="7">
        <f t="shared" si="146"/>
        <v>0.101758737024918</v>
      </c>
      <c r="AI424" s="7" cm="1">
        <f t="array" ref="AI424">SQRT(SUMPRODUCT(N424:T424/100,(1-($N$4:$T$4/(SUMPRODUCT(N424:T424,$N$4:$T$4)/100)))^2))</f>
        <v>0.0290537376869327</v>
      </c>
      <c r="AJ424" s="7" cm="1">
        <f t="array" ref="AJ424">SUMPRODUCT(N424:T424,$N$3:$T$3)/100</f>
        <v>1.8947687920439</v>
      </c>
      <c r="AK424" s="7" cm="1">
        <f t="array" ref="AK424">SUMPRODUCT(N424:T424/100,($N$3:$T$3-(SUMPRODUCT(N424:T424,$N$3:$T$3)/100))^2)</f>
        <v>0.00234106527333297</v>
      </c>
      <c r="AL424" s="7" cm="1">
        <f t="array" ref="AL424">SUMPRODUCT(N424:T424/100,($N$2:$T$2-(SUMPRODUCT(N424:T424,$N$2:$T$2)/100))^2)</f>
        <v>2.09350754742919</v>
      </c>
      <c r="AM424" s="7" cm="1">
        <f t="array" ref="AM424">SUMPRODUCT(N424:T424,$N$2:$T$2)/100</f>
        <v>10.6504823790299</v>
      </c>
      <c r="AN424" s="1" cm="1">
        <f t="array" ref="AN424">SUMPRODUCT(N424:T424,$N$1:$T$1)/100</f>
        <v>1109.7582017422</v>
      </c>
      <c r="AO424" s="1" cm="1">
        <f t="array" ref="AO424">-8.314*SUMPRODUCT((N424:T424/100)*LN(N424:T424/100+0.000000000001))</f>
        <v>3.62139437182299</v>
      </c>
      <c r="AP424" s="1" cm="1">
        <f t="array" ref="AP424">SUMPRODUCT((N424:T424/100)^2)</f>
        <v>0.811471129274498</v>
      </c>
      <c r="AQ424" s="1" cm="1">
        <f t="array" ref="AQ424">1/SUMPRODUCT((N424:T424/100)^2)</f>
        <v>1.23232973290628</v>
      </c>
      <c r="AR424" s="1" t="s">
        <v>55</v>
      </c>
      <c r="AS424" s="6">
        <f t="shared" si="147"/>
        <v>2</v>
      </c>
      <c r="AT424" s="1">
        <v>979.85</v>
      </c>
      <c r="AU424" s="1">
        <v>4</v>
      </c>
      <c r="AV424" s="1">
        <v>50</v>
      </c>
      <c r="AW424" s="1">
        <v>449.85</v>
      </c>
      <c r="AX424" s="1">
        <v>1.5</v>
      </c>
      <c r="AY424" s="5">
        <f t="shared" si="148"/>
        <v>224.925</v>
      </c>
      <c r="AZ424" s="1">
        <f t="shared" si="149"/>
        <v>0.75</v>
      </c>
      <c r="BA424" s="1">
        <f t="shared" si="150"/>
        <v>674.775</v>
      </c>
      <c r="BB424" s="1">
        <f t="shared" si="151"/>
        <v>530</v>
      </c>
      <c r="BC424" s="1" t="s">
        <v>56</v>
      </c>
      <c r="BD424" s="1">
        <v>309</v>
      </c>
      <c r="BE424" s="1" t="s">
        <v>52</v>
      </c>
      <c r="BF424" s="1" t="s">
        <v>52</v>
      </c>
      <c r="BG424" s="1">
        <v>31</v>
      </c>
      <c r="BH424" s="1">
        <f t="shared" si="152"/>
        <v>1.24965664626375</v>
      </c>
      <c r="BI424" s="1">
        <f t="shared" si="153"/>
        <v>0.798244919255891</v>
      </c>
    </row>
    <row r="425" spans="1:61">
      <c r="A425" s="1">
        <v>785</v>
      </c>
      <c r="B425" s="1" t="s">
        <v>98</v>
      </c>
      <c r="C425" s="1" t="str">
        <f>_xlfn.XLOOKUP(A425,All!$A:$A,All!$C:$C,"")</f>
        <v>Cu-Al-Cr-Mg-Ni-Si</v>
      </c>
      <c r="D425" s="1">
        <v>2</v>
      </c>
      <c r="E425" s="1" t="s">
        <v>1344</v>
      </c>
      <c r="F425" s="1">
        <f t="shared" si="132"/>
        <v>92.25</v>
      </c>
      <c r="G425" s="1">
        <v>0.5</v>
      </c>
      <c r="H425" s="1">
        <v>0.1</v>
      </c>
      <c r="I425" s="1">
        <v>0.15</v>
      </c>
      <c r="J425" s="1">
        <v>6</v>
      </c>
      <c r="K425" s="1">
        <v>1</v>
      </c>
      <c r="L425" s="1">
        <v>0</v>
      </c>
      <c r="M425" s="1" t="s">
        <v>1345</v>
      </c>
      <c r="N425" s="1" cm="1">
        <f t="array" ref="N425">(F425/$F$4)/SUMPRODUCT($F425:$L425/$F$4:$L$4)*100</f>
        <v>89.8241262975082</v>
      </c>
      <c r="O425" s="1" cm="1">
        <f t="array" ref="O425">(G425/$G$4)/SUMPRODUCT($F425:$L425/$F$4:$L$4)*100</f>
        <v>1.14659676353571</v>
      </c>
      <c r="P425" s="1" cm="1">
        <f t="array" ref="P425">(H425/$H$4)/SUMPRODUCT($F425:$L425/$F$4:$L$4)*100</f>
        <v>0.118999437932613</v>
      </c>
      <c r="Q425" s="1" cm="1">
        <f t="array" ref="Q425">(I425/$I$4)/SUMPRODUCT($F425:$L425/$F$4:$L$4)*100</f>
        <v>0.381865548739609</v>
      </c>
      <c r="R425" s="1" cm="1">
        <f t="array" ref="R425">(J425/$J$4)/SUMPRODUCT($F425:$L425/$F$4:$L$4)*100</f>
        <v>6.32528046759661</v>
      </c>
      <c r="S425" s="1" cm="1">
        <f t="array" ref="S425">(K425/$K$4)/SUMPRODUCT($F425:$L425/$F$4:$L$4)*100</f>
        <v>2.20313148468724</v>
      </c>
      <c r="T425" s="1" cm="1">
        <f t="array" ref="T425">(L425/$L$4)/SUMPRODUCT($F425:$L425/$F$4:$L$4)*100</f>
        <v>0</v>
      </c>
      <c r="U425" s="1">
        <f t="shared" si="133"/>
        <v>100</v>
      </c>
      <c r="V425" s="1">
        <f t="shared" si="134"/>
        <v>6</v>
      </c>
      <c r="W425" s="1">
        <f t="shared" si="135"/>
        <v>7</v>
      </c>
      <c r="X425" s="1">
        <f t="shared" si="136"/>
        <v>6</v>
      </c>
      <c r="Y425" s="1">
        <f t="shared" si="137"/>
        <v>0.0214285714285714</v>
      </c>
      <c r="Z425" s="1">
        <f t="shared" si="138"/>
        <v>0</v>
      </c>
      <c r="AA425" s="1">
        <f t="shared" si="139"/>
        <v>0</v>
      </c>
      <c r="AB425" s="1">
        <f t="shared" si="140"/>
        <v>0.1</v>
      </c>
      <c r="AC425" s="1">
        <f t="shared" si="141"/>
        <v>0</v>
      </c>
      <c r="AD425" s="1">
        <f t="shared" si="142"/>
        <v>1.18999437932613</v>
      </c>
      <c r="AE425" s="1">
        <f t="shared" si="143"/>
        <v>0.0142857142857143</v>
      </c>
      <c r="AF425" s="1">
        <f t="shared" si="144"/>
        <v>70</v>
      </c>
      <c r="AG425" s="1">
        <f t="shared" si="145"/>
        <v>0.7</v>
      </c>
      <c r="AH425" s="7">
        <f t="shared" si="146"/>
        <v>0.101758737024918</v>
      </c>
      <c r="AI425" s="7" cm="1">
        <f t="array" ref="AI425">SQRT(SUMPRODUCT(N425:T425/100,(1-($N$4:$T$4/(SUMPRODUCT(N425:T425,$N$4:$T$4)/100)))^2))</f>
        <v>0.0290537376869327</v>
      </c>
      <c r="AJ425" s="7" cm="1">
        <f t="array" ref="AJ425">SUMPRODUCT(N425:T425,$N$3:$T$3)/100</f>
        <v>1.8947687920439</v>
      </c>
      <c r="AK425" s="7" cm="1">
        <f t="array" ref="AK425">SUMPRODUCT(N425:T425/100,($N$3:$T$3-(SUMPRODUCT(N425:T425,$N$3:$T$3)/100))^2)</f>
        <v>0.00234106527333297</v>
      </c>
      <c r="AL425" s="7" cm="1">
        <f t="array" ref="AL425">SUMPRODUCT(N425:T425/100,($N$2:$T$2-(SUMPRODUCT(N425:T425,$N$2:$T$2)/100))^2)</f>
        <v>2.09350754742919</v>
      </c>
      <c r="AM425" s="7" cm="1">
        <f t="array" ref="AM425">SUMPRODUCT(N425:T425,$N$2:$T$2)/100</f>
        <v>10.6504823790299</v>
      </c>
      <c r="AN425" s="1" cm="1">
        <f t="array" ref="AN425">SUMPRODUCT(N425:T425,$N$1:$T$1)/100</f>
        <v>1109.7582017422</v>
      </c>
      <c r="AO425" s="1" cm="1">
        <f t="array" ref="AO425">-8.314*SUMPRODUCT((N425:T425/100)*LN(N425:T425/100+0.000000000001))</f>
        <v>3.62139437182299</v>
      </c>
      <c r="AP425" s="1" cm="1">
        <f t="array" ref="AP425">SUMPRODUCT((N425:T425/100)^2)</f>
        <v>0.811471129274498</v>
      </c>
      <c r="AQ425" s="1" cm="1">
        <f t="array" ref="AQ425">1/SUMPRODUCT((N425:T425/100)^2)</f>
        <v>1.23232973290628</v>
      </c>
      <c r="AR425" s="1" t="s">
        <v>50</v>
      </c>
      <c r="AS425" s="6">
        <f t="shared" si="147"/>
        <v>1</v>
      </c>
      <c r="AT425" s="1">
        <v>969.85</v>
      </c>
      <c r="AU425" s="1">
        <v>6</v>
      </c>
      <c r="AV425" s="1">
        <v>50</v>
      </c>
      <c r="AW425" s="1">
        <v>449.85</v>
      </c>
      <c r="AX425" s="1">
        <v>17</v>
      </c>
      <c r="AY425" s="5">
        <f t="shared" si="148"/>
        <v>224.925</v>
      </c>
      <c r="AZ425" s="1">
        <f t="shared" si="149"/>
        <v>8.5</v>
      </c>
      <c r="BA425" s="1">
        <f t="shared" si="150"/>
        <v>7647.45</v>
      </c>
      <c r="BB425" s="1">
        <f t="shared" si="151"/>
        <v>520</v>
      </c>
      <c r="BC425" s="1" t="s">
        <v>51</v>
      </c>
      <c r="BD425" s="1">
        <v>311</v>
      </c>
      <c r="BE425" s="1" t="s">
        <v>52</v>
      </c>
      <c r="BF425" s="1" t="s">
        <v>52</v>
      </c>
      <c r="BG425" s="1">
        <v>31</v>
      </c>
      <c r="BH425" s="1">
        <f t="shared" si="152"/>
        <v>1.27537849638088</v>
      </c>
      <c r="BI425" s="1">
        <f t="shared" si="153"/>
        <v>0.796451175291166</v>
      </c>
    </row>
    <row r="426" spans="1:61">
      <c r="A426" s="1">
        <v>603</v>
      </c>
      <c r="B426" s="1" t="s">
        <v>97</v>
      </c>
      <c r="C426" s="1" t="str">
        <f>_xlfn.XLOOKUP(A426,All!$A:$A,All!$C:$C,"")</f>
        <v>Cu-Al-Cr-Mg-Ni-Si</v>
      </c>
      <c r="D426" s="1">
        <v>2</v>
      </c>
      <c r="E426" s="1" t="s">
        <v>1344</v>
      </c>
      <c r="F426" s="1">
        <f t="shared" si="132"/>
        <v>92.27</v>
      </c>
      <c r="G426" s="1">
        <v>0.49</v>
      </c>
      <c r="H426" s="1">
        <v>0.11</v>
      </c>
      <c r="I426" s="1">
        <v>0.12</v>
      </c>
      <c r="J426" s="1">
        <v>5.98</v>
      </c>
      <c r="K426" s="1">
        <v>1.03</v>
      </c>
      <c r="L426" s="1">
        <v>0</v>
      </c>
      <c r="M426" s="1" t="s">
        <v>1345</v>
      </c>
      <c r="N426" s="1" cm="1">
        <f t="array" ref="N426">(F426/$F$4)/SUMPRODUCT($F426:$L426/$F$4:$L$4)*100</f>
        <v>89.8641984588999</v>
      </c>
      <c r="O426" s="1" cm="1">
        <f t="array" ref="O426">(G426/$G$4)/SUMPRODUCT($F426:$L426/$F$4:$L$4)*100</f>
        <v>1.12392244657047</v>
      </c>
      <c r="P426" s="1" cm="1">
        <f t="array" ref="P426">(H426/$H$4)/SUMPRODUCT($F426:$L426/$F$4:$L$4)*100</f>
        <v>0.130929392522741</v>
      </c>
      <c r="Q426" s="1" cm="1">
        <f t="array" ref="Q426">(I426/$I$4)/SUMPRODUCT($F426:$L426/$F$4:$L$4)*100</f>
        <v>0.305562478066051</v>
      </c>
      <c r="R426" s="1" cm="1">
        <f t="array" ref="R426">(J426/$J$4)/SUMPRODUCT($F426:$L426/$F$4:$L$4)*100</f>
        <v>6.30564153814258</v>
      </c>
      <c r="S426" s="1" cm="1">
        <f t="array" ref="S426">(K426/$K$4)/SUMPRODUCT($F426:$L426/$F$4:$L$4)*100</f>
        <v>2.26974568579824</v>
      </c>
      <c r="T426" s="1" cm="1">
        <f t="array" ref="T426">(L426/$L$4)/SUMPRODUCT($F426:$L426/$F$4:$L$4)*100</f>
        <v>0</v>
      </c>
      <c r="U426" s="1">
        <f t="shared" si="133"/>
        <v>100</v>
      </c>
      <c r="V426" s="1">
        <f t="shared" si="134"/>
        <v>5.80582524271845</v>
      </c>
      <c r="W426" s="1">
        <f t="shared" si="135"/>
        <v>7.01</v>
      </c>
      <c r="X426" s="1">
        <f t="shared" si="136"/>
        <v>6.1594</v>
      </c>
      <c r="Y426" s="1">
        <f t="shared" si="137"/>
        <v>0.0171184022824536</v>
      </c>
      <c r="Z426" s="1">
        <f t="shared" si="138"/>
        <v>0</v>
      </c>
      <c r="AA426" s="1">
        <f t="shared" si="139"/>
        <v>0</v>
      </c>
      <c r="AB426" s="1">
        <f t="shared" si="140"/>
        <v>0.11</v>
      </c>
      <c r="AC426" s="1">
        <f t="shared" si="141"/>
        <v>0</v>
      </c>
      <c r="AD426" s="1">
        <f t="shared" si="142"/>
        <v>1.19026720475219</v>
      </c>
      <c r="AE426" s="1">
        <f t="shared" si="143"/>
        <v>0.0156918687589158</v>
      </c>
      <c r="AF426" s="1">
        <f t="shared" si="144"/>
        <v>63.7272727272727</v>
      </c>
      <c r="AG426" s="1">
        <f t="shared" si="145"/>
        <v>0.7711</v>
      </c>
      <c r="AH426" s="7">
        <f t="shared" si="146"/>
        <v>0.101358015411001</v>
      </c>
      <c r="AI426" s="7" cm="1">
        <f t="array" ref="AI426">SQRT(SUMPRODUCT(N426:T426/100,(1-($N$4:$T$4/(SUMPRODUCT(N426:T426,$N$4:$T$4)/100)))^2))</f>
        <v>0.0283459528596504</v>
      </c>
      <c r="AJ426" s="7" cm="1">
        <f t="array" ref="AJ426">SUMPRODUCT(N426:T426,$N$3:$T$3)/100</f>
        <v>1.89525413989612</v>
      </c>
      <c r="AK426" s="7" cm="1">
        <f t="array" ref="AK426">SUMPRODUCT(N426:T426/100,($N$3:$T$3-(SUMPRODUCT(N426:T426,$N$3:$T$3)/100))^2)</f>
        <v>0.00206807954721929</v>
      </c>
      <c r="AL426" s="7" cm="1">
        <f t="array" ref="AL426">SUMPRODUCT(N426:T426/100,($N$2:$T$2-(SUMPRODUCT(N426:T426,$N$2:$T$2)/100))^2)</f>
        <v>2.05513365727056</v>
      </c>
      <c r="AM426" s="7" cm="1">
        <f t="array" ref="AM426">SUMPRODUCT(N426:T426,$N$2:$T$2)/100</f>
        <v>10.654100498235</v>
      </c>
      <c r="AN426" s="1" cm="1">
        <f t="array" ref="AN426">SUMPRODUCT(N426:T426,$N$1:$T$1)/100</f>
        <v>1110.43082202411</v>
      </c>
      <c r="AO426" s="1" cm="1">
        <f t="array" ref="AO426">-8.314*SUMPRODUCT((N426:T426/100)*LN(N426:T426/100+0.000000000001))</f>
        <v>3.60047464611669</v>
      </c>
      <c r="AP426" s="1" cm="1">
        <f t="array" ref="AP426">SUMPRODUCT((N426:T426/100)^2)</f>
        <v>0.812186073794603</v>
      </c>
      <c r="AQ426" s="1" cm="1">
        <f t="array" ref="AQ426">1/SUMPRODUCT((N426:T426/100)^2)</f>
        <v>1.23124494775922</v>
      </c>
      <c r="AR426" s="1" t="s">
        <v>50</v>
      </c>
      <c r="AS426" s="6">
        <f t="shared" si="147"/>
        <v>1</v>
      </c>
      <c r="AT426" s="1">
        <v>969.85</v>
      </c>
      <c r="AU426" s="1">
        <v>6</v>
      </c>
      <c r="AV426" s="1">
        <v>50</v>
      </c>
      <c r="AW426" s="1">
        <v>499.85</v>
      </c>
      <c r="AX426" s="1">
        <v>1</v>
      </c>
      <c r="AY426" s="5">
        <f t="shared" si="148"/>
        <v>249.925</v>
      </c>
      <c r="AZ426" s="1">
        <f t="shared" si="149"/>
        <v>0.5</v>
      </c>
      <c r="BA426" s="1">
        <f t="shared" si="150"/>
        <v>499.85</v>
      </c>
      <c r="BB426" s="1">
        <f t="shared" si="151"/>
        <v>470</v>
      </c>
      <c r="BC426" s="1" t="s">
        <v>51</v>
      </c>
      <c r="BD426" s="1">
        <v>313</v>
      </c>
      <c r="BE426" s="1" t="s">
        <v>52</v>
      </c>
      <c r="BF426" s="1" t="s">
        <v>52</v>
      </c>
      <c r="BG426" s="1">
        <v>31</v>
      </c>
      <c r="BH426" s="1">
        <f t="shared" si="152"/>
        <v>1.30110034649801</v>
      </c>
      <c r="BI426" s="1">
        <f t="shared" si="153"/>
        <v>0.79470074482459</v>
      </c>
    </row>
    <row r="427" spans="1:61">
      <c r="A427" s="1">
        <v>723</v>
      </c>
      <c r="B427" s="1" t="s">
        <v>96</v>
      </c>
      <c r="C427" s="1" t="str">
        <f>_xlfn.XLOOKUP(A427,All!$A:$A,All!$C:$C,"")</f>
        <v>Cu-Al-Cr-Mg-Ni-Si</v>
      </c>
      <c r="D427" s="1">
        <v>2</v>
      </c>
      <c r="E427" s="1" t="s">
        <v>1344</v>
      </c>
      <c r="F427" s="1">
        <f t="shared" si="132"/>
        <v>92.25</v>
      </c>
      <c r="G427" s="1">
        <v>0.5</v>
      </c>
      <c r="H427" s="1">
        <v>0.1</v>
      </c>
      <c r="I427" s="1">
        <v>0.15</v>
      </c>
      <c r="J427" s="1">
        <v>6</v>
      </c>
      <c r="K427" s="1">
        <v>1</v>
      </c>
      <c r="L427" s="1">
        <v>0</v>
      </c>
      <c r="M427" s="1" t="s">
        <v>1345</v>
      </c>
      <c r="N427" s="1" cm="1">
        <f t="array" ref="N427">(F427/$F$4)/SUMPRODUCT($F427:$L427/$F$4:$L$4)*100</f>
        <v>89.8241262975082</v>
      </c>
      <c r="O427" s="1" cm="1">
        <f t="array" ref="O427">(G427/$G$4)/SUMPRODUCT($F427:$L427/$F$4:$L$4)*100</f>
        <v>1.14659676353571</v>
      </c>
      <c r="P427" s="1" cm="1">
        <f t="array" ref="P427">(H427/$H$4)/SUMPRODUCT($F427:$L427/$F$4:$L$4)*100</f>
        <v>0.118999437932613</v>
      </c>
      <c r="Q427" s="1" cm="1">
        <f t="array" ref="Q427">(I427/$I$4)/SUMPRODUCT($F427:$L427/$F$4:$L$4)*100</f>
        <v>0.381865548739609</v>
      </c>
      <c r="R427" s="1" cm="1">
        <f t="array" ref="R427">(J427/$J$4)/SUMPRODUCT($F427:$L427/$F$4:$L$4)*100</f>
        <v>6.32528046759661</v>
      </c>
      <c r="S427" s="1" cm="1">
        <f t="array" ref="S427">(K427/$K$4)/SUMPRODUCT($F427:$L427/$F$4:$L$4)*100</f>
        <v>2.20313148468724</v>
      </c>
      <c r="T427" s="1" cm="1">
        <f t="array" ref="T427">(L427/$L$4)/SUMPRODUCT($F427:$L427/$F$4:$L$4)*100</f>
        <v>0</v>
      </c>
      <c r="U427" s="1">
        <f t="shared" si="133"/>
        <v>100</v>
      </c>
      <c r="V427" s="1">
        <f t="shared" si="134"/>
        <v>6</v>
      </c>
      <c r="W427" s="1">
        <f t="shared" si="135"/>
        <v>7</v>
      </c>
      <c r="X427" s="1">
        <f t="shared" si="136"/>
        <v>6</v>
      </c>
      <c r="Y427" s="1">
        <f t="shared" si="137"/>
        <v>0.0214285714285714</v>
      </c>
      <c r="Z427" s="1">
        <f t="shared" si="138"/>
        <v>0</v>
      </c>
      <c r="AA427" s="1">
        <f t="shared" si="139"/>
        <v>0</v>
      </c>
      <c r="AB427" s="1">
        <f t="shared" si="140"/>
        <v>0.1</v>
      </c>
      <c r="AC427" s="1">
        <f t="shared" si="141"/>
        <v>0</v>
      </c>
      <c r="AD427" s="1">
        <f t="shared" si="142"/>
        <v>1.18999437932613</v>
      </c>
      <c r="AE427" s="1">
        <f t="shared" si="143"/>
        <v>0.0142857142857143</v>
      </c>
      <c r="AF427" s="1">
        <f t="shared" si="144"/>
        <v>70</v>
      </c>
      <c r="AG427" s="1">
        <f t="shared" si="145"/>
        <v>0.7</v>
      </c>
      <c r="AH427" s="7">
        <f t="shared" si="146"/>
        <v>0.101758737024918</v>
      </c>
      <c r="AI427" s="7" cm="1">
        <f t="array" ref="AI427">SQRT(SUMPRODUCT(N427:T427/100,(1-($N$4:$T$4/(SUMPRODUCT(N427:T427,$N$4:$T$4)/100)))^2))</f>
        <v>0.0290537376869327</v>
      </c>
      <c r="AJ427" s="7" cm="1">
        <f t="array" ref="AJ427">SUMPRODUCT(N427:T427,$N$3:$T$3)/100</f>
        <v>1.8947687920439</v>
      </c>
      <c r="AK427" s="7" cm="1">
        <f t="array" ref="AK427">SUMPRODUCT(N427:T427/100,($N$3:$T$3-(SUMPRODUCT(N427:T427,$N$3:$T$3)/100))^2)</f>
        <v>0.00234106527333297</v>
      </c>
      <c r="AL427" s="7" cm="1">
        <f t="array" ref="AL427">SUMPRODUCT(N427:T427/100,($N$2:$T$2-(SUMPRODUCT(N427:T427,$N$2:$T$2)/100))^2)</f>
        <v>2.09350754742919</v>
      </c>
      <c r="AM427" s="7" cm="1">
        <f t="array" ref="AM427">SUMPRODUCT(N427:T427,$N$2:$T$2)/100</f>
        <v>10.6504823790299</v>
      </c>
      <c r="AN427" s="1" cm="1">
        <f t="array" ref="AN427">SUMPRODUCT(N427:T427,$N$1:$T$1)/100</f>
        <v>1109.7582017422</v>
      </c>
      <c r="AO427" s="1" cm="1">
        <f t="array" ref="AO427">-8.314*SUMPRODUCT((N427:T427/100)*LN(N427:T427/100+0.000000000001))</f>
        <v>3.62139437182299</v>
      </c>
      <c r="AP427" s="1" cm="1">
        <f t="array" ref="AP427">SUMPRODUCT((N427:T427/100)^2)</f>
        <v>0.811471129274498</v>
      </c>
      <c r="AQ427" s="1" cm="1">
        <f t="array" ref="AQ427">1/SUMPRODUCT((N427:T427/100)^2)</f>
        <v>1.23232973290628</v>
      </c>
      <c r="AR427" s="1" t="s">
        <v>50</v>
      </c>
      <c r="AS427" s="6">
        <f t="shared" si="147"/>
        <v>1</v>
      </c>
      <c r="AT427" s="1">
        <v>969.85</v>
      </c>
      <c r="AU427" s="1">
        <v>4</v>
      </c>
      <c r="AV427" s="1">
        <v>50</v>
      </c>
      <c r="AW427" s="1">
        <v>449.85</v>
      </c>
      <c r="AX427" s="1">
        <v>9</v>
      </c>
      <c r="AY427" s="5">
        <f t="shared" si="148"/>
        <v>224.925</v>
      </c>
      <c r="AZ427" s="1">
        <f t="shared" si="149"/>
        <v>4.5</v>
      </c>
      <c r="BA427" s="1">
        <f t="shared" si="150"/>
        <v>4048.65</v>
      </c>
      <c r="BB427" s="1">
        <f t="shared" si="151"/>
        <v>520</v>
      </c>
      <c r="BC427" s="1" t="s">
        <v>51</v>
      </c>
      <c r="BD427" s="1">
        <v>319</v>
      </c>
      <c r="BE427" s="1" t="s">
        <v>52</v>
      </c>
      <c r="BF427" s="1" t="s">
        <v>52</v>
      </c>
      <c r="BG427" s="1">
        <v>31</v>
      </c>
      <c r="BH427" s="1">
        <f t="shared" si="152"/>
        <v>1.3782658968494</v>
      </c>
      <c r="BI427" s="1">
        <f t="shared" si="153"/>
        <v>0.789712178970565</v>
      </c>
    </row>
    <row r="428" spans="1:61">
      <c r="A428" s="1">
        <v>703</v>
      </c>
      <c r="B428" s="1" t="s">
        <v>96</v>
      </c>
      <c r="C428" s="1" t="str">
        <f>_xlfn.XLOOKUP(A428,All!$A:$A,All!$C:$C,"")</f>
        <v>Cu-Al-Cr-Mg-Ni-Si</v>
      </c>
      <c r="D428" s="1">
        <v>2</v>
      </c>
      <c r="E428" s="1" t="s">
        <v>1344</v>
      </c>
      <c r="F428" s="1">
        <f t="shared" si="132"/>
        <v>92.25</v>
      </c>
      <c r="G428" s="1">
        <v>0.5</v>
      </c>
      <c r="H428" s="1">
        <v>0.1</v>
      </c>
      <c r="I428" s="1">
        <v>0.15</v>
      </c>
      <c r="J428" s="1">
        <v>6</v>
      </c>
      <c r="K428" s="1">
        <v>1</v>
      </c>
      <c r="L428" s="1">
        <v>0</v>
      </c>
      <c r="M428" s="1" t="s">
        <v>1345</v>
      </c>
      <c r="N428" s="1" cm="1">
        <f t="array" ref="N428">(F428/$F$4)/SUMPRODUCT($F428:$L428/$F$4:$L$4)*100</f>
        <v>89.8241262975082</v>
      </c>
      <c r="O428" s="1" cm="1">
        <f t="array" ref="O428">(G428/$G$4)/SUMPRODUCT($F428:$L428/$F$4:$L$4)*100</f>
        <v>1.14659676353571</v>
      </c>
      <c r="P428" s="1" cm="1">
        <f t="array" ref="P428">(H428/$H$4)/SUMPRODUCT($F428:$L428/$F$4:$L$4)*100</f>
        <v>0.118999437932613</v>
      </c>
      <c r="Q428" s="1" cm="1">
        <f t="array" ref="Q428">(I428/$I$4)/SUMPRODUCT($F428:$L428/$F$4:$L$4)*100</f>
        <v>0.381865548739609</v>
      </c>
      <c r="R428" s="1" cm="1">
        <f t="array" ref="R428">(J428/$J$4)/SUMPRODUCT($F428:$L428/$F$4:$L$4)*100</f>
        <v>6.32528046759661</v>
      </c>
      <c r="S428" s="1" cm="1">
        <f t="array" ref="S428">(K428/$K$4)/SUMPRODUCT($F428:$L428/$F$4:$L$4)*100</f>
        <v>2.20313148468724</v>
      </c>
      <c r="T428" s="1" cm="1">
        <f t="array" ref="T428">(L428/$L$4)/SUMPRODUCT($F428:$L428/$F$4:$L$4)*100</f>
        <v>0</v>
      </c>
      <c r="U428" s="1">
        <f t="shared" si="133"/>
        <v>100</v>
      </c>
      <c r="V428" s="1">
        <f t="shared" si="134"/>
        <v>6</v>
      </c>
      <c r="W428" s="1">
        <f t="shared" si="135"/>
        <v>7</v>
      </c>
      <c r="X428" s="1">
        <f t="shared" si="136"/>
        <v>6</v>
      </c>
      <c r="Y428" s="1">
        <f t="shared" si="137"/>
        <v>0.0214285714285714</v>
      </c>
      <c r="Z428" s="1">
        <f t="shared" si="138"/>
        <v>0</v>
      </c>
      <c r="AA428" s="1">
        <f t="shared" si="139"/>
        <v>0</v>
      </c>
      <c r="AB428" s="1">
        <f t="shared" si="140"/>
        <v>0.1</v>
      </c>
      <c r="AC428" s="1">
        <f t="shared" si="141"/>
        <v>0</v>
      </c>
      <c r="AD428" s="1">
        <f t="shared" si="142"/>
        <v>1.18999437932613</v>
      </c>
      <c r="AE428" s="1">
        <f t="shared" si="143"/>
        <v>0.0142857142857143</v>
      </c>
      <c r="AF428" s="1">
        <f t="shared" si="144"/>
        <v>70</v>
      </c>
      <c r="AG428" s="1">
        <f t="shared" si="145"/>
        <v>0.7</v>
      </c>
      <c r="AH428" s="7">
        <f t="shared" si="146"/>
        <v>0.101758737024918</v>
      </c>
      <c r="AI428" s="7" cm="1">
        <f t="array" ref="AI428">SQRT(SUMPRODUCT(N428:T428/100,(1-($N$4:$T$4/(SUMPRODUCT(N428:T428,$N$4:$T$4)/100)))^2))</f>
        <v>0.0290537376869327</v>
      </c>
      <c r="AJ428" s="7" cm="1">
        <f t="array" ref="AJ428">SUMPRODUCT(N428:T428,$N$3:$T$3)/100</f>
        <v>1.8947687920439</v>
      </c>
      <c r="AK428" s="7" cm="1">
        <f t="array" ref="AK428">SUMPRODUCT(N428:T428/100,($N$3:$T$3-(SUMPRODUCT(N428:T428,$N$3:$T$3)/100))^2)</f>
        <v>0.00234106527333297</v>
      </c>
      <c r="AL428" s="7" cm="1">
        <f t="array" ref="AL428">SUMPRODUCT(N428:T428/100,($N$2:$T$2-(SUMPRODUCT(N428:T428,$N$2:$T$2)/100))^2)</f>
        <v>2.09350754742919</v>
      </c>
      <c r="AM428" s="7" cm="1">
        <f t="array" ref="AM428">SUMPRODUCT(N428:T428,$N$2:$T$2)/100</f>
        <v>10.6504823790299</v>
      </c>
      <c r="AN428" s="1" cm="1">
        <f t="array" ref="AN428">SUMPRODUCT(N428:T428,$N$1:$T$1)/100</f>
        <v>1109.7582017422</v>
      </c>
      <c r="AO428" s="1" cm="1">
        <f t="array" ref="AO428">-8.314*SUMPRODUCT((N428:T428/100)*LN(N428:T428/100+0.000000000001))</f>
        <v>3.62139437182299</v>
      </c>
      <c r="AP428" s="1" cm="1">
        <f t="array" ref="AP428">SUMPRODUCT((N428:T428/100)^2)</f>
        <v>0.811471129274498</v>
      </c>
      <c r="AQ428" s="1" cm="1">
        <f t="array" ref="AQ428">1/SUMPRODUCT((N428:T428/100)^2)</f>
        <v>1.23232973290628</v>
      </c>
      <c r="AR428" s="1" t="s">
        <v>50</v>
      </c>
      <c r="AS428" s="6">
        <f t="shared" si="147"/>
        <v>1</v>
      </c>
      <c r="AT428" s="1">
        <v>969.85</v>
      </c>
      <c r="AU428" s="1">
        <v>4</v>
      </c>
      <c r="AV428" s="1">
        <v>50</v>
      </c>
      <c r="AW428" s="1">
        <v>449.85</v>
      </c>
      <c r="AX428" s="1">
        <v>7</v>
      </c>
      <c r="AY428" s="5">
        <f t="shared" si="148"/>
        <v>224.925</v>
      </c>
      <c r="AZ428" s="1">
        <f t="shared" si="149"/>
        <v>3.5</v>
      </c>
      <c r="BA428" s="1">
        <f t="shared" si="150"/>
        <v>3148.95</v>
      </c>
      <c r="BB428" s="1">
        <f t="shared" si="151"/>
        <v>520</v>
      </c>
      <c r="BC428" s="1" t="s">
        <v>51</v>
      </c>
      <c r="BD428" s="1">
        <v>320</v>
      </c>
      <c r="BE428" s="1" t="s">
        <v>52</v>
      </c>
      <c r="BF428" s="1" t="s">
        <v>52</v>
      </c>
      <c r="BG428" s="1">
        <v>31</v>
      </c>
      <c r="BH428" s="1">
        <f t="shared" si="152"/>
        <v>1.39112682190797</v>
      </c>
      <c r="BI428" s="1">
        <f t="shared" si="153"/>
        <v>0.788919430073695</v>
      </c>
    </row>
    <row r="429" spans="1:61">
      <c r="A429" s="1">
        <v>683</v>
      </c>
      <c r="B429" s="1" t="s">
        <v>96</v>
      </c>
      <c r="C429" s="1" t="str">
        <f>_xlfn.XLOOKUP(A429,All!$A:$A,All!$C:$C,"")</f>
        <v>Cu-Al-Cr-Mg-Ni-Si</v>
      </c>
      <c r="D429" s="1">
        <v>2</v>
      </c>
      <c r="E429" s="1" t="s">
        <v>1344</v>
      </c>
      <c r="F429" s="1">
        <f t="shared" si="132"/>
        <v>92.25</v>
      </c>
      <c r="G429" s="1">
        <v>0.5</v>
      </c>
      <c r="H429" s="1">
        <v>0.1</v>
      </c>
      <c r="I429" s="1">
        <v>0.15</v>
      </c>
      <c r="J429" s="1">
        <v>6</v>
      </c>
      <c r="K429" s="1">
        <v>1</v>
      </c>
      <c r="L429" s="1">
        <v>0</v>
      </c>
      <c r="M429" s="1" t="s">
        <v>1345</v>
      </c>
      <c r="N429" s="1" cm="1">
        <f t="array" ref="N429">(F429/$F$4)/SUMPRODUCT($F429:$L429/$F$4:$L$4)*100</f>
        <v>89.8241262975082</v>
      </c>
      <c r="O429" s="1" cm="1">
        <f t="array" ref="O429">(G429/$G$4)/SUMPRODUCT($F429:$L429/$F$4:$L$4)*100</f>
        <v>1.14659676353571</v>
      </c>
      <c r="P429" s="1" cm="1">
        <f t="array" ref="P429">(H429/$H$4)/SUMPRODUCT($F429:$L429/$F$4:$L$4)*100</f>
        <v>0.118999437932613</v>
      </c>
      <c r="Q429" s="1" cm="1">
        <f t="array" ref="Q429">(I429/$I$4)/SUMPRODUCT($F429:$L429/$F$4:$L$4)*100</f>
        <v>0.381865548739609</v>
      </c>
      <c r="R429" s="1" cm="1">
        <f t="array" ref="R429">(J429/$J$4)/SUMPRODUCT($F429:$L429/$F$4:$L$4)*100</f>
        <v>6.32528046759661</v>
      </c>
      <c r="S429" s="1" cm="1">
        <f t="array" ref="S429">(K429/$K$4)/SUMPRODUCT($F429:$L429/$F$4:$L$4)*100</f>
        <v>2.20313148468724</v>
      </c>
      <c r="T429" s="1" cm="1">
        <f t="array" ref="T429">(L429/$L$4)/SUMPRODUCT($F429:$L429/$F$4:$L$4)*100</f>
        <v>0</v>
      </c>
      <c r="U429" s="1">
        <f t="shared" si="133"/>
        <v>100</v>
      </c>
      <c r="V429" s="1">
        <f t="shared" si="134"/>
        <v>6</v>
      </c>
      <c r="W429" s="1">
        <f t="shared" si="135"/>
        <v>7</v>
      </c>
      <c r="X429" s="1">
        <f t="shared" si="136"/>
        <v>6</v>
      </c>
      <c r="Y429" s="1">
        <f t="shared" si="137"/>
        <v>0.0214285714285714</v>
      </c>
      <c r="Z429" s="1">
        <f t="shared" si="138"/>
        <v>0</v>
      </c>
      <c r="AA429" s="1">
        <f t="shared" si="139"/>
        <v>0</v>
      </c>
      <c r="AB429" s="1">
        <f t="shared" si="140"/>
        <v>0.1</v>
      </c>
      <c r="AC429" s="1">
        <f t="shared" si="141"/>
        <v>0</v>
      </c>
      <c r="AD429" s="1">
        <f t="shared" si="142"/>
        <v>1.18999437932613</v>
      </c>
      <c r="AE429" s="1">
        <f t="shared" si="143"/>
        <v>0.0142857142857143</v>
      </c>
      <c r="AF429" s="1">
        <f t="shared" si="144"/>
        <v>70</v>
      </c>
      <c r="AG429" s="1">
        <f t="shared" si="145"/>
        <v>0.7</v>
      </c>
      <c r="AH429" s="7">
        <f t="shared" si="146"/>
        <v>0.101758737024918</v>
      </c>
      <c r="AI429" s="7" cm="1">
        <f t="array" ref="AI429">SQRT(SUMPRODUCT(N429:T429/100,(1-($N$4:$T$4/(SUMPRODUCT(N429:T429,$N$4:$T$4)/100)))^2))</f>
        <v>0.0290537376869327</v>
      </c>
      <c r="AJ429" s="7" cm="1">
        <f t="array" ref="AJ429">SUMPRODUCT(N429:T429,$N$3:$T$3)/100</f>
        <v>1.8947687920439</v>
      </c>
      <c r="AK429" s="7" cm="1">
        <f t="array" ref="AK429">SUMPRODUCT(N429:T429/100,($N$3:$T$3-(SUMPRODUCT(N429:T429,$N$3:$T$3)/100))^2)</f>
        <v>0.00234106527333297</v>
      </c>
      <c r="AL429" s="7" cm="1">
        <f t="array" ref="AL429">SUMPRODUCT(N429:T429/100,($N$2:$T$2-(SUMPRODUCT(N429:T429,$N$2:$T$2)/100))^2)</f>
        <v>2.09350754742919</v>
      </c>
      <c r="AM429" s="7" cm="1">
        <f t="array" ref="AM429">SUMPRODUCT(N429:T429,$N$2:$T$2)/100</f>
        <v>10.6504823790299</v>
      </c>
      <c r="AN429" s="1" cm="1">
        <f t="array" ref="AN429">SUMPRODUCT(N429:T429,$N$1:$T$1)/100</f>
        <v>1109.7582017422</v>
      </c>
      <c r="AO429" s="1" cm="1">
        <f t="array" ref="AO429">-8.314*SUMPRODUCT((N429:T429/100)*LN(N429:T429/100+0.000000000001))</f>
        <v>3.62139437182299</v>
      </c>
      <c r="AP429" s="1" cm="1">
        <f t="array" ref="AP429">SUMPRODUCT((N429:T429/100)^2)</f>
        <v>0.811471129274498</v>
      </c>
      <c r="AQ429" s="1" cm="1">
        <f t="array" ref="AQ429">1/SUMPRODUCT((N429:T429/100)^2)</f>
        <v>1.23232973290628</v>
      </c>
      <c r="AR429" s="1" t="s">
        <v>50</v>
      </c>
      <c r="AS429" s="6">
        <f t="shared" si="147"/>
        <v>1</v>
      </c>
      <c r="AT429" s="1">
        <v>969.85</v>
      </c>
      <c r="AU429" s="1">
        <v>4</v>
      </c>
      <c r="AV429" s="1">
        <v>50</v>
      </c>
      <c r="AW429" s="1">
        <v>449.85</v>
      </c>
      <c r="AX429" s="1">
        <v>5</v>
      </c>
      <c r="AY429" s="5">
        <f t="shared" si="148"/>
        <v>224.925</v>
      </c>
      <c r="AZ429" s="1">
        <f t="shared" si="149"/>
        <v>2.5</v>
      </c>
      <c r="BA429" s="1">
        <f t="shared" si="150"/>
        <v>2249.25</v>
      </c>
      <c r="BB429" s="1">
        <f t="shared" si="151"/>
        <v>520</v>
      </c>
      <c r="BC429" s="1" t="s">
        <v>51</v>
      </c>
      <c r="BD429" s="1">
        <v>326</v>
      </c>
      <c r="BE429" s="1" t="s">
        <v>52</v>
      </c>
      <c r="BF429" s="1" t="s">
        <v>52</v>
      </c>
      <c r="BG429" s="1">
        <v>31</v>
      </c>
      <c r="BH429" s="1">
        <f t="shared" si="152"/>
        <v>1.46829237225936</v>
      </c>
      <c r="BI429" s="1">
        <f t="shared" si="153"/>
        <v>0.784398058232244</v>
      </c>
    </row>
    <row r="430" spans="1:61">
      <c r="A430" s="1">
        <v>772</v>
      </c>
      <c r="B430" s="1" t="s">
        <v>97</v>
      </c>
      <c r="C430" s="1" t="str">
        <f>_xlfn.XLOOKUP(A430,All!$A:$A,All!$C:$C,"")</f>
        <v>Cu-Al-Cr-Mg-Ni-Si</v>
      </c>
      <c r="D430" s="1">
        <v>2</v>
      </c>
      <c r="E430" s="1" t="s">
        <v>1344</v>
      </c>
      <c r="F430" s="1">
        <f t="shared" si="132"/>
        <v>92.27</v>
      </c>
      <c r="G430" s="1">
        <v>0.49</v>
      </c>
      <c r="H430" s="1">
        <v>0.11</v>
      </c>
      <c r="I430" s="1">
        <v>0.12</v>
      </c>
      <c r="J430" s="1">
        <v>5.98</v>
      </c>
      <c r="K430" s="1">
        <v>1.03</v>
      </c>
      <c r="L430" s="1">
        <v>0</v>
      </c>
      <c r="M430" s="1" t="s">
        <v>1345</v>
      </c>
      <c r="N430" s="1" cm="1">
        <f t="array" ref="N430">(F430/$F$4)/SUMPRODUCT($F430:$L430/$F$4:$L$4)*100</f>
        <v>89.8641984588999</v>
      </c>
      <c r="O430" s="1" cm="1">
        <f t="array" ref="O430">(G430/$G$4)/SUMPRODUCT($F430:$L430/$F$4:$L$4)*100</f>
        <v>1.12392244657047</v>
      </c>
      <c r="P430" s="1" cm="1">
        <f t="array" ref="P430">(H430/$H$4)/SUMPRODUCT($F430:$L430/$F$4:$L$4)*100</f>
        <v>0.130929392522741</v>
      </c>
      <c r="Q430" s="1" cm="1">
        <f t="array" ref="Q430">(I430/$I$4)/SUMPRODUCT($F430:$L430/$F$4:$L$4)*100</f>
        <v>0.305562478066051</v>
      </c>
      <c r="R430" s="1" cm="1">
        <f t="array" ref="R430">(J430/$J$4)/SUMPRODUCT($F430:$L430/$F$4:$L$4)*100</f>
        <v>6.30564153814258</v>
      </c>
      <c r="S430" s="1" cm="1">
        <f t="array" ref="S430">(K430/$K$4)/SUMPRODUCT($F430:$L430/$F$4:$L$4)*100</f>
        <v>2.26974568579824</v>
      </c>
      <c r="T430" s="1" cm="1">
        <f t="array" ref="T430">(L430/$L$4)/SUMPRODUCT($F430:$L430/$F$4:$L$4)*100</f>
        <v>0</v>
      </c>
      <c r="U430" s="1">
        <f t="shared" si="133"/>
        <v>100</v>
      </c>
      <c r="V430" s="1">
        <f t="shared" si="134"/>
        <v>5.80582524271845</v>
      </c>
      <c r="W430" s="1">
        <f t="shared" si="135"/>
        <v>7.01</v>
      </c>
      <c r="X430" s="1">
        <f t="shared" si="136"/>
        <v>6.1594</v>
      </c>
      <c r="Y430" s="1">
        <f t="shared" si="137"/>
        <v>0.0171184022824536</v>
      </c>
      <c r="Z430" s="1">
        <f t="shared" si="138"/>
        <v>0</v>
      </c>
      <c r="AA430" s="1">
        <f t="shared" si="139"/>
        <v>0</v>
      </c>
      <c r="AB430" s="1">
        <f t="shared" si="140"/>
        <v>0.11</v>
      </c>
      <c r="AC430" s="1">
        <f t="shared" si="141"/>
        <v>0</v>
      </c>
      <c r="AD430" s="1">
        <f t="shared" si="142"/>
        <v>1.19026720475219</v>
      </c>
      <c r="AE430" s="1">
        <f t="shared" si="143"/>
        <v>0.0156918687589158</v>
      </c>
      <c r="AF430" s="1">
        <f t="shared" si="144"/>
        <v>63.7272727272727</v>
      </c>
      <c r="AG430" s="1">
        <f t="shared" si="145"/>
        <v>0.7711</v>
      </c>
      <c r="AH430" s="7">
        <f t="shared" si="146"/>
        <v>0.101358015411001</v>
      </c>
      <c r="AI430" s="7" cm="1">
        <f t="array" ref="AI430">SQRT(SUMPRODUCT(N430:T430/100,(1-($N$4:$T$4/(SUMPRODUCT(N430:T430,$N$4:$T$4)/100)))^2))</f>
        <v>0.0283459528596504</v>
      </c>
      <c r="AJ430" s="7" cm="1">
        <f t="array" ref="AJ430">SUMPRODUCT(N430:T430,$N$3:$T$3)/100</f>
        <v>1.89525413989612</v>
      </c>
      <c r="AK430" s="7" cm="1">
        <f t="array" ref="AK430">SUMPRODUCT(N430:T430/100,($N$3:$T$3-(SUMPRODUCT(N430:T430,$N$3:$T$3)/100))^2)</f>
        <v>0.00206807954721929</v>
      </c>
      <c r="AL430" s="7" cm="1">
        <f t="array" ref="AL430">SUMPRODUCT(N430:T430/100,($N$2:$T$2-(SUMPRODUCT(N430:T430,$N$2:$T$2)/100))^2)</f>
        <v>2.05513365727056</v>
      </c>
      <c r="AM430" s="7" cm="1">
        <f t="array" ref="AM430">SUMPRODUCT(N430:T430,$N$2:$T$2)/100</f>
        <v>10.654100498235</v>
      </c>
      <c r="AN430" s="1" cm="1">
        <f t="array" ref="AN430">SUMPRODUCT(N430:T430,$N$1:$T$1)/100</f>
        <v>1110.43082202411</v>
      </c>
      <c r="AO430" s="1" cm="1">
        <f t="array" ref="AO430">-8.314*SUMPRODUCT((N430:T430/100)*LN(N430:T430/100+0.000000000001))</f>
        <v>3.60047464611669</v>
      </c>
      <c r="AP430" s="1" cm="1">
        <f t="array" ref="AP430">SUMPRODUCT((N430:T430/100)^2)</f>
        <v>0.812186073794603</v>
      </c>
      <c r="AQ430" s="1" cm="1">
        <f t="array" ref="AQ430">1/SUMPRODUCT((N430:T430/100)^2)</f>
        <v>1.23124494775922</v>
      </c>
      <c r="AR430" s="1" t="s">
        <v>50</v>
      </c>
      <c r="AS430" s="6">
        <f t="shared" si="147"/>
        <v>1</v>
      </c>
      <c r="AT430" s="1">
        <v>969.85</v>
      </c>
      <c r="AU430" s="1">
        <v>6</v>
      </c>
      <c r="AV430" s="1">
        <v>50</v>
      </c>
      <c r="AW430" s="1">
        <v>399.85</v>
      </c>
      <c r="AX430" s="1">
        <v>16</v>
      </c>
      <c r="AY430" s="5">
        <f t="shared" si="148"/>
        <v>199.925</v>
      </c>
      <c r="AZ430" s="1">
        <f t="shared" si="149"/>
        <v>8</v>
      </c>
      <c r="BA430" s="1">
        <f t="shared" si="150"/>
        <v>6397.6</v>
      </c>
      <c r="BB430" s="1">
        <f t="shared" si="151"/>
        <v>570</v>
      </c>
      <c r="BC430" s="1" t="s">
        <v>51</v>
      </c>
      <c r="BD430" s="1">
        <v>329</v>
      </c>
      <c r="BE430" s="1" t="s">
        <v>52</v>
      </c>
      <c r="BF430" s="1" t="s">
        <v>52</v>
      </c>
      <c r="BG430" s="1">
        <v>31</v>
      </c>
      <c r="BH430" s="1">
        <f t="shared" si="152"/>
        <v>1.50687514743505</v>
      </c>
      <c r="BI430" s="1">
        <f t="shared" si="153"/>
        <v>0.782289967046785</v>
      </c>
    </row>
    <row r="431" spans="1:61">
      <c r="A431" s="1">
        <v>653</v>
      </c>
      <c r="B431" s="1" t="s">
        <v>96</v>
      </c>
      <c r="C431" s="1" t="str">
        <f>_xlfn.XLOOKUP(A431,All!$A:$A,All!$C:$C,"")</f>
        <v>Cu-Al-Cr-Mg-Ni-Si</v>
      </c>
      <c r="D431" s="1">
        <v>2</v>
      </c>
      <c r="E431" s="1" t="s">
        <v>1344</v>
      </c>
      <c r="F431" s="1">
        <f t="shared" si="132"/>
        <v>92.25</v>
      </c>
      <c r="G431" s="1">
        <v>0.5</v>
      </c>
      <c r="H431" s="1">
        <v>0.1</v>
      </c>
      <c r="I431" s="1">
        <v>0.15</v>
      </c>
      <c r="J431" s="1">
        <v>6</v>
      </c>
      <c r="K431" s="1">
        <v>1</v>
      </c>
      <c r="L431" s="1">
        <v>0</v>
      </c>
      <c r="M431" s="1" t="s">
        <v>1345</v>
      </c>
      <c r="N431" s="1" cm="1">
        <f t="array" ref="N431">(F431/$F$4)/SUMPRODUCT($F431:$L431/$F$4:$L$4)*100</f>
        <v>89.8241262975082</v>
      </c>
      <c r="O431" s="1" cm="1">
        <f t="array" ref="O431">(G431/$G$4)/SUMPRODUCT($F431:$L431/$F$4:$L$4)*100</f>
        <v>1.14659676353571</v>
      </c>
      <c r="P431" s="1" cm="1">
        <f t="array" ref="P431">(H431/$H$4)/SUMPRODUCT($F431:$L431/$F$4:$L$4)*100</f>
        <v>0.118999437932613</v>
      </c>
      <c r="Q431" s="1" cm="1">
        <f t="array" ref="Q431">(I431/$I$4)/SUMPRODUCT($F431:$L431/$F$4:$L$4)*100</f>
        <v>0.381865548739609</v>
      </c>
      <c r="R431" s="1" cm="1">
        <f t="array" ref="R431">(J431/$J$4)/SUMPRODUCT($F431:$L431/$F$4:$L$4)*100</f>
        <v>6.32528046759661</v>
      </c>
      <c r="S431" s="1" cm="1">
        <f t="array" ref="S431">(K431/$K$4)/SUMPRODUCT($F431:$L431/$F$4:$L$4)*100</f>
        <v>2.20313148468724</v>
      </c>
      <c r="T431" s="1" cm="1">
        <f t="array" ref="T431">(L431/$L$4)/SUMPRODUCT($F431:$L431/$F$4:$L$4)*100</f>
        <v>0</v>
      </c>
      <c r="U431" s="1">
        <f t="shared" si="133"/>
        <v>100</v>
      </c>
      <c r="V431" s="1">
        <f t="shared" si="134"/>
        <v>6</v>
      </c>
      <c r="W431" s="1">
        <f t="shared" si="135"/>
        <v>7</v>
      </c>
      <c r="X431" s="1">
        <f t="shared" si="136"/>
        <v>6</v>
      </c>
      <c r="Y431" s="1">
        <f t="shared" si="137"/>
        <v>0.0214285714285714</v>
      </c>
      <c r="Z431" s="1">
        <f t="shared" si="138"/>
        <v>0</v>
      </c>
      <c r="AA431" s="1">
        <f t="shared" si="139"/>
        <v>0</v>
      </c>
      <c r="AB431" s="1">
        <f t="shared" si="140"/>
        <v>0.1</v>
      </c>
      <c r="AC431" s="1">
        <f t="shared" si="141"/>
        <v>0</v>
      </c>
      <c r="AD431" s="1">
        <f t="shared" si="142"/>
        <v>1.18999437932613</v>
      </c>
      <c r="AE431" s="1">
        <f t="shared" si="143"/>
        <v>0.0142857142857143</v>
      </c>
      <c r="AF431" s="1">
        <f t="shared" si="144"/>
        <v>70</v>
      </c>
      <c r="AG431" s="1">
        <f t="shared" si="145"/>
        <v>0.7</v>
      </c>
      <c r="AH431" s="7">
        <f t="shared" si="146"/>
        <v>0.101758737024918</v>
      </c>
      <c r="AI431" s="7" cm="1">
        <f t="array" ref="AI431">SQRT(SUMPRODUCT(N431:T431/100,(1-($N$4:$T$4/(SUMPRODUCT(N431:T431,$N$4:$T$4)/100)))^2))</f>
        <v>0.0290537376869327</v>
      </c>
      <c r="AJ431" s="7" cm="1">
        <f t="array" ref="AJ431">SUMPRODUCT(N431:T431,$N$3:$T$3)/100</f>
        <v>1.8947687920439</v>
      </c>
      <c r="AK431" s="7" cm="1">
        <f t="array" ref="AK431">SUMPRODUCT(N431:T431/100,($N$3:$T$3-(SUMPRODUCT(N431:T431,$N$3:$T$3)/100))^2)</f>
        <v>0.00234106527333297</v>
      </c>
      <c r="AL431" s="7" cm="1">
        <f t="array" ref="AL431">SUMPRODUCT(N431:T431/100,($N$2:$T$2-(SUMPRODUCT(N431:T431,$N$2:$T$2)/100))^2)</f>
        <v>2.09350754742919</v>
      </c>
      <c r="AM431" s="7" cm="1">
        <f t="array" ref="AM431">SUMPRODUCT(N431:T431,$N$2:$T$2)/100</f>
        <v>10.6504823790299</v>
      </c>
      <c r="AN431" s="1" cm="1">
        <f t="array" ref="AN431">SUMPRODUCT(N431:T431,$N$1:$T$1)/100</f>
        <v>1109.7582017422</v>
      </c>
      <c r="AO431" s="1" cm="1">
        <f t="array" ref="AO431">-8.314*SUMPRODUCT((N431:T431/100)*LN(N431:T431/100+0.000000000001))</f>
        <v>3.62139437182299</v>
      </c>
      <c r="AP431" s="1" cm="1">
        <f t="array" ref="AP431">SUMPRODUCT((N431:T431/100)^2)</f>
        <v>0.811471129274498</v>
      </c>
      <c r="AQ431" s="1" cm="1">
        <f t="array" ref="AQ431">1/SUMPRODUCT((N431:T431/100)^2)</f>
        <v>1.23232973290628</v>
      </c>
      <c r="AR431" s="1" t="s">
        <v>50</v>
      </c>
      <c r="AS431" s="6">
        <f t="shared" si="147"/>
        <v>1</v>
      </c>
      <c r="AT431" s="1">
        <v>969.85</v>
      </c>
      <c r="AU431" s="1">
        <v>4</v>
      </c>
      <c r="AV431" s="1">
        <v>80</v>
      </c>
      <c r="AW431" s="1">
        <v>449.85</v>
      </c>
      <c r="AX431" s="1">
        <v>3</v>
      </c>
      <c r="AY431" s="5">
        <f t="shared" si="148"/>
        <v>359.88</v>
      </c>
      <c r="AZ431" s="1">
        <f t="shared" si="149"/>
        <v>2.4</v>
      </c>
      <c r="BA431" s="1">
        <f t="shared" si="150"/>
        <v>1349.55</v>
      </c>
      <c r="BB431" s="1">
        <f t="shared" si="151"/>
        <v>520</v>
      </c>
      <c r="BC431" s="1" t="s">
        <v>51</v>
      </c>
      <c r="BD431" s="1">
        <v>336</v>
      </c>
      <c r="BE431" s="1" t="s">
        <v>52</v>
      </c>
      <c r="BF431" s="1" t="s">
        <v>52</v>
      </c>
      <c r="BG431" s="1">
        <v>31</v>
      </c>
      <c r="BH431" s="1">
        <f t="shared" si="152"/>
        <v>1.59690162284501</v>
      </c>
      <c r="BI431" s="1">
        <f t="shared" si="153"/>
        <v>0.777772399476774</v>
      </c>
    </row>
    <row r="432" spans="1:61">
      <c r="A432" s="1">
        <v>633</v>
      </c>
      <c r="B432" s="1" t="s">
        <v>96</v>
      </c>
      <c r="C432" s="1" t="str">
        <f>_xlfn.XLOOKUP(A432,All!$A:$A,All!$C:$C,"")</f>
        <v>Cu-Al-Cr-Mg-Ni-Si</v>
      </c>
      <c r="D432" s="1">
        <v>2</v>
      </c>
      <c r="E432" s="1" t="s">
        <v>1344</v>
      </c>
      <c r="F432" s="1">
        <f t="shared" si="132"/>
        <v>92.25</v>
      </c>
      <c r="G432" s="1">
        <v>0.5</v>
      </c>
      <c r="H432" s="1">
        <v>0.1</v>
      </c>
      <c r="I432" s="1">
        <v>0.15</v>
      </c>
      <c r="J432" s="1">
        <v>6</v>
      </c>
      <c r="K432" s="1">
        <v>1</v>
      </c>
      <c r="L432" s="1">
        <v>0</v>
      </c>
      <c r="M432" s="1" t="s">
        <v>1345</v>
      </c>
      <c r="N432" s="1" cm="1">
        <f t="array" ref="N432">(F432/$F$4)/SUMPRODUCT($F432:$L432/$F$4:$L$4)*100</f>
        <v>89.8241262975082</v>
      </c>
      <c r="O432" s="1" cm="1">
        <f t="array" ref="O432">(G432/$G$4)/SUMPRODUCT($F432:$L432/$F$4:$L$4)*100</f>
        <v>1.14659676353571</v>
      </c>
      <c r="P432" s="1" cm="1">
        <f t="array" ref="P432">(H432/$H$4)/SUMPRODUCT($F432:$L432/$F$4:$L$4)*100</f>
        <v>0.118999437932613</v>
      </c>
      <c r="Q432" s="1" cm="1">
        <f t="array" ref="Q432">(I432/$I$4)/SUMPRODUCT($F432:$L432/$F$4:$L$4)*100</f>
        <v>0.381865548739609</v>
      </c>
      <c r="R432" s="1" cm="1">
        <f t="array" ref="R432">(J432/$J$4)/SUMPRODUCT($F432:$L432/$F$4:$L$4)*100</f>
        <v>6.32528046759661</v>
      </c>
      <c r="S432" s="1" cm="1">
        <f t="array" ref="S432">(K432/$K$4)/SUMPRODUCT($F432:$L432/$F$4:$L$4)*100</f>
        <v>2.20313148468724</v>
      </c>
      <c r="T432" s="1" cm="1">
        <f t="array" ref="T432">(L432/$L$4)/SUMPRODUCT($F432:$L432/$F$4:$L$4)*100</f>
        <v>0</v>
      </c>
      <c r="U432" s="1">
        <f t="shared" si="133"/>
        <v>100</v>
      </c>
      <c r="V432" s="1">
        <f t="shared" si="134"/>
        <v>6</v>
      </c>
      <c r="W432" s="1">
        <f t="shared" si="135"/>
        <v>7</v>
      </c>
      <c r="X432" s="1">
        <f t="shared" si="136"/>
        <v>6</v>
      </c>
      <c r="Y432" s="1">
        <f t="shared" si="137"/>
        <v>0.0214285714285714</v>
      </c>
      <c r="Z432" s="1">
        <f t="shared" si="138"/>
        <v>0</v>
      </c>
      <c r="AA432" s="1">
        <f t="shared" si="139"/>
        <v>0</v>
      </c>
      <c r="AB432" s="1">
        <f t="shared" si="140"/>
        <v>0.1</v>
      </c>
      <c r="AC432" s="1">
        <f t="shared" si="141"/>
        <v>0</v>
      </c>
      <c r="AD432" s="1">
        <f t="shared" si="142"/>
        <v>1.18999437932613</v>
      </c>
      <c r="AE432" s="1">
        <f t="shared" si="143"/>
        <v>0.0142857142857143</v>
      </c>
      <c r="AF432" s="1">
        <f t="shared" si="144"/>
        <v>70</v>
      </c>
      <c r="AG432" s="1">
        <f t="shared" si="145"/>
        <v>0.7</v>
      </c>
      <c r="AH432" s="7">
        <f t="shared" si="146"/>
        <v>0.101758737024918</v>
      </c>
      <c r="AI432" s="7" cm="1">
        <f t="array" ref="AI432">SQRT(SUMPRODUCT(N432:T432/100,(1-($N$4:$T$4/(SUMPRODUCT(N432:T432,$N$4:$T$4)/100)))^2))</f>
        <v>0.0290537376869327</v>
      </c>
      <c r="AJ432" s="7" cm="1">
        <f t="array" ref="AJ432">SUMPRODUCT(N432:T432,$N$3:$T$3)/100</f>
        <v>1.8947687920439</v>
      </c>
      <c r="AK432" s="7" cm="1">
        <f t="array" ref="AK432">SUMPRODUCT(N432:T432/100,($N$3:$T$3-(SUMPRODUCT(N432:T432,$N$3:$T$3)/100))^2)</f>
        <v>0.00234106527333297</v>
      </c>
      <c r="AL432" s="7" cm="1">
        <f t="array" ref="AL432">SUMPRODUCT(N432:T432/100,($N$2:$T$2-(SUMPRODUCT(N432:T432,$N$2:$T$2)/100))^2)</f>
        <v>2.09350754742919</v>
      </c>
      <c r="AM432" s="7" cm="1">
        <f t="array" ref="AM432">SUMPRODUCT(N432:T432,$N$2:$T$2)/100</f>
        <v>10.6504823790299</v>
      </c>
      <c r="AN432" s="1" cm="1">
        <f t="array" ref="AN432">SUMPRODUCT(N432:T432,$N$1:$T$1)/100</f>
        <v>1109.7582017422</v>
      </c>
      <c r="AO432" s="1" cm="1">
        <f t="array" ref="AO432">-8.314*SUMPRODUCT((N432:T432/100)*LN(N432:T432/100+0.000000000001))</f>
        <v>3.62139437182299</v>
      </c>
      <c r="AP432" s="1" cm="1">
        <f t="array" ref="AP432">SUMPRODUCT((N432:T432/100)^2)</f>
        <v>0.811471129274498</v>
      </c>
      <c r="AQ432" s="1" cm="1">
        <f t="array" ref="AQ432">1/SUMPRODUCT((N432:T432/100)^2)</f>
        <v>1.23232973290628</v>
      </c>
      <c r="AR432" s="1" t="s">
        <v>50</v>
      </c>
      <c r="AS432" s="6">
        <f t="shared" si="147"/>
        <v>1</v>
      </c>
      <c r="AT432" s="1">
        <v>969.85</v>
      </c>
      <c r="AU432" s="1">
        <v>4</v>
      </c>
      <c r="AV432" s="1">
        <v>80</v>
      </c>
      <c r="AW432" s="1">
        <v>449.85</v>
      </c>
      <c r="AX432" s="1">
        <v>2</v>
      </c>
      <c r="AY432" s="5">
        <f t="shared" si="148"/>
        <v>359.88</v>
      </c>
      <c r="AZ432" s="1">
        <f t="shared" si="149"/>
        <v>1.6</v>
      </c>
      <c r="BA432" s="1">
        <f t="shared" si="150"/>
        <v>899.7</v>
      </c>
      <c r="BB432" s="1">
        <f t="shared" si="151"/>
        <v>520</v>
      </c>
      <c r="BC432" s="1" t="s">
        <v>51</v>
      </c>
      <c r="BD432" s="1">
        <v>337</v>
      </c>
      <c r="BE432" s="1" t="s">
        <v>52</v>
      </c>
      <c r="BF432" s="1" t="s">
        <v>52</v>
      </c>
      <c r="BG432" s="1">
        <v>31</v>
      </c>
      <c r="BH432" s="1">
        <f t="shared" si="152"/>
        <v>1.60976254790357</v>
      </c>
      <c r="BI432" s="1">
        <f t="shared" si="153"/>
        <v>0.777173319559092</v>
      </c>
    </row>
    <row r="433" spans="1:61">
      <c r="A433" s="1">
        <v>669</v>
      </c>
      <c r="B433" s="1" t="s">
        <v>97</v>
      </c>
      <c r="C433" s="1" t="str">
        <f>_xlfn.XLOOKUP(A433,All!$A:$A,All!$C:$C,"")</f>
        <v>Cu-Al-Cr-Mg-Ni-Si</v>
      </c>
      <c r="D433" s="1">
        <v>2</v>
      </c>
      <c r="E433" s="1" t="s">
        <v>1344</v>
      </c>
      <c r="F433" s="1">
        <f t="shared" si="132"/>
        <v>92.27</v>
      </c>
      <c r="G433" s="1">
        <v>0.49</v>
      </c>
      <c r="H433" s="1">
        <v>0.11</v>
      </c>
      <c r="I433" s="1">
        <v>0.12</v>
      </c>
      <c r="J433" s="1">
        <v>5.98</v>
      </c>
      <c r="K433" s="1">
        <v>1.03</v>
      </c>
      <c r="L433" s="1">
        <v>0</v>
      </c>
      <c r="M433" s="1" t="s">
        <v>1345</v>
      </c>
      <c r="N433" s="1" cm="1">
        <f t="array" ref="N433">(F433/$F$4)/SUMPRODUCT($F433:$L433/$F$4:$L$4)*100</f>
        <v>89.8641984588999</v>
      </c>
      <c r="O433" s="1" cm="1">
        <f t="array" ref="O433">(G433/$G$4)/SUMPRODUCT($F433:$L433/$F$4:$L$4)*100</f>
        <v>1.12392244657047</v>
      </c>
      <c r="P433" s="1" cm="1">
        <f t="array" ref="P433">(H433/$H$4)/SUMPRODUCT($F433:$L433/$F$4:$L$4)*100</f>
        <v>0.130929392522741</v>
      </c>
      <c r="Q433" s="1" cm="1">
        <f t="array" ref="Q433">(I433/$I$4)/SUMPRODUCT($F433:$L433/$F$4:$L$4)*100</f>
        <v>0.305562478066051</v>
      </c>
      <c r="R433" s="1" cm="1">
        <f t="array" ref="R433">(J433/$J$4)/SUMPRODUCT($F433:$L433/$F$4:$L$4)*100</f>
        <v>6.30564153814258</v>
      </c>
      <c r="S433" s="1" cm="1">
        <f t="array" ref="S433">(K433/$K$4)/SUMPRODUCT($F433:$L433/$F$4:$L$4)*100</f>
        <v>2.26974568579824</v>
      </c>
      <c r="T433" s="1" cm="1">
        <f t="array" ref="T433">(L433/$L$4)/SUMPRODUCT($F433:$L433/$F$4:$L$4)*100</f>
        <v>0</v>
      </c>
      <c r="U433" s="1">
        <f t="shared" si="133"/>
        <v>100</v>
      </c>
      <c r="V433" s="1">
        <f t="shared" si="134"/>
        <v>5.80582524271845</v>
      </c>
      <c r="W433" s="1">
        <f t="shared" si="135"/>
        <v>7.01</v>
      </c>
      <c r="X433" s="1">
        <f t="shared" si="136"/>
        <v>6.1594</v>
      </c>
      <c r="Y433" s="1">
        <f t="shared" si="137"/>
        <v>0.0171184022824536</v>
      </c>
      <c r="Z433" s="1">
        <f t="shared" si="138"/>
        <v>0</v>
      </c>
      <c r="AA433" s="1">
        <f t="shared" si="139"/>
        <v>0</v>
      </c>
      <c r="AB433" s="1">
        <f t="shared" si="140"/>
        <v>0.11</v>
      </c>
      <c r="AC433" s="1">
        <f t="shared" si="141"/>
        <v>0</v>
      </c>
      <c r="AD433" s="1">
        <f t="shared" si="142"/>
        <v>1.19026720475219</v>
      </c>
      <c r="AE433" s="1">
        <f t="shared" si="143"/>
        <v>0.0156918687589158</v>
      </c>
      <c r="AF433" s="1">
        <f t="shared" si="144"/>
        <v>63.7272727272727</v>
      </c>
      <c r="AG433" s="1">
        <f t="shared" si="145"/>
        <v>0.7711</v>
      </c>
      <c r="AH433" s="7">
        <f t="shared" si="146"/>
        <v>0.101358015411001</v>
      </c>
      <c r="AI433" s="7" cm="1">
        <f t="array" ref="AI433">SQRT(SUMPRODUCT(N433:T433/100,(1-($N$4:$T$4/(SUMPRODUCT(N433:T433,$N$4:$T$4)/100)))^2))</f>
        <v>0.0283459528596504</v>
      </c>
      <c r="AJ433" s="7" cm="1">
        <f t="array" ref="AJ433">SUMPRODUCT(N433:T433,$N$3:$T$3)/100</f>
        <v>1.89525413989612</v>
      </c>
      <c r="AK433" s="7" cm="1">
        <f t="array" ref="AK433">SUMPRODUCT(N433:T433/100,($N$3:$T$3-(SUMPRODUCT(N433:T433,$N$3:$T$3)/100))^2)</f>
        <v>0.00206807954721929</v>
      </c>
      <c r="AL433" s="7" cm="1">
        <f t="array" ref="AL433">SUMPRODUCT(N433:T433/100,($N$2:$T$2-(SUMPRODUCT(N433:T433,$N$2:$T$2)/100))^2)</f>
        <v>2.05513365727056</v>
      </c>
      <c r="AM433" s="7" cm="1">
        <f t="array" ref="AM433">SUMPRODUCT(N433:T433,$N$2:$T$2)/100</f>
        <v>10.654100498235</v>
      </c>
      <c r="AN433" s="1" cm="1">
        <f t="array" ref="AN433">SUMPRODUCT(N433:T433,$N$1:$T$1)/100</f>
        <v>1110.43082202411</v>
      </c>
      <c r="AO433" s="1" cm="1">
        <f t="array" ref="AO433">-8.314*SUMPRODUCT((N433:T433/100)*LN(N433:T433/100+0.000000000001))</f>
        <v>3.60047464611669</v>
      </c>
      <c r="AP433" s="1" cm="1">
        <f t="array" ref="AP433">SUMPRODUCT((N433:T433/100)^2)</f>
        <v>0.812186073794603</v>
      </c>
      <c r="AQ433" s="1" cm="1">
        <f t="array" ref="AQ433">1/SUMPRODUCT((N433:T433/100)^2)</f>
        <v>1.23124494775922</v>
      </c>
      <c r="AR433" s="1" t="s">
        <v>50</v>
      </c>
      <c r="AS433" s="6">
        <f t="shared" si="147"/>
        <v>1</v>
      </c>
      <c r="AT433" s="1">
        <v>969.85</v>
      </c>
      <c r="AU433" s="1">
        <v>6</v>
      </c>
      <c r="AV433" s="1">
        <v>50</v>
      </c>
      <c r="AW433" s="1">
        <v>449.85</v>
      </c>
      <c r="AX433" s="1">
        <v>4</v>
      </c>
      <c r="AY433" s="5">
        <f t="shared" si="148"/>
        <v>224.925</v>
      </c>
      <c r="AZ433" s="1">
        <f t="shared" si="149"/>
        <v>2</v>
      </c>
      <c r="BA433" s="1">
        <f t="shared" si="150"/>
        <v>1799.4</v>
      </c>
      <c r="BB433" s="1">
        <f t="shared" si="151"/>
        <v>520</v>
      </c>
      <c r="BC433" s="1" t="s">
        <v>51</v>
      </c>
      <c r="BD433" s="1">
        <v>349</v>
      </c>
      <c r="BE433" s="1" t="s">
        <v>52</v>
      </c>
      <c r="BF433" s="1" t="s">
        <v>52</v>
      </c>
      <c r="BG433" s="1">
        <v>31</v>
      </c>
      <c r="BH433" s="1">
        <f t="shared" si="152"/>
        <v>1.76409364860635</v>
      </c>
      <c r="BI433" s="1">
        <f t="shared" si="153"/>
        <v>0.770900644499919</v>
      </c>
    </row>
    <row r="434" spans="1:61">
      <c r="A434" s="1">
        <v>922</v>
      </c>
      <c r="B434" s="1" t="s">
        <v>99</v>
      </c>
      <c r="C434" s="1" t="str">
        <f>_xlfn.XLOOKUP(A434,All!$A:$A,All!$C:$C,"")</f>
        <v>Cu-Al-Cr-Mg-Ni-Si</v>
      </c>
      <c r="D434" s="1">
        <v>2</v>
      </c>
      <c r="E434" s="1" t="s">
        <v>1344</v>
      </c>
      <c r="F434" s="1">
        <f t="shared" si="132"/>
        <v>92.25</v>
      </c>
      <c r="G434" s="1">
        <v>0.5</v>
      </c>
      <c r="H434" s="1">
        <v>0.1</v>
      </c>
      <c r="I434" s="1">
        <v>0.15</v>
      </c>
      <c r="J434" s="1">
        <v>6</v>
      </c>
      <c r="K434" s="1">
        <v>1</v>
      </c>
      <c r="L434" s="1">
        <v>0</v>
      </c>
      <c r="M434" s="1" t="s">
        <v>1345</v>
      </c>
      <c r="N434" s="1" cm="1">
        <f t="array" ref="N434">(F434/$F$4)/SUMPRODUCT($F434:$L434/$F$4:$L$4)*100</f>
        <v>89.8241262975082</v>
      </c>
      <c r="O434" s="1" cm="1">
        <f t="array" ref="O434">(G434/$G$4)/SUMPRODUCT($F434:$L434/$F$4:$L$4)*100</f>
        <v>1.14659676353571</v>
      </c>
      <c r="P434" s="1" cm="1">
        <f t="array" ref="P434">(H434/$H$4)/SUMPRODUCT($F434:$L434/$F$4:$L$4)*100</f>
        <v>0.118999437932613</v>
      </c>
      <c r="Q434" s="1" cm="1">
        <f t="array" ref="Q434">(I434/$I$4)/SUMPRODUCT($F434:$L434/$F$4:$L$4)*100</f>
        <v>0.381865548739609</v>
      </c>
      <c r="R434" s="1" cm="1">
        <f t="array" ref="R434">(J434/$J$4)/SUMPRODUCT($F434:$L434/$F$4:$L$4)*100</f>
        <v>6.32528046759661</v>
      </c>
      <c r="S434" s="1" cm="1">
        <f t="array" ref="S434">(K434/$K$4)/SUMPRODUCT($F434:$L434/$F$4:$L$4)*100</f>
        <v>2.20313148468724</v>
      </c>
      <c r="T434" s="1" cm="1">
        <f t="array" ref="T434">(L434/$L$4)/SUMPRODUCT($F434:$L434/$F$4:$L$4)*100</f>
        <v>0</v>
      </c>
      <c r="U434" s="1">
        <f t="shared" si="133"/>
        <v>100</v>
      </c>
      <c r="V434" s="1">
        <f t="shared" si="134"/>
        <v>6</v>
      </c>
      <c r="W434" s="1">
        <f t="shared" si="135"/>
        <v>7</v>
      </c>
      <c r="X434" s="1">
        <f t="shared" si="136"/>
        <v>6</v>
      </c>
      <c r="Y434" s="1">
        <f t="shared" si="137"/>
        <v>0.0214285714285714</v>
      </c>
      <c r="Z434" s="1">
        <f t="shared" si="138"/>
        <v>0</v>
      </c>
      <c r="AA434" s="1">
        <f t="shared" si="139"/>
        <v>0</v>
      </c>
      <c r="AB434" s="1">
        <f t="shared" si="140"/>
        <v>0.1</v>
      </c>
      <c r="AC434" s="1">
        <f t="shared" si="141"/>
        <v>0</v>
      </c>
      <c r="AD434" s="1">
        <f t="shared" si="142"/>
        <v>1.18999437932613</v>
      </c>
      <c r="AE434" s="1">
        <f t="shared" si="143"/>
        <v>0.0142857142857143</v>
      </c>
      <c r="AF434" s="1">
        <f t="shared" si="144"/>
        <v>70</v>
      </c>
      <c r="AG434" s="1">
        <f t="shared" si="145"/>
        <v>0.7</v>
      </c>
      <c r="AH434" s="7">
        <f t="shared" si="146"/>
        <v>0.101758737024918</v>
      </c>
      <c r="AI434" s="7" cm="1">
        <f t="array" ref="AI434">SQRT(SUMPRODUCT(N434:T434/100,(1-($N$4:$T$4/(SUMPRODUCT(N434:T434,$N$4:$T$4)/100)))^2))</f>
        <v>0.0290537376869327</v>
      </c>
      <c r="AJ434" s="7" cm="1">
        <f t="array" ref="AJ434">SUMPRODUCT(N434:T434,$N$3:$T$3)/100</f>
        <v>1.8947687920439</v>
      </c>
      <c r="AK434" s="7" cm="1">
        <f t="array" ref="AK434">SUMPRODUCT(N434:T434/100,($N$3:$T$3-(SUMPRODUCT(N434:T434,$N$3:$T$3)/100))^2)</f>
        <v>0.00234106527333297</v>
      </c>
      <c r="AL434" s="7" cm="1">
        <f t="array" ref="AL434">SUMPRODUCT(N434:T434/100,($N$2:$T$2-(SUMPRODUCT(N434:T434,$N$2:$T$2)/100))^2)</f>
        <v>2.09350754742919</v>
      </c>
      <c r="AM434" s="7" cm="1">
        <f t="array" ref="AM434">SUMPRODUCT(N434:T434,$N$2:$T$2)/100</f>
        <v>10.6504823790299</v>
      </c>
      <c r="AN434" s="1" cm="1">
        <f t="array" ref="AN434">SUMPRODUCT(N434:T434,$N$1:$T$1)/100</f>
        <v>1109.7582017422</v>
      </c>
      <c r="AO434" s="1" cm="1">
        <f t="array" ref="AO434">-8.314*SUMPRODUCT((N434:T434/100)*LN(N434:T434/100+0.000000000001))</f>
        <v>3.62139437182299</v>
      </c>
      <c r="AP434" s="1" cm="1">
        <f t="array" ref="AP434">SUMPRODUCT((N434:T434/100)^2)</f>
        <v>0.811471129274498</v>
      </c>
      <c r="AQ434" s="1" cm="1">
        <f t="array" ref="AQ434">1/SUMPRODUCT((N434:T434/100)^2)</f>
        <v>1.23232973290628</v>
      </c>
      <c r="AR434" s="1" t="s">
        <v>54</v>
      </c>
      <c r="AS434" s="6">
        <f t="shared" si="147"/>
        <v>0</v>
      </c>
      <c r="AT434" s="1">
        <v>979.85</v>
      </c>
      <c r="AU434" s="1">
        <v>4</v>
      </c>
      <c r="AV434" s="1">
        <v>0</v>
      </c>
      <c r="AW434" s="1">
        <v>399.85</v>
      </c>
      <c r="AX434" s="1">
        <v>0.75</v>
      </c>
      <c r="AY434" s="5">
        <f t="shared" si="148"/>
        <v>0</v>
      </c>
      <c r="AZ434" s="1">
        <f t="shared" si="149"/>
        <v>0</v>
      </c>
      <c r="BA434" s="1">
        <f t="shared" si="150"/>
        <v>299.8875</v>
      </c>
      <c r="BB434" s="1">
        <f t="shared" si="151"/>
        <v>580</v>
      </c>
      <c r="BC434" s="1" t="s">
        <v>51</v>
      </c>
      <c r="BD434" s="1">
        <v>238</v>
      </c>
      <c r="BE434" s="1" t="s">
        <v>52</v>
      </c>
      <c r="BF434" s="1" t="s">
        <v>52</v>
      </c>
      <c r="BG434" s="1">
        <v>30</v>
      </c>
      <c r="BH434" s="1">
        <f t="shared" si="152"/>
        <v>0.336530967105625</v>
      </c>
      <c r="BI434" s="1">
        <f t="shared" si="153"/>
        <v>0.898181417669202</v>
      </c>
    </row>
    <row r="435" spans="1:61">
      <c r="A435" s="1">
        <v>546</v>
      </c>
      <c r="B435" s="1" t="s">
        <v>97</v>
      </c>
      <c r="C435" s="1" t="str">
        <f>_xlfn.XLOOKUP(A435,All!$A:$A,All!$C:$C,"")</f>
        <v>Cu-Al-Cr-Mg-Ni-Si</v>
      </c>
      <c r="D435" s="1">
        <v>2</v>
      </c>
      <c r="E435" s="1" t="s">
        <v>1344</v>
      </c>
      <c r="F435" s="1">
        <f t="shared" si="132"/>
        <v>92.27</v>
      </c>
      <c r="G435" s="1">
        <v>0.49</v>
      </c>
      <c r="H435" s="1">
        <v>0.11</v>
      </c>
      <c r="I435" s="1">
        <v>0.12</v>
      </c>
      <c r="J435" s="1">
        <v>5.98</v>
      </c>
      <c r="K435" s="1">
        <v>1.03</v>
      </c>
      <c r="L435" s="1">
        <v>0</v>
      </c>
      <c r="M435" s="1" t="s">
        <v>1345</v>
      </c>
      <c r="N435" s="1" cm="1">
        <f t="array" ref="N435">(F435/$F$4)/SUMPRODUCT($F435:$L435/$F$4:$L$4)*100</f>
        <v>89.8641984588999</v>
      </c>
      <c r="O435" s="1" cm="1">
        <f t="array" ref="O435">(G435/$G$4)/SUMPRODUCT($F435:$L435/$F$4:$L$4)*100</f>
        <v>1.12392244657047</v>
      </c>
      <c r="P435" s="1" cm="1">
        <f t="array" ref="P435">(H435/$H$4)/SUMPRODUCT($F435:$L435/$F$4:$L$4)*100</f>
        <v>0.130929392522741</v>
      </c>
      <c r="Q435" s="1" cm="1">
        <f t="array" ref="Q435">(I435/$I$4)/SUMPRODUCT($F435:$L435/$F$4:$L$4)*100</f>
        <v>0.305562478066051</v>
      </c>
      <c r="R435" s="1" cm="1">
        <f t="array" ref="R435">(J435/$J$4)/SUMPRODUCT($F435:$L435/$F$4:$L$4)*100</f>
        <v>6.30564153814258</v>
      </c>
      <c r="S435" s="1" cm="1">
        <f t="array" ref="S435">(K435/$K$4)/SUMPRODUCT($F435:$L435/$F$4:$L$4)*100</f>
        <v>2.26974568579824</v>
      </c>
      <c r="T435" s="1" cm="1">
        <f t="array" ref="T435">(L435/$L$4)/SUMPRODUCT($F435:$L435/$F$4:$L$4)*100</f>
        <v>0</v>
      </c>
      <c r="U435" s="1">
        <f t="shared" si="133"/>
        <v>100</v>
      </c>
      <c r="V435" s="1">
        <f t="shared" si="134"/>
        <v>5.80582524271845</v>
      </c>
      <c r="W435" s="1">
        <f t="shared" si="135"/>
        <v>7.01</v>
      </c>
      <c r="X435" s="1">
        <f t="shared" si="136"/>
        <v>6.1594</v>
      </c>
      <c r="Y435" s="1">
        <f t="shared" si="137"/>
        <v>0.0171184022824536</v>
      </c>
      <c r="Z435" s="1">
        <f t="shared" si="138"/>
        <v>0</v>
      </c>
      <c r="AA435" s="1">
        <f t="shared" si="139"/>
        <v>0</v>
      </c>
      <c r="AB435" s="1">
        <f t="shared" si="140"/>
        <v>0.11</v>
      </c>
      <c r="AC435" s="1">
        <f t="shared" si="141"/>
        <v>0</v>
      </c>
      <c r="AD435" s="1">
        <f t="shared" si="142"/>
        <v>1.19026720475219</v>
      </c>
      <c r="AE435" s="1">
        <f t="shared" si="143"/>
        <v>0.0156918687589158</v>
      </c>
      <c r="AF435" s="1">
        <f t="shared" si="144"/>
        <v>63.7272727272727</v>
      </c>
      <c r="AG435" s="1">
        <f t="shared" si="145"/>
        <v>0.7711</v>
      </c>
      <c r="AH435" s="7">
        <f t="shared" si="146"/>
        <v>0.101358015411001</v>
      </c>
      <c r="AI435" s="7" cm="1">
        <f t="array" ref="AI435">SQRT(SUMPRODUCT(N435:T435/100,(1-($N$4:$T$4/(SUMPRODUCT(N435:T435,$N$4:$T$4)/100)))^2))</f>
        <v>0.0283459528596504</v>
      </c>
      <c r="AJ435" s="7" cm="1">
        <f t="array" ref="AJ435">SUMPRODUCT(N435:T435,$N$3:$T$3)/100</f>
        <v>1.89525413989612</v>
      </c>
      <c r="AK435" s="7" cm="1">
        <f t="array" ref="AK435">SUMPRODUCT(N435:T435/100,($N$3:$T$3-(SUMPRODUCT(N435:T435,$N$3:$T$3)/100))^2)</f>
        <v>0.00206807954721929</v>
      </c>
      <c r="AL435" s="7" cm="1">
        <f t="array" ref="AL435">SUMPRODUCT(N435:T435/100,($N$2:$T$2-(SUMPRODUCT(N435:T435,$N$2:$T$2)/100))^2)</f>
        <v>2.05513365727056</v>
      </c>
      <c r="AM435" s="7" cm="1">
        <f t="array" ref="AM435">SUMPRODUCT(N435:T435,$N$2:$T$2)/100</f>
        <v>10.654100498235</v>
      </c>
      <c r="AN435" s="1" cm="1">
        <f t="array" ref="AN435">SUMPRODUCT(N435:T435,$N$1:$T$1)/100</f>
        <v>1110.43082202411</v>
      </c>
      <c r="AO435" s="1" cm="1">
        <f t="array" ref="AO435">-8.314*SUMPRODUCT((N435:T435/100)*LN(N435:T435/100+0.000000000001))</f>
        <v>3.60047464611669</v>
      </c>
      <c r="AP435" s="1" cm="1">
        <f t="array" ref="AP435">SUMPRODUCT((N435:T435/100)^2)</f>
        <v>0.812186073794603</v>
      </c>
      <c r="AQ435" s="1" cm="1">
        <f t="array" ref="AQ435">1/SUMPRODUCT((N435:T435/100)^2)</f>
        <v>1.23124494775922</v>
      </c>
      <c r="AR435" s="1" t="s">
        <v>50</v>
      </c>
      <c r="AS435" s="6">
        <f t="shared" si="147"/>
        <v>1</v>
      </c>
      <c r="AT435" s="1">
        <v>969.85</v>
      </c>
      <c r="AU435" s="1">
        <v>6</v>
      </c>
      <c r="AV435" s="1">
        <v>50</v>
      </c>
      <c r="AW435" s="1">
        <v>599.85</v>
      </c>
      <c r="AX435" s="1">
        <v>0.25</v>
      </c>
      <c r="AY435" s="5">
        <f t="shared" si="148"/>
        <v>299.925</v>
      </c>
      <c r="AZ435" s="1">
        <f t="shared" si="149"/>
        <v>0.125</v>
      </c>
      <c r="BA435" s="1">
        <f t="shared" si="150"/>
        <v>149.9625</v>
      </c>
      <c r="BB435" s="1">
        <f t="shared" si="151"/>
        <v>370</v>
      </c>
      <c r="BC435" s="1" t="s">
        <v>51</v>
      </c>
      <c r="BD435" s="1">
        <v>244</v>
      </c>
      <c r="BE435" s="1" t="s">
        <v>52</v>
      </c>
      <c r="BF435" s="1" t="s">
        <v>52</v>
      </c>
      <c r="BG435" s="1">
        <v>30</v>
      </c>
      <c r="BH435" s="1">
        <f t="shared" si="152"/>
        <v>0.413696517457015</v>
      </c>
      <c r="BI435" s="1">
        <f t="shared" si="153"/>
        <v>0.889020469334822</v>
      </c>
    </row>
    <row r="436" spans="1:61">
      <c r="A436" s="1">
        <v>586</v>
      </c>
      <c r="B436" s="1" t="s">
        <v>97</v>
      </c>
      <c r="C436" s="1" t="str">
        <f>_xlfn.XLOOKUP(A436,All!$A:$A,All!$C:$C,"")</f>
        <v>Cu-Al-Cr-Mg-Ni-Si</v>
      </c>
      <c r="D436" s="1">
        <v>2</v>
      </c>
      <c r="E436" s="1" t="s">
        <v>1344</v>
      </c>
      <c r="F436" s="1">
        <f t="shared" si="132"/>
        <v>92.27</v>
      </c>
      <c r="G436" s="1">
        <v>0.49</v>
      </c>
      <c r="H436" s="1">
        <v>0.11</v>
      </c>
      <c r="I436" s="1">
        <v>0.12</v>
      </c>
      <c r="J436" s="1">
        <v>5.98</v>
      </c>
      <c r="K436" s="1">
        <v>1.03</v>
      </c>
      <c r="L436" s="1">
        <v>0</v>
      </c>
      <c r="M436" s="1" t="s">
        <v>1345</v>
      </c>
      <c r="N436" s="1" cm="1">
        <f t="array" ref="N436">(F436/$F$4)/SUMPRODUCT($F436:$L436/$F$4:$L$4)*100</f>
        <v>89.8641984588999</v>
      </c>
      <c r="O436" s="1" cm="1">
        <f t="array" ref="O436">(G436/$G$4)/SUMPRODUCT($F436:$L436/$F$4:$L$4)*100</f>
        <v>1.12392244657047</v>
      </c>
      <c r="P436" s="1" cm="1">
        <f t="array" ref="P436">(H436/$H$4)/SUMPRODUCT($F436:$L436/$F$4:$L$4)*100</f>
        <v>0.130929392522741</v>
      </c>
      <c r="Q436" s="1" cm="1">
        <f t="array" ref="Q436">(I436/$I$4)/SUMPRODUCT($F436:$L436/$F$4:$L$4)*100</f>
        <v>0.305562478066051</v>
      </c>
      <c r="R436" s="1" cm="1">
        <f t="array" ref="R436">(J436/$J$4)/SUMPRODUCT($F436:$L436/$F$4:$L$4)*100</f>
        <v>6.30564153814258</v>
      </c>
      <c r="S436" s="1" cm="1">
        <f t="array" ref="S436">(K436/$K$4)/SUMPRODUCT($F436:$L436/$F$4:$L$4)*100</f>
        <v>2.26974568579824</v>
      </c>
      <c r="T436" s="1" cm="1">
        <f t="array" ref="T436">(L436/$L$4)/SUMPRODUCT($F436:$L436/$F$4:$L$4)*100</f>
        <v>0</v>
      </c>
      <c r="U436" s="1">
        <f t="shared" si="133"/>
        <v>100</v>
      </c>
      <c r="V436" s="1">
        <f t="shared" si="134"/>
        <v>5.80582524271845</v>
      </c>
      <c r="W436" s="1">
        <f t="shared" si="135"/>
        <v>7.01</v>
      </c>
      <c r="X436" s="1">
        <f t="shared" si="136"/>
        <v>6.1594</v>
      </c>
      <c r="Y436" s="1">
        <f t="shared" si="137"/>
        <v>0.0171184022824536</v>
      </c>
      <c r="Z436" s="1">
        <f t="shared" si="138"/>
        <v>0</v>
      </c>
      <c r="AA436" s="1">
        <f t="shared" si="139"/>
        <v>0</v>
      </c>
      <c r="AB436" s="1">
        <f t="shared" si="140"/>
        <v>0.11</v>
      </c>
      <c r="AC436" s="1">
        <f t="shared" si="141"/>
        <v>0</v>
      </c>
      <c r="AD436" s="1">
        <f t="shared" si="142"/>
        <v>1.19026720475219</v>
      </c>
      <c r="AE436" s="1">
        <f t="shared" si="143"/>
        <v>0.0156918687589158</v>
      </c>
      <c r="AF436" s="1">
        <f t="shared" si="144"/>
        <v>63.7272727272727</v>
      </c>
      <c r="AG436" s="1">
        <f t="shared" si="145"/>
        <v>0.7711</v>
      </c>
      <c r="AH436" s="7">
        <f t="shared" si="146"/>
        <v>0.101358015411001</v>
      </c>
      <c r="AI436" s="7" cm="1">
        <f t="array" ref="AI436">SQRT(SUMPRODUCT(N436:T436/100,(1-($N$4:$T$4/(SUMPRODUCT(N436:T436,$N$4:$T$4)/100)))^2))</f>
        <v>0.0283459528596504</v>
      </c>
      <c r="AJ436" s="7" cm="1">
        <f t="array" ref="AJ436">SUMPRODUCT(N436:T436,$N$3:$T$3)/100</f>
        <v>1.89525413989612</v>
      </c>
      <c r="AK436" s="7" cm="1">
        <f t="array" ref="AK436">SUMPRODUCT(N436:T436/100,($N$3:$T$3-(SUMPRODUCT(N436:T436,$N$3:$T$3)/100))^2)</f>
        <v>0.00206807954721929</v>
      </c>
      <c r="AL436" s="7" cm="1">
        <f t="array" ref="AL436">SUMPRODUCT(N436:T436/100,($N$2:$T$2-(SUMPRODUCT(N436:T436,$N$2:$T$2)/100))^2)</f>
        <v>2.05513365727056</v>
      </c>
      <c r="AM436" s="7" cm="1">
        <f t="array" ref="AM436">SUMPRODUCT(N436:T436,$N$2:$T$2)/100</f>
        <v>10.654100498235</v>
      </c>
      <c r="AN436" s="1" cm="1">
        <f t="array" ref="AN436">SUMPRODUCT(N436:T436,$N$1:$T$1)/100</f>
        <v>1110.43082202411</v>
      </c>
      <c r="AO436" s="1" cm="1">
        <f t="array" ref="AO436">-8.314*SUMPRODUCT((N436:T436/100)*LN(N436:T436/100+0.000000000001))</f>
        <v>3.60047464611669</v>
      </c>
      <c r="AP436" s="1" cm="1">
        <f t="array" ref="AP436">SUMPRODUCT((N436:T436/100)^2)</f>
        <v>0.812186073794603</v>
      </c>
      <c r="AQ436" s="1" cm="1">
        <f t="array" ref="AQ436">1/SUMPRODUCT((N436:T436/100)^2)</f>
        <v>1.23124494775922</v>
      </c>
      <c r="AR436" s="1" t="s">
        <v>50</v>
      </c>
      <c r="AS436" s="6">
        <f t="shared" si="147"/>
        <v>1</v>
      </c>
      <c r="AT436" s="1">
        <v>969.85</v>
      </c>
      <c r="AU436" s="1">
        <v>6</v>
      </c>
      <c r="AV436" s="1">
        <v>50</v>
      </c>
      <c r="AW436" s="1">
        <v>599.85</v>
      </c>
      <c r="AX436" s="1">
        <v>0.75</v>
      </c>
      <c r="AY436" s="5">
        <f t="shared" si="148"/>
        <v>299.925</v>
      </c>
      <c r="AZ436" s="1">
        <f t="shared" si="149"/>
        <v>0.375</v>
      </c>
      <c r="BA436" s="1">
        <f t="shared" si="150"/>
        <v>449.8875</v>
      </c>
      <c r="BB436" s="1">
        <f t="shared" si="151"/>
        <v>370</v>
      </c>
      <c r="BC436" s="1" t="s">
        <v>51</v>
      </c>
      <c r="BD436" s="1">
        <v>251</v>
      </c>
      <c r="BE436" s="1" t="s">
        <v>52</v>
      </c>
      <c r="BF436" s="1" t="s">
        <v>52</v>
      </c>
      <c r="BG436" s="1">
        <v>30</v>
      </c>
      <c r="BH436" s="1">
        <f t="shared" si="152"/>
        <v>0.503722992866971</v>
      </c>
      <c r="BI436" s="1">
        <f t="shared" si="153"/>
        <v>0.878699293147255</v>
      </c>
    </row>
    <row r="437" spans="1:61">
      <c r="A437" s="1">
        <v>1018</v>
      </c>
      <c r="B437" s="1" t="s">
        <v>99</v>
      </c>
      <c r="C437" s="1" t="str">
        <f>_xlfn.XLOOKUP(A437,All!$A:$A,All!$C:$C,"")</f>
        <v>Cu-Al-Cr-Mg-Ni-Si</v>
      </c>
      <c r="D437" s="1">
        <v>2</v>
      </c>
      <c r="E437" s="1" t="s">
        <v>1344</v>
      </c>
      <c r="F437" s="1">
        <f t="shared" si="132"/>
        <v>92.25</v>
      </c>
      <c r="G437" s="1">
        <v>0.5</v>
      </c>
      <c r="H437" s="1">
        <v>0.1</v>
      </c>
      <c r="I437" s="1">
        <v>0.15</v>
      </c>
      <c r="J437" s="1">
        <v>6</v>
      </c>
      <c r="K437" s="1">
        <v>1</v>
      </c>
      <c r="L437" s="1">
        <v>0</v>
      </c>
      <c r="M437" s="1" t="s">
        <v>1345</v>
      </c>
      <c r="N437" s="1" cm="1">
        <f t="array" ref="N437">(F437/$F$4)/SUMPRODUCT($F437:$L437/$F$4:$L$4)*100</f>
        <v>89.8241262975082</v>
      </c>
      <c r="O437" s="1" cm="1">
        <f t="array" ref="O437">(G437/$G$4)/SUMPRODUCT($F437:$L437/$F$4:$L$4)*100</f>
        <v>1.14659676353571</v>
      </c>
      <c r="P437" s="1" cm="1">
        <f t="array" ref="P437">(H437/$H$4)/SUMPRODUCT($F437:$L437/$F$4:$L$4)*100</f>
        <v>0.118999437932613</v>
      </c>
      <c r="Q437" s="1" cm="1">
        <f t="array" ref="Q437">(I437/$I$4)/SUMPRODUCT($F437:$L437/$F$4:$L$4)*100</f>
        <v>0.381865548739609</v>
      </c>
      <c r="R437" s="1" cm="1">
        <f t="array" ref="R437">(J437/$J$4)/SUMPRODUCT($F437:$L437/$F$4:$L$4)*100</f>
        <v>6.32528046759661</v>
      </c>
      <c r="S437" s="1" cm="1">
        <f t="array" ref="S437">(K437/$K$4)/SUMPRODUCT($F437:$L437/$F$4:$L$4)*100</f>
        <v>2.20313148468724</v>
      </c>
      <c r="T437" s="1" cm="1">
        <f t="array" ref="T437">(L437/$L$4)/SUMPRODUCT($F437:$L437/$F$4:$L$4)*100</f>
        <v>0</v>
      </c>
      <c r="U437" s="1">
        <f t="shared" si="133"/>
        <v>100</v>
      </c>
      <c r="V437" s="1">
        <f t="shared" si="134"/>
        <v>6</v>
      </c>
      <c r="W437" s="1">
        <f t="shared" si="135"/>
        <v>7</v>
      </c>
      <c r="X437" s="1">
        <f t="shared" si="136"/>
        <v>6</v>
      </c>
      <c r="Y437" s="1">
        <f t="shared" si="137"/>
        <v>0.0214285714285714</v>
      </c>
      <c r="Z437" s="1">
        <f t="shared" si="138"/>
        <v>0</v>
      </c>
      <c r="AA437" s="1">
        <f t="shared" si="139"/>
        <v>0</v>
      </c>
      <c r="AB437" s="1">
        <f t="shared" si="140"/>
        <v>0.1</v>
      </c>
      <c r="AC437" s="1">
        <f t="shared" si="141"/>
        <v>0</v>
      </c>
      <c r="AD437" s="1">
        <f t="shared" si="142"/>
        <v>1.18999437932613</v>
      </c>
      <c r="AE437" s="1">
        <f t="shared" si="143"/>
        <v>0.0142857142857143</v>
      </c>
      <c r="AF437" s="1">
        <f t="shared" si="144"/>
        <v>70</v>
      </c>
      <c r="AG437" s="1">
        <f t="shared" si="145"/>
        <v>0.7</v>
      </c>
      <c r="AH437" s="7">
        <f t="shared" si="146"/>
        <v>0.101758737024918</v>
      </c>
      <c r="AI437" s="7" cm="1">
        <f t="array" ref="AI437">SQRT(SUMPRODUCT(N437:T437/100,(1-($N$4:$T$4/(SUMPRODUCT(N437:T437,$N$4:$T$4)/100)))^2))</f>
        <v>0.0290537376869327</v>
      </c>
      <c r="AJ437" s="7" cm="1">
        <f t="array" ref="AJ437">SUMPRODUCT(N437:T437,$N$3:$T$3)/100</f>
        <v>1.8947687920439</v>
      </c>
      <c r="AK437" s="7" cm="1">
        <f t="array" ref="AK437">SUMPRODUCT(N437:T437/100,($N$3:$T$3-(SUMPRODUCT(N437:T437,$N$3:$T$3)/100))^2)</f>
        <v>0.00234106527333297</v>
      </c>
      <c r="AL437" s="7" cm="1">
        <f t="array" ref="AL437">SUMPRODUCT(N437:T437/100,($N$2:$T$2-(SUMPRODUCT(N437:T437,$N$2:$T$2)/100))^2)</f>
        <v>2.09350754742919</v>
      </c>
      <c r="AM437" s="7" cm="1">
        <f t="array" ref="AM437">SUMPRODUCT(N437:T437,$N$2:$T$2)/100</f>
        <v>10.6504823790299</v>
      </c>
      <c r="AN437" s="1" cm="1">
        <f t="array" ref="AN437">SUMPRODUCT(N437:T437,$N$1:$T$1)/100</f>
        <v>1109.7582017422</v>
      </c>
      <c r="AO437" s="1" cm="1">
        <f t="array" ref="AO437">-8.314*SUMPRODUCT((N437:T437/100)*LN(N437:T437/100+0.000000000001))</f>
        <v>3.62139437182299</v>
      </c>
      <c r="AP437" s="1" cm="1">
        <f t="array" ref="AP437">SUMPRODUCT((N437:T437/100)^2)</f>
        <v>0.811471129274498</v>
      </c>
      <c r="AQ437" s="1" cm="1">
        <f t="array" ref="AQ437">1/SUMPRODUCT((N437:T437/100)^2)</f>
        <v>1.23232973290628</v>
      </c>
      <c r="AR437" s="1" t="s">
        <v>55</v>
      </c>
      <c r="AS437" s="6">
        <f t="shared" si="147"/>
        <v>2</v>
      </c>
      <c r="AT437" s="1">
        <v>979.85</v>
      </c>
      <c r="AU437" s="1">
        <v>4</v>
      </c>
      <c r="AV437" s="1">
        <v>60</v>
      </c>
      <c r="AW437" s="1">
        <v>499.85</v>
      </c>
      <c r="AX437" s="1">
        <v>2</v>
      </c>
      <c r="AY437" s="5">
        <f t="shared" si="148"/>
        <v>299.91</v>
      </c>
      <c r="AZ437" s="1">
        <f t="shared" si="149"/>
        <v>1.2</v>
      </c>
      <c r="BA437" s="1">
        <f t="shared" si="150"/>
        <v>999.7</v>
      </c>
      <c r="BB437" s="1">
        <f t="shared" si="151"/>
        <v>480</v>
      </c>
      <c r="BC437" s="1" t="s">
        <v>56</v>
      </c>
      <c r="BD437" s="1">
        <v>259</v>
      </c>
      <c r="BE437" s="1" t="s">
        <v>52</v>
      </c>
      <c r="BF437" s="1" t="s">
        <v>52</v>
      </c>
      <c r="BG437" s="1">
        <v>30</v>
      </c>
      <c r="BH437" s="1">
        <f t="shared" si="152"/>
        <v>0.606610393335492</v>
      </c>
      <c r="BI437" s="1">
        <f t="shared" si="153"/>
        <v>0.867404297372514</v>
      </c>
    </row>
    <row r="438" spans="1:61">
      <c r="A438" s="1">
        <v>548</v>
      </c>
      <c r="B438" s="1" t="s">
        <v>97</v>
      </c>
      <c r="C438" s="1" t="str">
        <f>_xlfn.XLOOKUP(A438,All!$A:$A,All!$C:$C,"")</f>
        <v>Cu-Al-Cr-Mg-Ni-Si</v>
      </c>
      <c r="D438" s="1">
        <v>2</v>
      </c>
      <c r="E438" s="1" t="s">
        <v>1344</v>
      </c>
      <c r="F438" s="1">
        <f t="shared" si="132"/>
        <v>92.27</v>
      </c>
      <c r="G438" s="1">
        <v>0.49</v>
      </c>
      <c r="H438" s="1">
        <v>0.11</v>
      </c>
      <c r="I438" s="1">
        <v>0.12</v>
      </c>
      <c r="J438" s="1">
        <v>5.98</v>
      </c>
      <c r="K438" s="1">
        <v>1.03</v>
      </c>
      <c r="L438" s="1">
        <v>0</v>
      </c>
      <c r="M438" s="1" t="s">
        <v>1345</v>
      </c>
      <c r="N438" s="1" cm="1">
        <f t="array" ref="N438">(F438/$F$4)/SUMPRODUCT($F438:$L438/$F$4:$L$4)*100</f>
        <v>89.8641984588999</v>
      </c>
      <c r="O438" s="1" cm="1">
        <f t="array" ref="O438">(G438/$G$4)/SUMPRODUCT($F438:$L438/$F$4:$L$4)*100</f>
        <v>1.12392244657047</v>
      </c>
      <c r="P438" s="1" cm="1">
        <f t="array" ref="P438">(H438/$H$4)/SUMPRODUCT($F438:$L438/$F$4:$L$4)*100</f>
        <v>0.130929392522741</v>
      </c>
      <c r="Q438" s="1" cm="1">
        <f t="array" ref="Q438">(I438/$I$4)/SUMPRODUCT($F438:$L438/$F$4:$L$4)*100</f>
        <v>0.305562478066051</v>
      </c>
      <c r="R438" s="1" cm="1">
        <f t="array" ref="R438">(J438/$J$4)/SUMPRODUCT($F438:$L438/$F$4:$L$4)*100</f>
        <v>6.30564153814258</v>
      </c>
      <c r="S438" s="1" cm="1">
        <f t="array" ref="S438">(K438/$K$4)/SUMPRODUCT($F438:$L438/$F$4:$L$4)*100</f>
        <v>2.26974568579824</v>
      </c>
      <c r="T438" s="1" cm="1">
        <f t="array" ref="T438">(L438/$L$4)/SUMPRODUCT($F438:$L438/$F$4:$L$4)*100</f>
        <v>0</v>
      </c>
      <c r="U438" s="1">
        <f t="shared" si="133"/>
        <v>100</v>
      </c>
      <c r="V438" s="1">
        <f t="shared" si="134"/>
        <v>5.80582524271845</v>
      </c>
      <c r="W438" s="1">
        <f t="shared" si="135"/>
        <v>7.01</v>
      </c>
      <c r="X438" s="1">
        <f t="shared" si="136"/>
        <v>6.1594</v>
      </c>
      <c r="Y438" s="1">
        <f t="shared" si="137"/>
        <v>0.0171184022824536</v>
      </c>
      <c r="Z438" s="1">
        <f t="shared" si="138"/>
        <v>0</v>
      </c>
      <c r="AA438" s="1">
        <f t="shared" si="139"/>
        <v>0</v>
      </c>
      <c r="AB438" s="1">
        <f t="shared" si="140"/>
        <v>0.11</v>
      </c>
      <c r="AC438" s="1">
        <f t="shared" si="141"/>
        <v>0</v>
      </c>
      <c r="AD438" s="1">
        <f t="shared" si="142"/>
        <v>1.19026720475219</v>
      </c>
      <c r="AE438" s="1">
        <f t="shared" si="143"/>
        <v>0.0156918687589158</v>
      </c>
      <c r="AF438" s="1">
        <f t="shared" si="144"/>
        <v>63.7272727272727</v>
      </c>
      <c r="AG438" s="1">
        <f t="shared" si="145"/>
        <v>0.7711</v>
      </c>
      <c r="AH438" s="7">
        <f t="shared" si="146"/>
        <v>0.101358015411001</v>
      </c>
      <c r="AI438" s="7" cm="1">
        <f t="array" ref="AI438">SQRT(SUMPRODUCT(N438:T438/100,(1-($N$4:$T$4/(SUMPRODUCT(N438:T438,$N$4:$T$4)/100)))^2))</f>
        <v>0.0283459528596504</v>
      </c>
      <c r="AJ438" s="7" cm="1">
        <f t="array" ref="AJ438">SUMPRODUCT(N438:T438,$N$3:$T$3)/100</f>
        <v>1.89525413989612</v>
      </c>
      <c r="AK438" s="7" cm="1">
        <f t="array" ref="AK438">SUMPRODUCT(N438:T438/100,($N$3:$T$3-(SUMPRODUCT(N438:T438,$N$3:$T$3)/100))^2)</f>
        <v>0.00206807954721929</v>
      </c>
      <c r="AL438" s="7" cm="1">
        <f t="array" ref="AL438">SUMPRODUCT(N438:T438/100,($N$2:$T$2-(SUMPRODUCT(N438:T438,$N$2:$T$2)/100))^2)</f>
        <v>2.05513365727056</v>
      </c>
      <c r="AM438" s="7" cm="1">
        <f t="array" ref="AM438">SUMPRODUCT(N438:T438,$N$2:$T$2)/100</f>
        <v>10.654100498235</v>
      </c>
      <c r="AN438" s="1" cm="1">
        <f t="array" ref="AN438">SUMPRODUCT(N438:T438,$N$1:$T$1)/100</f>
        <v>1110.43082202411</v>
      </c>
      <c r="AO438" s="1" cm="1">
        <f t="array" ref="AO438">-8.314*SUMPRODUCT((N438:T438/100)*LN(N438:T438/100+0.000000000001))</f>
        <v>3.60047464611669</v>
      </c>
      <c r="AP438" s="1" cm="1">
        <f t="array" ref="AP438">SUMPRODUCT((N438:T438/100)^2)</f>
        <v>0.812186073794603</v>
      </c>
      <c r="AQ438" s="1" cm="1">
        <f t="array" ref="AQ438">1/SUMPRODUCT((N438:T438/100)^2)</f>
        <v>1.23124494775922</v>
      </c>
      <c r="AR438" s="1" t="s">
        <v>50</v>
      </c>
      <c r="AS438" s="6">
        <f t="shared" si="147"/>
        <v>1</v>
      </c>
      <c r="AT438" s="1">
        <v>969.85</v>
      </c>
      <c r="AU438" s="1">
        <v>6</v>
      </c>
      <c r="AV438" s="1">
        <v>50</v>
      </c>
      <c r="AW438" s="1">
        <v>699.85</v>
      </c>
      <c r="AX438" s="1">
        <v>0.25</v>
      </c>
      <c r="AY438" s="5">
        <f t="shared" si="148"/>
        <v>349.925</v>
      </c>
      <c r="AZ438" s="1">
        <f t="shared" si="149"/>
        <v>0.125</v>
      </c>
      <c r="BA438" s="1">
        <f t="shared" si="150"/>
        <v>174.9625</v>
      </c>
      <c r="BB438" s="1">
        <f t="shared" si="151"/>
        <v>270</v>
      </c>
      <c r="BC438" s="1" t="s">
        <v>51</v>
      </c>
      <c r="BD438" s="1">
        <v>267</v>
      </c>
      <c r="BE438" s="1" t="s">
        <v>52</v>
      </c>
      <c r="BF438" s="1" t="s">
        <v>52</v>
      </c>
      <c r="BG438" s="1">
        <v>30</v>
      </c>
      <c r="BH438" s="1">
        <f t="shared" si="152"/>
        <v>0.709497793804013</v>
      </c>
      <c r="BI438" s="1">
        <f t="shared" si="153"/>
        <v>0.856663524132423</v>
      </c>
    </row>
    <row r="439" spans="1:61">
      <c r="A439" s="1">
        <v>939</v>
      </c>
      <c r="B439" s="1" t="s">
        <v>99</v>
      </c>
      <c r="C439" s="1" t="str">
        <f>_xlfn.XLOOKUP(A439,All!$A:$A,All!$C:$C,"")</f>
        <v>Cu-Al-Cr-Mg-Ni-Si</v>
      </c>
      <c r="D439" s="1">
        <v>2</v>
      </c>
      <c r="E439" s="1" t="s">
        <v>1344</v>
      </c>
      <c r="F439" s="1">
        <f t="shared" si="132"/>
        <v>92.25</v>
      </c>
      <c r="G439" s="1">
        <v>0.5</v>
      </c>
      <c r="H439" s="1">
        <v>0.1</v>
      </c>
      <c r="I439" s="1">
        <v>0.15</v>
      </c>
      <c r="J439" s="1">
        <v>6</v>
      </c>
      <c r="K439" s="1">
        <v>1</v>
      </c>
      <c r="L439" s="1">
        <v>0</v>
      </c>
      <c r="M439" s="1" t="s">
        <v>1345</v>
      </c>
      <c r="N439" s="1" cm="1">
        <f t="array" ref="N439">(F439/$F$4)/SUMPRODUCT($F439:$L439/$F$4:$L$4)*100</f>
        <v>89.8241262975082</v>
      </c>
      <c r="O439" s="1" cm="1">
        <f t="array" ref="O439">(G439/$G$4)/SUMPRODUCT($F439:$L439/$F$4:$L$4)*100</f>
        <v>1.14659676353571</v>
      </c>
      <c r="P439" s="1" cm="1">
        <f t="array" ref="P439">(H439/$H$4)/SUMPRODUCT($F439:$L439/$F$4:$L$4)*100</f>
        <v>0.118999437932613</v>
      </c>
      <c r="Q439" s="1" cm="1">
        <f t="array" ref="Q439">(I439/$I$4)/SUMPRODUCT($F439:$L439/$F$4:$L$4)*100</f>
        <v>0.381865548739609</v>
      </c>
      <c r="R439" s="1" cm="1">
        <f t="array" ref="R439">(J439/$J$4)/SUMPRODUCT($F439:$L439/$F$4:$L$4)*100</f>
        <v>6.32528046759661</v>
      </c>
      <c r="S439" s="1" cm="1">
        <f t="array" ref="S439">(K439/$K$4)/SUMPRODUCT($F439:$L439/$F$4:$L$4)*100</f>
        <v>2.20313148468724</v>
      </c>
      <c r="T439" s="1" cm="1">
        <f t="array" ref="T439">(L439/$L$4)/SUMPRODUCT($F439:$L439/$F$4:$L$4)*100</f>
        <v>0</v>
      </c>
      <c r="U439" s="1">
        <f t="shared" si="133"/>
        <v>100</v>
      </c>
      <c r="V439" s="1">
        <f t="shared" si="134"/>
        <v>6</v>
      </c>
      <c r="W439" s="1">
        <f t="shared" si="135"/>
        <v>7</v>
      </c>
      <c r="X439" s="1">
        <f t="shared" si="136"/>
        <v>6</v>
      </c>
      <c r="Y439" s="1">
        <f t="shared" si="137"/>
        <v>0.0214285714285714</v>
      </c>
      <c r="Z439" s="1">
        <f t="shared" si="138"/>
        <v>0</v>
      </c>
      <c r="AA439" s="1">
        <f t="shared" si="139"/>
        <v>0</v>
      </c>
      <c r="AB439" s="1">
        <f t="shared" si="140"/>
        <v>0.1</v>
      </c>
      <c r="AC439" s="1">
        <f t="shared" si="141"/>
        <v>0</v>
      </c>
      <c r="AD439" s="1">
        <f t="shared" si="142"/>
        <v>1.18999437932613</v>
      </c>
      <c r="AE439" s="1">
        <f t="shared" si="143"/>
        <v>0.0142857142857143</v>
      </c>
      <c r="AF439" s="1">
        <f t="shared" si="144"/>
        <v>70</v>
      </c>
      <c r="AG439" s="1">
        <f t="shared" si="145"/>
        <v>0.7</v>
      </c>
      <c r="AH439" s="7">
        <f t="shared" si="146"/>
        <v>0.101758737024918</v>
      </c>
      <c r="AI439" s="7" cm="1">
        <f t="array" ref="AI439">SQRT(SUMPRODUCT(N439:T439/100,(1-($N$4:$T$4/(SUMPRODUCT(N439:T439,$N$4:$T$4)/100)))^2))</f>
        <v>0.0290537376869327</v>
      </c>
      <c r="AJ439" s="7" cm="1">
        <f t="array" ref="AJ439">SUMPRODUCT(N439:T439,$N$3:$T$3)/100</f>
        <v>1.8947687920439</v>
      </c>
      <c r="AK439" s="7" cm="1">
        <f t="array" ref="AK439">SUMPRODUCT(N439:T439/100,($N$3:$T$3-(SUMPRODUCT(N439:T439,$N$3:$T$3)/100))^2)</f>
        <v>0.00234106527333297</v>
      </c>
      <c r="AL439" s="7" cm="1">
        <f t="array" ref="AL439">SUMPRODUCT(N439:T439/100,($N$2:$T$2-(SUMPRODUCT(N439:T439,$N$2:$T$2)/100))^2)</f>
        <v>2.09350754742919</v>
      </c>
      <c r="AM439" s="7" cm="1">
        <f t="array" ref="AM439">SUMPRODUCT(N439:T439,$N$2:$T$2)/100</f>
        <v>10.6504823790299</v>
      </c>
      <c r="AN439" s="1" cm="1">
        <f t="array" ref="AN439">SUMPRODUCT(N439:T439,$N$1:$T$1)/100</f>
        <v>1109.7582017422</v>
      </c>
      <c r="AO439" s="1" cm="1">
        <f t="array" ref="AO439">-8.314*SUMPRODUCT((N439:T439/100)*LN(N439:T439/100+0.000000000001))</f>
        <v>3.62139437182299</v>
      </c>
      <c r="AP439" s="1" cm="1">
        <f t="array" ref="AP439">SUMPRODUCT((N439:T439/100)^2)</f>
        <v>0.811471129274498</v>
      </c>
      <c r="AQ439" s="1" cm="1">
        <f t="array" ref="AQ439">1/SUMPRODUCT((N439:T439/100)^2)</f>
        <v>1.23232973290628</v>
      </c>
      <c r="AR439" s="1" t="s">
        <v>55</v>
      </c>
      <c r="AS439" s="6">
        <f t="shared" si="147"/>
        <v>2</v>
      </c>
      <c r="AT439" s="1">
        <v>979.85</v>
      </c>
      <c r="AU439" s="1">
        <v>4</v>
      </c>
      <c r="AV439" s="1">
        <v>50</v>
      </c>
      <c r="AW439" s="1">
        <v>499.85</v>
      </c>
      <c r="AX439" s="1">
        <v>0.75</v>
      </c>
      <c r="AY439" s="5">
        <f t="shared" si="148"/>
        <v>249.925</v>
      </c>
      <c r="AZ439" s="1">
        <f t="shared" si="149"/>
        <v>0.375</v>
      </c>
      <c r="BA439" s="1">
        <f t="shared" si="150"/>
        <v>374.8875</v>
      </c>
      <c r="BB439" s="1">
        <f t="shared" si="151"/>
        <v>480</v>
      </c>
      <c r="BC439" s="1" t="s">
        <v>56</v>
      </c>
      <c r="BD439" s="1">
        <v>272</v>
      </c>
      <c r="BE439" s="1" t="s">
        <v>52</v>
      </c>
      <c r="BF439" s="1" t="s">
        <v>52</v>
      </c>
      <c r="BG439" s="1">
        <v>30</v>
      </c>
      <c r="BH439" s="1">
        <f t="shared" si="152"/>
        <v>0.773802419096839</v>
      </c>
      <c r="BI439" s="1">
        <f t="shared" si="153"/>
        <v>0.850241359949186</v>
      </c>
    </row>
    <row r="440" spans="1:61">
      <c r="A440" s="1">
        <v>958</v>
      </c>
      <c r="B440" s="1" t="s">
        <v>99</v>
      </c>
      <c r="C440" s="1" t="str">
        <f>_xlfn.XLOOKUP(A440,All!$A:$A,All!$C:$C,"")</f>
        <v>Cu-Al-Cr-Mg-Ni-Si</v>
      </c>
      <c r="D440" s="1">
        <v>2</v>
      </c>
      <c r="E440" s="1" t="s">
        <v>1344</v>
      </c>
      <c r="F440" s="1">
        <f t="shared" si="132"/>
        <v>92.25</v>
      </c>
      <c r="G440" s="1">
        <v>0.5</v>
      </c>
      <c r="H440" s="1">
        <v>0.1</v>
      </c>
      <c r="I440" s="1">
        <v>0.15</v>
      </c>
      <c r="J440" s="1">
        <v>6</v>
      </c>
      <c r="K440" s="1">
        <v>1</v>
      </c>
      <c r="L440" s="1">
        <v>0</v>
      </c>
      <c r="M440" s="1" t="s">
        <v>1345</v>
      </c>
      <c r="N440" s="1" cm="1">
        <f t="array" ref="N440">(F440/$F$4)/SUMPRODUCT($F440:$L440/$F$4:$L$4)*100</f>
        <v>89.8241262975082</v>
      </c>
      <c r="O440" s="1" cm="1">
        <f t="array" ref="O440">(G440/$G$4)/SUMPRODUCT($F440:$L440/$F$4:$L$4)*100</f>
        <v>1.14659676353571</v>
      </c>
      <c r="P440" s="1" cm="1">
        <f t="array" ref="P440">(H440/$H$4)/SUMPRODUCT($F440:$L440/$F$4:$L$4)*100</f>
        <v>0.118999437932613</v>
      </c>
      <c r="Q440" s="1" cm="1">
        <f t="array" ref="Q440">(I440/$I$4)/SUMPRODUCT($F440:$L440/$F$4:$L$4)*100</f>
        <v>0.381865548739609</v>
      </c>
      <c r="R440" s="1" cm="1">
        <f t="array" ref="R440">(J440/$J$4)/SUMPRODUCT($F440:$L440/$F$4:$L$4)*100</f>
        <v>6.32528046759661</v>
      </c>
      <c r="S440" s="1" cm="1">
        <f t="array" ref="S440">(K440/$K$4)/SUMPRODUCT($F440:$L440/$F$4:$L$4)*100</f>
        <v>2.20313148468724</v>
      </c>
      <c r="T440" s="1" cm="1">
        <f t="array" ref="T440">(L440/$L$4)/SUMPRODUCT($F440:$L440/$F$4:$L$4)*100</f>
        <v>0</v>
      </c>
      <c r="U440" s="1">
        <f t="shared" si="133"/>
        <v>100</v>
      </c>
      <c r="V440" s="1">
        <f t="shared" si="134"/>
        <v>6</v>
      </c>
      <c r="W440" s="1">
        <f t="shared" si="135"/>
        <v>7</v>
      </c>
      <c r="X440" s="1">
        <f t="shared" si="136"/>
        <v>6</v>
      </c>
      <c r="Y440" s="1">
        <f t="shared" si="137"/>
        <v>0.0214285714285714</v>
      </c>
      <c r="Z440" s="1">
        <f t="shared" si="138"/>
        <v>0</v>
      </c>
      <c r="AA440" s="1">
        <f t="shared" si="139"/>
        <v>0</v>
      </c>
      <c r="AB440" s="1">
        <f t="shared" si="140"/>
        <v>0.1</v>
      </c>
      <c r="AC440" s="1">
        <f t="shared" si="141"/>
        <v>0</v>
      </c>
      <c r="AD440" s="1">
        <f t="shared" si="142"/>
        <v>1.18999437932613</v>
      </c>
      <c r="AE440" s="1">
        <f t="shared" si="143"/>
        <v>0.0142857142857143</v>
      </c>
      <c r="AF440" s="1">
        <f t="shared" si="144"/>
        <v>70</v>
      </c>
      <c r="AG440" s="1">
        <f t="shared" si="145"/>
        <v>0.7</v>
      </c>
      <c r="AH440" s="7">
        <f t="shared" si="146"/>
        <v>0.101758737024918</v>
      </c>
      <c r="AI440" s="7" cm="1">
        <f t="array" ref="AI440">SQRT(SUMPRODUCT(N440:T440/100,(1-($N$4:$T$4/(SUMPRODUCT(N440:T440,$N$4:$T$4)/100)))^2))</f>
        <v>0.0290537376869327</v>
      </c>
      <c r="AJ440" s="7" cm="1">
        <f t="array" ref="AJ440">SUMPRODUCT(N440:T440,$N$3:$T$3)/100</f>
        <v>1.8947687920439</v>
      </c>
      <c r="AK440" s="7" cm="1">
        <f t="array" ref="AK440">SUMPRODUCT(N440:T440/100,($N$3:$T$3-(SUMPRODUCT(N440:T440,$N$3:$T$3)/100))^2)</f>
        <v>0.00234106527333297</v>
      </c>
      <c r="AL440" s="7" cm="1">
        <f t="array" ref="AL440">SUMPRODUCT(N440:T440/100,($N$2:$T$2-(SUMPRODUCT(N440:T440,$N$2:$T$2)/100))^2)</f>
        <v>2.09350754742919</v>
      </c>
      <c r="AM440" s="7" cm="1">
        <f t="array" ref="AM440">SUMPRODUCT(N440:T440,$N$2:$T$2)/100</f>
        <v>10.6504823790299</v>
      </c>
      <c r="AN440" s="1" cm="1">
        <f t="array" ref="AN440">SUMPRODUCT(N440:T440,$N$1:$T$1)/100</f>
        <v>1109.7582017422</v>
      </c>
      <c r="AO440" s="1" cm="1">
        <f t="array" ref="AO440">-8.314*SUMPRODUCT((N440:T440/100)*LN(N440:T440/100+0.000000000001))</f>
        <v>3.62139437182299</v>
      </c>
      <c r="AP440" s="1" cm="1">
        <f t="array" ref="AP440">SUMPRODUCT((N440:T440/100)^2)</f>
        <v>0.811471129274498</v>
      </c>
      <c r="AQ440" s="1" cm="1">
        <f t="array" ref="AQ440">1/SUMPRODUCT((N440:T440/100)^2)</f>
        <v>1.23232973290628</v>
      </c>
      <c r="AR440" s="1" t="s">
        <v>55</v>
      </c>
      <c r="AS440" s="6">
        <f t="shared" si="147"/>
        <v>2</v>
      </c>
      <c r="AT440" s="1">
        <v>979.85</v>
      </c>
      <c r="AU440" s="1">
        <v>4</v>
      </c>
      <c r="AV440" s="1">
        <v>80</v>
      </c>
      <c r="AW440" s="1">
        <v>499.85</v>
      </c>
      <c r="AX440" s="1">
        <v>1</v>
      </c>
      <c r="AY440" s="5">
        <f t="shared" si="148"/>
        <v>399.88</v>
      </c>
      <c r="AZ440" s="1">
        <f t="shared" si="149"/>
        <v>0.8</v>
      </c>
      <c r="BA440" s="1">
        <f t="shared" si="150"/>
        <v>499.85</v>
      </c>
      <c r="BB440" s="1">
        <f t="shared" si="151"/>
        <v>480</v>
      </c>
      <c r="BC440" s="1" t="s">
        <v>56</v>
      </c>
      <c r="BD440" s="1">
        <v>284</v>
      </c>
      <c r="BE440" s="1" t="s">
        <v>52</v>
      </c>
      <c r="BF440" s="1" t="s">
        <v>52</v>
      </c>
      <c r="BG440" s="1">
        <v>30</v>
      </c>
      <c r="BH440" s="1">
        <f t="shared" si="152"/>
        <v>0.928133519799621</v>
      </c>
      <c r="BI440" s="1">
        <f t="shared" si="153"/>
        <v>0.835775714089677</v>
      </c>
    </row>
    <row r="441" spans="1:61">
      <c r="A441" s="1">
        <v>635</v>
      </c>
      <c r="B441" s="1" t="s">
        <v>98</v>
      </c>
      <c r="C441" s="1" t="str">
        <f>_xlfn.XLOOKUP(A441,All!$A:$A,All!$C:$C,"")</f>
        <v>Cu-Al-Cr-Mg-Ni-Si</v>
      </c>
      <c r="D441" s="1">
        <v>2</v>
      </c>
      <c r="E441" s="1" t="s">
        <v>1344</v>
      </c>
      <c r="F441" s="1">
        <f t="shared" si="132"/>
        <v>92.25</v>
      </c>
      <c r="G441" s="1">
        <v>0.5</v>
      </c>
      <c r="H441" s="1">
        <v>0.1</v>
      </c>
      <c r="I441" s="1">
        <v>0.15</v>
      </c>
      <c r="J441" s="1">
        <v>6</v>
      </c>
      <c r="K441" s="1">
        <v>1</v>
      </c>
      <c r="L441" s="1">
        <v>0</v>
      </c>
      <c r="M441" s="1" t="s">
        <v>1345</v>
      </c>
      <c r="N441" s="1" cm="1">
        <f t="array" ref="N441">(F441/$F$4)/SUMPRODUCT($F441:$L441/$F$4:$L$4)*100</f>
        <v>89.8241262975082</v>
      </c>
      <c r="O441" s="1" cm="1">
        <f t="array" ref="O441">(G441/$G$4)/SUMPRODUCT($F441:$L441/$F$4:$L$4)*100</f>
        <v>1.14659676353571</v>
      </c>
      <c r="P441" s="1" cm="1">
        <f t="array" ref="P441">(H441/$H$4)/SUMPRODUCT($F441:$L441/$F$4:$L$4)*100</f>
        <v>0.118999437932613</v>
      </c>
      <c r="Q441" s="1" cm="1">
        <f t="array" ref="Q441">(I441/$I$4)/SUMPRODUCT($F441:$L441/$F$4:$L$4)*100</f>
        <v>0.381865548739609</v>
      </c>
      <c r="R441" s="1" cm="1">
        <f t="array" ref="R441">(J441/$J$4)/SUMPRODUCT($F441:$L441/$F$4:$L$4)*100</f>
        <v>6.32528046759661</v>
      </c>
      <c r="S441" s="1" cm="1">
        <f t="array" ref="S441">(K441/$K$4)/SUMPRODUCT($F441:$L441/$F$4:$L$4)*100</f>
        <v>2.20313148468724</v>
      </c>
      <c r="T441" s="1" cm="1">
        <f t="array" ref="T441">(L441/$L$4)/SUMPRODUCT($F441:$L441/$F$4:$L$4)*100</f>
        <v>0</v>
      </c>
      <c r="U441" s="1">
        <f t="shared" si="133"/>
        <v>100</v>
      </c>
      <c r="V441" s="1">
        <f t="shared" si="134"/>
        <v>6</v>
      </c>
      <c r="W441" s="1">
        <f t="shared" si="135"/>
        <v>7</v>
      </c>
      <c r="X441" s="1">
        <f t="shared" si="136"/>
        <v>6</v>
      </c>
      <c r="Y441" s="1">
        <f t="shared" si="137"/>
        <v>0.0214285714285714</v>
      </c>
      <c r="Z441" s="1">
        <f t="shared" si="138"/>
        <v>0</v>
      </c>
      <c r="AA441" s="1">
        <f t="shared" si="139"/>
        <v>0</v>
      </c>
      <c r="AB441" s="1">
        <f t="shared" si="140"/>
        <v>0.1</v>
      </c>
      <c r="AC441" s="1">
        <f t="shared" si="141"/>
        <v>0</v>
      </c>
      <c r="AD441" s="1">
        <f t="shared" si="142"/>
        <v>1.18999437932613</v>
      </c>
      <c r="AE441" s="1">
        <f t="shared" si="143"/>
        <v>0.0142857142857143</v>
      </c>
      <c r="AF441" s="1">
        <f t="shared" si="144"/>
        <v>70</v>
      </c>
      <c r="AG441" s="1">
        <f t="shared" si="145"/>
        <v>0.7</v>
      </c>
      <c r="AH441" s="7">
        <f t="shared" si="146"/>
        <v>0.101758737024918</v>
      </c>
      <c r="AI441" s="7" cm="1">
        <f t="array" ref="AI441">SQRT(SUMPRODUCT(N441:T441/100,(1-($N$4:$T$4/(SUMPRODUCT(N441:T441,$N$4:$T$4)/100)))^2))</f>
        <v>0.0290537376869327</v>
      </c>
      <c r="AJ441" s="7" cm="1">
        <f t="array" ref="AJ441">SUMPRODUCT(N441:T441,$N$3:$T$3)/100</f>
        <v>1.8947687920439</v>
      </c>
      <c r="AK441" s="7" cm="1">
        <f t="array" ref="AK441">SUMPRODUCT(N441:T441/100,($N$3:$T$3-(SUMPRODUCT(N441:T441,$N$3:$T$3)/100))^2)</f>
        <v>0.00234106527333297</v>
      </c>
      <c r="AL441" s="7" cm="1">
        <f t="array" ref="AL441">SUMPRODUCT(N441:T441/100,($N$2:$T$2-(SUMPRODUCT(N441:T441,$N$2:$T$2)/100))^2)</f>
        <v>2.09350754742919</v>
      </c>
      <c r="AM441" s="7" cm="1">
        <f t="array" ref="AM441">SUMPRODUCT(N441:T441,$N$2:$T$2)/100</f>
        <v>10.6504823790299</v>
      </c>
      <c r="AN441" s="1" cm="1">
        <f t="array" ref="AN441">SUMPRODUCT(N441:T441,$N$1:$T$1)/100</f>
        <v>1109.7582017422</v>
      </c>
      <c r="AO441" s="1" cm="1">
        <f t="array" ref="AO441">-8.314*SUMPRODUCT((N441:T441/100)*LN(N441:T441/100+0.000000000001))</f>
        <v>3.62139437182299</v>
      </c>
      <c r="AP441" s="1" cm="1">
        <f t="array" ref="AP441">SUMPRODUCT((N441:T441/100)^2)</f>
        <v>0.811471129274498</v>
      </c>
      <c r="AQ441" s="1" cm="1">
        <f t="array" ref="AQ441">1/SUMPRODUCT((N441:T441/100)^2)</f>
        <v>1.23232973290628</v>
      </c>
      <c r="AR441" s="1" t="s">
        <v>50</v>
      </c>
      <c r="AS441" s="6">
        <f t="shared" si="147"/>
        <v>1</v>
      </c>
      <c r="AT441" s="1">
        <v>969.85</v>
      </c>
      <c r="AU441" s="1">
        <v>6</v>
      </c>
      <c r="AV441" s="1">
        <v>50</v>
      </c>
      <c r="AW441" s="1">
        <v>499.85</v>
      </c>
      <c r="AX441" s="1">
        <v>2</v>
      </c>
      <c r="AY441" s="5">
        <f t="shared" si="148"/>
        <v>249.925</v>
      </c>
      <c r="AZ441" s="1">
        <f t="shared" si="149"/>
        <v>1</v>
      </c>
      <c r="BA441" s="1">
        <f t="shared" si="150"/>
        <v>999.7</v>
      </c>
      <c r="BB441" s="1">
        <f t="shared" si="151"/>
        <v>470</v>
      </c>
      <c r="BC441" s="1" t="s">
        <v>51</v>
      </c>
      <c r="BD441" s="1">
        <v>285</v>
      </c>
      <c r="BE441" s="1" t="s">
        <v>52</v>
      </c>
      <c r="BF441" s="1" t="s">
        <v>52</v>
      </c>
      <c r="BG441" s="1">
        <v>30</v>
      </c>
      <c r="BH441" s="1">
        <f t="shared" si="152"/>
        <v>0.940994444858186</v>
      </c>
      <c r="BI441" s="1">
        <f t="shared" si="153"/>
        <v>0.834632208487437</v>
      </c>
    </row>
    <row r="442" spans="1:61">
      <c r="A442" s="1">
        <v>758</v>
      </c>
      <c r="B442" s="1" t="s">
        <v>96</v>
      </c>
      <c r="C442" s="1" t="str">
        <f>_xlfn.XLOOKUP(A442,All!$A:$A,All!$C:$C,"")</f>
        <v>Cu-Al-Cr-Mg-Ni-Si</v>
      </c>
      <c r="D442" s="1">
        <v>2</v>
      </c>
      <c r="E442" s="1" t="s">
        <v>1344</v>
      </c>
      <c r="F442" s="1">
        <f t="shared" si="132"/>
        <v>92.25</v>
      </c>
      <c r="G442" s="1">
        <v>0.5</v>
      </c>
      <c r="H442" s="1">
        <v>0.1</v>
      </c>
      <c r="I442" s="1">
        <v>0.15</v>
      </c>
      <c r="J442" s="1">
        <v>6</v>
      </c>
      <c r="K442" s="1">
        <v>1</v>
      </c>
      <c r="L442" s="1">
        <v>0</v>
      </c>
      <c r="M442" s="1" t="s">
        <v>1345</v>
      </c>
      <c r="N442" s="1" cm="1">
        <f t="array" ref="N442">(F442/$F$4)/SUMPRODUCT($F442:$L442/$F$4:$L$4)*100</f>
        <v>89.8241262975082</v>
      </c>
      <c r="O442" s="1" cm="1">
        <f t="array" ref="O442">(G442/$G$4)/SUMPRODUCT($F442:$L442/$F$4:$L$4)*100</f>
        <v>1.14659676353571</v>
      </c>
      <c r="P442" s="1" cm="1">
        <f t="array" ref="P442">(H442/$H$4)/SUMPRODUCT($F442:$L442/$F$4:$L$4)*100</f>
        <v>0.118999437932613</v>
      </c>
      <c r="Q442" s="1" cm="1">
        <f t="array" ref="Q442">(I442/$I$4)/SUMPRODUCT($F442:$L442/$F$4:$L$4)*100</f>
        <v>0.381865548739609</v>
      </c>
      <c r="R442" s="1" cm="1">
        <f t="array" ref="R442">(J442/$J$4)/SUMPRODUCT($F442:$L442/$F$4:$L$4)*100</f>
        <v>6.32528046759661</v>
      </c>
      <c r="S442" s="1" cm="1">
        <f t="array" ref="S442">(K442/$K$4)/SUMPRODUCT($F442:$L442/$F$4:$L$4)*100</f>
        <v>2.20313148468724</v>
      </c>
      <c r="T442" s="1" cm="1">
        <f t="array" ref="T442">(L442/$L$4)/SUMPRODUCT($F442:$L442/$F$4:$L$4)*100</f>
        <v>0</v>
      </c>
      <c r="U442" s="1">
        <f t="shared" si="133"/>
        <v>100</v>
      </c>
      <c r="V442" s="1">
        <f t="shared" si="134"/>
        <v>6</v>
      </c>
      <c r="W442" s="1">
        <f t="shared" si="135"/>
        <v>7</v>
      </c>
      <c r="X442" s="1">
        <f t="shared" si="136"/>
        <v>6</v>
      </c>
      <c r="Y442" s="1">
        <f t="shared" si="137"/>
        <v>0.0214285714285714</v>
      </c>
      <c r="Z442" s="1">
        <f t="shared" si="138"/>
        <v>0</v>
      </c>
      <c r="AA442" s="1">
        <f t="shared" si="139"/>
        <v>0</v>
      </c>
      <c r="AB442" s="1">
        <f t="shared" si="140"/>
        <v>0.1</v>
      </c>
      <c r="AC442" s="1">
        <f t="shared" si="141"/>
        <v>0</v>
      </c>
      <c r="AD442" s="1">
        <f t="shared" si="142"/>
        <v>1.18999437932613</v>
      </c>
      <c r="AE442" s="1">
        <f t="shared" si="143"/>
        <v>0.0142857142857143</v>
      </c>
      <c r="AF442" s="1">
        <f t="shared" si="144"/>
        <v>70</v>
      </c>
      <c r="AG442" s="1">
        <f t="shared" si="145"/>
        <v>0.7</v>
      </c>
      <c r="AH442" s="7">
        <f t="shared" si="146"/>
        <v>0.101758737024918</v>
      </c>
      <c r="AI442" s="7" cm="1">
        <f t="array" ref="AI442">SQRT(SUMPRODUCT(N442:T442/100,(1-($N$4:$T$4/(SUMPRODUCT(N442:T442,$N$4:$T$4)/100)))^2))</f>
        <v>0.0290537376869327</v>
      </c>
      <c r="AJ442" s="7" cm="1">
        <f t="array" ref="AJ442">SUMPRODUCT(N442:T442,$N$3:$T$3)/100</f>
        <v>1.8947687920439</v>
      </c>
      <c r="AK442" s="7" cm="1">
        <f t="array" ref="AK442">SUMPRODUCT(N442:T442/100,($N$3:$T$3-(SUMPRODUCT(N442:T442,$N$3:$T$3)/100))^2)</f>
        <v>0.00234106527333297</v>
      </c>
      <c r="AL442" s="7" cm="1">
        <f t="array" ref="AL442">SUMPRODUCT(N442:T442/100,($N$2:$T$2-(SUMPRODUCT(N442:T442,$N$2:$T$2)/100))^2)</f>
        <v>2.09350754742919</v>
      </c>
      <c r="AM442" s="7" cm="1">
        <f t="array" ref="AM442">SUMPRODUCT(N442:T442,$N$2:$T$2)/100</f>
        <v>10.6504823790299</v>
      </c>
      <c r="AN442" s="1" cm="1">
        <f t="array" ref="AN442">SUMPRODUCT(N442:T442,$N$1:$T$1)/100</f>
        <v>1109.7582017422</v>
      </c>
      <c r="AO442" s="1" cm="1">
        <f t="array" ref="AO442">-8.314*SUMPRODUCT((N442:T442/100)*LN(N442:T442/100+0.000000000001))</f>
        <v>3.62139437182299</v>
      </c>
      <c r="AP442" s="1" cm="1">
        <f t="array" ref="AP442">SUMPRODUCT((N442:T442/100)^2)</f>
        <v>0.811471129274498</v>
      </c>
      <c r="AQ442" s="1" cm="1">
        <f t="array" ref="AQ442">1/SUMPRODUCT((N442:T442/100)^2)</f>
        <v>1.23232973290628</v>
      </c>
      <c r="AR442" s="1" t="s">
        <v>54</v>
      </c>
      <c r="AS442" s="6">
        <f t="shared" si="147"/>
        <v>0</v>
      </c>
      <c r="AT442" s="1">
        <v>969.85</v>
      </c>
      <c r="AU442" s="1">
        <v>4</v>
      </c>
      <c r="AV442" s="1">
        <v>0</v>
      </c>
      <c r="AW442" s="1">
        <v>399.85</v>
      </c>
      <c r="AX442" s="1">
        <v>14</v>
      </c>
      <c r="AY442" s="5">
        <f t="shared" si="148"/>
        <v>0</v>
      </c>
      <c r="AZ442" s="1">
        <f t="shared" si="149"/>
        <v>0</v>
      </c>
      <c r="BA442" s="1">
        <f t="shared" si="150"/>
        <v>5597.9</v>
      </c>
      <c r="BB442" s="1">
        <f t="shared" si="151"/>
        <v>570</v>
      </c>
      <c r="BC442" s="1" t="s">
        <v>51</v>
      </c>
      <c r="BD442" s="1">
        <v>298</v>
      </c>
      <c r="BE442" s="1" t="s">
        <v>52</v>
      </c>
      <c r="BF442" s="1" t="s">
        <v>52</v>
      </c>
      <c r="BG442" s="1">
        <v>30</v>
      </c>
      <c r="BH442" s="1">
        <f t="shared" si="152"/>
        <v>1.10818647061953</v>
      </c>
      <c r="BI442" s="1">
        <f t="shared" si="153"/>
        <v>0.82066550733501</v>
      </c>
    </row>
    <row r="443" spans="1:61">
      <c r="A443" s="1">
        <v>650</v>
      </c>
      <c r="B443" s="1" t="s">
        <v>96</v>
      </c>
      <c r="C443" s="1" t="str">
        <f>_xlfn.XLOOKUP(A443,All!$A:$A,All!$C:$C,"")</f>
        <v>Cu-Al-Cr-Mg-Ni-Si</v>
      </c>
      <c r="D443" s="1">
        <v>2</v>
      </c>
      <c r="E443" s="1" t="s">
        <v>1344</v>
      </c>
      <c r="F443" s="1">
        <f t="shared" si="132"/>
        <v>92.25</v>
      </c>
      <c r="G443" s="1">
        <v>0.5</v>
      </c>
      <c r="H443" s="1">
        <v>0.1</v>
      </c>
      <c r="I443" s="1">
        <v>0.15</v>
      </c>
      <c r="J443" s="1">
        <v>6</v>
      </c>
      <c r="K443" s="1">
        <v>1</v>
      </c>
      <c r="L443" s="1">
        <v>0</v>
      </c>
      <c r="M443" s="1" t="s">
        <v>1345</v>
      </c>
      <c r="N443" s="1" cm="1">
        <f t="array" ref="N443">(F443/$F$4)/SUMPRODUCT($F443:$L443/$F$4:$L$4)*100</f>
        <v>89.8241262975082</v>
      </c>
      <c r="O443" s="1" cm="1">
        <f t="array" ref="O443">(G443/$G$4)/SUMPRODUCT($F443:$L443/$F$4:$L$4)*100</f>
        <v>1.14659676353571</v>
      </c>
      <c r="P443" s="1" cm="1">
        <f t="array" ref="P443">(H443/$H$4)/SUMPRODUCT($F443:$L443/$F$4:$L$4)*100</f>
        <v>0.118999437932613</v>
      </c>
      <c r="Q443" s="1" cm="1">
        <f t="array" ref="Q443">(I443/$I$4)/SUMPRODUCT($F443:$L443/$F$4:$L$4)*100</f>
        <v>0.381865548739609</v>
      </c>
      <c r="R443" s="1" cm="1">
        <f t="array" ref="R443">(J443/$J$4)/SUMPRODUCT($F443:$L443/$F$4:$L$4)*100</f>
        <v>6.32528046759661</v>
      </c>
      <c r="S443" s="1" cm="1">
        <f t="array" ref="S443">(K443/$K$4)/SUMPRODUCT($F443:$L443/$F$4:$L$4)*100</f>
        <v>2.20313148468724</v>
      </c>
      <c r="T443" s="1" cm="1">
        <f t="array" ref="T443">(L443/$L$4)/SUMPRODUCT($F443:$L443/$F$4:$L$4)*100</f>
        <v>0</v>
      </c>
      <c r="U443" s="1">
        <f t="shared" si="133"/>
        <v>100</v>
      </c>
      <c r="V443" s="1">
        <f t="shared" si="134"/>
        <v>6</v>
      </c>
      <c r="W443" s="1">
        <f t="shared" si="135"/>
        <v>7</v>
      </c>
      <c r="X443" s="1">
        <f t="shared" si="136"/>
        <v>6</v>
      </c>
      <c r="Y443" s="1">
        <f t="shared" si="137"/>
        <v>0.0214285714285714</v>
      </c>
      <c r="Z443" s="1">
        <f t="shared" si="138"/>
        <v>0</v>
      </c>
      <c r="AA443" s="1">
        <f t="shared" si="139"/>
        <v>0</v>
      </c>
      <c r="AB443" s="1">
        <f t="shared" si="140"/>
        <v>0.1</v>
      </c>
      <c r="AC443" s="1">
        <f t="shared" si="141"/>
        <v>0</v>
      </c>
      <c r="AD443" s="1">
        <f t="shared" si="142"/>
        <v>1.18999437932613</v>
      </c>
      <c r="AE443" s="1">
        <f t="shared" si="143"/>
        <v>0.0142857142857143</v>
      </c>
      <c r="AF443" s="1">
        <f t="shared" si="144"/>
        <v>70</v>
      </c>
      <c r="AG443" s="1">
        <f t="shared" si="145"/>
        <v>0.7</v>
      </c>
      <c r="AH443" s="7">
        <f t="shared" si="146"/>
        <v>0.101758737024918</v>
      </c>
      <c r="AI443" s="7" cm="1">
        <f t="array" ref="AI443">SQRT(SUMPRODUCT(N443:T443/100,(1-($N$4:$T$4/(SUMPRODUCT(N443:T443,$N$4:$T$4)/100)))^2))</f>
        <v>0.0290537376869327</v>
      </c>
      <c r="AJ443" s="7" cm="1">
        <f t="array" ref="AJ443">SUMPRODUCT(N443:T443,$N$3:$T$3)/100</f>
        <v>1.8947687920439</v>
      </c>
      <c r="AK443" s="7" cm="1">
        <f t="array" ref="AK443">SUMPRODUCT(N443:T443/100,($N$3:$T$3-(SUMPRODUCT(N443:T443,$N$3:$T$3)/100))^2)</f>
        <v>0.00234106527333297</v>
      </c>
      <c r="AL443" s="7" cm="1">
        <f t="array" ref="AL443">SUMPRODUCT(N443:T443/100,($N$2:$T$2-(SUMPRODUCT(N443:T443,$N$2:$T$2)/100))^2)</f>
        <v>2.09350754742919</v>
      </c>
      <c r="AM443" s="7" cm="1">
        <f t="array" ref="AM443">SUMPRODUCT(N443:T443,$N$2:$T$2)/100</f>
        <v>10.6504823790299</v>
      </c>
      <c r="AN443" s="1" cm="1">
        <f t="array" ref="AN443">SUMPRODUCT(N443:T443,$N$1:$T$1)/100</f>
        <v>1109.7582017422</v>
      </c>
      <c r="AO443" s="1" cm="1">
        <f t="array" ref="AO443">-8.314*SUMPRODUCT((N443:T443/100)*LN(N443:T443/100+0.000000000001))</f>
        <v>3.62139437182299</v>
      </c>
      <c r="AP443" s="1" cm="1">
        <f t="array" ref="AP443">SUMPRODUCT((N443:T443/100)^2)</f>
        <v>0.811471129274498</v>
      </c>
      <c r="AQ443" s="1" cm="1">
        <f t="array" ref="AQ443">1/SUMPRODUCT((N443:T443/100)^2)</f>
        <v>1.23232973290628</v>
      </c>
      <c r="AR443" s="1" t="s">
        <v>54</v>
      </c>
      <c r="AS443" s="6">
        <f t="shared" si="147"/>
        <v>0</v>
      </c>
      <c r="AT443" s="1">
        <v>969.85</v>
      </c>
      <c r="AU443" s="1">
        <v>4</v>
      </c>
      <c r="AV443" s="1">
        <v>0</v>
      </c>
      <c r="AW443" s="1">
        <v>449.85</v>
      </c>
      <c r="AX443" s="1">
        <v>3</v>
      </c>
      <c r="AY443" s="5">
        <f t="shared" si="148"/>
        <v>0</v>
      </c>
      <c r="AZ443" s="1">
        <f t="shared" si="149"/>
        <v>0</v>
      </c>
      <c r="BA443" s="1">
        <f t="shared" si="150"/>
        <v>1349.55</v>
      </c>
      <c r="BB443" s="1">
        <f t="shared" si="151"/>
        <v>520</v>
      </c>
      <c r="BC443" s="1" t="s">
        <v>51</v>
      </c>
      <c r="BD443" s="1">
        <v>306</v>
      </c>
      <c r="BE443" s="1" t="s">
        <v>52</v>
      </c>
      <c r="BF443" s="1" t="s">
        <v>52</v>
      </c>
      <c r="BG443" s="1">
        <v>30</v>
      </c>
      <c r="BH443" s="1">
        <f t="shared" si="152"/>
        <v>1.21107387108805</v>
      </c>
      <c r="BI443" s="1">
        <f t="shared" si="153"/>
        <v>0.812924078738548</v>
      </c>
    </row>
    <row r="444" spans="1:61">
      <c r="A444" s="1">
        <v>975</v>
      </c>
      <c r="B444" s="1" t="s">
        <v>99</v>
      </c>
      <c r="C444" s="1" t="str">
        <f>_xlfn.XLOOKUP(A444,All!$A:$A,All!$C:$C,"")</f>
        <v>Cu-Al-Cr-Mg-Ni-Si</v>
      </c>
      <c r="D444" s="1">
        <v>2</v>
      </c>
      <c r="E444" s="1" t="s">
        <v>1344</v>
      </c>
      <c r="F444" s="1">
        <f t="shared" si="132"/>
        <v>92.25</v>
      </c>
      <c r="G444" s="1">
        <v>0.5</v>
      </c>
      <c r="H444" s="1">
        <v>0.1</v>
      </c>
      <c r="I444" s="1">
        <v>0.15</v>
      </c>
      <c r="J444" s="1">
        <v>6</v>
      </c>
      <c r="K444" s="1">
        <v>1</v>
      </c>
      <c r="L444" s="1">
        <v>0</v>
      </c>
      <c r="M444" s="1" t="s">
        <v>1345</v>
      </c>
      <c r="N444" s="1" cm="1">
        <f t="array" ref="N444">(F444/$F$4)/SUMPRODUCT($F444:$L444/$F$4:$L$4)*100</f>
        <v>89.8241262975082</v>
      </c>
      <c r="O444" s="1" cm="1">
        <f t="array" ref="O444">(G444/$G$4)/SUMPRODUCT($F444:$L444/$F$4:$L$4)*100</f>
        <v>1.14659676353571</v>
      </c>
      <c r="P444" s="1" cm="1">
        <f t="array" ref="P444">(H444/$H$4)/SUMPRODUCT($F444:$L444/$F$4:$L$4)*100</f>
        <v>0.118999437932613</v>
      </c>
      <c r="Q444" s="1" cm="1">
        <f t="array" ref="Q444">(I444/$I$4)/SUMPRODUCT($F444:$L444/$F$4:$L$4)*100</f>
        <v>0.381865548739609</v>
      </c>
      <c r="R444" s="1" cm="1">
        <f t="array" ref="R444">(J444/$J$4)/SUMPRODUCT($F444:$L444/$F$4:$L$4)*100</f>
        <v>6.32528046759661</v>
      </c>
      <c r="S444" s="1" cm="1">
        <f t="array" ref="S444">(K444/$K$4)/SUMPRODUCT($F444:$L444/$F$4:$L$4)*100</f>
        <v>2.20313148468724</v>
      </c>
      <c r="T444" s="1" cm="1">
        <f t="array" ref="T444">(L444/$L$4)/SUMPRODUCT($F444:$L444/$F$4:$L$4)*100</f>
        <v>0</v>
      </c>
      <c r="U444" s="1">
        <f t="shared" si="133"/>
        <v>100</v>
      </c>
      <c r="V444" s="1">
        <f t="shared" si="134"/>
        <v>6</v>
      </c>
      <c r="W444" s="1">
        <f t="shared" si="135"/>
        <v>7</v>
      </c>
      <c r="X444" s="1">
        <f t="shared" si="136"/>
        <v>6</v>
      </c>
      <c r="Y444" s="1">
        <f t="shared" si="137"/>
        <v>0.0214285714285714</v>
      </c>
      <c r="Z444" s="1">
        <f t="shared" si="138"/>
        <v>0</v>
      </c>
      <c r="AA444" s="1">
        <f t="shared" si="139"/>
        <v>0</v>
      </c>
      <c r="AB444" s="1">
        <f t="shared" si="140"/>
        <v>0.1</v>
      </c>
      <c r="AC444" s="1">
        <f t="shared" si="141"/>
        <v>0</v>
      </c>
      <c r="AD444" s="1">
        <f t="shared" si="142"/>
        <v>1.18999437932613</v>
      </c>
      <c r="AE444" s="1">
        <f t="shared" si="143"/>
        <v>0.0142857142857143</v>
      </c>
      <c r="AF444" s="1">
        <f t="shared" si="144"/>
        <v>70</v>
      </c>
      <c r="AG444" s="1">
        <f t="shared" si="145"/>
        <v>0.7</v>
      </c>
      <c r="AH444" s="7">
        <f t="shared" si="146"/>
        <v>0.101758737024918</v>
      </c>
      <c r="AI444" s="7" cm="1">
        <f t="array" ref="AI444">SQRT(SUMPRODUCT(N444:T444/100,(1-($N$4:$T$4/(SUMPRODUCT(N444:T444,$N$4:$T$4)/100)))^2))</f>
        <v>0.0290537376869327</v>
      </c>
      <c r="AJ444" s="7" cm="1">
        <f t="array" ref="AJ444">SUMPRODUCT(N444:T444,$N$3:$T$3)/100</f>
        <v>1.8947687920439</v>
      </c>
      <c r="AK444" s="7" cm="1">
        <f t="array" ref="AK444">SUMPRODUCT(N444:T444/100,($N$3:$T$3-(SUMPRODUCT(N444:T444,$N$3:$T$3)/100))^2)</f>
        <v>0.00234106527333297</v>
      </c>
      <c r="AL444" s="7" cm="1">
        <f t="array" ref="AL444">SUMPRODUCT(N444:T444/100,($N$2:$T$2-(SUMPRODUCT(N444:T444,$N$2:$T$2)/100))^2)</f>
        <v>2.09350754742919</v>
      </c>
      <c r="AM444" s="7" cm="1">
        <f t="array" ref="AM444">SUMPRODUCT(N444:T444,$N$2:$T$2)/100</f>
        <v>10.6504823790299</v>
      </c>
      <c r="AN444" s="1" cm="1">
        <f t="array" ref="AN444">SUMPRODUCT(N444:T444,$N$1:$T$1)/100</f>
        <v>1109.7582017422</v>
      </c>
      <c r="AO444" s="1" cm="1">
        <f t="array" ref="AO444">-8.314*SUMPRODUCT((N444:T444/100)*LN(N444:T444/100+0.000000000001))</f>
        <v>3.62139437182299</v>
      </c>
      <c r="AP444" s="1" cm="1">
        <f t="array" ref="AP444">SUMPRODUCT((N444:T444/100)^2)</f>
        <v>0.811471129274498</v>
      </c>
      <c r="AQ444" s="1" cm="1">
        <f t="array" ref="AQ444">1/SUMPRODUCT((N444:T444/100)^2)</f>
        <v>1.23232973290628</v>
      </c>
      <c r="AR444" s="1" t="s">
        <v>55</v>
      </c>
      <c r="AS444" s="6">
        <f t="shared" si="147"/>
        <v>2</v>
      </c>
      <c r="AT444" s="1">
        <v>979.85</v>
      </c>
      <c r="AU444" s="1">
        <v>4</v>
      </c>
      <c r="AV444" s="1">
        <v>50</v>
      </c>
      <c r="AW444" s="1">
        <v>449.85</v>
      </c>
      <c r="AX444" s="1">
        <v>1</v>
      </c>
      <c r="AY444" s="5">
        <f t="shared" si="148"/>
        <v>224.925</v>
      </c>
      <c r="AZ444" s="1">
        <f t="shared" si="149"/>
        <v>0.5</v>
      </c>
      <c r="BA444" s="1">
        <f t="shared" si="150"/>
        <v>449.85</v>
      </c>
      <c r="BB444" s="1">
        <f t="shared" si="151"/>
        <v>530</v>
      </c>
      <c r="BC444" s="1" t="s">
        <v>56</v>
      </c>
      <c r="BD444" s="1">
        <v>312</v>
      </c>
      <c r="BE444" s="1" t="s">
        <v>52</v>
      </c>
      <c r="BF444" s="1" t="s">
        <v>52</v>
      </c>
      <c r="BG444" s="1">
        <v>30</v>
      </c>
      <c r="BH444" s="1">
        <f t="shared" si="152"/>
        <v>1.28823942143944</v>
      </c>
      <c r="BI444" s="1">
        <f t="shared" si="153"/>
        <v>0.807558799569149</v>
      </c>
    </row>
    <row r="445" spans="1:61">
      <c r="A445" s="1">
        <v>938</v>
      </c>
      <c r="B445" s="1" t="s">
        <v>99</v>
      </c>
      <c r="C445" s="1" t="str">
        <f>_xlfn.XLOOKUP(A445,All!$A:$A,All!$C:$C,"")</f>
        <v>Cu-Al-Cr-Mg-Ni-Si</v>
      </c>
      <c r="D445" s="1">
        <v>2</v>
      </c>
      <c r="E445" s="1" t="s">
        <v>1344</v>
      </c>
      <c r="F445" s="1">
        <f t="shared" si="132"/>
        <v>92.25</v>
      </c>
      <c r="G445" s="1">
        <v>0.5</v>
      </c>
      <c r="H445" s="1">
        <v>0.1</v>
      </c>
      <c r="I445" s="1">
        <v>0.15</v>
      </c>
      <c r="J445" s="1">
        <v>6</v>
      </c>
      <c r="K445" s="1">
        <v>1</v>
      </c>
      <c r="L445" s="1">
        <v>0</v>
      </c>
      <c r="M445" s="1" t="s">
        <v>1345</v>
      </c>
      <c r="N445" s="1" cm="1">
        <f t="array" ref="N445">(F445/$F$4)/SUMPRODUCT($F445:$L445/$F$4:$L$4)*100</f>
        <v>89.8241262975082</v>
      </c>
      <c r="O445" s="1" cm="1">
        <f t="array" ref="O445">(G445/$G$4)/SUMPRODUCT($F445:$L445/$F$4:$L$4)*100</f>
        <v>1.14659676353571</v>
      </c>
      <c r="P445" s="1" cm="1">
        <f t="array" ref="P445">(H445/$H$4)/SUMPRODUCT($F445:$L445/$F$4:$L$4)*100</f>
        <v>0.118999437932613</v>
      </c>
      <c r="Q445" s="1" cm="1">
        <f t="array" ref="Q445">(I445/$I$4)/SUMPRODUCT($F445:$L445/$F$4:$L$4)*100</f>
        <v>0.381865548739609</v>
      </c>
      <c r="R445" s="1" cm="1">
        <f t="array" ref="R445">(J445/$J$4)/SUMPRODUCT($F445:$L445/$F$4:$L$4)*100</f>
        <v>6.32528046759661</v>
      </c>
      <c r="S445" s="1" cm="1">
        <f t="array" ref="S445">(K445/$K$4)/SUMPRODUCT($F445:$L445/$F$4:$L$4)*100</f>
        <v>2.20313148468724</v>
      </c>
      <c r="T445" s="1" cm="1">
        <f t="array" ref="T445">(L445/$L$4)/SUMPRODUCT($F445:$L445/$F$4:$L$4)*100</f>
        <v>0</v>
      </c>
      <c r="U445" s="1">
        <f t="shared" si="133"/>
        <v>100</v>
      </c>
      <c r="V445" s="1">
        <f t="shared" si="134"/>
        <v>6</v>
      </c>
      <c r="W445" s="1">
        <f t="shared" si="135"/>
        <v>7</v>
      </c>
      <c r="X445" s="1">
        <f t="shared" si="136"/>
        <v>6</v>
      </c>
      <c r="Y445" s="1">
        <f t="shared" si="137"/>
        <v>0.0214285714285714</v>
      </c>
      <c r="Z445" s="1">
        <f t="shared" si="138"/>
        <v>0</v>
      </c>
      <c r="AA445" s="1">
        <f t="shared" si="139"/>
        <v>0</v>
      </c>
      <c r="AB445" s="1">
        <f t="shared" si="140"/>
        <v>0.1</v>
      </c>
      <c r="AC445" s="1">
        <f t="shared" si="141"/>
        <v>0</v>
      </c>
      <c r="AD445" s="1">
        <f t="shared" si="142"/>
        <v>1.18999437932613</v>
      </c>
      <c r="AE445" s="1">
        <f t="shared" si="143"/>
        <v>0.0142857142857143</v>
      </c>
      <c r="AF445" s="1">
        <f t="shared" si="144"/>
        <v>70</v>
      </c>
      <c r="AG445" s="1">
        <f t="shared" si="145"/>
        <v>0.7</v>
      </c>
      <c r="AH445" s="7">
        <f t="shared" si="146"/>
        <v>0.101758737024918</v>
      </c>
      <c r="AI445" s="7" cm="1">
        <f t="array" ref="AI445">SQRT(SUMPRODUCT(N445:T445/100,(1-($N$4:$T$4/(SUMPRODUCT(N445:T445,$N$4:$T$4)/100)))^2))</f>
        <v>0.0290537376869327</v>
      </c>
      <c r="AJ445" s="7" cm="1">
        <f t="array" ref="AJ445">SUMPRODUCT(N445:T445,$N$3:$T$3)/100</f>
        <v>1.8947687920439</v>
      </c>
      <c r="AK445" s="7" cm="1">
        <f t="array" ref="AK445">SUMPRODUCT(N445:T445/100,($N$3:$T$3-(SUMPRODUCT(N445:T445,$N$3:$T$3)/100))^2)</f>
        <v>0.00234106527333297</v>
      </c>
      <c r="AL445" s="7" cm="1">
        <f t="array" ref="AL445">SUMPRODUCT(N445:T445/100,($N$2:$T$2-(SUMPRODUCT(N445:T445,$N$2:$T$2)/100))^2)</f>
        <v>2.09350754742919</v>
      </c>
      <c r="AM445" s="7" cm="1">
        <f t="array" ref="AM445">SUMPRODUCT(N445:T445,$N$2:$T$2)/100</f>
        <v>10.6504823790299</v>
      </c>
      <c r="AN445" s="1" cm="1">
        <f t="array" ref="AN445">SUMPRODUCT(N445:T445,$N$1:$T$1)/100</f>
        <v>1109.7582017422</v>
      </c>
      <c r="AO445" s="1" cm="1">
        <f t="array" ref="AO445">-8.314*SUMPRODUCT((N445:T445/100)*LN(N445:T445/100+0.000000000001))</f>
        <v>3.62139437182299</v>
      </c>
      <c r="AP445" s="1" cm="1">
        <f t="array" ref="AP445">SUMPRODUCT((N445:T445/100)^2)</f>
        <v>0.811471129274498</v>
      </c>
      <c r="AQ445" s="1" cm="1">
        <f t="array" ref="AQ445">1/SUMPRODUCT((N445:T445/100)^2)</f>
        <v>1.23232973290628</v>
      </c>
      <c r="AR445" s="1" t="s">
        <v>55</v>
      </c>
      <c r="AS445" s="6">
        <f t="shared" si="147"/>
        <v>2</v>
      </c>
      <c r="AT445" s="1">
        <v>979.85</v>
      </c>
      <c r="AU445" s="1">
        <v>4</v>
      </c>
      <c r="AV445" s="1">
        <v>50</v>
      </c>
      <c r="AW445" s="1">
        <v>449.85</v>
      </c>
      <c r="AX445" s="1">
        <v>0.75</v>
      </c>
      <c r="AY445" s="5">
        <f t="shared" si="148"/>
        <v>224.925</v>
      </c>
      <c r="AZ445" s="1">
        <f t="shared" si="149"/>
        <v>0.375</v>
      </c>
      <c r="BA445" s="1">
        <f t="shared" si="150"/>
        <v>337.3875</v>
      </c>
      <c r="BB445" s="1">
        <f t="shared" si="151"/>
        <v>530</v>
      </c>
      <c r="BC445" s="1" t="s">
        <v>56</v>
      </c>
      <c r="BD445" s="1">
        <v>318</v>
      </c>
      <c r="BE445" s="1" t="s">
        <v>52</v>
      </c>
      <c r="BF445" s="1" t="s">
        <v>52</v>
      </c>
      <c r="BG445" s="1">
        <v>30</v>
      </c>
      <c r="BH445" s="1">
        <f t="shared" si="152"/>
        <v>1.36540497179083</v>
      </c>
      <c r="BI445" s="1">
        <f t="shared" si="153"/>
        <v>0.802579810987906</v>
      </c>
    </row>
    <row r="446" spans="1:61">
      <c r="A446" s="1">
        <v>1153</v>
      </c>
      <c r="B446" s="1" t="s">
        <v>99</v>
      </c>
      <c r="C446" s="1" t="str">
        <f>_xlfn.XLOOKUP(A446,All!$A:$A,All!$C:$C,"")</f>
        <v>Cu-Al-Cr-Mg-Ni-Si</v>
      </c>
      <c r="D446" s="1">
        <v>2</v>
      </c>
      <c r="E446" s="1" t="s">
        <v>1344</v>
      </c>
      <c r="F446" s="1">
        <f t="shared" si="132"/>
        <v>92.25</v>
      </c>
      <c r="G446" s="1">
        <v>0.5</v>
      </c>
      <c r="H446" s="1">
        <v>0.1</v>
      </c>
      <c r="I446" s="1">
        <v>0.15</v>
      </c>
      <c r="J446" s="1">
        <v>6</v>
      </c>
      <c r="K446" s="1">
        <v>1</v>
      </c>
      <c r="L446" s="1">
        <v>0</v>
      </c>
      <c r="M446" s="1" t="s">
        <v>1345</v>
      </c>
      <c r="N446" s="1" cm="1">
        <f t="array" ref="N446">(F446/$F$4)/SUMPRODUCT($F446:$L446/$F$4:$L$4)*100</f>
        <v>89.8241262975082</v>
      </c>
      <c r="O446" s="1" cm="1">
        <f t="array" ref="O446">(G446/$G$4)/SUMPRODUCT($F446:$L446/$F$4:$L$4)*100</f>
        <v>1.14659676353571</v>
      </c>
      <c r="P446" s="1" cm="1">
        <f t="array" ref="P446">(H446/$H$4)/SUMPRODUCT($F446:$L446/$F$4:$L$4)*100</f>
        <v>0.118999437932613</v>
      </c>
      <c r="Q446" s="1" cm="1">
        <f t="array" ref="Q446">(I446/$I$4)/SUMPRODUCT($F446:$L446/$F$4:$L$4)*100</f>
        <v>0.381865548739609</v>
      </c>
      <c r="R446" s="1" cm="1">
        <f t="array" ref="R446">(J446/$J$4)/SUMPRODUCT($F446:$L446/$F$4:$L$4)*100</f>
        <v>6.32528046759661</v>
      </c>
      <c r="S446" s="1" cm="1">
        <f t="array" ref="S446">(K446/$K$4)/SUMPRODUCT($F446:$L446/$F$4:$L$4)*100</f>
        <v>2.20313148468724</v>
      </c>
      <c r="T446" s="1" cm="1">
        <f t="array" ref="T446">(L446/$L$4)/SUMPRODUCT($F446:$L446/$F$4:$L$4)*100</f>
        <v>0</v>
      </c>
      <c r="U446" s="1">
        <f t="shared" si="133"/>
        <v>100</v>
      </c>
      <c r="V446" s="1">
        <f t="shared" si="134"/>
        <v>6</v>
      </c>
      <c r="W446" s="1">
        <f t="shared" si="135"/>
        <v>7</v>
      </c>
      <c r="X446" s="1">
        <f t="shared" si="136"/>
        <v>6</v>
      </c>
      <c r="Y446" s="1">
        <f t="shared" si="137"/>
        <v>0.0214285714285714</v>
      </c>
      <c r="Z446" s="1">
        <f t="shared" si="138"/>
        <v>0</v>
      </c>
      <c r="AA446" s="1">
        <f t="shared" si="139"/>
        <v>0</v>
      </c>
      <c r="AB446" s="1">
        <f t="shared" si="140"/>
        <v>0.1</v>
      </c>
      <c r="AC446" s="1">
        <f t="shared" si="141"/>
        <v>0</v>
      </c>
      <c r="AD446" s="1">
        <f t="shared" si="142"/>
        <v>1.18999437932613</v>
      </c>
      <c r="AE446" s="1">
        <f t="shared" si="143"/>
        <v>0.0142857142857143</v>
      </c>
      <c r="AF446" s="1">
        <f t="shared" si="144"/>
        <v>70</v>
      </c>
      <c r="AG446" s="1">
        <f t="shared" si="145"/>
        <v>0.7</v>
      </c>
      <c r="AH446" s="7">
        <f t="shared" si="146"/>
        <v>0.101758737024918</v>
      </c>
      <c r="AI446" s="7" cm="1">
        <f t="array" ref="AI446">SQRT(SUMPRODUCT(N446:T446/100,(1-($N$4:$T$4/(SUMPRODUCT(N446:T446,$N$4:$T$4)/100)))^2))</f>
        <v>0.0290537376869327</v>
      </c>
      <c r="AJ446" s="7" cm="1">
        <f t="array" ref="AJ446">SUMPRODUCT(N446:T446,$N$3:$T$3)/100</f>
        <v>1.8947687920439</v>
      </c>
      <c r="AK446" s="7" cm="1">
        <f t="array" ref="AK446">SUMPRODUCT(N446:T446/100,($N$3:$T$3-(SUMPRODUCT(N446:T446,$N$3:$T$3)/100))^2)</f>
        <v>0.00234106527333297</v>
      </c>
      <c r="AL446" s="7" cm="1">
        <f t="array" ref="AL446">SUMPRODUCT(N446:T446/100,($N$2:$T$2-(SUMPRODUCT(N446:T446,$N$2:$T$2)/100))^2)</f>
        <v>2.09350754742919</v>
      </c>
      <c r="AM446" s="7" cm="1">
        <f t="array" ref="AM446">SUMPRODUCT(N446:T446,$N$2:$T$2)/100</f>
        <v>10.6504823790299</v>
      </c>
      <c r="AN446" s="1" cm="1">
        <f t="array" ref="AN446">SUMPRODUCT(N446:T446,$N$1:$T$1)/100</f>
        <v>1109.7582017422</v>
      </c>
      <c r="AO446" s="1" cm="1">
        <f t="array" ref="AO446">-8.314*SUMPRODUCT((N446:T446/100)*LN(N446:T446/100+0.000000000001))</f>
        <v>3.62139437182299</v>
      </c>
      <c r="AP446" s="1" cm="1">
        <f t="array" ref="AP446">SUMPRODUCT((N446:T446/100)^2)</f>
        <v>0.811471129274498</v>
      </c>
      <c r="AQ446" s="1" cm="1">
        <f t="array" ref="AQ446">1/SUMPRODUCT((N446:T446/100)^2)</f>
        <v>1.23232973290628</v>
      </c>
      <c r="AR446" s="1" t="s">
        <v>55</v>
      </c>
      <c r="AS446" s="6">
        <f t="shared" si="147"/>
        <v>2</v>
      </c>
      <c r="AT446" s="1">
        <v>979.85</v>
      </c>
      <c r="AU446" s="1">
        <v>4</v>
      </c>
      <c r="AV446" s="1">
        <v>50</v>
      </c>
      <c r="AW446" s="1">
        <v>399.85</v>
      </c>
      <c r="AX446" s="1">
        <v>6</v>
      </c>
      <c r="AY446" s="5">
        <f t="shared" si="148"/>
        <v>199.925</v>
      </c>
      <c r="AZ446" s="1">
        <f t="shared" si="149"/>
        <v>3</v>
      </c>
      <c r="BA446" s="1">
        <f t="shared" si="150"/>
        <v>2399.1</v>
      </c>
      <c r="BB446" s="1">
        <f t="shared" si="151"/>
        <v>580</v>
      </c>
      <c r="BC446" s="1" t="s">
        <v>56</v>
      </c>
      <c r="BD446" s="1">
        <v>323</v>
      </c>
      <c r="BE446" s="1" t="s">
        <v>52</v>
      </c>
      <c r="BF446" s="1" t="s">
        <v>52</v>
      </c>
      <c r="BG446" s="1">
        <v>30</v>
      </c>
      <c r="BH446" s="1">
        <f t="shared" si="152"/>
        <v>1.42970959708366</v>
      </c>
      <c r="BI446" s="1">
        <f t="shared" si="153"/>
        <v>0.798730965528296</v>
      </c>
    </row>
    <row r="447" spans="1:61">
      <c r="A447" s="1">
        <v>710</v>
      </c>
      <c r="B447" s="1" t="s">
        <v>98</v>
      </c>
      <c r="C447" s="1" t="str">
        <f>_xlfn.XLOOKUP(A447,All!$A:$A,All!$C:$C,"")</f>
        <v>Cu-Al-Cr-Mg-Ni-Si</v>
      </c>
      <c r="D447" s="1">
        <v>2</v>
      </c>
      <c r="E447" s="1" t="s">
        <v>1344</v>
      </c>
      <c r="F447" s="1">
        <f t="shared" si="132"/>
        <v>92.25</v>
      </c>
      <c r="G447" s="1">
        <v>0.5</v>
      </c>
      <c r="H447" s="1">
        <v>0.1</v>
      </c>
      <c r="I447" s="1">
        <v>0.15</v>
      </c>
      <c r="J447" s="1">
        <v>6</v>
      </c>
      <c r="K447" s="1">
        <v>1</v>
      </c>
      <c r="L447" s="1">
        <v>0</v>
      </c>
      <c r="M447" s="1" t="s">
        <v>1345</v>
      </c>
      <c r="N447" s="1" cm="1">
        <f t="array" ref="N447">(F447/$F$4)/SUMPRODUCT($F447:$L447/$F$4:$L$4)*100</f>
        <v>89.8241262975082</v>
      </c>
      <c r="O447" s="1" cm="1">
        <f t="array" ref="O447">(G447/$G$4)/SUMPRODUCT($F447:$L447/$F$4:$L$4)*100</f>
        <v>1.14659676353571</v>
      </c>
      <c r="P447" s="1" cm="1">
        <f t="array" ref="P447">(H447/$H$4)/SUMPRODUCT($F447:$L447/$F$4:$L$4)*100</f>
        <v>0.118999437932613</v>
      </c>
      <c r="Q447" s="1" cm="1">
        <f t="array" ref="Q447">(I447/$I$4)/SUMPRODUCT($F447:$L447/$F$4:$L$4)*100</f>
        <v>0.381865548739609</v>
      </c>
      <c r="R447" s="1" cm="1">
        <f t="array" ref="R447">(J447/$J$4)/SUMPRODUCT($F447:$L447/$F$4:$L$4)*100</f>
        <v>6.32528046759661</v>
      </c>
      <c r="S447" s="1" cm="1">
        <f t="array" ref="S447">(K447/$K$4)/SUMPRODUCT($F447:$L447/$F$4:$L$4)*100</f>
        <v>2.20313148468724</v>
      </c>
      <c r="T447" s="1" cm="1">
        <f t="array" ref="T447">(L447/$L$4)/SUMPRODUCT($F447:$L447/$F$4:$L$4)*100</f>
        <v>0</v>
      </c>
      <c r="U447" s="1">
        <f t="shared" si="133"/>
        <v>100</v>
      </c>
      <c r="V447" s="1">
        <f t="shared" si="134"/>
        <v>6</v>
      </c>
      <c r="W447" s="1">
        <f t="shared" si="135"/>
        <v>7</v>
      </c>
      <c r="X447" s="1">
        <f t="shared" si="136"/>
        <v>6</v>
      </c>
      <c r="Y447" s="1">
        <f t="shared" si="137"/>
        <v>0.0214285714285714</v>
      </c>
      <c r="Z447" s="1">
        <f t="shared" si="138"/>
        <v>0</v>
      </c>
      <c r="AA447" s="1">
        <f t="shared" si="139"/>
        <v>0</v>
      </c>
      <c r="AB447" s="1">
        <f t="shared" si="140"/>
        <v>0.1</v>
      </c>
      <c r="AC447" s="1">
        <f t="shared" si="141"/>
        <v>0</v>
      </c>
      <c r="AD447" s="1">
        <f t="shared" si="142"/>
        <v>1.18999437932613</v>
      </c>
      <c r="AE447" s="1">
        <f t="shared" si="143"/>
        <v>0.0142857142857143</v>
      </c>
      <c r="AF447" s="1">
        <f t="shared" si="144"/>
        <v>70</v>
      </c>
      <c r="AG447" s="1">
        <f t="shared" si="145"/>
        <v>0.7</v>
      </c>
      <c r="AH447" s="7">
        <f t="shared" si="146"/>
        <v>0.101758737024918</v>
      </c>
      <c r="AI447" s="7" cm="1">
        <f t="array" ref="AI447">SQRT(SUMPRODUCT(N447:T447/100,(1-($N$4:$T$4/(SUMPRODUCT(N447:T447,$N$4:$T$4)/100)))^2))</f>
        <v>0.0290537376869327</v>
      </c>
      <c r="AJ447" s="7" cm="1">
        <f t="array" ref="AJ447">SUMPRODUCT(N447:T447,$N$3:$T$3)/100</f>
        <v>1.8947687920439</v>
      </c>
      <c r="AK447" s="7" cm="1">
        <f t="array" ref="AK447">SUMPRODUCT(N447:T447/100,($N$3:$T$3-(SUMPRODUCT(N447:T447,$N$3:$T$3)/100))^2)</f>
        <v>0.00234106527333297</v>
      </c>
      <c r="AL447" s="7" cm="1">
        <f t="array" ref="AL447">SUMPRODUCT(N447:T447/100,($N$2:$T$2-(SUMPRODUCT(N447:T447,$N$2:$T$2)/100))^2)</f>
        <v>2.09350754742919</v>
      </c>
      <c r="AM447" s="7" cm="1">
        <f t="array" ref="AM447">SUMPRODUCT(N447:T447,$N$2:$T$2)/100</f>
        <v>10.6504823790299</v>
      </c>
      <c r="AN447" s="1" cm="1">
        <f t="array" ref="AN447">SUMPRODUCT(N447:T447,$N$1:$T$1)/100</f>
        <v>1109.7582017422</v>
      </c>
      <c r="AO447" s="1" cm="1">
        <f t="array" ref="AO447">-8.314*SUMPRODUCT((N447:T447/100)*LN(N447:T447/100+0.000000000001))</f>
        <v>3.62139437182299</v>
      </c>
      <c r="AP447" s="1" cm="1">
        <f t="array" ref="AP447">SUMPRODUCT((N447:T447/100)^2)</f>
        <v>0.811471129274498</v>
      </c>
      <c r="AQ447" s="1" cm="1">
        <f t="array" ref="AQ447">1/SUMPRODUCT((N447:T447/100)^2)</f>
        <v>1.23232973290628</v>
      </c>
      <c r="AR447" s="1" t="s">
        <v>50</v>
      </c>
      <c r="AS447" s="6">
        <f t="shared" si="147"/>
        <v>1</v>
      </c>
      <c r="AT447" s="1">
        <v>969.85</v>
      </c>
      <c r="AU447" s="1">
        <v>6</v>
      </c>
      <c r="AV447" s="1">
        <v>50</v>
      </c>
      <c r="AW447" s="1">
        <v>449.85</v>
      </c>
      <c r="AX447" s="1">
        <v>8</v>
      </c>
      <c r="AY447" s="5">
        <f t="shared" si="148"/>
        <v>224.925</v>
      </c>
      <c r="AZ447" s="1">
        <f t="shared" si="149"/>
        <v>4</v>
      </c>
      <c r="BA447" s="1">
        <f t="shared" si="150"/>
        <v>3598.8</v>
      </c>
      <c r="BB447" s="1">
        <f t="shared" si="151"/>
        <v>520</v>
      </c>
      <c r="BC447" s="1" t="s">
        <v>51</v>
      </c>
      <c r="BD447" s="1">
        <v>326</v>
      </c>
      <c r="BE447" s="1" t="s">
        <v>52</v>
      </c>
      <c r="BF447" s="1" t="s">
        <v>52</v>
      </c>
      <c r="BG447" s="1">
        <v>30</v>
      </c>
      <c r="BH447" s="1">
        <f t="shared" si="152"/>
        <v>1.46829237225936</v>
      </c>
      <c r="BI447" s="1">
        <f t="shared" si="153"/>
        <v>0.796554495159318</v>
      </c>
    </row>
    <row r="448" spans="1:61">
      <c r="A448" s="1">
        <v>1125</v>
      </c>
      <c r="B448" s="1" t="s">
        <v>99</v>
      </c>
      <c r="C448" s="1" t="str">
        <f>_xlfn.XLOOKUP(A448,All!$A:$A,All!$C:$C,"")</f>
        <v>Cu-Al-Cr-Mg-Ni-Si</v>
      </c>
      <c r="D448" s="1">
        <v>2</v>
      </c>
      <c r="E448" s="1" t="s">
        <v>1344</v>
      </c>
      <c r="F448" s="1">
        <f t="shared" si="132"/>
        <v>92.25</v>
      </c>
      <c r="G448" s="1">
        <v>0.5</v>
      </c>
      <c r="H448" s="1">
        <v>0.1</v>
      </c>
      <c r="I448" s="1">
        <v>0.15</v>
      </c>
      <c r="J448" s="1">
        <v>6</v>
      </c>
      <c r="K448" s="1">
        <v>1</v>
      </c>
      <c r="L448" s="1">
        <v>0</v>
      </c>
      <c r="M448" s="1" t="s">
        <v>1345</v>
      </c>
      <c r="N448" s="1" cm="1">
        <f t="array" ref="N448">(F448/$F$4)/SUMPRODUCT($F448:$L448/$F$4:$L$4)*100</f>
        <v>89.8241262975082</v>
      </c>
      <c r="O448" s="1" cm="1">
        <f t="array" ref="O448">(G448/$G$4)/SUMPRODUCT($F448:$L448/$F$4:$L$4)*100</f>
        <v>1.14659676353571</v>
      </c>
      <c r="P448" s="1" cm="1">
        <f t="array" ref="P448">(H448/$H$4)/SUMPRODUCT($F448:$L448/$F$4:$L$4)*100</f>
        <v>0.118999437932613</v>
      </c>
      <c r="Q448" s="1" cm="1">
        <f t="array" ref="Q448">(I448/$I$4)/SUMPRODUCT($F448:$L448/$F$4:$L$4)*100</f>
        <v>0.381865548739609</v>
      </c>
      <c r="R448" s="1" cm="1">
        <f t="array" ref="R448">(J448/$J$4)/SUMPRODUCT($F448:$L448/$F$4:$L$4)*100</f>
        <v>6.32528046759661</v>
      </c>
      <c r="S448" s="1" cm="1">
        <f t="array" ref="S448">(K448/$K$4)/SUMPRODUCT($F448:$L448/$F$4:$L$4)*100</f>
        <v>2.20313148468724</v>
      </c>
      <c r="T448" s="1" cm="1">
        <f t="array" ref="T448">(L448/$L$4)/SUMPRODUCT($F448:$L448/$F$4:$L$4)*100</f>
        <v>0</v>
      </c>
      <c r="U448" s="1">
        <f t="shared" si="133"/>
        <v>100</v>
      </c>
      <c r="V448" s="1">
        <f t="shared" si="134"/>
        <v>6</v>
      </c>
      <c r="W448" s="1">
        <f t="shared" si="135"/>
        <v>7</v>
      </c>
      <c r="X448" s="1">
        <f t="shared" si="136"/>
        <v>6</v>
      </c>
      <c r="Y448" s="1">
        <f t="shared" si="137"/>
        <v>0.0214285714285714</v>
      </c>
      <c r="Z448" s="1">
        <f t="shared" si="138"/>
        <v>0</v>
      </c>
      <c r="AA448" s="1">
        <f t="shared" si="139"/>
        <v>0</v>
      </c>
      <c r="AB448" s="1">
        <f t="shared" si="140"/>
        <v>0.1</v>
      </c>
      <c r="AC448" s="1">
        <f t="shared" si="141"/>
        <v>0</v>
      </c>
      <c r="AD448" s="1">
        <f t="shared" si="142"/>
        <v>1.18999437932613</v>
      </c>
      <c r="AE448" s="1">
        <f t="shared" si="143"/>
        <v>0.0142857142857143</v>
      </c>
      <c r="AF448" s="1">
        <f t="shared" si="144"/>
        <v>70</v>
      </c>
      <c r="AG448" s="1">
        <f t="shared" si="145"/>
        <v>0.7</v>
      </c>
      <c r="AH448" s="7">
        <f t="shared" si="146"/>
        <v>0.101758737024918</v>
      </c>
      <c r="AI448" s="7" cm="1">
        <f t="array" ref="AI448">SQRT(SUMPRODUCT(N448:T448/100,(1-($N$4:$T$4/(SUMPRODUCT(N448:T448,$N$4:$T$4)/100)))^2))</f>
        <v>0.0290537376869327</v>
      </c>
      <c r="AJ448" s="7" cm="1">
        <f t="array" ref="AJ448">SUMPRODUCT(N448:T448,$N$3:$T$3)/100</f>
        <v>1.8947687920439</v>
      </c>
      <c r="AK448" s="7" cm="1">
        <f t="array" ref="AK448">SUMPRODUCT(N448:T448/100,($N$3:$T$3-(SUMPRODUCT(N448:T448,$N$3:$T$3)/100))^2)</f>
        <v>0.00234106527333297</v>
      </c>
      <c r="AL448" s="7" cm="1">
        <f t="array" ref="AL448">SUMPRODUCT(N448:T448/100,($N$2:$T$2-(SUMPRODUCT(N448:T448,$N$2:$T$2)/100))^2)</f>
        <v>2.09350754742919</v>
      </c>
      <c r="AM448" s="7" cm="1">
        <f t="array" ref="AM448">SUMPRODUCT(N448:T448,$N$2:$T$2)/100</f>
        <v>10.6504823790299</v>
      </c>
      <c r="AN448" s="1" cm="1">
        <f t="array" ref="AN448">SUMPRODUCT(N448:T448,$N$1:$T$1)/100</f>
        <v>1109.7582017422</v>
      </c>
      <c r="AO448" s="1" cm="1">
        <f t="array" ref="AO448">-8.314*SUMPRODUCT((N448:T448/100)*LN(N448:T448/100+0.000000000001))</f>
        <v>3.62139437182299</v>
      </c>
      <c r="AP448" s="1" cm="1">
        <f t="array" ref="AP448">SUMPRODUCT((N448:T448/100)^2)</f>
        <v>0.811471129274498</v>
      </c>
      <c r="AQ448" s="1" cm="1">
        <f t="array" ref="AQ448">1/SUMPRODUCT((N448:T448/100)^2)</f>
        <v>1.23232973290628</v>
      </c>
      <c r="AR448" s="1" t="s">
        <v>55</v>
      </c>
      <c r="AS448" s="6">
        <f t="shared" si="147"/>
        <v>2</v>
      </c>
      <c r="AT448" s="1">
        <v>979.85</v>
      </c>
      <c r="AU448" s="1">
        <v>4</v>
      </c>
      <c r="AV448" s="1">
        <v>50</v>
      </c>
      <c r="AW448" s="1">
        <v>399.85</v>
      </c>
      <c r="AX448" s="1">
        <v>5</v>
      </c>
      <c r="AY448" s="5">
        <f t="shared" si="148"/>
        <v>199.925</v>
      </c>
      <c r="AZ448" s="1">
        <f t="shared" si="149"/>
        <v>2.5</v>
      </c>
      <c r="BA448" s="1">
        <f t="shared" si="150"/>
        <v>1999.25</v>
      </c>
      <c r="BB448" s="1">
        <f t="shared" si="151"/>
        <v>580</v>
      </c>
      <c r="BC448" s="1" t="s">
        <v>56</v>
      </c>
      <c r="BD448" s="1">
        <v>329</v>
      </c>
      <c r="BE448" s="1" t="s">
        <v>52</v>
      </c>
      <c r="BF448" s="1" t="s">
        <v>52</v>
      </c>
      <c r="BG448" s="1">
        <v>30</v>
      </c>
      <c r="BH448" s="1">
        <f t="shared" si="152"/>
        <v>1.50687514743505</v>
      </c>
      <c r="BI448" s="1">
        <f t="shared" si="153"/>
        <v>0.794478660847515</v>
      </c>
    </row>
    <row r="449" spans="1:61">
      <c r="A449" s="1">
        <v>584</v>
      </c>
      <c r="B449" s="1" t="s">
        <v>97</v>
      </c>
      <c r="C449" s="1" t="str">
        <f>_xlfn.XLOOKUP(A449,All!$A:$A,All!$C:$C,"")</f>
        <v>Cu-Al-Cr-Mg-Ni-Si</v>
      </c>
      <c r="D449" s="1">
        <v>2</v>
      </c>
      <c r="E449" s="1" t="s">
        <v>1344</v>
      </c>
      <c r="F449" s="1">
        <f t="shared" si="132"/>
        <v>92.27</v>
      </c>
      <c r="G449" s="1">
        <v>0.49</v>
      </c>
      <c r="H449" s="1">
        <v>0.11</v>
      </c>
      <c r="I449" s="1">
        <v>0.12</v>
      </c>
      <c r="J449" s="1">
        <v>5.98</v>
      </c>
      <c r="K449" s="1">
        <v>1.03</v>
      </c>
      <c r="L449" s="1">
        <v>0</v>
      </c>
      <c r="M449" s="1" t="s">
        <v>1345</v>
      </c>
      <c r="N449" s="1" cm="1">
        <f t="array" ref="N449">(F449/$F$4)/SUMPRODUCT($F449:$L449/$F$4:$L$4)*100</f>
        <v>89.8641984588999</v>
      </c>
      <c r="O449" s="1" cm="1">
        <f t="array" ref="O449">(G449/$G$4)/SUMPRODUCT($F449:$L449/$F$4:$L$4)*100</f>
        <v>1.12392244657047</v>
      </c>
      <c r="P449" s="1" cm="1">
        <f t="array" ref="P449">(H449/$H$4)/SUMPRODUCT($F449:$L449/$F$4:$L$4)*100</f>
        <v>0.130929392522741</v>
      </c>
      <c r="Q449" s="1" cm="1">
        <f t="array" ref="Q449">(I449/$I$4)/SUMPRODUCT($F449:$L449/$F$4:$L$4)*100</f>
        <v>0.305562478066051</v>
      </c>
      <c r="R449" s="1" cm="1">
        <f t="array" ref="R449">(J449/$J$4)/SUMPRODUCT($F449:$L449/$F$4:$L$4)*100</f>
        <v>6.30564153814258</v>
      </c>
      <c r="S449" s="1" cm="1">
        <f t="array" ref="S449">(K449/$K$4)/SUMPRODUCT($F449:$L449/$F$4:$L$4)*100</f>
        <v>2.26974568579824</v>
      </c>
      <c r="T449" s="1" cm="1">
        <f t="array" ref="T449">(L449/$L$4)/SUMPRODUCT($F449:$L449/$F$4:$L$4)*100</f>
        <v>0</v>
      </c>
      <c r="U449" s="1">
        <f t="shared" si="133"/>
        <v>100</v>
      </c>
      <c r="V449" s="1">
        <f t="shared" si="134"/>
        <v>5.80582524271845</v>
      </c>
      <c r="W449" s="1">
        <f t="shared" si="135"/>
        <v>7.01</v>
      </c>
      <c r="X449" s="1">
        <f t="shared" si="136"/>
        <v>6.1594</v>
      </c>
      <c r="Y449" s="1">
        <f t="shared" si="137"/>
        <v>0.0171184022824536</v>
      </c>
      <c r="Z449" s="1">
        <f t="shared" si="138"/>
        <v>0</v>
      </c>
      <c r="AA449" s="1">
        <f t="shared" si="139"/>
        <v>0</v>
      </c>
      <c r="AB449" s="1">
        <f t="shared" si="140"/>
        <v>0.11</v>
      </c>
      <c r="AC449" s="1">
        <f t="shared" si="141"/>
        <v>0</v>
      </c>
      <c r="AD449" s="1">
        <f t="shared" si="142"/>
        <v>1.19026720475219</v>
      </c>
      <c r="AE449" s="1">
        <f t="shared" si="143"/>
        <v>0.0156918687589158</v>
      </c>
      <c r="AF449" s="1">
        <f t="shared" si="144"/>
        <v>63.7272727272727</v>
      </c>
      <c r="AG449" s="1">
        <f t="shared" si="145"/>
        <v>0.7711</v>
      </c>
      <c r="AH449" s="7">
        <f t="shared" si="146"/>
        <v>0.101358015411001</v>
      </c>
      <c r="AI449" s="7" cm="1">
        <f t="array" ref="AI449">SQRT(SUMPRODUCT(N449:T449/100,(1-($N$4:$T$4/(SUMPRODUCT(N449:T449,$N$4:$T$4)/100)))^2))</f>
        <v>0.0283459528596504</v>
      </c>
      <c r="AJ449" s="7" cm="1">
        <f t="array" ref="AJ449">SUMPRODUCT(N449:T449,$N$3:$T$3)/100</f>
        <v>1.89525413989612</v>
      </c>
      <c r="AK449" s="7" cm="1">
        <f t="array" ref="AK449">SUMPRODUCT(N449:T449/100,($N$3:$T$3-(SUMPRODUCT(N449:T449,$N$3:$T$3)/100))^2)</f>
        <v>0.00206807954721929</v>
      </c>
      <c r="AL449" s="7" cm="1">
        <f t="array" ref="AL449">SUMPRODUCT(N449:T449/100,($N$2:$T$2-(SUMPRODUCT(N449:T449,$N$2:$T$2)/100))^2)</f>
        <v>2.05513365727056</v>
      </c>
      <c r="AM449" s="7" cm="1">
        <f t="array" ref="AM449">SUMPRODUCT(N449:T449,$N$2:$T$2)/100</f>
        <v>10.654100498235</v>
      </c>
      <c r="AN449" s="1" cm="1">
        <f t="array" ref="AN449">SUMPRODUCT(N449:T449,$N$1:$T$1)/100</f>
        <v>1110.43082202411</v>
      </c>
      <c r="AO449" s="1" cm="1">
        <f t="array" ref="AO449">-8.314*SUMPRODUCT((N449:T449/100)*LN(N449:T449/100+0.000000000001))</f>
        <v>3.60047464611669</v>
      </c>
      <c r="AP449" s="1" cm="1">
        <f t="array" ref="AP449">SUMPRODUCT((N449:T449/100)^2)</f>
        <v>0.812186073794603</v>
      </c>
      <c r="AQ449" s="1" cm="1">
        <f t="array" ref="AQ449">1/SUMPRODUCT((N449:T449/100)^2)</f>
        <v>1.23124494775922</v>
      </c>
      <c r="AR449" s="1" t="s">
        <v>50</v>
      </c>
      <c r="AS449" s="6">
        <f t="shared" si="147"/>
        <v>1</v>
      </c>
      <c r="AT449" s="1">
        <v>969.85</v>
      </c>
      <c r="AU449" s="1">
        <v>6</v>
      </c>
      <c r="AV449" s="1">
        <v>50</v>
      </c>
      <c r="AW449" s="1">
        <v>499.85</v>
      </c>
      <c r="AX449" s="1">
        <v>0.75</v>
      </c>
      <c r="AY449" s="5">
        <f t="shared" si="148"/>
        <v>249.925</v>
      </c>
      <c r="AZ449" s="1">
        <f t="shared" si="149"/>
        <v>0.375</v>
      </c>
      <c r="BA449" s="1">
        <f t="shared" si="150"/>
        <v>374.8875</v>
      </c>
      <c r="BB449" s="1">
        <f t="shared" si="151"/>
        <v>470</v>
      </c>
      <c r="BC449" s="1" t="s">
        <v>51</v>
      </c>
      <c r="BD449" s="1">
        <v>330</v>
      </c>
      <c r="BE449" s="1" t="s">
        <v>52</v>
      </c>
      <c r="BF449" s="1" t="s">
        <v>52</v>
      </c>
      <c r="BG449" s="1">
        <v>30</v>
      </c>
      <c r="BH449" s="1">
        <f t="shared" si="152"/>
        <v>1.51973607249362</v>
      </c>
      <c r="BI449" s="1">
        <f t="shared" si="153"/>
        <v>0.793809217204316</v>
      </c>
    </row>
    <row r="450" spans="1:61">
      <c r="A450" s="1">
        <v>666</v>
      </c>
      <c r="B450" s="1" t="s">
        <v>96</v>
      </c>
      <c r="C450" s="1" t="str">
        <f>_xlfn.XLOOKUP(A450,All!$A:$A,All!$C:$C,"")</f>
        <v>Cu-Al-Cr-Mg-Ni-Si</v>
      </c>
      <c r="D450" s="1">
        <v>2</v>
      </c>
      <c r="E450" s="1" t="s">
        <v>1344</v>
      </c>
      <c r="F450" s="1">
        <f t="shared" si="132"/>
        <v>92.25</v>
      </c>
      <c r="G450" s="1">
        <v>0.5</v>
      </c>
      <c r="H450" s="1">
        <v>0.1</v>
      </c>
      <c r="I450" s="1">
        <v>0.15</v>
      </c>
      <c r="J450" s="1">
        <v>6</v>
      </c>
      <c r="K450" s="1">
        <v>1</v>
      </c>
      <c r="L450" s="1">
        <v>0</v>
      </c>
      <c r="M450" s="1" t="s">
        <v>1345</v>
      </c>
      <c r="N450" s="1" cm="1">
        <f t="array" ref="N450">(F450/$F$4)/SUMPRODUCT($F450:$L450/$F$4:$L$4)*100</f>
        <v>89.8241262975082</v>
      </c>
      <c r="O450" s="1" cm="1">
        <f t="array" ref="O450">(G450/$G$4)/SUMPRODUCT($F450:$L450/$F$4:$L$4)*100</f>
        <v>1.14659676353571</v>
      </c>
      <c r="P450" s="1" cm="1">
        <f t="array" ref="P450">(H450/$H$4)/SUMPRODUCT($F450:$L450/$F$4:$L$4)*100</f>
        <v>0.118999437932613</v>
      </c>
      <c r="Q450" s="1" cm="1">
        <f t="array" ref="Q450">(I450/$I$4)/SUMPRODUCT($F450:$L450/$F$4:$L$4)*100</f>
        <v>0.381865548739609</v>
      </c>
      <c r="R450" s="1" cm="1">
        <f t="array" ref="R450">(J450/$J$4)/SUMPRODUCT($F450:$L450/$F$4:$L$4)*100</f>
        <v>6.32528046759661</v>
      </c>
      <c r="S450" s="1" cm="1">
        <f t="array" ref="S450">(K450/$K$4)/SUMPRODUCT($F450:$L450/$F$4:$L$4)*100</f>
        <v>2.20313148468724</v>
      </c>
      <c r="T450" s="1" cm="1">
        <f t="array" ref="T450">(L450/$L$4)/SUMPRODUCT($F450:$L450/$F$4:$L$4)*100</f>
        <v>0</v>
      </c>
      <c r="U450" s="1">
        <f t="shared" si="133"/>
        <v>100</v>
      </c>
      <c r="V450" s="1">
        <f t="shared" si="134"/>
        <v>6</v>
      </c>
      <c r="W450" s="1">
        <f t="shared" si="135"/>
        <v>7</v>
      </c>
      <c r="X450" s="1">
        <f t="shared" si="136"/>
        <v>6</v>
      </c>
      <c r="Y450" s="1">
        <f t="shared" si="137"/>
        <v>0.0214285714285714</v>
      </c>
      <c r="Z450" s="1">
        <f t="shared" si="138"/>
        <v>0</v>
      </c>
      <c r="AA450" s="1">
        <f t="shared" si="139"/>
        <v>0</v>
      </c>
      <c r="AB450" s="1">
        <f t="shared" si="140"/>
        <v>0.1</v>
      </c>
      <c r="AC450" s="1">
        <f t="shared" si="141"/>
        <v>0</v>
      </c>
      <c r="AD450" s="1">
        <f t="shared" si="142"/>
        <v>1.18999437932613</v>
      </c>
      <c r="AE450" s="1">
        <f t="shared" si="143"/>
        <v>0.0142857142857143</v>
      </c>
      <c r="AF450" s="1">
        <f t="shared" si="144"/>
        <v>70</v>
      </c>
      <c r="AG450" s="1">
        <f t="shared" si="145"/>
        <v>0.7</v>
      </c>
      <c r="AH450" s="7">
        <f t="shared" si="146"/>
        <v>0.101758737024918</v>
      </c>
      <c r="AI450" s="7" cm="1">
        <f t="array" ref="AI450">SQRT(SUMPRODUCT(N450:T450/100,(1-($N$4:$T$4/(SUMPRODUCT(N450:T450,$N$4:$T$4)/100)))^2))</f>
        <v>0.0290537376869327</v>
      </c>
      <c r="AJ450" s="7" cm="1">
        <f t="array" ref="AJ450">SUMPRODUCT(N450:T450,$N$3:$T$3)/100</f>
        <v>1.8947687920439</v>
      </c>
      <c r="AK450" s="7" cm="1">
        <f t="array" ref="AK450">SUMPRODUCT(N450:T450/100,($N$3:$T$3-(SUMPRODUCT(N450:T450,$N$3:$T$3)/100))^2)</f>
        <v>0.00234106527333297</v>
      </c>
      <c r="AL450" s="7" cm="1">
        <f t="array" ref="AL450">SUMPRODUCT(N450:T450/100,($N$2:$T$2-(SUMPRODUCT(N450:T450,$N$2:$T$2)/100))^2)</f>
        <v>2.09350754742919</v>
      </c>
      <c r="AM450" s="7" cm="1">
        <f t="array" ref="AM450">SUMPRODUCT(N450:T450,$N$2:$T$2)/100</f>
        <v>10.6504823790299</v>
      </c>
      <c r="AN450" s="1" cm="1">
        <f t="array" ref="AN450">SUMPRODUCT(N450:T450,$N$1:$T$1)/100</f>
        <v>1109.7582017422</v>
      </c>
      <c r="AO450" s="1" cm="1">
        <f t="array" ref="AO450">-8.314*SUMPRODUCT((N450:T450/100)*LN(N450:T450/100+0.000000000001))</f>
        <v>3.62139437182299</v>
      </c>
      <c r="AP450" s="1" cm="1">
        <f t="array" ref="AP450">SUMPRODUCT((N450:T450/100)^2)</f>
        <v>0.811471129274498</v>
      </c>
      <c r="AQ450" s="1" cm="1">
        <f t="array" ref="AQ450">1/SUMPRODUCT((N450:T450/100)^2)</f>
        <v>1.23232973290628</v>
      </c>
      <c r="AR450" s="1" t="s">
        <v>50</v>
      </c>
      <c r="AS450" s="6">
        <f t="shared" si="147"/>
        <v>1</v>
      </c>
      <c r="AT450" s="1">
        <v>969.85</v>
      </c>
      <c r="AU450" s="1">
        <v>4</v>
      </c>
      <c r="AV450" s="1">
        <v>50</v>
      </c>
      <c r="AW450" s="1">
        <v>449.85</v>
      </c>
      <c r="AX450" s="1">
        <v>4</v>
      </c>
      <c r="AY450" s="5">
        <f t="shared" si="148"/>
        <v>224.925</v>
      </c>
      <c r="AZ450" s="1">
        <f t="shared" si="149"/>
        <v>2</v>
      </c>
      <c r="BA450" s="1">
        <f t="shared" si="150"/>
        <v>1799.4</v>
      </c>
      <c r="BB450" s="1">
        <f t="shared" si="151"/>
        <v>520</v>
      </c>
      <c r="BC450" s="1" t="s">
        <v>51</v>
      </c>
      <c r="BD450" s="1">
        <v>331</v>
      </c>
      <c r="BE450" s="1" t="s">
        <v>52</v>
      </c>
      <c r="BF450" s="1" t="s">
        <v>52</v>
      </c>
      <c r="BG450" s="1">
        <v>30</v>
      </c>
      <c r="BH450" s="1">
        <f t="shared" si="152"/>
        <v>1.53259699755218</v>
      </c>
      <c r="BI450" s="1">
        <f t="shared" si="153"/>
        <v>0.793151072002874</v>
      </c>
    </row>
    <row r="451" spans="1:61">
      <c r="A451" s="1">
        <v>1098</v>
      </c>
      <c r="B451" s="1" t="s">
        <v>99</v>
      </c>
      <c r="C451" s="1" t="str">
        <f>_xlfn.XLOOKUP(A451,All!$A:$A,All!$C:$C,"")</f>
        <v>Cu-Al-Cr-Mg-Ni-Si</v>
      </c>
      <c r="D451" s="1">
        <v>2</v>
      </c>
      <c r="E451" s="1" t="s">
        <v>1344</v>
      </c>
      <c r="F451" s="1">
        <f t="shared" si="132"/>
        <v>92.25</v>
      </c>
      <c r="G451" s="1">
        <v>0.5</v>
      </c>
      <c r="H451" s="1">
        <v>0.1</v>
      </c>
      <c r="I451" s="1">
        <v>0.15</v>
      </c>
      <c r="J451" s="1">
        <v>6</v>
      </c>
      <c r="K451" s="1">
        <v>1</v>
      </c>
      <c r="L451" s="1">
        <v>0</v>
      </c>
      <c r="M451" s="1" t="s">
        <v>1345</v>
      </c>
      <c r="N451" s="1" cm="1">
        <f t="array" ref="N451">(F451/$F$4)/SUMPRODUCT($F451:$L451/$F$4:$L$4)*100</f>
        <v>89.8241262975082</v>
      </c>
      <c r="O451" s="1" cm="1">
        <f t="array" ref="O451">(G451/$G$4)/SUMPRODUCT($F451:$L451/$F$4:$L$4)*100</f>
        <v>1.14659676353571</v>
      </c>
      <c r="P451" s="1" cm="1">
        <f t="array" ref="P451">(H451/$H$4)/SUMPRODUCT($F451:$L451/$F$4:$L$4)*100</f>
        <v>0.118999437932613</v>
      </c>
      <c r="Q451" s="1" cm="1">
        <f t="array" ref="Q451">(I451/$I$4)/SUMPRODUCT($F451:$L451/$F$4:$L$4)*100</f>
        <v>0.381865548739609</v>
      </c>
      <c r="R451" s="1" cm="1">
        <f t="array" ref="R451">(J451/$J$4)/SUMPRODUCT($F451:$L451/$F$4:$L$4)*100</f>
        <v>6.32528046759661</v>
      </c>
      <c r="S451" s="1" cm="1">
        <f t="array" ref="S451">(K451/$K$4)/SUMPRODUCT($F451:$L451/$F$4:$L$4)*100</f>
        <v>2.20313148468724</v>
      </c>
      <c r="T451" s="1" cm="1">
        <f t="array" ref="T451">(L451/$L$4)/SUMPRODUCT($F451:$L451/$F$4:$L$4)*100</f>
        <v>0</v>
      </c>
      <c r="U451" s="1">
        <f t="shared" si="133"/>
        <v>100</v>
      </c>
      <c r="V451" s="1">
        <f t="shared" si="134"/>
        <v>6</v>
      </c>
      <c r="W451" s="1">
        <f t="shared" si="135"/>
        <v>7</v>
      </c>
      <c r="X451" s="1">
        <f t="shared" si="136"/>
        <v>6</v>
      </c>
      <c r="Y451" s="1">
        <f t="shared" si="137"/>
        <v>0.0214285714285714</v>
      </c>
      <c r="Z451" s="1">
        <f t="shared" si="138"/>
        <v>0</v>
      </c>
      <c r="AA451" s="1">
        <f t="shared" si="139"/>
        <v>0</v>
      </c>
      <c r="AB451" s="1">
        <f t="shared" si="140"/>
        <v>0.1</v>
      </c>
      <c r="AC451" s="1">
        <f t="shared" si="141"/>
        <v>0</v>
      </c>
      <c r="AD451" s="1">
        <f t="shared" si="142"/>
        <v>1.18999437932613</v>
      </c>
      <c r="AE451" s="1">
        <f t="shared" si="143"/>
        <v>0.0142857142857143</v>
      </c>
      <c r="AF451" s="1">
        <f t="shared" si="144"/>
        <v>70</v>
      </c>
      <c r="AG451" s="1">
        <f t="shared" si="145"/>
        <v>0.7</v>
      </c>
      <c r="AH451" s="7">
        <f t="shared" si="146"/>
        <v>0.101758737024918</v>
      </c>
      <c r="AI451" s="7" cm="1">
        <f t="array" ref="AI451">SQRT(SUMPRODUCT(N451:T451/100,(1-($N$4:$T$4/(SUMPRODUCT(N451:T451,$N$4:$T$4)/100)))^2))</f>
        <v>0.0290537376869327</v>
      </c>
      <c r="AJ451" s="7" cm="1">
        <f t="array" ref="AJ451">SUMPRODUCT(N451:T451,$N$3:$T$3)/100</f>
        <v>1.8947687920439</v>
      </c>
      <c r="AK451" s="7" cm="1">
        <f t="array" ref="AK451">SUMPRODUCT(N451:T451/100,($N$3:$T$3-(SUMPRODUCT(N451:T451,$N$3:$T$3)/100))^2)</f>
        <v>0.00234106527333297</v>
      </c>
      <c r="AL451" s="7" cm="1">
        <f t="array" ref="AL451">SUMPRODUCT(N451:T451/100,($N$2:$T$2-(SUMPRODUCT(N451:T451,$N$2:$T$2)/100))^2)</f>
        <v>2.09350754742919</v>
      </c>
      <c r="AM451" s="7" cm="1">
        <f t="array" ref="AM451">SUMPRODUCT(N451:T451,$N$2:$T$2)/100</f>
        <v>10.6504823790299</v>
      </c>
      <c r="AN451" s="1" cm="1">
        <f t="array" ref="AN451">SUMPRODUCT(N451:T451,$N$1:$T$1)/100</f>
        <v>1109.7582017422</v>
      </c>
      <c r="AO451" s="1" cm="1">
        <f t="array" ref="AO451">-8.314*SUMPRODUCT((N451:T451/100)*LN(N451:T451/100+0.000000000001))</f>
        <v>3.62139437182299</v>
      </c>
      <c r="AP451" s="1" cm="1">
        <f t="array" ref="AP451">SUMPRODUCT((N451:T451/100)^2)</f>
        <v>0.811471129274498</v>
      </c>
      <c r="AQ451" s="1" cm="1">
        <f t="array" ref="AQ451">1/SUMPRODUCT((N451:T451/100)^2)</f>
        <v>1.23232973290628</v>
      </c>
      <c r="AR451" s="1" t="s">
        <v>55</v>
      </c>
      <c r="AS451" s="6">
        <f t="shared" si="147"/>
        <v>2</v>
      </c>
      <c r="AT451" s="1">
        <v>979.85</v>
      </c>
      <c r="AU451" s="1">
        <v>4</v>
      </c>
      <c r="AV451" s="1">
        <v>50</v>
      </c>
      <c r="AW451" s="1">
        <v>399.85</v>
      </c>
      <c r="AX451" s="1">
        <v>4</v>
      </c>
      <c r="AY451" s="5">
        <f t="shared" si="148"/>
        <v>199.925</v>
      </c>
      <c r="AZ451" s="1">
        <f t="shared" si="149"/>
        <v>2</v>
      </c>
      <c r="BA451" s="1">
        <f t="shared" si="150"/>
        <v>1599.4</v>
      </c>
      <c r="BB451" s="1">
        <f t="shared" si="151"/>
        <v>580</v>
      </c>
      <c r="BC451" s="1" t="s">
        <v>56</v>
      </c>
      <c r="BD451" s="1">
        <v>332</v>
      </c>
      <c r="BE451" s="1" t="s">
        <v>52</v>
      </c>
      <c r="BF451" s="1" t="s">
        <v>52</v>
      </c>
      <c r="BG451" s="1">
        <v>30</v>
      </c>
      <c r="BH451" s="1">
        <f t="shared" si="152"/>
        <v>1.54545792261075</v>
      </c>
      <c r="BI451" s="1">
        <f t="shared" si="153"/>
        <v>0.792504253391991</v>
      </c>
    </row>
    <row r="452" spans="1:61">
      <c r="A452" s="1">
        <v>652</v>
      </c>
      <c r="B452" s="1" t="s">
        <v>96</v>
      </c>
      <c r="C452" s="1" t="str">
        <f>_xlfn.XLOOKUP(A452,All!$A:$A,All!$C:$C,"")</f>
        <v>Cu-Al-Cr-Mg-Ni-Si</v>
      </c>
      <c r="D452" s="1">
        <v>2</v>
      </c>
      <c r="E452" s="1" t="s">
        <v>1344</v>
      </c>
      <c r="F452" s="1">
        <f t="shared" si="132"/>
        <v>92.25</v>
      </c>
      <c r="G452" s="1">
        <v>0.5</v>
      </c>
      <c r="H452" s="1">
        <v>0.1</v>
      </c>
      <c r="I452" s="1">
        <v>0.15</v>
      </c>
      <c r="J452" s="1">
        <v>6</v>
      </c>
      <c r="K452" s="1">
        <v>1</v>
      </c>
      <c r="L452" s="1">
        <v>0</v>
      </c>
      <c r="M452" s="1" t="s">
        <v>1345</v>
      </c>
      <c r="N452" s="1" cm="1">
        <f t="array" ref="N452">(F452/$F$4)/SUMPRODUCT($F452:$L452/$F$4:$L$4)*100</f>
        <v>89.8241262975082</v>
      </c>
      <c r="O452" s="1" cm="1">
        <f t="array" ref="O452">(G452/$G$4)/SUMPRODUCT($F452:$L452/$F$4:$L$4)*100</f>
        <v>1.14659676353571</v>
      </c>
      <c r="P452" s="1" cm="1">
        <f t="array" ref="P452">(H452/$H$4)/SUMPRODUCT($F452:$L452/$F$4:$L$4)*100</f>
        <v>0.118999437932613</v>
      </c>
      <c r="Q452" s="1" cm="1">
        <f t="array" ref="Q452">(I452/$I$4)/SUMPRODUCT($F452:$L452/$F$4:$L$4)*100</f>
        <v>0.381865548739609</v>
      </c>
      <c r="R452" s="1" cm="1">
        <f t="array" ref="R452">(J452/$J$4)/SUMPRODUCT($F452:$L452/$F$4:$L$4)*100</f>
        <v>6.32528046759661</v>
      </c>
      <c r="S452" s="1" cm="1">
        <f t="array" ref="S452">(K452/$K$4)/SUMPRODUCT($F452:$L452/$F$4:$L$4)*100</f>
        <v>2.20313148468724</v>
      </c>
      <c r="T452" s="1" cm="1">
        <f t="array" ref="T452">(L452/$L$4)/SUMPRODUCT($F452:$L452/$F$4:$L$4)*100</f>
        <v>0</v>
      </c>
      <c r="U452" s="1">
        <f t="shared" si="133"/>
        <v>100</v>
      </c>
      <c r="V452" s="1">
        <f t="shared" si="134"/>
        <v>6</v>
      </c>
      <c r="W452" s="1">
        <f t="shared" si="135"/>
        <v>7</v>
      </c>
      <c r="X452" s="1">
        <f t="shared" si="136"/>
        <v>6</v>
      </c>
      <c r="Y452" s="1">
        <f t="shared" si="137"/>
        <v>0.0214285714285714</v>
      </c>
      <c r="Z452" s="1">
        <f t="shared" si="138"/>
        <v>0</v>
      </c>
      <c r="AA452" s="1">
        <f t="shared" si="139"/>
        <v>0</v>
      </c>
      <c r="AB452" s="1">
        <f t="shared" si="140"/>
        <v>0.1</v>
      </c>
      <c r="AC452" s="1">
        <f t="shared" si="141"/>
        <v>0</v>
      </c>
      <c r="AD452" s="1">
        <f t="shared" si="142"/>
        <v>1.18999437932613</v>
      </c>
      <c r="AE452" s="1">
        <f t="shared" si="143"/>
        <v>0.0142857142857143</v>
      </c>
      <c r="AF452" s="1">
        <f t="shared" si="144"/>
        <v>70</v>
      </c>
      <c r="AG452" s="1">
        <f t="shared" si="145"/>
        <v>0.7</v>
      </c>
      <c r="AH452" s="7">
        <f t="shared" si="146"/>
        <v>0.101758737024918</v>
      </c>
      <c r="AI452" s="7" cm="1">
        <f t="array" ref="AI452">SQRT(SUMPRODUCT(N452:T452/100,(1-($N$4:$T$4/(SUMPRODUCT(N452:T452,$N$4:$T$4)/100)))^2))</f>
        <v>0.0290537376869327</v>
      </c>
      <c r="AJ452" s="7" cm="1">
        <f t="array" ref="AJ452">SUMPRODUCT(N452:T452,$N$3:$T$3)/100</f>
        <v>1.8947687920439</v>
      </c>
      <c r="AK452" s="7" cm="1">
        <f t="array" ref="AK452">SUMPRODUCT(N452:T452/100,($N$3:$T$3-(SUMPRODUCT(N452:T452,$N$3:$T$3)/100))^2)</f>
        <v>0.00234106527333297</v>
      </c>
      <c r="AL452" s="7" cm="1">
        <f t="array" ref="AL452">SUMPRODUCT(N452:T452/100,($N$2:$T$2-(SUMPRODUCT(N452:T452,$N$2:$T$2)/100))^2)</f>
        <v>2.09350754742919</v>
      </c>
      <c r="AM452" s="7" cm="1">
        <f t="array" ref="AM452">SUMPRODUCT(N452:T452,$N$2:$T$2)/100</f>
        <v>10.6504823790299</v>
      </c>
      <c r="AN452" s="1" cm="1">
        <f t="array" ref="AN452">SUMPRODUCT(N452:T452,$N$1:$T$1)/100</f>
        <v>1109.7582017422</v>
      </c>
      <c r="AO452" s="1" cm="1">
        <f t="array" ref="AO452">-8.314*SUMPRODUCT((N452:T452/100)*LN(N452:T452/100+0.000000000001))</f>
        <v>3.62139437182299</v>
      </c>
      <c r="AP452" s="1" cm="1">
        <f t="array" ref="AP452">SUMPRODUCT((N452:T452/100)^2)</f>
        <v>0.811471129274498</v>
      </c>
      <c r="AQ452" s="1" cm="1">
        <f t="array" ref="AQ452">1/SUMPRODUCT((N452:T452/100)^2)</f>
        <v>1.23232973290628</v>
      </c>
      <c r="AR452" s="1" t="s">
        <v>50</v>
      </c>
      <c r="AS452" s="6">
        <f t="shared" si="147"/>
        <v>1</v>
      </c>
      <c r="AT452" s="1">
        <v>969.85</v>
      </c>
      <c r="AU452" s="1">
        <v>4</v>
      </c>
      <c r="AV452" s="1">
        <v>50</v>
      </c>
      <c r="AW452" s="1">
        <v>449.85</v>
      </c>
      <c r="AX452" s="1">
        <v>3</v>
      </c>
      <c r="AY452" s="5">
        <f t="shared" si="148"/>
        <v>224.925</v>
      </c>
      <c r="AZ452" s="1">
        <f t="shared" si="149"/>
        <v>1.5</v>
      </c>
      <c r="BA452" s="1">
        <f t="shared" si="150"/>
        <v>1349.55</v>
      </c>
      <c r="BB452" s="1">
        <f t="shared" si="151"/>
        <v>520</v>
      </c>
      <c r="BC452" s="1" t="s">
        <v>51</v>
      </c>
      <c r="BD452" s="1">
        <v>333</v>
      </c>
      <c r="BE452" s="1" t="s">
        <v>52</v>
      </c>
      <c r="BF452" s="1" t="s">
        <v>52</v>
      </c>
      <c r="BG452" s="1">
        <v>30</v>
      </c>
      <c r="BH452" s="1">
        <f t="shared" si="152"/>
        <v>1.55831884766931</v>
      </c>
      <c r="BI452" s="1">
        <f t="shared" si="153"/>
        <v>0.791868789127212</v>
      </c>
    </row>
    <row r="453" spans="1:61">
      <c r="A453" s="1">
        <v>615</v>
      </c>
      <c r="B453" s="1" t="s">
        <v>96</v>
      </c>
      <c r="C453" s="1" t="str">
        <f>_xlfn.XLOOKUP(A453,All!$A:$A,All!$C:$C,"")</f>
        <v>Cu-Al-Cr-Mg-Ni-Si</v>
      </c>
      <c r="D453" s="1">
        <v>2</v>
      </c>
      <c r="E453" s="1" t="s">
        <v>1344</v>
      </c>
      <c r="F453" s="1">
        <f t="shared" si="132"/>
        <v>92.25</v>
      </c>
      <c r="G453" s="1">
        <v>0.5</v>
      </c>
      <c r="H453" s="1">
        <v>0.1</v>
      </c>
      <c r="I453" s="1">
        <v>0.15</v>
      </c>
      <c r="J453" s="1">
        <v>6</v>
      </c>
      <c r="K453" s="1">
        <v>1</v>
      </c>
      <c r="L453" s="1">
        <v>0</v>
      </c>
      <c r="M453" s="1" t="s">
        <v>1345</v>
      </c>
      <c r="N453" s="1" cm="1">
        <f t="array" ref="N453">(F453/$F$4)/SUMPRODUCT($F453:$L453/$F$4:$L$4)*100</f>
        <v>89.8241262975082</v>
      </c>
      <c r="O453" s="1" cm="1">
        <f t="array" ref="O453">(G453/$G$4)/SUMPRODUCT($F453:$L453/$F$4:$L$4)*100</f>
        <v>1.14659676353571</v>
      </c>
      <c r="P453" s="1" cm="1">
        <f t="array" ref="P453">(H453/$H$4)/SUMPRODUCT($F453:$L453/$F$4:$L$4)*100</f>
        <v>0.118999437932613</v>
      </c>
      <c r="Q453" s="1" cm="1">
        <f t="array" ref="Q453">(I453/$I$4)/SUMPRODUCT($F453:$L453/$F$4:$L$4)*100</f>
        <v>0.381865548739609</v>
      </c>
      <c r="R453" s="1" cm="1">
        <f t="array" ref="R453">(J453/$J$4)/SUMPRODUCT($F453:$L453/$F$4:$L$4)*100</f>
        <v>6.32528046759661</v>
      </c>
      <c r="S453" s="1" cm="1">
        <f t="array" ref="S453">(K453/$K$4)/SUMPRODUCT($F453:$L453/$F$4:$L$4)*100</f>
        <v>2.20313148468724</v>
      </c>
      <c r="T453" s="1" cm="1">
        <f t="array" ref="T453">(L453/$L$4)/SUMPRODUCT($F453:$L453/$F$4:$L$4)*100</f>
        <v>0</v>
      </c>
      <c r="U453" s="1">
        <f t="shared" si="133"/>
        <v>100</v>
      </c>
      <c r="V453" s="1">
        <f t="shared" si="134"/>
        <v>6</v>
      </c>
      <c r="W453" s="1">
        <f t="shared" si="135"/>
        <v>7</v>
      </c>
      <c r="X453" s="1">
        <f t="shared" si="136"/>
        <v>6</v>
      </c>
      <c r="Y453" s="1">
        <f t="shared" si="137"/>
        <v>0.0214285714285714</v>
      </c>
      <c r="Z453" s="1">
        <f t="shared" si="138"/>
        <v>0</v>
      </c>
      <c r="AA453" s="1">
        <f t="shared" si="139"/>
        <v>0</v>
      </c>
      <c r="AB453" s="1">
        <f t="shared" si="140"/>
        <v>0.1</v>
      </c>
      <c r="AC453" s="1">
        <f t="shared" si="141"/>
        <v>0</v>
      </c>
      <c r="AD453" s="1">
        <f t="shared" si="142"/>
        <v>1.18999437932613</v>
      </c>
      <c r="AE453" s="1">
        <f t="shared" si="143"/>
        <v>0.0142857142857143</v>
      </c>
      <c r="AF453" s="1">
        <f t="shared" si="144"/>
        <v>70</v>
      </c>
      <c r="AG453" s="1">
        <f t="shared" si="145"/>
        <v>0.7</v>
      </c>
      <c r="AH453" s="7">
        <f t="shared" si="146"/>
        <v>0.101758737024918</v>
      </c>
      <c r="AI453" s="7" cm="1">
        <f t="array" ref="AI453">SQRT(SUMPRODUCT(N453:T453/100,(1-($N$4:$T$4/(SUMPRODUCT(N453:T453,$N$4:$T$4)/100)))^2))</f>
        <v>0.0290537376869327</v>
      </c>
      <c r="AJ453" s="7" cm="1">
        <f t="array" ref="AJ453">SUMPRODUCT(N453:T453,$N$3:$T$3)/100</f>
        <v>1.8947687920439</v>
      </c>
      <c r="AK453" s="7" cm="1">
        <f t="array" ref="AK453">SUMPRODUCT(N453:T453/100,($N$3:$T$3-(SUMPRODUCT(N453:T453,$N$3:$T$3)/100))^2)</f>
        <v>0.00234106527333297</v>
      </c>
      <c r="AL453" s="7" cm="1">
        <f t="array" ref="AL453">SUMPRODUCT(N453:T453/100,($N$2:$T$2-(SUMPRODUCT(N453:T453,$N$2:$T$2)/100))^2)</f>
        <v>2.09350754742919</v>
      </c>
      <c r="AM453" s="7" cm="1">
        <f t="array" ref="AM453">SUMPRODUCT(N453:T453,$N$2:$T$2)/100</f>
        <v>10.6504823790299</v>
      </c>
      <c r="AN453" s="1" cm="1">
        <f t="array" ref="AN453">SUMPRODUCT(N453:T453,$N$1:$T$1)/100</f>
        <v>1109.7582017422</v>
      </c>
      <c r="AO453" s="1" cm="1">
        <f t="array" ref="AO453">-8.314*SUMPRODUCT((N453:T453/100)*LN(N453:T453/100+0.000000000001))</f>
        <v>3.62139437182299</v>
      </c>
      <c r="AP453" s="1" cm="1">
        <f t="array" ref="AP453">SUMPRODUCT((N453:T453/100)^2)</f>
        <v>0.811471129274498</v>
      </c>
      <c r="AQ453" s="1" cm="1">
        <f t="array" ref="AQ453">1/SUMPRODUCT((N453:T453/100)^2)</f>
        <v>1.23232973290628</v>
      </c>
      <c r="AR453" s="1" t="s">
        <v>50</v>
      </c>
      <c r="AS453" s="6">
        <f t="shared" si="147"/>
        <v>1</v>
      </c>
      <c r="AT453" s="1">
        <v>969.85</v>
      </c>
      <c r="AU453" s="1">
        <v>4</v>
      </c>
      <c r="AV453" s="1">
        <v>80</v>
      </c>
      <c r="AW453" s="1">
        <v>449.85</v>
      </c>
      <c r="AX453" s="1">
        <v>1.5</v>
      </c>
      <c r="AY453" s="5">
        <f t="shared" si="148"/>
        <v>359.88</v>
      </c>
      <c r="AZ453" s="1">
        <f t="shared" si="149"/>
        <v>1.2</v>
      </c>
      <c r="BA453" s="1">
        <f t="shared" si="150"/>
        <v>674.775</v>
      </c>
      <c r="BB453" s="1">
        <f t="shared" si="151"/>
        <v>520</v>
      </c>
      <c r="BC453" s="1" t="s">
        <v>51</v>
      </c>
      <c r="BD453" s="1">
        <v>338</v>
      </c>
      <c r="BE453" s="1" t="s">
        <v>52</v>
      </c>
      <c r="BF453" s="1" t="s">
        <v>52</v>
      </c>
      <c r="BG453" s="1">
        <v>30</v>
      </c>
      <c r="BH453" s="1">
        <f t="shared" si="152"/>
        <v>1.62262347296214</v>
      </c>
      <c r="BI453" s="1">
        <f t="shared" si="153"/>
        <v>0.788862726211253</v>
      </c>
    </row>
    <row r="454" spans="1:61">
      <c r="A454" s="1">
        <v>952</v>
      </c>
      <c r="B454" s="1" t="s">
        <v>99</v>
      </c>
      <c r="C454" s="1" t="str">
        <f>_xlfn.XLOOKUP(A454,All!$A:$A,All!$C:$C,"")</f>
        <v>Cu-Al-Cr-Mg-Ni-Si</v>
      </c>
      <c r="D454" s="1">
        <v>2</v>
      </c>
      <c r="E454" s="1" t="s">
        <v>1344</v>
      </c>
      <c r="F454" s="1">
        <f t="shared" si="132"/>
        <v>92.25</v>
      </c>
      <c r="G454" s="1">
        <v>0.5</v>
      </c>
      <c r="H454" s="1">
        <v>0.1</v>
      </c>
      <c r="I454" s="1">
        <v>0.15</v>
      </c>
      <c r="J454" s="1">
        <v>6</v>
      </c>
      <c r="K454" s="1">
        <v>1</v>
      </c>
      <c r="L454" s="1">
        <v>0</v>
      </c>
      <c r="M454" s="1" t="s">
        <v>1345</v>
      </c>
      <c r="N454" s="1" cm="1">
        <f t="array" ref="N454">(F454/$F$4)/SUMPRODUCT($F454:$L454/$F$4:$L$4)*100</f>
        <v>89.8241262975082</v>
      </c>
      <c r="O454" s="1" cm="1">
        <f t="array" ref="O454">(G454/$G$4)/SUMPRODUCT($F454:$L454/$F$4:$L$4)*100</f>
        <v>1.14659676353571</v>
      </c>
      <c r="P454" s="1" cm="1">
        <f t="array" ref="P454">(H454/$H$4)/SUMPRODUCT($F454:$L454/$F$4:$L$4)*100</f>
        <v>0.118999437932613</v>
      </c>
      <c r="Q454" s="1" cm="1">
        <f t="array" ref="Q454">(I454/$I$4)/SUMPRODUCT($F454:$L454/$F$4:$L$4)*100</f>
        <v>0.381865548739609</v>
      </c>
      <c r="R454" s="1" cm="1">
        <f t="array" ref="R454">(J454/$J$4)/SUMPRODUCT($F454:$L454/$F$4:$L$4)*100</f>
        <v>6.32528046759661</v>
      </c>
      <c r="S454" s="1" cm="1">
        <f t="array" ref="S454">(K454/$K$4)/SUMPRODUCT($F454:$L454/$F$4:$L$4)*100</f>
        <v>2.20313148468724</v>
      </c>
      <c r="T454" s="1" cm="1">
        <f t="array" ref="T454">(L454/$L$4)/SUMPRODUCT($F454:$L454/$F$4:$L$4)*100</f>
        <v>0</v>
      </c>
      <c r="U454" s="1">
        <f t="shared" si="133"/>
        <v>100</v>
      </c>
      <c r="V454" s="1">
        <f t="shared" si="134"/>
        <v>6</v>
      </c>
      <c r="W454" s="1">
        <f t="shared" si="135"/>
        <v>7</v>
      </c>
      <c r="X454" s="1">
        <f t="shared" si="136"/>
        <v>6</v>
      </c>
      <c r="Y454" s="1">
        <f t="shared" si="137"/>
        <v>0.0214285714285714</v>
      </c>
      <c r="Z454" s="1">
        <f t="shared" si="138"/>
        <v>0</v>
      </c>
      <c r="AA454" s="1">
        <f t="shared" si="139"/>
        <v>0</v>
      </c>
      <c r="AB454" s="1">
        <f t="shared" si="140"/>
        <v>0.1</v>
      </c>
      <c r="AC454" s="1">
        <f t="shared" si="141"/>
        <v>0</v>
      </c>
      <c r="AD454" s="1">
        <f t="shared" si="142"/>
        <v>1.18999437932613</v>
      </c>
      <c r="AE454" s="1">
        <f t="shared" si="143"/>
        <v>0.0142857142857143</v>
      </c>
      <c r="AF454" s="1">
        <f t="shared" si="144"/>
        <v>70</v>
      </c>
      <c r="AG454" s="1">
        <f t="shared" si="145"/>
        <v>0.7</v>
      </c>
      <c r="AH454" s="7">
        <f t="shared" si="146"/>
        <v>0.101758737024918</v>
      </c>
      <c r="AI454" s="7" cm="1">
        <f t="array" ref="AI454">SQRT(SUMPRODUCT(N454:T454/100,(1-($N$4:$T$4/(SUMPRODUCT(N454:T454,$N$4:$T$4)/100)))^2))</f>
        <v>0.0290537376869327</v>
      </c>
      <c r="AJ454" s="7" cm="1">
        <f t="array" ref="AJ454">SUMPRODUCT(N454:T454,$N$3:$T$3)/100</f>
        <v>1.8947687920439</v>
      </c>
      <c r="AK454" s="7" cm="1">
        <f t="array" ref="AK454">SUMPRODUCT(N454:T454/100,($N$3:$T$3-(SUMPRODUCT(N454:T454,$N$3:$T$3)/100))^2)</f>
        <v>0.00234106527333297</v>
      </c>
      <c r="AL454" s="7" cm="1">
        <f t="array" ref="AL454">SUMPRODUCT(N454:T454/100,($N$2:$T$2-(SUMPRODUCT(N454:T454,$N$2:$T$2)/100))^2)</f>
        <v>2.09350754742919</v>
      </c>
      <c r="AM454" s="7" cm="1">
        <f t="array" ref="AM454">SUMPRODUCT(N454:T454,$N$2:$T$2)/100</f>
        <v>10.6504823790299</v>
      </c>
      <c r="AN454" s="1" cm="1">
        <f t="array" ref="AN454">SUMPRODUCT(N454:T454,$N$1:$T$1)/100</f>
        <v>1109.7582017422</v>
      </c>
      <c r="AO454" s="1" cm="1">
        <f t="array" ref="AO454">-8.314*SUMPRODUCT((N454:T454/100)*LN(N454:T454/100+0.000000000001))</f>
        <v>3.62139437182299</v>
      </c>
      <c r="AP454" s="1" cm="1">
        <f t="array" ref="AP454">SUMPRODUCT((N454:T454/100)^2)</f>
        <v>0.811471129274498</v>
      </c>
      <c r="AQ454" s="1" cm="1">
        <f t="array" ref="AQ454">1/SUMPRODUCT((N454:T454/100)^2)</f>
        <v>1.23232973290628</v>
      </c>
      <c r="AR454" s="1" t="s">
        <v>55</v>
      </c>
      <c r="AS454" s="6">
        <f t="shared" si="147"/>
        <v>2</v>
      </c>
      <c r="AT454" s="1">
        <v>979.85</v>
      </c>
      <c r="AU454" s="1">
        <v>4</v>
      </c>
      <c r="AV454" s="1">
        <v>60</v>
      </c>
      <c r="AW454" s="1">
        <v>499.85</v>
      </c>
      <c r="AX454" s="1">
        <v>1</v>
      </c>
      <c r="AY454" s="5">
        <f t="shared" si="148"/>
        <v>299.91</v>
      </c>
      <c r="AZ454" s="1">
        <f t="shared" si="149"/>
        <v>0.6</v>
      </c>
      <c r="BA454" s="1">
        <f t="shared" si="150"/>
        <v>499.85</v>
      </c>
      <c r="BB454" s="1">
        <f t="shared" si="151"/>
        <v>480</v>
      </c>
      <c r="BC454" s="1" t="s">
        <v>56</v>
      </c>
      <c r="BD454" s="1">
        <v>273</v>
      </c>
      <c r="BE454" s="1" t="s">
        <v>52</v>
      </c>
      <c r="BF454" s="1" t="s">
        <v>52</v>
      </c>
      <c r="BG454" s="1">
        <v>29</v>
      </c>
      <c r="BH454" s="1">
        <f t="shared" si="152"/>
        <v>0.786663344155404</v>
      </c>
      <c r="BI454" s="1">
        <f t="shared" si="153"/>
        <v>0.860410176752358</v>
      </c>
    </row>
    <row r="455" spans="1:61">
      <c r="A455" s="1">
        <v>912</v>
      </c>
      <c r="B455" s="1" t="s">
        <v>99</v>
      </c>
      <c r="C455" s="1" t="str">
        <f>_xlfn.XLOOKUP(A455,All!$A:$A,All!$C:$C,"")</f>
        <v>Cu-Al-Cr-Mg-Ni-Si</v>
      </c>
      <c r="D455" s="1">
        <v>2</v>
      </c>
      <c r="E455" s="1" t="s">
        <v>1344</v>
      </c>
      <c r="F455" s="1">
        <f t="shared" ref="F455:F518" si="154">100-SUM(G455:L455)</f>
        <v>92.25</v>
      </c>
      <c r="G455" s="1">
        <v>0.5</v>
      </c>
      <c r="H455" s="1">
        <v>0.1</v>
      </c>
      <c r="I455" s="1">
        <v>0.15</v>
      </c>
      <c r="J455" s="1">
        <v>6</v>
      </c>
      <c r="K455" s="1">
        <v>1</v>
      </c>
      <c r="L455" s="1">
        <v>0</v>
      </c>
      <c r="M455" s="1" t="s">
        <v>1345</v>
      </c>
      <c r="N455" s="1" cm="1">
        <f t="array" ref="N455">(F455/$F$4)/SUMPRODUCT($F455:$L455/$F$4:$L$4)*100</f>
        <v>89.8241262975082</v>
      </c>
      <c r="O455" s="1" cm="1">
        <f t="array" ref="O455">(G455/$G$4)/SUMPRODUCT($F455:$L455/$F$4:$L$4)*100</f>
        <v>1.14659676353571</v>
      </c>
      <c r="P455" s="1" cm="1">
        <f t="array" ref="P455">(H455/$H$4)/SUMPRODUCT($F455:$L455/$F$4:$L$4)*100</f>
        <v>0.118999437932613</v>
      </c>
      <c r="Q455" s="1" cm="1">
        <f t="array" ref="Q455">(I455/$I$4)/SUMPRODUCT($F455:$L455/$F$4:$L$4)*100</f>
        <v>0.381865548739609</v>
      </c>
      <c r="R455" s="1" cm="1">
        <f t="array" ref="R455">(J455/$J$4)/SUMPRODUCT($F455:$L455/$F$4:$L$4)*100</f>
        <v>6.32528046759661</v>
      </c>
      <c r="S455" s="1" cm="1">
        <f t="array" ref="S455">(K455/$K$4)/SUMPRODUCT($F455:$L455/$F$4:$L$4)*100</f>
        <v>2.20313148468724</v>
      </c>
      <c r="T455" s="1" cm="1">
        <f t="array" ref="T455">(L455/$L$4)/SUMPRODUCT($F455:$L455/$F$4:$L$4)*100</f>
        <v>0</v>
      </c>
      <c r="U455" s="1">
        <f t="shared" ref="U455:U518" si="155">SUM(N455:T455)</f>
        <v>100</v>
      </c>
      <c r="V455" s="1">
        <f t="shared" ref="V455:V518" si="156">IF(K455&lt;&gt;0,J455/(K455),0)</f>
        <v>6</v>
      </c>
      <c r="W455" s="1">
        <f t="shared" ref="W455:W518" si="157">J455+K455</f>
        <v>7</v>
      </c>
      <c r="X455" s="1">
        <f t="shared" ref="X455:X518" si="158">J455*K455</f>
        <v>6</v>
      </c>
      <c r="Y455" s="1">
        <f t="shared" ref="Y455:Y518" si="159">IF(J455+K455&lt;&gt;0,I455/(J455+K455),0)</f>
        <v>0.0214285714285714</v>
      </c>
      <c r="Z455" s="1">
        <f t="shared" ref="Z455:Z518" si="160">IF(J455+K455&lt;&gt;0,L455/(J455+K455),0)</f>
        <v>0</v>
      </c>
      <c r="AA455" s="1">
        <f t="shared" ref="AA455:AA518" si="161">IF(L455&lt;&gt;0,H455/(L455),0)</f>
        <v>0</v>
      </c>
      <c r="AB455" s="1">
        <f t="shared" ref="AB455:AB518" si="162">H455+L455</f>
        <v>0.1</v>
      </c>
      <c r="AC455" s="1">
        <f t="shared" ref="AC455:AC518" si="163">H455*L455</f>
        <v>0</v>
      </c>
      <c r="AD455" s="1">
        <f t="shared" ref="AD455:AD518" si="164">IF(H455&lt;&gt;0,P455/(H455),0)</f>
        <v>1.18999437932613</v>
      </c>
      <c r="AE455" s="1">
        <f t="shared" ref="AE455:AE518" si="165">IF(J455+K455&lt;&gt;0,H455/(J455+K455),0)</f>
        <v>0.0142857142857143</v>
      </c>
      <c r="AF455" s="1">
        <f t="shared" ref="AF455:AF518" si="166">IF(H455&lt;&gt;0,(J455+K455)/(H455),0)</f>
        <v>70</v>
      </c>
      <c r="AG455" s="1">
        <f t="shared" ref="AG455:AG518" si="167">(J455+K455)*H455</f>
        <v>0.7</v>
      </c>
      <c r="AH455" s="7">
        <f t="shared" ref="AH455:AH518" si="168">(100-N455)%</f>
        <v>0.101758737024918</v>
      </c>
      <c r="AI455" s="7" cm="1">
        <f t="array" ref="AI455">SQRT(SUMPRODUCT(N455:T455/100,(1-($N$4:$T$4/(SUMPRODUCT(N455:T455,$N$4:$T$4)/100)))^2))</f>
        <v>0.0290537376869327</v>
      </c>
      <c r="AJ455" s="7" cm="1">
        <f t="array" ref="AJ455">SUMPRODUCT(N455:T455,$N$3:$T$3)/100</f>
        <v>1.8947687920439</v>
      </c>
      <c r="AK455" s="7" cm="1">
        <f t="array" ref="AK455">SUMPRODUCT(N455:T455/100,($N$3:$T$3-(SUMPRODUCT(N455:T455,$N$3:$T$3)/100))^2)</f>
        <v>0.00234106527333297</v>
      </c>
      <c r="AL455" s="7" cm="1">
        <f t="array" ref="AL455">SUMPRODUCT(N455:T455/100,($N$2:$T$2-(SUMPRODUCT(N455:T455,$N$2:$T$2)/100))^2)</f>
        <v>2.09350754742919</v>
      </c>
      <c r="AM455" s="7" cm="1">
        <f t="array" ref="AM455">SUMPRODUCT(N455:T455,$N$2:$T$2)/100</f>
        <v>10.6504823790299</v>
      </c>
      <c r="AN455" s="1" cm="1">
        <f t="array" ref="AN455">SUMPRODUCT(N455:T455,$N$1:$T$1)/100</f>
        <v>1109.7582017422</v>
      </c>
      <c r="AO455" s="1" cm="1">
        <f t="array" ref="AO455">-8.314*SUMPRODUCT((N455:T455/100)*LN(N455:T455/100+0.000000000001))</f>
        <v>3.62139437182299</v>
      </c>
      <c r="AP455" s="1" cm="1">
        <f t="array" ref="AP455">SUMPRODUCT((N455:T455/100)^2)</f>
        <v>0.811471129274498</v>
      </c>
      <c r="AQ455" s="1" cm="1">
        <f t="array" ref="AQ455">1/SUMPRODUCT((N455:T455/100)^2)</f>
        <v>1.23232973290628</v>
      </c>
      <c r="AR455" s="1" t="s">
        <v>55</v>
      </c>
      <c r="AS455" s="6">
        <f t="shared" ref="AS455:AS518" si="169">IF(AR455="Solution ==&gt; Quenching ==&gt; Deformation ==&gt; Aging ==&gt; Secondary TMP ==&gt; Secondary Aging",2,IF(AR455="Solution ==&gt; Quenching ==&gt; Deformation ==&gt; Aging",1,IF(AR455="Solution ==&gt; Quenching ==&gt; Aging",0,"")))</f>
        <v>2</v>
      </c>
      <c r="AT455" s="1">
        <v>979.85</v>
      </c>
      <c r="AU455" s="1">
        <v>4</v>
      </c>
      <c r="AV455" s="1">
        <v>50</v>
      </c>
      <c r="AW455" s="1">
        <v>499.85</v>
      </c>
      <c r="AX455" s="1">
        <v>0.5</v>
      </c>
      <c r="AY455" s="5">
        <f t="shared" ref="AY455:AY518" si="170">AV455%*AW455</f>
        <v>249.925</v>
      </c>
      <c r="AZ455" s="1">
        <f t="shared" ref="AZ455:AZ518" si="171">AV455%*AX455</f>
        <v>0.25</v>
      </c>
      <c r="BA455" s="1">
        <f t="shared" ref="BA455:BA518" si="172">AW455*AX455</f>
        <v>249.925</v>
      </c>
      <c r="BB455" s="1">
        <f t="shared" ref="BB455:BB518" si="173">AT455-AW455</f>
        <v>480</v>
      </c>
      <c r="BC455" s="1" t="s">
        <v>56</v>
      </c>
      <c r="BD455" s="1">
        <v>288</v>
      </c>
      <c r="BE455" s="1" t="s">
        <v>52</v>
      </c>
      <c r="BF455" s="1" t="s">
        <v>52</v>
      </c>
      <c r="BG455" s="1">
        <v>29</v>
      </c>
      <c r="BH455" s="1">
        <f t="shared" ref="BH455:BH518" si="174">IF(OR(BD455="",BG455=""),"",((BD455-AVERAGE($BD$6:$BD$1143))/_xlfn.STDEV.S($BD$6:$BD$1143))-$BJ$1*((AVERAGE($BG$6:$BG$1143)-BG455)/_xlfn.STDEV.S($BG$6:$BG$1143)))</f>
        <v>0.979577220033881</v>
      </c>
      <c r="BI455" s="1">
        <f t="shared" ref="BI455:BI518" si="175">SQRT((1-(BD455-MIN($BD$6:$BD$1143))/(MAX($BD$6:$BD$1143)-MIN($BD$6:$BD$1143)))^2+(1-(BG455-MIN($BG$6:$BG$1143))/(MAX($BG$6:$BG$1143)-MIN($BG$6:$BG$1143)))^2)</f>
        <v>0.842926286538743</v>
      </c>
    </row>
    <row r="456" spans="1:61">
      <c r="A456" s="1">
        <v>729</v>
      </c>
      <c r="B456" s="1" t="s">
        <v>96</v>
      </c>
      <c r="C456" s="1" t="str">
        <f>_xlfn.XLOOKUP(A456,All!$A:$A,All!$C:$C,"")</f>
        <v>Cu-Al-Cr-Mg-Ni-Si</v>
      </c>
      <c r="D456" s="1">
        <v>2</v>
      </c>
      <c r="E456" s="1" t="s">
        <v>1344</v>
      </c>
      <c r="F456" s="1">
        <f t="shared" si="154"/>
        <v>92.25</v>
      </c>
      <c r="G456" s="1">
        <v>0.5</v>
      </c>
      <c r="H456" s="1">
        <v>0.1</v>
      </c>
      <c r="I456" s="1">
        <v>0.15</v>
      </c>
      <c r="J456" s="1">
        <v>6</v>
      </c>
      <c r="K456" s="1">
        <v>1</v>
      </c>
      <c r="L456" s="1">
        <v>0</v>
      </c>
      <c r="M456" s="1" t="s">
        <v>1345</v>
      </c>
      <c r="N456" s="1" cm="1">
        <f t="array" ref="N456">(F456/$F$4)/SUMPRODUCT($F456:$L456/$F$4:$L$4)*100</f>
        <v>89.8241262975082</v>
      </c>
      <c r="O456" s="1" cm="1">
        <f t="array" ref="O456">(G456/$G$4)/SUMPRODUCT($F456:$L456/$F$4:$L$4)*100</f>
        <v>1.14659676353571</v>
      </c>
      <c r="P456" s="1" cm="1">
        <f t="array" ref="P456">(H456/$H$4)/SUMPRODUCT($F456:$L456/$F$4:$L$4)*100</f>
        <v>0.118999437932613</v>
      </c>
      <c r="Q456" s="1" cm="1">
        <f t="array" ref="Q456">(I456/$I$4)/SUMPRODUCT($F456:$L456/$F$4:$L$4)*100</f>
        <v>0.381865548739609</v>
      </c>
      <c r="R456" s="1" cm="1">
        <f t="array" ref="R456">(J456/$J$4)/SUMPRODUCT($F456:$L456/$F$4:$L$4)*100</f>
        <v>6.32528046759661</v>
      </c>
      <c r="S456" s="1" cm="1">
        <f t="array" ref="S456">(K456/$K$4)/SUMPRODUCT($F456:$L456/$F$4:$L$4)*100</f>
        <v>2.20313148468724</v>
      </c>
      <c r="T456" s="1" cm="1">
        <f t="array" ref="T456">(L456/$L$4)/SUMPRODUCT($F456:$L456/$F$4:$L$4)*100</f>
        <v>0</v>
      </c>
      <c r="U456" s="1">
        <f t="shared" si="155"/>
        <v>100</v>
      </c>
      <c r="V456" s="1">
        <f t="shared" si="156"/>
        <v>6</v>
      </c>
      <c r="W456" s="1">
        <f t="shared" si="157"/>
        <v>7</v>
      </c>
      <c r="X456" s="1">
        <f t="shared" si="158"/>
        <v>6</v>
      </c>
      <c r="Y456" s="1">
        <f t="shared" si="159"/>
        <v>0.0214285714285714</v>
      </c>
      <c r="Z456" s="1">
        <f t="shared" si="160"/>
        <v>0</v>
      </c>
      <c r="AA456" s="1">
        <f t="shared" si="161"/>
        <v>0</v>
      </c>
      <c r="AB456" s="1">
        <f t="shared" si="162"/>
        <v>0.1</v>
      </c>
      <c r="AC456" s="1">
        <f t="shared" si="163"/>
        <v>0</v>
      </c>
      <c r="AD456" s="1">
        <f t="shared" si="164"/>
        <v>1.18999437932613</v>
      </c>
      <c r="AE456" s="1">
        <f t="shared" si="165"/>
        <v>0.0142857142857143</v>
      </c>
      <c r="AF456" s="1">
        <f t="shared" si="166"/>
        <v>70</v>
      </c>
      <c r="AG456" s="1">
        <f t="shared" si="167"/>
        <v>0.7</v>
      </c>
      <c r="AH456" s="7">
        <f t="shared" si="168"/>
        <v>0.101758737024918</v>
      </c>
      <c r="AI456" s="7" cm="1">
        <f t="array" ref="AI456">SQRT(SUMPRODUCT(N456:T456/100,(1-($N$4:$T$4/(SUMPRODUCT(N456:T456,$N$4:$T$4)/100)))^2))</f>
        <v>0.0290537376869327</v>
      </c>
      <c r="AJ456" s="7" cm="1">
        <f t="array" ref="AJ456">SUMPRODUCT(N456:T456,$N$3:$T$3)/100</f>
        <v>1.8947687920439</v>
      </c>
      <c r="AK456" s="7" cm="1">
        <f t="array" ref="AK456">SUMPRODUCT(N456:T456/100,($N$3:$T$3-(SUMPRODUCT(N456:T456,$N$3:$T$3)/100))^2)</f>
        <v>0.00234106527333297</v>
      </c>
      <c r="AL456" s="7" cm="1">
        <f t="array" ref="AL456">SUMPRODUCT(N456:T456/100,($N$2:$T$2-(SUMPRODUCT(N456:T456,$N$2:$T$2)/100))^2)</f>
        <v>2.09350754742919</v>
      </c>
      <c r="AM456" s="7" cm="1">
        <f t="array" ref="AM456">SUMPRODUCT(N456:T456,$N$2:$T$2)/100</f>
        <v>10.6504823790299</v>
      </c>
      <c r="AN456" s="1" cm="1">
        <f t="array" ref="AN456">SUMPRODUCT(N456:T456,$N$1:$T$1)/100</f>
        <v>1109.7582017422</v>
      </c>
      <c r="AO456" s="1" cm="1">
        <f t="array" ref="AO456">-8.314*SUMPRODUCT((N456:T456/100)*LN(N456:T456/100+0.000000000001))</f>
        <v>3.62139437182299</v>
      </c>
      <c r="AP456" s="1" cm="1">
        <f t="array" ref="AP456">SUMPRODUCT((N456:T456/100)^2)</f>
        <v>0.811471129274498</v>
      </c>
      <c r="AQ456" s="1" cm="1">
        <f t="array" ref="AQ456">1/SUMPRODUCT((N456:T456/100)^2)</f>
        <v>1.23232973290628</v>
      </c>
      <c r="AR456" s="1" t="s">
        <v>54</v>
      </c>
      <c r="AS456" s="6">
        <f t="shared" si="169"/>
        <v>0</v>
      </c>
      <c r="AT456" s="1">
        <v>969.85</v>
      </c>
      <c r="AU456" s="1">
        <v>4</v>
      </c>
      <c r="AV456" s="1">
        <v>0</v>
      </c>
      <c r="AW456" s="1">
        <v>399.85</v>
      </c>
      <c r="AX456" s="1">
        <v>10</v>
      </c>
      <c r="AY456" s="5">
        <f t="shared" si="170"/>
        <v>0</v>
      </c>
      <c r="AZ456" s="1">
        <f t="shared" si="171"/>
        <v>0</v>
      </c>
      <c r="BA456" s="1">
        <f t="shared" si="172"/>
        <v>3998.5</v>
      </c>
      <c r="BB456" s="1">
        <f t="shared" si="173"/>
        <v>570</v>
      </c>
      <c r="BC456" s="1" t="s">
        <v>51</v>
      </c>
      <c r="BD456" s="1">
        <v>297</v>
      </c>
      <c r="BE456" s="1" t="s">
        <v>52</v>
      </c>
      <c r="BF456" s="1" t="s">
        <v>52</v>
      </c>
      <c r="BG456" s="1">
        <v>29</v>
      </c>
      <c r="BH456" s="1">
        <f t="shared" si="174"/>
        <v>1.09532554556097</v>
      </c>
      <c r="BI456" s="1">
        <f t="shared" si="175"/>
        <v>0.833479813631314</v>
      </c>
    </row>
    <row r="457" spans="1:61">
      <c r="A457" s="1">
        <v>739</v>
      </c>
      <c r="B457" s="1" t="s">
        <v>96</v>
      </c>
      <c r="C457" s="1" t="str">
        <f>_xlfn.XLOOKUP(A457,All!$A:$A,All!$C:$C,"")</f>
        <v>Cu-Al-Cr-Mg-Ni-Si</v>
      </c>
      <c r="D457" s="1">
        <v>2</v>
      </c>
      <c r="E457" s="1" t="s">
        <v>1344</v>
      </c>
      <c r="F457" s="1">
        <f t="shared" si="154"/>
        <v>92.25</v>
      </c>
      <c r="G457" s="1">
        <v>0.5</v>
      </c>
      <c r="H457" s="1">
        <v>0.1</v>
      </c>
      <c r="I457" s="1">
        <v>0.15</v>
      </c>
      <c r="J457" s="1">
        <v>6</v>
      </c>
      <c r="K457" s="1">
        <v>1</v>
      </c>
      <c r="L457" s="1">
        <v>0</v>
      </c>
      <c r="M457" s="1" t="s">
        <v>1345</v>
      </c>
      <c r="N457" s="1" cm="1">
        <f t="array" ref="N457">(F457/$F$4)/SUMPRODUCT($F457:$L457/$F$4:$L$4)*100</f>
        <v>89.8241262975082</v>
      </c>
      <c r="O457" s="1" cm="1">
        <f t="array" ref="O457">(G457/$G$4)/SUMPRODUCT($F457:$L457/$F$4:$L$4)*100</f>
        <v>1.14659676353571</v>
      </c>
      <c r="P457" s="1" cm="1">
        <f t="array" ref="P457">(H457/$H$4)/SUMPRODUCT($F457:$L457/$F$4:$L$4)*100</f>
        <v>0.118999437932613</v>
      </c>
      <c r="Q457" s="1" cm="1">
        <f t="array" ref="Q457">(I457/$I$4)/SUMPRODUCT($F457:$L457/$F$4:$L$4)*100</f>
        <v>0.381865548739609</v>
      </c>
      <c r="R457" s="1" cm="1">
        <f t="array" ref="R457">(J457/$J$4)/SUMPRODUCT($F457:$L457/$F$4:$L$4)*100</f>
        <v>6.32528046759661</v>
      </c>
      <c r="S457" s="1" cm="1">
        <f t="array" ref="S457">(K457/$K$4)/SUMPRODUCT($F457:$L457/$F$4:$L$4)*100</f>
        <v>2.20313148468724</v>
      </c>
      <c r="T457" s="1" cm="1">
        <f t="array" ref="T457">(L457/$L$4)/SUMPRODUCT($F457:$L457/$F$4:$L$4)*100</f>
        <v>0</v>
      </c>
      <c r="U457" s="1">
        <f t="shared" si="155"/>
        <v>100</v>
      </c>
      <c r="V457" s="1">
        <f t="shared" si="156"/>
        <v>6</v>
      </c>
      <c r="W457" s="1">
        <f t="shared" si="157"/>
        <v>7</v>
      </c>
      <c r="X457" s="1">
        <f t="shared" si="158"/>
        <v>6</v>
      </c>
      <c r="Y457" s="1">
        <f t="shared" si="159"/>
        <v>0.0214285714285714</v>
      </c>
      <c r="Z457" s="1">
        <f t="shared" si="160"/>
        <v>0</v>
      </c>
      <c r="AA457" s="1">
        <f t="shared" si="161"/>
        <v>0</v>
      </c>
      <c r="AB457" s="1">
        <f t="shared" si="162"/>
        <v>0.1</v>
      </c>
      <c r="AC457" s="1">
        <f t="shared" si="163"/>
        <v>0</v>
      </c>
      <c r="AD457" s="1">
        <f t="shared" si="164"/>
        <v>1.18999437932613</v>
      </c>
      <c r="AE457" s="1">
        <f t="shared" si="165"/>
        <v>0.0142857142857143</v>
      </c>
      <c r="AF457" s="1">
        <f t="shared" si="166"/>
        <v>70</v>
      </c>
      <c r="AG457" s="1">
        <f t="shared" si="167"/>
        <v>0.7</v>
      </c>
      <c r="AH457" s="7">
        <f t="shared" si="168"/>
        <v>0.101758737024918</v>
      </c>
      <c r="AI457" s="7" cm="1">
        <f t="array" ref="AI457">SQRT(SUMPRODUCT(N457:T457/100,(1-($N$4:$T$4/(SUMPRODUCT(N457:T457,$N$4:$T$4)/100)))^2))</f>
        <v>0.0290537376869327</v>
      </c>
      <c r="AJ457" s="7" cm="1">
        <f t="array" ref="AJ457">SUMPRODUCT(N457:T457,$N$3:$T$3)/100</f>
        <v>1.8947687920439</v>
      </c>
      <c r="AK457" s="7" cm="1">
        <f t="array" ref="AK457">SUMPRODUCT(N457:T457/100,($N$3:$T$3-(SUMPRODUCT(N457:T457,$N$3:$T$3)/100))^2)</f>
        <v>0.00234106527333297</v>
      </c>
      <c r="AL457" s="7" cm="1">
        <f t="array" ref="AL457">SUMPRODUCT(N457:T457/100,($N$2:$T$2-(SUMPRODUCT(N457:T457,$N$2:$T$2)/100))^2)</f>
        <v>2.09350754742919</v>
      </c>
      <c r="AM457" s="7" cm="1">
        <f t="array" ref="AM457">SUMPRODUCT(N457:T457,$N$2:$T$2)/100</f>
        <v>10.6504823790299</v>
      </c>
      <c r="AN457" s="1" cm="1">
        <f t="array" ref="AN457">SUMPRODUCT(N457:T457,$N$1:$T$1)/100</f>
        <v>1109.7582017422</v>
      </c>
      <c r="AO457" s="1" cm="1">
        <f t="array" ref="AO457">-8.314*SUMPRODUCT((N457:T457/100)*LN(N457:T457/100+0.000000000001))</f>
        <v>3.62139437182299</v>
      </c>
      <c r="AP457" s="1" cm="1">
        <f t="array" ref="AP457">SUMPRODUCT((N457:T457/100)^2)</f>
        <v>0.811471129274498</v>
      </c>
      <c r="AQ457" s="1" cm="1">
        <f t="array" ref="AQ457">1/SUMPRODUCT((N457:T457/100)^2)</f>
        <v>1.23232973290628</v>
      </c>
      <c r="AR457" s="1" t="s">
        <v>54</v>
      </c>
      <c r="AS457" s="6">
        <f t="shared" si="169"/>
        <v>0</v>
      </c>
      <c r="AT457" s="1">
        <v>969.85</v>
      </c>
      <c r="AU457" s="1">
        <v>4</v>
      </c>
      <c r="AV457" s="1">
        <v>0</v>
      </c>
      <c r="AW457" s="1">
        <v>399.85</v>
      </c>
      <c r="AX457" s="1">
        <v>12</v>
      </c>
      <c r="AY457" s="5">
        <f t="shared" si="170"/>
        <v>0</v>
      </c>
      <c r="AZ457" s="1">
        <f t="shared" si="171"/>
        <v>0</v>
      </c>
      <c r="BA457" s="1">
        <f t="shared" si="172"/>
        <v>4798.2</v>
      </c>
      <c r="BB457" s="1">
        <f t="shared" si="173"/>
        <v>570</v>
      </c>
      <c r="BC457" s="1" t="s">
        <v>51</v>
      </c>
      <c r="BD457" s="1">
        <v>298</v>
      </c>
      <c r="BE457" s="1" t="s">
        <v>52</v>
      </c>
      <c r="BF457" s="1" t="s">
        <v>52</v>
      </c>
      <c r="BG457" s="1">
        <v>29</v>
      </c>
      <c r="BH457" s="1">
        <f t="shared" si="174"/>
        <v>1.10818647061953</v>
      </c>
      <c r="BI457" s="1">
        <f t="shared" si="175"/>
        <v>0.832480104824992</v>
      </c>
    </row>
    <row r="458" spans="1:61">
      <c r="A458" s="1">
        <v>545</v>
      </c>
      <c r="B458" s="1" t="s">
        <v>97</v>
      </c>
      <c r="C458" s="1" t="str">
        <f>_xlfn.XLOOKUP(A458,All!$A:$A,All!$C:$C,"")</f>
        <v>Cu-Al-Cr-Mg-Ni-Si</v>
      </c>
      <c r="D458" s="1">
        <v>2</v>
      </c>
      <c r="E458" s="1" t="s">
        <v>1344</v>
      </c>
      <c r="F458" s="1">
        <f t="shared" si="154"/>
        <v>92.27</v>
      </c>
      <c r="G458" s="1">
        <v>0.49</v>
      </c>
      <c r="H458" s="1">
        <v>0.11</v>
      </c>
      <c r="I458" s="1">
        <v>0.12</v>
      </c>
      <c r="J458" s="1">
        <v>5.98</v>
      </c>
      <c r="K458" s="1">
        <v>1.03</v>
      </c>
      <c r="L458" s="1">
        <v>0</v>
      </c>
      <c r="M458" s="1" t="s">
        <v>1345</v>
      </c>
      <c r="N458" s="1" cm="1">
        <f t="array" ref="N458">(F458/$F$4)/SUMPRODUCT($F458:$L458/$F$4:$L$4)*100</f>
        <v>89.8641984588999</v>
      </c>
      <c r="O458" s="1" cm="1">
        <f t="array" ref="O458">(G458/$G$4)/SUMPRODUCT($F458:$L458/$F$4:$L$4)*100</f>
        <v>1.12392244657047</v>
      </c>
      <c r="P458" s="1" cm="1">
        <f t="array" ref="P458">(H458/$H$4)/SUMPRODUCT($F458:$L458/$F$4:$L$4)*100</f>
        <v>0.130929392522741</v>
      </c>
      <c r="Q458" s="1" cm="1">
        <f t="array" ref="Q458">(I458/$I$4)/SUMPRODUCT($F458:$L458/$F$4:$L$4)*100</f>
        <v>0.305562478066051</v>
      </c>
      <c r="R458" s="1" cm="1">
        <f t="array" ref="R458">(J458/$J$4)/SUMPRODUCT($F458:$L458/$F$4:$L$4)*100</f>
        <v>6.30564153814258</v>
      </c>
      <c r="S458" s="1" cm="1">
        <f t="array" ref="S458">(K458/$K$4)/SUMPRODUCT($F458:$L458/$F$4:$L$4)*100</f>
        <v>2.26974568579824</v>
      </c>
      <c r="T458" s="1" cm="1">
        <f t="array" ref="T458">(L458/$L$4)/SUMPRODUCT($F458:$L458/$F$4:$L$4)*100</f>
        <v>0</v>
      </c>
      <c r="U458" s="1">
        <f t="shared" si="155"/>
        <v>100</v>
      </c>
      <c r="V458" s="1">
        <f t="shared" si="156"/>
        <v>5.80582524271845</v>
      </c>
      <c r="W458" s="1">
        <f t="shared" si="157"/>
        <v>7.01</v>
      </c>
      <c r="X458" s="1">
        <f t="shared" si="158"/>
        <v>6.1594</v>
      </c>
      <c r="Y458" s="1">
        <f t="shared" si="159"/>
        <v>0.0171184022824536</v>
      </c>
      <c r="Z458" s="1">
        <f t="shared" si="160"/>
        <v>0</v>
      </c>
      <c r="AA458" s="1">
        <f t="shared" si="161"/>
        <v>0</v>
      </c>
      <c r="AB458" s="1">
        <f t="shared" si="162"/>
        <v>0.11</v>
      </c>
      <c r="AC458" s="1">
        <f t="shared" si="163"/>
        <v>0</v>
      </c>
      <c r="AD458" s="1">
        <f t="shared" si="164"/>
        <v>1.19026720475219</v>
      </c>
      <c r="AE458" s="1">
        <f t="shared" si="165"/>
        <v>0.0156918687589158</v>
      </c>
      <c r="AF458" s="1">
        <f t="shared" si="166"/>
        <v>63.7272727272727</v>
      </c>
      <c r="AG458" s="1">
        <f t="shared" si="167"/>
        <v>0.7711</v>
      </c>
      <c r="AH458" s="7">
        <f t="shared" si="168"/>
        <v>0.101358015411001</v>
      </c>
      <c r="AI458" s="7" cm="1">
        <f t="array" ref="AI458">SQRT(SUMPRODUCT(N458:T458/100,(1-($N$4:$T$4/(SUMPRODUCT(N458:T458,$N$4:$T$4)/100)))^2))</f>
        <v>0.0283459528596504</v>
      </c>
      <c r="AJ458" s="7" cm="1">
        <f t="array" ref="AJ458">SUMPRODUCT(N458:T458,$N$3:$T$3)/100</f>
        <v>1.89525413989612</v>
      </c>
      <c r="AK458" s="7" cm="1">
        <f t="array" ref="AK458">SUMPRODUCT(N458:T458/100,($N$3:$T$3-(SUMPRODUCT(N458:T458,$N$3:$T$3)/100))^2)</f>
        <v>0.00206807954721929</v>
      </c>
      <c r="AL458" s="7" cm="1">
        <f t="array" ref="AL458">SUMPRODUCT(N458:T458/100,($N$2:$T$2-(SUMPRODUCT(N458:T458,$N$2:$T$2)/100))^2)</f>
        <v>2.05513365727056</v>
      </c>
      <c r="AM458" s="7" cm="1">
        <f t="array" ref="AM458">SUMPRODUCT(N458:T458,$N$2:$T$2)/100</f>
        <v>10.654100498235</v>
      </c>
      <c r="AN458" s="1" cm="1">
        <f t="array" ref="AN458">SUMPRODUCT(N458:T458,$N$1:$T$1)/100</f>
        <v>1110.43082202411</v>
      </c>
      <c r="AO458" s="1" cm="1">
        <f t="array" ref="AO458">-8.314*SUMPRODUCT((N458:T458/100)*LN(N458:T458/100+0.000000000001))</f>
        <v>3.60047464611669</v>
      </c>
      <c r="AP458" s="1" cm="1">
        <f t="array" ref="AP458">SUMPRODUCT((N458:T458/100)^2)</f>
        <v>0.812186073794603</v>
      </c>
      <c r="AQ458" s="1" cm="1">
        <f t="array" ref="AQ458">1/SUMPRODUCT((N458:T458/100)^2)</f>
        <v>1.23124494775922</v>
      </c>
      <c r="AR458" s="1" t="s">
        <v>50</v>
      </c>
      <c r="AS458" s="6">
        <f t="shared" si="169"/>
        <v>1</v>
      </c>
      <c r="AT458" s="1">
        <v>969.85</v>
      </c>
      <c r="AU458" s="1">
        <v>6</v>
      </c>
      <c r="AV458" s="1">
        <v>50</v>
      </c>
      <c r="AW458" s="1">
        <v>549.85</v>
      </c>
      <c r="AX458" s="1">
        <v>0.25</v>
      </c>
      <c r="AY458" s="5">
        <f t="shared" si="170"/>
        <v>274.925</v>
      </c>
      <c r="AZ458" s="1">
        <f t="shared" si="171"/>
        <v>0.125</v>
      </c>
      <c r="BA458" s="1">
        <f t="shared" si="172"/>
        <v>137.4625</v>
      </c>
      <c r="BB458" s="1">
        <f t="shared" si="173"/>
        <v>420</v>
      </c>
      <c r="BC458" s="1" t="s">
        <v>51</v>
      </c>
      <c r="BD458" s="1">
        <v>304</v>
      </c>
      <c r="BE458" s="1" t="s">
        <v>52</v>
      </c>
      <c r="BF458" s="1" t="s">
        <v>52</v>
      </c>
      <c r="BG458" s="1">
        <v>29</v>
      </c>
      <c r="BH458" s="1">
        <f t="shared" si="174"/>
        <v>1.18535202097092</v>
      </c>
      <c r="BI458" s="1">
        <f t="shared" si="175"/>
        <v>0.826695514401272</v>
      </c>
    </row>
    <row r="459" spans="1:61">
      <c r="A459" s="1">
        <v>894</v>
      </c>
      <c r="B459" s="1" t="s">
        <v>99</v>
      </c>
      <c r="C459" s="1" t="str">
        <f>_xlfn.XLOOKUP(A459,All!$A:$A,All!$C:$C,"")</f>
        <v>Cu-Al-Cr-Mg-Ni-Si</v>
      </c>
      <c r="D459" s="1">
        <v>2</v>
      </c>
      <c r="E459" s="1" t="s">
        <v>1344</v>
      </c>
      <c r="F459" s="1">
        <f t="shared" si="154"/>
        <v>92.25</v>
      </c>
      <c r="G459" s="1">
        <v>0.5</v>
      </c>
      <c r="H459" s="1">
        <v>0.1</v>
      </c>
      <c r="I459" s="1">
        <v>0.15</v>
      </c>
      <c r="J459" s="1">
        <v>6</v>
      </c>
      <c r="K459" s="1">
        <v>1</v>
      </c>
      <c r="L459" s="1">
        <v>0</v>
      </c>
      <c r="M459" s="1" t="s">
        <v>1345</v>
      </c>
      <c r="N459" s="1" cm="1">
        <f t="array" ref="N459">(F459/$F$4)/SUMPRODUCT($F459:$L459/$F$4:$L$4)*100</f>
        <v>89.8241262975082</v>
      </c>
      <c r="O459" s="1" cm="1">
        <f t="array" ref="O459">(G459/$G$4)/SUMPRODUCT($F459:$L459/$F$4:$L$4)*100</f>
        <v>1.14659676353571</v>
      </c>
      <c r="P459" s="1" cm="1">
        <f t="array" ref="P459">(H459/$H$4)/SUMPRODUCT($F459:$L459/$F$4:$L$4)*100</f>
        <v>0.118999437932613</v>
      </c>
      <c r="Q459" s="1" cm="1">
        <f t="array" ref="Q459">(I459/$I$4)/SUMPRODUCT($F459:$L459/$F$4:$L$4)*100</f>
        <v>0.381865548739609</v>
      </c>
      <c r="R459" s="1" cm="1">
        <f t="array" ref="R459">(J459/$J$4)/SUMPRODUCT($F459:$L459/$F$4:$L$4)*100</f>
        <v>6.32528046759661</v>
      </c>
      <c r="S459" s="1" cm="1">
        <f t="array" ref="S459">(K459/$K$4)/SUMPRODUCT($F459:$L459/$F$4:$L$4)*100</f>
        <v>2.20313148468724</v>
      </c>
      <c r="T459" s="1" cm="1">
        <f t="array" ref="T459">(L459/$L$4)/SUMPRODUCT($F459:$L459/$F$4:$L$4)*100</f>
        <v>0</v>
      </c>
      <c r="U459" s="1">
        <f t="shared" si="155"/>
        <v>100</v>
      </c>
      <c r="V459" s="1">
        <f t="shared" si="156"/>
        <v>6</v>
      </c>
      <c r="W459" s="1">
        <f t="shared" si="157"/>
        <v>7</v>
      </c>
      <c r="X459" s="1">
        <f t="shared" si="158"/>
        <v>6</v>
      </c>
      <c r="Y459" s="1">
        <f t="shared" si="159"/>
        <v>0.0214285714285714</v>
      </c>
      <c r="Z459" s="1">
        <f t="shared" si="160"/>
        <v>0</v>
      </c>
      <c r="AA459" s="1">
        <f t="shared" si="161"/>
        <v>0</v>
      </c>
      <c r="AB459" s="1">
        <f t="shared" si="162"/>
        <v>0.1</v>
      </c>
      <c r="AC459" s="1">
        <f t="shared" si="163"/>
        <v>0</v>
      </c>
      <c r="AD459" s="1">
        <f t="shared" si="164"/>
        <v>1.18999437932613</v>
      </c>
      <c r="AE459" s="1">
        <f t="shared" si="165"/>
        <v>0.0142857142857143</v>
      </c>
      <c r="AF459" s="1">
        <f t="shared" si="166"/>
        <v>70</v>
      </c>
      <c r="AG459" s="1">
        <f t="shared" si="167"/>
        <v>0.7</v>
      </c>
      <c r="AH459" s="7">
        <f t="shared" si="168"/>
        <v>0.101758737024918</v>
      </c>
      <c r="AI459" s="7" cm="1">
        <f t="array" ref="AI459">SQRT(SUMPRODUCT(N459:T459/100,(1-($N$4:$T$4/(SUMPRODUCT(N459:T459,$N$4:$T$4)/100)))^2))</f>
        <v>0.0290537376869327</v>
      </c>
      <c r="AJ459" s="7" cm="1">
        <f t="array" ref="AJ459">SUMPRODUCT(N459:T459,$N$3:$T$3)/100</f>
        <v>1.8947687920439</v>
      </c>
      <c r="AK459" s="7" cm="1">
        <f t="array" ref="AK459">SUMPRODUCT(N459:T459/100,($N$3:$T$3-(SUMPRODUCT(N459:T459,$N$3:$T$3)/100))^2)</f>
        <v>0.00234106527333297</v>
      </c>
      <c r="AL459" s="7" cm="1">
        <f t="array" ref="AL459">SUMPRODUCT(N459:T459/100,($N$2:$T$2-(SUMPRODUCT(N459:T459,$N$2:$T$2)/100))^2)</f>
        <v>2.09350754742919</v>
      </c>
      <c r="AM459" s="7" cm="1">
        <f t="array" ref="AM459">SUMPRODUCT(N459:T459,$N$2:$T$2)/100</f>
        <v>10.6504823790299</v>
      </c>
      <c r="AN459" s="1" cm="1">
        <f t="array" ref="AN459">SUMPRODUCT(N459:T459,$N$1:$T$1)/100</f>
        <v>1109.7582017422</v>
      </c>
      <c r="AO459" s="1" cm="1">
        <f t="array" ref="AO459">-8.314*SUMPRODUCT((N459:T459/100)*LN(N459:T459/100+0.000000000001))</f>
        <v>3.62139437182299</v>
      </c>
      <c r="AP459" s="1" cm="1">
        <f t="array" ref="AP459">SUMPRODUCT((N459:T459/100)^2)</f>
        <v>0.811471129274498</v>
      </c>
      <c r="AQ459" s="1" cm="1">
        <f t="array" ref="AQ459">1/SUMPRODUCT((N459:T459/100)^2)</f>
        <v>1.23232973290628</v>
      </c>
      <c r="AR459" s="1" t="s">
        <v>55</v>
      </c>
      <c r="AS459" s="6">
        <f t="shared" si="169"/>
        <v>2</v>
      </c>
      <c r="AT459" s="1">
        <v>979.85</v>
      </c>
      <c r="AU459" s="1">
        <v>4</v>
      </c>
      <c r="AV459" s="1">
        <v>80</v>
      </c>
      <c r="AW459" s="1">
        <v>499.85</v>
      </c>
      <c r="AX459" s="1">
        <v>0.5</v>
      </c>
      <c r="AY459" s="5">
        <f t="shared" si="170"/>
        <v>399.88</v>
      </c>
      <c r="AZ459" s="1">
        <f t="shared" si="171"/>
        <v>0.4</v>
      </c>
      <c r="BA459" s="1">
        <f t="shared" si="172"/>
        <v>249.925</v>
      </c>
      <c r="BB459" s="1">
        <f t="shared" si="173"/>
        <v>480</v>
      </c>
      <c r="BC459" s="1" t="s">
        <v>56</v>
      </c>
      <c r="BD459" s="1">
        <v>304</v>
      </c>
      <c r="BE459" s="1" t="s">
        <v>52</v>
      </c>
      <c r="BF459" s="1" t="s">
        <v>52</v>
      </c>
      <c r="BG459" s="1">
        <v>29</v>
      </c>
      <c r="BH459" s="1">
        <f t="shared" si="174"/>
        <v>1.18535202097092</v>
      </c>
      <c r="BI459" s="1">
        <f t="shared" si="175"/>
        <v>0.826695514401272</v>
      </c>
    </row>
    <row r="460" spans="1:61">
      <c r="A460" s="1">
        <v>1054</v>
      </c>
      <c r="B460" s="1" t="s">
        <v>99</v>
      </c>
      <c r="C460" s="1" t="str">
        <f>_xlfn.XLOOKUP(A460,All!$A:$A,All!$C:$C,"")</f>
        <v>Cu-Al-Cr-Mg-Ni-Si</v>
      </c>
      <c r="D460" s="1">
        <v>2</v>
      </c>
      <c r="E460" s="1" t="s">
        <v>1344</v>
      </c>
      <c r="F460" s="1">
        <f t="shared" si="154"/>
        <v>92.25</v>
      </c>
      <c r="G460" s="1">
        <v>0.5</v>
      </c>
      <c r="H460" s="1">
        <v>0.1</v>
      </c>
      <c r="I460" s="1">
        <v>0.15</v>
      </c>
      <c r="J460" s="1">
        <v>6</v>
      </c>
      <c r="K460" s="1">
        <v>1</v>
      </c>
      <c r="L460" s="1">
        <v>0</v>
      </c>
      <c r="M460" s="1" t="s">
        <v>1345</v>
      </c>
      <c r="N460" s="1" cm="1">
        <f t="array" ref="N460">(F460/$F$4)/SUMPRODUCT($F460:$L460/$F$4:$L$4)*100</f>
        <v>89.8241262975082</v>
      </c>
      <c r="O460" s="1" cm="1">
        <f t="array" ref="O460">(G460/$G$4)/SUMPRODUCT($F460:$L460/$F$4:$L$4)*100</f>
        <v>1.14659676353571</v>
      </c>
      <c r="P460" s="1" cm="1">
        <f t="array" ref="P460">(H460/$H$4)/SUMPRODUCT($F460:$L460/$F$4:$L$4)*100</f>
        <v>0.118999437932613</v>
      </c>
      <c r="Q460" s="1" cm="1">
        <f t="array" ref="Q460">(I460/$I$4)/SUMPRODUCT($F460:$L460/$F$4:$L$4)*100</f>
        <v>0.381865548739609</v>
      </c>
      <c r="R460" s="1" cm="1">
        <f t="array" ref="R460">(J460/$J$4)/SUMPRODUCT($F460:$L460/$F$4:$L$4)*100</f>
        <v>6.32528046759661</v>
      </c>
      <c r="S460" s="1" cm="1">
        <f t="array" ref="S460">(K460/$K$4)/SUMPRODUCT($F460:$L460/$F$4:$L$4)*100</f>
        <v>2.20313148468724</v>
      </c>
      <c r="T460" s="1" cm="1">
        <f t="array" ref="T460">(L460/$L$4)/SUMPRODUCT($F460:$L460/$F$4:$L$4)*100</f>
        <v>0</v>
      </c>
      <c r="U460" s="1">
        <f t="shared" si="155"/>
        <v>100</v>
      </c>
      <c r="V460" s="1">
        <f t="shared" si="156"/>
        <v>6</v>
      </c>
      <c r="W460" s="1">
        <f t="shared" si="157"/>
        <v>7</v>
      </c>
      <c r="X460" s="1">
        <f t="shared" si="158"/>
        <v>6</v>
      </c>
      <c r="Y460" s="1">
        <f t="shared" si="159"/>
        <v>0.0214285714285714</v>
      </c>
      <c r="Z460" s="1">
        <f t="shared" si="160"/>
        <v>0</v>
      </c>
      <c r="AA460" s="1">
        <f t="shared" si="161"/>
        <v>0</v>
      </c>
      <c r="AB460" s="1">
        <f t="shared" si="162"/>
        <v>0.1</v>
      </c>
      <c r="AC460" s="1">
        <f t="shared" si="163"/>
        <v>0</v>
      </c>
      <c r="AD460" s="1">
        <f t="shared" si="164"/>
        <v>1.18999437932613</v>
      </c>
      <c r="AE460" s="1">
        <f t="shared" si="165"/>
        <v>0.0142857142857143</v>
      </c>
      <c r="AF460" s="1">
        <f t="shared" si="166"/>
        <v>70</v>
      </c>
      <c r="AG460" s="1">
        <f t="shared" si="167"/>
        <v>0.7</v>
      </c>
      <c r="AH460" s="7">
        <f t="shared" si="168"/>
        <v>0.101758737024918</v>
      </c>
      <c r="AI460" s="7" cm="1">
        <f t="array" ref="AI460">SQRT(SUMPRODUCT(N460:T460/100,(1-($N$4:$T$4/(SUMPRODUCT(N460:T460,$N$4:$T$4)/100)))^2))</f>
        <v>0.0290537376869327</v>
      </c>
      <c r="AJ460" s="7" cm="1">
        <f t="array" ref="AJ460">SUMPRODUCT(N460:T460,$N$3:$T$3)/100</f>
        <v>1.8947687920439</v>
      </c>
      <c r="AK460" s="7" cm="1">
        <f t="array" ref="AK460">SUMPRODUCT(N460:T460/100,($N$3:$T$3-(SUMPRODUCT(N460:T460,$N$3:$T$3)/100))^2)</f>
        <v>0.00234106527333297</v>
      </c>
      <c r="AL460" s="7" cm="1">
        <f t="array" ref="AL460">SUMPRODUCT(N460:T460/100,($N$2:$T$2-(SUMPRODUCT(N460:T460,$N$2:$T$2)/100))^2)</f>
        <v>2.09350754742919</v>
      </c>
      <c r="AM460" s="7" cm="1">
        <f t="array" ref="AM460">SUMPRODUCT(N460:T460,$N$2:$T$2)/100</f>
        <v>10.6504823790299</v>
      </c>
      <c r="AN460" s="1" cm="1">
        <f t="array" ref="AN460">SUMPRODUCT(N460:T460,$N$1:$T$1)/100</f>
        <v>1109.7582017422</v>
      </c>
      <c r="AO460" s="1" cm="1">
        <f t="array" ref="AO460">-8.314*SUMPRODUCT((N460:T460/100)*LN(N460:T460/100+0.000000000001))</f>
        <v>3.62139437182299</v>
      </c>
      <c r="AP460" s="1" cm="1">
        <f t="array" ref="AP460">SUMPRODUCT((N460:T460/100)^2)</f>
        <v>0.811471129274498</v>
      </c>
      <c r="AQ460" s="1" cm="1">
        <f t="array" ref="AQ460">1/SUMPRODUCT((N460:T460/100)^2)</f>
        <v>1.23232973290628</v>
      </c>
      <c r="AR460" s="1" t="s">
        <v>55</v>
      </c>
      <c r="AS460" s="6">
        <f t="shared" si="169"/>
        <v>2</v>
      </c>
      <c r="AT460" s="1">
        <v>979.85</v>
      </c>
      <c r="AU460" s="1">
        <v>4</v>
      </c>
      <c r="AV460" s="1">
        <v>80</v>
      </c>
      <c r="AW460" s="1">
        <v>449.85</v>
      </c>
      <c r="AX460" s="1">
        <v>3</v>
      </c>
      <c r="AY460" s="5">
        <f t="shared" si="170"/>
        <v>359.88</v>
      </c>
      <c r="AZ460" s="1">
        <f t="shared" si="171"/>
        <v>2.4</v>
      </c>
      <c r="BA460" s="1">
        <f t="shared" si="172"/>
        <v>1349.55</v>
      </c>
      <c r="BB460" s="1">
        <f t="shared" si="173"/>
        <v>530</v>
      </c>
      <c r="BC460" s="1" t="s">
        <v>56</v>
      </c>
      <c r="BD460" s="1">
        <v>311</v>
      </c>
      <c r="BE460" s="1" t="s">
        <v>52</v>
      </c>
      <c r="BF460" s="1" t="s">
        <v>52</v>
      </c>
      <c r="BG460" s="1">
        <v>29</v>
      </c>
      <c r="BH460" s="1">
        <f t="shared" si="174"/>
        <v>1.27537849638088</v>
      </c>
      <c r="BI460" s="1">
        <f t="shared" si="175"/>
        <v>0.820417256414491</v>
      </c>
    </row>
    <row r="461" spans="1:61">
      <c r="A461" s="1">
        <v>911</v>
      </c>
      <c r="B461" s="1" t="s">
        <v>99</v>
      </c>
      <c r="C461" s="1" t="str">
        <f>_xlfn.XLOOKUP(A461,All!$A:$A,All!$C:$C,"")</f>
        <v>Cu-Al-Cr-Mg-Ni-Si</v>
      </c>
      <c r="D461" s="1">
        <v>2</v>
      </c>
      <c r="E461" s="1" t="s">
        <v>1344</v>
      </c>
      <c r="F461" s="1">
        <f t="shared" si="154"/>
        <v>92.25</v>
      </c>
      <c r="G461" s="1">
        <v>0.5</v>
      </c>
      <c r="H461" s="1">
        <v>0.1</v>
      </c>
      <c r="I461" s="1">
        <v>0.15</v>
      </c>
      <c r="J461" s="1">
        <v>6</v>
      </c>
      <c r="K461" s="1">
        <v>1</v>
      </c>
      <c r="L461" s="1">
        <v>0</v>
      </c>
      <c r="M461" s="1" t="s">
        <v>1345</v>
      </c>
      <c r="N461" s="1" cm="1">
        <f t="array" ref="N461">(F461/$F$4)/SUMPRODUCT($F461:$L461/$F$4:$L$4)*100</f>
        <v>89.8241262975082</v>
      </c>
      <c r="O461" s="1" cm="1">
        <f t="array" ref="O461">(G461/$G$4)/SUMPRODUCT($F461:$L461/$F$4:$L$4)*100</f>
        <v>1.14659676353571</v>
      </c>
      <c r="P461" s="1" cm="1">
        <f t="array" ref="P461">(H461/$H$4)/SUMPRODUCT($F461:$L461/$F$4:$L$4)*100</f>
        <v>0.118999437932613</v>
      </c>
      <c r="Q461" s="1" cm="1">
        <f t="array" ref="Q461">(I461/$I$4)/SUMPRODUCT($F461:$L461/$F$4:$L$4)*100</f>
        <v>0.381865548739609</v>
      </c>
      <c r="R461" s="1" cm="1">
        <f t="array" ref="R461">(J461/$J$4)/SUMPRODUCT($F461:$L461/$F$4:$L$4)*100</f>
        <v>6.32528046759661</v>
      </c>
      <c r="S461" s="1" cm="1">
        <f t="array" ref="S461">(K461/$K$4)/SUMPRODUCT($F461:$L461/$F$4:$L$4)*100</f>
        <v>2.20313148468724</v>
      </c>
      <c r="T461" s="1" cm="1">
        <f t="array" ref="T461">(L461/$L$4)/SUMPRODUCT($F461:$L461/$F$4:$L$4)*100</f>
        <v>0</v>
      </c>
      <c r="U461" s="1">
        <f t="shared" si="155"/>
        <v>100</v>
      </c>
      <c r="V461" s="1">
        <f t="shared" si="156"/>
        <v>6</v>
      </c>
      <c r="W461" s="1">
        <f t="shared" si="157"/>
        <v>7</v>
      </c>
      <c r="X461" s="1">
        <f t="shared" si="158"/>
        <v>6</v>
      </c>
      <c r="Y461" s="1">
        <f t="shared" si="159"/>
        <v>0.0214285714285714</v>
      </c>
      <c r="Z461" s="1">
        <f t="shared" si="160"/>
        <v>0</v>
      </c>
      <c r="AA461" s="1">
        <f t="shared" si="161"/>
        <v>0</v>
      </c>
      <c r="AB461" s="1">
        <f t="shared" si="162"/>
        <v>0.1</v>
      </c>
      <c r="AC461" s="1">
        <f t="shared" si="163"/>
        <v>0</v>
      </c>
      <c r="AD461" s="1">
        <f t="shared" si="164"/>
        <v>1.18999437932613</v>
      </c>
      <c r="AE461" s="1">
        <f t="shared" si="165"/>
        <v>0.0142857142857143</v>
      </c>
      <c r="AF461" s="1">
        <f t="shared" si="166"/>
        <v>70</v>
      </c>
      <c r="AG461" s="1">
        <f t="shared" si="167"/>
        <v>0.7</v>
      </c>
      <c r="AH461" s="7">
        <f t="shared" si="168"/>
        <v>0.101758737024918</v>
      </c>
      <c r="AI461" s="7" cm="1">
        <f t="array" ref="AI461">SQRT(SUMPRODUCT(N461:T461/100,(1-($N$4:$T$4/(SUMPRODUCT(N461:T461,$N$4:$T$4)/100)))^2))</f>
        <v>0.0290537376869327</v>
      </c>
      <c r="AJ461" s="7" cm="1">
        <f t="array" ref="AJ461">SUMPRODUCT(N461:T461,$N$3:$T$3)/100</f>
        <v>1.8947687920439</v>
      </c>
      <c r="AK461" s="7" cm="1">
        <f t="array" ref="AK461">SUMPRODUCT(N461:T461/100,($N$3:$T$3-(SUMPRODUCT(N461:T461,$N$3:$T$3)/100))^2)</f>
        <v>0.00234106527333297</v>
      </c>
      <c r="AL461" s="7" cm="1">
        <f t="array" ref="AL461">SUMPRODUCT(N461:T461/100,($N$2:$T$2-(SUMPRODUCT(N461:T461,$N$2:$T$2)/100))^2)</f>
        <v>2.09350754742919</v>
      </c>
      <c r="AM461" s="7" cm="1">
        <f t="array" ref="AM461">SUMPRODUCT(N461:T461,$N$2:$T$2)/100</f>
        <v>10.6504823790299</v>
      </c>
      <c r="AN461" s="1" cm="1">
        <f t="array" ref="AN461">SUMPRODUCT(N461:T461,$N$1:$T$1)/100</f>
        <v>1109.7582017422</v>
      </c>
      <c r="AO461" s="1" cm="1">
        <f t="array" ref="AO461">-8.314*SUMPRODUCT((N461:T461/100)*LN(N461:T461/100+0.000000000001))</f>
        <v>3.62139437182299</v>
      </c>
      <c r="AP461" s="1" cm="1">
        <f t="array" ref="AP461">SUMPRODUCT((N461:T461/100)^2)</f>
        <v>0.811471129274498</v>
      </c>
      <c r="AQ461" s="1" cm="1">
        <f t="array" ref="AQ461">1/SUMPRODUCT((N461:T461/100)^2)</f>
        <v>1.23232973290628</v>
      </c>
      <c r="AR461" s="1" t="s">
        <v>55</v>
      </c>
      <c r="AS461" s="6">
        <f t="shared" si="169"/>
        <v>2</v>
      </c>
      <c r="AT461" s="1">
        <v>979.85</v>
      </c>
      <c r="AU461" s="1">
        <v>4</v>
      </c>
      <c r="AV461" s="1">
        <v>50</v>
      </c>
      <c r="AW461" s="1">
        <v>449.85</v>
      </c>
      <c r="AX461" s="1">
        <v>0.5</v>
      </c>
      <c r="AY461" s="5">
        <f t="shared" si="170"/>
        <v>224.925</v>
      </c>
      <c r="AZ461" s="1">
        <f t="shared" si="171"/>
        <v>0.25</v>
      </c>
      <c r="BA461" s="1">
        <f t="shared" si="172"/>
        <v>224.925</v>
      </c>
      <c r="BB461" s="1">
        <f t="shared" si="173"/>
        <v>530</v>
      </c>
      <c r="BC461" s="1" t="s">
        <v>56</v>
      </c>
      <c r="BD461" s="1">
        <v>321</v>
      </c>
      <c r="BE461" s="1" t="s">
        <v>52</v>
      </c>
      <c r="BF461" s="1" t="s">
        <v>52</v>
      </c>
      <c r="BG461" s="1">
        <v>29</v>
      </c>
      <c r="BH461" s="1">
        <f t="shared" si="174"/>
        <v>1.40398774696653</v>
      </c>
      <c r="BI461" s="1">
        <f t="shared" si="175"/>
        <v>0.812349202994303</v>
      </c>
    </row>
    <row r="462" spans="1:61">
      <c r="A462" s="1">
        <v>742</v>
      </c>
      <c r="B462" s="1" t="s">
        <v>97</v>
      </c>
      <c r="C462" s="1" t="str">
        <f>_xlfn.XLOOKUP(A462,All!$A:$A,All!$C:$C,"")</f>
        <v>Cu-Al-Cr-Mg-Ni-Si</v>
      </c>
      <c r="D462" s="1">
        <v>2</v>
      </c>
      <c r="E462" s="1" t="s">
        <v>1344</v>
      </c>
      <c r="F462" s="1">
        <f t="shared" si="154"/>
        <v>92.27</v>
      </c>
      <c r="G462" s="1">
        <v>0.49</v>
      </c>
      <c r="H462" s="1">
        <v>0.11</v>
      </c>
      <c r="I462" s="1">
        <v>0.12</v>
      </c>
      <c r="J462" s="1">
        <v>5.98</v>
      </c>
      <c r="K462" s="1">
        <v>1.03</v>
      </c>
      <c r="L462" s="1">
        <v>0</v>
      </c>
      <c r="M462" s="1" t="s">
        <v>1345</v>
      </c>
      <c r="N462" s="1" cm="1">
        <f t="array" ref="N462">(F462/$F$4)/SUMPRODUCT($F462:$L462/$F$4:$L$4)*100</f>
        <v>89.8641984588999</v>
      </c>
      <c r="O462" s="1" cm="1">
        <f t="array" ref="O462">(G462/$G$4)/SUMPRODUCT($F462:$L462/$F$4:$L$4)*100</f>
        <v>1.12392244657047</v>
      </c>
      <c r="P462" s="1" cm="1">
        <f t="array" ref="P462">(H462/$H$4)/SUMPRODUCT($F462:$L462/$F$4:$L$4)*100</f>
        <v>0.130929392522741</v>
      </c>
      <c r="Q462" s="1" cm="1">
        <f t="array" ref="Q462">(I462/$I$4)/SUMPRODUCT($F462:$L462/$F$4:$L$4)*100</f>
        <v>0.305562478066051</v>
      </c>
      <c r="R462" s="1" cm="1">
        <f t="array" ref="R462">(J462/$J$4)/SUMPRODUCT($F462:$L462/$F$4:$L$4)*100</f>
        <v>6.30564153814258</v>
      </c>
      <c r="S462" s="1" cm="1">
        <f t="array" ref="S462">(K462/$K$4)/SUMPRODUCT($F462:$L462/$F$4:$L$4)*100</f>
        <v>2.26974568579824</v>
      </c>
      <c r="T462" s="1" cm="1">
        <f t="array" ref="T462">(L462/$L$4)/SUMPRODUCT($F462:$L462/$F$4:$L$4)*100</f>
        <v>0</v>
      </c>
      <c r="U462" s="1">
        <f t="shared" si="155"/>
        <v>100</v>
      </c>
      <c r="V462" s="1">
        <f t="shared" si="156"/>
        <v>5.80582524271845</v>
      </c>
      <c r="W462" s="1">
        <f t="shared" si="157"/>
        <v>7.01</v>
      </c>
      <c r="X462" s="1">
        <f t="shared" si="158"/>
        <v>6.1594</v>
      </c>
      <c r="Y462" s="1">
        <f t="shared" si="159"/>
        <v>0.0171184022824536</v>
      </c>
      <c r="Z462" s="1">
        <f t="shared" si="160"/>
        <v>0</v>
      </c>
      <c r="AA462" s="1">
        <f t="shared" si="161"/>
        <v>0</v>
      </c>
      <c r="AB462" s="1">
        <f t="shared" si="162"/>
        <v>0.11</v>
      </c>
      <c r="AC462" s="1">
        <f t="shared" si="163"/>
        <v>0</v>
      </c>
      <c r="AD462" s="1">
        <f t="shared" si="164"/>
        <v>1.19026720475219</v>
      </c>
      <c r="AE462" s="1">
        <f t="shared" si="165"/>
        <v>0.0156918687589158</v>
      </c>
      <c r="AF462" s="1">
        <f t="shared" si="166"/>
        <v>63.7272727272727</v>
      </c>
      <c r="AG462" s="1">
        <f t="shared" si="167"/>
        <v>0.7711</v>
      </c>
      <c r="AH462" s="7">
        <f t="shared" si="168"/>
        <v>0.101358015411001</v>
      </c>
      <c r="AI462" s="7" cm="1">
        <f t="array" ref="AI462">SQRT(SUMPRODUCT(N462:T462/100,(1-($N$4:$T$4/(SUMPRODUCT(N462:T462,$N$4:$T$4)/100)))^2))</f>
        <v>0.0283459528596504</v>
      </c>
      <c r="AJ462" s="7" cm="1">
        <f t="array" ref="AJ462">SUMPRODUCT(N462:T462,$N$3:$T$3)/100</f>
        <v>1.89525413989612</v>
      </c>
      <c r="AK462" s="7" cm="1">
        <f t="array" ref="AK462">SUMPRODUCT(N462:T462/100,($N$3:$T$3-(SUMPRODUCT(N462:T462,$N$3:$T$3)/100))^2)</f>
        <v>0.00206807954721929</v>
      </c>
      <c r="AL462" s="7" cm="1">
        <f t="array" ref="AL462">SUMPRODUCT(N462:T462/100,($N$2:$T$2-(SUMPRODUCT(N462:T462,$N$2:$T$2)/100))^2)</f>
        <v>2.05513365727056</v>
      </c>
      <c r="AM462" s="7" cm="1">
        <f t="array" ref="AM462">SUMPRODUCT(N462:T462,$N$2:$T$2)/100</f>
        <v>10.654100498235</v>
      </c>
      <c r="AN462" s="1" cm="1">
        <f t="array" ref="AN462">SUMPRODUCT(N462:T462,$N$1:$T$1)/100</f>
        <v>1110.43082202411</v>
      </c>
      <c r="AO462" s="1" cm="1">
        <f t="array" ref="AO462">-8.314*SUMPRODUCT((N462:T462/100)*LN(N462:T462/100+0.000000000001))</f>
        <v>3.60047464611669</v>
      </c>
      <c r="AP462" s="1" cm="1">
        <f t="array" ref="AP462">SUMPRODUCT((N462:T462/100)^2)</f>
        <v>0.812186073794603</v>
      </c>
      <c r="AQ462" s="1" cm="1">
        <f t="array" ref="AQ462">1/SUMPRODUCT((N462:T462/100)^2)</f>
        <v>1.23124494775922</v>
      </c>
      <c r="AR462" s="1" t="s">
        <v>50</v>
      </c>
      <c r="AS462" s="6">
        <f t="shared" si="169"/>
        <v>1</v>
      </c>
      <c r="AT462" s="1">
        <v>969.85</v>
      </c>
      <c r="AU462" s="1">
        <v>6</v>
      </c>
      <c r="AV462" s="1">
        <v>50</v>
      </c>
      <c r="AW462" s="1">
        <v>399.85</v>
      </c>
      <c r="AX462" s="1">
        <v>12</v>
      </c>
      <c r="AY462" s="5">
        <f t="shared" si="170"/>
        <v>199.925</v>
      </c>
      <c r="AZ462" s="1">
        <f t="shared" si="171"/>
        <v>6</v>
      </c>
      <c r="BA462" s="1">
        <f t="shared" si="172"/>
        <v>4798.2</v>
      </c>
      <c r="BB462" s="1">
        <f t="shared" si="173"/>
        <v>570</v>
      </c>
      <c r="BC462" s="1" t="s">
        <v>51</v>
      </c>
      <c r="BD462" s="1">
        <v>323</v>
      </c>
      <c r="BE462" s="1" t="s">
        <v>52</v>
      </c>
      <c r="BF462" s="1" t="s">
        <v>52</v>
      </c>
      <c r="BG462" s="1">
        <v>29</v>
      </c>
      <c r="BH462" s="1">
        <f t="shared" si="174"/>
        <v>1.42970959708366</v>
      </c>
      <c r="BI462" s="1">
        <f t="shared" si="175"/>
        <v>0.810865220177659</v>
      </c>
    </row>
    <row r="463" spans="1:61">
      <c r="A463" s="1">
        <v>685</v>
      </c>
      <c r="B463" s="1" t="s">
        <v>98</v>
      </c>
      <c r="C463" s="1" t="str">
        <f>_xlfn.XLOOKUP(A463,All!$A:$A,All!$C:$C,"")</f>
        <v>Cu-Al-Cr-Mg-Ni-Si</v>
      </c>
      <c r="D463" s="1">
        <v>2</v>
      </c>
      <c r="E463" s="1" t="s">
        <v>1344</v>
      </c>
      <c r="F463" s="1">
        <f t="shared" si="154"/>
        <v>92.25</v>
      </c>
      <c r="G463" s="1">
        <v>0.5</v>
      </c>
      <c r="H463" s="1">
        <v>0.1</v>
      </c>
      <c r="I463" s="1">
        <v>0.15</v>
      </c>
      <c r="J463" s="1">
        <v>6</v>
      </c>
      <c r="K463" s="1">
        <v>1</v>
      </c>
      <c r="L463" s="1">
        <v>0</v>
      </c>
      <c r="M463" s="1" t="s">
        <v>1345</v>
      </c>
      <c r="N463" s="1" cm="1">
        <f t="array" ref="N463">(F463/$F$4)/SUMPRODUCT($F463:$L463/$F$4:$L$4)*100</f>
        <v>89.8241262975082</v>
      </c>
      <c r="O463" s="1" cm="1">
        <f t="array" ref="O463">(G463/$G$4)/SUMPRODUCT($F463:$L463/$F$4:$L$4)*100</f>
        <v>1.14659676353571</v>
      </c>
      <c r="P463" s="1" cm="1">
        <f t="array" ref="P463">(H463/$H$4)/SUMPRODUCT($F463:$L463/$F$4:$L$4)*100</f>
        <v>0.118999437932613</v>
      </c>
      <c r="Q463" s="1" cm="1">
        <f t="array" ref="Q463">(I463/$I$4)/SUMPRODUCT($F463:$L463/$F$4:$L$4)*100</f>
        <v>0.381865548739609</v>
      </c>
      <c r="R463" s="1" cm="1">
        <f t="array" ref="R463">(J463/$J$4)/SUMPRODUCT($F463:$L463/$F$4:$L$4)*100</f>
        <v>6.32528046759661</v>
      </c>
      <c r="S463" s="1" cm="1">
        <f t="array" ref="S463">(K463/$K$4)/SUMPRODUCT($F463:$L463/$F$4:$L$4)*100</f>
        <v>2.20313148468724</v>
      </c>
      <c r="T463" s="1" cm="1">
        <f t="array" ref="T463">(L463/$L$4)/SUMPRODUCT($F463:$L463/$F$4:$L$4)*100</f>
        <v>0</v>
      </c>
      <c r="U463" s="1">
        <f t="shared" si="155"/>
        <v>100</v>
      </c>
      <c r="V463" s="1">
        <f t="shared" si="156"/>
        <v>6</v>
      </c>
      <c r="W463" s="1">
        <f t="shared" si="157"/>
        <v>7</v>
      </c>
      <c r="X463" s="1">
        <f t="shared" si="158"/>
        <v>6</v>
      </c>
      <c r="Y463" s="1">
        <f t="shared" si="159"/>
        <v>0.0214285714285714</v>
      </c>
      <c r="Z463" s="1">
        <f t="shared" si="160"/>
        <v>0</v>
      </c>
      <c r="AA463" s="1">
        <f t="shared" si="161"/>
        <v>0</v>
      </c>
      <c r="AB463" s="1">
        <f t="shared" si="162"/>
        <v>0.1</v>
      </c>
      <c r="AC463" s="1">
        <f t="shared" si="163"/>
        <v>0</v>
      </c>
      <c r="AD463" s="1">
        <f t="shared" si="164"/>
        <v>1.18999437932613</v>
      </c>
      <c r="AE463" s="1">
        <f t="shared" si="165"/>
        <v>0.0142857142857143</v>
      </c>
      <c r="AF463" s="1">
        <f t="shared" si="166"/>
        <v>70</v>
      </c>
      <c r="AG463" s="1">
        <f t="shared" si="167"/>
        <v>0.7</v>
      </c>
      <c r="AH463" s="7">
        <f t="shared" si="168"/>
        <v>0.101758737024918</v>
      </c>
      <c r="AI463" s="7" cm="1">
        <f t="array" ref="AI463">SQRT(SUMPRODUCT(N463:T463/100,(1-($N$4:$T$4/(SUMPRODUCT(N463:T463,$N$4:$T$4)/100)))^2))</f>
        <v>0.0290537376869327</v>
      </c>
      <c r="AJ463" s="7" cm="1">
        <f t="array" ref="AJ463">SUMPRODUCT(N463:T463,$N$3:$T$3)/100</f>
        <v>1.8947687920439</v>
      </c>
      <c r="AK463" s="7" cm="1">
        <f t="array" ref="AK463">SUMPRODUCT(N463:T463/100,($N$3:$T$3-(SUMPRODUCT(N463:T463,$N$3:$T$3)/100))^2)</f>
        <v>0.00234106527333297</v>
      </c>
      <c r="AL463" s="7" cm="1">
        <f t="array" ref="AL463">SUMPRODUCT(N463:T463/100,($N$2:$T$2-(SUMPRODUCT(N463:T463,$N$2:$T$2)/100))^2)</f>
        <v>2.09350754742919</v>
      </c>
      <c r="AM463" s="7" cm="1">
        <f t="array" ref="AM463">SUMPRODUCT(N463:T463,$N$2:$T$2)/100</f>
        <v>10.6504823790299</v>
      </c>
      <c r="AN463" s="1" cm="1">
        <f t="array" ref="AN463">SUMPRODUCT(N463:T463,$N$1:$T$1)/100</f>
        <v>1109.7582017422</v>
      </c>
      <c r="AO463" s="1" cm="1">
        <f t="array" ref="AO463">-8.314*SUMPRODUCT((N463:T463/100)*LN(N463:T463/100+0.000000000001))</f>
        <v>3.62139437182299</v>
      </c>
      <c r="AP463" s="1" cm="1">
        <f t="array" ref="AP463">SUMPRODUCT((N463:T463/100)^2)</f>
        <v>0.811471129274498</v>
      </c>
      <c r="AQ463" s="1" cm="1">
        <f t="array" ref="AQ463">1/SUMPRODUCT((N463:T463/100)^2)</f>
        <v>1.23232973290628</v>
      </c>
      <c r="AR463" s="1" t="s">
        <v>50</v>
      </c>
      <c r="AS463" s="6">
        <f t="shared" si="169"/>
        <v>1</v>
      </c>
      <c r="AT463" s="1">
        <v>969.85</v>
      </c>
      <c r="AU463" s="1">
        <v>6</v>
      </c>
      <c r="AV463" s="1">
        <v>50</v>
      </c>
      <c r="AW463" s="1">
        <v>449.85</v>
      </c>
      <c r="AX463" s="1">
        <v>5</v>
      </c>
      <c r="AY463" s="5">
        <f t="shared" si="170"/>
        <v>224.925</v>
      </c>
      <c r="AZ463" s="1">
        <f t="shared" si="171"/>
        <v>2.5</v>
      </c>
      <c r="BA463" s="1">
        <f t="shared" si="172"/>
        <v>2249.25</v>
      </c>
      <c r="BB463" s="1">
        <f t="shared" si="173"/>
        <v>520</v>
      </c>
      <c r="BC463" s="1" t="s">
        <v>51</v>
      </c>
      <c r="BD463" s="1">
        <v>334</v>
      </c>
      <c r="BE463" s="1" t="s">
        <v>52</v>
      </c>
      <c r="BF463" s="1" t="s">
        <v>52</v>
      </c>
      <c r="BG463" s="1">
        <v>29</v>
      </c>
      <c r="BH463" s="1">
        <f t="shared" si="174"/>
        <v>1.57117977272788</v>
      </c>
      <c r="BI463" s="1">
        <f t="shared" si="175"/>
        <v>0.803492025889185</v>
      </c>
    </row>
    <row r="464" spans="1:61">
      <c r="A464" s="1">
        <v>632</v>
      </c>
      <c r="B464" s="1" t="s">
        <v>96</v>
      </c>
      <c r="C464" s="1" t="str">
        <f>_xlfn.XLOOKUP(A464,All!$A:$A,All!$C:$C,"")</f>
        <v>Cu-Al-Cr-Mg-Ni-Si</v>
      </c>
      <c r="D464" s="1">
        <v>2</v>
      </c>
      <c r="E464" s="1" t="s">
        <v>1344</v>
      </c>
      <c r="F464" s="1">
        <f t="shared" si="154"/>
        <v>92.25</v>
      </c>
      <c r="G464" s="1">
        <v>0.5</v>
      </c>
      <c r="H464" s="1">
        <v>0.1</v>
      </c>
      <c r="I464" s="1">
        <v>0.15</v>
      </c>
      <c r="J464" s="1">
        <v>6</v>
      </c>
      <c r="K464" s="1">
        <v>1</v>
      </c>
      <c r="L464" s="1">
        <v>0</v>
      </c>
      <c r="M464" s="1" t="s">
        <v>1345</v>
      </c>
      <c r="N464" s="1" cm="1">
        <f t="array" ref="N464">(F464/$F$4)/SUMPRODUCT($F464:$L464/$F$4:$L$4)*100</f>
        <v>89.8241262975082</v>
      </c>
      <c r="O464" s="1" cm="1">
        <f t="array" ref="O464">(G464/$G$4)/SUMPRODUCT($F464:$L464/$F$4:$L$4)*100</f>
        <v>1.14659676353571</v>
      </c>
      <c r="P464" s="1" cm="1">
        <f t="array" ref="P464">(H464/$H$4)/SUMPRODUCT($F464:$L464/$F$4:$L$4)*100</f>
        <v>0.118999437932613</v>
      </c>
      <c r="Q464" s="1" cm="1">
        <f t="array" ref="Q464">(I464/$I$4)/SUMPRODUCT($F464:$L464/$F$4:$L$4)*100</f>
        <v>0.381865548739609</v>
      </c>
      <c r="R464" s="1" cm="1">
        <f t="array" ref="R464">(J464/$J$4)/SUMPRODUCT($F464:$L464/$F$4:$L$4)*100</f>
        <v>6.32528046759661</v>
      </c>
      <c r="S464" s="1" cm="1">
        <f t="array" ref="S464">(K464/$K$4)/SUMPRODUCT($F464:$L464/$F$4:$L$4)*100</f>
        <v>2.20313148468724</v>
      </c>
      <c r="T464" s="1" cm="1">
        <f t="array" ref="T464">(L464/$L$4)/SUMPRODUCT($F464:$L464/$F$4:$L$4)*100</f>
        <v>0</v>
      </c>
      <c r="U464" s="1">
        <f t="shared" si="155"/>
        <v>100</v>
      </c>
      <c r="V464" s="1">
        <f t="shared" si="156"/>
        <v>6</v>
      </c>
      <c r="W464" s="1">
        <f t="shared" si="157"/>
        <v>7</v>
      </c>
      <c r="X464" s="1">
        <f t="shared" si="158"/>
        <v>6</v>
      </c>
      <c r="Y464" s="1">
        <f t="shared" si="159"/>
        <v>0.0214285714285714</v>
      </c>
      <c r="Z464" s="1">
        <f t="shared" si="160"/>
        <v>0</v>
      </c>
      <c r="AA464" s="1">
        <f t="shared" si="161"/>
        <v>0</v>
      </c>
      <c r="AB464" s="1">
        <f t="shared" si="162"/>
        <v>0.1</v>
      </c>
      <c r="AC464" s="1">
        <f t="shared" si="163"/>
        <v>0</v>
      </c>
      <c r="AD464" s="1">
        <f t="shared" si="164"/>
        <v>1.18999437932613</v>
      </c>
      <c r="AE464" s="1">
        <f t="shared" si="165"/>
        <v>0.0142857142857143</v>
      </c>
      <c r="AF464" s="1">
        <f t="shared" si="166"/>
        <v>70</v>
      </c>
      <c r="AG464" s="1">
        <f t="shared" si="167"/>
        <v>0.7</v>
      </c>
      <c r="AH464" s="7">
        <f t="shared" si="168"/>
        <v>0.101758737024918</v>
      </c>
      <c r="AI464" s="7" cm="1">
        <f t="array" ref="AI464">SQRT(SUMPRODUCT(N464:T464/100,(1-($N$4:$T$4/(SUMPRODUCT(N464:T464,$N$4:$T$4)/100)))^2))</f>
        <v>0.0290537376869327</v>
      </c>
      <c r="AJ464" s="7" cm="1">
        <f t="array" ref="AJ464">SUMPRODUCT(N464:T464,$N$3:$T$3)/100</f>
        <v>1.8947687920439</v>
      </c>
      <c r="AK464" s="7" cm="1">
        <f t="array" ref="AK464">SUMPRODUCT(N464:T464/100,($N$3:$T$3-(SUMPRODUCT(N464:T464,$N$3:$T$3)/100))^2)</f>
        <v>0.00234106527333297</v>
      </c>
      <c r="AL464" s="7" cm="1">
        <f t="array" ref="AL464">SUMPRODUCT(N464:T464/100,($N$2:$T$2-(SUMPRODUCT(N464:T464,$N$2:$T$2)/100))^2)</f>
        <v>2.09350754742919</v>
      </c>
      <c r="AM464" s="7" cm="1">
        <f t="array" ref="AM464">SUMPRODUCT(N464:T464,$N$2:$T$2)/100</f>
        <v>10.6504823790299</v>
      </c>
      <c r="AN464" s="1" cm="1">
        <f t="array" ref="AN464">SUMPRODUCT(N464:T464,$N$1:$T$1)/100</f>
        <v>1109.7582017422</v>
      </c>
      <c r="AO464" s="1" cm="1">
        <f t="array" ref="AO464">-8.314*SUMPRODUCT((N464:T464/100)*LN(N464:T464/100+0.000000000001))</f>
        <v>3.62139437182299</v>
      </c>
      <c r="AP464" s="1" cm="1">
        <f t="array" ref="AP464">SUMPRODUCT((N464:T464/100)^2)</f>
        <v>0.811471129274498</v>
      </c>
      <c r="AQ464" s="1" cm="1">
        <f t="array" ref="AQ464">1/SUMPRODUCT((N464:T464/100)^2)</f>
        <v>1.23232973290628</v>
      </c>
      <c r="AR464" s="1" t="s">
        <v>50</v>
      </c>
      <c r="AS464" s="6">
        <f t="shared" si="169"/>
        <v>1</v>
      </c>
      <c r="AT464" s="1">
        <v>969.85</v>
      </c>
      <c r="AU464" s="1">
        <v>4</v>
      </c>
      <c r="AV464" s="1">
        <v>50</v>
      </c>
      <c r="AW464" s="1">
        <v>449.85</v>
      </c>
      <c r="AX464" s="1">
        <v>2</v>
      </c>
      <c r="AY464" s="5">
        <f t="shared" si="170"/>
        <v>224.925</v>
      </c>
      <c r="AZ464" s="1">
        <f t="shared" si="171"/>
        <v>1</v>
      </c>
      <c r="BA464" s="1">
        <f t="shared" si="172"/>
        <v>899.7</v>
      </c>
      <c r="BB464" s="1">
        <f t="shared" si="173"/>
        <v>520</v>
      </c>
      <c r="BC464" s="1" t="s">
        <v>51</v>
      </c>
      <c r="BD464" s="1">
        <v>335</v>
      </c>
      <c r="BE464" s="1" t="s">
        <v>52</v>
      </c>
      <c r="BF464" s="1" t="s">
        <v>52</v>
      </c>
      <c r="BG464" s="1">
        <v>29</v>
      </c>
      <c r="BH464" s="1">
        <f t="shared" si="174"/>
        <v>1.58404069778644</v>
      </c>
      <c r="BI464" s="1">
        <f t="shared" si="175"/>
        <v>0.802888697806569</v>
      </c>
    </row>
    <row r="465" spans="1:61">
      <c r="A465" s="1">
        <v>1071</v>
      </c>
      <c r="B465" s="1" t="s">
        <v>99</v>
      </c>
      <c r="C465" s="1" t="str">
        <f>_xlfn.XLOOKUP(A465,All!$A:$A,All!$C:$C,"")</f>
        <v>Cu-Al-Cr-Mg-Ni-Si</v>
      </c>
      <c r="D465" s="1">
        <v>2</v>
      </c>
      <c r="E465" s="1" t="s">
        <v>1344</v>
      </c>
      <c r="F465" s="1">
        <f t="shared" si="154"/>
        <v>92.25</v>
      </c>
      <c r="G465" s="1">
        <v>0.5</v>
      </c>
      <c r="H465" s="1">
        <v>0.1</v>
      </c>
      <c r="I465" s="1">
        <v>0.15</v>
      </c>
      <c r="J465" s="1">
        <v>6</v>
      </c>
      <c r="K465" s="1">
        <v>1</v>
      </c>
      <c r="L465" s="1">
        <v>0</v>
      </c>
      <c r="M465" s="1" t="s">
        <v>1345</v>
      </c>
      <c r="N465" s="1" cm="1">
        <f t="array" ref="N465">(F465/$F$4)/SUMPRODUCT($F465:$L465/$F$4:$L$4)*100</f>
        <v>89.8241262975082</v>
      </c>
      <c r="O465" s="1" cm="1">
        <f t="array" ref="O465">(G465/$G$4)/SUMPRODUCT($F465:$L465/$F$4:$L$4)*100</f>
        <v>1.14659676353571</v>
      </c>
      <c r="P465" s="1" cm="1">
        <f t="array" ref="P465">(H465/$H$4)/SUMPRODUCT($F465:$L465/$F$4:$L$4)*100</f>
        <v>0.118999437932613</v>
      </c>
      <c r="Q465" s="1" cm="1">
        <f t="array" ref="Q465">(I465/$I$4)/SUMPRODUCT($F465:$L465/$F$4:$L$4)*100</f>
        <v>0.381865548739609</v>
      </c>
      <c r="R465" s="1" cm="1">
        <f t="array" ref="R465">(J465/$J$4)/SUMPRODUCT($F465:$L465/$F$4:$L$4)*100</f>
        <v>6.32528046759661</v>
      </c>
      <c r="S465" s="1" cm="1">
        <f t="array" ref="S465">(K465/$K$4)/SUMPRODUCT($F465:$L465/$F$4:$L$4)*100</f>
        <v>2.20313148468724</v>
      </c>
      <c r="T465" s="1" cm="1">
        <f t="array" ref="T465">(L465/$L$4)/SUMPRODUCT($F465:$L465/$F$4:$L$4)*100</f>
        <v>0</v>
      </c>
      <c r="U465" s="1">
        <f t="shared" si="155"/>
        <v>100</v>
      </c>
      <c r="V465" s="1">
        <f t="shared" si="156"/>
        <v>6</v>
      </c>
      <c r="W465" s="1">
        <f t="shared" si="157"/>
        <v>7</v>
      </c>
      <c r="X465" s="1">
        <f t="shared" si="158"/>
        <v>6</v>
      </c>
      <c r="Y465" s="1">
        <f t="shared" si="159"/>
        <v>0.0214285714285714</v>
      </c>
      <c r="Z465" s="1">
        <f t="shared" si="160"/>
        <v>0</v>
      </c>
      <c r="AA465" s="1">
        <f t="shared" si="161"/>
        <v>0</v>
      </c>
      <c r="AB465" s="1">
        <f t="shared" si="162"/>
        <v>0.1</v>
      </c>
      <c r="AC465" s="1">
        <f t="shared" si="163"/>
        <v>0</v>
      </c>
      <c r="AD465" s="1">
        <f t="shared" si="164"/>
        <v>1.18999437932613</v>
      </c>
      <c r="AE465" s="1">
        <f t="shared" si="165"/>
        <v>0.0142857142857143</v>
      </c>
      <c r="AF465" s="1">
        <f t="shared" si="166"/>
        <v>70</v>
      </c>
      <c r="AG465" s="1">
        <f t="shared" si="167"/>
        <v>0.7</v>
      </c>
      <c r="AH465" s="7">
        <f t="shared" si="168"/>
        <v>0.101758737024918</v>
      </c>
      <c r="AI465" s="7" cm="1">
        <f t="array" ref="AI465">SQRT(SUMPRODUCT(N465:T465/100,(1-($N$4:$T$4/(SUMPRODUCT(N465:T465,$N$4:$T$4)/100)))^2))</f>
        <v>0.0290537376869327</v>
      </c>
      <c r="AJ465" s="7" cm="1">
        <f t="array" ref="AJ465">SUMPRODUCT(N465:T465,$N$3:$T$3)/100</f>
        <v>1.8947687920439</v>
      </c>
      <c r="AK465" s="7" cm="1">
        <f t="array" ref="AK465">SUMPRODUCT(N465:T465/100,($N$3:$T$3-(SUMPRODUCT(N465:T465,$N$3:$T$3)/100))^2)</f>
        <v>0.00234106527333297</v>
      </c>
      <c r="AL465" s="7" cm="1">
        <f t="array" ref="AL465">SUMPRODUCT(N465:T465/100,($N$2:$T$2-(SUMPRODUCT(N465:T465,$N$2:$T$2)/100))^2)</f>
        <v>2.09350754742919</v>
      </c>
      <c r="AM465" s="7" cm="1">
        <f t="array" ref="AM465">SUMPRODUCT(N465:T465,$N$2:$T$2)/100</f>
        <v>10.6504823790299</v>
      </c>
      <c r="AN465" s="1" cm="1">
        <f t="array" ref="AN465">SUMPRODUCT(N465:T465,$N$1:$T$1)/100</f>
        <v>1109.7582017422</v>
      </c>
      <c r="AO465" s="1" cm="1">
        <f t="array" ref="AO465">-8.314*SUMPRODUCT((N465:T465/100)*LN(N465:T465/100+0.000000000001))</f>
        <v>3.62139437182299</v>
      </c>
      <c r="AP465" s="1" cm="1">
        <f t="array" ref="AP465">SUMPRODUCT((N465:T465/100)^2)</f>
        <v>0.811471129274498</v>
      </c>
      <c r="AQ465" s="1" cm="1">
        <f t="array" ref="AQ465">1/SUMPRODUCT((N465:T465/100)^2)</f>
        <v>1.23232973290628</v>
      </c>
      <c r="AR465" s="1" t="s">
        <v>55</v>
      </c>
      <c r="AS465" s="6">
        <f t="shared" si="169"/>
        <v>2</v>
      </c>
      <c r="AT465" s="1">
        <v>979.85</v>
      </c>
      <c r="AU465" s="1">
        <v>4</v>
      </c>
      <c r="AV465" s="1">
        <v>50</v>
      </c>
      <c r="AW465" s="1">
        <v>399.85</v>
      </c>
      <c r="AX465" s="1">
        <v>3</v>
      </c>
      <c r="AY465" s="5">
        <f t="shared" si="170"/>
        <v>199.925</v>
      </c>
      <c r="AZ465" s="1">
        <f t="shared" si="171"/>
        <v>1.5</v>
      </c>
      <c r="BA465" s="1">
        <f t="shared" si="172"/>
        <v>1199.55</v>
      </c>
      <c r="BB465" s="1">
        <f t="shared" si="173"/>
        <v>580</v>
      </c>
      <c r="BC465" s="1" t="s">
        <v>56</v>
      </c>
      <c r="BD465" s="1">
        <v>336</v>
      </c>
      <c r="BE465" s="1" t="s">
        <v>52</v>
      </c>
      <c r="BF465" s="1" t="s">
        <v>52</v>
      </c>
      <c r="BG465" s="1">
        <v>29</v>
      </c>
      <c r="BH465" s="1">
        <f t="shared" si="174"/>
        <v>1.59690162284501</v>
      </c>
      <c r="BI465" s="1">
        <f t="shared" si="175"/>
        <v>0.802296644258131</v>
      </c>
    </row>
    <row r="466" spans="1:61">
      <c r="A466" s="1">
        <v>614</v>
      </c>
      <c r="B466" s="1" t="s">
        <v>96</v>
      </c>
      <c r="C466" s="1" t="str">
        <f>_xlfn.XLOOKUP(A466,All!$A:$A,All!$C:$C,"")</f>
        <v>Cu-Al-Cr-Mg-Ni-Si</v>
      </c>
      <c r="D466" s="1">
        <v>2</v>
      </c>
      <c r="E466" s="1" t="s">
        <v>1344</v>
      </c>
      <c r="F466" s="1">
        <f t="shared" si="154"/>
        <v>92.25</v>
      </c>
      <c r="G466" s="1">
        <v>0.5</v>
      </c>
      <c r="H466" s="1">
        <v>0.1</v>
      </c>
      <c r="I466" s="1">
        <v>0.15</v>
      </c>
      <c r="J466" s="1">
        <v>6</v>
      </c>
      <c r="K466" s="1">
        <v>1</v>
      </c>
      <c r="L466" s="1">
        <v>0</v>
      </c>
      <c r="M466" s="1" t="s">
        <v>1345</v>
      </c>
      <c r="N466" s="1" cm="1">
        <f t="array" ref="N466">(F466/$F$4)/SUMPRODUCT($F466:$L466/$F$4:$L$4)*100</f>
        <v>89.8241262975082</v>
      </c>
      <c r="O466" s="1" cm="1">
        <f t="array" ref="O466">(G466/$G$4)/SUMPRODUCT($F466:$L466/$F$4:$L$4)*100</f>
        <v>1.14659676353571</v>
      </c>
      <c r="P466" s="1" cm="1">
        <f t="array" ref="P466">(H466/$H$4)/SUMPRODUCT($F466:$L466/$F$4:$L$4)*100</f>
        <v>0.118999437932613</v>
      </c>
      <c r="Q466" s="1" cm="1">
        <f t="array" ref="Q466">(I466/$I$4)/SUMPRODUCT($F466:$L466/$F$4:$L$4)*100</f>
        <v>0.381865548739609</v>
      </c>
      <c r="R466" s="1" cm="1">
        <f t="array" ref="R466">(J466/$J$4)/SUMPRODUCT($F466:$L466/$F$4:$L$4)*100</f>
        <v>6.32528046759661</v>
      </c>
      <c r="S466" s="1" cm="1">
        <f t="array" ref="S466">(K466/$K$4)/SUMPRODUCT($F466:$L466/$F$4:$L$4)*100</f>
        <v>2.20313148468724</v>
      </c>
      <c r="T466" s="1" cm="1">
        <f t="array" ref="T466">(L466/$L$4)/SUMPRODUCT($F466:$L466/$F$4:$L$4)*100</f>
        <v>0</v>
      </c>
      <c r="U466" s="1">
        <f t="shared" si="155"/>
        <v>100</v>
      </c>
      <c r="V466" s="1">
        <f t="shared" si="156"/>
        <v>6</v>
      </c>
      <c r="W466" s="1">
        <f t="shared" si="157"/>
        <v>7</v>
      </c>
      <c r="X466" s="1">
        <f t="shared" si="158"/>
        <v>6</v>
      </c>
      <c r="Y466" s="1">
        <f t="shared" si="159"/>
        <v>0.0214285714285714</v>
      </c>
      <c r="Z466" s="1">
        <f t="shared" si="160"/>
        <v>0</v>
      </c>
      <c r="AA466" s="1">
        <f t="shared" si="161"/>
        <v>0</v>
      </c>
      <c r="AB466" s="1">
        <f t="shared" si="162"/>
        <v>0.1</v>
      </c>
      <c r="AC466" s="1">
        <f t="shared" si="163"/>
        <v>0</v>
      </c>
      <c r="AD466" s="1">
        <f t="shared" si="164"/>
        <v>1.18999437932613</v>
      </c>
      <c r="AE466" s="1">
        <f t="shared" si="165"/>
        <v>0.0142857142857143</v>
      </c>
      <c r="AF466" s="1">
        <f t="shared" si="166"/>
        <v>70</v>
      </c>
      <c r="AG466" s="1">
        <f t="shared" si="167"/>
        <v>0.7</v>
      </c>
      <c r="AH466" s="7">
        <f t="shared" si="168"/>
        <v>0.101758737024918</v>
      </c>
      <c r="AI466" s="7" cm="1">
        <f t="array" ref="AI466">SQRT(SUMPRODUCT(N466:T466/100,(1-($N$4:$T$4/(SUMPRODUCT(N466:T466,$N$4:$T$4)/100)))^2))</f>
        <v>0.0290537376869327</v>
      </c>
      <c r="AJ466" s="7" cm="1">
        <f t="array" ref="AJ466">SUMPRODUCT(N466:T466,$N$3:$T$3)/100</f>
        <v>1.8947687920439</v>
      </c>
      <c r="AK466" s="7" cm="1">
        <f t="array" ref="AK466">SUMPRODUCT(N466:T466/100,($N$3:$T$3-(SUMPRODUCT(N466:T466,$N$3:$T$3)/100))^2)</f>
        <v>0.00234106527333297</v>
      </c>
      <c r="AL466" s="7" cm="1">
        <f t="array" ref="AL466">SUMPRODUCT(N466:T466/100,($N$2:$T$2-(SUMPRODUCT(N466:T466,$N$2:$T$2)/100))^2)</f>
        <v>2.09350754742919</v>
      </c>
      <c r="AM466" s="7" cm="1">
        <f t="array" ref="AM466">SUMPRODUCT(N466:T466,$N$2:$T$2)/100</f>
        <v>10.6504823790299</v>
      </c>
      <c r="AN466" s="1" cm="1">
        <f t="array" ref="AN466">SUMPRODUCT(N466:T466,$N$1:$T$1)/100</f>
        <v>1109.7582017422</v>
      </c>
      <c r="AO466" s="1" cm="1">
        <f t="array" ref="AO466">-8.314*SUMPRODUCT((N466:T466/100)*LN(N466:T466/100+0.000000000001))</f>
        <v>3.62139437182299</v>
      </c>
      <c r="AP466" s="1" cm="1">
        <f t="array" ref="AP466">SUMPRODUCT((N466:T466/100)^2)</f>
        <v>0.811471129274498</v>
      </c>
      <c r="AQ466" s="1" cm="1">
        <f t="array" ref="AQ466">1/SUMPRODUCT((N466:T466/100)^2)</f>
        <v>1.23232973290628</v>
      </c>
      <c r="AR466" s="1" t="s">
        <v>50</v>
      </c>
      <c r="AS466" s="6">
        <f t="shared" si="169"/>
        <v>1</v>
      </c>
      <c r="AT466" s="1">
        <v>969.85</v>
      </c>
      <c r="AU466" s="1">
        <v>4</v>
      </c>
      <c r="AV466" s="1">
        <v>50</v>
      </c>
      <c r="AW466" s="1">
        <v>449.85</v>
      </c>
      <c r="AX466" s="1">
        <v>1.5</v>
      </c>
      <c r="AY466" s="5">
        <f t="shared" si="170"/>
        <v>224.925</v>
      </c>
      <c r="AZ466" s="1">
        <f t="shared" si="171"/>
        <v>0.75</v>
      </c>
      <c r="BA466" s="1">
        <f t="shared" si="172"/>
        <v>674.775</v>
      </c>
      <c r="BB466" s="1">
        <f t="shared" si="173"/>
        <v>520</v>
      </c>
      <c r="BC466" s="1" t="s">
        <v>51</v>
      </c>
      <c r="BD466" s="1">
        <v>337</v>
      </c>
      <c r="BE466" s="1" t="s">
        <v>52</v>
      </c>
      <c r="BF466" s="1" t="s">
        <v>52</v>
      </c>
      <c r="BG466" s="1">
        <v>29</v>
      </c>
      <c r="BH466" s="1">
        <f t="shared" si="174"/>
        <v>1.60976254790357</v>
      </c>
      <c r="BI466" s="1">
        <f t="shared" si="175"/>
        <v>0.801715890222028</v>
      </c>
    </row>
    <row r="467" spans="1:61">
      <c r="A467" s="1">
        <v>570</v>
      </c>
      <c r="B467" s="1" t="s">
        <v>97</v>
      </c>
      <c r="C467" s="1" t="str">
        <f>_xlfn.XLOOKUP(A467,All!$A:$A,All!$C:$C,"")</f>
        <v>Cu-Al-Cr-Mg-Ni-Si</v>
      </c>
      <c r="D467" s="1">
        <v>2</v>
      </c>
      <c r="E467" s="1" t="s">
        <v>1344</v>
      </c>
      <c r="F467" s="1">
        <f t="shared" si="154"/>
        <v>92.27</v>
      </c>
      <c r="G467" s="1">
        <v>0.49</v>
      </c>
      <c r="H467" s="1">
        <v>0.11</v>
      </c>
      <c r="I467" s="1">
        <v>0.12</v>
      </c>
      <c r="J467" s="1">
        <v>5.98</v>
      </c>
      <c r="K467" s="1">
        <v>1.03</v>
      </c>
      <c r="L467" s="1">
        <v>0</v>
      </c>
      <c r="M467" s="1" t="s">
        <v>1345</v>
      </c>
      <c r="N467" s="1" cm="1">
        <f t="array" ref="N467">(F467/$F$4)/SUMPRODUCT($F467:$L467/$F$4:$L$4)*100</f>
        <v>89.8641984588999</v>
      </c>
      <c r="O467" s="1" cm="1">
        <f t="array" ref="O467">(G467/$G$4)/SUMPRODUCT($F467:$L467/$F$4:$L$4)*100</f>
        <v>1.12392244657047</v>
      </c>
      <c r="P467" s="1" cm="1">
        <f t="array" ref="P467">(H467/$H$4)/SUMPRODUCT($F467:$L467/$F$4:$L$4)*100</f>
        <v>0.130929392522741</v>
      </c>
      <c r="Q467" s="1" cm="1">
        <f t="array" ref="Q467">(I467/$I$4)/SUMPRODUCT($F467:$L467/$F$4:$L$4)*100</f>
        <v>0.305562478066051</v>
      </c>
      <c r="R467" s="1" cm="1">
        <f t="array" ref="R467">(J467/$J$4)/SUMPRODUCT($F467:$L467/$F$4:$L$4)*100</f>
        <v>6.30564153814258</v>
      </c>
      <c r="S467" s="1" cm="1">
        <f t="array" ref="S467">(K467/$K$4)/SUMPRODUCT($F467:$L467/$F$4:$L$4)*100</f>
        <v>2.26974568579824</v>
      </c>
      <c r="T467" s="1" cm="1">
        <f t="array" ref="T467">(L467/$L$4)/SUMPRODUCT($F467:$L467/$F$4:$L$4)*100</f>
        <v>0</v>
      </c>
      <c r="U467" s="1">
        <f t="shared" si="155"/>
        <v>100</v>
      </c>
      <c r="V467" s="1">
        <f t="shared" si="156"/>
        <v>5.80582524271845</v>
      </c>
      <c r="W467" s="1">
        <f t="shared" si="157"/>
        <v>7.01</v>
      </c>
      <c r="X467" s="1">
        <f t="shared" si="158"/>
        <v>6.1594</v>
      </c>
      <c r="Y467" s="1">
        <f t="shared" si="159"/>
        <v>0.0171184022824536</v>
      </c>
      <c r="Z467" s="1">
        <f t="shared" si="160"/>
        <v>0</v>
      </c>
      <c r="AA467" s="1">
        <f t="shared" si="161"/>
        <v>0</v>
      </c>
      <c r="AB467" s="1">
        <f t="shared" si="162"/>
        <v>0.11</v>
      </c>
      <c r="AC467" s="1">
        <f t="shared" si="163"/>
        <v>0</v>
      </c>
      <c r="AD467" s="1">
        <f t="shared" si="164"/>
        <v>1.19026720475219</v>
      </c>
      <c r="AE467" s="1">
        <f t="shared" si="165"/>
        <v>0.0156918687589158</v>
      </c>
      <c r="AF467" s="1">
        <f t="shared" si="166"/>
        <v>63.7272727272727</v>
      </c>
      <c r="AG467" s="1">
        <f t="shared" si="167"/>
        <v>0.7711</v>
      </c>
      <c r="AH467" s="7">
        <f t="shared" si="168"/>
        <v>0.101358015411001</v>
      </c>
      <c r="AI467" s="7" cm="1">
        <f t="array" ref="AI467">SQRT(SUMPRODUCT(N467:T467/100,(1-($N$4:$T$4/(SUMPRODUCT(N467:T467,$N$4:$T$4)/100)))^2))</f>
        <v>0.0283459528596504</v>
      </c>
      <c r="AJ467" s="7" cm="1">
        <f t="array" ref="AJ467">SUMPRODUCT(N467:T467,$N$3:$T$3)/100</f>
        <v>1.89525413989612</v>
      </c>
      <c r="AK467" s="7" cm="1">
        <f t="array" ref="AK467">SUMPRODUCT(N467:T467/100,($N$3:$T$3-(SUMPRODUCT(N467:T467,$N$3:$T$3)/100))^2)</f>
        <v>0.00206807954721929</v>
      </c>
      <c r="AL467" s="7" cm="1">
        <f t="array" ref="AL467">SUMPRODUCT(N467:T467/100,($N$2:$T$2-(SUMPRODUCT(N467:T467,$N$2:$T$2)/100))^2)</f>
        <v>2.05513365727056</v>
      </c>
      <c r="AM467" s="7" cm="1">
        <f t="array" ref="AM467">SUMPRODUCT(N467:T467,$N$2:$T$2)/100</f>
        <v>10.654100498235</v>
      </c>
      <c r="AN467" s="1" cm="1">
        <f t="array" ref="AN467">SUMPRODUCT(N467:T467,$N$1:$T$1)/100</f>
        <v>1110.43082202411</v>
      </c>
      <c r="AO467" s="1" cm="1">
        <f t="array" ref="AO467">-8.314*SUMPRODUCT((N467:T467/100)*LN(N467:T467/100+0.000000000001))</f>
        <v>3.60047464611669</v>
      </c>
      <c r="AP467" s="1" cm="1">
        <f t="array" ref="AP467">SUMPRODUCT((N467:T467/100)^2)</f>
        <v>0.812186073794603</v>
      </c>
      <c r="AQ467" s="1" cm="1">
        <f t="array" ref="AQ467">1/SUMPRODUCT((N467:T467/100)^2)</f>
        <v>1.23124494775922</v>
      </c>
      <c r="AR467" s="1" t="s">
        <v>50</v>
      </c>
      <c r="AS467" s="6">
        <f t="shared" si="169"/>
        <v>1</v>
      </c>
      <c r="AT467" s="1">
        <v>969.85</v>
      </c>
      <c r="AU467" s="1">
        <v>6</v>
      </c>
      <c r="AV467" s="1">
        <v>50</v>
      </c>
      <c r="AW467" s="1">
        <v>499.85</v>
      </c>
      <c r="AX467" s="1">
        <v>0.5</v>
      </c>
      <c r="AY467" s="5">
        <f t="shared" si="170"/>
        <v>249.925</v>
      </c>
      <c r="AZ467" s="1">
        <f t="shared" si="171"/>
        <v>0.25</v>
      </c>
      <c r="BA467" s="1">
        <f t="shared" si="172"/>
        <v>249.925</v>
      </c>
      <c r="BB467" s="1">
        <f t="shared" si="173"/>
        <v>470</v>
      </c>
      <c r="BC467" s="1" t="s">
        <v>51</v>
      </c>
      <c r="BD467" s="1">
        <v>338</v>
      </c>
      <c r="BE467" s="1" t="s">
        <v>52</v>
      </c>
      <c r="BF467" s="1" t="s">
        <v>52</v>
      </c>
      <c r="BG467" s="1">
        <v>29</v>
      </c>
      <c r="BH467" s="1">
        <f t="shared" si="174"/>
        <v>1.62262347296214</v>
      </c>
      <c r="BI467" s="1">
        <f t="shared" si="175"/>
        <v>0.801146460271435</v>
      </c>
    </row>
    <row r="468" spans="1:61">
      <c r="A468" s="1">
        <v>598</v>
      </c>
      <c r="B468" s="1" t="s">
        <v>96</v>
      </c>
      <c r="C468" s="1" t="str">
        <f>_xlfn.XLOOKUP(A468,All!$A:$A,All!$C:$C,"")</f>
        <v>Cu-Al-Cr-Mg-Ni-Si</v>
      </c>
      <c r="D468" s="1">
        <v>2</v>
      </c>
      <c r="E468" s="1" t="s">
        <v>1344</v>
      </c>
      <c r="F468" s="1">
        <f t="shared" si="154"/>
        <v>92.25</v>
      </c>
      <c r="G468" s="1">
        <v>0.5</v>
      </c>
      <c r="H468" s="1">
        <v>0.1</v>
      </c>
      <c r="I468" s="1">
        <v>0.15</v>
      </c>
      <c r="J468" s="1">
        <v>6</v>
      </c>
      <c r="K468" s="1">
        <v>1</v>
      </c>
      <c r="L468" s="1">
        <v>0</v>
      </c>
      <c r="M468" s="1" t="s">
        <v>1345</v>
      </c>
      <c r="N468" s="1" cm="1">
        <f t="array" ref="N468">(F468/$F$4)/SUMPRODUCT($F468:$L468/$F$4:$L$4)*100</f>
        <v>89.8241262975082</v>
      </c>
      <c r="O468" s="1" cm="1">
        <f t="array" ref="O468">(G468/$G$4)/SUMPRODUCT($F468:$L468/$F$4:$L$4)*100</f>
        <v>1.14659676353571</v>
      </c>
      <c r="P468" s="1" cm="1">
        <f t="array" ref="P468">(H468/$H$4)/SUMPRODUCT($F468:$L468/$F$4:$L$4)*100</f>
        <v>0.118999437932613</v>
      </c>
      <c r="Q468" s="1" cm="1">
        <f t="array" ref="Q468">(I468/$I$4)/SUMPRODUCT($F468:$L468/$F$4:$L$4)*100</f>
        <v>0.381865548739609</v>
      </c>
      <c r="R468" s="1" cm="1">
        <f t="array" ref="R468">(J468/$J$4)/SUMPRODUCT($F468:$L468/$F$4:$L$4)*100</f>
        <v>6.32528046759661</v>
      </c>
      <c r="S468" s="1" cm="1">
        <f t="array" ref="S468">(K468/$K$4)/SUMPRODUCT($F468:$L468/$F$4:$L$4)*100</f>
        <v>2.20313148468724</v>
      </c>
      <c r="T468" s="1" cm="1">
        <f t="array" ref="T468">(L468/$L$4)/SUMPRODUCT($F468:$L468/$F$4:$L$4)*100</f>
        <v>0</v>
      </c>
      <c r="U468" s="1">
        <f t="shared" si="155"/>
        <v>100</v>
      </c>
      <c r="V468" s="1">
        <f t="shared" si="156"/>
        <v>6</v>
      </c>
      <c r="W468" s="1">
        <f t="shared" si="157"/>
        <v>7</v>
      </c>
      <c r="X468" s="1">
        <f t="shared" si="158"/>
        <v>6</v>
      </c>
      <c r="Y468" s="1">
        <f t="shared" si="159"/>
        <v>0.0214285714285714</v>
      </c>
      <c r="Z468" s="1">
        <f t="shared" si="160"/>
        <v>0</v>
      </c>
      <c r="AA468" s="1">
        <f t="shared" si="161"/>
        <v>0</v>
      </c>
      <c r="AB468" s="1">
        <f t="shared" si="162"/>
        <v>0.1</v>
      </c>
      <c r="AC468" s="1">
        <f t="shared" si="163"/>
        <v>0</v>
      </c>
      <c r="AD468" s="1">
        <f t="shared" si="164"/>
        <v>1.18999437932613</v>
      </c>
      <c r="AE468" s="1">
        <f t="shared" si="165"/>
        <v>0.0142857142857143</v>
      </c>
      <c r="AF468" s="1">
        <f t="shared" si="166"/>
        <v>70</v>
      </c>
      <c r="AG468" s="1">
        <f t="shared" si="167"/>
        <v>0.7</v>
      </c>
      <c r="AH468" s="7">
        <f t="shared" si="168"/>
        <v>0.101758737024918</v>
      </c>
      <c r="AI468" s="7" cm="1">
        <f t="array" ref="AI468">SQRT(SUMPRODUCT(N468:T468/100,(1-($N$4:$T$4/(SUMPRODUCT(N468:T468,$N$4:$T$4)/100)))^2))</f>
        <v>0.0290537376869327</v>
      </c>
      <c r="AJ468" s="7" cm="1">
        <f t="array" ref="AJ468">SUMPRODUCT(N468:T468,$N$3:$T$3)/100</f>
        <v>1.8947687920439</v>
      </c>
      <c r="AK468" s="7" cm="1">
        <f t="array" ref="AK468">SUMPRODUCT(N468:T468/100,($N$3:$T$3-(SUMPRODUCT(N468:T468,$N$3:$T$3)/100))^2)</f>
        <v>0.00234106527333297</v>
      </c>
      <c r="AL468" s="7" cm="1">
        <f t="array" ref="AL468">SUMPRODUCT(N468:T468/100,($N$2:$T$2-(SUMPRODUCT(N468:T468,$N$2:$T$2)/100))^2)</f>
        <v>2.09350754742919</v>
      </c>
      <c r="AM468" s="7" cm="1">
        <f t="array" ref="AM468">SUMPRODUCT(N468:T468,$N$2:$T$2)/100</f>
        <v>10.6504823790299</v>
      </c>
      <c r="AN468" s="1" cm="1">
        <f t="array" ref="AN468">SUMPRODUCT(N468:T468,$N$1:$T$1)/100</f>
        <v>1109.7582017422</v>
      </c>
      <c r="AO468" s="1" cm="1">
        <f t="array" ref="AO468">-8.314*SUMPRODUCT((N468:T468/100)*LN(N468:T468/100+0.000000000001))</f>
        <v>3.62139437182299</v>
      </c>
      <c r="AP468" s="1" cm="1">
        <f t="array" ref="AP468">SUMPRODUCT((N468:T468/100)^2)</f>
        <v>0.811471129274498</v>
      </c>
      <c r="AQ468" s="1" cm="1">
        <f t="array" ref="AQ468">1/SUMPRODUCT((N468:T468/100)^2)</f>
        <v>1.23232973290628</v>
      </c>
      <c r="AR468" s="1" t="s">
        <v>50</v>
      </c>
      <c r="AS468" s="6">
        <f t="shared" si="169"/>
        <v>1</v>
      </c>
      <c r="AT468" s="1">
        <v>969.85</v>
      </c>
      <c r="AU468" s="1">
        <v>4</v>
      </c>
      <c r="AV468" s="1">
        <v>80</v>
      </c>
      <c r="AW468" s="1">
        <v>449.85</v>
      </c>
      <c r="AX468" s="1">
        <v>1</v>
      </c>
      <c r="AY468" s="5">
        <f t="shared" si="170"/>
        <v>359.88</v>
      </c>
      <c r="AZ468" s="1">
        <f t="shared" si="171"/>
        <v>0.8</v>
      </c>
      <c r="BA468" s="1">
        <f t="shared" si="172"/>
        <v>449.85</v>
      </c>
      <c r="BB468" s="1">
        <f t="shared" si="173"/>
        <v>520</v>
      </c>
      <c r="BC468" s="1" t="s">
        <v>51</v>
      </c>
      <c r="BD468" s="1">
        <v>340</v>
      </c>
      <c r="BE468" s="1" t="s">
        <v>52</v>
      </c>
      <c r="BF468" s="1" t="s">
        <v>52</v>
      </c>
      <c r="BG468" s="1">
        <v>29</v>
      </c>
      <c r="BH468" s="1">
        <f t="shared" si="174"/>
        <v>1.64834532307927</v>
      </c>
      <c r="BI468" s="1">
        <f t="shared" si="175"/>
        <v>0.800041668864993</v>
      </c>
    </row>
    <row r="469" spans="1:61">
      <c r="A469" s="1">
        <v>1023</v>
      </c>
      <c r="B469" s="1" t="s">
        <v>99</v>
      </c>
      <c r="C469" s="1" t="str">
        <f>_xlfn.XLOOKUP(A469,All!$A:$A,All!$C:$C,"")</f>
        <v>Cu-Al-Cr-Mg-Ni-Si</v>
      </c>
      <c r="D469" s="1">
        <v>2</v>
      </c>
      <c r="E469" s="1" t="s">
        <v>1344</v>
      </c>
      <c r="F469" s="1">
        <f t="shared" si="154"/>
        <v>92.25</v>
      </c>
      <c r="G469" s="1">
        <v>0.5</v>
      </c>
      <c r="H469" s="1">
        <v>0.1</v>
      </c>
      <c r="I469" s="1">
        <v>0.15</v>
      </c>
      <c r="J469" s="1">
        <v>6</v>
      </c>
      <c r="K469" s="1">
        <v>1</v>
      </c>
      <c r="L469" s="1">
        <v>0</v>
      </c>
      <c r="M469" s="1" t="s">
        <v>1345</v>
      </c>
      <c r="N469" s="1" cm="1">
        <f t="array" ref="N469">(F469/$F$4)/SUMPRODUCT($F469:$L469/$F$4:$L$4)*100</f>
        <v>89.8241262975082</v>
      </c>
      <c r="O469" s="1" cm="1">
        <f t="array" ref="O469">(G469/$G$4)/SUMPRODUCT($F469:$L469/$F$4:$L$4)*100</f>
        <v>1.14659676353571</v>
      </c>
      <c r="P469" s="1" cm="1">
        <f t="array" ref="P469">(H469/$H$4)/SUMPRODUCT($F469:$L469/$F$4:$L$4)*100</f>
        <v>0.118999437932613</v>
      </c>
      <c r="Q469" s="1" cm="1">
        <f t="array" ref="Q469">(I469/$I$4)/SUMPRODUCT($F469:$L469/$F$4:$L$4)*100</f>
        <v>0.381865548739609</v>
      </c>
      <c r="R469" s="1" cm="1">
        <f t="array" ref="R469">(J469/$J$4)/SUMPRODUCT($F469:$L469/$F$4:$L$4)*100</f>
        <v>6.32528046759661</v>
      </c>
      <c r="S469" s="1" cm="1">
        <f t="array" ref="S469">(K469/$K$4)/SUMPRODUCT($F469:$L469/$F$4:$L$4)*100</f>
        <v>2.20313148468724</v>
      </c>
      <c r="T469" s="1" cm="1">
        <f t="array" ref="T469">(L469/$L$4)/SUMPRODUCT($F469:$L469/$F$4:$L$4)*100</f>
        <v>0</v>
      </c>
      <c r="U469" s="1">
        <f t="shared" si="155"/>
        <v>100</v>
      </c>
      <c r="V469" s="1">
        <f t="shared" si="156"/>
        <v>6</v>
      </c>
      <c r="W469" s="1">
        <f t="shared" si="157"/>
        <v>7</v>
      </c>
      <c r="X469" s="1">
        <f t="shared" si="158"/>
        <v>6</v>
      </c>
      <c r="Y469" s="1">
        <f t="shared" si="159"/>
        <v>0.0214285714285714</v>
      </c>
      <c r="Z469" s="1">
        <f t="shared" si="160"/>
        <v>0</v>
      </c>
      <c r="AA469" s="1">
        <f t="shared" si="161"/>
        <v>0</v>
      </c>
      <c r="AB469" s="1">
        <f t="shared" si="162"/>
        <v>0.1</v>
      </c>
      <c r="AC469" s="1">
        <f t="shared" si="163"/>
        <v>0</v>
      </c>
      <c r="AD469" s="1">
        <f t="shared" si="164"/>
        <v>1.18999437932613</v>
      </c>
      <c r="AE469" s="1">
        <f t="shared" si="165"/>
        <v>0.0142857142857143</v>
      </c>
      <c r="AF469" s="1">
        <f t="shared" si="166"/>
        <v>70</v>
      </c>
      <c r="AG469" s="1">
        <f t="shared" si="167"/>
        <v>0.7</v>
      </c>
      <c r="AH469" s="7">
        <f t="shared" si="168"/>
        <v>0.101758737024918</v>
      </c>
      <c r="AI469" s="7" cm="1">
        <f t="array" ref="AI469">SQRT(SUMPRODUCT(N469:T469/100,(1-($N$4:$T$4/(SUMPRODUCT(N469:T469,$N$4:$T$4)/100)))^2))</f>
        <v>0.0290537376869327</v>
      </c>
      <c r="AJ469" s="7" cm="1">
        <f t="array" ref="AJ469">SUMPRODUCT(N469:T469,$N$3:$T$3)/100</f>
        <v>1.8947687920439</v>
      </c>
      <c r="AK469" s="7" cm="1">
        <f t="array" ref="AK469">SUMPRODUCT(N469:T469/100,($N$3:$T$3-(SUMPRODUCT(N469:T469,$N$3:$T$3)/100))^2)</f>
        <v>0.00234106527333297</v>
      </c>
      <c r="AL469" s="7" cm="1">
        <f t="array" ref="AL469">SUMPRODUCT(N469:T469/100,($N$2:$T$2-(SUMPRODUCT(N469:T469,$N$2:$T$2)/100))^2)</f>
        <v>2.09350754742919</v>
      </c>
      <c r="AM469" s="7" cm="1">
        <f t="array" ref="AM469">SUMPRODUCT(N469:T469,$N$2:$T$2)/100</f>
        <v>10.6504823790299</v>
      </c>
      <c r="AN469" s="1" cm="1">
        <f t="array" ref="AN469">SUMPRODUCT(N469:T469,$N$1:$T$1)/100</f>
        <v>1109.7582017422</v>
      </c>
      <c r="AO469" s="1" cm="1">
        <f t="array" ref="AO469">-8.314*SUMPRODUCT((N469:T469/100)*LN(N469:T469/100+0.000000000001))</f>
        <v>3.62139437182299</v>
      </c>
      <c r="AP469" s="1" cm="1">
        <f t="array" ref="AP469">SUMPRODUCT((N469:T469/100)^2)</f>
        <v>0.811471129274498</v>
      </c>
      <c r="AQ469" s="1" cm="1">
        <f t="array" ref="AQ469">1/SUMPRODUCT((N469:T469/100)^2)</f>
        <v>1.23232973290628</v>
      </c>
      <c r="AR469" s="1" t="s">
        <v>55</v>
      </c>
      <c r="AS469" s="6">
        <f t="shared" si="169"/>
        <v>2</v>
      </c>
      <c r="AT469" s="1">
        <v>979.85</v>
      </c>
      <c r="AU469" s="1">
        <v>4</v>
      </c>
      <c r="AV469" s="1">
        <v>80</v>
      </c>
      <c r="AW469" s="1">
        <v>449.85</v>
      </c>
      <c r="AX469" s="1">
        <v>2</v>
      </c>
      <c r="AY469" s="5">
        <f t="shared" si="170"/>
        <v>359.88</v>
      </c>
      <c r="AZ469" s="1">
        <f t="shared" si="171"/>
        <v>1.6</v>
      </c>
      <c r="BA469" s="1">
        <f t="shared" si="172"/>
        <v>899.7</v>
      </c>
      <c r="BB469" s="1">
        <f t="shared" si="173"/>
        <v>530</v>
      </c>
      <c r="BC469" s="1" t="s">
        <v>56</v>
      </c>
      <c r="BD469" s="1">
        <v>342</v>
      </c>
      <c r="BE469" s="1" t="s">
        <v>52</v>
      </c>
      <c r="BF469" s="1" t="s">
        <v>52</v>
      </c>
      <c r="BG469" s="1">
        <v>29</v>
      </c>
      <c r="BH469" s="1">
        <f t="shared" si="174"/>
        <v>1.6740671731964</v>
      </c>
      <c r="BI469" s="1">
        <f t="shared" si="175"/>
        <v>0.798982458338327</v>
      </c>
    </row>
    <row r="470" spans="1:61">
      <c r="A470" s="1">
        <v>1017</v>
      </c>
      <c r="B470" s="1" t="s">
        <v>99</v>
      </c>
      <c r="C470" s="1" t="str">
        <f>_xlfn.XLOOKUP(A470,All!$A:$A,All!$C:$C,"")</f>
        <v>Cu-Al-Cr-Mg-Ni-Si</v>
      </c>
      <c r="D470" s="1">
        <v>2</v>
      </c>
      <c r="E470" s="1" t="s">
        <v>1344</v>
      </c>
      <c r="F470" s="1">
        <f t="shared" si="154"/>
        <v>92.25</v>
      </c>
      <c r="G470" s="1">
        <v>0.5</v>
      </c>
      <c r="H470" s="1">
        <v>0.1</v>
      </c>
      <c r="I470" s="1">
        <v>0.15</v>
      </c>
      <c r="J470" s="1">
        <v>6</v>
      </c>
      <c r="K470" s="1">
        <v>1</v>
      </c>
      <c r="L470" s="1">
        <v>0</v>
      </c>
      <c r="M470" s="1" t="s">
        <v>1345</v>
      </c>
      <c r="N470" s="1" cm="1">
        <f t="array" ref="N470">(F470/$F$4)/SUMPRODUCT($F470:$L470/$F$4:$L$4)*100</f>
        <v>89.8241262975082</v>
      </c>
      <c r="O470" s="1" cm="1">
        <f t="array" ref="O470">(G470/$G$4)/SUMPRODUCT($F470:$L470/$F$4:$L$4)*100</f>
        <v>1.14659676353571</v>
      </c>
      <c r="P470" s="1" cm="1">
        <f t="array" ref="P470">(H470/$H$4)/SUMPRODUCT($F470:$L470/$F$4:$L$4)*100</f>
        <v>0.118999437932613</v>
      </c>
      <c r="Q470" s="1" cm="1">
        <f t="array" ref="Q470">(I470/$I$4)/SUMPRODUCT($F470:$L470/$F$4:$L$4)*100</f>
        <v>0.381865548739609</v>
      </c>
      <c r="R470" s="1" cm="1">
        <f t="array" ref="R470">(J470/$J$4)/SUMPRODUCT($F470:$L470/$F$4:$L$4)*100</f>
        <v>6.32528046759661</v>
      </c>
      <c r="S470" s="1" cm="1">
        <f t="array" ref="S470">(K470/$K$4)/SUMPRODUCT($F470:$L470/$F$4:$L$4)*100</f>
        <v>2.20313148468724</v>
      </c>
      <c r="T470" s="1" cm="1">
        <f t="array" ref="T470">(L470/$L$4)/SUMPRODUCT($F470:$L470/$F$4:$L$4)*100</f>
        <v>0</v>
      </c>
      <c r="U470" s="1">
        <f t="shared" si="155"/>
        <v>100</v>
      </c>
      <c r="V470" s="1">
        <f t="shared" si="156"/>
        <v>6</v>
      </c>
      <c r="W470" s="1">
        <f t="shared" si="157"/>
        <v>7</v>
      </c>
      <c r="X470" s="1">
        <f t="shared" si="158"/>
        <v>6</v>
      </c>
      <c r="Y470" s="1">
        <f t="shared" si="159"/>
        <v>0.0214285714285714</v>
      </c>
      <c r="Z470" s="1">
        <f t="shared" si="160"/>
        <v>0</v>
      </c>
      <c r="AA470" s="1">
        <f t="shared" si="161"/>
        <v>0</v>
      </c>
      <c r="AB470" s="1">
        <f t="shared" si="162"/>
        <v>0.1</v>
      </c>
      <c r="AC470" s="1">
        <f t="shared" si="163"/>
        <v>0</v>
      </c>
      <c r="AD470" s="1">
        <f t="shared" si="164"/>
        <v>1.18999437932613</v>
      </c>
      <c r="AE470" s="1">
        <f t="shared" si="165"/>
        <v>0.0142857142857143</v>
      </c>
      <c r="AF470" s="1">
        <f t="shared" si="166"/>
        <v>70</v>
      </c>
      <c r="AG470" s="1">
        <f t="shared" si="167"/>
        <v>0.7</v>
      </c>
      <c r="AH470" s="7">
        <f t="shared" si="168"/>
        <v>0.101758737024918</v>
      </c>
      <c r="AI470" s="7" cm="1">
        <f t="array" ref="AI470">SQRT(SUMPRODUCT(N470:T470/100,(1-($N$4:$T$4/(SUMPRODUCT(N470:T470,$N$4:$T$4)/100)))^2))</f>
        <v>0.0290537376869327</v>
      </c>
      <c r="AJ470" s="7" cm="1">
        <f t="array" ref="AJ470">SUMPRODUCT(N470:T470,$N$3:$T$3)/100</f>
        <v>1.8947687920439</v>
      </c>
      <c r="AK470" s="7" cm="1">
        <f t="array" ref="AK470">SUMPRODUCT(N470:T470/100,($N$3:$T$3-(SUMPRODUCT(N470:T470,$N$3:$T$3)/100))^2)</f>
        <v>0.00234106527333297</v>
      </c>
      <c r="AL470" s="7" cm="1">
        <f t="array" ref="AL470">SUMPRODUCT(N470:T470/100,($N$2:$T$2-(SUMPRODUCT(N470:T470,$N$2:$T$2)/100))^2)</f>
        <v>2.09350754742919</v>
      </c>
      <c r="AM470" s="7" cm="1">
        <f t="array" ref="AM470">SUMPRODUCT(N470:T470,$N$2:$T$2)/100</f>
        <v>10.6504823790299</v>
      </c>
      <c r="AN470" s="1" cm="1">
        <f t="array" ref="AN470">SUMPRODUCT(N470:T470,$N$1:$T$1)/100</f>
        <v>1109.7582017422</v>
      </c>
      <c r="AO470" s="1" cm="1">
        <f t="array" ref="AO470">-8.314*SUMPRODUCT((N470:T470/100)*LN(N470:T470/100+0.000000000001))</f>
        <v>3.62139437182299</v>
      </c>
      <c r="AP470" s="1" cm="1">
        <f t="array" ref="AP470">SUMPRODUCT((N470:T470/100)^2)</f>
        <v>0.811471129274498</v>
      </c>
      <c r="AQ470" s="1" cm="1">
        <f t="array" ref="AQ470">1/SUMPRODUCT((N470:T470/100)^2)</f>
        <v>1.23232973290628</v>
      </c>
      <c r="AR470" s="1" t="s">
        <v>55</v>
      </c>
      <c r="AS470" s="6">
        <f t="shared" si="169"/>
        <v>2</v>
      </c>
      <c r="AT470" s="1">
        <v>979.85</v>
      </c>
      <c r="AU470" s="1">
        <v>4</v>
      </c>
      <c r="AV470" s="1">
        <v>60</v>
      </c>
      <c r="AW470" s="1">
        <v>449.85</v>
      </c>
      <c r="AX470" s="1">
        <v>2</v>
      </c>
      <c r="AY470" s="5">
        <f t="shared" si="170"/>
        <v>269.91</v>
      </c>
      <c r="AZ470" s="1">
        <f t="shared" si="171"/>
        <v>1.2</v>
      </c>
      <c r="BA470" s="1">
        <f t="shared" si="172"/>
        <v>899.7</v>
      </c>
      <c r="BB470" s="1">
        <f t="shared" si="173"/>
        <v>530</v>
      </c>
      <c r="BC470" s="1" t="s">
        <v>56</v>
      </c>
      <c r="BD470" s="1">
        <v>343</v>
      </c>
      <c r="BE470" s="1" t="s">
        <v>52</v>
      </c>
      <c r="BF470" s="1" t="s">
        <v>52</v>
      </c>
      <c r="BG470" s="1">
        <v>29</v>
      </c>
      <c r="BH470" s="1">
        <f t="shared" si="174"/>
        <v>1.68692809825496</v>
      </c>
      <c r="BI470" s="1">
        <f t="shared" si="175"/>
        <v>0.798470002896076</v>
      </c>
    </row>
    <row r="471" spans="1:61">
      <c r="A471" s="1">
        <v>578</v>
      </c>
      <c r="B471" s="1" t="s">
        <v>96</v>
      </c>
      <c r="C471" s="1" t="str">
        <f>_xlfn.XLOOKUP(A471,All!$A:$A,All!$C:$C,"")</f>
        <v>Cu-Al-Cr-Mg-Ni-Si</v>
      </c>
      <c r="D471" s="1">
        <v>2</v>
      </c>
      <c r="E471" s="1" t="s">
        <v>1344</v>
      </c>
      <c r="F471" s="1">
        <f t="shared" si="154"/>
        <v>92.25</v>
      </c>
      <c r="G471" s="1">
        <v>0.5</v>
      </c>
      <c r="H471" s="1">
        <v>0.1</v>
      </c>
      <c r="I471" s="1">
        <v>0.15</v>
      </c>
      <c r="J471" s="1">
        <v>6</v>
      </c>
      <c r="K471" s="1">
        <v>1</v>
      </c>
      <c r="L471" s="1">
        <v>0</v>
      </c>
      <c r="M471" s="1" t="s">
        <v>1345</v>
      </c>
      <c r="N471" s="1" cm="1">
        <f t="array" ref="N471">(F471/$F$4)/SUMPRODUCT($F471:$L471/$F$4:$L$4)*100</f>
        <v>89.8241262975082</v>
      </c>
      <c r="O471" s="1" cm="1">
        <f t="array" ref="O471">(G471/$G$4)/SUMPRODUCT($F471:$L471/$F$4:$L$4)*100</f>
        <v>1.14659676353571</v>
      </c>
      <c r="P471" s="1" cm="1">
        <f t="array" ref="P471">(H471/$H$4)/SUMPRODUCT($F471:$L471/$F$4:$L$4)*100</f>
        <v>0.118999437932613</v>
      </c>
      <c r="Q471" s="1" cm="1">
        <f t="array" ref="Q471">(I471/$I$4)/SUMPRODUCT($F471:$L471/$F$4:$L$4)*100</f>
        <v>0.381865548739609</v>
      </c>
      <c r="R471" s="1" cm="1">
        <f t="array" ref="R471">(J471/$J$4)/SUMPRODUCT($F471:$L471/$F$4:$L$4)*100</f>
        <v>6.32528046759661</v>
      </c>
      <c r="S471" s="1" cm="1">
        <f t="array" ref="S471">(K471/$K$4)/SUMPRODUCT($F471:$L471/$F$4:$L$4)*100</f>
        <v>2.20313148468724</v>
      </c>
      <c r="T471" s="1" cm="1">
        <f t="array" ref="T471">(L471/$L$4)/SUMPRODUCT($F471:$L471/$F$4:$L$4)*100</f>
        <v>0</v>
      </c>
      <c r="U471" s="1">
        <f t="shared" si="155"/>
        <v>100</v>
      </c>
      <c r="V471" s="1">
        <f t="shared" si="156"/>
        <v>6</v>
      </c>
      <c r="W471" s="1">
        <f t="shared" si="157"/>
        <v>7</v>
      </c>
      <c r="X471" s="1">
        <f t="shared" si="158"/>
        <v>6</v>
      </c>
      <c r="Y471" s="1">
        <f t="shared" si="159"/>
        <v>0.0214285714285714</v>
      </c>
      <c r="Z471" s="1">
        <f t="shared" si="160"/>
        <v>0</v>
      </c>
      <c r="AA471" s="1">
        <f t="shared" si="161"/>
        <v>0</v>
      </c>
      <c r="AB471" s="1">
        <f t="shared" si="162"/>
        <v>0.1</v>
      </c>
      <c r="AC471" s="1">
        <f t="shared" si="163"/>
        <v>0</v>
      </c>
      <c r="AD471" s="1">
        <f t="shared" si="164"/>
        <v>1.18999437932613</v>
      </c>
      <c r="AE471" s="1">
        <f t="shared" si="165"/>
        <v>0.0142857142857143</v>
      </c>
      <c r="AF471" s="1">
        <f t="shared" si="166"/>
        <v>70</v>
      </c>
      <c r="AG471" s="1">
        <f t="shared" si="167"/>
        <v>0.7</v>
      </c>
      <c r="AH471" s="7">
        <f t="shared" si="168"/>
        <v>0.101758737024918</v>
      </c>
      <c r="AI471" s="7" cm="1">
        <f t="array" ref="AI471">SQRT(SUMPRODUCT(N471:T471/100,(1-($N$4:$T$4/(SUMPRODUCT(N471:T471,$N$4:$T$4)/100)))^2))</f>
        <v>0.0290537376869327</v>
      </c>
      <c r="AJ471" s="7" cm="1">
        <f t="array" ref="AJ471">SUMPRODUCT(N471:T471,$N$3:$T$3)/100</f>
        <v>1.8947687920439</v>
      </c>
      <c r="AK471" s="7" cm="1">
        <f t="array" ref="AK471">SUMPRODUCT(N471:T471/100,($N$3:$T$3-(SUMPRODUCT(N471:T471,$N$3:$T$3)/100))^2)</f>
        <v>0.00234106527333297</v>
      </c>
      <c r="AL471" s="7" cm="1">
        <f t="array" ref="AL471">SUMPRODUCT(N471:T471/100,($N$2:$T$2-(SUMPRODUCT(N471:T471,$N$2:$T$2)/100))^2)</f>
        <v>2.09350754742919</v>
      </c>
      <c r="AM471" s="7" cm="1">
        <f t="array" ref="AM471">SUMPRODUCT(N471:T471,$N$2:$T$2)/100</f>
        <v>10.6504823790299</v>
      </c>
      <c r="AN471" s="1" cm="1">
        <f t="array" ref="AN471">SUMPRODUCT(N471:T471,$N$1:$T$1)/100</f>
        <v>1109.7582017422</v>
      </c>
      <c r="AO471" s="1" cm="1">
        <f t="array" ref="AO471">-8.314*SUMPRODUCT((N471:T471/100)*LN(N471:T471/100+0.000000000001))</f>
        <v>3.62139437182299</v>
      </c>
      <c r="AP471" s="1" cm="1">
        <f t="array" ref="AP471">SUMPRODUCT((N471:T471/100)^2)</f>
        <v>0.811471129274498</v>
      </c>
      <c r="AQ471" s="1" cm="1">
        <f t="array" ref="AQ471">1/SUMPRODUCT((N471:T471/100)^2)</f>
        <v>1.23232973290628</v>
      </c>
      <c r="AR471" s="1" t="s">
        <v>50</v>
      </c>
      <c r="AS471" s="6">
        <f t="shared" si="169"/>
        <v>1</v>
      </c>
      <c r="AT471" s="1">
        <v>969.85</v>
      </c>
      <c r="AU471" s="1">
        <v>4</v>
      </c>
      <c r="AV471" s="1">
        <v>80</v>
      </c>
      <c r="AW471" s="1">
        <v>449.85</v>
      </c>
      <c r="AX471" s="1">
        <v>0.667</v>
      </c>
      <c r="AY471" s="5">
        <f t="shared" si="170"/>
        <v>359.88</v>
      </c>
      <c r="AZ471" s="1">
        <f t="shared" si="171"/>
        <v>0.5336</v>
      </c>
      <c r="BA471" s="1">
        <f t="shared" si="172"/>
        <v>300.04995</v>
      </c>
      <c r="BB471" s="1">
        <f t="shared" si="173"/>
        <v>520</v>
      </c>
      <c r="BC471" s="1" t="s">
        <v>51</v>
      </c>
      <c r="BD471" s="1">
        <v>344</v>
      </c>
      <c r="BE471" s="1" t="s">
        <v>52</v>
      </c>
      <c r="BF471" s="1" t="s">
        <v>52</v>
      </c>
      <c r="BG471" s="1">
        <v>29</v>
      </c>
      <c r="BH471" s="1">
        <f t="shared" si="174"/>
        <v>1.69978902331353</v>
      </c>
      <c r="BI471" s="1">
        <f t="shared" si="175"/>
        <v>0.797969010201319</v>
      </c>
    </row>
    <row r="472" spans="1:61">
      <c r="A472" s="1">
        <v>655</v>
      </c>
      <c r="B472" s="1" t="s">
        <v>97</v>
      </c>
      <c r="C472" s="1" t="str">
        <f>_xlfn.XLOOKUP(A472,All!$A:$A,All!$C:$C,"")</f>
        <v>Cu-Al-Cr-Mg-Ni-Si</v>
      </c>
      <c r="D472" s="1">
        <v>2</v>
      </c>
      <c r="E472" s="1" t="s">
        <v>1344</v>
      </c>
      <c r="F472" s="1">
        <f t="shared" si="154"/>
        <v>92.27</v>
      </c>
      <c r="G472" s="1">
        <v>0.49</v>
      </c>
      <c r="H472" s="1">
        <v>0.11</v>
      </c>
      <c r="I472" s="1">
        <v>0.12</v>
      </c>
      <c r="J472" s="1">
        <v>5.98</v>
      </c>
      <c r="K472" s="1">
        <v>1.03</v>
      </c>
      <c r="L472" s="1">
        <v>0</v>
      </c>
      <c r="M472" s="1" t="s">
        <v>1345</v>
      </c>
      <c r="N472" s="1" cm="1">
        <f t="array" ref="N472">(F472/$F$4)/SUMPRODUCT($F472:$L472/$F$4:$L$4)*100</f>
        <v>89.8641984588999</v>
      </c>
      <c r="O472" s="1" cm="1">
        <f t="array" ref="O472">(G472/$G$4)/SUMPRODUCT($F472:$L472/$F$4:$L$4)*100</f>
        <v>1.12392244657047</v>
      </c>
      <c r="P472" s="1" cm="1">
        <f t="array" ref="P472">(H472/$H$4)/SUMPRODUCT($F472:$L472/$F$4:$L$4)*100</f>
        <v>0.130929392522741</v>
      </c>
      <c r="Q472" s="1" cm="1">
        <f t="array" ref="Q472">(I472/$I$4)/SUMPRODUCT($F472:$L472/$F$4:$L$4)*100</f>
        <v>0.305562478066051</v>
      </c>
      <c r="R472" s="1" cm="1">
        <f t="array" ref="R472">(J472/$J$4)/SUMPRODUCT($F472:$L472/$F$4:$L$4)*100</f>
        <v>6.30564153814258</v>
      </c>
      <c r="S472" s="1" cm="1">
        <f t="array" ref="S472">(K472/$K$4)/SUMPRODUCT($F472:$L472/$F$4:$L$4)*100</f>
        <v>2.26974568579824</v>
      </c>
      <c r="T472" s="1" cm="1">
        <f t="array" ref="T472">(L472/$L$4)/SUMPRODUCT($F472:$L472/$F$4:$L$4)*100</f>
        <v>0</v>
      </c>
      <c r="U472" s="1">
        <f t="shared" si="155"/>
        <v>100</v>
      </c>
      <c r="V472" s="1">
        <f t="shared" si="156"/>
        <v>5.80582524271845</v>
      </c>
      <c r="W472" s="1">
        <f t="shared" si="157"/>
        <v>7.01</v>
      </c>
      <c r="X472" s="1">
        <f t="shared" si="158"/>
        <v>6.1594</v>
      </c>
      <c r="Y472" s="1">
        <f t="shared" si="159"/>
        <v>0.0171184022824536</v>
      </c>
      <c r="Z472" s="1">
        <f t="shared" si="160"/>
        <v>0</v>
      </c>
      <c r="AA472" s="1">
        <f t="shared" si="161"/>
        <v>0</v>
      </c>
      <c r="AB472" s="1">
        <f t="shared" si="162"/>
        <v>0.11</v>
      </c>
      <c r="AC472" s="1">
        <f t="shared" si="163"/>
        <v>0</v>
      </c>
      <c r="AD472" s="1">
        <f t="shared" si="164"/>
        <v>1.19026720475219</v>
      </c>
      <c r="AE472" s="1">
        <f t="shared" si="165"/>
        <v>0.0156918687589158</v>
      </c>
      <c r="AF472" s="1">
        <f t="shared" si="166"/>
        <v>63.7272727272727</v>
      </c>
      <c r="AG472" s="1">
        <f t="shared" si="167"/>
        <v>0.7711</v>
      </c>
      <c r="AH472" s="7">
        <f t="shared" si="168"/>
        <v>0.101358015411001</v>
      </c>
      <c r="AI472" s="7" cm="1">
        <f t="array" ref="AI472">SQRT(SUMPRODUCT(N472:T472/100,(1-($N$4:$T$4/(SUMPRODUCT(N472:T472,$N$4:$T$4)/100)))^2))</f>
        <v>0.0283459528596504</v>
      </c>
      <c r="AJ472" s="7" cm="1">
        <f t="array" ref="AJ472">SUMPRODUCT(N472:T472,$N$3:$T$3)/100</f>
        <v>1.89525413989612</v>
      </c>
      <c r="AK472" s="7" cm="1">
        <f t="array" ref="AK472">SUMPRODUCT(N472:T472/100,($N$3:$T$3-(SUMPRODUCT(N472:T472,$N$3:$T$3)/100))^2)</f>
        <v>0.00206807954721929</v>
      </c>
      <c r="AL472" s="7" cm="1">
        <f t="array" ref="AL472">SUMPRODUCT(N472:T472/100,($N$2:$T$2-(SUMPRODUCT(N472:T472,$N$2:$T$2)/100))^2)</f>
        <v>2.05513365727056</v>
      </c>
      <c r="AM472" s="7" cm="1">
        <f t="array" ref="AM472">SUMPRODUCT(N472:T472,$N$2:$T$2)/100</f>
        <v>10.654100498235</v>
      </c>
      <c r="AN472" s="1" cm="1">
        <f t="array" ref="AN472">SUMPRODUCT(N472:T472,$N$1:$T$1)/100</f>
        <v>1110.43082202411</v>
      </c>
      <c r="AO472" s="1" cm="1">
        <f t="array" ref="AO472">-8.314*SUMPRODUCT((N472:T472/100)*LN(N472:T472/100+0.000000000001))</f>
        <v>3.60047464611669</v>
      </c>
      <c r="AP472" s="1" cm="1">
        <f t="array" ref="AP472">SUMPRODUCT((N472:T472/100)^2)</f>
        <v>0.812186073794603</v>
      </c>
      <c r="AQ472" s="1" cm="1">
        <f t="array" ref="AQ472">1/SUMPRODUCT((N472:T472/100)^2)</f>
        <v>1.23124494775922</v>
      </c>
      <c r="AR472" s="1" t="s">
        <v>50</v>
      </c>
      <c r="AS472" s="6">
        <f t="shared" si="169"/>
        <v>1</v>
      </c>
      <c r="AT472" s="1">
        <v>969.85</v>
      </c>
      <c r="AU472" s="1">
        <v>6</v>
      </c>
      <c r="AV472" s="1">
        <v>50</v>
      </c>
      <c r="AW472" s="1">
        <v>449.85</v>
      </c>
      <c r="AX472" s="1">
        <v>3</v>
      </c>
      <c r="AY472" s="5">
        <f t="shared" si="170"/>
        <v>224.925</v>
      </c>
      <c r="AZ472" s="1">
        <f t="shared" si="171"/>
        <v>1.5</v>
      </c>
      <c r="BA472" s="1">
        <f t="shared" si="172"/>
        <v>1349.55</v>
      </c>
      <c r="BB472" s="1">
        <f t="shared" si="173"/>
        <v>520</v>
      </c>
      <c r="BC472" s="1" t="s">
        <v>51</v>
      </c>
      <c r="BD472" s="1">
        <v>352</v>
      </c>
      <c r="BE472" s="1" t="s">
        <v>52</v>
      </c>
      <c r="BF472" s="1" t="s">
        <v>52</v>
      </c>
      <c r="BG472" s="1">
        <v>29</v>
      </c>
      <c r="BH472" s="1">
        <f t="shared" si="174"/>
        <v>1.80267642378205</v>
      </c>
      <c r="BI472" s="1">
        <f t="shared" si="175"/>
        <v>0.794376225885031</v>
      </c>
    </row>
    <row r="473" spans="1:61">
      <c r="A473" s="1">
        <v>895</v>
      </c>
      <c r="B473" s="1" t="s">
        <v>99</v>
      </c>
      <c r="C473" s="1" t="str">
        <f>_xlfn.XLOOKUP(A473,All!$A:$A,All!$C:$C,"")</f>
        <v>Cu-Al-Cr-Mg-Ni-Si</v>
      </c>
      <c r="D473" s="1">
        <v>2</v>
      </c>
      <c r="E473" s="1" t="s">
        <v>1344</v>
      </c>
      <c r="F473" s="1">
        <f t="shared" si="154"/>
        <v>92.25</v>
      </c>
      <c r="G473" s="1">
        <v>0.5</v>
      </c>
      <c r="H473" s="1">
        <v>0.1</v>
      </c>
      <c r="I473" s="1">
        <v>0.15</v>
      </c>
      <c r="J473" s="1">
        <v>6</v>
      </c>
      <c r="K473" s="1">
        <v>1</v>
      </c>
      <c r="L473" s="1">
        <v>0</v>
      </c>
      <c r="M473" s="1" t="s">
        <v>1345</v>
      </c>
      <c r="N473" s="1" cm="1">
        <f t="array" ref="N473">(F473/$F$4)/SUMPRODUCT($F473:$L473/$F$4:$L$4)*100</f>
        <v>89.8241262975082</v>
      </c>
      <c r="O473" s="1" cm="1">
        <f t="array" ref="O473">(G473/$G$4)/SUMPRODUCT($F473:$L473/$F$4:$L$4)*100</f>
        <v>1.14659676353571</v>
      </c>
      <c r="P473" s="1" cm="1">
        <f t="array" ref="P473">(H473/$H$4)/SUMPRODUCT($F473:$L473/$F$4:$L$4)*100</f>
        <v>0.118999437932613</v>
      </c>
      <c r="Q473" s="1" cm="1">
        <f t="array" ref="Q473">(I473/$I$4)/SUMPRODUCT($F473:$L473/$F$4:$L$4)*100</f>
        <v>0.381865548739609</v>
      </c>
      <c r="R473" s="1" cm="1">
        <f t="array" ref="R473">(J473/$J$4)/SUMPRODUCT($F473:$L473/$F$4:$L$4)*100</f>
        <v>6.32528046759661</v>
      </c>
      <c r="S473" s="1" cm="1">
        <f t="array" ref="S473">(K473/$K$4)/SUMPRODUCT($F473:$L473/$F$4:$L$4)*100</f>
        <v>2.20313148468724</v>
      </c>
      <c r="T473" s="1" cm="1">
        <f t="array" ref="T473">(L473/$L$4)/SUMPRODUCT($F473:$L473/$F$4:$L$4)*100</f>
        <v>0</v>
      </c>
      <c r="U473" s="1">
        <f t="shared" si="155"/>
        <v>100</v>
      </c>
      <c r="V473" s="1">
        <f t="shared" si="156"/>
        <v>6</v>
      </c>
      <c r="W473" s="1">
        <f t="shared" si="157"/>
        <v>7</v>
      </c>
      <c r="X473" s="1">
        <f t="shared" si="158"/>
        <v>6</v>
      </c>
      <c r="Y473" s="1">
        <f t="shared" si="159"/>
        <v>0.0214285714285714</v>
      </c>
      <c r="Z473" s="1">
        <f t="shared" si="160"/>
        <v>0</v>
      </c>
      <c r="AA473" s="1">
        <f t="shared" si="161"/>
        <v>0</v>
      </c>
      <c r="AB473" s="1">
        <f t="shared" si="162"/>
        <v>0.1</v>
      </c>
      <c r="AC473" s="1">
        <f t="shared" si="163"/>
        <v>0</v>
      </c>
      <c r="AD473" s="1">
        <f t="shared" si="164"/>
        <v>1.18999437932613</v>
      </c>
      <c r="AE473" s="1">
        <f t="shared" si="165"/>
        <v>0.0142857142857143</v>
      </c>
      <c r="AF473" s="1">
        <f t="shared" si="166"/>
        <v>70</v>
      </c>
      <c r="AG473" s="1">
        <f t="shared" si="167"/>
        <v>0.7</v>
      </c>
      <c r="AH473" s="7">
        <f t="shared" si="168"/>
        <v>0.101758737024918</v>
      </c>
      <c r="AI473" s="7" cm="1">
        <f t="array" ref="AI473">SQRT(SUMPRODUCT(N473:T473/100,(1-($N$4:$T$4/(SUMPRODUCT(N473:T473,$N$4:$T$4)/100)))^2))</f>
        <v>0.0290537376869327</v>
      </c>
      <c r="AJ473" s="7" cm="1">
        <f t="array" ref="AJ473">SUMPRODUCT(N473:T473,$N$3:$T$3)/100</f>
        <v>1.8947687920439</v>
      </c>
      <c r="AK473" s="7" cm="1">
        <f t="array" ref="AK473">SUMPRODUCT(N473:T473/100,($N$3:$T$3-(SUMPRODUCT(N473:T473,$N$3:$T$3)/100))^2)</f>
        <v>0.00234106527333297</v>
      </c>
      <c r="AL473" s="7" cm="1">
        <f t="array" ref="AL473">SUMPRODUCT(N473:T473/100,($N$2:$T$2-(SUMPRODUCT(N473:T473,$N$2:$T$2)/100))^2)</f>
        <v>2.09350754742919</v>
      </c>
      <c r="AM473" s="7" cm="1">
        <f t="array" ref="AM473">SUMPRODUCT(N473:T473,$N$2:$T$2)/100</f>
        <v>10.6504823790299</v>
      </c>
      <c r="AN473" s="1" cm="1">
        <f t="array" ref="AN473">SUMPRODUCT(N473:T473,$N$1:$T$1)/100</f>
        <v>1109.7582017422</v>
      </c>
      <c r="AO473" s="1" cm="1">
        <f t="array" ref="AO473">-8.314*SUMPRODUCT((N473:T473/100)*LN(N473:T473/100+0.000000000001))</f>
        <v>3.62139437182299</v>
      </c>
      <c r="AP473" s="1" cm="1">
        <f t="array" ref="AP473">SUMPRODUCT((N473:T473/100)^2)</f>
        <v>0.811471129274498</v>
      </c>
      <c r="AQ473" s="1" cm="1">
        <f t="array" ref="AQ473">1/SUMPRODUCT((N473:T473/100)^2)</f>
        <v>1.23232973290628</v>
      </c>
      <c r="AR473" s="1" t="s">
        <v>54</v>
      </c>
      <c r="AS473" s="6">
        <f t="shared" si="169"/>
        <v>0</v>
      </c>
      <c r="AT473" s="1">
        <v>979.85</v>
      </c>
      <c r="AU473" s="1">
        <v>4</v>
      </c>
      <c r="AV473" s="1">
        <v>0</v>
      </c>
      <c r="AW473" s="1">
        <v>399.85</v>
      </c>
      <c r="AX473" s="1">
        <v>0.5</v>
      </c>
      <c r="AY473" s="5">
        <f t="shared" si="170"/>
        <v>0</v>
      </c>
      <c r="AZ473" s="1">
        <f t="shared" si="171"/>
        <v>0</v>
      </c>
      <c r="BA473" s="1">
        <f t="shared" si="172"/>
        <v>199.925</v>
      </c>
      <c r="BB473" s="1">
        <f t="shared" si="173"/>
        <v>580</v>
      </c>
      <c r="BC473" s="1" t="s">
        <v>51</v>
      </c>
      <c r="BD473" s="1">
        <v>232</v>
      </c>
      <c r="BE473" s="1" t="s">
        <v>52</v>
      </c>
      <c r="BF473" s="1" t="s">
        <v>52</v>
      </c>
      <c r="BG473" s="1">
        <v>28</v>
      </c>
      <c r="BH473" s="1">
        <f t="shared" si="174"/>
        <v>0.259365416754234</v>
      </c>
      <c r="BI473" s="1">
        <f t="shared" si="175"/>
        <v>0.929061249041944</v>
      </c>
    </row>
    <row r="474" spans="1:61">
      <c r="A474" s="1">
        <v>838</v>
      </c>
      <c r="B474" s="1" t="s">
        <v>99</v>
      </c>
      <c r="C474" s="1" t="str">
        <f>_xlfn.XLOOKUP(A474,All!$A:$A,All!$C:$C,"")</f>
        <v>Cu-Al-Cr-Mg-Ni-Si</v>
      </c>
      <c r="D474" s="1">
        <v>2</v>
      </c>
      <c r="E474" s="1" t="s">
        <v>1344</v>
      </c>
      <c r="F474" s="1">
        <f t="shared" si="154"/>
        <v>92.25</v>
      </c>
      <c r="G474" s="1">
        <v>0.5</v>
      </c>
      <c r="H474" s="1">
        <v>0.1</v>
      </c>
      <c r="I474" s="1">
        <v>0.15</v>
      </c>
      <c r="J474" s="1">
        <v>6</v>
      </c>
      <c r="K474" s="1">
        <v>1</v>
      </c>
      <c r="L474" s="1">
        <v>0</v>
      </c>
      <c r="M474" s="1" t="s">
        <v>1345</v>
      </c>
      <c r="N474" s="1" cm="1">
        <f t="array" ref="N474">(F474/$F$4)/SUMPRODUCT($F474:$L474/$F$4:$L$4)*100</f>
        <v>89.8241262975082</v>
      </c>
      <c r="O474" s="1" cm="1">
        <f t="array" ref="O474">(G474/$G$4)/SUMPRODUCT($F474:$L474/$F$4:$L$4)*100</f>
        <v>1.14659676353571</v>
      </c>
      <c r="P474" s="1" cm="1">
        <f t="array" ref="P474">(H474/$H$4)/SUMPRODUCT($F474:$L474/$F$4:$L$4)*100</f>
        <v>0.118999437932613</v>
      </c>
      <c r="Q474" s="1" cm="1">
        <f t="array" ref="Q474">(I474/$I$4)/SUMPRODUCT($F474:$L474/$F$4:$L$4)*100</f>
        <v>0.381865548739609</v>
      </c>
      <c r="R474" s="1" cm="1">
        <f t="array" ref="R474">(J474/$J$4)/SUMPRODUCT($F474:$L474/$F$4:$L$4)*100</f>
        <v>6.32528046759661</v>
      </c>
      <c r="S474" s="1" cm="1">
        <f t="array" ref="S474">(K474/$K$4)/SUMPRODUCT($F474:$L474/$F$4:$L$4)*100</f>
        <v>2.20313148468724</v>
      </c>
      <c r="T474" s="1" cm="1">
        <f t="array" ref="T474">(L474/$L$4)/SUMPRODUCT($F474:$L474/$F$4:$L$4)*100</f>
        <v>0</v>
      </c>
      <c r="U474" s="1">
        <f t="shared" si="155"/>
        <v>100</v>
      </c>
      <c r="V474" s="1">
        <f t="shared" si="156"/>
        <v>6</v>
      </c>
      <c r="W474" s="1">
        <f t="shared" si="157"/>
        <v>7</v>
      </c>
      <c r="X474" s="1">
        <f t="shared" si="158"/>
        <v>6</v>
      </c>
      <c r="Y474" s="1">
        <f t="shared" si="159"/>
        <v>0.0214285714285714</v>
      </c>
      <c r="Z474" s="1">
        <f t="shared" si="160"/>
        <v>0</v>
      </c>
      <c r="AA474" s="1">
        <f t="shared" si="161"/>
        <v>0</v>
      </c>
      <c r="AB474" s="1">
        <f t="shared" si="162"/>
        <v>0.1</v>
      </c>
      <c r="AC474" s="1">
        <f t="shared" si="163"/>
        <v>0</v>
      </c>
      <c r="AD474" s="1">
        <f t="shared" si="164"/>
        <v>1.18999437932613</v>
      </c>
      <c r="AE474" s="1">
        <f t="shared" si="165"/>
        <v>0.0142857142857143</v>
      </c>
      <c r="AF474" s="1">
        <f t="shared" si="166"/>
        <v>70</v>
      </c>
      <c r="AG474" s="1">
        <f t="shared" si="167"/>
        <v>0.7</v>
      </c>
      <c r="AH474" s="7">
        <f t="shared" si="168"/>
        <v>0.101758737024918</v>
      </c>
      <c r="AI474" s="7" cm="1">
        <f t="array" ref="AI474">SQRT(SUMPRODUCT(N474:T474/100,(1-($N$4:$T$4/(SUMPRODUCT(N474:T474,$N$4:$T$4)/100)))^2))</f>
        <v>0.0290537376869327</v>
      </c>
      <c r="AJ474" s="7" cm="1">
        <f t="array" ref="AJ474">SUMPRODUCT(N474:T474,$N$3:$T$3)/100</f>
        <v>1.8947687920439</v>
      </c>
      <c r="AK474" s="7" cm="1">
        <f t="array" ref="AK474">SUMPRODUCT(N474:T474/100,($N$3:$T$3-(SUMPRODUCT(N474:T474,$N$3:$T$3)/100))^2)</f>
        <v>0.00234106527333297</v>
      </c>
      <c r="AL474" s="7" cm="1">
        <f t="array" ref="AL474">SUMPRODUCT(N474:T474/100,($N$2:$T$2-(SUMPRODUCT(N474:T474,$N$2:$T$2)/100))^2)</f>
        <v>2.09350754742919</v>
      </c>
      <c r="AM474" s="7" cm="1">
        <f t="array" ref="AM474">SUMPRODUCT(N474:T474,$N$2:$T$2)/100</f>
        <v>10.6504823790299</v>
      </c>
      <c r="AN474" s="1" cm="1">
        <f t="array" ref="AN474">SUMPRODUCT(N474:T474,$N$1:$T$1)/100</f>
        <v>1109.7582017422</v>
      </c>
      <c r="AO474" s="1" cm="1">
        <f t="array" ref="AO474">-8.314*SUMPRODUCT((N474:T474/100)*LN(N474:T474/100+0.000000000001))</f>
        <v>3.62139437182299</v>
      </c>
      <c r="AP474" s="1" cm="1">
        <f t="array" ref="AP474">SUMPRODUCT((N474:T474/100)^2)</f>
        <v>0.811471129274498</v>
      </c>
      <c r="AQ474" s="1" cm="1">
        <f t="array" ref="AQ474">1/SUMPRODUCT((N474:T474/100)^2)</f>
        <v>1.23232973290628</v>
      </c>
      <c r="AR474" s="1" t="s">
        <v>55</v>
      </c>
      <c r="AS474" s="6">
        <f t="shared" si="169"/>
        <v>2</v>
      </c>
      <c r="AT474" s="1">
        <v>979.85</v>
      </c>
      <c r="AU474" s="1">
        <v>4</v>
      </c>
      <c r="AV474" s="1">
        <v>50</v>
      </c>
      <c r="AW474" s="1">
        <v>549.85</v>
      </c>
      <c r="AX474" s="1">
        <v>0.083</v>
      </c>
      <c r="AY474" s="5">
        <f t="shared" si="170"/>
        <v>274.925</v>
      </c>
      <c r="AZ474" s="1">
        <f t="shared" si="171"/>
        <v>0.0415</v>
      </c>
      <c r="BA474" s="1">
        <f t="shared" si="172"/>
        <v>45.63755</v>
      </c>
      <c r="BB474" s="1">
        <f t="shared" si="173"/>
        <v>430</v>
      </c>
      <c r="BC474" s="1" t="s">
        <v>56</v>
      </c>
      <c r="BD474" s="1">
        <v>265</v>
      </c>
      <c r="BE474" s="1" t="s">
        <v>52</v>
      </c>
      <c r="BF474" s="1" t="s">
        <v>52</v>
      </c>
      <c r="BG474" s="1">
        <v>28</v>
      </c>
      <c r="BH474" s="1">
        <f t="shared" si="174"/>
        <v>0.683775943686883</v>
      </c>
      <c r="BI474" s="1">
        <f t="shared" si="175"/>
        <v>0.881909255770372</v>
      </c>
    </row>
    <row r="475" spans="1:61">
      <c r="A475" s="1">
        <v>889</v>
      </c>
      <c r="B475" s="1" t="s">
        <v>99</v>
      </c>
      <c r="C475" s="1" t="str">
        <f>_xlfn.XLOOKUP(A475,All!$A:$A,All!$C:$C,"")</f>
        <v>Cu-Al-Cr-Mg-Ni-Si</v>
      </c>
      <c r="D475" s="1">
        <v>2</v>
      </c>
      <c r="E475" s="1" t="s">
        <v>1344</v>
      </c>
      <c r="F475" s="1">
        <f t="shared" si="154"/>
        <v>92.25</v>
      </c>
      <c r="G475" s="1">
        <v>0.5</v>
      </c>
      <c r="H475" s="1">
        <v>0.1</v>
      </c>
      <c r="I475" s="1">
        <v>0.15</v>
      </c>
      <c r="J475" s="1">
        <v>6</v>
      </c>
      <c r="K475" s="1">
        <v>1</v>
      </c>
      <c r="L475" s="1">
        <v>0</v>
      </c>
      <c r="M475" s="1" t="s">
        <v>1345</v>
      </c>
      <c r="N475" s="1" cm="1">
        <f t="array" ref="N475">(F475/$F$4)/SUMPRODUCT($F475:$L475/$F$4:$L$4)*100</f>
        <v>89.8241262975082</v>
      </c>
      <c r="O475" s="1" cm="1">
        <f t="array" ref="O475">(G475/$G$4)/SUMPRODUCT($F475:$L475/$F$4:$L$4)*100</f>
        <v>1.14659676353571</v>
      </c>
      <c r="P475" s="1" cm="1">
        <f t="array" ref="P475">(H475/$H$4)/SUMPRODUCT($F475:$L475/$F$4:$L$4)*100</f>
        <v>0.118999437932613</v>
      </c>
      <c r="Q475" s="1" cm="1">
        <f t="array" ref="Q475">(I475/$I$4)/SUMPRODUCT($F475:$L475/$F$4:$L$4)*100</f>
        <v>0.381865548739609</v>
      </c>
      <c r="R475" s="1" cm="1">
        <f t="array" ref="R475">(J475/$J$4)/SUMPRODUCT($F475:$L475/$F$4:$L$4)*100</f>
        <v>6.32528046759661</v>
      </c>
      <c r="S475" s="1" cm="1">
        <f t="array" ref="S475">(K475/$K$4)/SUMPRODUCT($F475:$L475/$F$4:$L$4)*100</f>
        <v>2.20313148468724</v>
      </c>
      <c r="T475" s="1" cm="1">
        <f t="array" ref="T475">(L475/$L$4)/SUMPRODUCT($F475:$L475/$F$4:$L$4)*100</f>
        <v>0</v>
      </c>
      <c r="U475" s="1">
        <f t="shared" si="155"/>
        <v>100</v>
      </c>
      <c r="V475" s="1">
        <f t="shared" si="156"/>
        <v>6</v>
      </c>
      <c r="W475" s="1">
        <f t="shared" si="157"/>
        <v>7</v>
      </c>
      <c r="X475" s="1">
        <f t="shared" si="158"/>
        <v>6</v>
      </c>
      <c r="Y475" s="1">
        <f t="shared" si="159"/>
        <v>0.0214285714285714</v>
      </c>
      <c r="Z475" s="1">
        <f t="shared" si="160"/>
        <v>0</v>
      </c>
      <c r="AA475" s="1">
        <f t="shared" si="161"/>
        <v>0</v>
      </c>
      <c r="AB475" s="1">
        <f t="shared" si="162"/>
        <v>0.1</v>
      </c>
      <c r="AC475" s="1">
        <f t="shared" si="163"/>
        <v>0</v>
      </c>
      <c r="AD475" s="1">
        <f t="shared" si="164"/>
        <v>1.18999437932613</v>
      </c>
      <c r="AE475" s="1">
        <f t="shared" si="165"/>
        <v>0.0142857142857143</v>
      </c>
      <c r="AF475" s="1">
        <f t="shared" si="166"/>
        <v>70</v>
      </c>
      <c r="AG475" s="1">
        <f t="shared" si="167"/>
        <v>0.7</v>
      </c>
      <c r="AH475" s="7">
        <f t="shared" si="168"/>
        <v>0.101758737024918</v>
      </c>
      <c r="AI475" s="7" cm="1">
        <f t="array" ref="AI475">SQRT(SUMPRODUCT(N475:T475/100,(1-($N$4:$T$4/(SUMPRODUCT(N475:T475,$N$4:$T$4)/100)))^2))</f>
        <v>0.0290537376869327</v>
      </c>
      <c r="AJ475" s="7" cm="1">
        <f t="array" ref="AJ475">SUMPRODUCT(N475:T475,$N$3:$T$3)/100</f>
        <v>1.8947687920439</v>
      </c>
      <c r="AK475" s="7" cm="1">
        <f t="array" ref="AK475">SUMPRODUCT(N475:T475/100,($N$3:$T$3-(SUMPRODUCT(N475:T475,$N$3:$T$3)/100))^2)</f>
        <v>0.00234106527333297</v>
      </c>
      <c r="AL475" s="7" cm="1">
        <f t="array" ref="AL475">SUMPRODUCT(N475:T475/100,($N$2:$T$2-(SUMPRODUCT(N475:T475,$N$2:$T$2)/100))^2)</f>
        <v>2.09350754742919</v>
      </c>
      <c r="AM475" s="7" cm="1">
        <f t="array" ref="AM475">SUMPRODUCT(N475:T475,$N$2:$T$2)/100</f>
        <v>10.6504823790299</v>
      </c>
      <c r="AN475" s="1" cm="1">
        <f t="array" ref="AN475">SUMPRODUCT(N475:T475,$N$1:$T$1)/100</f>
        <v>1109.7582017422</v>
      </c>
      <c r="AO475" s="1" cm="1">
        <f t="array" ref="AO475">-8.314*SUMPRODUCT((N475:T475/100)*LN(N475:T475/100+0.000000000001))</f>
        <v>3.62139437182299</v>
      </c>
      <c r="AP475" s="1" cm="1">
        <f t="array" ref="AP475">SUMPRODUCT((N475:T475/100)^2)</f>
        <v>0.811471129274498</v>
      </c>
      <c r="AQ475" s="1" cm="1">
        <f t="array" ref="AQ475">1/SUMPRODUCT((N475:T475/100)^2)</f>
        <v>1.23232973290628</v>
      </c>
      <c r="AR475" s="1" t="s">
        <v>55</v>
      </c>
      <c r="AS475" s="6">
        <f t="shared" si="169"/>
        <v>2</v>
      </c>
      <c r="AT475" s="1">
        <v>979.85</v>
      </c>
      <c r="AU475" s="1">
        <v>4</v>
      </c>
      <c r="AV475" s="1">
        <v>60</v>
      </c>
      <c r="AW475" s="1">
        <v>499.85</v>
      </c>
      <c r="AX475" s="1">
        <v>0.5</v>
      </c>
      <c r="AY475" s="5">
        <f t="shared" si="170"/>
        <v>299.91</v>
      </c>
      <c r="AZ475" s="1">
        <f t="shared" si="171"/>
        <v>0.3</v>
      </c>
      <c r="BA475" s="1">
        <f t="shared" si="172"/>
        <v>249.925</v>
      </c>
      <c r="BB475" s="1">
        <f t="shared" si="173"/>
        <v>480</v>
      </c>
      <c r="BC475" s="1" t="s">
        <v>56</v>
      </c>
      <c r="BD475" s="1">
        <v>287</v>
      </c>
      <c r="BE475" s="1" t="s">
        <v>52</v>
      </c>
      <c r="BF475" s="1" t="s">
        <v>52</v>
      </c>
      <c r="BG475" s="1">
        <v>28</v>
      </c>
      <c r="BH475" s="1">
        <f t="shared" si="174"/>
        <v>0.966716294975316</v>
      </c>
      <c r="BI475" s="1">
        <f t="shared" si="175"/>
        <v>0.855699794660814</v>
      </c>
    </row>
    <row r="476" spans="1:61">
      <c r="A476" s="1">
        <v>690</v>
      </c>
      <c r="B476" s="1" t="s">
        <v>96</v>
      </c>
      <c r="C476" s="1" t="str">
        <f>_xlfn.XLOOKUP(A476,All!$A:$A,All!$C:$C,"")</f>
        <v>Cu-Al-Cr-Mg-Ni-Si</v>
      </c>
      <c r="D476" s="1">
        <v>2</v>
      </c>
      <c r="E476" s="1" t="s">
        <v>1344</v>
      </c>
      <c r="F476" s="1">
        <f t="shared" si="154"/>
        <v>92.25</v>
      </c>
      <c r="G476" s="1">
        <v>0.5</v>
      </c>
      <c r="H476" s="1">
        <v>0.1</v>
      </c>
      <c r="I476" s="1">
        <v>0.15</v>
      </c>
      <c r="J476" s="1">
        <v>6</v>
      </c>
      <c r="K476" s="1">
        <v>1</v>
      </c>
      <c r="L476" s="1">
        <v>0</v>
      </c>
      <c r="M476" s="1" t="s">
        <v>1345</v>
      </c>
      <c r="N476" s="1" cm="1">
        <f t="array" ref="N476">(F476/$F$4)/SUMPRODUCT($F476:$L476/$F$4:$L$4)*100</f>
        <v>89.8241262975082</v>
      </c>
      <c r="O476" s="1" cm="1">
        <f t="array" ref="O476">(G476/$G$4)/SUMPRODUCT($F476:$L476/$F$4:$L$4)*100</f>
        <v>1.14659676353571</v>
      </c>
      <c r="P476" s="1" cm="1">
        <f t="array" ref="P476">(H476/$H$4)/SUMPRODUCT($F476:$L476/$F$4:$L$4)*100</f>
        <v>0.118999437932613</v>
      </c>
      <c r="Q476" s="1" cm="1">
        <f t="array" ref="Q476">(I476/$I$4)/SUMPRODUCT($F476:$L476/$F$4:$L$4)*100</f>
        <v>0.381865548739609</v>
      </c>
      <c r="R476" s="1" cm="1">
        <f t="array" ref="R476">(J476/$J$4)/SUMPRODUCT($F476:$L476/$F$4:$L$4)*100</f>
        <v>6.32528046759661</v>
      </c>
      <c r="S476" s="1" cm="1">
        <f t="array" ref="S476">(K476/$K$4)/SUMPRODUCT($F476:$L476/$F$4:$L$4)*100</f>
        <v>2.20313148468724</v>
      </c>
      <c r="T476" s="1" cm="1">
        <f t="array" ref="T476">(L476/$L$4)/SUMPRODUCT($F476:$L476/$F$4:$L$4)*100</f>
        <v>0</v>
      </c>
      <c r="U476" s="1">
        <f t="shared" si="155"/>
        <v>100</v>
      </c>
      <c r="V476" s="1">
        <f t="shared" si="156"/>
        <v>6</v>
      </c>
      <c r="W476" s="1">
        <f t="shared" si="157"/>
        <v>7</v>
      </c>
      <c r="X476" s="1">
        <f t="shared" si="158"/>
        <v>6</v>
      </c>
      <c r="Y476" s="1">
        <f t="shared" si="159"/>
        <v>0.0214285714285714</v>
      </c>
      <c r="Z476" s="1">
        <f t="shared" si="160"/>
        <v>0</v>
      </c>
      <c r="AA476" s="1">
        <f t="shared" si="161"/>
        <v>0</v>
      </c>
      <c r="AB476" s="1">
        <f t="shared" si="162"/>
        <v>0.1</v>
      </c>
      <c r="AC476" s="1">
        <f t="shared" si="163"/>
        <v>0</v>
      </c>
      <c r="AD476" s="1">
        <f t="shared" si="164"/>
        <v>1.18999437932613</v>
      </c>
      <c r="AE476" s="1">
        <f t="shared" si="165"/>
        <v>0.0142857142857143</v>
      </c>
      <c r="AF476" s="1">
        <f t="shared" si="166"/>
        <v>70</v>
      </c>
      <c r="AG476" s="1">
        <f t="shared" si="167"/>
        <v>0.7</v>
      </c>
      <c r="AH476" s="7">
        <f t="shared" si="168"/>
        <v>0.101758737024918</v>
      </c>
      <c r="AI476" s="7" cm="1">
        <f t="array" ref="AI476">SQRT(SUMPRODUCT(N476:T476/100,(1-($N$4:$T$4/(SUMPRODUCT(N476:T476,$N$4:$T$4)/100)))^2))</f>
        <v>0.0290537376869327</v>
      </c>
      <c r="AJ476" s="7" cm="1">
        <f t="array" ref="AJ476">SUMPRODUCT(N476:T476,$N$3:$T$3)/100</f>
        <v>1.8947687920439</v>
      </c>
      <c r="AK476" s="7" cm="1">
        <f t="array" ref="AK476">SUMPRODUCT(N476:T476/100,($N$3:$T$3-(SUMPRODUCT(N476:T476,$N$3:$T$3)/100))^2)</f>
        <v>0.00234106527333297</v>
      </c>
      <c r="AL476" s="7" cm="1">
        <f t="array" ref="AL476">SUMPRODUCT(N476:T476/100,($N$2:$T$2-(SUMPRODUCT(N476:T476,$N$2:$T$2)/100))^2)</f>
        <v>2.09350754742919</v>
      </c>
      <c r="AM476" s="7" cm="1">
        <f t="array" ref="AM476">SUMPRODUCT(N476:T476,$N$2:$T$2)/100</f>
        <v>10.6504823790299</v>
      </c>
      <c r="AN476" s="1" cm="1">
        <f t="array" ref="AN476">SUMPRODUCT(N476:T476,$N$1:$T$1)/100</f>
        <v>1109.7582017422</v>
      </c>
      <c r="AO476" s="1" cm="1">
        <f t="array" ref="AO476">-8.314*SUMPRODUCT((N476:T476/100)*LN(N476:T476/100+0.000000000001))</f>
        <v>3.62139437182299</v>
      </c>
      <c r="AP476" s="1" cm="1">
        <f t="array" ref="AP476">SUMPRODUCT((N476:T476/100)^2)</f>
        <v>0.811471129274498</v>
      </c>
      <c r="AQ476" s="1" cm="1">
        <f t="array" ref="AQ476">1/SUMPRODUCT((N476:T476/100)^2)</f>
        <v>1.23232973290628</v>
      </c>
      <c r="AR476" s="1" t="s">
        <v>54</v>
      </c>
      <c r="AS476" s="6">
        <f t="shared" si="169"/>
        <v>0</v>
      </c>
      <c r="AT476" s="1">
        <v>969.85</v>
      </c>
      <c r="AU476" s="1">
        <v>4</v>
      </c>
      <c r="AV476" s="1">
        <v>0</v>
      </c>
      <c r="AW476" s="1">
        <v>399.85</v>
      </c>
      <c r="AX476" s="1">
        <v>6</v>
      </c>
      <c r="AY476" s="5">
        <f t="shared" si="170"/>
        <v>0</v>
      </c>
      <c r="AZ476" s="1">
        <f t="shared" si="171"/>
        <v>0</v>
      </c>
      <c r="BA476" s="1">
        <f t="shared" si="172"/>
        <v>2399.1</v>
      </c>
      <c r="BB476" s="1">
        <f t="shared" si="173"/>
        <v>570</v>
      </c>
      <c r="BC476" s="1" t="s">
        <v>51</v>
      </c>
      <c r="BD476" s="1">
        <v>297</v>
      </c>
      <c r="BE476" s="1" t="s">
        <v>52</v>
      </c>
      <c r="BF476" s="1" t="s">
        <v>52</v>
      </c>
      <c r="BG476" s="1">
        <v>28</v>
      </c>
      <c r="BH476" s="1">
        <f t="shared" si="174"/>
        <v>1.09532554556097</v>
      </c>
      <c r="BI476" s="1">
        <f t="shared" si="175"/>
        <v>0.845300153632359</v>
      </c>
    </row>
    <row r="477" spans="1:61">
      <c r="A477" s="1">
        <v>707</v>
      </c>
      <c r="B477" s="1" t="s">
        <v>96</v>
      </c>
      <c r="C477" s="1" t="str">
        <f>_xlfn.XLOOKUP(A477,All!$A:$A,All!$C:$C,"")</f>
        <v>Cu-Al-Cr-Mg-Ni-Si</v>
      </c>
      <c r="D477" s="1">
        <v>2</v>
      </c>
      <c r="E477" s="1" t="s">
        <v>1344</v>
      </c>
      <c r="F477" s="1">
        <f t="shared" si="154"/>
        <v>92.25</v>
      </c>
      <c r="G477" s="1">
        <v>0.5</v>
      </c>
      <c r="H477" s="1">
        <v>0.1</v>
      </c>
      <c r="I477" s="1">
        <v>0.15</v>
      </c>
      <c r="J477" s="1">
        <v>6</v>
      </c>
      <c r="K477" s="1">
        <v>1</v>
      </c>
      <c r="L477" s="1">
        <v>0</v>
      </c>
      <c r="M477" s="1" t="s">
        <v>1345</v>
      </c>
      <c r="N477" s="1" cm="1">
        <f t="array" ref="N477">(F477/$F$4)/SUMPRODUCT($F477:$L477/$F$4:$L$4)*100</f>
        <v>89.8241262975082</v>
      </c>
      <c r="O477" s="1" cm="1">
        <f t="array" ref="O477">(G477/$G$4)/SUMPRODUCT($F477:$L477/$F$4:$L$4)*100</f>
        <v>1.14659676353571</v>
      </c>
      <c r="P477" s="1" cm="1">
        <f t="array" ref="P477">(H477/$H$4)/SUMPRODUCT($F477:$L477/$F$4:$L$4)*100</f>
        <v>0.118999437932613</v>
      </c>
      <c r="Q477" s="1" cm="1">
        <f t="array" ref="Q477">(I477/$I$4)/SUMPRODUCT($F477:$L477/$F$4:$L$4)*100</f>
        <v>0.381865548739609</v>
      </c>
      <c r="R477" s="1" cm="1">
        <f t="array" ref="R477">(J477/$J$4)/SUMPRODUCT($F477:$L477/$F$4:$L$4)*100</f>
        <v>6.32528046759661</v>
      </c>
      <c r="S477" s="1" cm="1">
        <f t="array" ref="S477">(K477/$K$4)/SUMPRODUCT($F477:$L477/$F$4:$L$4)*100</f>
        <v>2.20313148468724</v>
      </c>
      <c r="T477" s="1" cm="1">
        <f t="array" ref="T477">(L477/$L$4)/SUMPRODUCT($F477:$L477/$F$4:$L$4)*100</f>
        <v>0</v>
      </c>
      <c r="U477" s="1">
        <f t="shared" si="155"/>
        <v>100</v>
      </c>
      <c r="V477" s="1">
        <f t="shared" si="156"/>
        <v>6</v>
      </c>
      <c r="W477" s="1">
        <f t="shared" si="157"/>
        <v>7</v>
      </c>
      <c r="X477" s="1">
        <f t="shared" si="158"/>
        <v>6</v>
      </c>
      <c r="Y477" s="1">
        <f t="shared" si="159"/>
        <v>0.0214285714285714</v>
      </c>
      <c r="Z477" s="1">
        <f t="shared" si="160"/>
        <v>0</v>
      </c>
      <c r="AA477" s="1">
        <f t="shared" si="161"/>
        <v>0</v>
      </c>
      <c r="AB477" s="1">
        <f t="shared" si="162"/>
        <v>0.1</v>
      </c>
      <c r="AC477" s="1">
        <f t="shared" si="163"/>
        <v>0</v>
      </c>
      <c r="AD477" s="1">
        <f t="shared" si="164"/>
        <v>1.18999437932613</v>
      </c>
      <c r="AE477" s="1">
        <f t="shared" si="165"/>
        <v>0.0142857142857143</v>
      </c>
      <c r="AF477" s="1">
        <f t="shared" si="166"/>
        <v>70</v>
      </c>
      <c r="AG477" s="1">
        <f t="shared" si="167"/>
        <v>0.7</v>
      </c>
      <c r="AH477" s="7">
        <f t="shared" si="168"/>
        <v>0.101758737024918</v>
      </c>
      <c r="AI477" s="7" cm="1">
        <f t="array" ref="AI477">SQRT(SUMPRODUCT(N477:T477/100,(1-($N$4:$T$4/(SUMPRODUCT(N477:T477,$N$4:$T$4)/100)))^2))</f>
        <v>0.0290537376869327</v>
      </c>
      <c r="AJ477" s="7" cm="1">
        <f t="array" ref="AJ477">SUMPRODUCT(N477:T477,$N$3:$T$3)/100</f>
        <v>1.8947687920439</v>
      </c>
      <c r="AK477" s="7" cm="1">
        <f t="array" ref="AK477">SUMPRODUCT(N477:T477/100,($N$3:$T$3-(SUMPRODUCT(N477:T477,$N$3:$T$3)/100))^2)</f>
        <v>0.00234106527333297</v>
      </c>
      <c r="AL477" s="7" cm="1">
        <f t="array" ref="AL477">SUMPRODUCT(N477:T477/100,($N$2:$T$2-(SUMPRODUCT(N477:T477,$N$2:$T$2)/100))^2)</f>
        <v>2.09350754742919</v>
      </c>
      <c r="AM477" s="7" cm="1">
        <f t="array" ref="AM477">SUMPRODUCT(N477:T477,$N$2:$T$2)/100</f>
        <v>10.6504823790299</v>
      </c>
      <c r="AN477" s="1" cm="1">
        <f t="array" ref="AN477">SUMPRODUCT(N477:T477,$N$1:$T$1)/100</f>
        <v>1109.7582017422</v>
      </c>
      <c r="AO477" s="1" cm="1">
        <f t="array" ref="AO477">-8.314*SUMPRODUCT((N477:T477/100)*LN(N477:T477/100+0.000000000001))</f>
        <v>3.62139437182299</v>
      </c>
      <c r="AP477" s="1" cm="1">
        <f t="array" ref="AP477">SUMPRODUCT((N477:T477/100)^2)</f>
        <v>0.811471129274498</v>
      </c>
      <c r="AQ477" s="1" cm="1">
        <f t="array" ref="AQ477">1/SUMPRODUCT((N477:T477/100)^2)</f>
        <v>1.23232973290628</v>
      </c>
      <c r="AR477" s="1" t="s">
        <v>54</v>
      </c>
      <c r="AS477" s="6">
        <f t="shared" si="169"/>
        <v>0</v>
      </c>
      <c r="AT477" s="1">
        <v>969.85</v>
      </c>
      <c r="AU477" s="1">
        <v>4</v>
      </c>
      <c r="AV477" s="1">
        <v>0</v>
      </c>
      <c r="AW477" s="1">
        <v>399.85</v>
      </c>
      <c r="AX477" s="1">
        <v>8</v>
      </c>
      <c r="AY477" s="5">
        <f t="shared" si="170"/>
        <v>0</v>
      </c>
      <c r="AZ477" s="1">
        <f t="shared" si="171"/>
        <v>0</v>
      </c>
      <c r="BA477" s="1">
        <f t="shared" si="172"/>
        <v>3198.8</v>
      </c>
      <c r="BB477" s="1">
        <f t="shared" si="173"/>
        <v>570</v>
      </c>
      <c r="BC477" s="1" t="s">
        <v>51</v>
      </c>
      <c r="BD477" s="1">
        <v>297</v>
      </c>
      <c r="BE477" s="1" t="s">
        <v>52</v>
      </c>
      <c r="BF477" s="1" t="s">
        <v>52</v>
      </c>
      <c r="BG477" s="1">
        <v>28</v>
      </c>
      <c r="BH477" s="1">
        <f t="shared" si="174"/>
        <v>1.09532554556097</v>
      </c>
      <c r="BI477" s="1">
        <f t="shared" si="175"/>
        <v>0.845300153632359</v>
      </c>
    </row>
    <row r="478" spans="1:61">
      <c r="A478" s="1">
        <v>849</v>
      </c>
      <c r="B478" s="1" t="s">
        <v>99</v>
      </c>
      <c r="C478" s="1" t="str">
        <f>_xlfn.XLOOKUP(A478,All!$A:$A,All!$C:$C,"")</f>
        <v>Cu-Al-Cr-Mg-Ni-Si</v>
      </c>
      <c r="D478" s="1">
        <v>2</v>
      </c>
      <c r="E478" s="1" t="s">
        <v>1344</v>
      </c>
      <c r="F478" s="1">
        <f t="shared" si="154"/>
        <v>92.25</v>
      </c>
      <c r="G478" s="1">
        <v>0.5</v>
      </c>
      <c r="H478" s="1">
        <v>0.1</v>
      </c>
      <c r="I478" s="1">
        <v>0.15</v>
      </c>
      <c r="J478" s="1">
        <v>6</v>
      </c>
      <c r="K478" s="1">
        <v>1</v>
      </c>
      <c r="L478" s="1">
        <v>0</v>
      </c>
      <c r="M478" s="1" t="s">
        <v>1345</v>
      </c>
      <c r="N478" s="1" cm="1">
        <f t="array" ref="N478">(F478/$F$4)/SUMPRODUCT($F478:$L478/$F$4:$L$4)*100</f>
        <v>89.8241262975082</v>
      </c>
      <c r="O478" s="1" cm="1">
        <f t="array" ref="O478">(G478/$G$4)/SUMPRODUCT($F478:$L478/$F$4:$L$4)*100</f>
        <v>1.14659676353571</v>
      </c>
      <c r="P478" s="1" cm="1">
        <f t="array" ref="P478">(H478/$H$4)/SUMPRODUCT($F478:$L478/$F$4:$L$4)*100</f>
        <v>0.118999437932613</v>
      </c>
      <c r="Q478" s="1" cm="1">
        <f t="array" ref="Q478">(I478/$I$4)/SUMPRODUCT($F478:$L478/$F$4:$L$4)*100</f>
        <v>0.381865548739609</v>
      </c>
      <c r="R478" s="1" cm="1">
        <f t="array" ref="R478">(J478/$J$4)/SUMPRODUCT($F478:$L478/$F$4:$L$4)*100</f>
        <v>6.32528046759661</v>
      </c>
      <c r="S478" s="1" cm="1">
        <f t="array" ref="S478">(K478/$K$4)/SUMPRODUCT($F478:$L478/$F$4:$L$4)*100</f>
        <v>2.20313148468724</v>
      </c>
      <c r="T478" s="1" cm="1">
        <f t="array" ref="T478">(L478/$L$4)/SUMPRODUCT($F478:$L478/$F$4:$L$4)*100</f>
        <v>0</v>
      </c>
      <c r="U478" s="1">
        <f t="shared" si="155"/>
        <v>100</v>
      </c>
      <c r="V478" s="1">
        <f t="shared" si="156"/>
        <v>6</v>
      </c>
      <c r="W478" s="1">
        <f t="shared" si="157"/>
        <v>7</v>
      </c>
      <c r="X478" s="1">
        <f t="shared" si="158"/>
        <v>6</v>
      </c>
      <c r="Y478" s="1">
        <f t="shared" si="159"/>
        <v>0.0214285714285714</v>
      </c>
      <c r="Z478" s="1">
        <f t="shared" si="160"/>
        <v>0</v>
      </c>
      <c r="AA478" s="1">
        <f t="shared" si="161"/>
        <v>0</v>
      </c>
      <c r="AB478" s="1">
        <f t="shared" si="162"/>
        <v>0.1</v>
      </c>
      <c r="AC478" s="1">
        <f t="shared" si="163"/>
        <v>0</v>
      </c>
      <c r="AD478" s="1">
        <f t="shared" si="164"/>
        <v>1.18999437932613</v>
      </c>
      <c r="AE478" s="1">
        <f t="shared" si="165"/>
        <v>0.0142857142857143</v>
      </c>
      <c r="AF478" s="1">
        <f t="shared" si="166"/>
        <v>70</v>
      </c>
      <c r="AG478" s="1">
        <f t="shared" si="167"/>
        <v>0.7</v>
      </c>
      <c r="AH478" s="7">
        <f t="shared" si="168"/>
        <v>0.101758737024918</v>
      </c>
      <c r="AI478" s="7" cm="1">
        <f t="array" ref="AI478">SQRT(SUMPRODUCT(N478:T478/100,(1-($N$4:$T$4/(SUMPRODUCT(N478:T478,$N$4:$T$4)/100)))^2))</f>
        <v>0.0290537376869327</v>
      </c>
      <c r="AJ478" s="7" cm="1">
        <f t="array" ref="AJ478">SUMPRODUCT(N478:T478,$N$3:$T$3)/100</f>
        <v>1.8947687920439</v>
      </c>
      <c r="AK478" s="7" cm="1">
        <f t="array" ref="AK478">SUMPRODUCT(N478:T478/100,($N$3:$T$3-(SUMPRODUCT(N478:T478,$N$3:$T$3)/100))^2)</f>
        <v>0.00234106527333297</v>
      </c>
      <c r="AL478" s="7" cm="1">
        <f t="array" ref="AL478">SUMPRODUCT(N478:T478/100,($N$2:$T$2-(SUMPRODUCT(N478:T478,$N$2:$T$2)/100))^2)</f>
        <v>2.09350754742919</v>
      </c>
      <c r="AM478" s="7" cm="1">
        <f t="array" ref="AM478">SUMPRODUCT(N478:T478,$N$2:$T$2)/100</f>
        <v>10.6504823790299</v>
      </c>
      <c r="AN478" s="1" cm="1">
        <f t="array" ref="AN478">SUMPRODUCT(N478:T478,$N$1:$T$1)/100</f>
        <v>1109.7582017422</v>
      </c>
      <c r="AO478" s="1" cm="1">
        <f t="array" ref="AO478">-8.314*SUMPRODUCT((N478:T478/100)*LN(N478:T478/100+0.000000000001))</f>
        <v>3.62139437182299</v>
      </c>
      <c r="AP478" s="1" cm="1">
        <f t="array" ref="AP478">SUMPRODUCT((N478:T478/100)^2)</f>
        <v>0.811471129274498</v>
      </c>
      <c r="AQ478" s="1" cm="1">
        <f t="array" ref="AQ478">1/SUMPRODUCT((N478:T478/100)^2)</f>
        <v>1.23232973290628</v>
      </c>
      <c r="AR478" s="1" t="s">
        <v>55</v>
      </c>
      <c r="AS478" s="6">
        <f t="shared" si="169"/>
        <v>2</v>
      </c>
      <c r="AT478" s="1">
        <v>979.85</v>
      </c>
      <c r="AU478" s="1">
        <v>4</v>
      </c>
      <c r="AV478" s="1">
        <v>60</v>
      </c>
      <c r="AW478" s="1">
        <v>499.85</v>
      </c>
      <c r="AX478" s="1">
        <v>0.16</v>
      </c>
      <c r="AY478" s="5">
        <f t="shared" si="170"/>
        <v>299.91</v>
      </c>
      <c r="AZ478" s="1">
        <f t="shared" si="171"/>
        <v>0.096</v>
      </c>
      <c r="BA478" s="1">
        <f t="shared" si="172"/>
        <v>79.976</v>
      </c>
      <c r="BB478" s="1">
        <f t="shared" si="173"/>
        <v>480</v>
      </c>
      <c r="BC478" s="1" t="s">
        <v>56</v>
      </c>
      <c r="BD478" s="1">
        <v>299</v>
      </c>
      <c r="BE478" s="1" t="s">
        <v>52</v>
      </c>
      <c r="BF478" s="1" t="s">
        <v>52</v>
      </c>
      <c r="BG478" s="1">
        <v>28</v>
      </c>
      <c r="BH478" s="1">
        <f t="shared" si="174"/>
        <v>1.1210473956781</v>
      </c>
      <c r="BI478" s="1">
        <f t="shared" si="175"/>
        <v>0.843338733281164</v>
      </c>
    </row>
    <row r="479" spans="1:61">
      <c r="A479" s="1">
        <v>630</v>
      </c>
      <c r="B479" s="1" t="s">
        <v>96</v>
      </c>
      <c r="C479" s="1" t="str">
        <f>_xlfn.XLOOKUP(A479,All!$A:$A,All!$C:$C,"")</f>
        <v>Cu-Al-Cr-Mg-Ni-Si</v>
      </c>
      <c r="D479" s="1">
        <v>2</v>
      </c>
      <c r="E479" s="1" t="s">
        <v>1344</v>
      </c>
      <c r="F479" s="1">
        <f t="shared" si="154"/>
        <v>92.25</v>
      </c>
      <c r="G479" s="1">
        <v>0.5</v>
      </c>
      <c r="H479" s="1">
        <v>0.1</v>
      </c>
      <c r="I479" s="1">
        <v>0.15</v>
      </c>
      <c r="J479" s="1">
        <v>6</v>
      </c>
      <c r="K479" s="1">
        <v>1</v>
      </c>
      <c r="L479" s="1">
        <v>0</v>
      </c>
      <c r="M479" s="1" t="s">
        <v>1345</v>
      </c>
      <c r="N479" s="1" cm="1">
        <f t="array" ref="N479">(F479/$F$4)/SUMPRODUCT($F479:$L479/$F$4:$L$4)*100</f>
        <v>89.8241262975082</v>
      </c>
      <c r="O479" s="1" cm="1">
        <f t="array" ref="O479">(G479/$G$4)/SUMPRODUCT($F479:$L479/$F$4:$L$4)*100</f>
        <v>1.14659676353571</v>
      </c>
      <c r="P479" s="1" cm="1">
        <f t="array" ref="P479">(H479/$H$4)/SUMPRODUCT($F479:$L479/$F$4:$L$4)*100</f>
        <v>0.118999437932613</v>
      </c>
      <c r="Q479" s="1" cm="1">
        <f t="array" ref="Q479">(I479/$I$4)/SUMPRODUCT($F479:$L479/$F$4:$L$4)*100</f>
        <v>0.381865548739609</v>
      </c>
      <c r="R479" s="1" cm="1">
        <f t="array" ref="R479">(J479/$J$4)/SUMPRODUCT($F479:$L479/$F$4:$L$4)*100</f>
        <v>6.32528046759661</v>
      </c>
      <c r="S479" s="1" cm="1">
        <f t="array" ref="S479">(K479/$K$4)/SUMPRODUCT($F479:$L479/$F$4:$L$4)*100</f>
        <v>2.20313148468724</v>
      </c>
      <c r="T479" s="1" cm="1">
        <f t="array" ref="T479">(L479/$L$4)/SUMPRODUCT($F479:$L479/$F$4:$L$4)*100</f>
        <v>0</v>
      </c>
      <c r="U479" s="1">
        <f t="shared" si="155"/>
        <v>100</v>
      </c>
      <c r="V479" s="1">
        <f t="shared" si="156"/>
        <v>6</v>
      </c>
      <c r="W479" s="1">
        <f t="shared" si="157"/>
        <v>7</v>
      </c>
      <c r="X479" s="1">
        <f t="shared" si="158"/>
        <v>6</v>
      </c>
      <c r="Y479" s="1">
        <f t="shared" si="159"/>
        <v>0.0214285714285714</v>
      </c>
      <c r="Z479" s="1">
        <f t="shared" si="160"/>
        <v>0</v>
      </c>
      <c r="AA479" s="1">
        <f t="shared" si="161"/>
        <v>0</v>
      </c>
      <c r="AB479" s="1">
        <f t="shared" si="162"/>
        <v>0.1</v>
      </c>
      <c r="AC479" s="1">
        <f t="shared" si="163"/>
        <v>0</v>
      </c>
      <c r="AD479" s="1">
        <f t="shared" si="164"/>
        <v>1.18999437932613</v>
      </c>
      <c r="AE479" s="1">
        <f t="shared" si="165"/>
        <v>0.0142857142857143</v>
      </c>
      <c r="AF479" s="1">
        <f t="shared" si="166"/>
        <v>70</v>
      </c>
      <c r="AG479" s="1">
        <f t="shared" si="167"/>
        <v>0.7</v>
      </c>
      <c r="AH479" s="7">
        <f t="shared" si="168"/>
        <v>0.101758737024918</v>
      </c>
      <c r="AI479" s="7" cm="1">
        <f t="array" ref="AI479">SQRT(SUMPRODUCT(N479:T479/100,(1-($N$4:$T$4/(SUMPRODUCT(N479:T479,$N$4:$T$4)/100)))^2))</f>
        <v>0.0290537376869327</v>
      </c>
      <c r="AJ479" s="7" cm="1">
        <f t="array" ref="AJ479">SUMPRODUCT(N479:T479,$N$3:$T$3)/100</f>
        <v>1.8947687920439</v>
      </c>
      <c r="AK479" s="7" cm="1">
        <f t="array" ref="AK479">SUMPRODUCT(N479:T479/100,($N$3:$T$3-(SUMPRODUCT(N479:T479,$N$3:$T$3)/100))^2)</f>
        <v>0.00234106527333297</v>
      </c>
      <c r="AL479" s="7" cm="1">
        <f t="array" ref="AL479">SUMPRODUCT(N479:T479/100,($N$2:$T$2-(SUMPRODUCT(N479:T479,$N$2:$T$2)/100))^2)</f>
        <v>2.09350754742919</v>
      </c>
      <c r="AM479" s="7" cm="1">
        <f t="array" ref="AM479">SUMPRODUCT(N479:T479,$N$2:$T$2)/100</f>
        <v>10.6504823790299</v>
      </c>
      <c r="AN479" s="1" cm="1">
        <f t="array" ref="AN479">SUMPRODUCT(N479:T479,$N$1:$T$1)/100</f>
        <v>1109.7582017422</v>
      </c>
      <c r="AO479" s="1" cm="1">
        <f t="array" ref="AO479">-8.314*SUMPRODUCT((N479:T479/100)*LN(N479:T479/100+0.000000000001))</f>
        <v>3.62139437182299</v>
      </c>
      <c r="AP479" s="1" cm="1">
        <f t="array" ref="AP479">SUMPRODUCT((N479:T479/100)^2)</f>
        <v>0.811471129274498</v>
      </c>
      <c r="AQ479" s="1" cm="1">
        <f t="array" ref="AQ479">1/SUMPRODUCT((N479:T479/100)^2)</f>
        <v>1.23232973290628</v>
      </c>
      <c r="AR479" s="1" t="s">
        <v>54</v>
      </c>
      <c r="AS479" s="6">
        <f t="shared" si="169"/>
        <v>0</v>
      </c>
      <c r="AT479" s="1">
        <v>969.85</v>
      </c>
      <c r="AU479" s="1">
        <v>4</v>
      </c>
      <c r="AV479" s="1">
        <v>0</v>
      </c>
      <c r="AW479" s="1">
        <v>449.85</v>
      </c>
      <c r="AX479" s="1">
        <v>2</v>
      </c>
      <c r="AY479" s="5">
        <f t="shared" si="170"/>
        <v>0</v>
      </c>
      <c r="AZ479" s="1">
        <f t="shared" si="171"/>
        <v>0</v>
      </c>
      <c r="BA479" s="1">
        <f t="shared" si="172"/>
        <v>899.7</v>
      </c>
      <c r="BB479" s="1">
        <f t="shared" si="173"/>
        <v>520</v>
      </c>
      <c r="BC479" s="1" t="s">
        <v>51</v>
      </c>
      <c r="BD479" s="1">
        <v>310</v>
      </c>
      <c r="BE479" s="1" t="s">
        <v>52</v>
      </c>
      <c r="BF479" s="1" t="s">
        <v>52</v>
      </c>
      <c r="BG479" s="1">
        <v>28</v>
      </c>
      <c r="BH479" s="1">
        <f t="shared" si="174"/>
        <v>1.26251757132231</v>
      </c>
      <c r="BI479" s="1">
        <f t="shared" si="175"/>
        <v>0.833276096745915</v>
      </c>
    </row>
    <row r="480" spans="1:61">
      <c r="A480" s="1">
        <v>600</v>
      </c>
      <c r="B480" s="1" t="s">
        <v>98</v>
      </c>
      <c r="C480" s="1" t="str">
        <f>_xlfn.XLOOKUP(A480,All!$A:$A,All!$C:$C,"")</f>
        <v>Cu-Al-Cr-Mg-Ni-Si</v>
      </c>
      <c r="D480" s="1">
        <v>2</v>
      </c>
      <c r="E480" s="1" t="s">
        <v>1344</v>
      </c>
      <c r="F480" s="1">
        <f t="shared" si="154"/>
        <v>92.25</v>
      </c>
      <c r="G480" s="1">
        <v>0.5</v>
      </c>
      <c r="H480" s="1">
        <v>0.1</v>
      </c>
      <c r="I480" s="1">
        <v>0.15</v>
      </c>
      <c r="J480" s="1">
        <v>6</v>
      </c>
      <c r="K480" s="1">
        <v>1</v>
      </c>
      <c r="L480" s="1">
        <v>0</v>
      </c>
      <c r="M480" s="1" t="s">
        <v>1345</v>
      </c>
      <c r="N480" s="1" cm="1">
        <f t="array" ref="N480">(F480/$F$4)/SUMPRODUCT($F480:$L480/$F$4:$L$4)*100</f>
        <v>89.8241262975082</v>
      </c>
      <c r="O480" s="1" cm="1">
        <f t="array" ref="O480">(G480/$G$4)/SUMPRODUCT($F480:$L480/$F$4:$L$4)*100</f>
        <v>1.14659676353571</v>
      </c>
      <c r="P480" s="1" cm="1">
        <f t="array" ref="P480">(H480/$H$4)/SUMPRODUCT($F480:$L480/$F$4:$L$4)*100</f>
        <v>0.118999437932613</v>
      </c>
      <c r="Q480" s="1" cm="1">
        <f t="array" ref="Q480">(I480/$I$4)/SUMPRODUCT($F480:$L480/$F$4:$L$4)*100</f>
        <v>0.381865548739609</v>
      </c>
      <c r="R480" s="1" cm="1">
        <f t="array" ref="R480">(J480/$J$4)/SUMPRODUCT($F480:$L480/$F$4:$L$4)*100</f>
        <v>6.32528046759661</v>
      </c>
      <c r="S480" s="1" cm="1">
        <f t="array" ref="S480">(K480/$K$4)/SUMPRODUCT($F480:$L480/$F$4:$L$4)*100</f>
        <v>2.20313148468724</v>
      </c>
      <c r="T480" s="1" cm="1">
        <f t="array" ref="T480">(L480/$L$4)/SUMPRODUCT($F480:$L480/$F$4:$L$4)*100</f>
        <v>0</v>
      </c>
      <c r="U480" s="1">
        <f t="shared" si="155"/>
        <v>100</v>
      </c>
      <c r="V480" s="1">
        <f t="shared" si="156"/>
        <v>6</v>
      </c>
      <c r="W480" s="1">
        <f t="shared" si="157"/>
        <v>7</v>
      </c>
      <c r="X480" s="1">
        <f t="shared" si="158"/>
        <v>6</v>
      </c>
      <c r="Y480" s="1">
        <f t="shared" si="159"/>
        <v>0.0214285714285714</v>
      </c>
      <c r="Z480" s="1">
        <f t="shared" si="160"/>
        <v>0</v>
      </c>
      <c r="AA480" s="1">
        <f t="shared" si="161"/>
        <v>0</v>
      </c>
      <c r="AB480" s="1">
        <f t="shared" si="162"/>
        <v>0.1</v>
      </c>
      <c r="AC480" s="1">
        <f t="shared" si="163"/>
        <v>0</v>
      </c>
      <c r="AD480" s="1">
        <f t="shared" si="164"/>
        <v>1.18999437932613</v>
      </c>
      <c r="AE480" s="1">
        <f t="shared" si="165"/>
        <v>0.0142857142857143</v>
      </c>
      <c r="AF480" s="1">
        <f t="shared" si="166"/>
        <v>70</v>
      </c>
      <c r="AG480" s="1">
        <f t="shared" si="167"/>
        <v>0.7</v>
      </c>
      <c r="AH480" s="7">
        <f t="shared" si="168"/>
        <v>0.101758737024918</v>
      </c>
      <c r="AI480" s="7" cm="1">
        <f t="array" ref="AI480">SQRT(SUMPRODUCT(N480:T480/100,(1-($N$4:$T$4/(SUMPRODUCT(N480:T480,$N$4:$T$4)/100)))^2))</f>
        <v>0.0290537376869327</v>
      </c>
      <c r="AJ480" s="7" cm="1">
        <f t="array" ref="AJ480">SUMPRODUCT(N480:T480,$N$3:$T$3)/100</f>
        <v>1.8947687920439</v>
      </c>
      <c r="AK480" s="7" cm="1">
        <f t="array" ref="AK480">SUMPRODUCT(N480:T480/100,($N$3:$T$3-(SUMPRODUCT(N480:T480,$N$3:$T$3)/100))^2)</f>
        <v>0.00234106527333297</v>
      </c>
      <c r="AL480" s="7" cm="1">
        <f t="array" ref="AL480">SUMPRODUCT(N480:T480/100,($N$2:$T$2-(SUMPRODUCT(N480:T480,$N$2:$T$2)/100))^2)</f>
        <v>2.09350754742919</v>
      </c>
      <c r="AM480" s="7" cm="1">
        <f t="array" ref="AM480">SUMPRODUCT(N480:T480,$N$2:$T$2)/100</f>
        <v>10.6504823790299</v>
      </c>
      <c r="AN480" s="1" cm="1">
        <f t="array" ref="AN480">SUMPRODUCT(N480:T480,$N$1:$T$1)/100</f>
        <v>1109.7582017422</v>
      </c>
      <c r="AO480" s="1" cm="1">
        <f t="array" ref="AO480">-8.314*SUMPRODUCT((N480:T480/100)*LN(N480:T480/100+0.000000000001))</f>
        <v>3.62139437182299</v>
      </c>
      <c r="AP480" s="1" cm="1">
        <f t="array" ref="AP480">SUMPRODUCT((N480:T480/100)^2)</f>
        <v>0.811471129274498</v>
      </c>
      <c r="AQ480" s="1" cm="1">
        <f t="array" ref="AQ480">1/SUMPRODUCT((N480:T480/100)^2)</f>
        <v>1.23232973290628</v>
      </c>
      <c r="AR480" s="1" t="s">
        <v>50</v>
      </c>
      <c r="AS480" s="6">
        <f t="shared" si="169"/>
        <v>1</v>
      </c>
      <c r="AT480" s="1">
        <v>969.85</v>
      </c>
      <c r="AU480" s="1">
        <v>6</v>
      </c>
      <c r="AV480" s="1">
        <v>50</v>
      </c>
      <c r="AW480" s="1">
        <v>499.85</v>
      </c>
      <c r="AX480" s="1">
        <v>1</v>
      </c>
      <c r="AY480" s="5">
        <f t="shared" si="170"/>
        <v>249.925</v>
      </c>
      <c r="AZ480" s="1">
        <f t="shared" si="171"/>
        <v>0.5</v>
      </c>
      <c r="BA480" s="1">
        <f t="shared" si="172"/>
        <v>499.85</v>
      </c>
      <c r="BB480" s="1">
        <f t="shared" si="173"/>
        <v>470</v>
      </c>
      <c r="BC480" s="1" t="s">
        <v>51</v>
      </c>
      <c r="BD480" s="1">
        <v>313</v>
      </c>
      <c r="BE480" s="1" t="s">
        <v>52</v>
      </c>
      <c r="BF480" s="1" t="s">
        <v>52</v>
      </c>
      <c r="BG480" s="1">
        <v>28</v>
      </c>
      <c r="BH480" s="1">
        <f t="shared" si="174"/>
        <v>1.30110034649801</v>
      </c>
      <c r="BI480" s="1">
        <f t="shared" si="175"/>
        <v>0.83074847205683</v>
      </c>
    </row>
    <row r="481" spans="1:61">
      <c r="A481" s="1">
        <v>544</v>
      </c>
      <c r="B481" s="1" t="s">
        <v>97</v>
      </c>
      <c r="C481" s="1" t="str">
        <f>_xlfn.XLOOKUP(A481,All!$A:$A,All!$C:$C,"")</f>
        <v>Cu-Al-Cr-Mg-Ni-Si</v>
      </c>
      <c r="D481" s="1">
        <v>2</v>
      </c>
      <c r="E481" s="1" t="s">
        <v>1344</v>
      </c>
      <c r="F481" s="1">
        <f t="shared" si="154"/>
        <v>92.27</v>
      </c>
      <c r="G481" s="1">
        <v>0.49</v>
      </c>
      <c r="H481" s="1">
        <v>0.11</v>
      </c>
      <c r="I481" s="1">
        <v>0.12</v>
      </c>
      <c r="J481" s="1">
        <v>5.98</v>
      </c>
      <c r="K481" s="1">
        <v>1.03</v>
      </c>
      <c r="L481" s="1">
        <v>0</v>
      </c>
      <c r="M481" s="1" t="s">
        <v>1345</v>
      </c>
      <c r="N481" s="1" cm="1">
        <f t="array" ref="N481">(F481/$F$4)/SUMPRODUCT($F481:$L481/$F$4:$L$4)*100</f>
        <v>89.8641984588999</v>
      </c>
      <c r="O481" s="1" cm="1">
        <f t="array" ref="O481">(G481/$G$4)/SUMPRODUCT($F481:$L481/$F$4:$L$4)*100</f>
        <v>1.12392244657047</v>
      </c>
      <c r="P481" s="1" cm="1">
        <f t="array" ref="P481">(H481/$H$4)/SUMPRODUCT($F481:$L481/$F$4:$L$4)*100</f>
        <v>0.130929392522741</v>
      </c>
      <c r="Q481" s="1" cm="1">
        <f t="array" ref="Q481">(I481/$I$4)/SUMPRODUCT($F481:$L481/$F$4:$L$4)*100</f>
        <v>0.305562478066051</v>
      </c>
      <c r="R481" s="1" cm="1">
        <f t="array" ref="R481">(J481/$J$4)/SUMPRODUCT($F481:$L481/$F$4:$L$4)*100</f>
        <v>6.30564153814258</v>
      </c>
      <c r="S481" s="1" cm="1">
        <f t="array" ref="S481">(K481/$K$4)/SUMPRODUCT($F481:$L481/$F$4:$L$4)*100</f>
        <v>2.26974568579824</v>
      </c>
      <c r="T481" s="1" cm="1">
        <f t="array" ref="T481">(L481/$L$4)/SUMPRODUCT($F481:$L481/$F$4:$L$4)*100</f>
        <v>0</v>
      </c>
      <c r="U481" s="1">
        <f t="shared" si="155"/>
        <v>100</v>
      </c>
      <c r="V481" s="1">
        <f t="shared" si="156"/>
        <v>5.80582524271845</v>
      </c>
      <c r="W481" s="1">
        <f t="shared" si="157"/>
        <v>7.01</v>
      </c>
      <c r="X481" s="1">
        <f t="shared" si="158"/>
        <v>6.1594</v>
      </c>
      <c r="Y481" s="1">
        <f t="shared" si="159"/>
        <v>0.0171184022824536</v>
      </c>
      <c r="Z481" s="1">
        <f t="shared" si="160"/>
        <v>0</v>
      </c>
      <c r="AA481" s="1">
        <f t="shared" si="161"/>
        <v>0</v>
      </c>
      <c r="AB481" s="1">
        <f t="shared" si="162"/>
        <v>0.11</v>
      </c>
      <c r="AC481" s="1">
        <f t="shared" si="163"/>
        <v>0</v>
      </c>
      <c r="AD481" s="1">
        <f t="shared" si="164"/>
        <v>1.19026720475219</v>
      </c>
      <c r="AE481" s="1">
        <f t="shared" si="165"/>
        <v>0.0156918687589158</v>
      </c>
      <c r="AF481" s="1">
        <f t="shared" si="166"/>
        <v>63.7272727272727</v>
      </c>
      <c r="AG481" s="1">
        <f t="shared" si="167"/>
        <v>0.7711</v>
      </c>
      <c r="AH481" s="7">
        <f t="shared" si="168"/>
        <v>0.101358015411001</v>
      </c>
      <c r="AI481" s="7" cm="1">
        <f t="array" ref="AI481">SQRT(SUMPRODUCT(N481:T481/100,(1-($N$4:$T$4/(SUMPRODUCT(N481:T481,$N$4:$T$4)/100)))^2))</f>
        <v>0.0283459528596504</v>
      </c>
      <c r="AJ481" s="7" cm="1">
        <f t="array" ref="AJ481">SUMPRODUCT(N481:T481,$N$3:$T$3)/100</f>
        <v>1.89525413989612</v>
      </c>
      <c r="AK481" s="7" cm="1">
        <f t="array" ref="AK481">SUMPRODUCT(N481:T481/100,($N$3:$T$3-(SUMPRODUCT(N481:T481,$N$3:$T$3)/100))^2)</f>
        <v>0.00206807954721929</v>
      </c>
      <c r="AL481" s="7" cm="1">
        <f t="array" ref="AL481">SUMPRODUCT(N481:T481/100,($N$2:$T$2-(SUMPRODUCT(N481:T481,$N$2:$T$2)/100))^2)</f>
        <v>2.05513365727056</v>
      </c>
      <c r="AM481" s="7" cm="1">
        <f t="array" ref="AM481">SUMPRODUCT(N481:T481,$N$2:$T$2)/100</f>
        <v>10.654100498235</v>
      </c>
      <c r="AN481" s="1" cm="1">
        <f t="array" ref="AN481">SUMPRODUCT(N481:T481,$N$1:$T$1)/100</f>
        <v>1110.43082202411</v>
      </c>
      <c r="AO481" s="1" cm="1">
        <f t="array" ref="AO481">-8.314*SUMPRODUCT((N481:T481/100)*LN(N481:T481/100+0.000000000001))</f>
        <v>3.60047464611669</v>
      </c>
      <c r="AP481" s="1" cm="1">
        <f t="array" ref="AP481">SUMPRODUCT((N481:T481/100)^2)</f>
        <v>0.812186073794603</v>
      </c>
      <c r="AQ481" s="1" cm="1">
        <f t="array" ref="AQ481">1/SUMPRODUCT((N481:T481/100)^2)</f>
        <v>1.23124494775922</v>
      </c>
      <c r="AR481" s="1" t="s">
        <v>50</v>
      </c>
      <c r="AS481" s="6">
        <f t="shared" si="169"/>
        <v>1</v>
      </c>
      <c r="AT481" s="1">
        <v>969.85</v>
      </c>
      <c r="AU481" s="1">
        <v>6</v>
      </c>
      <c r="AV481" s="1">
        <v>50</v>
      </c>
      <c r="AW481" s="1">
        <v>499.85</v>
      </c>
      <c r="AX481" s="1">
        <v>0.25</v>
      </c>
      <c r="AY481" s="5">
        <f t="shared" si="170"/>
        <v>249.925</v>
      </c>
      <c r="AZ481" s="1">
        <f t="shared" si="171"/>
        <v>0.125</v>
      </c>
      <c r="BA481" s="1">
        <f t="shared" si="172"/>
        <v>124.9625</v>
      </c>
      <c r="BB481" s="1">
        <f t="shared" si="173"/>
        <v>470</v>
      </c>
      <c r="BC481" s="1" t="s">
        <v>51</v>
      </c>
      <c r="BD481" s="1">
        <v>333</v>
      </c>
      <c r="BE481" s="1" t="s">
        <v>52</v>
      </c>
      <c r="BF481" s="1" t="s">
        <v>52</v>
      </c>
      <c r="BG481" s="1">
        <v>28</v>
      </c>
      <c r="BH481" s="1">
        <f t="shared" si="174"/>
        <v>1.55831884766931</v>
      </c>
      <c r="BI481" s="1">
        <f t="shared" si="175"/>
        <v>0.816352362153621</v>
      </c>
    </row>
    <row r="482" spans="1:61">
      <c r="A482" s="1">
        <v>1040</v>
      </c>
      <c r="B482" s="1" t="s">
        <v>99</v>
      </c>
      <c r="C482" s="1" t="str">
        <f>_xlfn.XLOOKUP(A482,All!$A:$A,All!$C:$C,"")</f>
        <v>Cu-Al-Cr-Mg-Ni-Si</v>
      </c>
      <c r="D482" s="1">
        <v>2</v>
      </c>
      <c r="E482" s="1" t="s">
        <v>1344</v>
      </c>
      <c r="F482" s="1">
        <f t="shared" si="154"/>
        <v>92.25</v>
      </c>
      <c r="G482" s="1">
        <v>0.5</v>
      </c>
      <c r="H482" s="1">
        <v>0.1</v>
      </c>
      <c r="I482" s="1">
        <v>0.15</v>
      </c>
      <c r="J482" s="1">
        <v>6</v>
      </c>
      <c r="K482" s="1">
        <v>1</v>
      </c>
      <c r="L482" s="1">
        <v>0</v>
      </c>
      <c r="M482" s="1" t="s">
        <v>1345</v>
      </c>
      <c r="N482" s="1" cm="1">
        <f t="array" ref="N482">(F482/$F$4)/SUMPRODUCT($F482:$L482/$F$4:$L$4)*100</f>
        <v>89.8241262975082</v>
      </c>
      <c r="O482" s="1" cm="1">
        <f t="array" ref="O482">(G482/$G$4)/SUMPRODUCT($F482:$L482/$F$4:$L$4)*100</f>
        <v>1.14659676353571</v>
      </c>
      <c r="P482" s="1" cm="1">
        <f t="array" ref="P482">(H482/$H$4)/SUMPRODUCT($F482:$L482/$F$4:$L$4)*100</f>
        <v>0.118999437932613</v>
      </c>
      <c r="Q482" s="1" cm="1">
        <f t="array" ref="Q482">(I482/$I$4)/SUMPRODUCT($F482:$L482/$F$4:$L$4)*100</f>
        <v>0.381865548739609</v>
      </c>
      <c r="R482" s="1" cm="1">
        <f t="array" ref="R482">(J482/$J$4)/SUMPRODUCT($F482:$L482/$F$4:$L$4)*100</f>
        <v>6.32528046759661</v>
      </c>
      <c r="S482" s="1" cm="1">
        <f t="array" ref="S482">(K482/$K$4)/SUMPRODUCT($F482:$L482/$F$4:$L$4)*100</f>
        <v>2.20313148468724</v>
      </c>
      <c r="T482" s="1" cm="1">
        <f t="array" ref="T482">(L482/$L$4)/SUMPRODUCT($F482:$L482/$F$4:$L$4)*100</f>
        <v>0</v>
      </c>
      <c r="U482" s="1">
        <f t="shared" si="155"/>
        <v>100</v>
      </c>
      <c r="V482" s="1">
        <f t="shared" si="156"/>
        <v>6</v>
      </c>
      <c r="W482" s="1">
        <f t="shared" si="157"/>
        <v>7</v>
      </c>
      <c r="X482" s="1">
        <f t="shared" si="158"/>
        <v>6</v>
      </c>
      <c r="Y482" s="1">
        <f t="shared" si="159"/>
        <v>0.0214285714285714</v>
      </c>
      <c r="Z482" s="1">
        <f t="shared" si="160"/>
        <v>0</v>
      </c>
      <c r="AA482" s="1">
        <f t="shared" si="161"/>
        <v>0</v>
      </c>
      <c r="AB482" s="1">
        <f t="shared" si="162"/>
        <v>0.1</v>
      </c>
      <c r="AC482" s="1">
        <f t="shared" si="163"/>
        <v>0</v>
      </c>
      <c r="AD482" s="1">
        <f t="shared" si="164"/>
        <v>1.18999437932613</v>
      </c>
      <c r="AE482" s="1">
        <f t="shared" si="165"/>
        <v>0.0142857142857143</v>
      </c>
      <c r="AF482" s="1">
        <f t="shared" si="166"/>
        <v>70</v>
      </c>
      <c r="AG482" s="1">
        <f t="shared" si="167"/>
        <v>0.7</v>
      </c>
      <c r="AH482" s="7">
        <f t="shared" si="168"/>
        <v>0.101758737024918</v>
      </c>
      <c r="AI482" s="7" cm="1">
        <f t="array" ref="AI482">SQRT(SUMPRODUCT(N482:T482/100,(1-($N$4:$T$4/(SUMPRODUCT(N482:T482,$N$4:$T$4)/100)))^2))</f>
        <v>0.0290537376869327</v>
      </c>
      <c r="AJ482" s="7" cm="1">
        <f t="array" ref="AJ482">SUMPRODUCT(N482:T482,$N$3:$T$3)/100</f>
        <v>1.8947687920439</v>
      </c>
      <c r="AK482" s="7" cm="1">
        <f t="array" ref="AK482">SUMPRODUCT(N482:T482/100,($N$3:$T$3-(SUMPRODUCT(N482:T482,$N$3:$T$3)/100))^2)</f>
        <v>0.00234106527333297</v>
      </c>
      <c r="AL482" s="7" cm="1">
        <f t="array" ref="AL482">SUMPRODUCT(N482:T482/100,($N$2:$T$2-(SUMPRODUCT(N482:T482,$N$2:$T$2)/100))^2)</f>
        <v>2.09350754742919</v>
      </c>
      <c r="AM482" s="7" cm="1">
        <f t="array" ref="AM482">SUMPRODUCT(N482:T482,$N$2:$T$2)/100</f>
        <v>10.6504823790299</v>
      </c>
      <c r="AN482" s="1" cm="1">
        <f t="array" ref="AN482">SUMPRODUCT(N482:T482,$N$1:$T$1)/100</f>
        <v>1109.7582017422</v>
      </c>
      <c r="AO482" s="1" cm="1">
        <f t="array" ref="AO482">-8.314*SUMPRODUCT((N482:T482/100)*LN(N482:T482/100+0.000000000001))</f>
        <v>3.62139437182299</v>
      </c>
      <c r="AP482" s="1" cm="1">
        <f t="array" ref="AP482">SUMPRODUCT((N482:T482/100)^2)</f>
        <v>0.811471129274498</v>
      </c>
      <c r="AQ482" s="1" cm="1">
        <f t="array" ref="AQ482">1/SUMPRODUCT((N482:T482/100)^2)</f>
        <v>1.23232973290628</v>
      </c>
      <c r="AR482" s="1" t="s">
        <v>55</v>
      </c>
      <c r="AS482" s="6">
        <f t="shared" si="169"/>
        <v>2</v>
      </c>
      <c r="AT482" s="1">
        <v>979.85</v>
      </c>
      <c r="AU482" s="1">
        <v>4</v>
      </c>
      <c r="AV482" s="1">
        <v>50</v>
      </c>
      <c r="AW482" s="1">
        <v>399.85</v>
      </c>
      <c r="AX482" s="1">
        <v>2</v>
      </c>
      <c r="AY482" s="5">
        <f t="shared" si="170"/>
        <v>199.925</v>
      </c>
      <c r="AZ482" s="1">
        <f t="shared" si="171"/>
        <v>1</v>
      </c>
      <c r="BA482" s="1">
        <f t="shared" si="172"/>
        <v>799.7</v>
      </c>
      <c r="BB482" s="1">
        <f t="shared" si="173"/>
        <v>580</v>
      </c>
      <c r="BC482" s="1" t="s">
        <v>56</v>
      </c>
      <c r="BD482" s="1">
        <v>336</v>
      </c>
      <c r="BE482" s="1" t="s">
        <v>52</v>
      </c>
      <c r="BF482" s="1" t="s">
        <v>52</v>
      </c>
      <c r="BG482" s="1">
        <v>28</v>
      </c>
      <c r="BH482" s="1">
        <f t="shared" si="174"/>
        <v>1.59690162284501</v>
      </c>
      <c r="BI482" s="1">
        <f t="shared" si="175"/>
        <v>0.814569613592269</v>
      </c>
    </row>
    <row r="483" spans="1:61">
      <c r="A483" s="1">
        <v>1004</v>
      </c>
      <c r="B483" s="1" t="s">
        <v>99</v>
      </c>
      <c r="C483" s="1" t="str">
        <f>_xlfn.XLOOKUP(A483,All!$A:$A,All!$C:$C,"")</f>
        <v>Cu-Al-Cr-Mg-Ni-Si</v>
      </c>
      <c r="D483" s="1">
        <v>2</v>
      </c>
      <c r="E483" s="1" t="s">
        <v>1344</v>
      </c>
      <c r="F483" s="1">
        <f t="shared" si="154"/>
        <v>92.25</v>
      </c>
      <c r="G483" s="1">
        <v>0.5</v>
      </c>
      <c r="H483" s="1">
        <v>0.1</v>
      </c>
      <c r="I483" s="1">
        <v>0.15</v>
      </c>
      <c r="J483" s="1">
        <v>6</v>
      </c>
      <c r="K483" s="1">
        <v>1</v>
      </c>
      <c r="L483" s="1">
        <v>0</v>
      </c>
      <c r="M483" s="1" t="s">
        <v>1345</v>
      </c>
      <c r="N483" s="1" cm="1">
        <f t="array" ref="N483">(F483/$F$4)/SUMPRODUCT($F483:$L483/$F$4:$L$4)*100</f>
        <v>89.8241262975082</v>
      </c>
      <c r="O483" s="1" cm="1">
        <f t="array" ref="O483">(G483/$G$4)/SUMPRODUCT($F483:$L483/$F$4:$L$4)*100</f>
        <v>1.14659676353571</v>
      </c>
      <c r="P483" s="1" cm="1">
        <f t="array" ref="P483">(H483/$H$4)/SUMPRODUCT($F483:$L483/$F$4:$L$4)*100</f>
        <v>0.118999437932613</v>
      </c>
      <c r="Q483" s="1" cm="1">
        <f t="array" ref="Q483">(I483/$I$4)/SUMPRODUCT($F483:$L483/$F$4:$L$4)*100</f>
        <v>0.381865548739609</v>
      </c>
      <c r="R483" s="1" cm="1">
        <f t="array" ref="R483">(J483/$J$4)/SUMPRODUCT($F483:$L483/$F$4:$L$4)*100</f>
        <v>6.32528046759661</v>
      </c>
      <c r="S483" s="1" cm="1">
        <f t="array" ref="S483">(K483/$K$4)/SUMPRODUCT($F483:$L483/$F$4:$L$4)*100</f>
        <v>2.20313148468724</v>
      </c>
      <c r="T483" s="1" cm="1">
        <f t="array" ref="T483">(L483/$L$4)/SUMPRODUCT($F483:$L483/$F$4:$L$4)*100</f>
        <v>0</v>
      </c>
      <c r="U483" s="1">
        <f t="shared" si="155"/>
        <v>100</v>
      </c>
      <c r="V483" s="1">
        <f t="shared" si="156"/>
        <v>6</v>
      </c>
      <c r="W483" s="1">
        <f t="shared" si="157"/>
        <v>7</v>
      </c>
      <c r="X483" s="1">
        <f t="shared" si="158"/>
        <v>6</v>
      </c>
      <c r="Y483" s="1">
        <f t="shared" si="159"/>
        <v>0.0214285714285714</v>
      </c>
      <c r="Z483" s="1">
        <f t="shared" si="160"/>
        <v>0</v>
      </c>
      <c r="AA483" s="1">
        <f t="shared" si="161"/>
        <v>0</v>
      </c>
      <c r="AB483" s="1">
        <f t="shared" si="162"/>
        <v>0.1</v>
      </c>
      <c r="AC483" s="1">
        <f t="shared" si="163"/>
        <v>0</v>
      </c>
      <c r="AD483" s="1">
        <f t="shared" si="164"/>
        <v>1.18999437932613</v>
      </c>
      <c r="AE483" s="1">
        <f t="shared" si="165"/>
        <v>0.0142857142857143</v>
      </c>
      <c r="AF483" s="1">
        <f t="shared" si="166"/>
        <v>70</v>
      </c>
      <c r="AG483" s="1">
        <f t="shared" si="167"/>
        <v>0.7</v>
      </c>
      <c r="AH483" s="7">
        <f t="shared" si="168"/>
        <v>0.101758737024918</v>
      </c>
      <c r="AI483" s="7" cm="1">
        <f t="array" ref="AI483">SQRT(SUMPRODUCT(N483:T483/100,(1-($N$4:$T$4/(SUMPRODUCT(N483:T483,$N$4:$T$4)/100)))^2))</f>
        <v>0.0290537376869327</v>
      </c>
      <c r="AJ483" s="7" cm="1">
        <f t="array" ref="AJ483">SUMPRODUCT(N483:T483,$N$3:$T$3)/100</f>
        <v>1.8947687920439</v>
      </c>
      <c r="AK483" s="7" cm="1">
        <f t="array" ref="AK483">SUMPRODUCT(N483:T483/100,($N$3:$T$3-(SUMPRODUCT(N483:T483,$N$3:$T$3)/100))^2)</f>
        <v>0.00234106527333297</v>
      </c>
      <c r="AL483" s="7" cm="1">
        <f t="array" ref="AL483">SUMPRODUCT(N483:T483/100,($N$2:$T$2-(SUMPRODUCT(N483:T483,$N$2:$T$2)/100))^2)</f>
        <v>2.09350754742919</v>
      </c>
      <c r="AM483" s="7" cm="1">
        <f t="array" ref="AM483">SUMPRODUCT(N483:T483,$N$2:$T$2)/100</f>
        <v>10.6504823790299</v>
      </c>
      <c r="AN483" s="1" cm="1">
        <f t="array" ref="AN483">SUMPRODUCT(N483:T483,$N$1:$T$1)/100</f>
        <v>1109.7582017422</v>
      </c>
      <c r="AO483" s="1" cm="1">
        <f t="array" ref="AO483">-8.314*SUMPRODUCT((N483:T483/100)*LN(N483:T483/100+0.000000000001))</f>
        <v>3.62139437182299</v>
      </c>
      <c r="AP483" s="1" cm="1">
        <f t="array" ref="AP483">SUMPRODUCT((N483:T483/100)^2)</f>
        <v>0.811471129274498</v>
      </c>
      <c r="AQ483" s="1" cm="1">
        <f t="array" ref="AQ483">1/SUMPRODUCT((N483:T483/100)^2)</f>
        <v>1.23232973290628</v>
      </c>
      <c r="AR483" s="1" t="s">
        <v>55</v>
      </c>
      <c r="AS483" s="6">
        <f t="shared" si="169"/>
        <v>2</v>
      </c>
      <c r="AT483" s="1">
        <v>979.85</v>
      </c>
      <c r="AU483" s="1">
        <v>4</v>
      </c>
      <c r="AV483" s="1">
        <v>50</v>
      </c>
      <c r="AW483" s="1">
        <v>399.85</v>
      </c>
      <c r="AX483" s="1">
        <v>1.5</v>
      </c>
      <c r="AY483" s="5">
        <f t="shared" si="170"/>
        <v>199.925</v>
      </c>
      <c r="AZ483" s="1">
        <f t="shared" si="171"/>
        <v>0.75</v>
      </c>
      <c r="BA483" s="1">
        <f t="shared" si="172"/>
        <v>599.775</v>
      </c>
      <c r="BB483" s="1">
        <f t="shared" si="173"/>
        <v>580</v>
      </c>
      <c r="BC483" s="1" t="s">
        <v>56</v>
      </c>
      <c r="BD483" s="1">
        <v>339</v>
      </c>
      <c r="BE483" s="1" t="s">
        <v>52</v>
      </c>
      <c r="BF483" s="1" t="s">
        <v>52</v>
      </c>
      <c r="BG483" s="1">
        <v>28</v>
      </c>
      <c r="BH483" s="1">
        <f t="shared" si="174"/>
        <v>1.6354843980207</v>
      </c>
      <c r="BI483" s="1">
        <f t="shared" si="175"/>
        <v>0.812887139706805</v>
      </c>
    </row>
    <row r="484" spans="1:61">
      <c r="A484" s="1">
        <v>597</v>
      </c>
      <c r="B484" s="1" t="s">
        <v>96</v>
      </c>
      <c r="C484" s="1" t="str">
        <f>_xlfn.XLOOKUP(A484,All!$A:$A,All!$C:$C,"")</f>
        <v>Cu-Al-Cr-Mg-Ni-Si</v>
      </c>
      <c r="D484" s="1">
        <v>2</v>
      </c>
      <c r="E484" s="1" t="s">
        <v>1344</v>
      </c>
      <c r="F484" s="1">
        <f t="shared" si="154"/>
        <v>92.25</v>
      </c>
      <c r="G484" s="1">
        <v>0.5</v>
      </c>
      <c r="H484" s="1">
        <v>0.1</v>
      </c>
      <c r="I484" s="1">
        <v>0.15</v>
      </c>
      <c r="J484" s="1">
        <v>6</v>
      </c>
      <c r="K484" s="1">
        <v>1</v>
      </c>
      <c r="L484" s="1">
        <v>0</v>
      </c>
      <c r="M484" s="1" t="s">
        <v>1345</v>
      </c>
      <c r="N484" s="1" cm="1">
        <f t="array" ref="N484">(F484/$F$4)/SUMPRODUCT($F484:$L484/$F$4:$L$4)*100</f>
        <v>89.8241262975082</v>
      </c>
      <c r="O484" s="1" cm="1">
        <f t="array" ref="O484">(G484/$G$4)/SUMPRODUCT($F484:$L484/$F$4:$L$4)*100</f>
        <v>1.14659676353571</v>
      </c>
      <c r="P484" s="1" cm="1">
        <f t="array" ref="P484">(H484/$H$4)/SUMPRODUCT($F484:$L484/$F$4:$L$4)*100</f>
        <v>0.118999437932613</v>
      </c>
      <c r="Q484" s="1" cm="1">
        <f t="array" ref="Q484">(I484/$I$4)/SUMPRODUCT($F484:$L484/$F$4:$L$4)*100</f>
        <v>0.381865548739609</v>
      </c>
      <c r="R484" s="1" cm="1">
        <f t="array" ref="R484">(J484/$J$4)/SUMPRODUCT($F484:$L484/$F$4:$L$4)*100</f>
        <v>6.32528046759661</v>
      </c>
      <c r="S484" s="1" cm="1">
        <f t="array" ref="S484">(K484/$K$4)/SUMPRODUCT($F484:$L484/$F$4:$L$4)*100</f>
        <v>2.20313148468724</v>
      </c>
      <c r="T484" s="1" cm="1">
        <f t="array" ref="T484">(L484/$L$4)/SUMPRODUCT($F484:$L484/$F$4:$L$4)*100</f>
        <v>0</v>
      </c>
      <c r="U484" s="1">
        <f t="shared" si="155"/>
        <v>100</v>
      </c>
      <c r="V484" s="1">
        <f t="shared" si="156"/>
        <v>6</v>
      </c>
      <c r="W484" s="1">
        <f t="shared" si="157"/>
        <v>7</v>
      </c>
      <c r="X484" s="1">
        <f t="shared" si="158"/>
        <v>6</v>
      </c>
      <c r="Y484" s="1">
        <f t="shared" si="159"/>
        <v>0.0214285714285714</v>
      </c>
      <c r="Z484" s="1">
        <f t="shared" si="160"/>
        <v>0</v>
      </c>
      <c r="AA484" s="1">
        <f t="shared" si="161"/>
        <v>0</v>
      </c>
      <c r="AB484" s="1">
        <f t="shared" si="162"/>
        <v>0.1</v>
      </c>
      <c r="AC484" s="1">
        <f t="shared" si="163"/>
        <v>0</v>
      </c>
      <c r="AD484" s="1">
        <f t="shared" si="164"/>
        <v>1.18999437932613</v>
      </c>
      <c r="AE484" s="1">
        <f t="shared" si="165"/>
        <v>0.0142857142857143</v>
      </c>
      <c r="AF484" s="1">
        <f t="shared" si="166"/>
        <v>70</v>
      </c>
      <c r="AG484" s="1">
        <f t="shared" si="167"/>
        <v>0.7</v>
      </c>
      <c r="AH484" s="7">
        <f t="shared" si="168"/>
        <v>0.101758737024918</v>
      </c>
      <c r="AI484" s="7" cm="1">
        <f t="array" ref="AI484">SQRT(SUMPRODUCT(N484:T484/100,(1-($N$4:$T$4/(SUMPRODUCT(N484:T484,$N$4:$T$4)/100)))^2))</f>
        <v>0.0290537376869327</v>
      </c>
      <c r="AJ484" s="7" cm="1">
        <f t="array" ref="AJ484">SUMPRODUCT(N484:T484,$N$3:$T$3)/100</f>
        <v>1.8947687920439</v>
      </c>
      <c r="AK484" s="7" cm="1">
        <f t="array" ref="AK484">SUMPRODUCT(N484:T484/100,($N$3:$T$3-(SUMPRODUCT(N484:T484,$N$3:$T$3)/100))^2)</f>
        <v>0.00234106527333297</v>
      </c>
      <c r="AL484" s="7" cm="1">
        <f t="array" ref="AL484">SUMPRODUCT(N484:T484/100,($N$2:$T$2-(SUMPRODUCT(N484:T484,$N$2:$T$2)/100))^2)</f>
        <v>2.09350754742919</v>
      </c>
      <c r="AM484" s="7" cm="1">
        <f t="array" ref="AM484">SUMPRODUCT(N484:T484,$N$2:$T$2)/100</f>
        <v>10.6504823790299</v>
      </c>
      <c r="AN484" s="1" cm="1">
        <f t="array" ref="AN484">SUMPRODUCT(N484:T484,$N$1:$T$1)/100</f>
        <v>1109.7582017422</v>
      </c>
      <c r="AO484" s="1" cm="1">
        <f t="array" ref="AO484">-8.314*SUMPRODUCT((N484:T484/100)*LN(N484:T484/100+0.000000000001))</f>
        <v>3.62139437182299</v>
      </c>
      <c r="AP484" s="1" cm="1">
        <f t="array" ref="AP484">SUMPRODUCT((N484:T484/100)^2)</f>
        <v>0.811471129274498</v>
      </c>
      <c r="AQ484" s="1" cm="1">
        <f t="array" ref="AQ484">1/SUMPRODUCT((N484:T484/100)^2)</f>
        <v>1.23232973290628</v>
      </c>
      <c r="AR484" s="1" t="s">
        <v>50</v>
      </c>
      <c r="AS484" s="6">
        <f t="shared" si="169"/>
        <v>1</v>
      </c>
      <c r="AT484" s="1">
        <v>969.85</v>
      </c>
      <c r="AU484" s="1">
        <v>4</v>
      </c>
      <c r="AV484" s="1">
        <v>50</v>
      </c>
      <c r="AW484" s="1">
        <v>449.85</v>
      </c>
      <c r="AX484" s="1">
        <v>1</v>
      </c>
      <c r="AY484" s="5">
        <f t="shared" si="170"/>
        <v>224.925</v>
      </c>
      <c r="AZ484" s="1">
        <f t="shared" si="171"/>
        <v>0.5</v>
      </c>
      <c r="BA484" s="1">
        <f t="shared" si="172"/>
        <v>449.85</v>
      </c>
      <c r="BB484" s="1">
        <f t="shared" si="173"/>
        <v>520</v>
      </c>
      <c r="BC484" s="1" t="s">
        <v>51</v>
      </c>
      <c r="BD484" s="1">
        <v>343</v>
      </c>
      <c r="BE484" s="1" t="s">
        <v>1245</v>
      </c>
      <c r="BF484" s="1" t="s">
        <v>1246</v>
      </c>
      <c r="BG484" s="1">
        <v>28</v>
      </c>
      <c r="BH484" s="1">
        <f t="shared" si="174"/>
        <v>1.68692809825496</v>
      </c>
      <c r="BI484" s="1">
        <f t="shared" si="175"/>
        <v>0.810800897585135</v>
      </c>
    </row>
    <row r="485" spans="1:61">
      <c r="A485" s="1">
        <v>565</v>
      </c>
      <c r="B485" s="1" t="s">
        <v>96</v>
      </c>
      <c r="C485" s="1" t="str">
        <f>_xlfn.XLOOKUP(A485,All!$A:$A,All!$C:$C,"")</f>
        <v>Cu-Al-Cr-Mg-Ni-Si</v>
      </c>
      <c r="D485" s="1">
        <v>2</v>
      </c>
      <c r="E485" s="1" t="s">
        <v>1344</v>
      </c>
      <c r="F485" s="1">
        <f t="shared" si="154"/>
        <v>92.25</v>
      </c>
      <c r="G485" s="1">
        <v>0.5</v>
      </c>
      <c r="H485" s="1">
        <v>0.1</v>
      </c>
      <c r="I485" s="1">
        <v>0.15</v>
      </c>
      <c r="J485" s="1">
        <v>6</v>
      </c>
      <c r="K485" s="1">
        <v>1</v>
      </c>
      <c r="L485" s="1">
        <v>0</v>
      </c>
      <c r="M485" s="1" t="s">
        <v>1345</v>
      </c>
      <c r="N485" s="1" cm="1">
        <f t="array" ref="N485">(F485/$F$4)/SUMPRODUCT($F485:$L485/$F$4:$L$4)*100</f>
        <v>89.8241262975082</v>
      </c>
      <c r="O485" s="1" cm="1">
        <f t="array" ref="O485">(G485/$G$4)/SUMPRODUCT($F485:$L485/$F$4:$L$4)*100</f>
        <v>1.14659676353571</v>
      </c>
      <c r="P485" s="1" cm="1">
        <f t="array" ref="P485">(H485/$H$4)/SUMPRODUCT($F485:$L485/$F$4:$L$4)*100</f>
        <v>0.118999437932613</v>
      </c>
      <c r="Q485" s="1" cm="1">
        <f t="array" ref="Q485">(I485/$I$4)/SUMPRODUCT($F485:$L485/$F$4:$L$4)*100</f>
        <v>0.381865548739609</v>
      </c>
      <c r="R485" s="1" cm="1">
        <f t="array" ref="R485">(J485/$J$4)/SUMPRODUCT($F485:$L485/$F$4:$L$4)*100</f>
        <v>6.32528046759661</v>
      </c>
      <c r="S485" s="1" cm="1">
        <f t="array" ref="S485">(K485/$K$4)/SUMPRODUCT($F485:$L485/$F$4:$L$4)*100</f>
        <v>2.20313148468724</v>
      </c>
      <c r="T485" s="1" cm="1">
        <f t="array" ref="T485">(L485/$L$4)/SUMPRODUCT($F485:$L485/$F$4:$L$4)*100</f>
        <v>0</v>
      </c>
      <c r="U485" s="1">
        <f t="shared" si="155"/>
        <v>100</v>
      </c>
      <c r="V485" s="1">
        <f t="shared" si="156"/>
        <v>6</v>
      </c>
      <c r="W485" s="1">
        <f t="shared" si="157"/>
        <v>7</v>
      </c>
      <c r="X485" s="1">
        <f t="shared" si="158"/>
        <v>6</v>
      </c>
      <c r="Y485" s="1">
        <f t="shared" si="159"/>
        <v>0.0214285714285714</v>
      </c>
      <c r="Z485" s="1">
        <f t="shared" si="160"/>
        <v>0</v>
      </c>
      <c r="AA485" s="1">
        <f t="shared" si="161"/>
        <v>0</v>
      </c>
      <c r="AB485" s="1">
        <f t="shared" si="162"/>
        <v>0.1</v>
      </c>
      <c r="AC485" s="1">
        <f t="shared" si="163"/>
        <v>0</v>
      </c>
      <c r="AD485" s="1">
        <f t="shared" si="164"/>
        <v>1.18999437932613</v>
      </c>
      <c r="AE485" s="1">
        <f t="shared" si="165"/>
        <v>0.0142857142857143</v>
      </c>
      <c r="AF485" s="1">
        <f t="shared" si="166"/>
        <v>70</v>
      </c>
      <c r="AG485" s="1">
        <f t="shared" si="167"/>
        <v>0.7</v>
      </c>
      <c r="AH485" s="7">
        <f t="shared" si="168"/>
        <v>0.101758737024918</v>
      </c>
      <c r="AI485" s="7" cm="1">
        <f t="array" ref="AI485">SQRT(SUMPRODUCT(N485:T485/100,(1-($N$4:$T$4/(SUMPRODUCT(N485:T485,$N$4:$T$4)/100)))^2))</f>
        <v>0.0290537376869327</v>
      </c>
      <c r="AJ485" s="7" cm="1">
        <f t="array" ref="AJ485">SUMPRODUCT(N485:T485,$N$3:$T$3)/100</f>
        <v>1.8947687920439</v>
      </c>
      <c r="AK485" s="7" cm="1">
        <f t="array" ref="AK485">SUMPRODUCT(N485:T485/100,($N$3:$T$3-(SUMPRODUCT(N485:T485,$N$3:$T$3)/100))^2)</f>
        <v>0.00234106527333297</v>
      </c>
      <c r="AL485" s="7" cm="1">
        <f t="array" ref="AL485">SUMPRODUCT(N485:T485/100,($N$2:$T$2-(SUMPRODUCT(N485:T485,$N$2:$T$2)/100))^2)</f>
        <v>2.09350754742919</v>
      </c>
      <c r="AM485" s="7" cm="1">
        <f t="array" ref="AM485">SUMPRODUCT(N485:T485,$N$2:$T$2)/100</f>
        <v>10.6504823790299</v>
      </c>
      <c r="AN485" s="1" cm="1">
        <f t="array" ref="AN485">SUMPRODUCT(N485:T485,$N$1:$T$1)/100</f>
        <v>1109.7582017422</v>
      </c>
      <c r="AO485" s="1" cm="1">
        <f t="array" ref="AO485">-8.314*SUMPRODUCT((N485:T485/100)*LN(N485:T485/100+0.000000000001))</f>
        <v>3.62139437182299</v>
      </c>
      <c r="AP485" s="1" cm="1">
        <f t="array" ref="AP485">SUMPRODUCT((N485:T485/100)^2)</f>
        <v>0.811471129274498</v>
      </c>
      <c r="AQ485" s="1" cm="1">
        <f t="array" ref="AQ485">1/SUMPRODUCT((N485:T485/100)^2)</f>
        <v>1.23232973290628</v>
      </c>
      <c r="AR485" s="1" t="s">
        <v>50</v>
      </c>
      <c r="AS485" s="6">
        <f t="shared" si="169"/>
        <v>1</v>
      </c>
      <c r="AT485" s="1">
        <v>969.85</v>
      </c>
      <c r="AU485" s="1">
        <v>4</v>
      </c>
      <c r="AV485" s="1">
        <v>80</v>
      </c>
      <c r="AW485" s="1">
        <v>449.85</v>
      </c>
      <c r="AX485" s="1">
        <v>0.5</v>
      </c>
      <c r="AY485" s="5">
        <f t="shared" si="170"/>
        <v>359.88</v>
      </c>
      <c r="AZ485" s="1">
        <f t="shared" si="171"/>
        <v>0.4</v>
      </c>
      <c r="BA485" s="1">
        <f t="shared" si="172"/>
        <v>224.925</v>
      </c>
      <c r="BB485" s="1">
        <f t="shared" si="173"/>
        <v>520</v>
      </c>
      <c r="BC485" s="1" t="s">
        <v>51</v>
      </c>
      <c r="BD485" s="1">
        <v>345</v>
      </c>
      <c r="BE485" s="1" t="s">
        <v>52</v>
      </c>
      <c r="BF485" s="1" t="s">
        <v>52</v>
      </c>
      <c r="BG485" s="1">
        <v>28</v>
      </c>
      <c r="BH485" s="1">
        <f t="shared" si="174"/>
        <v>1.71264994837209</v>
      </c>
      <c r="BI485" s="1">
        <f t="shared" si="175"/>
        <v>0.809825478657467</v>
      </c>
    </row>
    <row r="486" spans="1:61">
      <c r="A486" s="1">
        <v>637</v>
      </c>
      <c r="B486" s="1" t="s">
        <v>97</v>
      </c>
      <c r="C486" s="1" t="str">
        <f>_xlfn.XLOOKUP(A486,All!$A:$A,All!$C:$C,"")</f>
        <v>Cu-Al-Cr-Mg-Ni-Si</v>
      </c>
      <c r="D486" s="1">
        <v>2</v>
      </c>
      <c r="E486" s="1" t="s">
        <v>1344</v>
      </c>
      <c r="F486" s="1">
        <f t="shared" si="154"/>
        <v>92.27</v>
      </c>
      <c r="G486" s="1">
        <v>0.49</v>
      </c>
      <c r="H486" s="1">
        <v>0.11</v>
      </c>
      <c r="I486" s="1">
        <v>0.12</v>
      </c>
      <c r="J486" s="1">
        <v>5.98</v>
      </c>
      <c r="K486" s="1">
        <v>1.03</v>
      </c>
      <c r="L486" s="1">
        <v>0</v>
      </c>
      <c r="M486" s="1" t="s">
        <v>1345</v>
      </c>
      <c r="N486" s="1" cm="1">
        <f t="array" ref="N486">(F486/$F$4)/SUMPRODUCT($F486:$L486/$F$4:$L$4)*100</f>
        <v>89.8641984588999</v>
      </c>
      <c r="O486" s="1" cm="1">
        <f t="array" ref="O486">(G486/$G$4)/SUMPRODUCT($F486:$L486/$F$4:$L$4)*100</f>
        <v>1.12392244657047</v>
      </c>
      <c r="P486" s="1" cm="1">
        <f t="array" ref="P486">(H486/$H$4)/SUMPRODUCT($F486:$L486/$F$4:$L$4)*100</f>
        <v>0.130929392522741</v>
      </c>
      <c r="Q486" s="1" cm="1">
        <f t="array" ref="Q486">(I486/$I$4)/SUMPRODUCT($F486:$L486/$F$4:$L$4)*100</f>
        <v>0.305562478066051</v>
      </c>
      <c r="R486" s="1" cm="1">
        <f t="array" ref="R486">(J486/$J$4)/SUMPRODUCT($F486:$L486/$F$4:$L$4)*100</f>
        <v>6.30564153814258</v>
      </c>
      <c r="S486" s="1" cm="1">
        <f t="array" ref="S486">(K486/$K$4)/SUMPRODUCT($F486:$L486/$F$4:$L$4)*100</f>
        <v>2.26974568579824</v>
      </c>
      <c r="T486" s="1" cm="1">
        <f t="array" ref="T486">(L486/$L$4)/SUMPRODUCT($F486:$L486/$F$4:$L$4)*100</f>
        <v>0</v>
      </c>
      <c r="U486" s="1">
        <f t="shared" si="155"/>
        <v>100</v>
      </c>
      <c r="V486" s="1">
        <f t="shared" si="156"/>
        <v>5.80582524271845</v>
      </c>
      <c r="W486" s="1">
        <f t="shared" si="157"/>
        <v>7.01</v>
      </c>
      <c r="X486" s="1">
        <f t="shared" si="158"/>
        <v>6.1594</v>
      </c>
      <c r="Y486" s="1">
        <f t="shared" si="159"/>
        <v>0.0171184022824536</v>
      </c>
      <c r="Z486" s="1">
        <f t="shared" si="160"/>
        <v>0</v>
      </c>
      <c r="AA486" s="1">
        <f t="shared" si="161"/>
        <v>0</v>
      </c>
      <c r="AB486" s="1">
        <f t="shared" si="162"/>
        <v>0.11</v>
      </c>
      <c r="AC486" s="1">
        <f t="shared" si="163"/>
        <v>0</v>
      </c>
      <c r="AD486" s="1">
        <f t="shared" si="164"/>
        <v>1.19026720475219</v>
      </c>
      <c r="AE486" s="1">
        <f t="shared" si="165"/>
        <v>0.0156918687589158</v>
      </c>
      <c r="AF486" s="1">
        <f t="shared" si="166"/>
        <v>63.7272727272727</v>
      </c>
      <c r="AG486" s="1">
        <f t="shared" si="167"/>
        <v>0.7711</v>
      </c>
      <c r="AH486" s="7">
        <f t="shared" si="168"/>
        <v>0.101358015411001</v>
      </c>
      <c r="AI486" s="7" cm="1">
        <f t="array" ref="AI486">SQRT(SUMPRODUCT(N486:T486/100,(1-($N$4:$T$4/(SUMPRODUCT(N486:T486,$N$4:$T$4)/100)))^2))</f>
        <v>0.0283459528596504</v>
      </c>
      <c r="AJ486" s="7" cm="1">
        <f t="array" ref="AJ486">SUMPRODUCT(N486:T486,$N$3:$T$3)/100</f>
        <v>1.89525413989612</v>
      </c>
      <c r="AK486" s="7" cm="1">
        <f t="array" ref="AK486">SUMPRODUCT(N486:T486/100,($N$3:$T$3-(SUMPRODUCT(N486:T486,$N$3:$T$3)/100))^2)</f>
        <v>0.00206807954721929</v>
      </c>
      <c r="AL486" s="7" cm="1">
        <f t="array" ref="AL486">SUMPRODUCT(N486:T486/100,($N$2:$T$2-(SUMPRODUCT(N486:T486,$N$2:$T$2)/100))^2)</f>
        <v>2.05513365727056</v>
      </c>
      <c r="AM486" s="7" cm="1">
        <f t="array" ref="AM486">SUMPRODUCT(N486:T486,$N$2:$T$2)/100</f>
        <v>10.654100498235</v>
      </c>
      <c r="AN486" s="1" cm="1">
        <f t="array" ref="AN486">SUMPRODUCT(N486:T486,$N$1:$T$1)/100</f>
        <v>1110.43082202411</v>
      </c>
      <c r="AO486" s="1" cm="1">
        <f t="array" ref="AO486">-8.314*SUMPRODUCT((N486:T486/100)*LN(N486:T486/100+0.000000000001))</f>
        <v>3.60047464611669</v>
      </c>
      <c r="AP486" s="1" cm="1">
        <f t="array" ref="AP486">SUMPRODUCT((N486:T486/100)^2)</f>
        <v>0.812186073794603</v>
      </c>
      <c r="AQ486" s="1" cm="1">
        <f t="array" ref="AQ486">1/SUMPRODUCT((N486:T486/100)^2)</f>
        <v>1.23124494775922</v>
      </c>
      <c r="AR486" s="1" t="s">
        <v>50</v>
      </c>
      <c r="AS486" s="6">
        <f t="shared" si="169"/>
        <v>1</v>
      </c>
      <c r="AT486" s="1">
        <v>969.85</v>
      </c>
      <c r="AU486" s="1">
        <v>6</v>
      </c>
      <c r="AV486" s="1">
        <v>50</v>
      </c>
      <c r="AW486" s="1">
        <v>449.85</v>
      </c>
      <c r="AX486" s="1">
        <v>2</v>
      </c>
      <c r="AY486" s="5">
        <f t="shared" si="170"/>
        <v>224.925</v>
      </c>
      <c r="AZ486" s="1">
        <f t="shared" si="171"/>
        <v>1</v>
      </c>
      <c r="BA486" s="1">
        <f t="shared" si="172"/>
        <v>899.7</v>
      </c>
      <c r="BB486" s="1">
        <f t="shared" si="173"/>
        <v>520</v>
      </c>
      <c r="BC486" s="1" t="s">
        <v>51</v>
      </c>
      <c r="BD486" s="1">
        <v>346</v>
      </c>
      <c r="BE486" s="1" t="s">
        <v>52</v>
      </c>
      <c r="BF486" s="1" t="s">
        <v>52</v>
      </c>
      <c r="BG486" s="1">
        <v>28</v>
      </c>
      <c r="BH486" s="1">
        <f t="shared" si="174"/>
        <v>1.72551087343066</v>
      </c>
      <c r="BI486" s="1">
        <f t="shared" si="175"/>
        <v>0.809354767359919</v>
      </c>
    </row>
    <row r="487" spans="1:61">
      <c r="A487" s="1">
        <v>951</v>
      </c>
      <c r="B487" s="1" t="s">
        <v>99</v>
      </c>
      <c r="C487" s="1" t="str">
        <f>_xlfn.XLOOKUP(A487,All!$A:$A,All!$C:$C,"")</f>
        <v>Cu-Al-Cr-Mg-Ni-Si</v>
      </c>
      <c r="D487" s="1">
        <v>2</v>
      </c>
      <c r="E487" s="1" t="s">
        <v>1344</v>
      </c>
      <c r="F487" s="1">
        <f t="shared" si="154"/>
        <v>92.25</v>
      </c>
      <c r="G487" s="1">
        <v>0.5</v>
      </c>
      <c r="H487" s="1">
        <v>0.1</v>
      </c>
      <c r="I487" s="1">
        <v>0.15</v>
      </c>
      <c r="J487" s="1">
        <v>6</v>
      </c>
      <c r="K487" s="1">
        <v>1</v>
      </c>
      <c r="L487" s="1">
        <v>0</v>
      </c>
      <c r="M487" s="1" t="s">
        <v>1345</v>
      </c>
      <c r="N487" s="1" cm="1">
        <f t="array" ref="N487">(F487/$F$4)/SUMPRODUCT($F487:$L487/$F$4:$L$4)*100</f>
        <v>89.8241262975082</v>
      </c>
      <c r="O487" s="1" cm="1">
        <f t="array" ref="O487">(G487/$G$4)/SUMPRODUCT($F487:$L487/$F$4:$L$4)*100</f>
        <v>1.14659676353571</v>
      </c>
      <c r="P487" s="1" cm="1">
        <f t="array" ref="P487">(H487/$H$4)/SUMPRODUCT($F487:$L487/$F$4:$L$4)*100</f>
        <v>0.118999437932613</v>
      </c>
      <c r="Q487" s="1" cm="1">
        <f t="array" ref="Q487">(I487/$I$4)/SUMPRODUCT($F487:$L487/$F$4:$L$4)*100</f>
        <v>0.381865548739609</v>
      </c>
      <c r="R487" s="1" cm="1">
        <f t="array" ref="R487">(J487/$J$4)/SUMPRODUCT($F487:$L487/$F$4:$L$4)*100</f>
        <v>6.32528046759661</v>
      </c>
      <c r="S487" s="1" cm="1">
        <f t="array" ref="S487">(K487/$K$4)/SUMPRODUCT($F487:$L487/$F$4:$L$4)*100</f>
        <v>2.20313148468724</v>
      </c>
      <c r="T487" s="1" cm="1">
        <f t="array" ref="T487">(L487/$L$4)/SUMPRODUCT($F487:$L487/$F$4:$L$4)*100</f>
        <v>0</v>
      </c>
      <c r="U487" s="1">
        <f t="shared" si="155"/>
        <v>100</v>
      </c>
      <c r="V487" s="1">
        <f t="shared" si="156"/>
        <v>6</v>
      </c>
      <c r="W487" s="1">
        <f t="shared" si="157"/>
        <v>7</v>
      </c>
      <c r="X487" s="1">
        <f t="shared" si="158"/>
        <v>6</v>
      </c>
      <c r="Y487" s="1">
        <f t="shared" si="159"/>
        <v>0.0214285714285714</v>
      </c>
      <c r="Z487" s="1">
        <f t="shared" si="160"/>
        <v>0</v>
      </c>
      <c r="AA487" s="1">
        <f t="shared" si="161"/>
        <v>0</v>
      </c>
      <c r="AB487" s="1">
        <f t="shared" si="162"/>
        <v>0.1</v>
      </c>
      <c r="AC487" s="1">
        <f t="shared" si="163"/>
        <v>0</v>
      </c>
      <c r="AD487" s="1">
        <f t="shared" si="164"/>
        <v>1.18999437932613</v>
      </c>
      <c r="AE487" s="1">
        <f t="shared" si="165"/>
        <v>0.0142857142857143</v>
      </c>
      <c r="AF487" s="1">
        <f t="shared" si="166"/>
        <v>70</v>
      </c>
      <c r="AG487" s="1">
        <f t="shared" si="167"/>
        <v>0.7</v>
      </c>
      <c r="AH487" s="7">
        <f t="shared" si="168"/>
        <v>0.101758737024918</v>
      </c>
      <c r="AI487" s="7" cm="1">
        <f t="array" ref="AI487">SQRT(SUMPRODUCT(N487:T487/100,(1-($N$4:$T$4/(SUMPRODUCT(N487:T487,$N$4:$T$4)/100)))^2))</f>
        <v>0.0290537376869327</v>
      </c>
      <c r="AJ487" s="7" cm="1">
        <f t="array" ref="AJ487">SUMPRODUCT(N487:T487,$N$3:$T$3)/100</f>
        <v>1.8947687920439</v>
      </c>
      <c r="AK487" s="7" cm="1">
        <f t="array" ref="AK487">SUMPRODUCT(N487:T487/100,($N$3:$T$3-(SUMPRODUCT(N487:T487,$N$3:$T$3)/100))^2)</f>
        <v>0.00234106527333297</v>
      </c>
      <c r="AL487" s="7" cm="1">
        <f t="array" ref="AL487">SUMPRODUCT(N487:T487/100,($N$2:$T$2-(SUMPRODUCT(N487:T487,$N$2:$T$2)/100))^2)</f>
        <v>2.09350754742919</v>
      </c>
      <c r="AM487" s="7" cm="1">
        <f t="array" ref="AM487">SUMPRODUCT(N487:T487,$N$2:$T$2)/100</f>
        <v>10.6504823790299</v>
      </c>
      <c r="AN487" s="1" cm="1">
        <f t="array" ref="AN487">SUMPRODUCT(N487:T487,$N$1:$T$1)/100</f>
        <v>1109.7582017422</v>
      </c>
      <c r="AO487" s="1" cm="1">
        <f t="array" ref="AO487">-8.314*SUMPRODUCT((N487:T487/100)*LN(N487:T487/100+0.000000000001))</f>
        <v>3.62139437182299</v>
      </c>
      <c r="AP487" s="1" cm="1">
        <f t="array" ref="AP487">SUMPRODUCT((N487:T487/100)^2)</f>
        <v>0.811471129274498</v>
      </c>
      <c r="AQ487" s="1" cm="1">
        <f t="array" ref="AQ487">1/SUMPRODUCT((N487:T487/100)^2)</f>
        <v>1.23232973290628</v>
      </c>
      <c r="AR487" s="1" t="s">
        <v>55</v>
      </c>
      <c r="AS487" s="6">
        <f t="shared" si="169"/>
        <v>2</v>
      </c>
      <c r="AT487" s="1">
        <v>979.85</v>
      </c>
      <c r="AU487" s="1">
        <v>4</v>
      </c>
      <c r="AV487" s="1">
        <v>60</v>
      </c>
      <c r="AW487" s="1">
        <v>449.85</v>
      </c>
      <c r="AX487" s="1">
        <v>1</v>
      </c>
      <c r="AY487" s="5">
        <f t="shared" si="170"/>
        <v>269.91</v>
      </c>
      <c r="AZ487" s="1">
        <f t="shared" si="171"/>
        <v>0.6</v>
      </c>
      <c r="BA487" s="1">
        <f t="shared" si="172"/>
        <v>449.85</v>
      </c>
      <c r="BB487" s="1">
        <f t="shared" si="173"/>
        <v>530</v>
      </c>
      <c r="BC487" s="1" t="s">
        <v>56</v>
      </c>
      <c r="BD487" s="1">
        <v>349</v>
      </c>
      <c r="BE487" s="1" t="s">
        <v>52</v>
      </c>
      <c r="BF487" s="1" t="s">
        <v>52</v>
      </c>
      <c r="BG487" s="1">
        <v>28</v>
      </c>
      <c r="BH487" s="1">
        <f t="shared" si="174"/>
        <v>1.76409364860635</v>
      </c>
      <c r="BI487" s="1">
        <f t="shared" si="175"/>
        <v>0.808010862359159</v>
      </c>
    </row>
    <row r="488" spans="1:61">
      <c r="A488" s="1">
        <v>617</v>
      </c>
      <c r="B488" s="1" t="s">
        <v>97</v>
      </c>
      <c r="C488" s="1" t="str">
        <f>_xlfn.XLOOKUP(A488,All!$A:$A,All!$C:$C,"")</f>
        <v>Cu-Al-Cr-Mg-Ni-Si</v>
      </c>
      <c r="D488" s="1">
        <v>2</v>
      </c>
      <c r="E488" s="1" t="s">
        <v>1344</v>
      </c>
      <c r="F488" s="1">
        <f t="shared" si="154"/>
        <v>92.27</v>
      </c>
      <c r="G488" s="1">
        <v>0.49</v>
      </c>
      <c r="H488" s="1">
        <v>0.11</v>
      </c>
      <c r="I488" s="1">
        <v>0.12</v>
      </c>
      <c r="J488" s="1">
        <v>5.98</v>
      </c>
      <c r="K488" s="1">
        <v>1.03</v>
      </c>
      <c r="L488" s="1">
        <v>0</v>
      </c>
      <c r="M488" s="1" t="s">
        <v>1345</v>
      </c>
      <c r="N488" s="1" cm="1">
        <f t="array" ref="N488">(F488/$F$4)/SUMPRODUCT($F488:$L488/$F$4:$L$4)*100</f>
        <v>89.8641984588999</v>
      </c>
      <c r="O488" s="1" cm="1">
        <f t="array" ref="O488">(G488/$G$4)/SUMPRODUCT($F488:$L488/$F$4:$L$4)*100</f>
        <v>1.12392244657047</v>
      </c>
      <c r="P488" s="1" cm="1">
        <f t="array" ref="P488">(H488/$H$4)/SUMPRODUCT($F488:$L488/$F$4:$L$4)*100</f>
        <v>0.130929392522741</v>
      </c>
      <c r="Q488" s="1" cm="1">
        <f t="array" ref="Q488">(I488/$I$4)/SUMPRODUCT($F488:$L488/$F$4:$L$4)*100</f>
        <v>0.305562478066051</v>
      </c>
      <c r="R488" s="1" cm="1">
        <f t="array" ref="R488">(J488/$J$4)/SUMPRODUCT($F488:$L488/$F$4:$L$4)*100</f>
        <v>6.30564153814258</v>
      </c>
      <c r="S488" s="1" cm="1">
        <f t="array" ref="S488">(K488/$K$4)/SUMPRODUCT($F488:$L488/$F$4:$L$4)*100</f>
        <v>2.26974568579824</v>
      </c>
      <c r="T488" s="1" cm="1">
        <f t="array" ref="T488">(L488/$L$4)/SUMPRODUCT($F488:$L488/$F$4:$L$4)*100</f>
        <v>0</v>
      </c>
      <c r="U488" s="1">
        <f t="shared" si="155"/>
        <v>100</v>
      </c>
      <c r="V488" s="1">
        <f t="shared" si="156"/>
        <v>5.80582524271845</v>
      </c>
      <c r="W488" s="1">
        <f t="shared" si="157"/>
        <v>7.01</v>
      </c>
      <c r="X488" s="1">
        <f t="shared" si="158"/>
        <v>6.1594</v>
      </c>
      <c r="Y488" s="1">
        <f t="shared" si="159"/>
        <v>0.0171184022824536</v>
      </c>
      <c r="Z488" s="1">
        <f t="shared" si="160"/>
        <v>0</v>
      </c>
      <c r="AA488" s="1">
        <f t="shared" si="161"/>
        <v>0</v>
      </c>
      <c r="AB488" s="1">
        <f t="shared" si="162"/>
        <v>0.11</v>
      </c>
      <c r="AC488" s="1">
        <f t="shared" si="163"/>
        <v>0</v>
      </c>
      <c r="AD488" s="1">
        <f t="shared" si="164"/>
        <v>1.19026720475219</v>
      </c>
      <c r="AE488" s="1">
        <f t="shared" si="165"/>
        <v>0.0156918687589158</v>
      </c>
      <c r="AF488" s="1">
        <f t="shared" si="166"/>
        <v>63.7272727272727</v>
      </c>
      <c r="AG488" s="1">
        <f t="shared" si="167"/>
        <v>0.7711</v>
      </c>
      <c r="AH488" s="7">
        <f t="shared" si="168"/>
        <v>0.101358015411001</v>
      </c>
      <c r="AI488" s="7" cm="1">
        <f t="array" ref="AI488">SQRT(SUMPRODUCT(N488:T488/100,(1-($N$4:$T$4/(SUMPRODUCT(N488:T488,$N$4:$T$4)/100)))^2))</f>
        <v>0.0283459528596504</v>
      </c>
      <c r="AJ488" s="7" cm="1">
        <f t="array" ref="AJ488">SUMPRODUCT(N488:T488,$N$3:$T$3)/100</f>
        <v>1.89525413989612</v>
      </c>
      <c r="AK488" s="7" cm="1">
        <f t="array" ref="AK488">SUMPRODUCT(N488:T488/100,($N$3:$T$3-(SUMPRODUCT(N488:T488,$N$3:$T$3)/100))^2)</f>
        <v>0.00206807954721929</v>
      </c>
      <c r="AL488" s="7" cm="1">
        <f t="array" ref="AL488">SUMPRODUCT(N488:T488/100,($N$2:$T$2-(SUMPRODUCT(N488:T488,$N$2:$T$2)/100))^2)</f>
        <v>2.05513365727056</v>
      </c>
      <c r="AM488" s="7" cm="1">
        <f t="array" ref="AM488">SUMPRODUCT(N488:T488,$N$2:$T$2)/100</f>
        <v>10.654100498235</v>
      </c>
      <c r="AN488" s="1" cm="1">
        <f t="array" ref="AN488">SUMPRODUCT(N488:T488,$N$1:$T$1)/100</f>
        <v>1110.43082202411</v>
      </c>
      <c r="AO488" s="1" cm="1">
        <f t="array" ref="AO488">-8.314*SUMPRODUCT((N488:T488/100)*LN(N488:T488/100+0.000000000001))</f>
        <v>3.60047464611669</v>
      </c>
      <c r="AP488" s="1" cm="1">
        <f t="array" ref="AP488">SUMPRODUCT((N488:T488/100)^2)</f>
        <v>0.812186073794603</v>
      </c>
      <c r="AQ488" s="1" cm="1">
        <f t="array" ref="AQ488">1/SUMPRODUCT((N488:T488/100)^2)</f>
        <v>1.23124494775922</v>
      </c>
      <c r="AR488" s="1" t="s">
        <v>50</v>
      </c>
      <c r="AS488" s="6">
        <f t="shared" si="169"/>
        <v>1</v>
      </c>
      <c r="AT488" s="1">
        <v>969.85</v>
      </c>
      <c r="AU488" s="1">
        <v>6</v>
      </c>
      <c r="AV488" s="1">
        <v>50</v>
      </c>
      <c r="AW488" s="1">
        <v>449.85</v>
      </c>
      <c r="AX488" s="1">
        <v>1.5</v>
      </c>
      <c r="AY488" s="5">
        <f t="shared" si="170"/>
        <v>224.925</v>
      </c>
      <c r="AZ488" s="1">
        <f t="shared" si="171"/>
        <v>0.75</v>
      </c>
      <c r="BA488" s="1">
        <f t="shared" si="172"/>
        <v>674.775</v>
      </c>
      <c r="BB488" s="1">
        <f t="shared" si="173"/>
        <v>520</v>
      </c>
      <c r="BC488" s="1" t="s">
        <v>51</v>
      </c>
      <c r="BD488" s="1">
        <v>350</v>
      </c>
      <c r="BE488" s="1" t="s">
        <v>52</v>
      </c>
      <c r="BF488" s="1" t="s">
        <v>52</v>
      </c>
      <c r="BG488" s="1">
        <v>28</v>
      </c>
      <c r="BH488" s="1">
        <f t="shared" si="174"/>
        <v>1.77695457366492</v>
      </c>
      <c r="BI488" s="1">
        <f t="shared" si="175"/>
        <v>0.807585700067222</v>
      </c>
    </row>
    <row r="489" spans="1:61">
      <c r="A489" s="1">
        <v>957</v>
      </c>
      <c r="B489" s="1" t="s">
        <v>99</v>
      </c>
      <c r="C489" s="1" t="str">
        <f>_xlfn.XLOOKUP(A489,All!$A:$A,All!$C:$C,"")</f>
        <v>Cu-Al-Cr-Mg-Ni-Si</v>
      </c>
      <c r="D489" s="1">
        <v>2</v>
      </c>
      <c r="E489" s="1" t="s">
        <v>1344</v>
      </c>
      <c r="F489" s="1">
        <f t="shared" si="154"/>
        <v>92.25</v>
      </c>
      <c r="G489" s="1">
        <v>0.5</v>
      </c>
      <c r="H489" s="1">
        <v>0.1</v>
      </c>
      <c r="I489" s="1">
        <v>0.15</v>
      </c>
      <c r="J489" s="1">
        <v>6</v>
      </c>
      <c r="K489" s="1">
        <v>1</v>
      </c>
      <c r="L489" s="1">
        <v>0</v>
      </c>
      <c r="M489" s="1" t="s">
        <v>1345</v>
      </c>
      <c r="N489" s="1" cm="1">
        <f t="array" ref="N489">(F489/$F$4)/SUMPRODUCT($F489:$L489/$F$4:$L$4)*100</f>
        <v>89.8241262975082</v>
      </c>
      <c r="O489" s="1" cm="1">
        <f t="array" ref="O489">(G489/$G$4)/SUMPRODUCT($F489:$L489/$F$4:$L$4)*100</f>
        <v>1.14659676353571</v>
      </c>
      <c r="P489" s="1" cm="1">
        <f t="array" ref="P489">(H489/$H$4)/SUMPRODUCT($F489:$L489/$F$4:$L$4)*100</f>
        <v>0.118999437932613</v>
      </c>
      <c r="Q489" s="1" cm="1">
        <f t="array" ref="Q489">(I489/$I$4)/SUMPRODUCT($F489:$L489/$F$4:$L$4)*100</f>
        <v>0.381865548739609</v>
      </c>
      <c r="R489" s="1" cm="1">
        <f t="array" ref="R489">(J489/$J$4)/SUMPRODUCT($F489:$L489/$F$4:$L$4)*100</f>
        <v>6.32528046759661</v>
      </c>
      <c r="S489" s="1" cm="1">
        <f t="array" ref="S489">(K489/$K$4)/SUMPRODUCT($F489:$L489/$F$4:$L$4)*100</f>
        <v>2.20313148468724</v>
      </c>
      <c r="T489" s="1" cm="1">
        <f t="array" ref="T489">(L489/$L$4)/SUMPRODUCT($F489:$L489/$F$4:$L$4)*100</f>
        <v>0</v>
      </c>
      <c r="U489" s="1">
        <f t="shared" si="155"/>
        <v>100</v>
      </c>
      <c r="V489" s="1">
        <f t="shared" si="156"/>
        <v>6</v>
      </c>
      <c r="W489" s="1">
        <f t="shared" si="157"/>
        <v>7</v>
      </c>
      <c r="X489" s="1">
        <f t="shared" si="158"/>
        <v>6</v>
      </c>
      <c r="Y489" s="1">
        <f t="shared" si="159"/>
        <v>0.0214285714285714</v>
      </c>
      <c r="Z489" s="1">
        <f t="shared" si="160"/>
        <v>0</v>
      </c>
      <c r="AA489" s="1">
        <f t="shared" si="161"/>
        <v>0</v>
      </c>
      <c r="AB489" s="1">
        <f t="shared" si="162"/>
        <v>0.1</v>
      </c>
      <c r="AC489" s="1">
        <f t="shared" si="163"/>
        <v>0</v>
      </c>
      <c r="AD489" s="1">
        <f t="shared" si="164"/>
        <v>1.18999437932613</v>
      </c>
      <c r="AE489" s="1">
        <f t="shared" si="165"/>
        <v>0.0142857142857143</v>
      </c>
      <c r="AF489" s="1">
        <f t="shared" si="166"/>
        <v>70</v>
      </c>
      <c r="AG489" s="1">
        <f t="shared" si="167"/>
        <v>0.7</v>
      </c>
      <c r="AH489" s="7">
        <f t="shared" si="168"/>
        <v>0.101758737024918</v>
      </c>
      <c r="AI489" s="7" cm="1">
        <f t="array" ref="AI489">SQRT(SUMPRODUCT(N489:T489/100,(1-($N$4:$T$4/(SUMPRODUCT(N489:T489,$N$4:$T$4)/100)))^2))</f>
        <v>0.0290537376869327</v>
      </c>
      <c r="AJ489" s="7" cm="1">
        <f t="array" ref="AJ489">SUMPRODUCT(N489:T489,$N$3:$T$3)/100</f>
        <v>1.8947687920439</v>
      </c>
      <c r="AK489" s="7" cm="1">
        <f t="array" ref="AK489">SUMPRODUCT(N489:T489/100,($N$3:$T$3-(SUMPRODUCT(N489:T489,$N$3:$T$3)/100))^2)</f>
        <v>0.00234106527333297</v>
      </c>
      <c r="AL489" s="7" cm="1">
        <f t="array" ref="AL489">SUMPRODUCT(N489:T489/100,($N$2:$T$2-(SUMPRODUCT(N489:T489,$N$2:$T$2)/100))^2)</f>
        <v>2.09350754742919</v>
      </c>
      <c r="AM489" s="7" cm="1">
        <f t="array" ref="AM489">SUMPRODUCT(N489:T489,$N$2:$T$2)/100</f>
        <v>10.6504823790299</v>
      </c>
      <c r="AN489" s="1" cm="1">
        <f t="array" ref="AN489">SUMPRODUCT(N489:T489,$N$1:$T$1)/100</f>
        <v>1109.7582017422</v>
      </c>
      <c r="AO489" s="1" cm="1">
        <f t="array" ref="AO489">-8.314*SUMPRODUCT((N489:T489/100)*LN(N489:T489/100+0.000000000001))</f>
        <v>3.62139437182299</v>
      </c>
      <c r="AP489" s="1" cm="1">
        <f t="array" ref="AP489">SUMPRODUCT((N489:T489/100)^2)</f>
        <v>0.811471129274498</v>
      </c>
      <c r="AQ489" s="1" cm="1">
        <f t="array" ref="AQ489">1/SUMPRODUCT((N489:T489/100)^2)</f>
        <v>1.23232973290628</v>
      </c>
      <c r="AR489" s="1" t="s">
        <v>55</v>
      </c>
      <c r="AS489" s="6">
        <f t="shared" si="169"/>
        <v>2</v>
      </c>
      <c r="AT489" s="1">
        <v>979.85</v>
      </c>
      <c r="AU489" s="1">
        <v>4</v>
      </c>
      <c r="AV489" s="1">
        <v>80</v>
      </c>
      <c r="AW489" s="1">
        <v>449.85</v>
      </c>
      <c r="AX489" s="1">
        <v>1</v>
      </c>
      <c r="AY489" s="5">
        <f t="shared" si="170"/>
        <v>359.88</v>
      </c>
      <c r="AZ489" s="1">
        <f t="shared" si="171"/>
        <v>0.8</v>
      </c>
      <c r="BA489" s="1">
        <f t="shared" si="172"/>
        <v>449.85</v>
      </c>
      <c r="BB489" s="1">
        <f t="shared" si="173"/>
        <v>530</v>
      </c>
      <c r="BC489" s="1" t="s">
        <v>56</v>
      </c>
      <c r="BD489" s="1">
        <v>351</v>
      </c>
      <c r="BE489" s="1" t="s">
        <v>52</v>
      </c>
      <c r="BF489" s="1" t="s">
        <v>52</v>
      </c>
      <c r="BG489" s="1">
        <v>28</v>
      </c>
      <c r="BH489" s="1">
        <f t="shared" si="174"/>
        <v>1.78981549872348</v>
      </c>
      <c r="BI489" s="1">
        <f t="shared" si="175"/>
        <v>0.80717197123045</v>
      </c>
    </row>
    <row r="490" spans="1:61">
      <c r="A490" s="1">
        <v>547</v>
      </c>
      <c r="B490" s="1" t="s">
        <v>97</v>
      </c>
      <c r="C490" s="1" t="str">
        <f>_xlfn.XLOOKUP(A490,All!$A:$A,All!$C:$C,"")</f>
        <v>Cu-Al-Cr-Mg-Ni-Si</v>
      </c>
      <c r="D490" s="1">
        <v>2</v>
      </c>
      <c r="E490" s="1" t="s">
        <v>1344</v>
      </c>
      <c r="F490" s="1">
        <f t="shared" si="154"/>
        <v>92.27</v>
      </c>
      <c r="G490" s="1">
        <v>0.49</v>
      </c>
      <c r="H490" s="1">
        <v>0.11</v>
      </c>
      <c r="I490" s="1">
        <v>0.12</v>
      </c>
      <c r="J490" s="1">
        <v>5.98</v>
      </c>
      <c r="K490" s="1">
        <v>1.03</v>
      </c>
      <c r="L490" s="1">
        <v>0</v>
      </c>
      <c r="M490" s="1" t="s">
        <v>1345</v>
      </c>
      <c r="N490" s="1" cm="1">
        <f t="array" ref="N490">(F490/$F$4)/SUMPRODUCT($F490:$L490/$F$4:$L$4)*100</f>
        <v>89.8641984588999</v>
      </c>
      <c r="O490" s="1" cm="1">
        <f t="array" ref="O490">(G490/$G$4)/SUMPRODUCT($F490:$L490/$F$4:$L$4)*100</f>
        <v>1.12392244657047</v>
      </c>
      <c r="P490" s="1" cm="1">
        <f t="array" ref="P490">(H490/$H$4)/SUMPRODUCT($F490:$L490/$F$4:$L$4)*100</f>
        <v>0.130929392522741</v>
      </c>
      <c r="Q490" s="1" cm="1">
        <f t="array" ref="Q490">(I490/$I$4)/SUMPRODUCT($F490:$L490/$F$4:$L$4)*100</f>
        <v>0.305562478066051</v>
      </c>
      <c r="R490" s="1" cm="1">
        <f t="array" ref="R490">(J490/$J$4)/SUMPRODUCT($F490:$L490/$F$4:$L$4)*100</f>
        <v>6.30564153814258</v>
      </c>
      <c r="S490" s="1" cm="1">
        <f t="array" ref="S490">(K490/$K$4)/SUMPRODUCT($F490:$L490/$F$4:$L$4)*100</f>
        <v>2.26974568579824</v>
      </c>
      <c r="T490" s="1" cm="1">
        <f t="array" ref="T490">(L490/$L$4)/SUMPRODUCT($F490:$L490/$F$4:$L$4)*100</f>
        <v>0</v>
      </c>
      <c r="U490" s="1">
        <f t="shared" si="155"/>
        <v>100</v>
      </c>
      <c r="V490" s="1">
        <f t="shared" si="156"/>
        <v>5.80582524271845</v>
      </c>
      <c r="W490" s="1">
        <f t="shared" si="157"/>
        <v>7.01</v>
      </c>
      <c r="X490" s="1">
        <f t="shared" si="158"/>
        <v>6.1594</v>
      </c>
      <c r="Y490" s="1">
        <f t="shared" si="159"/>
        <v>0.0171184022824536</v>
      </c>
      <c r="Z490" s="1">
        <f t="shared" si="160"/>
        <v>0</v>
      </c>
      <c r="AA490" s="1">
        <f t="shared" si="161"/>
        <v>0</v>
      </c>
      <c r="AB490" s="1">
        <f t="shared" si="162"/>
        <v>0.11</v>
      </c>
      <c r="AC490" s="1">
        <f t="shared" si="163"/>
        <v>0</v>
      </c>
      <c r="AD490" s="1">
        <f t="shared" si="164"/>
        <v>1.19026720475219</v>
      </c>
      <c r="AE490" s="1">
        <f t="shared" si="165"/>
        <v>0.0156918687589158</v>
      </c>
      <c r="AF490" s="1">
        <f t="shared" si="166"/>
        <v>63.7272727272727</v>
      </c>
      <c r="AG490" s="1">
        <f t="shared" si="167"/>
        <v>0.7711</v>
      </c>
      <c r="AH490" s="7">
        <f t="shared" si="168"/>
        <v>0.101358015411001</v>
      </c>
      <c r="AI490" s="7" cm="1">
        <f t="array" ref="AI490">SQRT(SUMPRODUCT(N490:T490/100,(1-($N$4:$T$4/(SUMPRODUCT(N490:T490,$N$4:$T$4)/100)))^2))</f>
        <v>0.0283459528596504</v>
      </c>
      <c r="AJ490" s="7" cm="1">
        <f t="array" ref="AJ490">SUMPRODUCT(N490:T490,$N$3:$T$3)/100</f>
        <v>1.89525413989612</v>
      </c>
      <c r="AK490" s="7" cm="1">
        <f t="array" ref="AK490">SUMPRODUCT(N490:T490/100,($N$3:$T$3-(SUMPRODUCT(N490:T490,$N$3:$T$3)/100))^2)</f>
        <v>0.00206807954721929</v>
      </c>
      <c r="AL490" s="7" cm="1">
        <f t="array" ref="AL490">SUMPRODUCT(N490:T490/100,($N$2:$T$2-(SUMPRODUCT(N490:T490,$N$2:$T$2)/100))^2)</f>
        <v>2.05513365727056</v>
      </c>
      <c r="AM490" s="7" cm="1">
        <f t="array" ref="AM490">SUMPRODUCT(N490:T490,$N$2:$T$2)/100</f>
        <v>10.654100498235</v>
      </c>
      <c r="AN490" s="1" cm="1">
        <f t="array" ref="AN490">SUMPRODUCT(N490:T490,$N$1:$T$1)/100</f>
        <v>1110.43082202411</v>
      </c>
      <c r="AO490" s="1" cm="1">
        <f t="array" ref="AO490">-8.314*SUMPRODUCT((N490:T490/100)*LN(N490:T490/100+0.000000000001))</f>
        <v>3.60047464611669</v>
      </c>
      <c r="AP490" s="1" cm="1">
        <f t="array" ref="AP490">SUMPRODUCT((N490:T490/100)^2)</f>
        <v>0.812186073794603</v>
      </c>
      <c r="AQ490" s="1" cm="1">
        <f t="array" ref="AQ490">1/SUMPRODUCT((N490:T490/100)^2)</f>
        <v>1.23124494775922</v>
      </c>
      <c r="AR490" s="1" t="s">
        <v>50</v>
      </c>
      <c r="AS490" s="6">
        <f t="shared" si="169"/>
        <v>1</v>
      </c>
      <c r="AT490" s="1">
        <v>969.85</v>
      </c>
      <c r="AU490" s="1">
        <v>6</v>
      </c>
      <c r="AV490" s="1">
        <v>50</v>
      </c>
      <c r="AW490" s="1">
        <v>649.85</v>
      </c>
      <c r="AX490" s="1">
        <v>0.25</v>
      </c>
      <c r="AY490" s="5">
        <f t="shared" si="170"/>
        <v>324.925</v>
      </c>
      <c r="AZ490" s="1">
        <f t="shared" si="171"/>
        <v>0.125</v>
      </c>
      <c r="BA490" s="1">
        <f t="shared" si="172"/>
        <v>162.4625</v>
      </c>
      <c r="BB490" s="1">
        <f t="shared" si="173"/>
        <v>320</v>
      </c>
      <c r="BC490" s="1" t="s">
        <v>51</v>
      </c>
      <c r="BD490" s="1">
        <v>227</v>
      </c>
      <c r="BE490" s="1" t="s">
        <v>52</v>
      </c>
      <c r="BF490" s="1" t="s">
        <v>52</v>
      </c>
      <c r="BG490" s="1">
        <v>27</v>
      </c>
      <c r="BH490" s="1">
        <f t="shared" si="174"/>
        <v>0.195060791461408</v>
      </c>
      <c r="BI490" s="1">
        <f t="shared" si="175"/>
        <v>0.947648069034162</v>
      </c>
    </row>
    <row r="491" spans="1:61">
      <c r="A491" s="1">
        <v>821</v>
      </c>
      <c r="B491" s="1" t="s">
        <v>99</v>
      </c>
      <c r="C491" s="1" t="str">
        <f>_xlfn.XLOOKUP(A491,All!$A:$A,All!$C:$C,"")</f>
        <v>Cu-Al-Cr-Mg-Ni-Si</v>
      </c>
      <c r="D491" s="1">
        <v>2</v>
      </c>
      <c r="E491" s="1" t="s">
        <v>1344</v>
      </c>
      <c r="F491" s="1">
        <f t="shared" si="154"/>
        <v>92.25</v>
      </c>
      <c r="G491" s="1">
        <v>0.5</v>
      </c>
      <c r="H491" s="1">
        <v>0.1</v>
      </c>
      <c r="I491" s="1">
        <v>0.15</v>
      </c>
      <c r="J491" s="1">
        <v>6</v>
      </c>
      <c r="K491" s="1">
        <v>1</v>
      </c>
      <c r="L491" s="1">
        <v>0</v>
      </c>
      <c r="M491" s="1" t="s">
        <v>1345</v>
      </c>
      <c r="N491" s="1" cm="1">
        <f t="array" ref="N491">(F491/$F$4)/SUMPRODUCT($F491:$L491/$F$4:$L$4)*100</f>
        <v>89.8241262975082</v>
      </c>
      <c r="O491" s="1" cm="1">
        <f t="array" ref="O491">(G491/$G$4)/SUMPRODUCT($F491:$L491/$F$4:$L$4)*100</f>
        <v>1.14659676353571</v>
      </c>
      <c r="P491" s="1" cm="1">
        <f t="array" ref="P491">(H491/$H$4)/SUMPRODUCT($F491:$L491/$F$4:$L$4)*100</f>
        <v>0.118999437932613</v>
      </c>
      <c r="Q491" s="1" cm="1">
        <f t="array" ref="Q491">(I491/$I$4)/SUMPRODUCT($F491:$L491/$F$4:$L$4)*100</f>
        <v>0.381865548739609</v>
      </c>
      <c r="R491" s="1" cm="1">
        <f t="array" ref="R491">(J491/$J$4)/SUMPRODUCT($F491:$L491/$F$4:$L$4)*100</f>
        <v>6.32528046759661</v>
      </c>
      <c r="S491" s="1" cm="1">
        <f t="array" ref="S491">(K491/$K$4)/SUMPRODUCT($F491:$L491/$F$4:$L$4)*100</f>
        <v>2.20313148468724</v>
      </c>
      <c r="T491" s="1" cm="1">
        <f t="array" ref="T491">(L491/$L$4)/SUMPRODUCT($F491:$L491/$F$4:$L$4)*100</f>
        <v>0</v>
      </c>
      <c r="U491" s="1">
        <f t="shared" si="155"/>
        <v>100</v>
      </c>
      <c r="V491" s="1">
        <f t="shared" si="156"/>
        <v>6</v>
      </c>
      <c r="W491" s="1">
        <f t="shared" si="157"/>
        <v>7</v>
      </c>
      <c r="X491" s="1">
        <f t="shared" si="158"/>
        <v>6</v>
      </c>
      <c r="Y491" s="1">
        <f t="shared" si="159"/>
        <v>0.0214285714285714</v>
      </c>
      <c r="Z491" s="1">
        <f t="shared" si="160"/>
        <v>0</v>
      </c>
      <c r="AA491" s="1">
        <f t="shared" si="161"/>
        <v>0</v>
      </c>
      <c r="AB491" s="1">
        <f t="shared" si="162"/>
        <v>0.1</v>
      </c>
      <c r="AC491" s="1">
        <f t="shared" si="163"/>
        <v>0</v>
      </c>
      <c r="AD491" s="1">
        <f t="shared" si="164"/>
        <v>1.18999437932613</v>
      </c>
      <c r="AE491" s="1">
        <f t="shared" si="165"/>
        <v>0.0142857142857143</v>
      </c>
      <c r="AF491" s="1">
        <f t="shared" si="166"/>
        <v>70</v>
      </c>
      <c r="AG491" s="1">
        <f t="shared" si="167"/>
        <v>0.7</v>
      </c>
      <c r="AH491" s="7">
        <f t="shared" si="168"/>
        <v>0.101758737024918</v>
      </c>
      <c r="AI491" s="7" cm="1">
        <f t="array" ref="AI491">SQRT(SUMPRODUCT(N491:T491/100,(1-($N$4:$T$4/(SUMPRODUCT(N491:T491,$N$4:$T$4)/100)))^2))</f>
        <v>0.0290537376869327</v>
      </c>
      <c r="AJ491" s="7" cm="1">
        <f t="array" ref="AJ491">SUMPRODUCT(N491:T491,$N$3:$T$3)/100</f>
        <v>1.8947687920439</v>
      </c>
      <c r="AK491" s="7" cm="1">
        <f t="array" ref="AK491">SUMPRODUCT(N491:T491/100,($N$3:$T$3-(SUMPRODUCT(N491:T491,$N$3:$T$3)/100))^2)</f>
        <v>0.00234106527333297</v>
      </c>
      <c r="AL491" s="7" cm="1">
        <f t="array" ref="AL491">SUMPRODUCT(N491:T491/100,($N$2:$T$2-(SUMPRODUCT(N491:T491,$N$2:$T$2)/100))^2)</f>
        <v>2.09350754742919</v>
      </c>
      <c r="AM491" s="7" cm="1">
        <f t="array" ref="AM491">SUMPRODUCT(N491:T491,$N$2:$T$2)/100</f>
        <v>10.6504823790299</v>
      </c>
      <c r="AN491" s="1" cm="1">
        <f t="array" ref="AN491">SUMPRODUCT(N491:T491,$N$1:$T$1)/100</f>
        <v>1109.7582017422</v>
      </c>
      <c r="AO491" s="1" cm="1">
        <f t="array" ref="AO491">-8.314*SUMPRODUCT((N491:T491/100)*LN(N491:T491/100+0.000000000001))</f>
        <v>3.62139437182299</v>
      </c>
      <c r="AP491" s="1" cm="1">
        <f t="array" ref="AP491">SUMPRODUCT((N491:T491/100)^2)</f>
        <v>0.811471129274498</v>
      </c>
      <c r="AQ491" s="1" cm="1">
        <f t="array" ref="AQ491">1/SUMPRODUCT((N491:T491/100)^2)</f>
        <v>1.23232973290628</v>
      </c>
      <c r="AR491" s="1" t="s">
        <v>54</v>
      </c>
      <c r="AS491" s="6">
        <f t="shared" si="169"/>
        <v>0</v>
      </c>
      <c r="AT491" s="1">
        <v>979.85</v>
      </c>
      <c r="AU491" s="1">
        <v>4</v>
      </c>
      <c r="AV491" s="1">
        <v>0</v>
      </c>
      <c r="AW491" s="1">
        <v>449.85</v>
      </c>
      <c r="AX491" s="1">
        <v>0.083</v>
      </c>
      <c r="AY491" s="5">
        <f t="shared" si="170"/>
        <v>0</v>
      </c>
      <c r="AZ491" s="1">
        <f t="shared" si="171"/>
        <v>0</v>
      </c>
      <c r="BA491" s="1">
        <f t="shared" si="172"/>
        <v>37.33755</v>
      </c>
      <c r="BB491" s="1">
        <f t="shared" si="173"/>
        <v>530</v>
      </c>
      <c r="BC491" s="1" t="s">
        <v>51</v>
      </c>
      <c r="BD491" s="1">
        <v>227</v>
      </c>
      <c r="BE491" s="1" t="s">
        <v>52</v>
      </c>
      <c r="BF491" s="1" t="s">
        <v>52</v>
      </c>
      <c r="BG491" s="1">
        <v>27</v>
      </c>
      <c r="BH491" s="1">
        <f t="shared" si="174"/>
        <v>0.195060791461408</v>
      </c>
      <c r="BI491" s="1">
        <f t="shared" si="175"/>
        <v>0.947648069034162</v>
      </c>
    </row>
    <row r="492" spans="1:61">
      <c r="A492" s="1">
        <v>575</v>
      </c>
      <c r="B492" s="1" t="s">
        <v>97</v>
      </c>
      <c r="C492" s="1" t="str">
        <f>_xlfn.XLOOKUP(A492,All!$A:$A,All!$C:$C,"")</f>
        <v>Cu-Al-Cr-Mg-Ni-Si</v>
      </c>
      <c r="D492" s="1">
        <v>2</v>
      </c>
      <c r="E492" s="1" t="s">
        <v>1344</v>
      </c>
      <c r="F492" s="1">
        <f t="shared" si="154"/>
        <v>92.27</v>
      </c>
      <c r="G492" s="1">
        <v>0.49</v>
      </c>
      <c r="H492" s="1">
        <v>0.11</v>
      </c>
      <c r="I492" s="1">
        <v>0.12</v>
      </c>
      <c r="J492" s="1">
        <v>5.98</v>
      </c>
      <c r="K492" s="1">
        <v>1.03</v>
      </c>
      <c r="L492" s="1">
        <v>0</v>
      </c>
      <c r="M492" s="1" t="s">
        <v>1345</v>
      </c>
      <c r="N492" s="1" cm="1">
        <f t="array" ref="N492">(F492/$F$4)/SUMPRODUCT($F492:$L492/$F$4:$L$4)*100</f>
        <v>89.8641984588999</v>
      </c>
      <c r="O492" s="1" cm="1">
        <f t="array" ref="O492">(G492/$G$4)/SUMPRODUCT($F492:$L492/$F$4:$L$4)*100</f>
        <v>1.12392244657047</v>
      </c>
      <c r="P492" s="1" cm="1">
        <f t="array" ref="P492">(H492/$H$4)/SUMPRODUCT($F492:$L492/$F$4:$L$4)*100</f>
        <v>0.130929392522741</v>
      </c>
      <c r="Q492" s="1" cm="1">
        <f t="array" ref="Q492">(I492/$I$4)/SUMPRODUCT($F492:$L492/$F$4:$L$4)*100</f>
        <v>0.305562478066051</v>
      </c>
      <c r="R492" s="1" cm="1">
        <f t="array" ref="R492">(J492/$J$4)/SUMPRODUCT($F492:$L492/$F$4:$L$4)*100</f>
        <v>6.30564153814258</v>
      </c>
      <c r="S492" s="1" cm="1">
        <f t="array" ref="S492">(K492/$K$4)/SUMPRODUCT($F492:$L492/$F$4:$L$4)*100</f>
        <v>2.26974568579824</v>
      </c>
      <c r="T492" s="1" cm="1">
        <f t="array" ref="T492">(L492/$L$4)/SUMPRODUCT($F492:$L492/$F$4:$L$4)*100</f>
        <v>0</v>
      </c>
      <c r="U492" s="1">
        <f t="shared" si="155"/>
        <v>100</v>
      </c>
      <c r="V492" s="1">
        <f t="shared" si="156"/>
        <v>5.80582524271845</v>
      </c>
      <c r="W492" s="1">
        <f t="shared" si="157"/>
        <v>7.01</v>
      </c>
      <c r="X492" s="1">
        <f t="shared" si="158"/>
        <v>6.1594</v>
      </c>
      <c r="Y492" s="1">
        <f t="shared" si="159"/>
        <v>0.0171184022824536</v>
      </c>
      <c r="Z492" s="1">
        <f t="shared" si="160"/>
        <v>0</v>
      </c>
      <c r="AA492" s="1">
        <f t="shared" si="161"/>
        <v>0</v>
      </c>
      <c r="AB492" s="1">
        <f t="shared" si="162"/>
        <v>0.11</v>
      </c>
      <c r="AC492" s="1">
        <f t="shared" si="163"/>
        <v>0</v>
      </c>
      <c r="AD492" s="1">
        <f t="shared" si="164"/>
        <v>1.19026720475219</v>
      </c>
      <c r="AE492" s="1">
        <f t="shared" si="165"/>
        <v>0.0156918687589158</v>
      </c>
      <c r="AF492" s="1">
        <f t="shared" si="166"/>
        <v>63.7272727272727</v>
      </c>
      <c r="AG492" s="1">
        <f t="shared" si="167"/>
        <v>0.7711</v>
      </c>
      <c r="AH492" s="7">
        <f t="shared" si="168"/>
        <v>0.101358015411001</v>
      </c>
      <c r="AI492" s="7" cm="1">
        <f t="array" ref="AI492">SQRT(SUMPRODUCT(N492:T492/100,(1-($N$4:$T$4/(SUMPRODUCT(N492:T492,$N$4:$T$4)/100)))^2))</f>
        <v>0.0283459528596504</v>
      </c>
      <c r="AJ492" s="7" cm="1">
        <f t="array" ref="AJ492">SUMPRODUCT(N492:T492,$N$3:$T$3)/100</f>
        <v>1.89525413989612</v>
      </c>
      <c r="AK492" s="7" cm="1">
        <f t="array" ref="AK492">SUMPRODUCT(N492:T492/100,($N$3:$T$3-(SUMPRODUCT(N492:T492,$N$3:$T$3)/100))^2)</f>
        <v>0.00206807954721929</v>
      </c>
      <c r="AL492" s="7" cm="1">
        <f t="array" ref="AL492">SUMPRODUCT(N492:T492/100,($N$2:$T$2-(SUMPRODUCT(N492:T492,$N$2:$T$2)/100))^2)</f>
        <v>2.05513365727056</v>
      </c>
      <c r="AM492" s="7" cm="1">
        <f t="array" ref="AM492">SUMPRODUCT(N492:T492,$N$2:$T$2)/100</f>
        <v>10.654100498235</v>
      </c>
      <c r="AN492" s="1" cm="1">
        <f t="array" ref="AN492">SUMPRODUCT(N492:T492,$N$1:$T$1)/100</f>
        <v>1110.43082202411</v>
      </c>
      <c r="AO492" s="1" cm="1">
        <f t="array" ref="AO492">-8.314*SUMPRODUCT((N492:T492/100)*LN(N492:T492/100+0.000000000001))</f>
        <v>3.60047464611669</v>
      </c>
      <c r="AP492" s="1" cm="1">
        <f t="array" ref="AP492">SUMPRODUCT((N492:T492/100)^2)</f>
        <v>0.812186073794603</v>
      </c>
      <c r="AQ492" s="1" cm="1">
        <f t="array" ref="AQ492">1/SUMPRODUCT((N492:T492/100)^2)</f>
        <v>1.23124494775922</v>
      </c>
      <c r="AR492" s="1" t="s">
        <v>50</v>
      </c>
      <c r="AS492" s="6">
        <f t="shared" si="169"/>
        <v>1</v>
      </c>
      <c r="AT492" s="1">
        <v>969.85</v>
      </c>
      <c r="AU492" s="1">
        <v>6</v>
      </c>
      <c r="AV492" s="1">
        <v>50</v>
      </c>
      <c r="AW492" s="1">
        <v>749.85</v>
      </c>
      <c r="AX492" s="1">
        <v>0.5</v>
      </c>
      <c r="AY492" s="5">
        <f t="shared" si="170"/>
        <v>374.925</v>
      </c>
      <c r="AZ492" s="1">
        <f t="shared" si="171"/>
        <v>0.25</v>
      </c>
      <c r="BA492" s="1">
        <f t="shared" si="172"/>
        <v>374.925</v>
      </c>
      <c r="BB492" s="1">
        <f t="shared" si="173"/>
        <v>220</v>
      </c>
      <c r="BC492" s="1" t="s">
        <v>51</v>
      </c>
      <c r="BD492" s="1">
        <v>243</v>
      </c>
      <c r="BE492" s="1" t="s">
        <v>52</v>
      </c>
      <c r="BF492" s="1" t="s">
        <v>52</v>
      </c>
      <c r="BG492" s="1">
        <v>27</v>
      </c>
      <c r="BH492" s="1">
        <f t="shared" si="174"/>
        <v>0.40083559239845</v>
      </c>
      <c r="BI492" s="1">
        <f t="shared" si="175"/>
        <v>0.923347356962982</v>
      </c>
    </row>
    <row r="493" spans="1:61">
      <c r="A493" s="1">
        <v>563</v>
      </c>
      <c r="B493" s="1" t="s">
        <v>96</v>
      </c>
      <c r="C493" s="1" t="str">
        <f>_xlfn.XLOOKUP(A493,All!$A:$A,All!$C:$C,"")</f>
        <v>Cu-Al-Cr-Mg-Ni-Si</v>
      </c>
      <c r="D493" s="1">
        <v>2</v>
      </c>
      <c r="E493" s="1" t="s">
        <v>1344</v>
      </c>
      <c r="F493" s="1">
        <f t="shared" si="154"/>
        <v>92.25</v>
      </c>
      <c r="G493" s="1">
        <v>0.5</v>
      </c>
      <c r="H493" s="1">
        <v>0.1</v>
      </c>
      <c r="I493" s="1">
        <v>0.15</v>
      </c>
      <c r="J493" s="1">
        <v>6</v>
      </c>
      <c r="K493" s="1">
        <v>1</v>
      </c>
      <c r="L493" s="1">
        <v>0</v>
      </c>
      <c r="M493" s="1" t="s">
        <v>1345</v>
      </c>
      <c r="N493" s="1" cm="1">
        <f t="array" ref="N493">(F493/$F$4)/SUMPRODUCT($F493:$L493/$F$4:$L$4)*100</f>
        <v>89.8241262975082</v>
      </c>
      <c r="O493" s="1" cm="1">
        <f t="array" ref="O493">(G493/$G$4)/SUMPRODUCT($F493:$L493/$F$4:$L$4)*100</f>
        <v>1.14659676353571</v>
      </c>
      <c r="P493" s="1" cm="1">
        <f t="array" ref="P493">(H493/$H$4)/SUMPRODUCT($F493:$L493/$F$4:$L$4)*100</f>
        <v>0.118999437932613</v>
      </c>
      <c r="Q493" s="1" cm="1">
        <f t="array" ref="Q493">(I493/$I$4)/SUMPRODUCT($F493:$L493/$F$4:$L$4)*100</f>
        <v>0.381865548739609</v>
      </c>
      <c r="R493" s="1" cm="1">
        <f t="array" ref="R493">(J493/$J$4)/SUMPRODUCT($F493:$L493/$F$4:$L$4)*100</f>
        <v>6.32528046759661</v>
      </c>
      <c r="S493" s="1" cm="1">
        <f t="array" ref="S493">(K493/$K$4)/SUMPRODUCT($F493:$L493/$F$4:$L$4)*100</f>
        <v>2.20313148468724</v>
      </c>
      <c r="T493" s="1" cm="1">
        <f t="array" ref="T493">(L493/$L$4)/SUMPRODUCT($F493:$L493/$F$4:$L$4)*100</f>
        <v>0</v>
      </c>
      <c r="U493" s="1">
        <f t="shared" si="155"/>
        <v>100</v>
      </c>
      <c r="V493" s="1">
        <f t="shared" si="156"/>
        <v>6</v>
      </c>
      <c r="W493" s="1">
        <f t="shared" si="157"/>
        <v>7</v>
      </c>
      <c r="X493" s="1">
        <f t="shared" si="158"/>
        <v>6</v>
      </c>
      <c r="Y493" s="1">
        <f t="shared" si="159"/>
        <v>0.0214285714285714</v>
      </c>
      <c r="Z493" s="1">
        <f t="shared" si="160"/>
        <v>0</v>
      </c>
      <c r="AA493" s="1">
        <f t="shared" si="161"/>
        <v>0</v>
      </c>
      <c r="AB493" s="1">
        <f t="shared" si="162"/>
        <v>0.1</v>
      </c>
      <c r="AC493" s="1">
        <f t="shared" si="163"/>
        <v>0</v>
      </c>
      <c r="AD493" s="1">
        <f t="shared" si="164"/>
        <v>1.18999437932613</v>
      </c>
      <c r="AE493" s="1">
        <f t="shared" si="165"/>
        <v>0.0142857142857143</v>
      </c>
      <c r="AF493" s="1">
        <f t="shared" si="166"/>
        <v>70</v>
      </c>
      <c r="AG493" s="1">
        <f t="shared" si="167"/>
        <v>0.7</v>
      </c>
      <c r="AH493" s="7">
        <f t="shared" si="168"/>
        <v>0.101758737024918</v>
      </c>
      <c r="AI493" s="7" cm="1">
        <f t="array" ref="AI493">SQRT(SUMPRODUCT(N493:T493/100,(1-($N$4:$T$4/(SUMPRODUCT(N493:T493,$N$4:$T$4)/100)))^2))</f>
        <v>0.0290537376869327</v>
      </c>
      <c r="AJ493" s="7" cm="1">
        <f t="array" ref="AJ493">SUMPRODUCT(N493:T493,$N$3:$T$3)/100</f>
        <v>1.8947687920439</v>
      </c>
      <c r="AK493" s="7" cm="1">
        <f t="array" ref="AK493">SUMPRODUCT(N493:T493/100,($N$3:$T$3-(SUMPRODUCT(N493:T493,$N$3:$T$3)/100))^2)</f>
        <v>0.00234106527333297</v>
      </c>
      <c r="AL493" s="7" cm="1">
        <f t="array" ref="AL493">SUMPRODUCT(N493:T493/100,($N$2:$T$2-(SUMPRODUCT(N493:T493,$N$2:$T$2)/100))^2)</f>
        <v>2.09350754742919</v>
      </c>
      <c r="AM493" s="7" cm="1">
        <f t="array" ref="AM493">SUMPRODUCT(N493:T493,$N$2:$T$2)/100</f>
        <v>10.6504823790299</v>
      </c>
      <c r="AN493" s="1" cm="1">
        <f t="array" ref="AN493">SUMPRODUCT(N493:T493,$N$1:$T$1)/100</f>
        <v>1109.7582017422</v>
      </c>
      <c r="AO493" s="1" cm="1">
        <f t="array" ref="AO493">-8.314*SUMPRODUCT((N493:T493/100)*LN(N493:T493/100+0.000000000001))</f>
        <v>3.62139437182299</v>
      </c>
      <c r="AP493" s="1" cm="1">
        <f t="array" ref="AP493">SUMPRODUCT((N493:T493/100)^2)</f>
        <v>0.811471129274498</v>
      </c>
      <c r="AQ493" s="1" cm="1">
        <f t="array" ref="AQ493">1/SUMPRODUCT((N493:T493/100)^2)</f>
        <v>1.23232973290628</v>
      </c>
      <c r="AR493" s="1" t="s">
        <v>54</v>
      </c>
      <c r="AS493" s="6">
        <f t="shared" si="169"/>
        <v>0</v>
      </c>
      <c r="AT493" s="1">
        <v>969.85</v>
      </c>
      <c r="AU493" s="1">
        <v>4</v>
      </c>
      <c r="AV493" s="1">
        <v>0</v>
      </c>
      <c r="AW493" s="1">
        <v>499.85</v>
      </c>
      <c r="AX493" s="1">
        <v>0.5</v>
      </c>
      <c r="AY493" s="5">
        <f t="shared" si="170"/>
        <v>0</v>
      </c>
      <c r="AZ493" s="1">
        <f t="shared" si="171"/>
        <v>0</v>
      </c>
      <c r="BA493" s="1">
        <f t="shared" si="172"/>
        <v>249.925</v>
      </c>
      <c r="BB493" s="1">
        <f t="shared" si="173"/>
        <v>470</v>
      </c>
      <c r="BC493" s="1" t="s">
        <v>51</v>
      </c>
      <c r="BD493" s="1">
        <v>286</v>
      </c>
      <c r="BE493" s="1" t="s">
        <v>52</v>
      </c>
      <c r="BF493" s="1" t="s">
        <v>52</v>
      </c>
      <c r="BG493" s="1">
        <v>27</v>
      </c>
      <c r="BH493" s="1">
        <f t="shared" si="174"/>
        <v>0.953855369916751</v>
      </c>
      <c r="BI493" s="1">
        <f t="shared" si="175"/>
        <v>0.868476177883672</v>
      </c>
    </row>
    <row r="494" spans="1:61">
      <c r="A494" s="1">
        <v>677</v>
      </c>
      <c r="B494" s="1" t="s">
        <v>96</v>
      </c>
      <c r="C494" s="1" t="str">
        <f>_xlfn.XLOOKUP(A494,All!$A:$A,All!$C:$C,"")</f>
        <v>Cu-Al-Cr-Mg-Ni-Si</v>
      </c>
      <c r="D494" s="1">
        <v>2</v>
      </c>
      <c r="E494" s="1" t="s">
        <v>1344</v>
      </c>
      <c r="F494" s="1">
        <f t="shared" si="154"/>
        <v>92.25</v>
      </c>
      <c r="G494" s="1">
        <v>0.5</v>
      </c>
      <c r="H494" s="1">
        <v>0.1</v>
      </c>
      <c r="I494" s="1">
        <v>0.15</v>
      </c>
      <c r="J494" s="1">
        <v>6</v>
      </c>
      <c r="K494" s="1">
        <v>1</v>
      </c>
      <c r="L494" s="1">
        <v>0</v>
      </c>
      <c r="M494" s="1" t="s">
        <v>1345</v>
      </c>
      <c r="N494" s="1" cm="1">
        <f t="array" ref="N494">(F494/$F$4)/SUMPRODUCT($F494:$L494/$F$4:$L$4)*100</f>
        <v>89.8241262975082</v>
      </c>
      <c r="O494" s="1" cm="1">
        <f t="array" ref="O494">(G494/$G$4)/SUMPRODUCT($F494:$L494/$F$4:$L$4)*100</f>
        <v>1.14659676353571</v>
      </c>
      <c r="P494" s="1" cm="1">
        <f t="array" ref="P494">(H494/$H$4)/SUMPRODUCT($F494:$L494/$F$4:$L$4)*100</f>
        <v>0.118999437932613</v>
      </c>
      <c r="Q494" s="1" cm="1">
        <f t="array" ref="Q494">(I494/$I$4)/SUMPRODUCT($F494:$L494/$F$4:$L$4)*100</f>
        <v>0.381865548739609</v>
      </c>
      <c r="R494" s="1" cm="1">
        <f t="array" ref="R494">(J494/$J$4)/SUMPRODUCT($F494:$L494/$F$4:$L$4)*100</f>
        <v>6.32528046759661</v>
      </c>
      <c r="S494" s="1" cm="1">
        <f t="array" ref="S494">(K494/$K$4)/SUMPRODUCT($F494:$L494/$F$4:$L$4)*100</f>
        <v>2.20313148468724</v>
      </c>
      <c r="T494" s="1" cm="1">
        <f t="array" ref="T494">(L494/$L$4)/SUMPRODUCT($F494:$L494/$F$4:$L$4)*100</f>
        <v>0</v>
      </c>
      <c r="U494" s="1">
        <f t="shared" si="155"/>
        <v>100</v>
      </c>
      <c r="V494" s="1">
        <f t="shared" si="156"/>
        <v>6</v>
      </c>
      <c r="W494" s="1">
        <f t="shared" si="157"/>
        <v>7</v>
      </c>
      <c r="X494" s="1">
        <f t="shared" si="158"/>
        <v>6</v>
      </c>
      <c r="Y494" s="1">
        <f t="shared" si="159"/>
        <v>0.0214285714285714</v>
      </c>
      <c r="Z494" s="1">
        <f t="shared" si="160"/>
        <v>0</v>
      </c>
      <c r="AA494" s="1">
        <f t="shared" si="161"/>
        <v>0</v>
      </c>
      <c r="AB494" s="1">
        <f t="shared" si="162"/>
        <v>0.1</v>
      </c>
      <c r="AC494" s="1">
        <f t="shared" si="163"/>
        <v>0</v>
      </c>
      <c r="AD494" s="1">
        <f t="shared" si="164"/>
        <v>1.18999437932613</v>
      </c>
      <c r="AE494" s="1">
        <f t="shared" si="165"/>
        <v>0.0142857142857143</v>
      </c>
      <c r="AF494" s="1">
        <f t="shared" si="166"/>
        <v>70</v>
      </c>
      <c r="AG494" s="1">
        <f t="shared" si="167"/>
        <v>0.7</v>
      </c>
      <c r="AH494" s="7">
        <f t="shared" si="168"/>
        <v>0.101758737024918</v>
      </c>
      <c r="AI494" s="7" cm="1">
        <f t="array" ref="AI494">SQRT(SUMPRODUCT(N494:T494/100,(1-($N$4:$T$4/(SUMPRODUCT(N494:T494,$N$4:$T$4)/100)))^2))</f>
        <v>0.0290537376869327</v>
      </c>
      <c r="AJ494" s="7" cm="1">
        <f t="array" ref="AJ494">SUMPRODUCT(N494:T494,$N$3:$T$3)/100</f>
        <v>1.8947687920439</v>
      </c>
      <c r="AK494" s="7" cm="1">
        <f t="array" ref="AK494">SUMPRODUCT(N494:T494/100,($N$3:$T$3-(SUMPRODUCT(N494:T494,$N$3:$T$3)/100))^2)</f>
        <v>0.00234106527333297</v>
      </c>
      <c r="AL494" s="7" cm="1">
        <f t="array" ref="AL494">SUMPRODUCT(N494:T494/100,($N$2:$T$2-(SUMPRODUCT(N494:T494,$N$2:$T$2)/100))^2)</f>
        <v>2.09350754742919</v>
      </c>
      <c r="AM494" s="7" cm="1">
        <f t="array" ref="AM494">SUMPRODUCT(N494:T494,$N$2:$T$2)/100</f>
        <v>10.6504823790299</v>
      </c>
      <c r="AN494" s="1" cm="1">
        <f t="array" ref="AN494">SUMPRODUCT(N494:T494,$N$1:$T$1)/100</f>
        <v>1109.7582017422</v>
      </c>
      <c r="AO494" s="1" cm="1">
        <f t="array" ref="AO494">-8.314*SUMPRODUCT((N494:T494/100)*LN(N494:T494/100+0.000000000001))</f>
        <v>3.62139437182299</v>
      </c>
      <c r="AP494" s="1" cm="1">
        <f t="array" ref="AP494">SUMPRODUCT((N494:T494/100)^2)</f>
        <v>0.811471129274498</v>
      </c>
      <c r="AQ494" s="1" cm="1">
        <f t="array" ref="AQ494">1/SUMPRODUCT((N494:T494/100)^2)</f>
        <v>1.23232973290628</v>
      </c>
      <c r="AR494" s="1" t="s">
        <v>54</v>
      </c>
      <c r="AS494" s="6">
        <f t="shared" si="169"/>
        <v>0</v>
      </c>
      <c r="AT494" s="1">
        <v>969.85</v>
      </c>
      <c r="AU494" s="1">
        <v>4</v>
      </c>
      <c r="AV494" s="1">
        <v>0</v>
      </c>
      <c r="AW494" s="1">
        <v>399.85</v>
      </c>
      <c r="AX494" s="1">
        <v>4.5</v>
      </c>
      <c r="AY494" s="5">
        <f t="shared" si="170"/>
        <v>0</v>
      </c>
      <c r="AZ494" s="1">
        <f t="shared" si="171"/>
        <v>0</v>
      </c>
      <c r="BA494" s="1">
        <f t="shared" si="172"/>
        <v>1799.325</v>
      </c>
      <c r="BB494" s="1">
        <f t="shared" si="173"/>
        <v>570</v>
      </c>
      <c r="BC494" s="1" t="s">
        <v>51</v>
      </c>
      <c r="BD494" s="1">
        <v>295</v>
      </c>
      <c r="BE494" s="1" t="s">
        <v>52</v>
      </c>
      <c r="BF494" s="1" t="s">
        <v>52</v>
      </c>
      <c r="BG494" s="1">
        <v>27</v>
      </c>
      <c r="BH494" s="1">
        <f t="shared" si="174"/>
        <v>1.06960369544384</v>
      </c>
      <c r="BI494" s="1">
        <f t="shared" si="175"/>
        <v>0.859113500130653</v>
      </c>
    </row>
    <row r="495" spans="1:61">
      <c r="A495" s="1">
        <v>876</v>
      </c>
      <c r="B495" s="1" t="s">
        <v>99</v>
      </c>
      <c r="C495" s="1" t="str">
        <f>_xlfn.XLOOKUP(A495,All!$A:$A,All!$C:$C,"")</f>
        <v>Cu-Al-Cr-Mg-Ni-Si</v>
      </c>
      <c r="D495" s="1">
        <v>2</v>
      </c>
      <c r="E495" s="1" t="s">
        <v>1344</v>
      </c>
      <c r="F495" s="1">
        <f t="shared" si="154"/>
        <v>92.25</v>
      </c>
      <c r="G495" s="1">
        <v>0.5</v>
      </c>
      <c r="H495" s="1">
        <v>0.1</v>
      </c>
      <c r="I495" s="1">
        <v>0.15</v>
      </c>
      <c r="J495" s="1">
        <v>6</v>
      </c>
      <c r="K495" s="1">
        <v>1</v>
      </c>
      <c r="L495" s="1">
        <v>0</v>
      </c>
      <c r="M495" s="1" t="s">
        <v>1345</v>
      </c>
      <c r="N495" s="1" cm="1">
        <f t="array" ref="N495">(F495/$F$4)/SUMPRODUCT($F495:$L495/$F$4:$L$4)*100</f>
        <v>89.8241262975082</v>
      </c>
      <c r="O495" s="1" cm="1">
        <f t="array" ref="O495">(G495/$G$4)/SUMPRODUCT($F495:$L495/$F$4:$L$4)*100</f>
        <v>1.14659676353571</v>
      </c>
      <c r="P495" s="1" cm="1">
        <f t="array" ref="P495">(H495/$H$4)/SUMPRODUCT($F495:$L495/$F$4:$L$4)*100</f>
        <v>0.118999437932613</v>
      </c>
      <c r="Q495" s="1" cm="1">
        <f t="array" ref="Q495">(I495/$I$4)/SUMPRODUCT($F495:$L495/$F$4:$L$4)*100</f>
        <v>0.381865548739609</v>
      </c>
      <c r="R495" s="1" cm="1">
        <f t="array" ref="R495">(J495/$J$4)/SUMPRODUCT($F495:$L495/$F$4:$L$4)*100</f>
        <v>6.32528046759661</v>
      </c>
      <c r="S495" s="1" cm="1">
        <f t="array" ref="S495">(K495/$K$4)/SUMPRODUCT($F495:$L495/$F$4:$L$4)*100</f>
        <v>2.20313148468724</v>
      </c>
      <c r="T495" s="1" cm="1">
        <f t="array" ref="T495">(L495/$L$4)/SUMPRODUCT($F495:$L495/$F$4:$L$4)*100</f>
        <v>0</v>
      </c>
      <c r="U495" s="1">
        <f t="shared" si="155"/>
        <v>100</v>
      </c>
      <c r="V495" s="1">
        <f t="shared" si="156"/>
        <v>6</v>
      </c>
      <c r="W495" s="1">
        <f t="shared" si="157"/>
        <v>7</v>
      </c>
      <c r="X495" s="1">
        <f t="shared" si="158"/>
        <v>6</v>
      </c>
      <c r="Y495" s="1">
        <f t="shared" si="159"/>
        <v>0.0214285714285714</v>
      </c>
      <c r="Z495" s="1">
        <f t="shared" si="160"/>
        <v>0</v>
      </c>
      <c r="AA495" s="1">
        <f t="shared" si="161"/>
        <v>0</v>
      </c>
      <c r="AB495" s="1">
        <f t="shared" si="162"/>
        <v>0.1</v>
      </c>
      <c r="AC495" s="1">
        <f t="shared" si="163"/>
        <v>0</v>
      </c>
      <c r="AD495" s="1">
        <f t="shared" si="164"/>
        <v>1.18999437932613</v>
      </c>
      <c r="AE495" s="1">
        <f t="shared" si="165"/>
        <v>0.0142857142857143</v>
      </c>
      <c r="AF495" s="1">
        <f t="shared" si="166"/>
        <v>70</v>
      </c>
      <c r="AG495" s="1">
        <f t="shared" si="167"/>
        <v>0.7</v>
      </c>
      <c r="AH495" s="7">
        <f t="shared" si="168"/>
        <v>0.101758737024918</v>
      </c>
      <c r="AI495" s="7" cm="1">
        <f t="array" ref="AI495">SQRT(SUMPRODUCT(N495:T495/100,(1-($N$4:$T$4/(SUMPRODUCT(N495:T495,$N$4:$T$4)/100)))^2))</f>
        <v>0.0290537376869327</v>
      </c>
      <c r="AJ495" s="7" cm="1">
        <f t="array" ref="AJ495">SUMPRODUCT(N495:T495,$N$3:$T$3)/100</f>
        <v>1.8947687920439</v>
      </c>
      <c r="AK495" s="7" cm="1">
        <f t="array" ref="AK495">SUMPRODUCT(N495:T495/100,($N$3:$T$3-(SUMPRODUCT(N495:T495,$N$3:$T$3)/100))^2)</f>
        <v>0.00234106527333297</v>
      </c>
      <c r="AL495" s="7" cm="1">
        <f t="array" ref="AL495">SUMPRODUCT(N495:T495/100,($N$2:$T$2-(SUMPRODUCT(N495:T495,$N$2:$T$2)/100))^2)</f>
        <v>2.09350754742919</v>
      </c>
      <c r="AM495" s="7" cm="1">
        <f t="array" ref="AM495">SUMPRODUCT(N495:T495,$N$2:$T$2)/100</f>
        <v>10.6504823790299</v>
      </c>
      <c r="AN495" s="1" cm="1">
        <f t="array" ref="AN495">SUMPRODUCT(N495:T495,$N$1:$T$1)/100</f>
        <v>1109.7582017422</v>
      </c>
      <c r="AO495" s="1" cm="1">
        <f t="array" ref="AO495">-8.314*SUMPRODUCT((N495:T495/100)*LN(N495:T495/100+0.000000000001))</f>
        <v>3.62139437182299</v>
      </c>
      <c r="AP495" s="1" cm="1">
        <f t="array" ref="AP495">SUMPRODUCT((N495:T495/100)^2)</f>
        <v>0.811471129274498</v>
      </c>
      <c r="AQ495" s="1" cm="1">
        <f t="array" ref="AQ495">1/SUMPRODUCT((N495:T495/100)^2)</f>
        <v>1.23232973290628</v>
      </c>
      <c r="AR495" s="1" t="s">
        <v>55</v>
      </c>
      <c r="AS495" s="6">
        <f t="shared" si="169"/>
        <v>2</v>
      </c>
      <c r="AT495" s="1">
        <v>979.85</v>
      </c>
      <c r="AU495" s="1">
        <v>4</v>
      </c>
      <c r="AV495" s="1">
        <v>50</v>
      </c>
      <c r="AW495" s="1">
        <v>499.85</v>
      </c>
      <c r="AX495" s="1">
        <v>0.25</v>
      </c>
      <c r="AY495" s="5">
        <f t="shared" si="170"/>
        <v>249.925</v>
      </c>
      <c r="AZ495" s="1">
        <f t="shared" si="171"/>
        <v>0.125</v>
      </c>
      <c r="BA495" s="1">
        <f t="shared" si="172"/>
        <v>124.9625</v>
      </c>
      <c r="BB495" s="1">
        <f t="shared" si="173"/>
        <v>480</v>
      </c>
      <c r="BC495" s="1" t="s">
        <v>56</v>
      </c>
      <c r="BD495" s="1">
        <v>304</v>
      </c>
      <c r="BE495" s="1" t="s">
        <v>52</v>
      </c>
      <c r="BF495" s="1" t="s">
        <v>52</v>
      </c>
      <c r="BG495" s="1">
        <v>27</v>
      </c>
      <c r="BH495" s="1">
        <f t="shared" si="174"/>
        <v>1.18535202097092</v>
      </c>
      <c r="BI495" s="1">
        <f t="shared" si="175"/>
        <v>0.850544221972722</v>
      </c>
    </row>
    <row r="496" spans="1:61">
      <c r="A496" s="1">
        <v>712</v>
      </c>
      <c r="B496" s="1" t="s">
        <v>97</v>
      </c>
      <c r="C496" s="1" t="str">
        <f>_xlfn.XLOOKUP(A496,All!$A:$A,All!$C:$C,"")</f>
        <v>Cu-Al-Cr-Mg-Ni-Si</v>
      </c>
      <c r="D496" s="1">
        <v>2</v>
      </c>
      <c r="E496" s="1" t="s">
        <v>1344</v>
      </c>
      <c r="F496" s="1">
        <f t="shared" si="154"/>
        <v>92.27</v>
      </c>
      <c r="G496" s="1">
        <v>0.49</v>
      </c>
      <c r="H496" s="1">
        <v>0.11</v>
      </c>
      <c r="I496" s="1">
        <v>0.12</v>
      </c>
      <c r="J496" s="1">
        <v>5.98</v>
      </c>
      <c r="K496" s="1">
        <v>1.03</v>
      </c>
      <c r="L496" s="1">
        <v>0</v>
      </c>
      <c r="M496" s="1" t="s">
        <v>1345</v>
      </c>
      <c r="N496" s="1" cm="1">
        <f t="array" ref="N496">(F496/$F$4)/SUMPRODUCT($F496:$L496/$F$4:$L$4)*100</f>
        <v>89.8641984588999</v>
      </c>
      <c r="O496" s="1" cm="1">
        <f t="array" ref="O496">(G496/$G$4)/SUMPRODUCT($F496:$L496/$F$4:$L$4)*100</f>
        <v>1.12392244657047</v>
      </c>
      <c r="P496" s="1" cm="1">
        <f t="array" ref="P496">(H496/$H$4)/SUMPRODUCT($F496:$L496/$F$4:$L$4)*100</f>
        <v>0.130929392522741</v>
      </c>
      <c r="Q496" s="1" cm="1">
        <f t="array" ref="Q496">(I496/$I$4)/SUMPRODUCT($F496:$L496/$F$4:$L$4)*100</f>
        <v>0.305562478066051</v>
      </c>
      <c r="R496" s="1" cm="1">
        <f t="array" ref="R496">(J496/$J$4)/SUMPRODUCT($F496:$L496/$F$4:$L$4)*100</f>
        <v>6.30564153814258</v>
      </c>
      <c r="S496" s="1" cm="1">
        <f t="array" ref="S496">(K496/$K$4)/SUMPRODUCT($F496:$L496/$F$4:$L$4)*100</f>
        <v>2.26974568579824</v>
      </c>
      <c r="T496" s="1" cm="1">
        <f t="array" ref="T496">(L496/$L$4)/SUMPRODUCT($F496:$L496/$F$4:$L$4)*100</f>
        <v>0</v>
      </c>
      <c r="U496" s="1">
        <f t="shared" si="155"/>
        <v>100</v>
      </c>
      <c r="V496" s="1">
        <f t="shared" si="156"/>
        <v>5.80582524271845</v>
      </c>
      <c r="W496" s="1">
        <f t="shared" si="157"/>
        <v>7.01</v>
      </c>
      <c r="X496" s="1">
        <f t="shared" si="158"/>
        <v>6.1594</v>
      </c>
      <c r="Y496" s="1">
        <f t="shared" si="159"/>
        <v>0.0171184022824536</v>
      </c>
      <c r="Z496" s="1">
        <f t="shared" si="160"/>
        <v>0</v>
      </c>
      <c r="AA496" s="1">
        <f t="shared" si="161"/>
        <v>0</v>
      </c>
      <c r="AB496" s="1">
        <f t="shared" si="162"/>
        <v>0.11</v>
      </c>
      <c r="AC496" s="1">
        <f t="shared" si="163"/>
        <v>0</v>
      </c>
      <c r="AD496" s="1">
        <f t="shared" si="164"/>
        <v>1.19026720475219</v>
      </c>
      <c r="AE496" s="1">
        <f t="shared" si="165"/>
        <v>0.0156918687589158</v>
      </c>
      <c r="AF496" s="1">
        <f t="shared" si="166"/>
        <v>63.7272727272727</v>
      </c>
      <c r="AG496" s="1">
        <f t="shared" si="167"/>
        <v>0.7711</v>
      </c>
      <c r="AH496" s="7">
        <f t="shared" si="168"/>
        <v>0.101358015411001</v>
      </c>
      <c r="AI496" s="7" cm="1">
        <f t="array" ref="AI496">SQRT(SUMPRODUCT(N496:T496/100,(1-($N$4:$T$4/(SUMPRODUCT(N496:T496,$N$4:$T$4)/100)))^2))</f>
        <v>0.0283459528596504</v>
      </c>
      <c r="AJ496" s="7" cm="1">
        <f t="array" ref="AJ496">SUMPRODUCT(N496:T496,$N$3:$T$3)/100</f>
        <v>1.89525413989612</v>
      </c>
      <c r="AK496" s="7" cm="1">
        <f t="array" ref="AK496">SUMPRODUCT(N496:T496/100,($N$3:$T$3-(SUMPRODUCT(N496:T496,$N$3:$T$3)/100))^2)</f>
        <v>0.00206807954721929</v>
      </c>
      <c r="AL496" s="7" cm="1">
        <f t="array" ref="AL496">SUMPRODUCT(N496:T496/100,($N$2:$T$2-(SUMPRODUCT(N496:T496,$N$2:$T$2)/100))^2)</f>
        <v>2.05513365727056</v>
      </c>
      <c r="AM496" s="7" cm="1">
        <f t="array" ref="AM496">SUMPRODUCT(N496:T496,$N$2:$T$2)/100</f>
        <v>10.654100498235</v>
      </c>
      <c r="AN496" s="1" cm="1">
        <f t="array" ref="AN496">SUMPRODUCT(N496:T496,$N$1:$T$1)/100</f>
        <v>1110.43082202411</v>
      </c>
      <c r="AO496" s="1" cm="1">
        <f t="array" ref="AO496">-8.314*SUMPRODUCT((N496:T496/100)*LN(N496:T496/100+0.000000000001))</f>
        <v>3.60047464611669</v>
      </c>
      <c r="AP496" s="1" cm="1">
        <f t="array" ref="AP496">SUMPRODUCT((N496:T496/100)^2)</f>
        <v>0.812186073794603</v>
      </c>
      <c r="AQ496" s="1" cm="1">
        <f t="array" ref="AQ496">1/SUMPRODUCT((N496:T496/100)^2)</f>
        <v>1.23124494775922</v>
      </c>
      <c r="AR496" s="1" t="s">
        <v>50</v>
      </c>
      <c r="AS496" s="6">
        <f t="shared" si="169"/>
        <v>1</v>
      </c>
      <c r="AT496" s="1">
        <v>969.85</v>
      </c>
      <c r="AU496" s="1">
        <v>6</v>
      </c>
      <c r="AV496" s="1">
        <v>50</v>
      </c>
      <c r="AW496" s="1">
        <v>399.85</v>
      </c>
      <c r="AX496" s="1">
        <v>8</v>
      </c>
      <c r="AY496" s="5">
        <f t="shared" si="170"/>
        <v>199.925</v>
      </c>
      <c r="AZ496" s="1">
        <f t="shared" si="171"/>
        <v>4</v>
      </c>
      <c r="BA496" s="1">
        <f t="shared" si="172"/>
        <v>3198.8</v>
      </c>
      <c r="BB496" s="1">
        <f t="shared" si="173"/>
        <v>570</v>
      </c>
      <c r="BC496" s="1" t="s">
        <v>51</v>
      </c>
      <c r="BD496" s="1">
        <v>323</v>
      </c>
      <c r="BE496" s="1" t="s">
        <v>52</v>
      </c>
      <c r="BF496" s="1" t="s">
        <v>52</v>
      </c>
      <c r="BG496" s="1">
        <v>27</v>
      </c>
      <c r="BH496" s="1">
        <f t="shared" si="174"/>
        <v>1.42970959708366</v>
      </c>
      <c r="BI496" s="1">
        <f t="shared" si="175"/>
        <v>0.835166094434971</v>
      </c>
    </row>
    <row r="497" spans="1:61">
      <c r="A497" s="1">
        <v>555</v>
      </c>
      <c r="B497" s="1" t="s">
        <v>96</v>
      </c>
      <c r="C497" s="1" t="str">
        <f>_xlfn.XLOOKUP(A497,All!$A:$A,All!$C:$C,"")</f>
        <v>Cu-Al-Cr-Mg-Ni-Si</v>
      </c>
      <c r="D497" s="1">
        <v>2</v>
      </c>
      <c r="E497" s="1" t="s">
        <v>1344</v>
      </c>
      <c r="F497" s="1">
        <f t="shared" si="154"/>
        <v>92.25</v>
      </c>
      <c r="G497" s="1">
        <v>0.5</v>
      </c>
      <c r="H497" s="1">
        <v>0.1</v>
      </c>
      <c r="I497" s="1">
        <v>0.15</v>
      </c>
      <c r="J497" s="1">
        <v>6</v>
      </c>
      <c r="K497" s="1">
        <v>1</v>
      </c>
      <c r="L497" s="1">
        <v>0</v>
      </c>
      <c r="M497" s="1" t="s">
        <v>1345</v>
      </c>
      <c r="N497" s="1" cm="1">
        <f t="array" ref="N497">(F497/$F$4)/SUMPRODUCT($F497:$L497/$F$4:$L$4)*100</f>
        <v>89.8241262975082</v>
      </c>
      <c r="O497" s="1" cm="1">
        <f t="array" ref="O497">(G497/$G$4)/SUMPRODUCT($F497:$L497/$F$4:$L$4)*100</f>
        <v>1.14659676353571</v>
      </c>
      <c r="P497" s="1" cm="1">
        <f t="array" ref="P497">(H497/$H$4)/SUMPRODUCT($F497:$L497/$F$4:$L$4)*100</f>
        <v>0.118999437932613</v>
      </c>
      <c r="Q497" s="1" cm="1">
        <f t="array" ref="Q497">(I497/$I$4)/SUMPRODUCT($F497:$L497/$F$4:$L$4)*100</f>
        <v>0.381865548739609</v>
      </c>
      <c r="R497" s="1" cm="1">
        <f t="array" ref="R497">(J497/$J$4)/SUMPRODUCT($F497:$L497/$F$4:$L$4)*100</f>
        <v>6.32528046759661</v>
      </c>
      <c r="S497" s="1" cm="1">
        <f t="array" ref="S497">(K497/$K$4)/SUMPRODUCT($F497:$L497/$F$4:$L$4)*100</f>
        <v>2.20313148468724</v>
      </c>
      <c r="T497" s="1" cm="1">
        <f t="array" ref="T497">(L497/$L$4)/SUMPRODUCT($F497:$L497/$F$4:$L$4)*100</f>
        <v>0</v>
      </c>
      <c r="U497" s="1">
        <f t="shared" si="155"/>
        <v>100</v>
      </c>
      <c r="V497" s="1">
        <f t="shared" si="156"/>
        <v>6</v>
      </c>
      <c r="W497" s="1">
        <f t="shared" si="157"/>
        <v>7</v>
      </c>
      <c r="X497" s="1">
        <f t="shared" si="158"/>
        <v>6</v>
      </c>
      <c r="Y497" s="1">
        <f t="shared" si="159"/>
        <v>0.0214285714285714</v>
      </c>
      <c r="Z497" s="1">
        <f t="shared" si="160"/>
        <v>0</v>
      </c>
      <c r="AA497" s="1">
        <f t="shared" si="161"/>
        <v>0</v>
      </c>
      <c r="AB497" s="1">
        <f t="shared" si="162"/>
        <v>0.1</v>
      </c>
      <c r="AC497" s="1">
        <f t="shared" si="163"/>
        <v>0</v>
      </c>
      <c r="AD497" s="1">
        <f t="shared" si="164"/>
        <v>1.18999437932613</v>
      </c>
      <c r="AE497" s="1">
        <f t="shared" si="165"/>
        <v>0.0142857142857143</v>
      </c>
      <c r="AF497" s="1">
        <f t="shared" si="166"/>
        <v>70</v>
      </c>
      <c r="AG497" s="1">
        <f t="shared" si="167"/>
        <v>0.7</v>
      </c>
      <c r="AH497" s="7">
        <f t="shared" si="168"/>
        <v>0.101758737024918</v>
      </c>
      <c r="AI497" s="7" cm="1">
        <f t="array" ref="AI497">SQRT(SUMPRODUCT(N497:T497/100,(1-($N$4:$T$4/(SUMPRODUCT(N497:T497,$N$4:$T$4)/100)))^2))</f>
        <v>0.0290537376869327</v>
      </c>
      <c r="AJ497" s="7" cm="1">
        <f t="array" ref="AJ497">SUMPRODUCT(N497:T497,$N$3:$T$3)/100</f>
        <v>1.8947687920439</v>
      </c>
      <c r="AK497" s="7" cm="1">
        <f t="array" ref="AK497">SUMPRODUCT(N497:T497/100,($N$3:$T$3-(SUMPRODUCT(N497:T497,$N$3:$T$3)/100))^2)</f>
        <v>0.00234106527333297</v>
      </c>
      <c r="AL497" s="7" cm="1">
        <f t="array" ref="AL497">SUMPRODUCT(N497:T497/100,($N$2:$T$2-(SUMPRODUCT(N497:T497,$N$2:$T$2)/100))^2)</f>
        <v>2.09350754742919</v>
      </c>
      <c r="AM497" s="7" cm="1">
        <f t="array" ref="AM497">SUMPRODUCT(N497:T497,$N$2:$T$2)/100</f>
        <v>10.6504823790299</v>
      </c>
      <c r="AN497" s="1" cm="1">
        <f t="array" ref="AN497">SUMPRODUCT(N497:T497,$N$1:$T$1)/100</f>
        <v>1109.7582017422</v>
      </c>
      <c r="AO497" s="1" cm="1">
        <f t="array" ref="AO497">-8.314*SUMPRODUCT((N497:T497/100)*LN(N497:T497/100+0.000000000001))</f>
        <v>3.62139437182299</v>
      </c>
      <c r="AP497" s="1" cm="1">
        <f t="array" ref="AP497">SUMPRODUCT((N497:T497/100)^2)</f>
        <v>0.811471129274498</v>
      </c>
      <c r="AQ497" s="1" cm="1">
        <f t="array" ref="AQ497">1/SUMPRODUCT((N497:T497/100)^2)</f>
        <v>1.23232973290628</v>
      </c>
      <c r="AR497" s="1" t="s">
        <v>50</v>
      </c>
      <c r="AS497" s="6">
        <f t="shared" si="169"/>
        <v>1</v>
      </c>
      <c r="AT497" s="1">
        <v>969.85</v>
      </c>
      <c r="AU497" s="1">
        <v>4</v>
      </c>
      <c r="AV497" s="1">
        <v>80</v>
      </c>
      <c r="AW497" s="1">
        <v>449.85</v>
      </c>
      <c r="AX497" s="1">
        <v>0.333</v>
      </c>
      <c r="AY497" s="5">
        <f t="shared" si="170"/>
        <v>359.88</v>
      </c>
      <c r="AZ497" s="1">
        <f t="shared" si="171"/>
        <v>0.2664</v>
      </c>
      <c r="BA497" s="1">
        <f t="shared" si="172"/>
        <v>149.80005</v>
      </c>
      <c r="BB497" s="1">
        <f t="shared" si="173"/>
        <v>520</v>
      </c>
      <c r="BC497" s="1" t="s">
        <v>51</v>
      </c>
      <c r="BD497" s="1">
        <v>328</v>
      </c>
      <c r="BE497" s="1" t="s">
        <v>52</v>
      </c>
      <c r="BF497" s="1" t="s">
        <v>52</v>
      </c>
      <c r="BG497" s="1">
        <v>27</v>
      </c>
      <c r="BH497" s="1">
        <f t="shared" si="174"/>
        <v>1.49401422237649</v>
      </c>
      <c r="BI497" s="1">
        <f t="shared" si="175"/>
        <v>0.83175097276162</v>
      </c>
    </row>
    <row r="498" spans="1:61">
      <c r="A498" s="1">
        <v>875</v>
      </c>
      <c r="B498" s="1" t="s">
        <v>99</v>
      </c>
      <c r="C498" s="1" t="str">
        <f>_xlfn.XLOOKUP(A498,All!$A:$A,All!$C:$C,"")</f>
        <v>Cu-Al-Cr-Mg-Ni-Si</v>
      </c>
      <c r="D498" s="1">
        <v>2</v>
      </c>
      <c r="E498" s="1" t="s">
        <v>1344</v>
      </c>
      <c r="F498" s="1">
        <f t="shared" si="154"/>
        <v>92.25</v>
      </c>
      <c r="G498" s="1">
        <v>0.5</v>
      </c>
      <c r="H498" s="1">
        <v>0.1</v>
      </c>
      <c r="I498" s="1">
        <v>0.15</v>
      </c>
      <c r="J498" s="1">
        <v>6</v>
      </c>
      <c r="K498" s="1">
        <v>1</v>
      </c>
      <c r="L498" s="1">
        <v>0</v>
      </c>
      <c r="M498" s="1" t="s">
        <v>1345</v>
      </c>
      <c r="N498" s="1" cm="1">
        <f t="array" ref="N498">(F498/$F$4)/SUMPRODUCT($F498:$L498/$F$4:$L$4)*100</f>
        <v>89.8241262975082</v>
      </c>
      <c r="O498" s="1" cm="1">
        <f t="array" ref="O498">(G498/$G$4)/SUMPRODUCT($F498:$L498/$F$4:$L$4)*100</f>
        <v>1.14659676353571</v>
      </c>
      <c r="P498" s="1" cm="1">
        <f t="array" ref="P498">(H498/$H$4)/SUMPRODUCT($F498:$L498/$F$4:$L$4)*100</f>
        <v>0.118999437932613</v>
      </c>
      <c r="Q498" s="1" cm="1">
        <f t="array" ref="Q498">(I498/$I$4)/SUMPRODUCT($F498:$L498/$F$4:$L$4)*100</f>
        <v>0.381865548739609</v>
      </c>
      <c r="R498" s="1" cm="1">
        <f t="array" ref="R498">(J498/$J$4)/SUMPRODUCT($F498:$L498/$F$4:$L$4)*100</f>
        <v>6.32528046759661</v>
      </c>
      <c r="S498" s="1" cm="1">
        <f t="array" ref="S498">(K498/$K$4)/SUMPRODUCT($F498:$L498/$F$4:$L$4)*100</f>
        <v>2.20313148468724</v>
      </c>
      <c r="T498" s="1" cm="1">
        <f t="array" ref="T498">(L498/$L$4)/SUMPRODUCT($F498:$L498/$F$4:$L$4)*100</f>
        <v>0</v>
      </c>
      <c r="U498" s="1">
        <f t="shared" si="155"/>
        <v>100</v>
      </c>
      <c r="V498" s="1">
        <f t="shared" si="156"/>
        <v>6</v>
      </c>
      <c r="W498" s="1">
        <f t="shared" si="157"/>
        <v>7</v>
      </c>
      <c r="X498" s="1">
        <f t="shared" si="158"/>
        <v>6</v>
      </c>
      <c r="Y498" s="1">
        <f t="shared" si="159"/>
        <v>0.0214285714285714</v>
      </c>
      <c r="Z498" s="1">
        <f t="shared" si="160"/>
        <v>0</v>
      </c>
      <c r="AA498" s="1">
        <f t="shared" si="161"/>
        <v>0</v>
      </c>
      <c r="AB498" s="1">
        <f t="shared" si="162"/>
        <v>0.1</v>
      </c>
      <c r="AC498" s="1">
        <f t="shared" si="163"/>
        <v>0</v>
      </c>
      <c r="AD498" s="1">
        <f t="shared" si="164"/>
        <v>1.18999437932613</v>
      </c>
      <c r="AE498" s="1">
        <f t="shared" si="165"/>
        <v>0.0142857142857143</v>
      </c>
      <c r="AF498" s="1">
        <f t="shared" si="166"/>
        <v>70</v>
      </c>
      <c r="AG498" s="1">
        <f t="shared" si="167"/>
        <v>0.7</v>
      </c>
      <c r="AH498" s="7">
        <f t="shared" si="168"/>
        <v>0.101758737024918</v>
      </c>
      <c r="AI498" s="7" cm="1">
        <f t="array" ref="AI498">SQRT(SUMPRODUCT(N498:T498/100,(1-($N$4:$T$4/(SUMPRODUCT(N498:T498,$N$4:$T$4)/100)))^2))</f>
        <v>0.0290537376869327</v>
      </c>
      <c r="AJ498" s="7" cm="1">
        <f t="array" ref="AJ498">SUMPRODUCT(N498:T498,$N$3:$T$3)/100</f>
        <v>1.8947687920439</v>
      </c>
      <c r="AK498" s="7" cm="1">
        <f t="array" ref="AK498">SUMPRODUCT(N498:T498/100,($N$3:$T$3-(SUMPRODUCT(N498:T498,$N$3:$T$3)/100))^2)</f>
        <v>0.00234106527333297</v>
      </c>
      <c r="AL498" s="7" cm="1">
        <f t="array" ref="AL498">SUMPRODUCT(N498:T498/100,($N$2:$T$2-(SUMPRODUCT(N498:T498,$N$2:$T$2)/100))^2)</f>
        <v>2.09350754742919</v>
      </c>
      <c r="AM498" s="7" cm="1">
        <f t="array" ref="AM498">SUMPRODUCT(N498:T498,$N$2:$T$2)/100</f>
        <v>10.6504823790299</v>
      </c>
      <c r="AN498" s="1" cm="1">
        <f t="array" ref="AN498">SUMPRODUCT(N498:T498,$N$1:$T$1)/100</f>
        <v>1109.7582017422</v>
      </c>
      <c r="AO498" s="1" cm="1">
        <f t="array" ref="AO498">-8.314*SUMPRODUCT((N498:T498/100)*LN(N498:T498/100+0.000000000001))</f>
        <v>3.62139437182299</v>
      </c>
      <c r="AP498" s="1" cm="1">
        <f t="array" ref="AP498">SUMPRODUCT((N498:T498/100)^2)</f>
        <v>0.811471129274498</v>
      </c>
      <c r="AQ498" s="1" cm="1">
        <f t="array" ref="AQ498">1/SUMPRODUCT((N498:T498/100)^2)</f>
        <v>1.23232973290628</v>
      </c>
      <c r="AR498" s="1" t="s">
        <v>55</v>
      </c>
      <c r="AS498" s="6">
        <f t="shared" si="169"/>
        <v>2</v>
      </c>
      <c r="AT498" s="1">
        <v>979.85</v>
      </c>
      <c r="AU498" s="1">
        <v>4</v>
      </c>
      <c r="AV498" s="1">
        <v>50</v>
      </c>
      <c r="AW498" s="1">
        <v>449.85</v>
      </c>
      <c r="AX498" s="1">
        <v>0.25</v>
      </c>
      <c r="AY498" s="5">
        <f t="shared" si="170"/>
        <v>224.925</v>
      </c>
      <c r="AZ498" s="1">
        <f t="shared" si="171"/>
        <v>0.125</v>
      </c>
      <c r="BA498" s="1">
        <f t="shared" si="172"/>
        <v>112.4625</v>
      </c>
      <c r="BB498" s="1">
        <f t="shared" si="173"/>
        <v>530</v>
      </c>
      <c r="BC498" s="1" t="s">
        <v>56</v>
      </c>
      <c r="BD498" s="1">
        <v>330</v>
      </c>
      <c r="BE498" s="1" t="s">
        <v>52</v>
      </c>
      <c r="BF498" s="1" t="s">
        <v>52</v>
      </c>
      <c r="BG498" s="1">
        <v>27</v>
      </c>
      <c r="BH498" s="1">
        <f t="shared" si="174"/>
        <v>1.51973607249362</v>
      </c>
      <c r="BI498" s="1">
        <f t="shared" si="175"/>
        <v>0.830460308093366</v>
      </c>
    </row>
    <row r="499" spans="1:61">
      <c r="A499" s="1">
        <v>857</v>
      </c>
      <c r="B499" s="1" t="s">
        <v>99</v>
      </c>
      <c r="C499" s="1" t="str">
        <f>_xlfn.XLOOKUP(A499,All!$A:$A,All!$C:$C,"")</f>
        <v>Cu-Al-Cr-Mg-Ni-Si</v>
      </c>
      <c r="D499" s="1">
        <v>2</v>
      </c>
      <c r="E499" s="1" t="s">
        <v>1344</v>
      </c>
      <c r="F499" s="1">
        <f t="shared" si="154"/>
        <v>92.25</v>
      </c>
      <c r="G499" s="1">
        <v>0.5</v>
      </c>
      <c r="H499" s="1">
        <v>0.1</v>
      </c>
      <c r="I499" s="1">
        <v>0.15</v>
      </c>
      <c r="J499" s="1">
        <v>6</v>
      </c>
      <c r="K499" s="1">
        <v>1</v>
      </c>
      <c r="L499" s="1">
        <v>0</v>
      </c>
      <c r="M499" s="1" t="s">
        <v>1345</v>
      </c>
      <c r="N499" s="1" cm="1">
        <f t="array" ref="N499">(F499/$F$4)/SUMPRODUCT($F499:$L499/$F$4:$L$4)*100</f>
        <v>89.8241262975082</v>
      </c>
      <c r="O499" s="1" cm="1">
        <f t="array" ref="O499">(G499/$G$4)/SUMPRODUCT($F499:$L499/$F$4:$L$4)*100</f>
        <v>1.14659676353571</v>
      </c>
      <c r="P499" s="1" cm="1">
        <f t="array" ref="P499">(H499/$H$4)/SUMPRODUCT($F499:$L499/$F$4:$L$4)*100</f>
        <v>0.118999437932613</v>
      </c>
      <c r="Q499" s="1" cm="1">
        <f t="array" ref="Q499">(I499/$I$4)/SUMPRODUCT($F499:$L499/$F$4:$L$4)*100</f>
        <v>0.381865548739609</v>
      </c>
      <c r="R499" s="1" cm="1">
        <f t="array" ref="R499">(J499/$J$4)/SUMPRODUCT($F499:$L499/$F$4:$L$4)*100</f>
        <v>6.32528046759661</v>
      </c>
      <c r="S499" s="1" cm="1">
        <f t="array" ref="S499">(K499/$K$4)/SUMPRODUCT($F499:$L499/$F$4:$L$4)*100</f>
        <v>2.20313148468724</v>
      </c>
      <c r="T499" s="1" cm="1">
        <f t="array" ref="T499">(L499/$L$4)/SUMPRODUCT($F499:$L499/$F$4:$L$4)*100</f>
        <v>0</v>
      </c>
      <c r="U499" s="1">
        <f t="shared" si="155"/>
        <v>100</v>
      </c>
      <c r="V499" s="1">
        <f t="shared" si="156"/>
        <v>6</v>
      </c>
      <c r="W499" s="1">
        <f t="shared" si="157"/>
        <v>7</v>
      </c>
      <c r="X499" s="1">
        <f t="shared" si="158"/>
        <v>6</v>
      </c>
      <c r="Y499" s="1">
        <f t="shared" si="159"/>
        <v>0.0214285714285714</v>
      </c>
      <c r="Z499" s="1">
        <f t="shared" si="160"/>
        <v>0</v>
      </c>
      <c r="AA499" s="1">
        <f t="shared" si="161"/>
        <v>0</v>
      </c>
      <c r="AB499" s="1">
        <f t="shared" si="162"/>
        <v>0.1</v>
      </c>
      <c r="AC499" s="1">
        <f t="shared" si="163"/>
        <v>0</v>
      </c>
      <c r="AD499" s="1">
        <f t="shared" si="164"/>
        <v>1.18999437932613</v>
      </c>
      <c r="AE499" s="1">
        <f t="shared" si="165"/>
        <v>0.0142857142857143</v>
      </c>
      <c r="AF499" s="1">
        <f t="shared" si="166"/>
        <v>70</v>
      </c>
      <c r="AG499" s="1">
        <f t="shared" si="167"/>
        <v>0.7</v>
      </c>
      <c r="AH499" s="7">
        <f t="shared" si="168"/>
        <v>0.101758737024918</v>
      </c>
      <c r="AI499" s="7" cm="1">
        <f t="array" ref="AI499">SQRT(SUMPRODUCT(N499:T499/100,(1-($N$4:$T$4/(SUMPRODUCT(N499:T499,$N$4:$T$4)/100)))^2))</f>
        <v>0.0290537376869327</v>
      </c>
      <c r="AJ499" s="7" cm="1">
        <f t="array" ref="AJ499">SUMPRODUCT(N499:T499,$N$3:$T$3)/100</f>
        <v>1.8947687920439</v>
      </c>
      <c r="AK499" s="7" cm="1">
        <f t="array" ref="AK499">SUMPRODUCT(N499:T499/100,($N$3:$T$3-(SUMPRODUCT(N499:T499,$N$3:$T$3)/100))^2)</f>
        <v>0.00234106527333297</v>
      </c>
      <c r="AL499" s="7" cm="1">
        <f t="array" ref="AL499">SUMPRODUCT(N499:T499/100,($N$2:$T$2-(SUMPRODUCT(N499:T499,$N$2:$T$2)/100))^2)</f>
        <v>2.09350754742919</v>
      </c>
      <c r="AM499" s="7" cm="1">
        <f t="array" ref="AM499">SUMPRODUCT(N499:T499,$N$2:$T$2)/100</f>
        <v>10.6504823790299</v>
      </c>
      <c r="AN499" s="1" cm="1">
        <f t="array" ref="AN499">SUMPRODUCT(N499:T499,$N$1:$T$1)/100</f>
        <v>1109.7582017422</v>
      </c>
      <c r="AO499" s="1" cm="1">
        <f t="array" ref="AO499">-8.314*SUMPRODUCT((N499:T499/100)*LN(N499:T499/100+0.000000000001))</f>
        <v>3.62139437182299</v>
      </c>
      <c r="AP499" s="1" cm="1">
        <f t="array" ref="AP499">SUMPRODUCT((N499:T499/100)^2)</f>
        <v>0.811471129274498</v>
      </c>
      <c r="AQ499" s="1" cm="1">
        <f t="array" ref="AQ499">1/SUMPRODUCT((N499:T499/100)^2)</f>
        <v>1.23232973290628</v>
      </c>
      <c r="AR499" s="1" t="s">
        <v>55</v>
      </c>
      <c r="AS499" s="6">
        <f t="shared" si="169"/>
        <v>2</v>
      </c>
      <c r="AT499" s="1">
        <v>979.85</v>
      </c>
      <c r="AU499" s="1">
        <v>4</v>
      </c>
      <c r="AV499" s="1">
        <v>80</v>
      </c>
      <c r="AW499" s="1">
        <v>499.85</v>
      </c>
      <c r="AX499" s="1">
        <v>0.17</v>
      </c>
      <c r="AY499" s="5">
        <f t="shared" si="170"/>
        <v>399.88</v>
      </c>
      <c r="AZ499" s="1">
        <f t="shared" si="171"/>
        <v>0.136</v>
      </c>
      <c r="BA499" s="1">
        <f t="shared" si="172"/>
        <v>84.9745</v>
      </c>
      <c r="BB499" s="1">
        <f t="shared" si="173"/>
        <v>480</v>
      </c>
      <c r="BC499" s="1" t="s">
        <v>56</v>
      </c>
      <c r="BD499" s="1">
        <v>331</v>
      </c>
      <c r="BE499" s="1" t="s">
        <v>52</v>
      </c>
      <c r="BF499" s="1" t="s">
        <v>52</v>
      </c>
      <c r="BG499" s="1">
        <v>27</v>
      </c>
      <c r="BH499" s="1">
        <f t="shared" si="174"/>
        <v>1.53259699755218</v>
      </c>
      <c r="BI499" s="1">
        <f t="shared" si="175"/>
        <v>0.829831231648525</v>
      </c>
    </row>
    <row r="500" spans="1:61">
      <c r="A500" s="1">
        <v>634</v>
      </c>
      <c r="B500" s="1" t="s">
        <v>98</v>
      </c>
      <c r="C500" s="1" t="str">
        <f>_xlfn.XLOOKUP(A500,All!$A:$A,All!$C:$C,"")</f>
        <v>Cu-Al-Cr-Mg-Ni-Si</v>
      </c>
      <c r="D500" s="1">
        <v>2</v>
      </c>
      <c r="E500" s="1" t="s">
        <v>1344</v>
      </c>
      <c r="F500" s="1">
        <f t="shared" si="154"/>
        <v>92.25</v>
      </c>
      <c r="G500" s="1">
        <v>0.5</v>
      </c>
      <c r="H500" s="1">
        <v>0.1</v>
      </c>
      <c r="I500" s="1">
        <v>0.15</v>
      </c>
      <c r="J500" s="1">
        <v>6</v>
      </c>
      <c r="K500" s="1">
        <v>1</v>
      </c>
      <c r="L500" s="1">
        <v>0</v>
      </c>
      <c r="M500" s="1" t="s">
        <v>1345</v>
      </c>
      <c r="N500" s="1" cm="1">
        <f t="array" ref="N500">(F500/$F$4)/SUMPRODUCT($F500:$L500/$F$4:$L$4)*100</f>
        <v>89.8241262975082</v>
      </c>
      <c r="O500" s="1" cm="1">
        <f t="array" ref="O500">(G500/$G$4)/SUMPRODUCT($F500:$L500/$F$4:$L$4)*100</f>
        <v>1.14659676353571</v>
      </c>
      <c r="P500" s="1" cm="1">
        <f t="array" ref="P500">(H500/$H$4)/SUMPRODUCT($F500:$L500/$F$4:$L$4)*100</f>
        <v>0.118999437932613</v>
      </c>
      <c r="Q500" s="1" cm="1">
        <f t="array" ref="Q500">(I500/$I$4)/SUMPRODUCT($F500:$L500/$F$4:$L$4)*100</f>
        <v>0.381865548739609</v>
      </c>
      <c r="R500" s="1" cm="1">
        <f t="array" ref="R500">(J500/$J$4)/SUMPRODUCT($F500:$L500/$F$4:$L$4)*100</f>
        <v>6.32528046759661</v>
      </c>
      <c r="S500" s="1" cm="1">
        <f t="array" ref="S500">(K500/$K$4)/SUMPRODUCT($F500:$L500/$F$4:$L$4)*100</f>
        <v>2.20313148468724</v>
      </c>
      <c r="T500" s="1" cm="1">
        <f t="array" ref="T500">(L500/$L$4)/SUMPRODUCT($F500:$L500/$F$4:$L$4)*100</f>
        <v>0</v>
      </c>
      <c r="U500" s="1">
        <f t="shared" si="155"/>
        <v>100</v>
      </c>
      <c r="V500" s="1">
        <f t="shared" si="156"/>
        <v>6</v>
      </c>
      <c r="W500" s="1">
        <f t="shared" si="157"/>
        <v>7</v>
      </c>
      <c r="X500" s="1">
        <f t="shared" si="158"/>
        <v>6</v>
      </c>
      <c r="Y500" s="1">
        <f t="shared" si="159"/>
        <v>0.0214285714285714</v>
      </c>
      <c r="Z500" s="1">
        <f t="shared" si="160"/>
        <v>0</v>
      </c>
      <c r="AA500" s="1">
        <f t="shared" si="161"/>
        <v>0</v>
      </c>
      <c r="AB500" s="1">
        <f t="shared" si="162"/>
        <v>0.1</v>
      </c>
      <c r="AC500" s="1">
        <f t="shared" si="163"/>
        <v>0</v>
      </c>
      <c r="AD500" s="1">
        <f t="shared" si="164"/>
        <v>1.18999437932613</v>
      </c>
      <c r="AE500" s="1">
        <f t="shared" si="165"/>
        <v>0.0142857142857143</v>
      </c>
      <c r="AF500" s="1">
        <f t="shared" si="166"/>
        <v>70</v>
      </c>
      <c r="AG500" s="1">
        <f t="shared" si="167"/>
        <v>0.7</v>
      </c>
      <c r="AH500" s="7">
        <f t="shared" si="168"/>
        <v>0.101758737024918</v>
      </c>
      <c r="AI500" s="7" cm="1">
        <f t="array" ref="AI500">SQRT(SUMPRODUCT(N500:T500/100,(1-($N$4:$T$4/(SUMPRODUCT(N500:T500,$N$4:$T$4)/100)))^2))</f>
        <v>0.0290537376869327</v>
      </c>
      <c r="AJ500" s="7" cm="1">
        <f t="array" ref="AJ500">SUMPRODUCT(N500:T500,$N$3:$T$3)/100</f>
        <v>1.8947687920439</v>
      </c>
      <c r="AK500" s="7" cm="1">
        <f t="array" ref="AK500">SUMPRODUCT(N500:T500/100,($N$3:$T$3-(SUMPRODUCT(N500:T500,$N$3:$T$3)/100))^2)</f>
        <v>0.00234106527333297</v>
      </c>
      <c r="AL500" s="7" cm="1">
        <f t="array" ref="AL500">SUMPRODUCT(N500:T500/100,($N$2:$T$2-(SUMPRODUCT(N500:T500,$N$2:$T$2)/100))^2)</f>
        <v>2.09350754742919</v>
      </c>
      <c r="AM500" s="7" cm="1">
        <f t="array" ref="AM500">SUMPRODUCT(N500:T500,$N$2:$T$2)/100</f>
        <v>10.6504823790299</v>
      </c>
      <c r="AN500" s="1" cm="1">
        <f t="array" ref="AN500">SUMPRODUCT(N500:T500,$N$1:$T$1)/100</f>
        <v>1109.7582017422</v>
      </c>
      <c r="AO500" s="1" cm="1">
        <f t="array" ref="AO500">-8.314*SUMPRODUCT((N500:T500/100)*LN(N500:T500/100+0.000000000001))</f>
        <v>3.62139437182299</v>
      </c>
      <c r="AP500" s="1" cm="1">
        <f t="array" ref="AP500">SUMPRODUCT((N500:T500/100)^2)</f>
        <v>0.811471129274498</v>
      </c>
      <c r="AQ500" s="1" cm="1">
        <f t="array" ref="AQ500">1/SUMPRODUCT((N500:T500/100)^2)</f>
        <v>1.23232973290628</v>
      </c>
      <c r="AR500" s="1" t="s">
        <v>50</v>
      </c>
      <c r="AS500" s="6">
        <f t="shared" si="169"/>
        <v>1</v>
      </c>
      <c r="AT500" s="1">
        <v>969.85</v>
      </c>
      <c r="AU500" s="1">
        <v>6</v>
      </c>
      <c r="AV500" s="1">
        <v>50</v>
      </c>
      <c r="AW500" s="1">
        <v>449.85</v>
      </c>
      <c r="AX500" s="1">
        <v>2</v>
      </c>
      <c r="AY500" s="5">
        <f t="shared" si="170"/>
        <v>224.925</v>
      </c>
      <c r="AZ500" s="1">
        <f t="shared" si="171"/>
        <v>1</v>
      </c>
      <c r="BA500" s="1">
        <f t="shared" si="172"/>
        <v>899.7</v>
      </c>
      <c r="BB500" s="1">
        <f t="shared" si="173"/>
        <v>520</v>
      </c>
      <c r="BC500" s="1" t="s">
        <v>51</v>
      </c>
      <c r="BD500" s="1">
        <v>338</v>
      </c>
      <c r="BE500" s="1" t="s">
        <v>52</v>
      </c>
      <c r="BF500" s="1" t="s">
        <v>52</v>
      </c>
      <c r="BG500" s="1">
        <v>27</v>
      </c>
      <c r="BH500" s="1">
        <f t="shared" si="174"/>
        <v>1.62262347296214</v>
      </c>
      <c r="BI500" s="1">
        <f t="shared" si="175"/>
        <v>0.825733401774114</v>
      </c>
    </row>
    <row r="501" spans="1:61">
      <c r="A501" s="1">
        <v>974</v>
      </c>
      <c r="B501" s="1" t="s">
        <v>99</v>
      </c>
      <c r="C501" s="1" t="str">
        <f>_xlfn.XLOOKUP(A501,All!$A:$A,All!$C:$C,"")</f>
        <v>Cu-Al-Cr-Mg-Ni-Si</v>
      </c>
      <c r="D501" s="1">
        <v>2</v>
      </c>
      <c r="E501" s="1" t="s">
        <v>1344</v>
      </c>
      <c r="F501" s="1">
        <f t="shared" si="154"/>
        <v>92.25</v>
      </c>
      <c r="G501" s="1">
        <v>0.5</v>
      </c>
      <c r="H501" s="1">
        <v>0.1</v>
      </c>
      <c r="I501" s="1">
        <v>0.15</v>
      </c>
      <c r="J501" s="1">
        <v>6</v>
      </c>
      <c r="K501" s="1">
        <v>1</v>
      </c>
      <c r="L501" s="1">
        <v>0</v>
      </c>
      <c r="M501" s="1" t="s">
        <v>1345</v>
      </c>
      <c r="N501" s="1" cm="1">
        <f t="array" ref="N501">(F501/$F$4)/SUMPRODUCT($F501:$L501/$F$4:$L$4)*100</f>
        <v>89.8241262975082</v>
      </c>
      <c r="O501" s="1" cm="1">
        <f t="array" ref="O501">(G501/$G$4)/SUMPRODUCT($F501:$L501/$F$4:$L$4)*100</f>
        <v>1.14659676353571</v>
      </c>
      <c r="P501" s="1" cm="1">
        <f t="array" ref="P501">(H501/$H$4)/SUMPRODUCT($F501:$L501/$F$4:$L$4)*100</f>
        <v>0.118999437932613</v>
      </c>
      <c r="Q501" s="1" cm="1">
        <f t="array" ref="Q501">(I501/$I$4)/SUMPRODUCT($F501:$L501/$F$4:$L$4)*100</f>
        <v>0.381865548739609</v>
      </c>
      <c r="R501" s="1" cm="1">
        <f t="array" ref="R501">(J501/$J$4)/SUMPRODUCT($F501:$L501/$F$4:$L$4)*100</f>
        <v>6.32528046759661</v>
      </c>
      <c r="S501" s="1" cm="1">
        <f t="array" ref="S501">(K501/$K$4)/SUMPRODUCT($F501:$L501/$F$4:$L$4)*100</f>
        <v>2.20313148468724</v>
      </c>
      <c r="T501" s="1" cm="1">
        <f t="array" ref="T501">(L501/$L$4)/SUMPRODUCT($F501:$L501/$F$4:$L$4)*100</f>
        <v>0</v>
      </c>
      <c r="U501" s="1">
        <f t="shared" si="155"/>
        <v>100</v>
      </c>
      <c r="V501" s="1">
        <f t="shared" si="156"/>
        <v>6</v>
      </c>
      <c r="W501" s="1">
        <f t="shared" si="157"/>
        <v>7</v>
      </c>
      <c r="X501" s="1">
        <f t="shared" si="158"/>
        <v>6</v>
      </c>
      <c r="Y501" s="1">
        <f t="shared" si="159"/>
        <v>0.0214285714285714</v>
      </c>
      <c r="Z501" s="1">
        <f t="shared" si="160"/>
        <v>0</v>
      </c>
      <c r="AA501" s="1">
        <f t="shared" si="161"/>
        <v>0</v>
      </c>
      <c r="AB501" s="1">
        <f t="shared" si="162"/>
        <v>0.1</v>
      </c>
      <c r="AC501" s="1">
        <f t="shared" si="163"/>
        <v>0</v>
      </c>
      <c r="AD501" s="1">
        <f t="shared" si="164"/>
        <v>1.18999437932613</v>
      </c>
      <c r="AE501" s="1">
        <f t="shared" si="165"/>
        <v>0.0142857142857143</v>
      </c>
      <c r="AF501" s="1">
        <f t="shared" si="166"/>
        <v>70</v>
      </c>
      <c r="AG501" s="1">
        <f t="shared" si="167"/>
        <v>0.7</v>
      </c>
      <c r="AH501" s="7">
        <f t="shared" si="168"/>
        <v>0.101758737024918</v>
      </c>
      <c r="AI501" s="7" cm="1">
        <f t="array" ref="AI501">SQRT(SUMPRODUCT(N501:T501/100,(1-($N$4:$T$4/(SUMPRODUCT(N501:T501,$N$4:$T$4)/100)))^2))</f>
        <v>0.0290537376869327</v>
      </c>
      <c r="AJ501" s="7" cm="1">
        <f t="array" ref="AJ501">SUMPRODUCT(N501:T501,$N$3:$T$3)/100</f>
        <v>1.8947687920439</v>
      </c>
      <c r="AK501" s="7" cm="1">
        <f t="array" ref="AK501">SUMPRODUCT(N501:T501/100,($N$3:$T$3-(SUMPRODUCT(N501:T501,$N$3:$T$3)/100))^2)</f>
        <v>0.00234106527333297</v>
      </c>
      <c r="AL501" s="7" cm="1">
        <f t="array" ref="AL501">SUMPRODUCT(N501:T501/100,($N$2:$T$2-(SUMPRODUCT(N501:T501,$N$2:$T$2)/100))^2)</f>
        <v>2.09350754742919</v>
      </c>
      <c r="AM501" s="7" cm="1">
        <f t="array" ref="AM501">SUMPRODUCT(N501:T501,$N$2:$T$2)/100</f>
        <v>10.6504823790299</v>
      </c>
      <c r="AN501" s="1" cm="1">
        <f t="array" ref="AN501">SUMPRODUCT(N501:T501,$N$1:$T$1)/100</f>
        <v>1109.7582017422</v>
      </c>
      <c r="AO501" s="1" cm="1">
        <f t="array" ref="AO501">-8.314*SUMPRODUCT((N501:T501/100)*LN(N501:T501/100+0.000000000001))</f>
        <v>3.62139437182299</v>
      </c>
      <c r="AP501" s="1" cm="1">
        <f t="array" ref="AP501">SUMPRODUCT((N501:T501/100)^2)</f>
        <v>0.811471129274498</v>
      </c>
      <c r="AQ501" s="1" cm="1">
        <f t="array" ref="AQ501">1/SUMPRODUCT((N501:T501/100)^2)</f>
        <v>1.23232973290628</v>
      </c>
      <c r="AR501" s="1" t="s">
        <v>55</v>
      </c>
      <c r="AS501" s="6">
        <f t="shared" si="169"/>
        <v>2</v>
      </c>
      <c r="AT501" s="1">
        <v>979.85</v>
      </c>
      <c r="AU501" s="1">
        <v>4</v>
      </c>
      <c r="AV501" s="1">
        <v>50</v>
      </c>
      <c r="AW501" s="1">
        <v>399.85</v>
      </c>
      <c r="AX501" s="1">
        <v>1</v>
      </c>
      <c r="AY501" s="5">
        <f t="shared" si="170"/>
        <v>199.925</v>
      </c>
      <c r="AZ501" s="1">
        <f t="shared" si="171"/>
        <v>0.5</v>
      </c>
      <c r="BA501" s="1">
        <f t="shared" si="172"/>
        <v>399.85</v>
      </c>
      <c r="BB501" s="1">
        <f t="shared" si="173"/>
        <v>580</v>
      </c>
      <c r="BC501" s="1" t="s">
        <v>56</v>
      </c>
      <c r="BD501" s="1">
        <v>343</v>
      </c>
      <c r="BE501" s="1" t="s">
        <v>52</v>
      </c>
      <c r="BF501" s="1" t="s">
        <v>52</v>
      </c>
      <c r="BG501" s="1">
        <v>27</v>
      </c>
      <c r="BH501" s="1">
        <f t="shared" si="174"/>
        <v>1.68692809825496</v>
      </c>
      <c r="BI501" s="1">
        <f t="shared" si="175"/>
        <v>0.823136893551042</v>
      </c>
    </row>
    <row r="502" spans="1:61">
      <c r="A502" s="1">
        <v>910</v>
      </c>
      <c r="B502" s="1" t="s">
        <v>99</v>
      </c>
      <c r="C502" s="1" t="str">
        <f>_xlfn.XLOOKUP(A502,All!$A:$A,All!$C:$C,"")</f>
        <v>Cu-Al-Cr-Mg-Ni-Si</v>
      </c>
      <c r="D502" s="1">
        <v>2</v>
      </c>
      <c r="E502" s="1" t="s">
        <v>1344</v>
      </c>
      <c r="F502" s="1">
        <f t="shared" si="154"/>
        <v>92.25</v>
      </c>
      <c r="G502" s="1">
        <v>0.5</v>
      </c>
      <c r="H502" s="1">
        <v>0.1</v>
      </c>
      <c r="I502" s="1">
        <v>0.15</v>
      </c>
      <c r="J502" s="1">
        <v>6</v>
      </c>
      <c r="K502" s="1">
        <v>1</v>
      </c>
      <c r="L502" s="1">
        <v>0</v>
      </c>
      <c r="M502" s="1" t="s">
        <v>1345</v>
      </c>
      <c r="N502" s="1" cm="1">
        <f t="array" ref="N502">(F502/$F$4)/SUMPRODUCT($F502:$L502/$F$4:$L$4)*100</f>
        <v>89.8241262975082</v>
      </c>
      <c r="O502" s="1" cm="1">
        <f t="array" ref="O502">(G502/$G$4)/SUMPRODUCT($F502:$L502/$F$4:$L$4)*100</f>
        <v>1.14659676353571</v>
      </c>
      <c r="P502" s="1" cm="1">
        <f t="array" ref="P502">(H502/$H$4)/SUMPRODUCT($F502:$L502/$F$4:$L$4)*100</f>
        <v>0.118999437932613</v>
      </c>
      <c r="Q502" s="1" cm="1">
        <f t="array" ref="Q502">(I502/$I$4)/SUMPRODUCT($F502:$L502/$F$4:$L$4)*100</f>
        <v>0.381865548739609</v>
      </c>
      <c r="R502" s="1" cm="1">
        <f t="array" ref="R502">(J502/$J$4)/SUMPRODUCT($F502:$L502/$F$4:$L$4)*100</f>
        <v>6.32528046759661</v>
      </c>
      <c r="S502" s="1" cm="1">
        <f t="array" ref="S502">(K502/$K$4)/SUMPRODUCT($F502:$L502/$F$4:$L$4)*100</f>
        <v>2.20313148468724</v>
      </c>
      <c r="T502" s="1" cm="1">
        <f t="array" ref="T502">(L502/$L$4)/SUMPRODUCT($F502:$L502/$F$4:$L$4)*100</f>
        <v>0</v>
      </c>
      <c r="U502" s="1">
        <f t="shared" si="155"/>
        <v>100</v>
      </c>
      <c r="V502" s="1">
        <f t="shared" si="156"/>
        <v>6</v>
      </c>
      <c r="W502" s="1">
        <f t="shared" si="157"/>
        <v>7</v>
      </c>
      <c r="X502" s="1">
        <f t="shared" si="158"/>
        <v>6</v>
      </c>
      <c r="Y502" s="1">
        <f t="shared" si="159"/>
        <v>0.0214285714285714</v>
      </c>
      <c r="Z502" s="1">
        <f t="shared" si="160"/>
        <v>0</v>
      </c>
      <c r="AA502" s="1">
        <f t="shared" si="161"/>
        <v>0</v>
      </c>
      <c r="AB502" s="1">
        <f t="shared" si="162"/>
        <v>0.1</v>
      </c>
      <c r="AC502" s="1">
        <f t="shared" si="163"/>
        <v>0</v>
      </c>
      <c r="AD502" s="1">
        <f t="shared" si="164"/>
        <v>1.18999437932613</v>
      </c>
      <c r="AE502" s="1">
        <f t="shared" si="165"/>
        <v>0.0142857142857143</v>
      </c>
      <c r="AF502" s="1">
        <f t="shared" si="166"/>
        <v>70</v>
      </c>
      <c r="AG502" s="1">
        <f t="shared" si="167"/>
        <v>0.7</v>
      </c>
      <c r="AH502" s="7">
        <f t="shared" si="168"/>
        <v>0.101758737024918</v>
      </c>
      <c r="AI502" s="7" cm="1">
        <f t="array" ref="AI502">SQRT(SUMPRODUCT(N502:T502/100,(1-($N$4:$T$4/(SUMPRODUCT(N502:T502,$N$4:$T$4)/100)))^2))</f>
        <v>0.0290537376869327</v>
      </c>
      <c r="AJ502" s="7" cm="1">
        <f t="array" ref="AJ502">SUMPRODUCT(N502:T502,$N$3:$T$3)/100</f>
        <v>1.8947687920439</v>
      </c>
      <c r="AK502" s="7" cm="1">
        <f t="array" ref="AK502">SUMPRODUCT(N502:T502/100,($N$3:$T$3-(SUMPRODUCT(N502:T502,$N$3:$T$3)/100))^2)</f>
        <v>0.00234106527333297</v>
      </c>
      <c r="AL502" s="7" cm="1">
        <f t="array" ref="AL502">SUMPRODUCT(N502:T502/100,($N$2:$T$2-(SUMPRODUCT(N502:T502,$N$2:$T$2)/100))^2)</f>
        <v>2.09350754742919</v>
      </c>
      <c r="AM502" s="7" cm="1">
        <f t="array" ref="AM502">SUMPRODUCT(N502:T502,$N$2:$T$2)/100</f>
        <v>10.6504823790299</v>
      </c>
      <c r="AN502" s="1" cm="1">
        <f t="array" ref="AN502">SUMPRODUCT(N502:T502,$N$1:$T$1)/100</f>
        <v>1109.7582017422</v>
      </c>
      <c r="AO502" s="1" cm="1">
        <f t="array" ref="AO502">-8.314*SUMPRODUCT((N502:T502/100)*LN(N502:T502/100+0.000000000001))</f>
        <v>3.62139437182299</v>
      </c>
      <c r="AP502" s="1" cm="1">
        <f t="array" ref="AP502">SUMPRODUCT((N502:T502/100)^2)</f>
        <v>0.811471129274498</v>
      </c>
      <c r="AQ502" s="1" cm="1">
        <f t="array" ref="AQ502">1/SUMPRODUCT((N502:T502/100)^2)</f>
        <v>1.23232973290628</v>
      </c>
      <c r="AR502" s="1" t="s">
        <v>55</v>
      </c>
      <c r="AS502" s="6">
        <f t="shared" si="169"/>
        <v>2</v>
      </c>
      <c r="AT502" s="1">
        <v>979.85</v>
      </c>
      <c r="AU502" s="1">
        <v>4</v>
      </c>
      <c r="AV502" s="1">
        <v>50</v>
      </c>
      <c r="AW502" s="1">
        <v>399.85</v>
      </c>
      <c r="AX502" s="1">
        <v>0.5</v>
      </c>
      <c r="AY502" s="5">
        <f t="shared" si="170"/>
        <v>199.925</v>
      </c>
      <c r="AZ502" s="1">
        <f t="shared" si="171"/>
        <v>0.25</v>
      </c>
      <c r="BA502" s="1">
        <f t="shared" si="172"/>
        <v>199.925</v>
      </c>
      <c r="BB502" s="1">
        <f t="shared" si="173"/>
        <v>580</v>
      </c>
      <c r="BC502" s="1" t="s">
        <v>56</v>
      </c>
      <c r="BD502" s="1">
        <v>344</v>
      </c>
      <c r="BE502" s="1" t="s">
        <v>52</v>
      </c>
      <c r="BF502" s="1" t="s">
        <v>52</v>
      </c>
      <c r="BG502" s="1">
        <v>27</v>
      </c>
      <c r="BH502" s="1">
        <f t="shared" si="174"/>
        <v>1.69978902331353</v>
      </c>
      <c r="BI502" s="1">
        <f t="shared" si="175"/>
        <v>0.822650923078357</v>
      </c>
    </row>
    <row r="503" spans="1:61">
      <c r="A503" s="1">
        <v>937</v>
      </c>
      <c r="B503" s="1" t="s">
        <v>99</v>
      </c>
      <c r="C503" s="1" t="str">
        <f>_xlfn.XLOOKUP(A503,All!$A:$A,All!$C:$C,"")</f>
        <v>Cu-Al-Cr-Mg-Ni-Si</v>
      </c>
      <c r="D503" s="1">
        <v>2</v>
      </c>
      <c r="E503" s="1" t="s">
        <v>1344</v>
      </c>
      <c r="F503" s="1">
        <f t="shared" si="154"/>
        <v>92.25</v>
      </c>
      <c r="G503" s="1">
        <v>0.5</v>
      </c>
      <c r="H503" s="1">
        <v>0.1</v>
      </c>
      <c r="I503" s="1">
        <v>0.15</v>
      </c>
      <c r="J503" s="1">
        <v>6</v>
      </c>
      <c r="K503" s="1">
        <v>1</v>
      </c>
      <c r="L503" s="1">
        <v>0</v>
      </c>
      <c r="M503" s="1" t="s">
        <v>1345</v>
      </c>
      <c r="N503" s="1" cm="1">
        <f t="array" ref="N503">(F503/$F$4)/SUMPRODUCT($F503:$L503/$F$4:$L$4)*100</f>
        <v>89.8241262975082</v>
      </c>
      <c r="O503" s="1" cm="1">
        <f t="array" ref="O503">(G503/$G$4)/SUMPRODUCT($F503:$L503/$F$4:$L$4)*100</f>
        <v>1.14659676353571</v>
      </c>
      <c r="P503" s="1" cm="1">
        <f t="array" ref="P503">(H503/$H$4)/SUMPRODUCT($F503:$L503/$F$4:$L$4)*100</f>
        <v>0.118999437932613</v>
      </c>
      <c r="Q503" s="1" cm="1">
        <f t="array" ref="Q503">(I503/$I$4)/SUMPRODUCT($F503:$L503/$F$4:$L$4)*100</f>
        <v>0.381865548739609</v>
      </c>
      <c r="R503" s="1" cm="1">
        <f t="array" ref="R503">(J503/$J$4)/SUMPRODUCT($F503:$L503/$F$4:$L$4)*100</f>
        <v>6.32528046759661</v>
      </c>
      <c r="S503" s="1" cm="1">
        <f t="array" ref="S503">(K503/$K$4)/SUMPRODUCT($F503:$L503/$F$4:$L$4)*100</f>
        <v>2.20313148468724</v>
      </c>
      <c r="T503" s="1" cm="1">
        <f t="array" ref="T503">(L503/$L$4)/SUMPRODUCT($F503:$L503/$F$4:$L$4)*100</f>
        <v>0</v>
      </c>
      <c r="U503" s="1">
        <f t="shared" si="155"/>
        <v>100</v>
      </c>
      <c r="V503" s="1">
        <f t="shared" si="156"/>
        <v>6</v>
      </c>
      <c r="W503" s="1">
        <f t="shared" si="157"/>
        <v>7</v>
      </c>
      <c r="X503" s="1">
        <f t="shared" si="158"/>
        <v>6</v>
      </c>
      <c r="Y503" s="1">
        <f t="shared" si="159"/>
        <v>0.0214285714285714</v>
      </c>
      <c r="Z503" s="1">
        <f t="shared" si="160"/>
        <v>0</v>
      </c>
      <c r="AA503" s="1">
        <f t="shared" si="161"/>
        <v>0</v>
      </c>
      <c r="AB503" s="1">
        <f t="shared" si="162"/>
        <v>0.1</v>
      </c>
      <c r="AC503" s="1">
        <f t="shared" si="163"/>
        <v>0</v>
      </c>
      <c r="AD503" s="1">
        <f t="shared" si="164"/>
        <v>1.18999437932613</v>
      </c>
      <c r="AE503" s="1">
        <f t="shared" si="165"/>
        <v>0.0142857142857143</v>
      </c>
      <c r="AF503" s="1">
        <f t="shared" si="166"/>
        <v>70</v>
      </c>
      <c r="AG503" s="1">
        <f t="shared" si="167"/>
        <v>0.7</v>
      </c>
      <c r="AH503" s="7">
        <f t="shared" si="168"/>
        <v>0.101758737024918</v>
      </c>
      <c r="AI503" s="7" cm="1">
        <f t="array" ref="AI503">SQRT(SUMPRODUCT(N503:T503/100,(1-($N$4:$T$4/(SUMPRODUCT(N503:T503,$N$4:$T$4)/100)))^2))</f>
        <v>0.0290537376869327</v>
      </c>
      <c r="AJ503" s="7" cm="1">
        <f t="array" ref="AJ503">SUMPRODUCT(N503:T503,$N$3:$T$3)/100</f>
        <v>1.8947687920439</v>
      </c>
      <c r="AK503" s="7" cm="1">
        <f t="array" ref="AK503">SUMPRODUCT(N503:T503/100,($N$3:$T$3-(SUMPRODUCT(N503:T503,$N$3:$T$3)/100))^2)</f>
        <v>0.00234106527333297</v>
      </c>
      <c r="AL503" s="7" cm="1">
        <f t="array" ref="AL503">SUMPRODUCT(N503:T503/100,($N$2:$T$2-(SUMPRODUCT(N503:T503,$N$2:$T$2)/100))^2)</f>
        <v>2.09350754742919</v>
      </c>
      <c r="AM503" s="7" cm="1">
        <f t="array" ref="AM503">SUMPRODUCT(N503:T503,$N$2:$T$2)/100</f>
        <v>10.6504823790299</v>
      </c>
      <c r="AN503" s="1" cm="1">
        <f t="array" ref="AN503">SUMPRODUCT(N503:T503,$N$1:$T$1)/100</f>
        <v>1109.7582017422</v>
      </c>
      <c r="AO503" s="1" cm="1">
        <f t="array" ref="AO503">-8.314*SUMPRODUCT((N503:T503/100)*LN(N503:T503/100+0.000000000001))</f>
        <v>3.62139437182299</v>
      </c>
      <c r="AP503" s="1" cm="1">
        <f t="array" ref="AP503">SUMPRODUCT((N503:T503/100)^2)</f>
        <v>0.811471129274498</v>
      </c>
      <c r="AQ503" s="1" cm="1">
        <f t="array" ref="AQ503">1/SUMPRODUCT((N503:T503/100)^2)</f>
        <v>1.23232973290628</v>
      </c>
      <c r="AR503" s="1" t="s">
        <v>55</v>
      </c>
      <c r="AS503" s="6">
        <f t="shared" si="169"/>
        <v>2</v>
      </c>
      <c r="AT503" s="1">
        <v>979.85</v>
      </c>
      <c r="AU503" s="1">
        <v>4</v>
      </c>
      <c r="AV503" s="1">
        <v>50</v>
      </c>
      <c r="AW503" s="1">
        <v>399.85</v>
      </c>
      <c r="AX503" s="1">
        <v>0.75</v>
      </c>
      <c r="AY503" s="5">
        <f t="shared" si="170"/>
        <v>199.925</v>
      </c>
      <c r="AZ503" s="1">
        <f t="shared" si="171"/>
        <v>0.375</v>
      </c>
      <c r="BA503" s="1">
        <f t="shared" si="172"/>
        <v>299.8875</v>
      </c>
      <c r="BB503" s="1">
        <f t="shared" si="173"/>
        <v>580</v>
      </c>
      <c r="BC503" s="1" t="s">
        <v>56</v>
      </c>
      <c r="BD503" s="1">
        <v>345</v>
      </c>
      <c r="BE503" s="1" t="s">
        <v>52</v>
      </c>
      <c r="BF503" s="1" t="s">
        <v>52</v>
      </c>
      <c r="BG503" s="1">
        <v>27</v>
      </c>
      <c r="BH503" s="1">
        <f t="shared" si="174"/>
        <v>1.71264994837209</v>
      </c>
      <c r="BI503" s="1">
        <f t="shared" si="175"/>
        <v>0.822176110017067</v>
      </c>
    </row>
    <row r="504" spans="1:61">
      <c r="A504" s="1">
        <v>602</v>
      </c>
      <c r="B504" s="1" t="s">
        <v>97</v>
      </c>
      <c r="C504" s="1" t="str">
        <f>_xlfn.XLOOKUP(A504,All!$A:$A,All!$C:$C,"")</f>
        <v>Cu-Al-Cr-Mg-Ni-Si</v>
      </c>
      <c r="D504" s="1">
        <v>2</v>
      </c>
      <c r="E504" s="1" t="s">
        <v>1344</v>
      </c>
      <c r="F504" s="1">
        <f t="shared" si="154"/>
        <v>92.27</v>
      </c>
      <c r="G504" s="1">
        <v>0.49</v>
      </c>
      <c r="H504" s="1">
        <v>0.11</v>
      </c>
      <c r="I504" s="1">
        <v>0.12</v>
      </c>
      <c r="J504" s="1">
        <v>5.98</v>
      </c>
      <c r="K504" s="1">
        <v>1.03</v>
      </c>
      <c r="L504" s="1">
        <v>0</v>
      </c>
      <c r="M504" s="1" t="s">
        <v>1345</v>
      </c>
      <c r="N504" s="1" cm="1">
        <f t="array" ref="N504">(F504/$F$4)/SUMPRODUCT($F504:$L504/$F$4:$L$4)*100</f>
        <v>89.8641984588999</v>
      </c>
      <c r="O504" s="1" cm="1">
        <f t="array" ref="O504">(G504/$G$4)/SUMPRODUCT($F504:$L504/$F$4:$L$4)*100</f>
        <v>1.12392244657047</v>
      </c>
      <c r="P504" s="1" cm="1">
        <f t="array" ref="P504">(H504/$H$4)/SUMPRODUCT($F504:$L504/$F$4:$L$4)*100</f>
        <v>0.130929392522741</v>
      </c>
      <c r="Q504" s="1" cm="1">
        <f t="array" ref="Q504">(I504/$I$4)/SUMPRODUCT($F504:$L504/$F$4:$L$4)*100</f>
        <v>0.305562478066051</v>
      </c>
      <c r="R504" s="1" cm="1">
        <f t="array" ref="R504">(J504/$J$4)/SUMPRODUCT($F504:$L504/$F$4:$L$4)*100</f>
        <v>6.30564153814258</v>
      </c>
      <c r="S504" s="1" cm="1">
        <f t="array" ref="S504">(K504/$K$4)/SUMPRODUCT($F504:$L504/$F$4:$L$4)*100</f>
        <v>2.26974568579824</v>
      </c>
      <c r="T504" s="1" cm="1">
        <f t="array" ref="T504">(L504/$L$4)/SUMPRODUCT($F504:$L504/$F$4:$L$4)*100</f>
        <v>0</v>
      </c>
      <c r="U504" s="1">
        <f t="shared" si="155"/>
        <v>100</v>
      </c>
      <c r="V504" s="1">
        <f t="shared" si="156"/>
        <v>5.80582524271845</v>
      </c>
      <c r="W504" s="1">
        <f t="shared" si="157"/>
        <v>7.01</v>
      </c>
      <c r="X504" s="1">
        <f t="shared" si="158"/>
        <v>6.1594</v>
      </c>
      <c r="Y504" s="1">
        <f t="shared" si="159"/>
        <v>0.0171184022824536</v>
      </c>
      <c r="Z504" s="1">
        <f t="shared" si="160"/>
        <v>0</v>
      </c>
      <c r="AA504" s="1">
        <f t="shared" si="161"/>
        <v>0</v>
      </c>
      <c r="AB504" s="1">
        <f t="shared" si="162"/>
        <v>0.11</v>
      </c>
      <c r="AC504" s="1">
        <f t="shared" si="163"/>
        <v>0</v>
      </c>
      <c r="AD504" s="1">
        <f t="shared" si="164"/>
        <v>1.19026720475219</v>
      </c>
      <c r="AE504" s="1">
        <f t="shared" si="165"/>
        <v>0.0156918687589158</v>
      </c>
      <c r="AF504" s="1">
        <f t="shared" si="166"/>
        <v>63.7272727272727</v>
      </c>
      <c r="AG504" s="1">
        <f t="shared" si="167"/>
        <v>0.7711</v>
      </c>
      <c r="AH504" s="7">
        <f t="shared" si="168"/>
        <v>0.101358015411001</v>
      </c>
      <c r="AI504" s="7" cm="1">
        <f t="array" ref="AI504">SQRT(SUMPRODUCT(N504:T504/100,(1-($N$4:$T$4/(SUMPRODUCT(N504:T504,$N$4:$T$4)/100)))^2))</f>
        <v>0.0283459528596504</v>
      </c>
      <c r="AJ504" s="7" cm="1">
        <f t="array" ref="AJ504">SUMPRODUCT(N504:T504,$N$3:$T$3)/100</f>
        <v>1.89525413989612</v>
      </c>
      <c r="AK504" s="7" cm="1">
        <f t="array" ref="AK504">SUMPRODUCT(N504:T504/100,($N$3:$T$3-(SUMPRODUCT(N504:T504,$N$3:$T$3)/100))^2)</f>
        <v>0.00206807954721929</v>
      </c>
      <c r="AL504" s="7" cm="1">
        <f t="array" ref="AL504">SUMPRODUCT(N504:T504/100,($N$2:$T$2-(SUMPRODUCT(N504:T504,$N$2:$T$2)/100))^2)</f>
        <v>2.05513365727056</v>
      </c>
      <c r="AM504" s="7" cm="1">
        <f t="array" ref="AM504">SUMPRODUCT(N504:T504,$N$2:$T$2)/100</f>
        <v>10.654100498235</v>
      </c>
      <c r="AN504" s="1" cm="1">
        <f t="array" ref="AN504">SUMPRODUCT(N504:T504,$N$1:$T$1)/100</f>
        <v>1110.43082202411</v>
      </c>
      <c r="AO504" s="1" cm="1">
        <f t="array" ref="AO504">-8.314*SUMPRODUCT((N504:T504/100)*LN(N504:T504/100+0.000000000001))</f>
        <v>3.60047464611669</v>
      </c>
      <c r="AP504" s="1" cm="1">
        <f t="array" ref="AP504">SUMPRODUCT((N504:T504/100)^2)</f>
        <v>0.812186073794603</v>
      </c>
      <c r="AQ504" s="1" cm="1">
        <f t="array" ref="AQ504">1/SUMPRODUCT((N504:T504/100)^2)</f>
        <v>1.23124494775922</v>
      </c>
      <c r="AR504" s="1" t="s">
        <v>50</v>
      </c>
      <c r="AS504" s="6">
        <f t="shared" si="169"/>
        <v>1</v>
      </c>
      <c r="AT504" s="1">
        <v>969.85</v>
      </c>
      <c r="AU504" s="1">
        <v>6</v>
      </c>
      <c r="AV504" s="1">
        <v>50</v>
      </c>
      <c r="AW504" s="1">
        <v>449.85</v>
      </c>
      <c r="AX504" s="1">
        <v>1</v>
      </c>
      <c r="AY504" s="5">
        <f t="shared" si="170"/>
        <v>224.925</v>
      </c>
      <c r="AZ504" s="1">
        <f t="shared" si="171"/>
        <v>0.5</v>
      </c>
      <c r="BA504" s="1">
        <f t="shared" si="172"/>
        <v>449.85</v>
      </c>
      <c r="BB504" s="1">
        <f t="shared" si="173"/>
        <v>520</v>
      </c>
      <c r="BC504" s="1" t="s">
        <v>51</v>
      </c>
      <c r="BD504" s="1">
        <v>350</v>
      </c>
      <c r="BE504" s="1" t="s">
        <v>52</v>
      </c>
      <c r="BF504" s="1" t="s">
        <v>52</v>
      </c>
      <c r="BG504" s="1">
        <v>27</v>
      </c>
      <c r="BH504" s="1">
        <f t="shared" si="174"/>
        <v>1.77695457366492</v>
      </c>
      <c r="BI504" s="1">
        <f t="shared" si="175"/>
        <v>0.819970068327537</v>
      </c>
    </row>
    <row r="505" spans="1:61">
      <c r="A505" s="1">
        <v>893</v>
      </c>
      <c r="B505" s="1" t="s">
        <v>99</v>
      </c>
      <c r="C505" s="1" t="str">
        <f>_xlfn.XLOOKUP(A505,All!$A:$A,All!$C:$C,"")</f>
        <v>Cu-Al-Cr-Mg-Ni-Si</v>
      </c>
      <c r="D505" s="1">
        <v>2</v>
      </c>
      <c r="E505" s="1" t="s">
        <v>1344</v>
      </c>
      <c r="F505" s="1">
        <f t="shared" si="154"/>
        <v>92.25</v>
      </c>
      <c r="G505" s="1">
        <v>0.5</v>
      </c>
      <c r="H505" s="1">
        <v>0.1</v>
      </c>
      <c r="I505" s="1">
        <v>0.15</v>
      </c>
      <c r="J505" s="1">
        <v>6</v>
      </c>
      <c r="K505" s="1">
        <v>1</v>
      </c>
      <c r="L505" s="1">
        <v>0</v>
      </c>
      <c r="M505" s="1" t="s">
        <v>1345</v>
      </c>
      <c r="N505" s="1" cm="1">
        <f t="array" ref="N505">(F505/$F$4)/SUMPRODUCT($F505:$L505/$F$4:$L$4)*100</f>
        <v>89.8241262975082</v>
      </c>
      <c r="O505" s="1" cm="1">
        <f t="array" ref="O505">(G505/$G$4)/SUMPRODUCT($F505:$L505/$F$4:$L$4)*100</f>
        <v>1.14659676353571</v>
      </c>
      <c r="P505" s="1" cm="1">
        <f t="array" ref="P505">(H505/$H$4)/SUMPRODUCT($F505:$L505/$F$4:$L$4)*100</f>
        <v>0.118999437932613</v>
      </c>
      <c r="Q505" s="1" cm="1">
        <f t="array" ref="Q505">(I505/$I$4)/SUMPRODUCT($F505:$L505/$F$4:$L$4)*100</f>
        <v>0.381865548739609</v>
      </c>
      <c r="R505" s="1" cm="1">
        <f t="array" ref="R505">(J505/$J$4)/SUMPRODUCT($F505:$L505/$F$4:$L$4)*100</f>
        <v>6.32528046759661</v>
      </c>
      <c r="S505" s="1" cm="1">
        <f t="array" ref="S505">(K505/$K$4)/SUMPRODUCT($F505:$L505/$F$4:$L$4)*100</f>
        <v>2.20313148468724</v>
      </c>
      <c r="T505" s="1" cm="1">
        <f t="array" ref="T505">(L505/$L$4)/SUMPRODUCT($F505:$L505/$F$4:$L$4)*100</f>
        <v>0</v>
      </c>
      <c r="U505" s="1">
        <f t="shared" si="155"/>
        <v>100</v>
      </c>
      <c r="V505" s="1">
        <f t="shared" si="156"/>
        <v>6</v>
      </c>
      <c r="W505" s="1">
        <f t="shared" si="157"/>
        <v>7</v>
      </c>
      <c r="X505" s="1">
        <f t="shared" si="158"/>
        <v>6</v>
      </c>
      <c r="Y505" s="1">
        <f t="shared" si="159"/>
        <v>0.0214285714285714</v>
      </c>
      <c r="Z505" s="1">
        <f t="shared" si="160"/>
        <v>0</v>
      </c>
      <c r="AA505" s="1">
        <f t="shared" si="161"/>
        <v>0</v>
      </c>
      <c r="AB505" s="1">
        <f t="shared" si="162"/>
        <v>0.1</v>
      </c>
      <c r="AC505" s="1">
        <f t="shared" si="163"/>
        <v>0</v>
      </c>
      <c r="AD505" s="1">
        <f t="shared" si="164"/>
        <v>1.18999437932613</v>
      </c>
      <c r="AE505" s="1">
        <f t="shared" si="165"/>
        <v>0.0142857142857143</v>
      </c>
      <c r="AF505" s="1">
        <f t="shared" si="166"/>
        <v>70</v>
      </c>
      <c r="AG505" s="1">
        <f t="shared" si="167"/>
        <v>0.7</v>
      </c>
      <c r="AH505" s="7">
        <f t="shared" si="168"/>
        <v>0.101758737024918</v>
      </c>
      <c r="AI505" s="7" cm="1">
        <f t="array" ref="AI505">SQRT(SUMPRODUCT(N505:T505/100,(1-($N$4:$T$4/(SUMPRODUCT(N505:T505,$N$4:$T$4)/100)))^2))</f>
        <v>0.0290537376869327</v>
      </c>
      <c r="AJ505" s="7" cm="1">
        <f t="array" ref="AJ505">SUMPRODUCT(N505:T505,$N$3:$T$3)/100</f>
        <v>1.8947687920439</v>
      </c>
      <c r="AK505" s="7" cm="1">
        <f t="array" ref="AK505">SUMPRODUCT(N505:T505/100,($N$3:$T$3-(SUMPRODUCT(N505:T505,$N$3:$T$3)/100))^2)</f>
        <v>0.00234106527333297</v>
      </c>
      <c r="AL505" s="7" cm="1">
        <f t="array" ref="AL505">SUMPRODUCT(N505:T505/100,($N$2:$T$2-(SUMPRODUCT(N505:T505,$N$2:$T$2)/100))^2)</f>
        <v>2.09350754742919</v>
      </c>
      <c r="AM505" s="7" cm="1">
        <f t="array" ref="AM505">SUMPRODUCT(N505:T505,$N$2:$T$2)/100</f>
        <v>10.6504823790299</v>
      </c>
      <c r="AN505" s="1" cm="1">
        <f t="array" ref="AN505">SUMPRODUCT(N505:T505,$N$1:$T$1)/100</f>
        <v>1109.7582017422</v>
      </c>
      <c r="AO505" s="1" cm="1">
        <f t="array" ref="AO505">-8.314*SUMPRODUCT((N505:T505/100)*LN(N505:T505/100+0.000000000001))</f>
        <v>3.62139437182299</v>
      </c>
      <c r="AP505" s="1" cm="1">
        <f t="array" ref="AP505">SUMPRODUCT((N505:T505/100)^2)</f>
        <v>0.811471129274498</v>
      </c>
      <c r="AQ505" s="1" cm="1">
        <f t="array" ref="AQ505">1/SUMPRODUCT((N505:T505/100)^2)</f>
        <v>1.23232973290628</v>
      </c>
      <c r="AR505" s="1" t="s">
        <v>55</v>
      </c>
      <c r="AS505" s="6">
        <f t="shared" si="169"/>
        <v>2</v>
      </c>
      <c r="AT505" s="1">
        <v>979.85</v>
      </c>
      <c r="AU505" s="1">
        <v>4</v>
      </c>
      <c r="AV505" s="1">
        <v>80</v>
      </c>
      <c r="AW505" s="1">
        <v>449.85</v>
      </c>
      <c r="AX505" s="1">
        <v>0.5</v>
      </c>
      <c r="AY505" s="5">
        <f t="shared" si="170"/>
        <v>359.88</v>
      </c>
      <c r="AZ505" s="1">
        <f t="shared" si="171"/>
        <v>0.4</v>
      </c>
      <c r="BA505" s="1">
        <f t="shared" si="172"/>
        <v>224.925</v>
      </c>
      <c r="BB505" s="1">
        <f t="shared" si="173"/>
        <v>530</v>
      </c>
      <c r="BC505" s="1" t="s">
        <v>56</v>
      </c>
      <c r="BD505" s="1">
        <v>373</v>
      </c>
      <c r="BE505" s="1" t="s">
        <v>52</v>
      </c>
      <c r="BF505" s="1" t="s">
        <v>52</v>
      </c>
      <c r="BG505" s="1">
        <v>27</v>
      </c>
      <c r="BH505" s="1">
        <f t="shared" si="174"/>
        <v>2.07275585001192</v>
      </c>
      <c r="BI505" s="1">
        <f t="shared" si="175"/>
        <v>0.813477995464056</v>
      </c>
    </row>
    <row r="506" spans="1:61">
      <c r="A506" s="1">
        <v>649</v>
      </c>
      <c r="B506" s="1" t="s">
        <v>96</v>
      </c>
      <c r="C506" s="1" t="str">
        <f>_xlfn.XLOOKUP(A506,All!$A:$A,All!$C:$C,"")</f>
        <v>Cu-Al-Cr-Mg-Ni-Si</v>
      </c>
      <c r="D506" s="1">
        <v>2</v>
      </c>
      <c r="E506" s="1" t="s">
        <v>1344</v>
      </c>
      <c r="F506" s="1">
        <f t="shared" si="154"/>
        <v>92.25</v>
      </c>
      <c r="G506" s="1">
        <v>0.5</v>
      </c>
      <c r="H506" s="1">
        <v>0.1</v>
      </c>
      <c r="I506" s="1">
        <v>0.15</v>
      </c>
      <c r="J506" s="1">
        <v>6</v>
      </c>
      <c r="K506" s="1">
        <v>1</v>
      </c>
      <c r="L506" s="1">
        <v>0</v>
      </c>
      <c r="M506" s="1" t="s">
        <v>1345</v>
      </c>
      <c r="N506" s="1" cm="1">
        <f t="array" ref="N506">(F506/$F$4)/SUMPRODUCT($F506:$L506/$F$4:$L$4)*100</f>
        <v>89.8241262975082</v>
      </c>
      <c r="O506" s="1" cm="1">
        <f t="array" ref="O506">(G506/$G$4)/SUMPRODUCT($F506:$L506/$F$4:$L$4)*100</f>
        <v>1.14659676353571</v>
      </c>
      <c r="P506" s="1" cm="1">
        <f t="array" ref="P506">(H506/$H$4)/SUMPRODUCT($F506:$L506/$F$4:$L$4)*100</f>
        <v>0.118999437932613</v>
      </c>
      <c r="Q506" s="1" cm="1">
        <f t="array" ref="Q506">(I506/$I$4)/SUMPRODUCT($F506:$L506/$F$4:$L$4)*100</f>
        <v>0.381865548739609</v>
      </c>
      <c r="R506" s="1" cm="1">
        <f t="array" ref="R506">(J506/$J$4)/SUMPRODUCT($F506:$L506/$F$4:$L$4)*100</f>
        <v>6.32528046759661</v>
      </c>
      <c r="S506" s="1" cm="1">
        <f t="array" ref="S506">(K506/$K$4)/SUMPRODUCT($F506:$L506/$F$4:$L$4)*100</f>
        <v>2.20313148468724</v>
      </c>
      <c r="T506" s="1" cm="1">
        <f t="array" ref="T506">(L506/$L$4)/SUMPRODUCT($F506:$L506/$F$4:$L$4)*100</f>
        <v>0</v>
      </c>
      <c r="U506" s="1">
        <f t="shared" si="155"/>
        <v>100</v>
      </c>
      <c r="V506" s="1">
        <f t="shared" si="156"/>
        <v>6</v>
      </c>
      <c r="W506" s="1">
        <f t="shared" si="157"/>
        <v>7</v>
      </c>
      <c r="X506" s="1">
        <f t="shared" si="158"/>
        <v>6</v>
      </c>
      <c r="Y506" s="1">
        <f t="shared" si="159"/>
        <v>0.0214285714285714</v>
      </c>
      <c r="Z506" s="1">
        <f t="shared" si="160"/>
        <v>0</v>
      </c>
      <c r="AA506" s="1">
        <f t="shared" si="161"/>
        <v>0</v>
      </c>
      <c r="AB506" s="1">
        <f t="shared" si="162"/>
        <v>0.1</v>
      </c>
      <c r="AC506" s="1">
        <f t="shared" si="163"/>
        <v>0</v>
      </c>
      <c r="AD506" s="1">
        <f t="shared" si="164"/>
        <v>1.18999437932613</v>
      </c>
      <c r="AE506" s="1">
        <f t="shared" si="165"/>
        <v>0.0142857142857143</v>
      </c>
      <c r="AF506" s="1">
        <f t="shared" si="166"/>
        <v>70</v>
      </c>
      <c r="AG506" s="1">
        <f t="shared" si="167"/>
        <v>0.7</v>
      </c>
      <c r="AH506" s="7">
        <f t="shared" si="168"/>
        <v>0.101758737024918</v>
      </c>
      <c r="AI506" s="7" cm="1">
        <f t="array" ref="AI506">SQRT(SUMPRODUCT(N506:T506/100,(1-($N$4:$T$4/(SUMPRODUCT(N506:T506,$N$4:$T$4)/100)))^2))</f>
        <v>0.0290537376869327</v>
      </c>
      <c r="AJ506" s="7" cm="1">
        <f t="array" ref="AJ506">SUMPRODUCT(N506:T506,$N$3:$T$3)/100</f>
        <v>1.8947687920439</v>
      </c>
      <c r="AK506" s="7" cm="1">
        <f t="array" ref="AK506">SUMPRODUCT(N506:T506/100,($N$3:$T$3-(SUMPRODUCT(N506:T506,$N$3:$T$3)/100))^2)</f>
        <v>0.00234106527333297</v>
      </c>
      <c r="AL506" s="7" cm="1">
        <f t="array" ref="AL506">SUMPRODUCT(N506:T506/100,($N$2:$T$2-(SUMPRODUCT(N506:T506,$N$2:$T$2)/100))^2)</f>
        <v>2.09350754742919</v>
      </c>
      <c r="AM506" s="7" cm="1">
        <f t="array" ref="AM506">SUMPRODUCT(N506:T506,$N$2:$T$2)/100</f>
        <v>10.6504823790299</v>
      </c>
      <c r="AN506" s="1" cm="1">
        <f t="array" ref="AN506">SUMPRODUCT(N506:T506,$N$1:$T$1)/100</f>
        <v>1109.7582017422</v>
      </c>
      <c r="AO506" s="1" cm="1">
        <f t="array" ref="AO506">-8.314*SUMPRODUCT((N506:T506/100)*LN(N506:T506/100+0.000000000001))</f>
        <v>3.62139437182299</v>
      </c>
      <c r="AP506" s="1" cm="1">
        <f t="array" ref="AP506">SUMPRODUCT((N506:T506/100)^2)</f>
        <v>0.811471129274498</v>
      </c>
      <c r="AQ506" s="1" cm="1">
        <f t="array" ref="AQ506">1/SUMPRODUCT((N506:T506/100)^2)</f>
        <v>1.23232973290628</v>
      </c>
      <c r="AR506" s="1" t="s">
        <v>54</v>
      </c>
      <c r="AS506" s="6">
        <f t="shared" si="169"/>
        <v>0</v>
      </c>
      <c r="AT506" s="1">
        <v>969.85</v>
      </c>
      <c r="AU506" s="1">
        <v>4</v>
      </c>
      <c r="AV506" s="1">
        <v>0</v>
      </c>
      <c r="AW506" s="1">
        <v>399.85</v>
      </c>
      <c r="AX506" s="1">
        <v>3</v>
      </c>
      <c r="AY506" s="5">
        <f t="shared" si="170"/>
        <v>0</v>
      </c>
      <c r="AZ506" s="1">
        <f t="shared" si="171"/>
        <v>0</v>
      </c>
      <c r="BA506" s="1">
        <f t="shared" si="172"/>
        <v>1199.55</v>
      </c>
      <c r="BB506" s="1">
        <f t="shared" si="173"/>
        <v>570</v>
      </c>
      <c r="BC506" s="1" t="s">
        <v>51</v>
      </c>
      <c r="BD506" s="1">
        <v>293</v>
      </c>
      <c r="BE506" s="1" t="s">
        <v>52</v>
      </c>
      <c r="BF506" s="1" t="s">
        <v>52</v>
      </c>
      <c r="BG506" s="1">
        <v>26</v>
      </c>
      <c r="BH506" s="1">
        <f t="shared" si="174"/>
        <v>1.04388184532671</v>
      </c>
      <c r="BI506" s="1">
        <f t="shared" si="175"/>
        <v>0.872930374187904</v>
      </c>
    </row>
    <row r="507" spans="1:61">
      <c r="A507" s="1">
        <v>595</v>
      </c>
      <c r="B507" s="1" t="s">
        <v>96</v>
      </c>
      <c r="C507" s="1" t="str">
        <f>_xlfn.XLOOKUP(A507,All!$A:$A,All!$C:$C,"")</f>
        <v>Cu-Al-Cr-Mg-Ni-Si</v>
      </c>
      <c r="D507" s="1">
        <v>2</v>
      </c>
      <c r="E507" s="1" t="s">
        <v>1344</v>
      </c>
      <c r="F507" s="1">
        <f t="shared" si="154"/>
        <v>92.25</v>
      </c>
      <c r="G507" s="1">
        <v>0.5</v>
      </c>
      <c r="H507" s="1">
        <v>0.1</v>
      </c>
      <c r="I507" s="1">
        <v>0.15</v>
      </c>
      <c r="J507" s="1">
        <v>6</v>
      </c>
      <c r="K507" s="1">
        <v>1</v>
      </c>
      <c r="L507" s="1">
        <v>0</v>
      </c>
      <c r="M507" s="1" t="s">
        <v>1345</v>
      </c>
      <c r="N507" s="1" cm="1">
        <f t="array" ref="N507">(F507/$F$4)/SUMPRODUCT($F507:$L507/$F$4:$L$4)*100</f>
        <v>89.8241262975082</v>
      </c>
      <c r="O507" s="1" cm="1">
        <f t="array" ref="O507">(G507/$G$4)/SUMPRODUCT($F507:$L507/$F$4:$L$4)*100</f>
        <v>1.14659676353571</v>
      </c>
      <c r="P507" s="1" cm="1">
        <f t="array" ref="P507">(H507/$H$4)/SUMPRODUCT($F507:$L507/$F$4:$L$4)*100</f>
        <v>0.118999437932613</v>
      </c>
      <c r="Q507" s="1" cm="1">
        <f t="array" ref="Q507">(I507/$I$4)/SUMPRODUCT($F507:$L507/$F$4:$L$4)*100</f>
        <v>0.381865548739609</v>
      </c>
      <c r="R507" s="1" cm="1">
        <f t="array" ref="R507">(J507/$J$4)/SUMPRODUCT($F507:$L507/$F$4:$L$4)*100</f>
        <v>6.32528046759661</v>
      </c>
      <c r="S507" s="1" cm="1">
        <f t="array" ref="S507">(K507/$K$4)/SUMPRODUCT($F507:$L507/$F$4:$L$4)*100</f>
        <v>2.20313148468724</v>
      </c>
      <c r="T507" s="1" cm="1">
        <f t="array" ref="T507">(L507/$L$4)/SUMPRODUCT($F507:$L507/$F$4:$L$4)*100</f>
        <v>0</v>
      </c>
      <c r="U507" s="1">
        <f t="shared" si="155"/>
        <v>100</v>
      </c>
      <c r="V507" s="1">
        <f t="shared" si="156"/>
        <v>6</v>
      </c>
      <c r="W507" s="1">
        <f t="shared" si="157"/>
        <v>7</v>
      </c>
      <c r="X507" s="1">
        <f t="shared" si="158"/>
        <v>6</v>
      </c>
      <c r="Y507" s="1">
        <f t="shared" si="159"/>
        <v>0.0214285714285714</v>
      </c>
      <c r="Z507" s="1">
        <f t="shared" si="160"/>
        <v>0</v>
      </c>
      <c r="AA507" s="1">
        <f t="shared" si="161"/>
        <v>0</v>
      </c>
      <c r="AB507" s="1">
        <f t="shared" si="162"/>
        <v>0.1</v>
      </c>
      <c r="AC507" s="1">
        <f t="shared" si="163"/>
        <v>0</v>
      </c>
      <c r="AD507" s="1">
        <f t="shared" si="164"/>
        <v>1.18999437932613</v>
      </c>
      <c r="AE507" s="1">
        <f t="shared" si="165"/>
        <v>0.0142857142857143</v>
      </c>
      <c r="AF507" s="1">
        <f t="shared" si="166"/>
        <v>70</v>
      </c>
      <c r="AG507" s="1">
        <f t="shared" si="167"/>
        <v>0.7</v>
      </c>
      <c r="AH507" s="7">
        <f t="shared" si="168"/>
        <v>0.101758737024918</v>
      </c>
      <c r="AI507" s="7" cm="1">
        <f t="array" ref="AI507">SQRT(SUMPRODUCT(N507:T507/100,(1-($N$4:$T$4/(SUMPRODUCT(N507:T507,$N$4:$T$4)/100)))^2))</f>
        <v>0.0290537376869327</v>
      </c>
      <c r="AJ507" s="7" cm="1">
        <f t="array" ref="AJ507">SUMPRODUCT(N507:T507,$N$3:$T$3)/100</f>
        <v>1.8947687920439</v>
      </c>
      <c r="AK507" s="7" cm="1">
        <f t="array" ref="AK507">SUMPRODUCT(N507:T507/100,($N$3:$T$3-(SUMPRODUCT(N507:T507,$N$3:$T$3)/100))^2)</f>
        <v>0.00234106527333297</v>
      </c>
      <c r="AL507" s="7" cm="1">
        <f t="array" ref="AL507">SUMPRODUCT(N507:T507/100,($N$2:$T$2-(SUMPRODUCT(N507:T507,$N$2:$T$2)/100))^2)</f>
        <v>2.09350754742919</v>
      </c>
      <c r="AM507" s="7" cm="1">
        <f t="array" ref="AM507">SUMPRODUCT(N507:T507,$N$2:$T$2)/100</f>
        <v>10.6504823790299</v>
      </c>
      <c r="AN507" s="1" cm="1">
        <f t="array" ref="AN507">SUMPRODUCT(N507:T507,$N$1:$T$1)/100</f>
        <v>1109.7582017422</v>
      </c>
      <c r="AO507" s="1" cm="1">
        <f t="array" ref="AO507">-8.314*SUMPRODUCT((N507:T507/100)*LN(N507:T507/100+0.000000000001))</f>
        <v>3.62139437182299</v>
      </c>
      <c r="AP507" s="1" cm="1">
        <f t="array" ref="AP507">SUMPRODUCT((N507:T507/100)^2)</f>
        <v>0.811471129274498</v>
      </c>
      <c r="AQ507" s="1" cm="1">
        <f t="array" ref="AQ507">1/SUMPRODUCT((N507:T507/100)^2)</f>
        <v>1.23232973290628</v>
      </c>
      <c r="AR507" s="1" t="s">
        <v>54</v>
      </c>
      <c r="AS507" s="6">
        <f t="shared" si="169"/>
        <v>0</v>
      </c>
      <c r="AT507" s="1">
        <v>969.85</v>
      </c>
      <c r="AU507" s="1">
        <v>4</v>
      </c>
      <c r="AV507" s="1">
        <v>0</v>
      </c>
      <c r="AW507" s="1">
        <v>449.85</v>
      </c>
      <c r="AX507" s="1">
        <v>1</v>
      </c>
      <c r="AY507" s="5">
        <f t="shared" si="170"/>
        <v>0</v>
      </c>
      <c r="AZ507" s="1">
        <f t="shared" si="171"/>
        <v>0</v>
      </c>
      <c r="BA507" s="1">
        <f t="shared" si="172"/>
        <v>449.85</v>
      </c>
      <c r="BB507" s="1">
        <f t="shared" si="173"/>
        <v>520</v>
      </c>
      <c r="BC507" s="1" t="s">
        <v>51</v>
      </c>
      <c r="BD507" s="1">
        <v>297</v>
      </c>
      <c r="BE507" s="1" t="s">
        <v>52</v>
      </c>
      <c r="BF507" s="1" t="s">
        <v>52</v>
      </c>
      <c r="BG507" s="1">
        <v>26</v>
      </c>
      <c r="BH507" s="1">
        <f t="shared" si="174"/>
        <v>1.09532554556097</v>
      </c>
      <c r="BI507" s="1">
        <f t="shared" si="175"/>
        <v>0.868997899727548</v>
      </c>
    </row>
    <row r="508" spans="1:61">
      <c r="A508" s="1">
        <v>567</v>
      </c>
      <c r="B508" s="1" t="s">
        <v>98</v>
      </c>
      <c r="C508" s="1" t="str">
        <f>_xlfn.XLOOKUP(A508,All!$A:$A,All!$C:$C,"")</f>
        <v>Cu-Al-Cr-Mg-Ni-Si</v>
      </c>
      <c r="D508" s="1">
        <v>2</v>
      </c>
      <c r="E508" s="1" t="s">
        <v>1344</v>
      </c>
      <c r="F508" s="1">
        <f t="shared" si="154"/>
        <v>92.25</v>
      </c>
      <c r="G508" s="1">
        <v>0.5</v>
      </c>
      <c r="H508" s="1">
        <v>0.1</v>
      </c>
      <c r="I508" s="1">
        <v>0.15</v>
      </c>
      <c r="J508" s="1">
        <v>6</v>
      </c>
      <c r="K508" s="1">
        <v>1</v>
      </c>
      <c r="L508" s="1">
        <v>0</v>
      </c>
      <c r="M508" s="1" t="s">
        <v>1345</v>
      </c>
      <c r="N508" s="1" cm="1">
        <f t="array" ref="N508">(F508/$F$4)/SUMPRODUCT($F508:$L508/$F$4:$L$4)*100</f>
        <v>89.8241262975082</v>
      </c>
      <c r="O508" s="1" cm="1">
        <f t="array" ref="O508">(G508/$G$4)/SUMPRODUCT($F508:$L508/$F$4:$L$4)*100</f>
        <v>1.14659676353571</v>
      </c>
      <c r="P508" s="1" cm="1">
        <f t="array" ref="P508">(H508/$H$4)/SUMPRODUCT($F508:$L508/$F$4:$L$4)*100</f>
        <v>0.118999437932613</v>
      </c>
      <c r="Q508" s="1" cm="1">
        <f t="array" ref="Q508">(I508/$I$4)/SUMPRODUCT($F508:$L508/$F$4:$L$4)*100</f>
        <v>0.381865548739609</v>
      </c>
      <c r="R508" s="1" cm="1">
        <f t="array" ref="R508">(J508/$J$4)/SUMPRODUCT($F508:$L508/$F$4:$L$4)*100</f>
        <v>6.32528046759661</v>
      </c>
      <c r="S508" s="1" cm="1">
        <f t="array" ref="S508">(K508/$K$4)/SUMPRODUCT($F508:$L508/$F$4:$L$4)*100</f>
        <v>2.20313148468724</v>
      </c>
      <c r="T508" s="1" cm="1">
        <f t="array" ref="T508">(L508/$L$4)/SUMPRODUCT($F508:$L508/$F$4:$L$4)*100</f>
        <v>0</v>
      </c>
      <c r="U508" s="1">
        <f t="shared" si="155"/>
        <v>100</v>
      </c>
      <c r="V508" s="1">
        <f t="shared" si="156"/>
        <v>6</v>
      </c>
      <c r="W508" s="1">
        <f t="shared" si="157"/>
        <v>7</v>
      </c>
      <c r="X508" s="1">
        <f t="shared" si="158"/>
        <v>6</v>
      </c>
      <c r="Y508" s="1">
        <f t="shared" si="159"/>
        <v>0.0214285714285714</v>
      </c>
      <c r="Z508" s="1">
        <f t="shared" si="160"/>
        <v>0</v>
      </c>
      <c r="AA508" s="1">
        <f t="shared" si="161"/>
        <v>0</v>
      </c>
      <c r="AB508" s="1">
        <f t="shared" si="162"/>
        <v>0.1</v>
      </c>
      <c r="AC508" s="1">
        <f t="shared" si="163"/>
        <v>0</v>
      </c>
      <c r="AD508" s="1">
        <f t="shared" si="164"/>
        <v>1.18999437932613</v>
      </c>
      <c r="AE508" s="1">
        <f t="shared" si="165"/>
        <v>0.0142857142857143</v>
      </c>
      <c r="AF508" s="1">
        <f t="shared" si="166"/>
        <v>70</v>
      </c>
      <c r="AG508" s="1">
        <f t="shared" si="167"/>
        <v>0.7</v>
      </c>
      <c r="AH508" s="7">
        <f t="shared" si="168"/>
        <v>0.101758737024918</v>
      </c>
      <c r="AI508" s="7" cm="1">
        <f t="array" ref="AI508">SQRT(SUMPRODUCT(N508:T508/100,(1-($N$4:$T$4/(SUMPRODUCT(N508:T508,$N$4:$T$4)/100)))^2))</f>
        <v>0.0290537376869327</v>
      </c>
      <c r="AJ508" s="7" cm="1">
        <f t="array" ref="AJ508">SUMPRODUCT(N508:T508,$N$3:$T$3)/100</f>
        <v>1.8947687920439</v>
      </c>
      <c r="AK508" s="7" cm="1">
        <f t="array" ref="AK508">SUMPRODUCT(N508:T508/100,($N$3:$T$3-(SUMPRODUCT(N508:T508,$N$3:$T$3)/100))^2)</f>
        <v>0.00234106527333297</v>
      </c>
      <c r="AL508" s="7" cm="1">
        <f t="array" ref="AL508">SUMPRODUCT(N508:T508/100,($N$2:$T$2-(SUMPRODUCT(N508:T508,$N$2:$T$2)/100))^2)</f>
        <v>2.09350754742919</v>
      </c>
      <c r="AM508" s="7" cm="1">
        <f t="array" ref="AM508">SUMPRODUCT(N508:T508,$N$2:$T$2)/100</f>
        <v>10.6504823790299</v>
      </c>
      <c r="AN508" s="1" cm="1">
        <f t="array" ref="AN508">SUMPRODUCT(N508:T508,$N$1:$T$1)/100</f>
        <v>1109.7582017422</v>
      </c>
      <c r="AO508" s="1" cm="1">
        <f t="array" ref="AO508">-8.314*SUMPRODUCT((N508:T508/100)*LN(N508:T508/100+0.000000000001))</f>
        <v>3.62139437182299</v>
      </c>
      <c r="AP508" s="1" cm="1">
        <f t="array" ref="AP508">SUMPRODUCT((N508:T508/100)^2)</f>
        <v>0.811471129274498</v>
      </c>
      <c r="AQ508" s="1" cm="1">
        <f t="array" ref="AQ508">1/SUMPRODUCT((N508:T508/100)^2)</f>
        <v>1.23232973290628</v>
      </c>
      <c r="AR508" s="1" t="s">
        <v>50</v>
      </c>
      <c r="AS508" s="6">
        <f t="shared" si="169"/>
        <v>1</v>
      </c>
      <c r="AT508" s="1">
        <v>969.85</v>
      </c>
      <c r="AU508" s="1">
        <v>6</v>
      </c>
      <c r="AV508" s="1">
        <v>50</v>
      </c>
      <c r="AW508" s="1">
        <v>499.85</v>
      </c>
      <c r="AX508" s="1">
        <v>0.5</v>
      </c>
      <c r="AY508" s="5">
        <f t="shared" si="170"/>
        <v>249.925</v>
      </c>
      <c r="AZ508" s="1">
        <f t="shared" si="171"/>
        <v>0.25</v>
      </c>
      <c r="BA508" s="1">
        <f t="shared" si="172"/>
        <v>249.925</v>
      </c>
      <c r="BB508" s="1">
        <f t="shared" si="173"/>
        <v>470</v>
      </c>
      <c r="BC508" s="1" t="s">
        <v>51</v>
      </c>
      <c r="BD508" s="1">
        <v>318</v>
      </c>
      <c r="BE508" s="1" t="s">
        <v>52</v>
      </c>
      <c r="BF508" s="1" t="s">
        <v>52</v>
      </c>
      <c r="BG508" s="1">
        <v>26</v>
      </c>
      <c r="BH508" s="1">
        <f t="shared" si="174"/>
        <v>1.36540497179083</v>
      </c>
      <c r="BI508" s="1">
        <f t="shared" si="175"/>
        <v>0.850960841052855</v>
      </c>
    </row>
    <row r="509" spans="1:61">
      <c r="A509" s="1">
        <v>693</v>
      </c>
      <c r="B509" s="1" t="s">
        <v>97</v>
      </c>
      <c r="C509" s="1" t="str">
        <f>_xlfn.XLOOKUP(A509,All!$A:$A,All!$C:$C,"")</f>
        <v>Cu-Al-Cr-Mg-Ni-Si</v>
      </c>
      <c r="D509" s="1">
        <v>2</v>
      </c>
      <c r="E509" s="1" t="s">
        <v>1344</v>
      </c>
      <c r="F509" s="1">
        <f t="shared" si="154"/>
        <v>92.27</v>
      </c>
      <c r="G509" s="1">
        <v>0.49</v>
      </c>
      <c r="H509" s="1">
        <v>0.11</v>
      </c>
      <c r="I509" s="1">
        <v>0.12</v>
      </c>
      <c r="J509" s="1">
        <v>5.98</v>
      </c>
      <c r="K509" s="1">
        <v>1.03</v>
      </c>
      <c r="L509" s="1">
        <v>0</v>
      </c>
      <c r="M509" s="1" t="s">
        <v>1345</v>
      </c>
      <c r="N509" s="1" cm="1">
        <f t="array" ref="N509">(F509/$F$4)/SUMPRODUCT($F509:$L509/$F$4:$L$4)*100</f>
        <v>89.8641984588999</v>
      </c>
      <c r="O509" s="1" cm="1">
        <f t="array" ref="O509">(G509/$G$4)/SUMPRODUCT($F509:$L509/$F$4:$L$4)*100</f>
        <v>1.12392244657047</v>
      </c>
      <c r="P509" s="1" cm="1">
        <f t="array" ref="P509">(H509/$H$4)/SUMPRODUCT($F509:$L509/$F$4:$L$4)*100</f>
        <v>0.130929392522741</v>
      </c>
      <c r="Q509" s="1" cm="1">
        <f t="array" ref="Q509">(I509/$I$4)/SUMPRODUCT($F509:$L509/$F$4:$L$4)*100</f>
        <v>0.305562478066051</v>
      </c>
      <c r="R509" s="1" cm="1">
        <f t="array" ref="R509">(J509/$J$4)/SUMPRODUCT($F509:$L509/$F$4:$L$4)*100</f>
        <v>6.30564153814258</v>
      </c>
      <c r="S509" s="1" cm="1">
        <f t="array" ref="S509">(K509/$K$4)/SUMPRODUCT($F509:$L509/$F$4:$L$4)*100</f>
        <v>2.26974568579824</v>
      </c>
      <c r="T509" s="1" cm="1">
        <f t="array" ref="T509">(L509/$L$4)/SUMPRODUCT($F509:$L509/$F$4:$L$4)*100</f>
        <v>0</v>
      </c>
      <c r="U509" s="1">
        <f t="shared" si="155"/>
        <v>100</v>
      </c>
      <c r="V509" s="1">
        <f t="shared" si="156"/>
        <v>5.80582524271845</v>
      </c>
      <c r="W509" s="1">
        <f t="shared" si="157"/>
        <v>7.01</v>
      </c>
      <c r="X509" s="1">
        <f t="shared" si="158"/>
        <v>6.1594</v>
      </c>
      <c r="Y509" s="1">
        <f t="shared" si="159"/>
        <v>0.0171184022824536</v>
      </c>
      <c r="Z509" s="1">
        <f t="shared" si="160"/>
        <v>0</v>
      </c>
      <c r="AA509" s="1">
        <f t="shared" si="161"/>
        <v>0</v>
      </c>
      <c r="AB509" s="1">
        <f t="shared" si="162"/>
        <v>0.11</v>
      </c>
      <c r="AC509" s="1">
        <f t="shared" si="163"/>
        <v>0</v>
      </c>
      <c r="AD509" s="1">
        <f t="shared" si="164"/>
        <v>1.19026720475219</v>
      </c>
      <c r="AE509" s="1">
        <f t="shared" si="165"/>
        <v>0.0156918687589158</v>
      </c>
      <c r="AF509" s="1">
        <f t="shared" si="166"/>
        <v>63.7272727272727</v>
      </c>
      <c r="AG509" s="1">
        <f t="shared" si="167"/>
        <v>0.7711</v>
      </c>
      <c r="AH509" s="7">
        <f t="shared" si="168"/>
        <v>0.101358015411001</v>
      </c>
      <c r="AI509" s="7" cm="1">
        <f t="array" ref="AI509">SQRT(SUMPRODUCT(N509:T509/100,(1-($N$4:$T$4/(SUMPRODUCT(N509:T509,$N$4:$T$4)/100)))^2))</f>
        <v>0.0283459528596504</v>
      </c>
      <c r="AJ509" s="7" cm="1">
        <f t="array" ref="AJ509">SUMPRODUCT(N509:T509,$N$3:$T$3)/100</f>
        <v>1.89525413989612</v>
      </c>
      <c r="AK509" s="7" cm="1">
        <f t="array" ref="AK509">SUMPRODUCT(N509:T509/100,($N$3:$T$3-(SUMPRODUCT(N509:T509,$N$3:$T$3)/100))^2)</f>
        <v>0.00206807954721929</v>
      </c>
      <c r="AL509" s="7" cm="1">
        <f t="array" ref="AL509">SUMPRODUCT(N509:T509/100,($N$2:$T$2-(SUMPRODUCT(N509:T509,$N$2:$T$2)/100))^2)</f>
        <v>2.05513365727056</v>
      </c>
      <c r="AM509" s="7" cm="1">
        <f t="array" ref="AM509">SUMPRODUCT(N509:T509,$N$2:$T$2)/100</f>
        <v>10.654100498235</v>
      </c>
      <c r="AN509" s="1" cm="1">
        <f t="array" ref="AN509">SUMPRODUCT(N509:T509,$N$1:$T$1)/100</f>
        <v>1110.43082202411</v>
      </c>
      <c r="AO509" s="1" cm="1">
        <f t="array" ref="AO509">-8.314*SUMPRODUCT((N509:T509/100)*LN(N509:T509/100+0.000000000001))</f>
        <v>3.60047464611669</v>
      </c>
      <c r="AP509" s="1" cm="1">
        <f t="array" ref="AP509">SUMPRODUCT((N509:T509/100)^2)</f>
        <v>0.812186073794603</v>
      </c>
      <c r="AQ509" s="1" cm="1">
        <f t="array" ref="AQ509">1/SUMPRODUCT((N509:T509/100)^2)</f>
        <v>1.23124494775922</v>
      </c>
      <c r="AR509" s="1" t="s">
        <v>50</v>
      </c>
      <c r="AS509" s="6">
        <f t="shared" si="169"/>
        <v>1</v>
      </c>
      <c r="AT509" s="1">
        <v>969.85</v>
      </c>
      <c r="AU509" s="1">
        <v>6</v>
      </c>
      <c r="AV509" s="1">
        <v>50</v>
      </c>
      <c r="AW509" s="1">
        <v>399.85</v>
      </c>
      <c r="AX509" s="1">
        <v>6</v>
      </c>
      <c r="AY509" s="5">
        <f t="shared" si="170"/>
        <v>199.925</v>
      </c>
      <c r="AZ509" s="1">
        <f t="shared" si="171"/>
        <v>3</v>
      </c>
      <c r="BA509" s="1">
        <f t="shared" si="172"/>
        <v>2399.1</v>
      </c>
      <c r="BB509" s="1">
        <f t="shared" si="173"/>
        <v>570</v>
      </c>
      <c r="BC509" s="1" t="s">
        <v>51</v>
      </c>
      <c r="BD509" s="1">
        <v>325</v>
      </c>
      <c r="BE509" s="1" t="s">
        <v>52</v>
      </c>
      <c r="BF509" s="1" t="s">
        <v>52</v>
      </c>
      <c r="BG509" s="1">
        <v>26</v>
      </c>
      <c r="BH509" s="1">
        <f t="shared" si="174"/>
        <v>1.45543144720079</v>
      </c>
      <c r="BI509" s="1">
        <f t="shared" si="175"/>
        <v>0.845953668163504</v>
      </c>
    </row>
    <row r="510" spans="1:61">
      <c r="A510" s="1">
        <v>836</v>
      </c>
      <c r="B510" s="1" t="s">
        <v>99</v>
      </c>
      <c r="C510" s="1" t="str">
        <f>_xlfn.XLOOKUP(A510,All!$A:$A,All!$C:$C,"")</f>
        <v>Cu-Al-Cr-Mg-Ni-Si</v>
      </c>
      <c r="D510" s="1">
        <v>2</v>
      </c>
      <c r="E510" s="1" t="s">
        <v>1344</v>
      </c>
      <c r="F510" s="1">
        <f t="shared" si="154"/>
        <v>92.25</v>
      </c>
      <c r="G510" s="1">
        <v>0.5</v>
      </c>
      <c r="H510" s="1">
        <v>0.1</v>
      </c>
      <c r="I510" s="1">
        <v>0.15</v>
      </c>
      <c r="J510" s="1">
        <v>6</v>
      </c>
      <c r="K510" s="1">
        <v>1</v>
      </c>
      <c r="L510" s="1">
        <v>0</v>
      </c>
      <c r="M510" s="1" t="s">
        <v>1345</v>
      </c>
      <c r="N510" s="1" cm="1">
        <f t="array" ref="N510">(F510/$F$4)/SUMPRODUCT($F510:$L510/$F$4:$L$4)*100</f>
        <v>89.8241262975082</v>
      </c>
      <c r="O510" s="1" cm="1">
        <f t="array" ref="O510">(G510/$G$4)/SUMPRODUCT($F510:$L510/$F$4:$L$4)*100</f>
        <v>1.14659676353571</v>
      </c>
      <c r="P510" s="1" cm="1">
        <f t="array" ref="P510">(H510/$H$4)/SUMPRODUCT($F510:$L510/$F$4:$L$4)*100</f>
        <v>0.118999437932613</v>
      </c>
      <c r="Q510" s="1" cm="1">
        <f t="array" ref="Q510">(I510/$I$4)/SUMPRODUCT($F510:$L510/$F$4:$L$4)*100</f>
        <v>0.381865548739609</v>
      </c>
      <c r="R510" s="1" cm="1">
        <f t="array" ref="R510">(J510/$J$4)/SUMPRODUCT($F510:$L510/$F$4:$L$4)*100</f>
        <v>6.32528046759661</v>
      </c>
      <c r="S510" s="1" cm="1">
        <f t="array" ref="S510">(K510/$K$4)/SUMPRODUCT($F510:$L510/$F$4:$L$4)*100</f>
        <v>2.20313148468724</v>
      </c>
      <c r="T510" s="1" cm="1">
        <f t="array" ref="T510">(L510/$L$4)/SUMPRODUCT($F510:$L510/$F$4:$L$4)*100</f>
        <v>0</v>
      </c>
      <c r="U510" s="1">
        <f t="shared" si="155"/>
        <v>100</v>
      </c>
      <c r="V510" s="1">
        <f t="shared" si="156"/>
        <v>6</v>
      </c>
      <c r="W510" s="1">
        <f t="shared" si="157"/>
        <v>7</v>
      </c>
      <c r="X510" s="1">
        <f t="shared" si="158"/>
        <v>6</v>
      </c>
      <c r="Y510" s="1">
        <f t="shared" si="159"/>
        <v>0.0214285714285714</v>
      </c>
      <c r="Z510" s="1">
        <f t="shared" si="160"/>
        <v>0</v>
      </c>
      <c r="AA510" s="1">
        <f t="shared" si="161"/>
        <v>0</v>
      </c>
      <c r="AB510" s="1">
        <f t="shared" si="162"/>
        <v>0.1</v>
      </c>
      <c r="AC510" s="1">
        <f t="shared" si="163"/>
        <v>0</v>
      </c>
      <c r="AD510" s="1">
        <f t="shared" si="164"/>
        <v>1.18999437932613</v>
      </c>
      <c r="AE510" s="1">
        <f t="shared" si="165"/>
        <v>0.0142857142857143</v>
      </c>
      <c r="AF510" s="1">
        <f t="shared" si="166"/>
        <v>70</v>
      </c>
      <c r="AG510" s="1">
        <f t="shared" si="167"/>
        <v>0.7</v>
      </c>
      <c r="AH510" s="7">
        <f t="shared" si="168"/>
        <v>0.101758737024918</v>
      </c>
      <c r="AI510" s="7" cm="1">
        <f t="array" ref="AI510">SQRT(SUMPRODUCT(N510:T510/100,(1-($N$4:$T$4/(SUMPRODUCT(N510:T510,$N$4:$T$4)/100)))^2))</f>
        <v>0.0290537376869327</v>
      </c>
      <c r="AJ510" s="7" cm="1">
        <f t="array" ref="AJ510">SUMPRODUCT(N510:T510,$N$3:$T$3)/100</f>
        <v>1.8947687920439</v>
      </c>
      <c r="AK510" s="7" cm="1">
        <f t="array" ref="AK510">SUMPRODUCT(N510:T510/100,($N$3:$T$3-(SUMPRODUCT(N510:T510,$N$3:$T$3)/100))^2)</f>
        <v>0.00234106527333297</v>
      </c>
      <c r="AL510" s="7" cm="1">
        <f t="array" ref="AL510">SUMPRODUCT(N510:T510/100,($N$2:$T$2-(SUMPRODUCT(N510:T510,$N$2:$T$2)/100))^2)</f>
        <v>2.09350754742919</v>
      </c>
      <c r="AM510" s="7" cm="1">
        <f t="array" ref="AM510">SUMPRODUCT(N510:T510,$N$2:$T$2)/100</f>
        <v>10.6504823790299</v>
      </c>
      <c r="AN510" s="1" cm="1">
        <f t="array" ref="AN510">SUMPRODUCT(N510:T510,$N$1:$T$1)/100</f>
        <v>1109.7582017422</v>
      </c>
      <c r="AO510" s="1" cm="1">
        <f t="array" ref="AO510">-8.314*SUMPRODUCT((N510:T510/100)*LN(N510:T510/100+0.000000000001))</f>
        <v>3.62139437182299</v>
      </c>
      <c r="AP510" s="1" cm="1">
        <f t="array" ref="AP510">SUMPRODUCT((N510:T510/100)^2)</f>
        <v>0.811471129274498</v>
      </c>
      <c r="AQ510" s="1" cm="1">
        <f t="array" ref="AQ510">1/SUMPRODUCT((N510:T510/100)^2)</f>
        <v>1.23232973290628</v>
      </c>
      <c r="AR510" s="1" t="s">
        <v>55</v>
      </c>
      <c r="AS510" s="6">
        <f t="shared" si="169"/>
        <v>2</v>
      </c>
      <c r="AT510" s="1">
        <v>979.85</v>
      </c>
      <c r="AU510" s="1">
        <v>4</v>
      </c>
      <c r="AV510" s="1">
        <v>50</v>
      </c>
      <c r="AW510" s="1">
        <v>449.85</v>
      </c>
      <c r="AX510" s="1">
        <v>0.083</v>
      </c>
      <c r="AY510" s="5">
        <f t="shared" si="170"/>
        <v>224.925</v>
      </c>
      <c r="AZ510" s="1">
        <f t="shared" si="171"/>
        <v>0.0415</v>
      </c>
      <c r="BA510" s="1">
        <f t="shared" si="172"/>
        <v>37.33755</v>
      </c>
      <c r="BB510" s="1">
        <f t="shared" si="173"/>
        <v>530</v>
      </c>
      <c r="BC510" s="1" t="s">
        <v>56</v>
      </c>
      <c r="BD510" s="1">
        <v>336</v>
      </c>
      <c r="BE510" s="1" t="s">
        <v>52</v>
      </c>
      <c r="BF510" s="1" t="s">
        <v>52</v>
      </c>
      <c r="BG510" s="1">
        <v>26</v>
      </c>
      <c r="BH510" s="1">
        <f t="shared" si="174"/>
        <v>1.59690162284501</v>
      </c>
      <c r="BI510" s="1">
        <f t="shared" si="175"/>
        <v>0.83913565970459</v>
      </c>
    </row>
    <row r="511" spans="1:61">
      <c r="A511" s="1">
        <v>577</v>
      </c>
      <c r="B511" s="1" t="s">
        <v>96</v>
      </c>
      <c r="C511" s="1" t="str">
        <f>_xlfn.XLOOKUP(A511,All!$A:$A,All!$C:$C,"")</f>
        <v>Cu-Al-Cr-Mg-Ni-Si</v>
      </c>
      <c r="D511" s="1">
        <v>2</v>
      </c>
      <c r="E511" s="1" t="s">
        <v>1344</v>
      </c>
      <c r="F511" s="1">
        <f t="shared" si="154"/>
        <v>92.25</v>
      </c>
      <c r="G511" s="1">
        <v>0.5</v>
      </c>
      <c r="H511" s="1">
        <v>0.1</v>
      </c>
      <c r="I511" s="1">
        <v>0.15</v>
      </c>
      <c r="J511" s="1">
        <v>6</v>
      </c>
      <c r="K511" s="1">
        <v>1</v>
      </c>
      <c r="L511" s="1">
        <v>0</v>
      </c>
      <c r="M511" s="1" t="s">
        <v>1345</v>
      </c>
      <c r="N511" s="1" cm="1">
        <f t="array" ref="N511">(F511/$F$4)/SUMPRODUCT($F511:$L511/$F$4:$L$4)*100</f>
        <v>89.8241262975082</v>
      </c>
      <c r="O511" s="1" cm="1">
        <f t="array" ref="O511">(G511/$G$4)/SUMPRODUCT($F511:$L511/$F$4:$L$4)*100</f>
        <v>1.14659676353571</v>
      </c>
      <c r="P511" s="1" cm="1">
        <f t="array" ref="P511">(H511/$H$4)/SUMPRODUCT($F511:$L511/$F$4:$L$4)*100</f>
        <v>0.118999437932613</v>
      </c>
      <c r="Q511" s="1" cm="1">
        <f t="array" ref="Q511">(I511/$I$4)/SUMPRODUCT($F511:$L511/$F$4:$L$4)*100</f>
        <v>0.381865548739609</v>
      </c>
      <c r="R511" s="1" cm="1">
        <f t="array" ref="R511">(J511/$J$4)/SUMPRODUCT($F511:$L511/$F$4:$L$4)*100</f>
        <v>6.32528046759661</v>
      </c>
      <c r="S511" s="1" cm="1">
        <f t="array" ref="S511">(K511/$K$4)/SUMPRODUCT($F511:$L511/$F$4:$L$4)*100</f>
        <v>2.20313148468724</v>
      </c>
      <c r="T511" s="1" cm="1">
        <f t="array" ref="T511">(L511/$L$4)/SUMPRODUCT($F511:$L511/$F$4:$L$4)*100</f>
        <v>0</v>
      </c>
      <c r="U511" s="1">
        <f t="shared" si="155"/>
        <v>100</v>
      </c>
      <c r="V511" s="1">
        <f t="shared" si="156"/>
        <v>6</v>
      </c>
      <c r="W511" s="1">
        <f t="shared" si="157"/>
        <v>7</v>
      </c>
      <c r="X511" s="1">
        <f t="shared" si="158"/>
        <v>6</v>
      </c>
      <c r="Y511" s="1">
        <f t="shared" si="159"/>
        <v>0.0214285714285714</v>
      </c>
      <c r="Z511" s="1">
        <f t="shared" si="160"/>
        <v>0</v>
      </c>
      <c r="AA511" s="1">
        <f t="shared" si="161"/>
        <v>0</v>
      </c>
      <c r="AB511" s="1">
        <f t="shared" si="162"/>
        <v>0.1</v>
      </c>
      <c r="AC511" s="1">
        <f t="shared" si="163"/>
        <v>0</v>
      </c>
      <c r="AD511" s="1">
        <f t="shared" si="164"/>
        <v>1.18999437932613</v>
      </c>
      <c r="AE511" s="1">
        <f t="shared" si="165"/>
        <v>0.0142857142857143</v>
      </c>
      <c r="AF511" s="1">
        <f t="shared" si="166"/>
        <v>70</v>
      </c>
      <c r="AG511" s="1">
        <f t="shared" si="167"/>
        <v>0.7</v>
      </c>
      <c r="AH511" s="7">
        <f t="shared" si="168"/>
        <v>0.101758737024918</v>
      </c>
      <c r="AI511" s="7" cm="1">
        <f t="array" ref="AI511">SQRT(SUMPRODUCT(N511:T511/100,(1-($N$4:$T$4/(SUMPRODUCT(N511:T511,$N$4:$T$4)/100)))^2))</f>
        <v>0.0290537376869327</v>
      </c>
      <c r="AJ511" s="7" cm="1">
        <f t="array" ref="AJ511">SUMPRODUCT(N511:T511,$N$3:$T$3)/100</f>
        <v>1.8947687920439</v>
      </c>
      <c r="AK511" s="7" cm="1">
        <f t="array" ref="AK511">SUMPRODUCT(N511:T511/100,($N$3:$T$3-(SUMPRODUCT(N511:T511,$N$3:$T$3)/100))^2)</f>
        <v>0.00234106527333297</v>
      </c>
      <c r="AL511" s="7" cm="1">
        <f t="array" ref="AL511">SUMPRODUCT(N511:T511/100,($N$2:$T$2-(SUMPRODUCT(N511:T511,$N$2:$T$2)/100))^2)</f>
        <v>2.09350754742919</v>
      </c>
      <c r="AM511" s="7" cm="1">
        <f t="array" ref="AM511">SUMPRODUCT(N511:T511,$N$2:$T$2)/100</f>
        <v>10.6504823790299</v>
      </c>
      <c r="AN511" s="1" cm="1">
        <f t="array" ref="AN511">SUMPRODUCT(N511:T511,$N$1:$T$1)/100</f>
        <v>1109.7582017422</v>
      </c>
      <c r="AO511" s="1" cm="1">
        <f t="array" ref="AO511">-8.314*SUMPRODUCT((N511:T511/100)*LN(N511:T511/100+0.000000000001))</f>
        <v>3.62139437182299</v>
      </c>
      <c r="AP511" s="1" cm="1">
        <f t="array" ref="AP511">SUMPRODUCT((N511:T511/100)^2)</f>
        <v>0.811471129274498</v>
      </c>
      <c r="AQ511" s="1" cm="1">
        <f t="array" ref="AQ511">1/SUMPRODUCT((N511:T511/100)^2)</f>
        <v>1.23232973290628</v>
      </c>
      <c r="AR511" s="1" t="s">
        <v>50</v>
      </c>
      <c r="AS511" s="6">
        <f t="shared" si="169"/>
        <v>1</v>
      </c>
      <c r="AT511" s="1">
        <v>969.85</v>
      </c>
      <c r="AU511" s="1">
        <v>4</v>
      </c>
      <c r="AV511" s="1">
        <v>50</v>
      </c>
      <c r="AW511" s="1">
        <v>449.85</v>
      </c>
      <c r="AX511" s="1">
        <v>0.667</v>
      </c>
      <c r="AY511" s="5">
        <f t="shared" si="170"/>
        <v>224.925</v>
      </c>
      <c r="AZ511" s="1">
        <f t="shared" si="171"/>
        <v>0.3335</v>
      </c>
      <c r="BA511" s="1">
        <f t="shared" si="172"/>
        <v>300.04995</v>
      </c>
      <c r="BB511" s="1">
        <f t="shared" si="173"/>
        <v>520</v>
      </c>
      <c r="BC511" s="1" t="s">
        <v>51</v>
      </c>
      <c r="BD511" s="1">
        <v>339</v>
      </c>
      <c r="BE511" s="1" t="s">
        <v>52</v>
      </c>
      <c r="BF511" s="1" t="s">
        <v>52</v>
      </c>
      <c r="BG511" s="1">
        <v>26</v>
      </c>
      <c r="BH511" s="1">
        <f t="shared" si="174"/>
        <v>1.6354843980207</v>
      </c>
      <c r="BI511" s="1">
        <f t="shared" si="175"/>
        <v>0.837502538444339</v>
      </c>
    </row>
    <row r="512" spans="1:61">
      <c r="A512" s="1">
        <v>599</v>
      </c>
      <c r="B512" s="1" t="s">
        <v>98</v>
      </c>
      <c r="C512" s="1" t="str">
        <f>_xlfn.XLOOKUP(A512,All!$A:$A,All!$C:$C,"")</f>
        <v>Cu-Al-Cr-Mg-Ni-Si</v>
      </c>
      <c r="D512" s="1">
        <v>2</v>
      </c>
      <c r="E512" s="1" t="s">
        <v>1344</v>
      </c>
      <c r="F512" s="1">
        <f t="shared" si="154"/>
        <v>92.25</v>
      </c>
      <c r="G512" s="1">
        <v>0.5</v>
      </c>
      <c r="H512" s="1">
        <v>0.1</v>
      </c>
      <c r="I512" s="1">
        <v>0.15</v>
      </c>
      <c r="J512" s="1">
        <v>6</v>
      </c>
      <c r="K512" s="1">
        <v>1</v>
      </c>
      <c r="L512" s="1">
        <v>0</v>
      </c>
      <c r="M512" s="1" t="s">
        <v>1345</v>
      </c>
      <c r="N512" s="1" cm="1">
        <f t="array" ref="N512">(F512/$F$4)/SUMPRODUCT($F512:$L512/$F$4:$L$4)*100</f>
        <v>89.8241262975082</v>
      </c>
      <c r="O512" s="1" cm="1">
        <f t="array" ref="O512">(G512/$G$4)/SUMPRODUCT($F512:$L512/$F$4:$L$4)*100</f>
        <v>1.14659676353571</v>
      </c>
      <c r="P512" s="1" cm="1">
        <f t="array" ref="P512">(H512/$H$4)/SUMPRODUCT($F512:$L512/$F$4:$L$4)*100</f>
        <v>0.118999437932613</v>
      </c>
      <c r="Q512" s="1" cm="1">
        <f t="array" ref="Q512">(I512/$I$4)/SUMPRODUCT($F512:$L512/$F$4:$L$4)*100</f>
        <v>0.381865548739609</v>
      </c>
      <c r="R512" s="1" cm="1">
        <f t="array" ref="R512">(J512/$J$4)/SUMPRODUCT($F512:$L512/$F$4:$L$4)*100</f>
        <v>6.32528046759661</v>
      </c>
      <c r="S512" s="1" cm="1">
        <f t="array" ref="S512">(K512/$K$4)/SUMPRODUCT($F512:$L512/$F$4:$L$4)*100</f>
        <v>2.20313148468724</v>
      </c>
      <c r="T512" s="1" cm="1">
        <f t="array" ref="T512">(L512/$L$4)/SUMPRODUCT($F512:$L512/$F$4:$L$4)*100</f>
        <v>0</v>
      </c>
      <c r="U512" s="1">
        <f t="shared" si="155"/>
        <v>100</v>
      </c>
      <c r="V512" s="1">
        <f t="shared" si="156"/>
        <v>6</v>
      </c>
      <c r="W512" s="1">
        <f t="shared" si="157"/>
        <v>7</v>
      </c>
      <c r="X512" s="1">
        <f t="shared" si="158"/>
        <v>6</v>
      </c>
      <c r="Y512" s="1">
        <f t="shared" si="159"/>
        <v>0.0214285714285714</v>
      </c>
      <c r="Z512" s="1">
        <f t="shared" si="160"/>
        <v>0</v>
      </c>
      <c r="AA512" s="1">
        <f t="shared" si="161"/>
        <v>0</v>
      </c>
      <c r="AB512" s="1">
        <f t="shared" si="162"/>
        <v>0.1</v>
      </c>
      <c r="AC512" s="1">
        <f t="shared" si="163"/>
        <v>0</v>
      </c>
      <c r="AD512" s="1">
        <f t="shared" si="164"/>
        <v>1.18999437932613</v>
      </c>
      <c r="AE512" s="1">
        <f t="shared" si="165"/>
        <v>0.0142857142857143</v>
      </c>
      <c r="AF512" s="1">
        <f t="shared" si="166"/>
        <v>70</v>
      </c>
      <c r="AG512" s="1">
        <f t="shared" si="167"/>
        <v>0.7</v>
      </c>
      <c r="AH512" s="7">
        <f t="shared" si="168"/>
        <v>0.101758737024918</v>
      </c>
      <c r="AI512" s="7" cm="1">
        <f t="array" ref="AI512">SQRT(SUMPRODUCT(N512:T512/100,(1-($N$4:$T$4/(SUMPRODUCT(N512:T512,$N$4:$T$4)/100)))^2))</f>
        <v>0.0290537376869327</v>
      </c>
      <c r="AJ512" s="7" cm="1">
        <f t="array" ref="AJ512">SUMPRODUCT(N512:T512,$N$3:$T$3)/100</f>
        <v>1.8947687920439</v>
      </c>
      <c r="AK512" s="7" cm="1">
        <f t="array" ref="AK512">SUMPRODUCT(N512:T512/100,($N$3:$T$3-(SUMPRODUCT(N512:T512,$N$3:$T$3)/100))^2)</f>
        <v>0.00234106527333297</v>
      </c>
      <c r="AL512" s="7" cm="1">
        <f t="array" ref="AL512">SUMPRODUCT(N512:T512/100,($N$2:$T$2-(SUMPRODUCT(N512:T512,$N$2:$T$2)/100))^2)</f>
        <v>2.09350754742919</v>
      </c>
      <c r="AM512" s="7" cm="1">
        <f t="array" ref="AM512">SUMPRODUCT(N512:T512,$N$2:$T$2)/100</f>
        <v>10.6504823790299</v>
      </c>
      <c r="AN512" s="1" cm="1">
        <f t="array" ref="AN512">SUMPRODUCT(N512:T512,$N$1:$T$1)/100</f>
        <v>1109.7582017422</v>
      </c>
      <c r="AO512" s="1" cm="1">
        <f t="array" ref="AO512">-8.314*SUMPRODUCT((N512:T512/100)*LN(N512:T512/100+0.000000000001))</f>
        <v>3.62139437182299</v>
      </c>
      <c r="AP512" s="1" cm="1">
        <f t="array" ref="AP512">SUMPRODUCT((N512:T512/100)^2)</f>
        <v>0.811471129274498</v>
      </c>
      <c r="AQ512" s="1" cm="1">
        <f t="array" ref="AQ512">1/SUMPRODUCT((N512:T512/100)^2)</f>
        <v>1.23232973290628</v>
      </c>
      <c r="AR512" s="1" t="s">
        <v>50</v>
      </c>
      <c r="AS512" s="6">
        <f t="shared" si="169"/>
        <v>1</v>
      </c>
      <c r="AT512" s="1">
        <v>969.85</v>
      </c>
      <c r="AU512" s="1">
        <v>6</v>
      </c>
      <c r="AV512" s="1">
        <v>50</v>
      </c>
      <c r="AW512" s="1">
        <v>449.85</v>
      </c>
      <c r="AX512" s="1">
        <v>1</v>
      </c>
      <c r="AY512" s="5">
        <f t="shared" si="170"/>
        <v>224.925</v>
      </c>
      <c r="AZ512" s="1">
        <f t="shared" si="171"/>
        <v>0.5</v>
      </c>
      <c r="BA512" s="1">
        <f t="shared" si="172"/>
        <v>449.85</v>
      </c>
      <c r="BB512" s="1">
        <f t="shared" si="173"/>
        <v>520</v>
      </c>
      <c r="BC512" s="1" t="s">
        <v>51</v>
      </c>
      <c r="BD512" s="1">
        <v>341</v>
      </c>
      <c r="BE512" s="1" t="s">
        <v>1243</v>
      </c>
      <c r="BF512" s="1" t="s">
        <v>1244</v>
      </c>
      <c r="BG512" s="1">
        <v>26</v>
      </c>
      <c r="BH512" s="1">
        <f t="shared" si="174"/>
        <v>1.66120624813783</v>
      </c>
      <c r="BI512" s="1">
        <f t="shared" si="175"/>
        <v>0.836468266501584</v>
      </c>
    </row>
    <row r="513" spans="1:61">
      <c r="A513" s="1">
        <v>835</v>
      </c>
      <c r="B513" s="1" t="s">
        <v>99</v>
      </c>
      <c r="C513" s="1" t="str">
        <f>_xlfn.XLOOKUP(A513,All!$A:$A,All!$C:$C,"")</f>
        <v>Cu-Al-Cr-Mg-Ni-Si</v>
      </c>
      <c r="D513" s="1">
        <v>2</v>
      </c>
      <c r="E513" s="1" t="s">
        <v>1344</v>
      </c>
      <c r="F513" s="1">
        <f t="shared" si="154"/>
        <v>92.25</v>
      </c>
      <c r="G513" s="1">
        <v>0.5</v>
      </c>
      <c r="H513" s="1">
        <v>0.1</v>
      </c>
      <c r="I513" s="1">
        <v>0.15</v>
      </c>
      <c r="J513" s="1">
        <v>6</v>
      </c>
      <c r="K513" s="1">
        <v>1</v>
      </c>
      <c r="L513" s="1">
        <v>0</v>
      </c>
      <c r="M513" s="1" t="s">
        <v>1345</v>
      </c>
      <c r="N513" s="1" cm="1">
        <f t="array" ref="N513">(F513/$F$4)/SUMPRODUCT($F513:$L513/$F$4:$L$4)*100</f>
        <v>89.8241262975082</v>
      </c>
      <c r="O513" s="1" cm="1">
        <f t="array" ref="O513">(G513/$G$4)/SUMPRODUCT($F513:$L513/$F$4:$L$4)*100</f>
        <v>1.14659676353571</v>
      </c>
      <c r="P513" s="1" cm="1">
        <f t="array" ref="P513">(H513/$H$4)/SUMPRODUCT($F513:$L513/$F$4:$L$4)*100</f>
        <v>0.118999437932613</v>
      </c>
      <c r="Q513" s="1" cm="1">
        <f t="array" ref="Q513">(I513/$I$4)/SUMPRODUCT($F513:$L513/$F$4:$L$4)*100</f>
        <v>0.381865548739609</v>
      </c>
      <c r="R513" s="1" cm="1">
        <f t="array" ref="R513">(J513/$J$4)/SUMPRODUCT($F513:$L513/$F$4:$L$4)*100</f>
        <v>6.32528046759661</v>
      </c>
      <c r="S513" s="1" cm="1">
        <f t="array" ref="S513">(K513/$K$4)/SUMPRODUCT($F513:$L513/$F$4:$L$4)*100</f>
        <v>2.20313148468724</v>
      </c>
      <c r="T513" s="1" cm="1">
        <f t="array" ref="T513">(L513/$L$4)/SUMPRODUCT($F513:$L513/$F$4:$L$4)*100</f>
        <v>0</v>
      </c>
      <c r="U513" s="1">
        <f t="shared" si="155"/>
        <v>100</v>
      </c>
      <c r="V513" s="1">
        <f t="shared" si="156"/>
        <v>6</v>
      </c>
      <c r="W513" s="1">
        <f t="shared" si="157"/>
        <v>7</v>
      </c>
      <c r="X513" s="1">
        <f t="shared" si="158"/>
        <v>6</v>
      </c>
      <c r="Y513" s="1">
        <f t="shared" si="159"/>
        <v>0.0214285714285714</v>
      </c>
      <c r="Z513" s="1">
        <f t="shared" si="160"/>
        <v>0</v>
      </c>
      <c r="AA513" s="1">
        <f t="shared" si="161"/>
        <v>0</v>
      </c>
      <c r="AB513" s="1">
        <f t="shared" si="162"/>
        <v>0.1</v>
      </c>
      <c r="AC513" s="1">
        <f t="shared" si="163"/>
        <v>0</v>
      </c>
      <c r="AD513" s="1">
        <f t="shared" si="164"/>
        <v>1.18999437932613</v>
      </c>
      <c r="AE513" s="1">
        <f t="shared" si="165"/>
        <v>0.0142857142857143</v>
      </c>
      <c r="AF513" s="1">
        <f t="shared" si="166"/>
        <v>70</v>
      </c>
      <c r="AG513" s="1">
        <f t="shared" si="167"/>
        <v>0.7</v>
      </c>
      <c r="AH513" s="7">
        <f t="shared" si="168"/>
        <v>0.101758737024918</v>
      </c>
      <c r="AI513" s="7" cm="1">
        <f t="array" ref="AI513">SQRT(SUMPRODUCT(N513:T513/100,(1-($N$4:$T$4/(SUMPRODUCT(N513:T513,$N$4:$T$4)/100)))^2))</f>
        <v>0.0290537376869327</v>
      </c>
      <c r="AJ513" s="7" cm="1">
        <f t="array" ref="AJ513">SUMPRODUCT(N513:T513,$N$3:$T$3)/100</f>
        <v>1.8947687920439</v>
      </c>
      <c r="AK513" s="7" cm="1">
        <f t="array" ref="AK513">SUMPRODUCT(N513:T513/100,($N$3:$T$3-(SUMPRODUCT(N513:T513,$N$3:$T$3)/100))^2)</f>
        <v>0.00234106527333297</v>
      </c>
      <c r="AL513" s="7" cm="1">
        <f t="array" ref="AL513">SUMPRODUCT(N513:T513/100,($N$2:$T$2-(SUMPRODUCT(N513:T513,$N$2:$T$2)/100))^2)</f>
        <v>2.09350754742919</v>
      </c>
      <c r="AM513" s="7" cm="1">
        <f t="array" ref="AM513">SUMPRODUCT(N513:T513,$N$2:$T$2)/100</f>
        <v>10.6504823790299</v>
      </c>
      <c r="AN513" s="1" cm="1">
        <f t="array" ref="AN513">SUMPRODUCT(N513:T513,$N$1:$T$1)/100</f>
        <v>1109.7582017422</v>
      </c>
      <c r="AO513" s="1" cm="1">
        <f t="array" ref="AO513">-8.314*SUMPRODUCT((N513:T513/100)*LN(N513:T513/100+0.000000000001))</f>
        <v>3.62139437182299</v>
      </c>
      <c r="AP513" s="1" cm="1">
        <f t="array" ref="AP513">SUMPRODUCT((N513:T513/100)^2)</f>
        <v>0.811471129274498</v>
      </c>
      <c r="AQ513" s="1" cm="1">
        <f t="array" ref="AQ513">1/SUMPRODUCT((N513:T513/100)^2)</f>
        <v>1.23232973290628</v>
      </c>
      <c r="AR513" s="1" t="s">
        <v>55</v>
      </c>
      <c r="AS513" s="6">
        <f t="shared" si="169"/>
        <v>2</v>
      </c>
      <c r="AT513" s="1">
        <v>979.85</v>
      </c>
      <c r="AU513" s="1">
        <v>4</v>
      </c>
      <c r="AV513" s="1">
        <v>50</v>
      </c>
      <c r="AW513" s="1">
        <v>399.85</v>
      </c>
      <c r="AX513" s="1">
        <v>0.083</v>
      </c>
      <c r="AY513" s="5">
        <f t="shared" si="170"/>
        <v>199.925</v>
      </c>
      <c r="AZ513" s="1">
        <f t="shared" si="171"/>
        <v>0.0415</v>
      </c>
      <c r="BA513" s="1">
        <f t="shared" si="172"/>
        <v>33.18755</v>
      </c>
      <c r="BB513" s="1">
        <f t="shared" si="173"/>
        <v>580</v>
      </c>
      <c r="BC513" s="1" t="s">
        <v>56</v>
      </c>
      <c r="BD513" s="1">
        <v>346</v>
      </c>
      <c r="BE513" s="1" t="s">
        <v>52</v>
      </c>
      <c r="BF513" s="1" t="s">
        <v>52</v>
      </c>
      <c r="BG513" s="1">
        <v>26</v>
      </c>
      <c r="BH513" s="1">
        <f t="shared" si="174"/>
        <v>1.72551087343066</v>
      </c>
      <c r="BI513" s="1">
        <f t="shared" si="175"/>
        <v>0.834074420809216</v>
      </c>
    </row>
    <row r="514" spans="1:61">
      <c r="A514" s="1">
        <v>583</v>
      </c>
      <c r="B514" s="1" t="s">
        <v>97</v>
      </c>
      <c r="C514" s="1" t="str">
        <f>_xlfn.XLOOKUP(A514,All!$A:$A,All!$C:$C,"")</f>
        <v>Cu-Al-Cr-Mg-Ni-Si</v>
      </c>
      <c r="D514" s="1">
        <v>2</v>
      </c>
      <c r="E514" s="1" t="s">
        <v>1344</v>
      </c>
      <c r="F514" s="1">
        <f t="shared" si="154"/>
        <v>92.27</v>
      </c>
      <c r="G514" s="1">
        <v>0.49</v>
      </c>
      <c r="H514" s="1">
        <v>0.11</v>
      </c>
      <c r="I514" s="1">
        <v>0.12</v>
      </c>
      <c r="J514" s="1">
        <v>5.98</v>
      </c>
      <c r="K514" s="1">
        <v>1.03</v>
      </c>
      <c r="L514" s="1">
        <v>0</v>
      </c>
      <c r="M514" s="1" t="s">
        <v>1345</v>
      </c>
      <c r="N514" s="1" cm="1">
        <f t="array" ref="N514">(F514/$F$4)/SUMPRODUCT($F514:$L514/$F$4:$L$4)*100</f>
        <v>89.8641984588999</v>
      </c>
      <c r="O514" s="1" cm="1">
        <f t="array" ref="O514">(G514/$G$4)/SUMPRODUCT($F514:$L514/$F$4:$L$4)*100</f>
        <v>1.12392244657047</v>
      </c>
      <c r="P514" s="1" cm="1">
        <f t="array" ref="P514">(H514/$H$4)/SUMPRODUCT($F514:$L514/$F$4:$L$4)*100</f>
        <v>0.130929392522741</v>
      </c>
      <c r="Q514" s="1" cm="1">
        <f t="array" ref="Q514">(I514/$I$4)/SUMPRODUCT($F514:$L514/$F$4:$L$4)*100</f>
        <v>0.305562478066051</v>
      </c>
      <c r="R514" s="1" cm="1">
        <f t="array" ref="R514">(J514/$J$4)/SUMPRODUCT($F514:$L514/$F$4:$L$4)*100</f>
        <v>6.30564153814258</v>
      </c>
      <c r="S514" s="1" cm="1">
        <f t="array" ref="S514">(K514/$K$4)/SUMPRODUCT($F514:$L514/$F$4:$L$4)*100</f>
        <v>2.26974568579824</v>
      </c>
      <c r="T514" s="1" cm="1">
        <f t="array" ref="T514">(L514/$L$4)/SUMPRODUCT($F514:$L514/$F$4:$L$4)*100</f>
        <v>0</v>
      </c>
      <c r="U514" s="1">
        <f t="shared" si="155"/>
        <v>100</v>
      </c>
      <c r="V514" s="1">
        <f t="shared" si="156"/>
        <v>5.80582524271845</v>
      </c>
      <c r="W514" s="1">
        <f t="shared" si="157"/>
        <v>7.01</v>
      </c>
      <c r="X514" s="1">
        <f t="shared" si="158"/>
        <v>6.1594</v>
      </c>
      <c r="Y514" s="1">
        <f t="shared" si="159"/>
        <v>0.0171184022824536</v>
      </c>
      <c r="Z514" s="1">
        <f t="shared" si="160"/>
        <v>0</v>
      </c>
      <c r="AA514" s="1">
        <f t="shared" si="161"/>
        <v>0</v>
      </c>
      <c r="AB514" s="1">
        <f t="shared" si="162"/>
        <v>0.11</v>
      </c>
      <c r="AC514" s="1">
        <f t="shared" si="163"/>
        <v>0</v>
      </c>
      <c r="AD514" s="1">
        <f t="shared" si="164"/>
        <v>1.19026720475219</v>
      </c>
      <c r="AE514" s="1">
        <f t="shared" si="165"/>
        <v>0.0156918687589158</v>
      </c>
      <c r="AF514" s="1">
        <f t="shared" si="166"/>
        <v>63.7272727272727</v>
      </c>
      <c r="AG514" s="1">
        <f t="shared" si="167"/>
        <v>0.7711</v>
      </c>
      <c r="AH514" s="7">
        <f t="shared" si="168"/>
        <v>0.101358015411001</v>
      </c>
      <c r="AI514" s="7" cm="1">
        <f t="array" ref="AI514">SQRT(SUMPRODUCT(N514:T514/100,(1-($N$4:$T$4/(SUMPRODUCT(N514:T514,$N$4:$T$4)/100)))^2))</f>
        <v>0.0283459528596504</v>
      </c>
      <c r="AJ514" s="7" cm="1">
        <f t="array" ref="AJ514">SUMPRODUCT(N514:T514,$N$3:$T$3)/100</f>
        <v>1.89525413989612</v>
      </c>
      <c r="AK514" s="7" cm="1">
        <f t="array" ref="AK514">SUMPRODUCT(N514:T514/100,($N$3:$T$3-(SUMPRODUCT(N514:T514,$N$3:$T$3)/100))^2)</f>
        <v>0.00206807954721929</v>
      </c>
      <c r="AL514" s="7" cm="1">
        <f t="array" ref="AL514">SUMPRODUCT(N514:T514/100,($N$2:$T$2-(SUMPRODUCT(N514:T514,$N$2:$T$2)/100))^2)</f>
        <v>2.05513365727056</v>
      </c>
      <c r="AM514" s="7" cm="1">
        <f t="array" ref="AM514">SUMPRODUCT(N514:T514,$N$2:$T$2)/100</f>
        <v>10.654100498235</v>
      </c>
      <c r="AN514" s="1" cm="1">
        <f t="array" ref="AN514">SUMPRODUCT(N514:T514,$N$1:$T$1)/100</f>
        <v>1110.43082202411</v>
      </c>
      <c r="AO514" s="1" cm="1">
        <f t="array" ref="AO514">-8.314*SUMPRODUCT((N514:T514/100)*LN(N514:T514/100+0.000000000001))</f>
        <v>3.60047464611669</v>
      </c>
      <c r="AP514" s="1" cm="1">
        <f t="array" ref="AP514">SUMPRODUCT((N514:T514/100)^2)</f>
        <v>0.812186073794603</v>
      </c>
      <c r="AQ514" s="1" cm="1">
        <f t="array" ref="AQ514">1/SUMPRODUCT((N514:T514/100)^2)</f>
        <v>1.23124494775922</v>
      </c>
      <c r="AR514" s="1" t="s">
        <v>50</v>
      </c>
      <c r="AS514" s="6">
        <f t="shared" si="169"/>
        <v>1</v>
      </c>
      <c r="AT514" s="1">
        <v>969.85</v>
      </c>
      <c r="AU514" s="1">
        <v>6</v>
      </c>
      <c r="AV514" s="1">
        <v>50</v>
      </c>
      <c r="AW514" s="1">
        <v>449.85</v>
      </c>
      <c r="AX514" s="1">
        <v>0.75</v>
      </c>
      <c r="AY514" s="5">
        <f t="shared" si="170"/>
        <v>224.925</v>
      </c>
      <c r="AZ514" s="1">
        <f t="shared" si="171"/>
        <v>0.375</v>
      </c>
      <c r="BA514" s="1">
        <f t="shared" si="172"/>
        <v>337.3875</v>
      </c>
      <c r="BB514" s="1">
        <f t="shared" si="173"/>
        <v>520</v>
      </c>
      <c r="BC514" s="1" t="s">
        <v>51</v>
      </c>
      <c r="BD514" s="1">
        <v>348</v>
      </c>
      <c r="BE514" s="1" t="s">
        <v>52</v>
      </c>
      <c r="BF514" s="1" t="s">
        <v>52</v>
      </c>
      <c r="BG514" s="1">
        <v>26</v>
      </c>
      <c r="BH514" s="1">
        <f t="shared" si="174"/>
        <v>1.75123272354779</v>
      </c>
      <c r="BI514" s="1">
        <f t="shared" si="175"/>
        <v>0.833194013031795</v>
      </c>
    </row>
    <row r="515" spans="1:61">
      <c r="A515" s="1">
        <v>874</v>
      </c>
      <c r="B515" s="1" t="s">
        <v>99</v>
      </c>
      <c r="C515" s="1" t="str">
        <f>_xlfn.XLOOKUP(A515,All!$A:$A,All!$C:$C,"")</f>
        <v>Cu-Al-Cr-Mg-Ni-Si</v>
      </c>
      <c r="D515" s="1">
        <v>2</v>
      </c>
      <c r="E515" s="1" t="s">
        <v>1344</v>
      </c>
      <c r="F515" s="1">
        <f t="shared" si="154"/>
        <v>92.25</v>
      </c>
      <c r="G515" s="1">
        <v>0.5</v>
      </c>
      <c r="H515" s="1">
        <v>0.1</v>
      </c>
      <c r="I515" s="1">
        <v>0.15</v>
      </c>
      <c r="J515" s="1">
        <v>6</v>
      </c>
      <c r="K515" s="1">
        <v>1</v>
      </c>
      <c r="L515" s="1">
        <v>0</v>
      </c>
      <c r="M515" s="1" t="s">
        <v>1345</v>
      </c>
      <c r="N515" s="1" cm="1">
        <f t="array" ref="N515">(F515/$F$4)/SUMPRODUCT($F515:$L515/$F$4:$L$4)*100</f>
        <v>89.8241262975082</v>
      </c>
      <c r="O515" s="1" cm="1">
        <f t="array" ref="O515">(G515/$G$4)/SUMPRODUCT($F515:$L515/$F$4:$L$4)*100</f>
        <v>1.14659676353571</v>
      </c>
      <c r="P515" s="1" cm="1">
        <f t="array" ref="P515">(H515/$H$4)/SUMPRODUCT($F515:$L515/$F$4:$L$4)*100</f>
        <v>0.118999437932613</v>
      </c>
      <c r="Q515" s="1" cm="1">
        <f t="array" ref="Q515">(I515/$I$4)/SUMPRODUCT($F515:$L515/$F$4:$L$4)*100</f>
        <v>0.381865548739609</v>
      </c>
      <c r="R515" s="1" cm="1">
        <f t="array" ref="R515">(J515/$J$4)/SUMPRODUCT($F515:$L515/$F$4:$L$4)*100</f>
        <v>6.32528046759661</v>
      </c>
      <c r="S515" s="1" cm="1">
        <f t="array" ref="S515">(K515/$K$4)/SUMPRODUCT($F515:$L515/$F$4:$L$4)*100</f>
        <v>2.20313148468724</v>
      </c>
      <c r="T515" s="1" cm="1">
        <f t="array" ref="T515">(L515/$L$4)/SUMPRODUCT($F515:$L515/$F$4:$L$4)*100</f>
        <v>0</v>
      </c>
      <c r="U515" s="1">
        <f t="shared" si="155"/>
        <v>100</v>
      </c>
      <c r="V515" s="1">
        <f t="shared" si="156"/>
        <v>6</v>
      </c>
      <c r="W515" s="1">
        <f t="shared" si="157"/>
        <v>7</v>
      </c>
      <c r="X515" s="1">
        <f t="shared" si="158"/>
        <v>6</v>
      </c>
      <c r="Y515" s="1">
        <f t="shared" si="159"/>
        <v>0.0214285714285714</v>
      </c>
      <c r="Z515" s="1">
        <f t="shared" si="160"/>
        <v>0</v>
      </c>
      <c r="AA515" s="1">
        <f t="shared" si="161"/>
        <v>0</v>
      </c>
      <c r="AB515" s="1">
        <f t="shared" si="162"/>
        <v>0.1</v>
      </c>
      <c r="AC515" s="1">
        <f t="shared" si="163"/>
        <v>0</v>
      </c>
      <c r="AD515" s="1">
        <f t="shared" si="164"/>
        <v>1.18999437932613</v>
      </c>
      <c r="AE515" s="1">
        <f t="shared" si="165"/>
        <v>0.0142857142857143</v>
      </c>
      <c r="AF515" s="1">
        <f t="shared" si="166"/>
        <v>70</v>
      </c>
      <c r="AG515" s="1">
        <f t="shared" si="167"/>
        <v>0.7</v>
      </c>
      <c r="AH515" s="7">
        <f t="shared" si="168"/>
        <v>0.101758737024918</v>
      </c>
      <c r="AI515" s="7" cm="1">
        <f t="array" ref="AI515">SQRT(SUMPRODUCT(N515:T515/100,(1-($N$4:$T$4/(SUMPRODUCT(N515:T515,$N$4:$T$4)/100)))^2))</f>
        <v>0.0290537376869327</v>
      </c>
      <c r="AJ515" s="7" cm="1">
        <f t="array" ref="AJ515">SUMPRODUCT(N515:T515,$N$3:$T$3)/100</f>
        <v>1.8947687920439</v>
      </c>
      <c r="AK515" s="7" cm="1">
        <f t="array" ref="AK515">SUMPRODUCT(N515:T515/100,($N$3:$T$3-(SUMPRODUCT(N515:T515,$N$3:$T$3)/100))^2)</f>
        <v>0.00234106527333297</v>
      </c>
      <c r="AL515" s="7" cm="1">
        <f t="array" ref="AL515">SUMPRODUCT(N515:T515/100,($N$2:$T$2-(SUMPRODUCT(N515:T515,$N$2:$T$2)/100))^2)</f>
        <v>2.09350754742919</v>
      </c>
      <c r="AM515" s="7" cm="1">
        <f t="array" ref="AM515">SUMPRODUCT(N515:T515,$N$2:$T$2)/100</f>
        <v>10.6504823790299</v>
      </c>
      <c r="AN515" s="1" cm="1">
        <f t="array" ref="AN515">SUMPRODUCT(N515:T515,$N$1:$T$1)/100</f>
        <v>1109.7582017422</v>
      </c>
      <c r="AO515" s="1" cm="1">
        <f t="array" ref="AO515">-8.314*SUMPRODUCT((N515:T515/100)*LN(N515:T515/100+0.000000000001))</f>
        <v>3.62139437182299</v>
      </c>
      <c r="AP515" s="1" cm="1">
        <f t="array" ref="AP515">SUMPRODUCT((N515:T515/100)^2)</f>
        <v>0.811471129274498</v>
      </c>
      <c r="AQ515" s="1" cm="1">
        <f t="array" ref="AQ515">1/SUMPRODUCT((N515:T515/100)^2)</f>
        <v>1.23232973290628</v>
      </c>
      <c r="AR515" s="1" t="s">
        <v>55</v>
      </c>
      <c r="AS515" s="6">
        <f t="shared" si="169"/>
        <v>2</v>
      </c>
      <c r="AT515" s="1">
        <v>979.85</v>
      </c>
      <c r="AU515" s="1">
        <v>4</v>
      </c>
      <c r="AV515" s="1">
        <v>50</v>
      </c>
      <c r="AW515" s="1">
        <v>399.85</v>
      </c>
      <c r="AX515" s="1">
        <v>0.25</v>
      </c>
      <c r="AY515" s="5">
        <f t="shared" si="170"/>
        <v>199.925</v>
      </c>
      <c r="AZ515" s="1">
        <f t="shared" si="171"/>
        <v>0.125</v>
      </c>
      <c r="BA515" s="1">
        <f t="shared" si="172"/>
        <v>99.9625</v>
      </c>
      <c r="BB515" s="1">
        <f t="shared" si="173"/>
        <v>580</v>
      </c>
      <c r="BC515" s="1" t="s">
        <v>56</v>
      </c>
      <c r="BD515" s="1">
        <v>348</v>
      </c>
      <c r="BE515" s="1" t="s">
        <v>52</v>
      </c>
      <c r="BF515" s="1" t="s">
        <v>52</v>
      </c>
      <c r="BG515" s="1">
        <v>26</v>
      </c>
      <c r="BH515" s="1">
        <f t="shared" si="174"/>
        <v>1.75123272354779</v>
      </c>
      <c r="BI515" s="1">
        <f t="shared" si="175"/>
        <v>0.833194013031795</v>
      </c>
    </row>
    <row r="516" spans="1:61">
      <c r="A516" s="1">
        <v>888</v>
      </c>
      <c r="B516" s="1" t="s">
        <v>99</v>
      </c>
      <c r="C516" s="1" t="str">
        <f>_xlfn.XLOOKUP(A516,All!$A:$A,All!$C:$C,"")</f>
        <v>Cu-Al-Cr-Mg-Ni-Si</v>
      </c>
      <c r="D516" s="1">
        <v>2</v>
      </c>
      <c r="E516" s="1" t="s">
        <v>1344</v>
      </c>
      <c r="F516" s="1">
        <f t="shared" si="154"/>
        <v>92.25</v>
      </c>
      <c r="G516" s="1">
        <v>0.5</v>
      </c>
      <c r="H516" s="1">
        <v>0.1</v>
      </c>
      <c r="I516" s="1">
        <v>0.15</v>
      </c>
      <c r="J516" s="1">
        <v>6</v>
      </c>
      <c r="K516" s="1">
        <v>1</v>
      </c>
      <c r="L516" s="1">
        <v>0</v>
      </c>
      <c r="M516" s="1" t="s">
        <v>1345</v>
      </c>
      <c r="N516" s="1" cm="1">
        <f t="array" ref="N516">(F516/$F$4)/SUMPRODUCT($F516:$L516/$F$4:$L$4)*100</f>
        <v>89.8241262975082</v>
      </c>
      <c r="O516" s="1" cm="1">
        <f t="array" ref="O516">(G516/$G$4)/SUMPRODUCT($F516:$L516/$F$4:$L$4)*100</f>
        <v>1.14659676353571</v>
      </c>
      <c r="P516" s="1" cm="1">
        <f t="array" ref="P516">(H516/$H$4)/SUMPRODUCT($F516:$L516/$F$4:$L$4)*100</f>
        <v>0.118999437932613</v>
      </c>
      <c r="Q516" s="1" cm="1">
        <f t="array" ref="Q516">(I516/$I$4)/SUMPRODUCT($F516:$L516/$F$4:$L$4)*100</f>
        <v>0.381865548739609</v>
      </c>
      <c r="R516" s="1" cm="1">
        <f t="array" ref="R516">(J516/$J$4)/SUMPRODUCT($F516:$L516/$F$4:$L$4)*100</f>
        <v>6.32528046759661</v>
      </c>
      <c r="S516" s="1" cm="1">
        <f t="array" ref="S516">(K516/$K$4)/SUMPRODUCT($F516:$L516/$F$4:$L$4)*100</f>
        <v>2.20313148468724</v>
      </c>
      <c r="T516" s="1" cm="1">
        <f t="array" ref="T516">(L516/$L$4)/SUMPRODUCT($F516:$L516/$F$4:$L$4)*100</f>
        <v>0</v>
      </c>
      <c r="U516" s="1">
        <f t="shared" si="155"/>
        <v>100</v>
      </c>
      <c r="V516" s="1">
        <f t="shared" si="156"/>
        <v>6</v>
      </c>
      <c r="W516" s="1">
        <f t="shared" si="157"/>
        <v>7</v>
      </c>
      <c r="X516" s="1">
        <f t="shared" si="158"/>
        <v>6</v>
      </c>
      <c r="Y516" s="1">
        <f t="shared" si="159"/>
        <v>0.0214285714285714</v>
      </c>
      <c r="Z516" s="1">
        <f t="shared" si="160"/>
        <v>0</v>
      </c>
      <c r="AA516" s="1">
        <f t="shared" si="161"/>
        <v>0</v>
      </c>
      <c r="AB516" s="1">
        <f t="shared" si="162"/>
        <v>0.1</v>
      </c>
      <c r="AC516" s="1">
        <f t="shared" si="163"/>
        <v>0</v>
      </c>
      <c r="AD516" s="1">
        <f t="shared" si="164"/>
        <v>1.18999437932613</v>
      </c>
      <c r="AE516" s="1">
        <f t="shared" si="165"/>
        <v>0.0142857142857143</v>
      </c>
      <c r="AF516" s="1">
        <f t="shared" si="166"/>
        <v>70</v>
      </c>
      <c r="AG516" s="1">
        <f t="shared" si="167"/>
        <v>0.7</v>
      </c>
      <c r="AH516" s="7">
        <f t="shared" si="168"/>
        <v>0.101758737024918</v>
      </c>
      <c r="AI516" s="7" cm="1">
        <f t="array" ref="AI516">SQRT(SUMPRODUCT(N516:T516/100,(1-($N$4:$T$4/(SUMPRODUCT(N516:T516,$N$4:$T$4)/100)))^2))</f>
        <v>0.0290537376869327</v>
      </c>
      <c r="AJ516" s="7" cm="1">
        <f t="array" ref="AJ516">SUMPRODUCT(N516:T516,$N$3:$T$3)/100</f>
        <v>1.8947687920439</v>
      </c>
      <c r="AK516" s="7" cm="1">
        <f t="array" ref="AK516">SUMPRODUCT(N516:T516/100,($N$3:$T$3-(SUMPRODUCT(N516:T516,$N$3:$T$3)/100))^2)</f>
        <v>0.00234106527333297</v>
      </c>
      <c r="AL516" s="7" cm="1">
        <f t="array" ref="AL516">SUMPRODUCT(N516:T516/100,($N$2:$T$2-(SUMPRODUCT(N516:T516,$N$2:$T$2)/100))^2)</f>
        <v>2.09350754742919</v>
      </c>
      <c r="AM516" s="7" cm="1">
        <f t="array" ref="AM516">SUMPRODUCT(N516:T516,$N$2:$T$2)/100</f>
        <v>10.6504823790299</v>
      </c>
      <c r="AN516" s="1" cm="1">
        <f t="array" ref="AN516">SUMPRODUCT(N516:T516,$N$1:$T$1)/100</f>
        <v>1109.7582017422</v>
      </c>
      <c r="AO516" s="1" cm="1">
        <f t="array" ref="AO516">-8.314*SUMPRODUCT((N516:T516/100)*LN(N516:T516/100+0.000000000001))</f>
        <v>3.62139437182299</v>
      </c>
      <c r="AP516" s="1" cm="1">
        <f t="array" ref="AP516">SUMPRODUCT((N516:T516/100)^2)</f>
        <v>0.811471129274498</v>
      </c>
      <c r="AQ516" s="1" cm="1">
        <f t="array" ref="AQ516">1/SUMPRODUCT((N516:T516/100)^2)</f>
        <v>1.23232973290628</v>
      </c>
      <c r="AR516" s="1" t="s">
        <v>55</v>
      </c>
      <c r="AS516" s="6">
        <f t="shared" si="169"/>
        <v>2</v>
      </c>
      <c r="AT516" s="1">
        <v>979.85</v>
      </c>
      <c r="AU516" s="1">
        <v>4</v>
      </c>
      <c r="AV516" s="1">
        <v>60</v>
      </c>
      <c r="AW516" s="1">
        <v>449.85</v>
      </c>
      <c r="AX516" s="1">
        <v>0.5</v>
      </c>
      <c r="AY516" s="5">
        <f t="shared" si="170"/>
        <v>269.91</v>
      </c>
      <c r="AZ516" s="1">
        <f t="shared" si="171"/>
        <v>0.3</v>
      </c>
      <c r="BA516" s="1">
        <f t="shared" si="172"/>
        <v>224.925</v>
      </c>
      <c r="BB516" s="1">
        <f t="shared" si="173"/>
        <v>530</v>
      </c>
      <c r="BC516" s="1" t="s">
        <v>56</v>
      </c>
      <c r="BD516" s="1">
        <v>359</v>
      </c>
      <c r="BE516" s="1" t="s">
        <v>52</v>
      </c>
      <c r="BF516" s="1" t="s">
        <v>52</v>
      </c>
      <c r="BG516" s="1">
        <v>26</v>
      </c>
      <c r="BH516" s="1">
        <f t="shared" si="174"/>
        <v>1.89270289919201</v>
      </c>
      <c r="BI516" s="1">
        <f t="shared" si="175"/>
        <v>0.829146849424817</v>
      </c>
    </row>
    <row r="517" spans="1:61">
      <c r="A517" s="1">
        <v>859</v>
      </c>
      <c r="B517" s="1" t="s">
        <v>99</v>
      </c>
      <c r="C517" s="1" t="str">
        <f>_xlfn.XLOOKUP(A517,All!$A:$A,All!$C:$C,"")</f>
        <v>Cu-Al-Cr-Mg-Ni-Si</v>
      </c>
      <c r="D517" s="1">
        <v>2</v>
      </c>
      <c r="E517" s="1" t="s">
        <v>1344</v>
      </c>
      <c r="F517" s="1">
        <f t="shared" si="154"/>
        <v>92.25</v>
      </c>
      <c r="G517" s="1">
        <v>0.5</v>
      </c>
      <c r="H517" s="1">
        <v>0.1</v>
      </c>
      <c r="I517" s="1">
        <v>0.15</v>
      </c>
      <c r="J517" s="1">
        <v>6</v>
      </c>
      <c r="K517" s="1">
        <v>1</v>
      </c>
      <c r="L517" s="1">
        <v>0</v>
      </c>
      <c r="M517" s="1" t="s">
        <v>1345</v>
      </c>
      <c r="N517" s="1" cm="1">
        <f t="array" ref="N517">(F517/$F$4)/SUMPRODUCT($F517:$L517/$F$4:$L$4)*100</f>
        <v>89.8241262975082</v>
      </c>
      <c r="O517" s="1" cm="1">
        <f t="array" ref="O517">(G517/$G$4)/SUMPRODUCT($F517:$L517/$F$4:$L$4)*100</f>
        <v>1.14659676353571</v>
      </c>
      <c r="P517" s="1" cm="1">
        <f t="array" ref="P517">(H517/$H$4)/SUMPRODUCT($F517:$L517/$F$4:$L$4)*100</f>
        <v>0.118999437932613</v>
      </c>
      <c r="Q517" s="1" cm="1">
        <f t="array" ref="Q517">(I517/$I$4)/SUMPRODUCT($F517:$L517/$F$4:$L$4)*100</f>
        <v>0.381865548739609</v>
      </c>
      <c r="R517" s="1" cm="1">
        <f t="array" ref="R517">(J517/$J$4)/SUMPRODUCT($F517:$L517/$F$4:$L$4)*100</f>
        <v>6.32528046759661</v>
      </c>
      <c r="S517" s="1" cm="1">
        <f t="array" ref="S517">(K517/$K$4)/SUMPRODUCT($F517:$L517/$F$4:$L$4)*100</f>
        <v>2.20313148468724</v>
      </c>
      <c r="T517" s="1" cm="1">
        <f t="array" ref="T517">(L517/$L$4)/SUMPRODUCT($F517:$L517/$F$4:$L$4)*100</f>
        <v>0</v>
      </c>
      <c r="U517" s="1">
        <f t="shared" si="155"/>
        <v>100</v>
      </c>
      <c r="V517" s="1">
        <f t="shared" si="156"/>
        <v>6</v>
      </c>
      <c r="W517" s="1">
        <f t="shared" si="157"/>
        <v>7</v>
      </c>
      <c r="X517" s="1">
        <f t="shared" si="158"/>
        <v>6</v>
      </c>
      <c r="Y517" s="1">
        <f t="shared" si="159"/>
        <v>0.0214285714285714</v>
      </c>
      <c r="Z517" s="1">
        <f t="shared" si="160"/>
        <v>0</v>
      </c>
      <c r="AA517" s="1">
        <f t="shared" si="161"/>
        <v>0</v>
      </c>
      <c r="AB517" s="1">
        <f t="shared" si="162"/>
        <v>0.1</v>
      </c>
      <c r="AC517" s="1">
        <f t="shared" si="163"/>
        <v>0</v>
      </c>
      <c r="AD517" s="1">
        <f t="shared" si="164"/>
        <v>1.18999437932613</v>
      </c>
      <c r="AE517" s="1">
        <f t="shared" si="165"/>
        <v>0.0142857142857143</v>
      </c>
      <c r="AF517" s="1">
        <f t="shared" si="166"/>
        <v>70</v>
      </c>
      <c r="AG517" s="1">
        <f t="shared" si="167"/>
        <v>0.7</v>
      </c>
      <c r="AH517" s="7">
        <f t="shared" si="168"/>
        <v>0.101758737024918</v>
      </c>
      <c r="AI517" s="7" cm="1">
        <f t="array" ref="AI517">SQRT(SUMPRODUCT(N517:T517/100,(1-($N$4:$T$4/(SUMPRODUCT(N517:T517,$N$4:$T$4)/100)))^2))</f>
        <v>0.0290537376869327</v>
      </c>
      <c r="AJ517" s="7" cm="1">
        <f t="array" ref="AJ517">SUMPRODUCT(N517:T517,$N$3:$T$3)/100</f>
        <v>1.8947687920439</v>
      </c>
      <c r="AK517" s="7" cm="1">
        <f t="array" ref="AK517">SUMPRODUCT(N517:T517/100,($N$3:$T$3-(SUMPRODUCT(N517:T517,$N$3:$T$3)/100))^2)</f>
        <v>0.00234106527333297</v>
      </c>
      <c r="AL517" s="7" cm="1">
        <f t="array" ref="AL517">SUMPRODUCT(N517:T517/100,($N$2:$T$2-(SUMPRODUCT(N517:T517,$N$2:$T$2)/100))^2)</f>
        <v>2.09350754742919</v>
      </c>
      <c r="AM517" s="7" cm="1">
        <f t="array" ref="AM517">SUMPRODUCT(N517:T517,$N$2:$T$2)/100</f>
        <v>10.6504823790299</v>
      </c>
      <c r="AN517" s="1" cm="1">
        <f t="array" ref="AN517">SUMPRODUCT(N517:T517,$N$1:$T$1)/100</f>
        <v>1109.7582017422</v>
      </c>
      <c r="AO517" s="1" cm="1">
        <f t="array" ref="AO517">-8.314*SUMPRODUCT((N517:T517/100)*LN(N517:T517/100+0.000000000001))</f>
        <v>3.62139437182299</v>
      </c>
      <c r="AP517" s="1" cm="1">
        <f t="array" ref="AP517">SUMPRODUCT((N517:T517/100)^2)</f>
        <v>0.811471129274498</v>
      </c>
      <c r="AQ517" s="1" cm="1">
        <f t="array" ref="AQ517">1/SUMPRODUCT((N517:T517/100)^2)</f>
        <v>1.23232973290628</v>
      </c>
      <c r="AR517" s="1" t="s">
        <v>54</v>
      </c>
      <c r="AS517" s="6">
        <f t="shared" si="169"/>
        <v>0</v>
      </c>
      <c r="AT517" s="1">
        <v>979.85</v>
      </c>
      <c r="AU517" s="1">
        <v>4</v>
      </c>
      <c r="AV517" s="1">
        <v>0</v>
      </c>
      <c r="AW517" s="1">
        <v>399.85</v>
      </c>
      <c r="AX517" s="1">
        <v>0.25</v>
      </c>
      <c r="AY517" s="5">
        <f t="shared" si="170"/>
        <v>0</v>
      </c>
      <c r="AZ517" s="1">
        <f t="shared" si="171"/>
        <v>0</v>
      </c>
      <c r="BA517" s="1">
        <f t="shared" si="172"/>
        <v>99.9625</v>
      </c>
      <c r="BB517" s="1">
        <f t="shared" si="173"/>
        <v>580</v>
      </c>
      <c r="BC517" s="1" t="s">
        <v>51</v>
      </c>
      <c r="BD517" s="1">
        <v>222</v>
      </c>
      <c r="BE517" s="1" t="s">
        <v>52</v>
      </c>
      <c r="BF517" s="1" t="s">
        <v>52</v>
      </c>
      <c r="BG517" s="1">
        <v>25</v>
      </c>
      <c r="BH517" s="1">
        <f t="shared" si="174"/>
        <v>0.130756166168583</v>
      </c>
      <c r="BI517" s="1">
        <f t="shared" si="175"/>
        <v>0.976976532023534</v>
      </c>
    </row>
    <row r="518" spans="1:61">
      <c r="A518" s="1">
        <v>629</v>
      </c>
      <c r="B518" s="1" t="s">
        <v>96</v>
      </c>
      <c r="C518" s="1" t="str">
        <f>_xlfn.XLOOKUP(A518,All!$A:$A,All!$C:$C,"")</f>
        <v>Cu-Al-Cr-Mg-Ni-Si</v>
      </c>
      <c r="D518" s="1">
        <v>2</v>
      </c>
      <c r="E518" s="1" t="s">
        <v>1344</v>
      </c>
      <c r="F518" s="1">
        <f t="shared" si="154"/>
        <v>92.25</v>
      </c>
      <c r="G518" s="1">
        <v>0.5</v>
      </c>
      <c r="H518" s="1">
        <v>0.1</v>
      </c>
      <c r="I518" s="1">
        <v>0.15</v>
      </c>
      <c r="J518" s="1">
        <v>6</v>
      </c>
      <c r="K518" s="1">
        <v>1</v>
      </c>
      <c r="L518" s="1">
        <v>0</v>
      </c>
      <c r="M518" s="1" t="s">
        <v>1345</v>
      </c>
      <c r="N518" s="1" cm="1">
        <f t="array" ref="N518">(F518/$F$4)/SUMPRODUCT($F518:$L518/$F$4:$L$4)*100</f>
        <v>89.8241262975082</v>
      </c>
      <c r="O518" s="1" cm="1">
        <f t="array" ref="O518">(G518/$G$4)/SUMPRODUCT($F518:$L518/$F$4:$L$4)*100</f>
        <v>1.14659676353571</v>
      </c>
      <c r="P518" s="1" cm="1">
        <f t="array" ref="P518">(H518/$H$4)/SUMPRODUCT($F518:$L518/$F$4:$L$4)*100</f>
        <v>0.118999437932613</v>
      </c>
      <c r="Q518" s="1" cm="1">
        <f t="array" ref="Q518">(I518/$I$4)/SUMPRODUCT($F518:$L518/$F$4:$L$4)*100</f>
        <v>0.381865548739609</v>
      </c>
      <c r="R518" s="1" cm="1">
        <f t="array" ref="R518">(J518/$J$4)/SUMPRODUCT($F518:$L518/$F$4:$L$4)*100</f>
        <v>6.32528046759661</v>
      </c>
      <c r="S518" s="1" cm="1">
        <f t="array" ref="S518">(K518/$K$4)/SUMPRODUCT($F518:$L518/$F$4:$L$4)*100</f>
        <v>2.20313148468724</v>
      </c>
      <c r="T518" s="1" cm="1">
        <f t="array" ref="T518">(L518/$L$4)/SUMPRODUCT($F518:$L518/$F$4:$L$4)*100</f>
        <v>0</v>
      </c>
      <c r="U518" s="1">
        <f t="shared" si="155"/>
        <v>100</v>
      </c>
      <c r="V518" s="1">
        <f t="shared" si="156"/>
        <v>6</v>
      </c>
      <c r="W518" s="1">
        <f t="shared" si="157"/>
        <v>7</v>
      </c>
      <c r="X518" s="1">
        <f t="shared" si="158"/>
        <v>6</v>
      </c>
      <c r="Y518" s="1">
        <f t="shared" si="159"/>
        <v>0.0214285714285714</v>
      </c>
      <c r="Z518" s="1">
        <f t="shared" si="160"/>
        <v>0</v>
      </c>
      <c r="AA518" s="1">
        <f t="shared" si="161"/>
        <v>0</v>
      </c>
      <c r="AB518" s="1">
        <f t="shared" si="162"/>
        <v>0.1</v>
      </c>
      <c r="AC518" s="1">
        <f t="shared" si="163"/>
        <v>0</v>
      </c>
      <c r="AD518" s="1">
        <f t="shared" si="164"/>
        <v>1.18999437932613</v>
      </c>
      <c r="AE518" s="1">
        <f t="shared" si="165"/>
        <v>0.0142857142857143</v>
      </c>
      <c r="AF518" s="1">
        <f t="shared" si="166"/>
        <v>70</v>
      </c>
      <c r="AG518" s="1">
        <f t="shared" si="167"/>
        <v>0.7</v>
      </c>
      <c r="AH518" s="7">
        <f t="shared" si="168"/>
        <v>0.101758737024918</v>
      </c>
      <c r="AI518" s="7" cm="1">
        <f t="array" ref="AI518">SQRT(SUMPRODUCT(N518:T518/100,(1-($N$4:$T$4/(SUMPRODUCT(N518:T518,$N$4:$T$4)/100)))^2))</f>
        <v>0.0290537376869327</v>
      </c>
      <c r="AJ518" s="7" cm="1">
        <f t="array" ref="AJ518">SUMPRODUCT(N518:T518,$N$3:$T$3)/100</f>
        <v>1.8947687920439</v>
      </c>
      <c r="AK518" s="7" cm="1">
        <f t="array" ref="AK518">SUMPRODUCT(N518:T518/100,($N$3:$T$3-(SUMPRODUCT(N518:T518,$N$3:$T$3)/100))^2)</f>
        <v>0.00234106527333297</v>
      </c>
      <c r="AL518" s="7" cm="1">
        <f t="array" ref="AL518">SUMPRODUCT(N518:T518/100,($N$2:$T$2-(SUMPRODUCT(N518:T518,$N$2:$T$2)/100))^2)</f>
        <v>2.09350754742919</v>
      </c>
      <c r="AM518" s="7" cm="1">
        <f t="array" ref="AM518">SUMPRODUCT(N518:T518,$N$2:$T$2)/100</f>
        <v>10.6504823790299</v>
      </c>
      <c r="AN518" s="1" cm="1">
        <f t="array" ref="AN518">SUMPRODUCT(N518:T518,$N$1:$T$1)/100</f>
        <v>1109.7582017422</v>
      </c>
      <c r="AO518" s="1" cm="1">
        <f t="array" ref="AO518">-8.314*SUMPRODUCT((N518:T518/100)*LN(N518:T518/100+0.000000000001))</f>
        <v>3.62139437182299</v>
      </c>
      <c r="AP518" s="1" cm="1">
        <f t="array" ref="AP518">SUMPRODUCT((N518:T518/100)^2)</f>
        <v>0.811471129274498</v>
      </c>
      <c r="AQ518" s="1" cm="1">
        <f t="array" ref="AQ518">1/SUMPRODUCT((N518:T518/100)^2)</f>
        <v>1.23232973290628</v>
      </c>
      <c r="AR518" s="1" t="s">
        <v>54</v>
      </c>
      <c r="AS518" s="6">
        <f t="shared" si="169"/>
        <v>0</v>
      </c>
      <c r="AT518" s="1">
        <v>969.85</v>
      </c>
      <c r="AU518" s="1">
        <v>4</v>
      </c>
      <c r="AV518" s="1">
        <v>0</v>
      </c>
      <c r="AW518" s="1">
        <v>399.85</v>
      </c>
      <c r="AX518" s="1">
        <v>2</v>
      </c>
      <c r="AY518" s="5">
        <f t="shared" si="170"/>
        <v>0</v>
      </c>
      <c r="AZ518" s="1">
        <f t="shared" si="171"/>
        <v>0</v>
      </c>
      <c r="BA518" s="1">
        <f t="shared" si="172"/>
        <v>799.7</v>
      </c>
      <c r="BB518" s="1">
        <f t="shared" si="173"/>
        <v>570</v>
      </c>
      <c r="BC518" s="1" t="s">
        <v>51</v>
      </c>
      <c r="BD518" s="1">
        <v>288</v>
      </c>
      <c r="BE518" s="1" t="s">
        <v>52</v>
      </c>
      <c r="BF518" s="1" t="s">
        <v>52</v>
      </c>
      <c r="BG518" s="1">
        <v>25</v>
      </c>
      <c r="BH518" s="1">
        <f t="shared" si="174"/>
        <v>0.979577220033881</v>
      </c>
      <c r="BI518" s="1">
        <f t="shared" si="175"/>
        <v>0.889817242212127</v>
      </c>
    </row>
    <row r="519" spans="1:61">
      <c r="A519" s="1">
        <v>837</v>
      </c>
      <c r="B519" s="1" t="s">
        <v>99</v>
      </c>
      <c r="C519" s="1" t="str">
        <f>_xlfn.XLOOKUP(A519,All!$A:$A,All!$C:$C,"")</f>
        <v>Cu-Al-Cr-Mg-Ni-Si</v>
      </c>
      <c r="D519" s="1">
        <v>2</v>
      </c>
      <c r="E519" s="1" t="s">
        <v>1344</v>
      </c>
      <c r="F519" s="1">
        <f t="shared" ref="F519:F582" si="176">100-SUM(G519:L519)</f>
        <v>92.25</v>
      </c>
      <c r="G519" s="1">
        <v>0.5</v>
      </c>
      <c r="H519" s="1">
        <v>0.1</v>
      </c>
      <c r="I519" s="1">
        <v>0.15</v>
      </c>
      <c r="J519" s="1">
        <v>6</v>
      </c>
      <c r="K519" s="1">
        <v>1</v>
      </c>
      <c r="L519" s="1">
        <v>0</v>
      </c>
      <c r="M519" s="1" t="s">
        <v>1345</v>
      </c>
      <c r="N519" s="1" cm="1">
        <f t="array" ref="N519">(F519/$F$4)/SUMPRODUCT($F519:$L519/$F$4:$L$4)*100</f>
        <v>89.8241262975082</v>
      </c>
      <c r="O519" s="1" cm="1">
        <f t="array" ref="O519">(G519/$G$4)/SUMPRODUCT($F519:$L519/$F$4:$L$4)*100</f>
        <v>1.14659676353571</v>
      </c>
      <c r="P519" s="1" cm="1">
        <f t="array" ref="P519">(H519/$H$4)/SUMPRODUCT($F519:$L519/$F$4:$L$4)*100</f>
        <v>0.118999437932613</v>
      </c>
      <c r="Q519" s="1" cm="1">
        <f t="array" ref="Q519">(I519/$I$4)/SUMPRODUCT($F519:$L519/$F$4:$L$4)*100</f>
        <v>0.381865548739609</v>
      </c>
      <c r="R519" s="1" cm="1">
        <f t="array" ref="R519">(J519/$J$4)/SUMPRODUCT($F519:$L519/$F$4:$L$4)*100</f>
        <v>6.32528046759661</v>
      </c>
      <c r="S519" s="1" cm="1">
        <f t="array" ref="S519">(K519/$K$4)/SUMPRODUCT($F519:$L519/$F$4:$L$4)*100</f>
        <v>2.20313148468724</v>
      </c>
      <c r="T519" s="1" cm="1">
        <f t="array" ref="T519">(L519/$L$4)/SUMPRODUCT($F519:$L519/$F$4:$L$4)*100</f>
        <v>0</v>
      </c>
      <c r="U519" s="1">
        <f t="shared" ref="U519:U582" si="177">SUM(N519:T519)</f>
        <v>100</v>
      </c>
      <c r="V519" s="1">
        <f t="shared" ref="V519:V582" si="178">IF(K519&lt;&gt;0,J519/(K519),0)</f>
        <v>6</v>
      </c>
      <c r="W519" s="1">
        <f t="shared" ref="W519:W582" si="179">J519+K519</f>
        <v>7</v>
      </c>
      <c r="X519" s="1">
        <f t="shared" ref="X519:X582" si="180">J519*K519</f>
        <v>6</v>
      </c>
      <c r="Y519" s="1">
        <f t="shared" ref="Y519:Y582" si="181">IF(J519+K519&lt;&gt;0,I519/(J519+K519),0)</f>
        <v>0.0214285714285714</v>
      </c>
      <c r="Z519" s="1">
        <f t="shared" ref="Z519:Z582" si="182">IF(J519+K519&lt;&gt;0,L519/(J519+K519),0)</f>
        <v>0</v>
      </c>
      <c r="AA519" s="1">
        <f t="shared" ref="AA519:AA582" si="183">IF(L519&lt;&gt;0,H519/(L519),0)</f>
        <v>0</v>
      </c>
      <c r="AB519" s="1">
        <f t="shared" ref="AB519:AB582" si="184">H519+L519</f>
        <v>0.1</v>
      </c>
      <c r="AC519" s="1">
        <f t="shared" ref="AC519:AC582" si="185">H519*L519</f>
        <v>0</v>
      </c>
      <c r="AD519" s="1">
        <f t="shared" ref="AD519:AD582" si="186">IF(H519&lt;&gt;0,P519/(H519),0)</f>
        <v>1.18999437932613</v>
      </c>
      <c r="AE519" s="1">
        <f t="shared" ref="AE519:AE582" si="187">IF(J519+K519&lt;&gt;0,H519/(J519+K519),0)</f>
        <v>0.0142857142857143</v>
      </c>
      <c r="AF519" s="1">
        <f t="shared" ref="AF519:AF582" si="188">IF(H519&lt;&gt;0,(J519+K519)/(H519),0)</f>
        <v>70</v>
      </c>
      <c r="AG519" s="1">
        <f t="shared" ref="AG519:AG582" si="189">(J519+K519)*H519</f>
        <v>0.7</v>
      </c>
      <c r="AH519" s="7">
        <f t="shared" ref="AH519:AH582" si="190">(100-N519)%</f>
        <v>0.101758737024918</v>
      </c>
      <c r="AI519" s="7" cm="1">
        <f t="array" ref="AI519">SQRT(SUMPRODUCT(N519:T519/100,(1-($N$4:$T$4/(SUMPRODUCT(N519:T519,$N$4:$T$4)/100)))^2))</f>
        <v>0.0290537376869327</v>
      </c>
      <c r="AJ519" s="7" cm="1">
        <f t="array" ref="AJ519">SUMPRODUCT(N519:T519,$N$3:$T$3)/100</f>
        <v>1.8947687920439</v>
      </c>
      <c r="AK519" s="7" cm="1">
        <f t="array" ref="AK519">SUMPRODUCT(N519:T519/100,($N$3:$T$3-(SUMPRODUCT(N519:T519,$N$3:$T$3)/100))^2)</f>
        <v>0.00234106527333297</v>
      </c>
      <c r="AL519" s="7" cm="1">
        <f t="array" ref="AL519">SUMPRODUCT(N519:T519/100,($N$2:$T$2-(SUMPRODUCT(N519:T519,$N$2:$T$2)/100))^2)</f>
        <v>2.09350754742919</v>
      </c>
      <c r="AM519" s="7" cm="1">
        <f t="array" ref="AM519">SUMPRODUCT(N519:T519,$N$2:$T$2)/100</f>
        <v>10.6504823790299</v>
      </c>
      <c r="AN519" s="1" cm="1">
        <f t="array" ref="AN519">SUMPRODUCT(N519:T519,$N$1:$T$1)/100</f>
        <v>1109.7582017422</v>
      </c>
      <c r="AO519" s="1" cm="1">
        <f t="array" ref="AO519">-8.314*SUMPRODUCT((N519:T519/100)*LN(N519:T519/100+0.000000000001))</f>
        <v>3.62139437182299</v>
      </c>
      <c r="AP519" s="1" cm="1">
        <f t="array" ref="AP519">SUMPRODUCT((N519:T519/100)^2)</f>
        <v>0.811471129274498</v>
      </c>
      <c r="AQ519" s="1" cm="1">
        <f t="array" ref="AQ519">1/SUMPRODUCT((N519:T519/100)^2)</f>
        <v>1.23232973290628</v>
      </c>
      <c r="AR519" s="1" t="s">
        <v>55</v>
      </c>
      <c r="AS519" s="6">
        <f t="shared" ref="AS519:AS582" si="191">IF(AR519="Solution ==&gt; Quenching ==&gt; Deformation ==&gt; Aging ==&gt; Secondary TMP ==&gt; Secondary Aging",2,IF(AR519="Solution ==&gt; Quenching ==&gt; Deformation ==&gt; Aging",1,IF(AR519="Solution ==&gt; Quenching ==&gt; Aging",0,"")))</f>
        <v>2</v>
      </c>
      <c r="AT519" s="1">
        <v>979.85</v>
      </c>
      <c r="AU519" s="1">
        <v>4</v>
      </c>
      <c r="AV519" s="1">
        <v>50</v>
      </c>
      <c r="AW519" s="1">
        <v>499.85</v>
      </c>
      <c r="AX519" s="1">
        <v>0.083</v>
      </c>
      <c r="AY519" s="5">
        <f t="shared" ref="AY519:AY582" si="192">AV519%*AW519</f>
        <v>249.925</v>
      </c>
      <c r="AZ519" s="1">
        <f t="shared" ref="AZ519:AZ582" si="193">AV519%*AX519</f>
        <v>0.0415</v>
      </c>
      <c r="BA519" s="1">
        <f t="shared" ref="BA519:BA582" si="194">AW519*AX519</f>
        <v>41.48755</v>
      </c>
      <c r="BB519" s="1">
        <f t="shared" ref="BB519:BB582" si="195">AT519-AW519</f>
        <v>480</v>
      </c>
      <c r="BC519" s="1" t="s">
        <v>56</v>
      </c>
      <c r="BD519" s="1">
        <v>320</v>
      </c>
      <c r="BE519" s="1" t="s">
        <v>52</v>
      </c>
      <c r="BF519" s="1" t="s">
        <v>52</v>
      </c>
      <c r="BG519" s="1">
        <v>25</v>
      </c>
      <c r="BH519" s="1">
        <f t="shared" ref="BH519:BH582" si="196">IF(OR(BD519="",BG519=""),"",((BD519-AVERAGE($BD$6:$BD$1143))/_xlfn.STDEV.S($BD$6:$BD$1143))-$BJ$1*((AVERAGE($BG$6:$BG$1143)-BG519)/_xlfn.STDEV.S($BG$6:$BG$1143)))</f>
        <v>1.39112682190797</v>
      </c>
      <c r="BI519" s="1">
        <f t="shared" ref="BI519:BI582" si="197">SQRT((1-(BD519-MIN($BD$6:$BD$1143))/(MAX($BD$6:$BD$1143)-MIN($BD$6:$BD$1143)))^2+(1-(BG519-MIN($BG$6:$BG$1143))/(MAX($BG$6:$BG$1143)-MIN($BG$6:$BG$1143)))^2)</f>
        <v>0.861622810252725</v>
      </c>
    </row>
    <row r="520" spans="1:61">
      <c r="A520" s="1">
        <v>654</v>
      </c>
      <c r="B520" s="1" t="s">
        <v>97</v>
      </c>
      <c r="C520" s="1" t="str">
        <f>_xlfn.XLOOKUP(A520,All!$A:$A,All!$C:$C,"")</f>
        <v>Cu-Al-Cr-Mg-Ni-Si</v>
      </c>
      <c r="D520" s="1">
        <v>2</v>
      </c>
      <c r="E520" s="1" t="s">
        <v>1344</v>
      </c>
      <c r="F520" s="1">
        <f t="shared" si="176"/>
        <v>92.27</v>
      </c>
      <c r="G520" s="1">
        <v>0.49</v>
      </c>
      <c r="H520" s="1">
        <v>0.11</v>
      </c>
      <c r="I520" s="1">
        <v>0.12</v>
      </c>
      <c r="J520" s="1">
        <v>5.98</v>
      </c>
      <c r="K520" s="1">
        <v>1.03</v>
      </c>
      <c r="L520" s="1">
        <v>0</v>
      </c>
      <c r="M520" s="1" t="s">
        <v>1345</v>
      </c>
      <c r="N520" s="1" cm="1">
        <f t="array" ref="N520">(F520/$F$4)/SUMPRODUCT($F520:$L520/$F$4:$L$4)*100</f>
        <v>89.8641984588999</v>
      </c>
      <c r="O520" s="1" cm="1">
        <f t="array" ref="O520">(G520/$G$4)/SUMPRODUCT($F520:$L520/$F$4:$L$4)*100</f>
        <v>1.12392244657047</v>
      </c>
      <c r="P520" s="1" cm="1">
        <f t="array" ref="P520">(H520/$H$4)/SUMPRODUCT($F520:$L520/$F$4:$L$4)*100</f>
        <v>0.130929392522741</v>
      </c>
      <c r="Q520" s="1" cm="1">
        <f t="array" ref="Q520">(I520/$I$4)/SUMPRODUCT($F520:$L520/$F$4:$L$4)*100</f>
        <v>0.305562478066051</v>
      </c>
      <c r="R520" s="1" cm="1">
        <f t="array" ref="R520">(J520/$J$4)/SUMPRODUCT($F520:$L520/$F$4:$L$4)*100</f>
        <v>6.30564153814258</v>
      </c>
      <c r="S520" s="1" cm="1">
        <f t="array" ref="S520">(K520/$K$4)/SUMPRODUCT($F520:$L520/$F$4:$L$4)*100</f>
        <v>2.26974568579824</v>
      </c>
      <c r="T520" s="1" cm="1">
        <f t="array" ref="T520">(L520/$L$4)/SUMPRODUCT($F520:$L520/$F$4:$L$4)*100</f>
        <v>0</v>
      </c>
      <c r="U520" s="1">
        <f t="shared" si="177"/>
        <v>100</v>
      </c>
      <c r="V520" s="1">
        <f t="shared" si="178"/>
        <v>5.80582524271845</v>
      </c>
      <c r="W520" s="1">
        <f t="shared" si="179"/>
        <v>7.01</v>
      </c>
      <c r="X520" s="1">
        <f t="shared" si="180"/>
        <v>6.1594</v>
      </c>
      <c r="Y520" s="1">
        <f t="shared" si="181"/>
        <v>0.0171184022824536</v>
      </c>
      <c r="Z520" s="1">
        <f t="shared" si="182"/>
        <v>0</v>
      </c>
      <c r="AA520" s="1">
        <f t="shared" si="183"/>
        <v>0</v>
      </c>
      <c r="AB520" s="1">
        <f t="shared" si="184"/>
        <v>0.11</v>
      </c>
      <c r="AC520" s="1">
        <f t="shared" si="185"/>
        <v>0</v>
      </c>
      <c r="AD520" s="1">
        <f t="shared" si="186"/>
        <v>1.19026720475219</v>
      </c>
      <c r="AE520" s="1">
        <f t="shared" si="187"/>
        <v>0.0156918687589158</v>
      </c>
      <c r="AF520" s="1">
        <f t="shared" si="188"/>
        <v>63.7272727272727</v>
      </c>
      <c r="AG520" s="1">
        <f t="shared" si="189"/>
        <v>0.7711</v>
      </c>
      <c r="AH520" s="7">
        <f t="shared" si="190"/>
        <v>0.101358015411001</v>
      </c>
      <c r="AI520" s="7" cm="1">
        <f t="array" ref="AI520">SQRT(SUMPRODUCT(N520:T520/100,(1-($N$4:$T$4/(SUMPRODUCT(N520:T520,$N$4:$T$4)/100)))^2))</f>
        <v>0.0283459528596504</v>
      </c>
      <c r="AJ520" s="7" cm="1">
        <f t="array" ref="AJ520">SUMPRODUCT(N520:T520,$N$3:$T$3)/100</f>
        <v>1.89525413989612</v>
      </c>
      <c r="AK520" s="7" cm="1">
        <f t="array" ref="AK520">SUMPRODUCT(N520:T520/100,($N$3:$T$3-(SUMPRODUCT(N520:T520,$N$3:$T$3)/100))^2)</f>
        <v>0.00206807954721929</v>
      </c>
      <c r="AL520" s="7" cm="1">
        <f t="array" ref="AL520">SUMPRODUCT(N520:T520/100,($N$2:$T$2-(SUMPRODUCT(N520:T520,$N$2:$T$2)/100))^2)</f>
        <v>2.05513365727056</v>
      </c>
      <c r="AM520" s="7" cm="1">
        <f t="array" ref="AM520">SUMPRODUCT(N520:T520,$N$2:$T$2)/100</f>
        <v>10.654100498235</v>
      </c>
      <c r="AN520" s="1" cm="1">
        <f t="array" ref="AN520">SUMPRODUCT(N520:T520,$N$1:$T$1)/100</f>
        <v>1110.43082202411</v>
      </c>
      <c r="AO520" s="1" cm="1">
        <f t="array" ref="AO520">-8.314*SUMPRODUCT((N520:T520/100)*LN(N520:T520/100+0.000000000001))</f>
        <v>3.60047464611669</v>
      </c>
      <c r="AP520" s="1" cm="1">
        <f t="array" ref="AP520">SUMPRODUCT((N520:T520/100)^2)</f>
        <v>0.812186073794603</v>
      </c>
      <c r="AQ520" s="1" cm="1">
        <f t="array" ref="AQ520">1/SUMPRODUCT((N520:T520/100)^2)</f>
        <v>1.23124494775922</v>
      </c>
      <c r="AR520" s="1" t="s">
        <v>50</v>
      </c>
      <c r="AS520" s="6">
        <f t="shared" si="191"/>
        <v>1</v>
      </c>
      <c r="AT520" s="1">
        <v>969.85</v>
      </c>
      <c r="AU520" s="1">
        <v>6</v>
      </c>
      <c r="AV520" s="1">
        <v>50</v>
      </c>
      <c r="AW520" s="1">
        <v>399.85</v>
      </c>
      <c r="AX520" s="1">
        <v>3</v>
      </c>
      <c r="AY520" s="5">
        <f t="shared" si="192"/>
        <v>199.925</v>
      </c>
      <c r="AZ520" s="1">
        <f t="shared" si="193"/>
        <v>1.5</v>
      </c>
      <c r="BA520" s="1">
        <f t="shared" si="194"/>
        <v>1199.55</v>
      </c>
      <c r="BB520" s="1">
        <f t="shared" si="195"/>
        <v>570</v>
      </c>
      <c r="BC520" s="1" t="s">
        <v>51</v>
      </c>
      <c r="BD520" s="1">
        <v>335</v>
      </c>
      <c r="BE520" s="1" t="s">
        <v>52</v>
      </c>
      <c r="BF520" s="1" t="s">
        <v>52</v>
      </c>
      <c r="BG520" s="1">
        <v>25</v>
      </c>
      <c r="BH520" s="1">
        <f t="shared" si="196"/>
        <v>1.58404069778644</v>
      </c>
      <c r="BI520" s="1">
        <f t="shared" si="197"/>
        <v>0.851986068586528</v>
      </c>
    </row>
    <row r="521" spans="1:61">
      <c r="A521" s="1">
        <v>668</v>
      </c>
      <c r="B521" s="1" t="s">
        <v>97</v>
      </c>
      <c r="C521" s="1" t="str">
        <f>_xlfn.XLOOKUP(A521,All!$A:$A,All!$C:$C,"")</f>
        <v>Cu-Al-Cr-Mg-Ni-Si</v>
      </c>
      <c r="D521" s="1">
        <v>2</v>
      </c>
      <c r="E521" s="1" t="s">
        <v>1344</v>
      </c>
      <c r="F521" s="1">
        <f t="shared" si="176"/>
        <v>92.27</v>
      </c>
      <c r="G521" s="1">
        <v>0.49</v>
      </c>
      <c r="H521" s="1">
        <v>0.11</v>
      </c>
      <c r="I521" s="1">
        <v>0.12</v>
      </c>
      <c r="J521" s="1">
        <v>5.98</v>
      </c>
      <c r="K521" s="1">
        <v>1.03</v>
      </c>
      <c r="L521" s="1">
        <v>0</v>
      </c>
      <c r="M521" s="1" t="s">
        <v>1345</v>
      </c>
      <c r="N521" s="1" cm="1">
        <f t="array" ref="N521">(F521/$F$4)/SUMPRODUCT($F521:$L521/$F$4:$L$4)*100</f>
        <v>89.8641984588999</v>
      </c>
      <c r="O521" s="1" cm="1">
        <f t="array" ref="O521">(G521/$G$4)/SUMPRODUCT($F521:$L521/$F$4:$L$4)*100</f>
        <v>1.12392244657047</v>
      </c>
      <c r="P521" s="1" cm="1">
        <f t="array" ref="P521">(H521/$H$4)/SUMPRODUCT($F521:$L521/$F$4:$L$4)*100</f>
        <v>0.130929392522741</v>
      </c>
      <c r="Q521" s="1" cm="1">
        <f t="array" ref="Q521">(I521/$I$4)/SUMPRODUCT($F521:$L521/$F$4:$L$4)*100</f>
        <v>0.305562478066051</v>
      </c>
      <c r="R521" s="1" cm="1">
        <f t="array" ref="R521">(J521/$J$4)/SUMPRODUCT($F521:$L521/$F$4:$L$4)*100</f>
        <v>6.30564153814258</v>
      </c>
      <c r="S521" s="1" cm="1">
        <f t="array" ref="S521">(K521/$K$4)/SUMPRODUCT($F521:$L521/$F$4:$L$4)*100</f>
        <v>2.26974568579824</v>
      </c>
      <c r="T521" s="1" cm="1">
        <f t="array" ref="T521">(L521/$L$4)/SUMPRODUCT($F521:$L521/$F$4:$L$4)*100</f>
        <v>0</v>
      </c>
      <c r="U521" s="1">
        <f t="shared" si="177"/>
        <v>100</v>
      </c>
      <c r="V521" s="1">
        <f t="shared" si="178"/>
        <v>5.80582524271845</v>
      </c>
      <c r="W521" s="1">
        <f t="shared" si="179"/>
        <v>7.01</v>
      </c>
      <c r="X521" s="1">
        <f t="shared" si="180"/>
        <v>6.1594</v>
      </c>
      <c r="Y521" s="1">
        <f t="shared" si="181"/>
        <v>0.0171184022824536</v>
      </c>
      <c r="Z521" s="1">
        <f t="shared" si="182"/>
        <v>0</v>
      </c>
      <c r="AA521" s="1">
        <f t="shared" si="183"/>
        <v>0</v>
      </c>
      <c r="AB521" s="1">
        <f t="shared" si="184"/>
        <v>0.11</v>
      </c>
      <c r="AC521" s="1">
        <f t="shared" si="185"/>
        <v>0</v>
      </c>
      <c r="AD521" s="1">
        <f t="shared" si="186"/>
        <v>1.19026720475219</v>
      </c>
      <c r="AE521" s="1">
        <f t="shared" si="187"/>
        <v>0.0156918687589158</v>
      </c>
      <c r="AF521" s="1">
        <f t="shared" si="188"/>
        <v>63.7272727272727</v>
      </c>
      <c r="AG521" s="1">
        <f t="shared" si="189"/>
        <v>0.7711</v>
      </c>
      <c r="AH521" s="7">
        <f t="shared" si="190"/>
        <v>0.101358015411001</v>
      </c>
      <c r="AI521" s="7" cm="1">
        <f t="array" ref="AI521">SQRT(SUMPRODUCT(N521:T521/100,(1-($N$4:$T$4/(SUMPRODUCT(N521:T521,$N$4:$T$4)/100)))^2))</f>
        <v>0.0283459528596504</v>
      </c>
      <c r="AJ521" s="7" cm="1">
        <f t="array" ref="AJ521">SUMPRODUCT(N521:T521,$N$3:$T$3)/100</f>
        <v>1.89525413989612</v>
      </c>
      <c r="AK521" s="7" cm="1">
        <f t="array" ref="AK521">SUMPRODUCT(N521:T521/100,($N$3:$T$3-(SUMPRODUCT(N521:T521,$N$3:$T$3)/100))^2)</f>
        <v>0.00206807954721929</v>
      </c>
      <c r="AL521" s="7" cm="1">
        <f t="array" ref="AL521">SUMPRODUCT(N521:T521/100,($N$2:$T$2-(SUMPRODUCT(N521:T521,$N$2:$T$2)/100))^2)</f>
        <v>2.05513365727056</v>
      </c>
      <c r="AM521" s="7" cm="1">
        <f t="array" ref="AM521">SUMPRODUCT(N521:T521,$N$2:$T$2)/100</f>
        <v>10.654100498235</v>
      </c>
      <c r="AN521" s="1" cm="1">
        <f t="array" ref="AN521">SUMPRODUCT(N521:T521,$N$1:$T$1)/100</f>
        <v>1110.43082202411</v>
      </c>
      <c r="AO521" s="1" cm="1">
        <f t="array" ref="AO521">-8.314*SUMPRODUCT((N521:T521/100)*LN(N521:T521/100+0.000000000001))</f>
        <v>3.60047464611669</v>
      </c>
      <c r="AP521" s="1" cm="1">
        <f t="array" ref="AP521">SUMPRODUCT((N521:T521/100)^2)</f>
        <v>0.812186073794603</v>
      </c>
      <c r="AQ521" s="1" cm="1">
        <f t="array" ref="AQ521">1/SUMPRODUCT((N521:T521/100)^2)</f>
        <v>1.23124494775922</v>
      </c>
      <c r="AR521" s="1" t="s">
        <v>50</v>
      </c>
      <c r="AS521" s="6">
        <f t="shared" si="191"/>
        <v>1</v>
      </c>
      <c r="AT521" s="1">
        <v>969.85</v>
      </c>
      <c r="AU521" s="1">
        <v>6</v>
      </c>
      <c r="AV521" s="1">
        <v>50</v>
      </c>
      <c r="AW521" s="1">
        <v>399.85</v>
      </c>
      <c r="AX521" s="1">
        <v>4</v>
      </c>
      <c r="AY521" s="5">
        <f t="shared" si="192"/>
        <v>199.925</v>
      </c>
      <c r="AZ521" s="1">
        <f t="shared" si="193"/>
        <v>2</v>
      </c>
      <c r="BA521" s="1">
        <f t="shared" si="194"/>
        <v>1599.4</v>
      </c>
      <c r="BB521" s="1">
        <f t="shared" si="195"/>
        <v>570</v>
      </c>
      <c r="BC521" s="1" t="s">
        <v>51</v>
      </c>
      <c r="BD521" s="1">
        <v>335</v>
      </c>
      <c r="BE521" s="1" t="s">
        <v>52</v>
      </c>
      <c r="BF521" s="1" t="s">
        <v>52</v>
      </c>
      <c r="BG521" s="1">
        <v>25</v>
      </c>
      <c r="BH521" s="1">
        <f t="shared" si="196"/>
        <v>1.58404069778644</v>
      </c>
      <c r="BI521" s="1">
        <f t="shared" si="197"/>
        <v>0.851986068586528</v>
      </c>
    </row>
    <row r="522" spans="1:61">
      <c r="A522" s="1">
        <v>569</v>
      </c>
      <c r="B522" s="1" t="s">
        <v>97</v>
      </c>
      <c r="C522" s="1" t="str">
        <f>_xlfn.XLOOKUP(A522,All!$A:$A,All!$C:$C,"")</f>
        <v>Cu-Al-Cr-Mg-Ni-Si</v>
      </c>
      <c r="D522" s="1">
        <v>2</v>
      </c>
      <c r="E522" s="1" t="s">
        <v>1344</v>
      </c>
      <c r="F522" s="1">
        <f t="shared" si="176"/>
        <v>92.27</v>
      </c>
      <c r="G522" s="1">
        <v>0.49</v>
      </c>
      <c r="H522" s="1">
        <v>0.11</v>
      </c>
      <c r="I522" s="1">
        <v>0.12</v>
      </c>
      <c r="J522" s="1">
        <v>5.98</v>
      </c>
      <c r="K522" s="1">
        <v>1.03</v>
      </c>
      <c r="L522" s="1">
        <v>0</v>
      </c>
      <c r="M522" s="1" t="s">
        <v>1345</v>
      </c>
      <c r="N522" s="1" cm="1">
        <f t="array" ref="N522">(F522/$F$4)/SUMPRODUCT($F522:$L522/$F$4:$L$4)*100</f>
        <v>89.8641984588999</v>
      </c>
      <c r="O522" s="1" cm="1">
        <f t="array" ref="O522">(G522/$G$4)/SUMPRODUCT($F522:$L522/$F$4:$L$4)*100</f>
        <v>1.12392244657047</v>
      </c>
      <c r="P522" s="1" cm="1">
        <f t="array" ref="P522">(H522/$H$4)/SUMPRODUCT($F522:$L522/$F$4:$L$4)*100</f>
        <v>0.130929392522741</v>
      </c>
      <c r="Q522" s="1" cm="1">
        <f t="array" ref="Q522">(I522/$I$4)/SUMPRODUCT($F522:$L522/$F$4:$L$4)*100</f>
        <v>0.305562478066051</v>
      </c>
      <c r="R522" s="1" cm="1">
        <f t="array" ref="R522">(J522/$J$4)/SUMPRODUCT($F522:$L522/$F$4:$L$4)*100</f>
        <v>6.30564153814258</v>
      </c>
      <c r="S522" s="1" cm="1">
        <f t="array" ref="S522">(K522/$K$4)/SUMPRODUCT($F522:$L522/$F$4:$L$4)*100</f>
        <v>2.26974568579824</v>
      </c>
      <c r="T522" s="1" cm="1">
        <f t="array" ref="T522">(L522/$L$4)/SUMPRODUCT($F522:$L522/$F$4:$L$4)*100</f>
        <v>0</v>
      </c>
      <c r="U522" s="1">
        <f t="shared" si="177"/>
        <v>100</v>
      </c>
      <c r="V522" s="1">
        <f t="shared" si="178"/>
        <v>5.80582524271845</v>
      </c>
      <c r="W522" s="1">
        <f t="shared" si="179"/>
        <v>7.01</v>
      </c>
      <c r="X522" s="1">
        <f t="shared" si="180"/>
        <v>6.1594</v>
      </c>
      <c r="Y522" s="1">
        <f t="shared" si="181"/>
        <v>0.0171184022824536</v>
      </c>
      <c r="Z522" s="1">
        <f t="shared" si="182"/>
        <v>0</v>
      </c>
      <c r="AA522" s="1">
        <f t="shared" si="183"/>
        <v>0</v>
      </c>
      <c r="AB522" s="1">
        <f t="shared" si="184"/>
        <v>0.11</v>
      </c>
      <c r="AC522" s="1">
        <f t="shared" si="185"/>
        <v>0</v>
      </c>
      <c r="AD522" s="1">
        <f t="shared" si="186"/>
        <v>1.19026720475219</v>
      </c>
      <c r="AE522" s="1">
        <f t="shared" si="187"/>
        <v>0.0156918687589158</v>
      </c>
      <c r="AF522" s="1">
        <f t="shared" si="188"/>
        <v>63.7272727272727</v>
      </c>
      <c r="AG522" s="1">
        <f t="shared" si="189"/>
        <v>0.7711</v>
      </c>
      <c r="AH522" s="7">
        <f t="shared" si="190"/>
        <v>0.101358015411001</v>
      </c>
      <c r="AI522" s="7" cm="1">
        <f t="array" ref="AI522">SQRT(SUMPRODUCT(N522:T522/100,(1-($N$4:$T$4/(SUMPRODUCT(N522:T522,$N$4:$T$4)/100)))^2))</f>
        <v>0.0283459528596504</v>
      </c>
      <c r="AJ522" s="7" cm="1">
        <f t="array" ref="AJ522">SUMPRODUCT(N522:T522,$N$3:$T$3)/100</f>
        <v>1.89525413989612</v>
      </c>
      <c r="AK522" s="7" cm="1">
        <f t="array" ref="AK522">SUMPRODUCT(N522:T522/100,($N$3:$T$3-(SUMPRODUCT(N522:T522,$N$3:$T$3)/100))^2)</f>
        <v>0.00206807954721929</v>
      </c>
      <c r="AL522" s="7" cm="1">
        <f t="array" ref="AL522">SUMPRODUCT(N522:T522/100,($N$2:$T$2-(SUMPRODUCT(N522:T522,$N$2:$T$2)/100))^2)</f>
        <v>2.05513365727056</v>
      </c>
      <c r="AM522" s="7" cm="1">
        <f t="array" ref="AM522">SUMPRODUCT(N522:T522,$N$2:$T$2)/100</f>
        <v>10.654100498235</v>
      </c>
      <c r="AN522" s="1" cm="1">
        <f t="array" ref="AN522">SUMPRODUCT(N522:T522,$N$1:$T$1)/100</f>
        <v>1110.43082202411</v>
      </c>
      <c r="AO522" s="1" cm="1">
        <f t="array" ref="AO522">-8.314*SUMPRODUCT((N522:T522/100)*LN(N522:T522/100+0.000000000001))</f>
        <v>3.60047464611669</v>
      </c>
      <c r="AP522" s="1" cm="1">
        <f t="array" ref="AP522">SUMPRODUCT((N522:T522/100)^2)</f>
        <v>0.812186073794603</v>
      </c>
      <c r="AQ522" s="1" cm="1">
        <f t="array" ref="AQ522">1/SUMPRODUCT((N522:T522/100)^2)</f>
        <v>1.23124494775922</v>
      </c>
      <c r="AR522" s="1" t="s">
        <v>50</v>
      </c>
      <c r="AS522" s="6">
        <f t="shared" si="191"/>
        <v>1</v>
      </c>
      <c r="AT522" s="1">
        <v>969.85</v>
      </c>
      <c r="AU522" s="1">
        <v>6</v>
      </c>
      <c r="AV522" s="1">
        <v>50</v>
      </c>
      <c r="AW522" s="1">
        <v>449.85</v>
      </c>
      <c r="AX522" s="1">
        <v>0.5</v>
      </c>
      <c r="AY522" s="5">
        <f t="shared" si="192"/>
        <v>224.925</v>
      </c>
      <c r="AZ522" s="1">
        <f t="shared" si="193"/>
        <v>0.25</v>
      </c>
      <c r="BA522" s="1">
        <f t="shared" si="194"/>
        <v>224.925</v>
      </c>
      <c r="BB522" s="1">
        <f t="shared" si="195"/>
        <v>520</v>
      </c>
      <c r="BC522" s="1" t="s">
        <v>51</v>
      </c>
      <c r="BD522" s="1">
        <v>336</v>
      </c>
      <c r="BE522" s="1" t="s">
        <v>52</v>
      </c>
      <c r="BF522" s="1" t="s">
        <v>52</v>
      </c>
      <c r="BG522" s="1">
        <v>25</v>
      </c>
      <c r="BH522" s="1">
        <f t="shared" si="196"/>
        <v>1.59690162284501</v>
      </c>
      <c r="BI522" s="1">
        <f t="shared" si="197"/>
        <v>0.85142815632786</v>
      </c>
    </row>
    <row r="523" spans="1:61">
      <c r="A523" s="1">
        <v>1053</v>
      </c>
      <c r="B523" s="1" t="s">
        <v>99</v>
      </c>
      <c r="C523" s="1" t="str">
        <f>_xlfn.XLOOKUP(A523,All!$A:$A,All!$C:$C,"")</f>
        <v>Cu-Al-Cr-Mg-Ni-Si</v>
      </c>
      <c r="D523" s="1">
        <v>2</v>
      </c>
      <c r="E523" s="1" t="s">
        <v>1344</v>
      </c>
      <c r="F523" s="1">
        <f t="shared" si="176"/>
        <v>92.25</v>
      </c>
      <c r="G523" s="1">
        <v>0.5</v>
      </c>
      <c r="H523" s="1">
        <v>0.1</v>
      </c>
      <c r="I523" s="1">
        <v>0.15</v>
      </c>
      <c r="J523" s="1">
        <v>6</v>
      </c>
      <c r="K523" s="1">
        <v>1</v>
      </c>
      <c r="L523" s="1">
        <v>0</v>
      </c>
      <c r="M523" s="1" t="s">
        <v>1345</v>
      </c>
      <c r="N523" s="1" cm="1">
        <f t="array" ref="N523">(F523/$F$4)/SUMPRODUCT($F523:$L523/$F$4:$L$4)*100</f>
        <v>89.8241262975082</v>
      </c>
      <c r="O523" s="1" cm="1">
        <f t="array" ref="O523">(G523/$G$4)/SUMPRODUCT($F523:$L523/$F$4:$L$4)*100</f>
        <v>1.14659676353571</v>
      </c>
      <c r="P523" s="1" cm="1">
        <f t="array" ref="P523">(H523/$H$4)/SUMPRODUCT($F523:$L523/$F$4:$L$4)*100</f>
        <v>0.118999437932613</v>
      </c>
      <c r="Q523" s="1" cm="1">
        <f t="array" ref="Q523">(I523/$I$4)/SUMPRODUCT($F523:$L523/$F$4:$L$4)*100</f>
        <v>0.381865548739609</v>
      </c>
      <c r="R523" s="1" cm="1">
        <f t="array" ref="R523">(J523/$J$4)/SUMPRODUCT($F523:$L523/$F$4:$L$4)*100</f>
        <v>6.32528046759661</v>
      </c>
      <c r="S523" s="1" cm="1">
        <f t="array" ref="S523">(K523/$K$4)/SUMPRODUCT($F523:$L523/$F$4:$L$4)*100</f>
        <v>2.20313148468724</v>
      </c>
      <c r="T523" s="1" cm="1">
        <f t="array" ref="T523">(L523/$L$4)/SUMPRODUCT($F523:$L523/$F$4:$L$4)*100</f>
        <v>0</v>
      </c>
      <c r="U523" s="1">
        <f t="shared" si="177"/>
        <v>100</v>
      </c>
      <c r="V523" s="1">
        <f t="shared" si="178"/>
        <v>6</v>
      </c>
      <c r="W523" s="1">
        <f t="shared" si="179"/>
        <v>7</v>
      </c>
      <c r="X523" s="1">
        <f t="shared" si="180"/>
        <v>6</v>
      </c>
      <c r="Y523" s="1">
        <f t="shared" si="181"/>
        <v>0.0214285714285714</v>
      </c>
      <c r="Z523" s="1">
        <f t="shared" si="182"/>
        <v>0</v>
      </c>
      <c r="AA523" s="1">
        <f t="shared" si="183"/>
        <v>0</v>
      </c>
      <c r="AB523" s="1">
        <f t="shared" si="184"/>
        <v>0.1</v>
      </c>
      <c r="AC523" s="1">
        <f t="shared" si="185"/>
        <v>0</v>
      </c>
      <c r="AD523" s="1">
        <f t="shared" si="186"/>
        <v>1.18999437932613</v>
      </c>
      <c r="AE523" s="1">
        <f t="shared" si="187"/>
        <v>0.0142857142857143</v>
      </c>
      <c r="AF523" s="1">
        <f t="shared" si="188"/>
        <v>70</v>
      </c>
      <c r="AG523" s="1">
        <f t="shared" si="189"/>
        <v>0.7</v>
      </c>
      <c r="AH523" s="7">
        <f t="shared" si="190"/>
        <v>0.101758737024918</v>
      </c>
      <c r="AI523" s="7" cm="1">
        <f t="array" ref="AI523">SQRT(SUMPRODUCT(N523:T523/100,(1-($N$4:$T$4/(SUMPRODUCT(N523:T523,$N$4:$T$4)/100)))^2))</f>
        <v>0.0290537376869327</v>
      </c>
      <c r="AJ523" s="7" cm="1">
        <f t="array" ref="AJ523">SUMPRODUCT(N523:T523,$N$3:$T$3)/100</f>
        <v>1.8947687920439</v>
      </c>
      <c r="AK523" s="7" cm="1">
        <f t="array" ref="AK523">SUMPRODUCT(N523:T523/100,($N$3:$T$3-(SUMPRODUCT(N523:T523,$N$3:$T$3)/100))^2)</f>
        <v>0.00234106527333297</v>
      </c>
      <c r="AL523" s="7" cm="1">
        <f t="array" ref="AL523">SUMPRODUCT(N523:T523/100,($N$2:$T$2-(SUMPRODUCT(N523:T523,$N$2:$T$2)/100))^2)</f>
        <v>2.09350754742919</v>
      </c>
      <c r="AM523" s="7" cm="1">
        <f t="array" ref="AM523">SUMPRODUCT(N523:T523,$N$2:$T$2)/100</f>
        <v>10.6504823790299</v>
      </c>
      <c r="AN523" s="1" cm="1">
        <f t="array" ref="AN523">SUMPRODUCT(N523:T523,$N$1:$T$1)/100</f>
        <v>1109.7582017422</v>
      </c>
      <c r="AO523" s="1" cm="1">
        <f t="array" ref="AO523">-8.314*SUMPRODUCT((N523:T523/100)*LN(N523:T523/100+0.000000000001))</f>
        <v>3.62139437182299</v>
      </c>
      <c r="AP523" s="1" cm="1">
        <f t="array" ref="AP523">SUMPRODUCT((N523:T523/100)^2)</f>
        <v>0.811471129274498</v>
      </c>
      <c r="AQ523" s="1" cm="1">
        <f t="array" ref="AQ523">1/SUMPRODUCT((N523:T523/100)^2)</f>
        <v>1.23232973290628</v>
      </c>
      <c r="AR523" s="1" t="s">
        <v>55</v>
      </c>
      <c r="AS523" s="6">
        <f t="shared" si="191"/>
        <v>2</v>
      </c>
      <c r="AT523" s="1">
        <v>979.85</v>
      </c>
      <c r="AU523" s="1">
        <v>4</v>
      </c>
      <c r="AV523" s="1">
        <v>80</v>
      </c>
      <c r="AW523" s="1">
        <v>399.85</v>
      </c>
      <c r="AX523" s="1">
        <v>3</v>
      </c>
      <c r="AY523" s="5">
        <f t="shared" si="192"/>
        <v>319.88</v>
      </c>
      <c r="AZ523" s="1">
        <f t="shared" si="193"/>
        <v>2.4</v>
      </c>
      <c r="BA523" s="1">
        <f t="shared" si="194"/>
        <v>1199.55</v>
      </c>
      <c r="BB523" s="1">
        <f t="shared" si="195"/>
        <v>580</v>
      </c>
      <c r="BC523" s="1" t="s">
        <v>56</v>
      </c>
      <c r="BD523" s="1">
        <v>353</v>
      </c>
      <c r="BE523" s="1" t="s">
        <v>52</v>
      </c>
      <c r="BF523" s="1" t="s">
        <v>52</v>
      </c>
      <c r="BG523" s="1">
        <v>25</v>
      </c>
      <c r="BH523" s="1">
        <f t="shared" si="196"/>
        <v>1.81553734884061</v>
      </c>
      <c r="BI523" s="1">
        <f t="shared" si="197"/>
        <v>0.843595373557105</v>
      </c>
    </row>
    <row r="524" spans="1:61">
      <c r="A524" s="1">
        <v>856</v>
      </c>
      <c r="B524" s="1" t="s">
        <v>99</v>
      </c>
      <c r="C524" s="1" t="str">
        <f>_xlfn.XLOOKUP(A524,All!$A:$A,All!$C:$C,"")</f>
        <v>Cu-Al-Cr-Mg-Ni-Si</v>
      </c>
      <c r="D524" s="1">
        <v>2</v>
      </c>
      <c r="E524" s="1" t="s">
        <v>1344</v>
      </c>
      <c r="F524" s="1">
        <f t="shared" si="176"/>
        <v>92.25</v>
      </c>
      <c r="G524" s="1">
        <v>0.5</v>
      </c>
      <c r="H524" s="1">
        <v>0.1</v>
      </c>
      <c r="I524" s="1">
        <v>0.15</v>
      </c>
      <c r="J524" s="1">
        <v>6</v>
      </c>
      <c r="K524" s="1">
        <v>1</v>
      </c>
      <c r="L524" s="1">
        <v>0</v>
      </c>
      <c r="M524" s="1" t="s">
        <v>1345</v>
      </c>
      <c r="N524" s="1" cm="1">
        <f t="array" ref="N524">(F524/$F$4)/SUMPRODUCT($F524:$L524/$F$4:$L$4)*100</f>
        <v>89.8241262975082</v>
      </c>
      <c r="O524" s="1" cm="1">
        <f t="array" ref="O524">(G524/$G$4)/SUMPRODUCT($F524:$L524/$F$4:$L$4)*100</f>
        <v>1.14659676353571</v>
      </c>
      <c r="P524" s="1" cm="1">
        <f t="array" ref="P524">(H524/$H$4)/SUMPRODUCT($F524:$L524/$F$4:$L$4)*100</f>
        <v>0.118999437932613</v>
      </c>
      <c r="Q524" s="1" cm="1">
        <f t="array" ref="Q524">(I524/$I$4)/SUMPRODUCT($F524:$L524/$F$4:$L$4)*100</f>
        <v>0.381865548739609</v>
      </c>
      <c r="R524" s="1" cm="1">
        <f t="array" ref="R524">(J524/$J$4)/SUMPRODUCT($F524:$L524/$F$4:$L$4)*100</f>
        <v>6.32528046759661</v>
      </c>
      <c r="S524" s="1" cm="1">
        <f t="array" ref="S524">(K524/$K$4)/SUMPRODUCT($F524:$L524/$F$4:$L$4)*100</f>
        <v>2.20313148468724</v>
      </c>
      <c r="T524" s="1" cm="1">
        <f t="array" ref="T524">(L524/$L$4)/SUMPRODUCT($F524:$L524/$F$4:$L$4)*100</f>
        <v>0</v>
      </c>
      <c r="U524" s="1">
        <f t="shared" si="177"/>
        <v>100</v>
      </c>
      <c r="V524" s="1">
        <f t="shared" si="178"/>
        <v>6</v>
      </c>
      <c r="W524" s="1">
        <f t="shared" si="179"/>
        <v>7</v>
      </c>
      <c r="X524" s="1">
        <f t="shared" si="180"/>
        <v>6</v>
      </c>
      <c r="Y524" s="1">
        <f t="shared" si="181"/>
        <v>0.0214285714285714</v>
      </c>
      <c r="Z524" s="1">
        <f t="shared" si="182"/>
        <v>0</v>
      </c>
      <c r="AA524" s="1">
        <f t="shared" si="183"/>
        <v>0</v>
      </c>
      <c r="AB524" s="1">
        <f t="shared" si="184"/>
        <v>0.1</v>
      </c>
      <c r="AC524" s="1">
        <f t="shared" si="185"/>
        <v>0</v>
      </c>
      <c r="AD524" s="1">
        <f t="shared" si="186"/>
        <v>1.18999437932613</v>
      </c>
      <c r="AE524" s="1">
        <f t="shared" si="187"/>
        <v>0.0142857142857143</v>
      </c>
      <c r="AF524" s="1">
        <f t="shared" si="188"/>
        <v>70</v>
      </c>
      <c r="AG524" s="1">
        <f t="shared" si="189"/>
        <v>0.7</v>
      </c>
      <c r="AH524" s="7">
        <f t="shared" si="190"/>
        <v>0.101758737024918</v>
      </c>
      <c r="AI524" s="7" cm="1">
        <f t="array" ref="AI524">SQRT(SUMPRODUCT(N524:T524/100,(1-($N$4:$T$4/(SUMPRODUCT(N524:T524,$N$4:$T$4)/100)))^2))</f>
        <v>0.0290537376869327</v>
      </c>
      <c r="AJ524" s="7" cm="1">
        <f t="array" ref="AJ524">SUMPRODUCT(N524:T524,$N$3:$T$3)/100</f>
        <v>1.8947687920439</v>
      </c>
      <c r="AK524" s="7" cm="1">
        <f t="array" ref="AK524">SUMPRODUCT(N524:T524/100,($N$3:$T$3-(SUMPRODUCT(N524:T524,$N$3:$T$3)/100))^2)</f>
        <v>0.00234106527333297</v>
      </c>
      <c r="AL524" s="7" cm="1">
        <f t="array" ref="AL524">SUMPRODUCT(N524:T524/100,($N$2:$T$2-(SUMPRODUCT(N524:T524,$N$2:$T$2)/100))^2)</f>
        <v>2.09350754742919</v>
      </c>
      <c r="AM524" s="7" cm="1">
        <f t="array" ref="AM524">SUMPRODUCT(N524:T524,$N$2:$T$2)/100</f>
        <v>10.6504823790299</v>
      </c>
      <c r="AN524" s="1" cm="1">
        <f t="array" ref="AN524">SUMPRODUCT(N524:T524,$N$1:$T$1)/100</f>
        <v>1109.7582017422</v>
      </c>
      <c r="AO524" s="1" cm="1">
        <f t="array" ref="AO524">-8.314*SUMPRODUCT((N524:T524/100)*LN(N524:T524/100+0.000000000001))</f>
        <v>3.62139437182299</v>
      </c>
      <c r="AP524" s="1" cm="1">
        <f t="array" ref="AP524">SUMPRODUCT((N524:T524/100)^2)</f>
        <v>0.811471129274498</v>
      </c>
      <c r="AQ524" s="1" cm="1">
        <f t="array" ref="AQ524">1/SUMPRODUCT((N524:T524/100)^2)</f>
        <v>1.23232973290628</v>
      </c>
      <c r="AR524" s="1" t="s">
        <v>55</v>
      </c>
      <c r="AS524" s="6">
        <f t="shared" si="191"/>
        <v>2</v>
      </c>
      <c r="AT524" s="1">
        <v>979.85</v>
      </c>
      <c r="AU524" s="1">
        <v>4</v>
      </c>
      <c r="AV524" s="1">
        <v>80</v>
      </c>
      <c r="AW524" s="1">
        <v>449.85</v>
      </c>
      <c r="AX524" s="1">
        <v>0.17</v>
      </c>
      <c r="AY524" s="5">
        <f t="shared" si="192"/>
        <v>359.88</v>
      </c>
      <c r="AZ524" s="1">
        <f t="shared" si="193"/>
        <v>0.136</v>
      </c>
      <c r="BA524" s="1">
        <f t="shared" si="194"/>
        <v>76.4745</v>
      </c>
      <c r="BB524" s="1">
        <f t="shared" si="195"/>
        <v>530</v>
      </c>
      <c r="BC524" s="1" t="s">
        <v>56</v>
      </c>
      <c r="BD524" s="1">
        <v>361</v>
      </c>
      <c r="BE524" s="1" t="s">
        <v>52</v>
      </c>
      <c r="BF524" s="1" t="s">
        <v>52</v>
      </c>
      <c r="BG524" s="1">
        <v>25</v>
      </c>
      <c r="BH524" s="1">
        <f t="shared" si="196"/>
        <v>1.91842474930914</v>
      </c>
      <c r="BI524" s="1">
        <f t="shared" si="197"/>
        <v>0.841003664585931</v>
      </c>
    </row>
    <row r="525" spans="1:61">
      <c r="A525" s="1">
        <v>851</v>
      </c>
      <c r="B525" s="1" t="s">
        <v>99</v>
      </c>
      <c r="C525" s="1" t="str">
        <f>_xlfn.XLOOKUP(A525,All!$A:$A,All!$C:$C,"")</f>
        <v>Cu-Al-Cr-Mg-Ni-Si</v>
      </c>
      <c r="D525" s="1">
        <v>2</v>
      </c>
      <c r="E525" s="1" t="s">
        <v>1344</v>
      </c>
      <c r="F525" s="1">
        <f t="shared" si="176"/>
        <v>92.25</v>
      </c>
      <c r="G525" s="1">
        <v>0.5</v>
      </c>
      <c r="H525" s="1">
        <v>0.1</v>
      </c>
      <c r="I525" s="1">
        <v>0.15</v>
      </c>
      <c r="J525" s="1">
        <v>6</v>
      </c>
      <c r="K525" s="1">
        <v>1</v>
      </c>
      <c r="L525" s="1">
        <v>0</v>
      </c>
      <c r="M525" s="1" t="s">
        <v>1345</v>
      </c>
      <c r="N525" s="1" cm="1">
        <f t="array" ref="N525">(F525/$F$4)/SUMPRODUCT($F525:$L525/$F$4:$L$4)*100</f>
        <v>89.8241262975082</v>
      </c>
      <c r="O525" s="1" cm="1">
        <f t="array" ref="O525">(G525/$G$4)/SUMPRODUCT($F525:$L525/$F$4:$L$4)*100</f>
        <v>1.14659676353571</v>
      </c>
      <c r="P525" s="1" cm="1">
        <f t="array" ref="P525">(H525/$H$4)/SUMPRODUCT($F525:$L525/$F$4:$L$4)*100</f>
        <v>0.118999437932613</v>
      </c>
      <c r="Q525" s="1" cm="1">
        <f t="array" ref="Q525">(I525/$I$4)/SUMPRODUCT($F525:$L525/$F$4:$L$4)*100</f>
        <v>0.381865548739609</v>
      </c>
      <c r="R525" s="1" cm="1">
        <f t="array" ref="R525">(J525/$J$4)/SUMPRODUCT($F525:$L525/$F$4:$L$4)*100</f>
        <v>6.32528046759661</v>
      </c>
      <c r="S525" s="1" cm="1">
        <f t="array" ref="S525">(K525/$K$4)/SUMPRODUCT($F525:$L525/$F$4:$L$4)*100</f>
        <v>2.20313148468724</v>
      </c>
      <c r="T525" s="1" cm="1">
        <f t="array" ref="T525">(L525/$L$4)/SUMPRODUCT($F525:$L525/$F$4:$L$4)*100</f>
        <v>0</v>
      </c>
      <c r="U525" s="1">
        <f t="shared" si="177"/>
        <v>100</v>
      </c>
      <c r="V525" s="1">
        <f t="shared" si="178"/>
        <v>6</v>
      </c>
      <c r="W525" s="1">
        <f t="shared" si="179"/>
        <v>7</v>
      </c>
      <c r="X525" s="1">
        <f t="shared" si="180"/>
        <v>6</v>
      </c>
      <c r="Y525" s="1">
        <f t="shared" si="181"/>
        <v>0.0214285714285714</v>
      </c>
      <c r="Z525" s="1">
        <f t="shared" si="182"/>
        <v>0</v>
      </c>
      <c r="AA525" s="1">
        <f t="shared" si="183"/>
        <v>0</v>
      </c>
      <c r="AB525" s="1">
        <f t="shared" si="184"/>
        <v>0.1</v>
      </c>
      <c r="AC525" s="1">
        <f t="shared" si="185"/>
        <v>0</v>
      </c>
      <c r="AD525" s="1">
        <f t="shared" si="186"/>
        <v>1.18999437932613</v>
      </c>
      <c r="AE525" s="1">
        <f t="shared" si="187"/>
        <v>0.0142857142857143</v>
      </c>
      <c r="AF525" s="1">
        <f t="shared" si="188"/>
        <v>70</v>
      </c>
      <c r="AG525" s="1">
        <f t="shared" si="189"/>
        <v>0.7</v>
      </c>
      <c r="AH525" s="7">
        <f t="shared" si="190"/>
        <v>0.101758737024918</v>
      </c>
      <c r="AI525" s="7" cm="1">
        <f t="array" ref="AI525">SQRT(SUMPRODUCT(N525:T525/100,(1-($N$4:$T$4/(SUMPRODUCT(N525:T525,$N$4:$T$4)/100)))^2))</f>
        <v>0.0290537376869327</v>
      </c>
      <c r="AJ525" s="7" cm="1">
        <f t="array" ref="AJ525">SUMPRODUCT(N525:T525,$N$3:$T$3)/100</f>
        <v>1.8947687920439</v>
      </c>
      <c r="AK525" s="7" cm="1">
        <f t="array" ref="AK525">SUMPRODUCT(N525:T525/100,($N$3:$T$3-(SUMPRODUCT(N525:T525,$N$3:$T$3)/100))^2)</f>
        <v>0.00234106527333297</v>
      </c>
      <c r="AL525" s="7" cm="1">
        <f t="array" ref="AL525">SUMPRODUCT(N525:T525/100,($N$2:$T$2-(SUMPRODUCT(N525:T525,$N$2:$T$2)/100))^2)</f>
        <v>2.09350754742919</v>
      </c>
      <c r="AM525" s="7" cm="1">
        <f t="array" ref="AM525">SUMPRODUCT(N525:T525,$N$2:$T$2)/100</f>
        <v>10.6504823790299</v>
      </c>
      <c r="AN525" s="1" cm="1">
        <f t="array" ref="AN525">SUMPRODUCT(N525:T525,$N$1:$T$1)/100</f>
        <v>1109.7582017422</v>
      </c>
      <c r="AO525" s="1" cm="1">
        <f t="array" ref="AO525">-8.314*SUMPRODUCT((N525:T525/100)*LN(N525:T525/100+0.000000000001))</f>
        <v>3.62139437182299</v>
      </c>
      <c r="AP525" s="1" cm="1">
        <f t="array" ref="AP525">SUMPRODUCT((N525:T525/100)^2)</f>
        <v>0.811471129274498</v>
      </c>
      <c r="AQ525" s="1" cm="1">
        <f t="array" ref="AQ525">1/SUMPRODUCT((N525:T525/100)^2)</f>
        <v>1.23232973290628</v>
      </c>
      <c r="AR525" s="1" t="s">
        <v>55</v>
      </c>
      <c r="AS525" s="6">
        <f t="shared" si="191"/>
        <v>2</v>
      </c>
      <c r="AT525" s="1">
        <v>979.85</v>
      </c>
      <c r="AU525" s="1">
        <v>4</v>
      </c>
      <c r="AV525" s="1">
        <v>60</v>
      </c>
      <c r="AW525" s="1">
        <v>449.85</v>
      </c>
      <c r="AX525" s="1">
        <v>0.17</v>
      </c>
      <c r="AY525" s="5">
        <f t="shared" si="192"/>
        <v>269.91</v>
      </c>
      <c r="AZ525" s="1">
        <f t="shared" si="193"/>
        <v>0.102</v>
      </c>
      <c r="BA525" s="1">
        <f t="shared" si="194"/>
        <v>76.4745</v>
      </c>
      <c r="BB525" s="1">
        <f t="shared" si="195"/>
        <v>530</v>
      </c>
      <c r="BC525" s="1" t="s">
        <v>56</v>
      </c>
      <c r="BD525" s="1">
        <v>373</v>
      </c>
      <c r="BE525" s="1" t="s">
        <v>52</v>
      </c>
      <c r="BF525" s="1" t="s">
        <v>52</v>
      </c>
      <c r="BG525" s="1">
        <v>25</v>
      </c>
      <c r="BH525" s="1">
        <f t="shared" si="196"/>
        <v>2.07275585001192</v>
      </c>
      <c r="BI525" s="1">
        <f t="shared" si="197"/>
        <v>0.838448835114117</v>
      </c>
    </row>
    <row r="526" spans="1:61">
      <c r="A526" s="1">
        <v>858</v>
      </c>
      <c r="B526" s="1" t="s">
        <v>99</v>
      </c>
      <c r="C526" s="1" t="str">
        <f>_xlfn.XLOOKUP(A526,All!$A:$A,All!$C:$C,"")</f>
        <v>Cu-Al-Cr-Mg-Ni-Si</v>
      </c>
      <c r="D526" s="1">
        <v>2</v>
      </c>
      <c r="E526" s="1" t="s">
        <v>1344</v>
      </c>
      <c r="F526" s="1">
        <f t="shared" si="176"/>
        <v>92.25</v>
      </c>
      <c r="G526" s="1">
        <v>0.5</v>
      </c>
      <c r="H526" s="1">
        <v>0.1</v>
      </c>
      <c r="I526" s="1">
        <v>0.15</v>
      </c>
      <c r="J526" s="1">
        <v>6</v>
      </c>
      <c r="K526" s="1">
        <v>1</v>
      </c>
      <c r="L526" s="1">
        <v>0</v>
      </c>
      <c r="M526" s="1" t="s">
        <v>1345</v>
      </c>
      <c r="N526" s="1" cm="1">
        <f t="array" ref="N526">(F526/$F$4)/SUMPRODUCT($F526:$L526/$F$4:$L$4)*100</f>
        <v>89.8241262975082</v>
      </c>
      <c r="O526" s="1" cm="1">
        <f t="array" ref="O526">(G526/$G$4)/SUMPRODUCT($F526:$L526/$F$4:$L$4)*100</f>
        <v>1.14659676353571</v>
      </c>
      <c r="P526" s="1" cm="1">
        <f t="array" ref="P526">(H526/$H$4)/SUMPRODUCT($F526:$L526/$F$4:$L$4)*100</f>
        <v>0.118999437932613</v>
      </c>
      <c r="Q526" s="1" cm="1">
        <f t="array" ref="Q526">(I526/$I$4)/SUMPRODUCT($F526:$L526/$F$4:$L$4)*100</f>
        <v>0.381865548739609</v>
      </c>
      <c r="R526" s="1" cm="1">
        <f t="array" ref="R526">(J526/$J$4)/SUMPRODUCT($F526:$L526/$F$4:$L$4)*100</f>
        <v>6.32528046759661</v>
      </c>
      <c r="S526" s="1" cm="1">
        <f t="array" ref="S526">(K526/$K$4)/SUMPRODUCT($F526:$L526/$F$4:$L$4)*100</f>
        <v>2.20313148468724</v>
      </c>
      <c r="T526" s="1" cm="1">
        <f t="array" ref="T526">(L526/$L$4)/SUMPRODUCT($F526:$L526/$F$4:$L$4)*100</f>
        <v>0</v>
      </c>
      <c r="U526" s="1">
        <f t="shared" si="177"/>
        <v>100</v>
      </c>
      <c r="V526" s="1">
        <f t="shared" si="178"/>
        <v>6</v>
      </c>
      <c r="W526" s="1">
        <f t="shared" si="179"/>
        <v>7</v>
      </c>
      <c r="X526" s="1">
        <f t="shared" si="180"/>
        <v>6</v>
      </c>
      <c r="Y526" s="1">
        <f t="shared" si="181"/>
        <v>0.0214285714285714</v>
      </c>
      <c r="Z526" s="1">
        <f t="shared" si="182"/>
        <v>0</v>
      </c>
      <c r="AA526" s="1">
        <f t="shared" si="183"/>
        <v>0</v>
      </c>
      <c r="AB526" s="1">
        <f t="shared" si="184"/>
        <v>0.1</v>
      </c>
      <c r="AC526" s="1">
        <f t="shared" si="185"/>
        <v>0</v>
      </c>
      <c r="AD526" s="1">
        <f t="shared" si="186"/>
        <v>1.18999437932613</v>
      </c>
      <c r="AE526" s="1">
        <f t="shared" si="187"/>
        <v>0.0142857142857143</v>
      </c>
      <c r="AF526" s="1">
        <f t="shared" si="188"/>
        <v>70</v>
      </c>
      <c r="AG526" s="1">
        <f t="shared" si="189"/>
        <v>0.7</v>
      </c>
      <c r="AH526" s="7">
        <f t="shared" si="190"/>
        <v>0.101758737024918</v>
      </c>
      <c r="AI526" s="7" cm="1">
        <f t="array" ref="AI526">SQRT(SUMPRODUCT(N526:T526/100,(1-($N$4:$T$4/(SUMPRODUCT(N526:T526,$N$4:$T$4)/100)))^2))</f>
        <v>0.0290537376869327</v>
      </c>
      <c r="AJ526" s="7" cm="1">
        <f t="array" ref="AJ526">SUMPRODUCT(N526:T526,$N$3:$T$3)/100</f>
        <v>1.8947687920439</v>
      </c>
      <c r="AK526" s="7" cm="1">
        <f t="array" ref="AK526">SUMPRODUCT(N526:T526/100,($N$3:$T$3-(SUMPRODUCT(N526:T526,$N$3:$T$3)/100))^2)</f>
        <v>0.00234106527333297</v>
      </c>
      <c r="AL526" s="7" cm="1">
        <f t="array" ref="AL526">SUMPRODUCT(N526:T526/100,($N$2:$T$2-(SUMPRODUCT(N526:T526,$N$2:$T$2)/100))^2)</f>
        <v>2.09350754742919</v>
      </c>
      <c r="AM526" s="7" cm="1">
        <f t="array" ref="AM526">SUMPRODUCT(N526:T526,$N$2:$T$2)/100</f>
        <v>10.6504823790299</v>
      </c>
      <c r="AN526" s="1" cm="1">
        <f t="array" ref="AN526">SUMPRODUCT(N526:T526,$N$1:$T$1)/100</f>
        <v>1109.7582017422</v>
      </c>
      <c r="AO526" s="1" cm="1">
        <f t="array" ref="AO526">-8.314*SUMPRODUCT((N526:T526/100)*LN(N526:T526/100+0.000000000001))</f>
        <v>3.62139437182299</v>
      </c>
      <c r="AP526" s="1" cm="1">
        <f t="array" ref="AP526">SUMPRODUCT((N526:T526/100)^2)</f>
        <v>0.811471129274498</v>
      </c>
      <c r="AQ526" s="1" cm="1">
        <f t="array" ref="AQ526">1/SUMPRODUCT((N526:T526/100)^2)</f>
        <v>1.23232973290628</v>
      </c>
      <c r="AR526" s="1" t="s">
        <v>55</v>
      </c>
      <c r="AS526" s="6">
        <f t="shared" si="191"/>
        <v>2</v>
      </c>
      <c r="AT526" s="1">
        <v>979.85</v>
      </c>
      <c r="AU526" s="1">
        <v>4</v>
      </c>
      <c r="AV526" s="1">
        <v>55</v>
      </c>
      <c r="AW526" s="1">
        <v>449.85</v>
      </c>
      <c r="AX526" s="1">
        <v>0.2167</v>
      </c>
      <c r="AY526" s="5">
        <f t="shared" si="192"/>
        <v>247.4175</v>
      </c>
      <c r="AZ526" s="1">
        <f t="shared" si="193"/>
        <v>0.119185</v>
      </c>
      <c r="BA526" s="1">
        <f t="shared" si="194"/>
        <v>97.482495</v>
      </c>
      <c r="BB526" s="1">
        <f t="shared" si="195"/>
        <v>530</v>
      </c>
      <c r="BC526" s="1" t="s">
        <v>56</v>
      </c>
      <c r="BD526" s="1">
        <v>381</v>
      </c>
      <c r="BE526" s="1" t="s">
        <v>52</v>
      </c>
      <c r="BF526" s="1" t="s">
        <v>1241</v>
      </c>
      <c r="BG526" s="1">
        <v>25</v>
      </c>
      <c r="BH526" s="1">
        <f t="shared" si="196"/>
        <v>2.17564325048044</v>
      </c>
      <c r="BI526" s="1">
        <f t="shared" si="197"/>
        <v>0.837640427960517</v>
      </c>
    </row>
    <row r="527" spans="1:61">
      <c r="A527" s="1">
        <v>549</v>
      </c>
      <c r="B527" s="1" t="s">
        <v>97</v>
      </c>
      <c r="C527" s="1" t="str">
        <f>_xlfn.XLOOKUP(A527,All!$A:$A,All!$C:$C,"")</f>
        <v>Cu-Al-Cr-Mg-Ni-Si</v>
      </c>
      <c r="D527" s="1">
        <v>2</v>
      </c>
      <c r="E527" s="1" t="s">
        <v>1344</v>
      </c>
      <c r="F527" s="1">
        <f t="shared" si="176"/>
        <v>92.27</v>
      </c>
      <c r="G527" s="1">
        <v>0.49</v>
      </c>
      <c r="H527" s="1">
        <v>0.11</v>
      </c>
      <c r="I527" s="1">
        <v>0.12</v>
      </c>
      <c r="J527" s="1">
        <v>5.98</v>
      </c>
      <c r="K527" s="1">
        <v>1.03</v>
      </c>
      <c r="L527" s="1">
        <v>0</v>
      </c>
      <c r="M527" s="1" t="s">
        <v>1345</v>
      </c>
      <c r="N527" s="1" cm="1">
        <f t="array" ref="N527">(F527/$F$4)/SUMPRODUCT($F527:$L527/$F$4:$L$4)*100</f>
        <v>89.8641984588999</v>
      </c>
      <c r="O527" s="1" cm="1">
        <f t="array" ref="O527">(G527/$G$4)/SUMPRODUCT($F527:$L527/$F$4:$L$4)*100</f>
        <v>1.12392244657047</v>
      </c>
      <c r="P527" s="1" cm="1">
        <f t="array" ref="P527">(H527/$H$4)/SUMPRODUCT($F527:$L527/$F$4:$L$4)*100</f>
        <v>0.130929392522741</v>
      </c>
      <c r="Q527" s="1" cm="1">
        <f t="array" ref="Q527">(I527/$I$4)/SUMPRODUCT($F527:$L527/$F$4:$L$4)*100</f>
        <v>0.305562478066051</v>
      </c>
      <c r="R527" s="1" cm="1">
        <f t="array" ref="R527">(J527/$J$4)/SUMPRODUCT($F527:$L527/$F$4:$L$4)*100</f>
        <v>6.30564153814258</v>
      </c>
      <c r="S527" s="1" cm="1">
        <f t="array" ref="S527">(K527/$K$4)/SUMPRODUCT($F527:$L527/$F$4:$L$4)*100</f>
        <v>2.26974568579824</v>
      </c>
      <c r="T527" s="1" cm="1">
        <f t="array" ref="T527">(L527/$L$4)/SUMPRODUCT($F527:$L527/$F$4:$L$4)*100</f>
        <v>0</v>
      </c>
      <c r="U527" s="1">
        <f t="shared" si="177"/>
        <v>100</v>
      </c>
      <c r="V527" s="1">
        <f t="shared" si="178"/>
        <v>5.80582524271845</v>
      </c>
      <c r="W527" s="1">
        <f t="shared" si="179"/>
        <v>7.01</v>
      </c>
      <c r="X527" s="1">
        <f t="shared" si="180"/>
        <v>6.1594</v>
      </c>
      <c r="Y527" s="1">
        <f t="shared" si="181"/>
        <v>0.0171184022824536</v>
      </c>
      <c r="Z527" s="1">
        <f t="shared" si="182"/>
        <v>0</v>
      </c>
      <c r="AA527" s="1">
        <f t="shared" si="183"/>
        <v>0</v>
      </c>
      <c r="AB527" s="1">
        <f t="shared" si="184"/>
        <v>0.11</v>
      </c>
      <c r="AC527" s="1">
        <f t="shared" si="185"/>
        <v>0</v>
      </c>
      <c r="AD527" s="1">
        <f t="shared" si="186"/>
        <v>1.19026720475219</v>
      </c>
      <c r="AE527" s="1">
        <f t="shared" si="187"/>
        <v>0.0156918687589158</v>
      </c>
      <c r="AF527" s="1">
        <f t="shared" si="188"/>
        <v>63.7272727272727</v>
      </c>
      <c r="AG527" s="1">
        <f t="shared" si="189"/>
        <v>0.7711</v>
      </c>
      <c r="AH527" s="7">
        <f t="shared" si="190"/>
        <v>0.101358015411001</v>
      </c>
      <c r="AI527" s="7" cm="1">
        <f t="array" ref="AI527">SQRT(SUMPRODUCT(N527:T527/100,(1-($N$4:$T$4/(SUMPRODUCT(N527:T527,$N$4:$T$4)/100)))^2))</f>
        <v>0.0283459528596504</v>
      </c>
      <c r="AJ527" s="7" cm="1">
        <f t="array" ref="AJ527">SUMPRODUCT(N527:T527,$N$3:$T$3)/100</f>
        <v>1.89525413989612</v>
      </c>
      <c r="AK527" s="7" cm="1">
        <f t="array" ref="AK527">SUMPRODUCT(N527:T527/100,($N$3:$T$3-(SUMPRODUCT(N527:T527,$N$3:$T$3)/100))^2)</f>
        <v>0.00206807954721929</v>
      </c>
      <c r="AL527" s="7" cm="1">
        <f t="array" ref="AL527">SUMPRODUCT(N527:T527/100,($N$2:$T$2-(SUMPRODUCT(N527:T527,$N$2:$T$2)/100))^2)</f>
        <v>2.05513365727056</v>
      </c>
      <c r="AM527" s="7" cm="1">
        <f t="array" ref="AM527">SUMPRODUCT(N527:T527,$N$2:$T$2)/100</f>
        <v>10.654100498235</v>
      </c>
      <c r="AN527" s="1" cm="1">
        <f t="array" ref="AN527">SUMPRODUCT(N527:T527,$N$1:$T$1)/100</f>
        <v>1110.43082202411</v>
      </c>
      <c r="AO527" s="1" cm="1">
        <f t="array" ref="AO527">-8.314*SUMPRODUCT((N527:T527/100)*LN(N527:T527/100+0.000000000001))</f>
        <v>3.60047464611669</v>
      </c>
      <c r="AP527" s="1" cm="1">
        <f t="array" ref="AP527">SUMPRODUCT((N527:T527/100)^2)</f>
        <v>0.812186073794603</v>
      </c>
      <c r="AQ527" s="1" cm="1">
        <f t="array" ref="AQ527">1/SUMPRODUCT((N527:T527/100)^2)</f>
        <v>1.23124494775922</v>
      </c>
      <c r="AR527" s="1" t="s">
        <v>50</v>
      </c>
      <c r="AS527" s="6">
        <f t="shared" si="191"/>
        <v>1</v>
      </c>
      <c r="AT527" s="1">
        <v>969.85</v>
      </c>
      <c r="AU527" s="1">
        <v>6</v>
      </c>
      <c r="AV527" s="1">
        <v>50</v>
      </c>
      <c r="AW527" s="1">
        <v>749.85</v>
      </c>
      <c r="AX527" s="1">
        <v>0.25</v>
      </c>
      <c r="AY527" s="5">
        <f t="shared" si="192"/>
        <v>374.925</v>
      </c>
      <c r="AZ527" s="1">
        <f t="shared" si="193"/>
        <v>0.125</v>
      </c>
      <c r="BA527" s="1">
        <f t="shared" si="194"/>
        <v>187.4625</v>
      </c>
      <c r="BB527" s="1">
        <f t="shared" si="195"/>
        <v>220</v>
      </c>
      <c r="BC527" s="1" t="s">
        <v>51</v>
      </c>
      <c r="BD527" s="1">
        <v>262</v>
      </c>
      <c r="BE527" s="1" t="s">
        <v>52</v>
      </c>
      <c r="BF527" s="1" t="s">
        <v>52</v>
      </c>
      <c r="BG527" s="1">
        <v>24</v>
      </c>
      <c r="BH527" s="1">
        <f t="shared" si="196"/>
        <v>0.645193168511188</v>
      </c>
      <c r="BI527" s="1">
        <f t="shared" si="197"/>
        <v>0.931224940654771</v>
      </c>
    </row>
    <row r="528" spans="1:61">
      <c r="A528" s="1">
        <v>636</v>
      </c>
      <c r="B528" s="1" t="s">
        <v>97</v>
      </c>
      <c r="C528" s="1" t="str">
        <f>_xlfn.XLOOKUP(A528,All!$A:$A,All!$C:$C,"")</f>
        <v>Cu-Al-Cr-Mg-Ni-Si</v>
      </c>
      <c r="D528" s="1">
        <v>2</v>
      </c>
      <c r="E528" s="1" t="s">
        <v>1344</v>
      </c>
      <c r="F528" s="1">
        <f t="shared" si="176"/>
        <v>92.27</v>
      </c>
      <c r="G528" s="1">
        <v>0.49</v>
      </c>
      <c r="H528" s="1">
        <v>0.11</v>
      </c>
      <c r="I528" s="1">
        <v>0.12</v>
      </c>
      <c r="J528" s="1">
        <v>5.98</v>
      </c>
      <c r="K528" s="1">
        <v>1.03</v>
      </c>
      <c r="L528" s="1">
        <v>0</v>
      </c>
      <c r="M528" s="1" t="s">
        <v>1345</v>
      </c>
      <c r="N528" s="1" cm="1">
        <f t="array" ref="N528">(F528/$F$4)/SUMPRODUCT($F528:$L528/$F$4:$L$4)*100</f>
        <v>89.8641984588999</v>
      </c>
      <c r="O528" s="1" cm="1">
        <f t="array" ref="O528">(G528/$G$4)/SUMPRODUCT($F528:$L528/$F$4:$L$4)*100</f>
        <v>1.12392244657047</v>
      </c>
      <c r="P528" s="1" cm="1">
        <f t="array" ref="P528">(H528/$H$4)/SUMPRODUCT($F528:$L528/$F$4:$L$4)*100</f>
        <v>0.130929392522741</v>
      </c>
      <c r="Q528" s="1" cm="1">
        <f t="array" ref="Q528">(I528/$I$4)/SUMPRODUCT($F528:$L528/$F$4:$L$4)*100</f>
        <v>0.305562478066051</v>
      </c>
      <c r="R528" s="1" cm="1">
        <f t="array" ref="R528">(J528/$J$4)/SUMPRODUCT($F528:$L528/$F$4:$L$4)*100</f>
        <v>6.30564153814258</v>
      </c>
      <c r="S528" s="1" cm="1">
        <f t="array" ref="S528">(K528/$K$4)/SUMPRODUCT($F528:$L528/$F$4:$L$4)*100</f>
        <v>2.26974568579824</v>
      </c>
      <c r="T528" s="1" cm="1">
        <f t="array" ref="T528">(L528/$L$4)/SUMPRODUCT($F528:$L528/$F$4:$L$4)*100</f>
        <v>0</v>
      </c>
      <c r="U528" s="1">
        <f t="shared" si="177"/>
        <v>100</v>
      </c>
      <c r="V528" s="1">
        <f t="shared" si="178"/>
        <v>5.80582524271845</v>
      </c>
      <c r="W528" s="1">
        <f t="shared" si="179"/>
        <v>7.01</v>
      </c>
      <c r="X528" s="1">
        <f t="shared" si="180"/>
        <v>6.1594</v>
      </c>
      <c r="Y528" s="1">
        <f t="shared" si="181"/>
        <v>0.0171184022824536</v>
      </c>
      <c r="Z528" s="1">
        <f t="shared" si="182"/>
        <v>0</v>
      </c>
      <c r="AA528" s="1">
        <f t="shared" si="183"/>
        <v>0</v>
      </c>
      <c r="AB528" s="1">
        <f t="shared" si="184"/>
        <v>0.11</v>
      </c>
      <c r="AC528" s="1">
        <f t="shared" si="185"/>
        <v>0</v>
      </c>
      <c r="AD528" s="1">
        <f t="shared" si="186"/>
        <v>1.19026720475219</v>
      </c>
      <c r="AE528" s="1">
        <f t="shared" si="187"/>
        <v>0.0156918687589158</v>
      </c>
      <c r="AF528" s="1">
        <f t="shared" si="188"/>
        <v>63.7272727272727</v>
      </c>
      <c r="AG528" s="1">
        <f t="shared" si="189"/>
        <v>0.7711</v>
      </c>
      <c r="AH528" s="7">
        <f t="shared" si="190"/>
        <v>0.101358015411001</v>
      </c>
      <c r="AI528" s="7" cm="1">
        <f t="array" ref="AI528">SQRT(SUMPRODUCT(N528:T528/100,(1-($N$4:$T$4/(SUMPRODUCT(N528:T528,$N$4:$T$4)/100)))^2))</f>
        <v>0.0283459528596504</v>
      </c>
      <c r="AJ528" s="7" cm="1">
        <f t="array" ref="AJ528">SUMPRODUCT(N528:T528,$N$3:$T$3)/100</f>
        <v>1.89525413989612</v>
      </c>
      <c r="AK528" s="7" cm="1">
        <f t="array" ref="AK528">SUMPRODUCT(N528:T528/100,($N$3:$T$3-(SUMPRODUCT(N528:T528,$N$3:$T$3)/100))^2)</f>
        <v>0.00206807954721929</v>
      </c>
      <c r="AL528" s="7" cm="1">
        <f t="array" ref="AL528">SUMPRODUCT(N528:T528/100,($N$2:$T$2-(SUMPRODUCT(N528:T528,$N$2:$T$2)/100))^2)</f>
        <v>2.05513365727056</v>
      </c>
      <c r="AM528" s="7" cm="1">
        <f t="array" ref="AM528">SUMPRODUCT(N528:T528,$N$2:$T$2)/100</f>
        <v>10.654100498235</v>
      </c>
      <c r="AN528" s="1" cm="1">
        <f t="array" ref="AN528">SUMPRODUCT(N528:T528,$N$1:$T$1)/100</f>
        <v>1110.43082202411</v>
      </c>
      <c r="AO528" s="1" cm="1">
        <f t="array" ref="AO528">-8.314*SUMPRODUCT((N528:T528/100)*LN(N528:T528/100+0.000000000001))</f>
        <v>3.60047464611669</v>
      </c>
      <c r="AP528" s="1" cm="1">
        <f t="array" ref="AP528">SUMPRODUCT((N528:T528/100)^2)</f>
        <v>0.812186073794603</v>
      </c>
      <c r="AQ528" s="1" cm="1">
        <f t="array" ref="AQ528">1/SUMPRODUCT((N528:T528/100)^2)</f>
        <v>1.23124494775922</v>
      </c>
      <c r="AR528" s="1" t="s">
        <v>50</v>
      </c>
      <c r="AS528" s="6">
        <f t="shared" si="191"/>
        <v>1</v>
      </c>
      <c r="AT528" s="1">
        <v>969.85</v>
      </c>
      <c r="AU528" s="1">
        <v>6</v>
      </c>
      <c r="AV528" s="1">
        <v>50</v>
      </c>
      <c r="AW528" s="1">
        <v>399.85</v>
      </c>
      <c r="AX528" s="1">
        <v>2</v>
      </c>
      <c r="AY528" s="5">
        <f t="shared" si="192"/>
        <v>199.925</v>
      </c>
      <c r="AZ528" s="1">
        <f t="shared" si="193"/>
        <v>1</v>
      </c>
      <c r="BA528" s="1">
        <f t="shared" si="194"/>
        <v>799.7</v>
      </c>
      <c r="BB528" s="1">
        <f t="shared" si="195"/>
        <v>570</v>
      </c>
      <c r="BC528" s="1" t="s">
        <v>51</v>
      </c>
      <c r="BD528" s="1">
        <v>329</v>
      </c>
      <c r="BE528" s="1" t="s">
        <v>52</v>
      </c>
      <c r="BF528" s="1" t="s">
        <v>52</v>
      </c>
      <c r="BG528" s="1">
        <v>24</v>
      </c>
      <c r="BH528" s="1">
        <f t="shared" si="196"/>
        <v>1.50687514743505</v>
      </c>
      <c r="BI528" s="1">
        <f t="shared" si="197"/>
        <v>0.867796832525943</v>
      </c>
    </row>
    <row r="529" spans="1:61">
      <c r="A529" s="1">
        <v>541</v>
      </c>
      <c r="B529" s="1" t="s">
        <v>96</v>
      </c>
      <c r="C529" s="1" t="str">
        <f>_xlfn.XLOOKUP(A529,All!$A:$A,All!$C:$C,"")</f>
        <v>Cu-Al-Cr-Mg-Ni-Si</v>
      </c>
      <c r="D529" s="1">
        <v>2</v>
      </c>
      <c r="E529" s="1" t="s">
        <v>1344</v>
      </c>
      <c r="F529" s="1">
        <f t="shared" si="176"/>
        <v>92.25</v>
      </c>
      <c r="G529" s="1">
        <v>0.5</v>
      </c>
      <c r="H529" s="1">
        <v>0.1</v>
      </c>
      <c r="I529" s="1">
        <v>0.15</v>
      </c>
      <c r="J529" s="1">
        <v>6</v>
      </c>
      <c r="K529" s="1">
        <v>1</v>
      </c>
      <c r="L529" s="1">
        <v>0</v>
      </c>
      <c r="M529" s="1" t="s">
        <v>1345</v>
      </c>
      <c r="N529" s="1" cm="1">
        <f t="array" ref="N529">(F529/$F$4)/SUMPRODUCT($F529:$L529/$F$4:$L$4)*100</f>
        <v>89.8241262975082</v>
      </c>
      <c r="O529" s="1" cm="1">
        <f t="array" ref="O529">(G529/$G$4)/SUMPRODUCT($F529:$L529/$F$4:$L$4)*100</f>
        <v>1.14659676353571</v>
      </c>
      <c r="P529" s="1" cm="1">
        <f t="array" ref="P529">(H529/$H$4)/SUMPRODUCT($F529:$L529/$F$4:$L$4)*100</f>
        <v>0.118999437932613</v>
      </c>
      <c r="Q529" s="1" cm="1">
        <f t="array" ref="Q529">(I529/$I$4)/SUMPRODUCT($F529:$L529/$F$4:$L$4)*100</f>
        <v>0.381865548739609</v>
      </c>
      <c r="R529" s="1" cm="1">
        <f t="array" ref="R529">(J529/$J$4)/SUMPRODUCT($F529:$L529/$F$4:$L$4)*100</f>
        <v>6.32528046759661</v>
      </c>
      <c r="S529" s="1" cm="1">
        <f t="array" ref="S529">(K529/$K$4)/SUMPRODUCT($F529:$L529/$F$4:$L$4)*100</f>
        <v>2.20313148468724</v>
      </c>
      <c r="T529" s="1" cm="1">
        <f t="array" ref="T529">(L529/$L$4)/SUMPRODUCT($F529:$L529/$F$4:$L$4)*100</f>
        <v>0</v>
      </c>
      <c r="U529" s="1">
        <f t="shared" si="177"/>
        <v>100</v>
      </c>
      <c r="V529" s="1">
        <f t="shared" si="178"/>
        <v>6</v>
      </c>
      <c r="W529" s="1">
        <f t="shared" si="179"/>
        <v>7</v>
      </c>
      <c r="X529" s="1">
        <f t="shared" si="180"/>
        <v>6</v>
      </c>
      <c r="Y529" s="1">
        <f t="shared" si="181"/>
        <v>0.0214285714285714</v>
      </c>
      <c r="Z529" s="1">
        <f t="shared" si="182"/>
        <v>0</v>
      </c>
      <c r="AA529" s="1">
        <f t="shared" si="183"/>
        <v>0</v>
      </c>
      <c r="AB529" s="1">
        <f t="shared" si="184"/>
        <v>0.1</v>
      </c>
      <c r="AC529" s="1">
        <f t="shared" si="185"/>
        <v>0</v>
      </c>
      <c r="AD529" s="1">
        <f t="shared" si="186"/>
        <v>1.18999437932613</v>
      </c>
      <c r="AE529" s="1">
        <f t="shared" si="187"/>
        <v>0.0142857142857143</v>
      </c>
      <c r="AF529" s="1">
        <f t="shared" si="188"/>
        <v>70</v>
      </c>
      <c r="AG529" s="1">
        <f t="shared" si="189"/>
        <v>0.7</v>
      </c>
      <c r="AH529" s="7">
        <f t="shared" si="190"/>
        <v>0.101758737024918</v>
      </c>
      <c r="AI529" s="7" cm="1">
        <f t="array" ref="AI529">SQRT(SUMPRODUCT(N529:T529/100,(1-($N$4:$T$4/(SUMPRODUCT(N529:T529,$N$4:$T$4)/100)))^2))</f>
        <v>0.0290537376869327</v>
      </c>
      <c r="AJ529" s="7" cm="1">
        <f t="array" ref="AJ529">SUMPRODUCT(N529:T529,$N$3:$T$3)/100</f>
        <v>1.8947687920439</v>
      </c>
      <c r="AK529" s="7" cm="1">
        <f t="array" ref="AK529">SUMPRODUCT(N529:T529/100,($N$3:$T$3-(SUMPRODUCT(N529:T529,$N$3:$T$3)/100))^2)</f>
        <v>0.00234106527333297</v>
      </c>
      <c r="AL529" s="7" cm="1">
        <f t="array" ref="AL529">SUMPRODUCT(N529:T529/100,($N$2:$T$2-(SUMPRODUCT(N529:T529,$N$2:$T$2)/100))^2)</f>
        <v>2.09350754742919</v>
      </c>
      <c r="AM529" s="7" cm="1">
        <f t="array" ref="AM529">SUMPRODUCT(N529:T529,$N$2:$T$2)/100</f>
        <v>10.6504823790299</v>
      </c>
      <c r="AN529" s="1" cm="1">
        <f t="array" ref="AN529">SUMPRODUCT(N529:T529,$N$1:$T$1)/100</f>
        <v>1109.7582017422</v>
      </c>
      <c r="AO529" s="1" cm="1">
        <f t="array" ref="AO529">-8.314*SUMPRODUCT((N529:T529/100)*LN(N529:T529/100+0.000000000001))</f>
        <v>3.62139437182299</v>
      </c>
      <c r="AP529" s="1" cm="1">
        <f t="array" ref="AP529">SUMPRODUCT((N529:T529/100)^2)</f>
        <v>0.811471129274498</v>
      </c>
      <c r="AQ529" s="1" cm="1">
        <f t="array" ref="AQ529">1/SUMPRODUCT((N529:T529/100)^2)</f>
        <v>1.23232973290628</v>
      </c>
      <c r="AR529" s="1" t="s">
        <v>50</v>
      </c>
      <c r="AS529" s="6">
        <f t="shared" si="191"/>
        <v>1</v>
      </c>
      <c r="AT529" s="1">
        <v>969.85</v>
      </c>
      <c r="AU529" s="1">
        <v>4</v>
      </c>
      <c r="AV529" s="1">
        <v>80</v>
      </c>
      <c r="AW529" s="1">
        <v>449.85</v>
      </c>
      <c r="AX529" s="1">
        <v>0.167</v>
      </c>
      <c r="AY529" s="5">
        <f t="shared" si="192"/>
        <v>359.88</v>
      </c>
      <c r="AZ529" s="1">
        <f t="shared" si="193"/>
        <v>0.1336</v>
      </c>
      <c r="BA529" s="1">
        <f t="shared" si="194"/>
        <v>75.12495</v>
      </c>
      <c r="BB529" s="1">
        <f t="shared" si="195"/>
        <v>520</v>
      </c>
      <c r="BC529" s="1" t="s">
        <v>51</v>
      </c>
      <c r="BD529" s="1">
        <v>330</v>
      </c>
      <c r="BE529" s="1" t="s">
        <v>52</v>
      </c>
      <c r="BF529" s="1" t="s">
        <v>52</v>
      </c>
      <c r="BG529" s="1">
        <v>24</v>
      </c>
      <c r="BH529" s="1">
        <f t="shared" si="196"/>
        <v>1.51973607249362</v>
      </c>
      <c r="BI529" s="1">
        <f t="shared" si="197"/>
        <v>0.867183990464843</v>
      </c>
    </row>
    <row r="530" spans="1:61">
      <c r="A530" s="1">
        <v>566</v>
      </c>
      <c r="B530" s="1" t="s">
        <v>98</v>
      </c>
      <c r="C530" s="1" t="str">
        <f>_xlfn.XLOOKUP(A530,All!$A:$A,All!$C:$C,"")</f>
        <v>Cu-Al-Cr-Mg-Ni-Si</v>
      </c>
      <c r="D530" s="1">
        <v>2</v>
      </c>
      <c r="E530" s="1" t="s">
        <v>1344</v>
      </c>
      <c r="F530" s="1">
        <f t="shared" si="176"/>
        <v>92.25</v>
      </c>
      <c r="G530" s="1">
        <v>0.5</v>
      </c>
      <c r="H530" s="1">
        <v>0.1</v>
      </c>
      <c r="I530" s="1">
        <v>0.15</v>
      </c>
      <c r="J530" s="1">
        <v>6</v>
      </c>
      <c r="K530" s="1">
        <v>1</v>
      </c>
      <c r="L530" s="1">
        <v>0</v>
      </c>
      <c r="M530" s="1" t="s">
        <v>1345</v>
      </c>
      <c r="N530" s="1" cm="1">
        <f t="array" ref="N530">(F530/$F$4)/SUMPRODUCT($F530:$L530/$F$4:$L$4)*100</f>
        <v>89.8241262975082</v>
      </c>
      <c r="O530" s="1" cm="1">
        <f t="array" ref="O530">(G530/$G$4)/SUMPRODUCT($F530:$L530/$F$4:$L$4)*100</f>
        <v>1.14659676353571</v>
      </c>
      <c r="P530" s="1" cm="1">
        <f t="array" ref="P530">(H530/$H$4)/SUMPRODUCT($F530:$L530/$F$4:$L$4)*100</f>
        <v>0.118999437932613</v>
      </c>
      <c r="Q530" s="1" cm="1">
        <f t="array" ref="Q530">(I530/$I$4)/SUMPRODUCT($F530:$L530/$F$4:$L$4)*100</f>
        <v>0.381865548739609</v>
      </c>
      <c r="R530" s="1" cm="1">
        <f t="array" ref="R530">(J530/$J$4)/SUMPRODUCT($F530:$L530/$F$4:$L$4)*100</f>
        <v>6.32528046759661</v>
      </c>
      <c r="S530" s="1" cm="1">
        <f t="array" ref="S530">(K530/$K$4)/SUMPRODUCT($F530:$L530/$F$4:$L$4)*100</f>
        <v>2.20313148468724</v>
      </c>
      <c r="T530" s="1" cm="1">
        <f t="array" ref="T530">(L530/$L$4)/SUMPRODUCT($F530:$L530/$F$4:$L$4)*100</f>
        <v>0</v>
      </c>
      <c r="U530" s="1">
        <f t="shared" si="177"/>
        <v>100</v>
      </c>
      <c r="V530" s="1">
        <f t="shared" si="178"/>
        <v>6</v>
      </c>
      <c r="W530" s="1">
        <f t="shared" si="179"/>
        <v>7</v>
      </c>
      <c r="X530" s="1">
        <f t="shared" si="180"/>
        <v>6</v>
      </c>
      <c r="Y530" s="1">
        <f t="shared" si="181"/>
        <v>0.0214285714285714</v>
      </c>
      <c r="Z530" s="1">
        <f t="shared" si="182"/>
        <v>0</v>
      </c>
      <c r="AA530" s="1">
        <f t="shared" si="183"/>
        <v>0</v>
      </c>
      <c r="AB530" s="1">
        <f t="shared" si="184"/>
        <v>0.1</v>
      </c>
      <c r="AC530" s="1">
        <f t="shared" si="185"/>
        <v>0</v>
      </c>
      <c r="AD530" s="1">
        <f t="shared" si="186"/>
        <v>1.18999437932613</v>
      </c>
      <c r="AE530" s="1">
        <f t="shared" si="187"/>
        <v>0.0142857142857143</v>
      </c>
      <c r="AF530" s="1">
        <f t="shared" si="188"/>
        <v>70</v>
      </c>
      <c r="AG530" s="1">
        <f t="shared" si="189"/>
        <v>0.7</v>
      </c>
      <c r="AH530" s="7">
        <f t="shared" si="190"/>
        <v>0.101758737024918</v>
      </c>
      <c r="AI530" s="7" cm="1">
        <f t="array" ref="AI530">SQRT(SUMPRODUCT(N530:T530/100,(1-($N$4:$T$4/(SUMPRODUCT(N530:T530,$N$4:$T$4)/100)))^2))</f>
        <v>0.0290537376869327</v>
      </c>
      <c r="AJ530" s="7" cm="1">
        <f t="array" ref="AJ530">SUMPRODUCT(N530:T530,$N$3:$T$3)/100</f>
        <v>1.8947687920439</v>
      </c>
      <c r="AK530" s="7" cm="1">
        <f t="array" ref="AK530">SUMPRODUCT(N530:T530/100,($N$3:$T$3-(SUMPRODUCT(N530:T530,$N$3:$T$3)/100))^2)</f>
        <v>0.00234106527333297</v>
      </c>
      <c r="AL530" s="7" cm="1">
        <f t="array" ref="AL530">SUMPRODUCT(N530:T530/100,($N$2:$T$2-(SUMPRODUCT(N530:T530,$N$2:$T$2)/100))^2)</f>
        <v>2.09350754742919</v>
      </c>
      <c r="AM530" s="7" cm="1">
        <f t="array" ref="AM530">SUMPRODUCT(N530:T530,$N$2:$T$2)/100</f>
        <v>10.6504823790299</v>
      </c>
      <c r="AN530" s="1" cm="1">
        <f t="array" ref="AN530">SUMPRODUCT(N530:T530,$N$1:$T$1)/100</f>
        <v>1109.7582017422</v>
      </c>
      <c r="AO530" s="1" cm="1">
        <f t="array" ref="AO530">-8.314*SUMPRODUCT((N530:T530/100)*LN(N530:T530/100+0.000000000001))</f>
        <v>3.62139437182299</v>
      </c>
      <c r="AP530" s="1" cm="1">
        <f t="array" ref="AP530">SUMPRODUCT((N530:T530/100)^2)</f>
        <v>0.811471129274498</v>
      </c>
      <c r="AQ530" s="1" cm="1">
        <f t="array" ref="AQ530">1/SUMPRODUCT((N530:T530/100)^2)</f>
        <v>1.23232973290628</v>
      </c>
      <c r="AR530" s="1" t="s">
        <v>50</v>
      </c>
      <c r="AS530" s="6">
        <f t="shared" si="191"/>
        <v>1</v>
      </c>
      <c r="AT530" s="1">
        <v>969.85</v>
      </c>
      <c r="AU530" s="1">
        <v>6</v>
      </c>
      <c r="AV530" s="1">
        <v>50</v>
      </c>
      <c r="AW530" s="1">
        <v>449.85</v>
      </c>
      <c r="AX530" s="1">
        <v>0.5</v>
      </c>
      <c r="AY530" s="5">
        <f t="shared" si="192"/>
        <v>224.925</v>
      </c>
      <c r="AZ530" s="1">
        <f t="shared" si="193"/>
        <v>0.25</v>
      </c>
      <c r="BA530" s="1">
        <f t="shared" si="194"/>
        <v>224.925</v>
      </c>
      <c r="BB530" s="1">
        <f t="shared" si="195"/>
        <v>520</v>
      </c>
      <c r="BC530" s="1" t="s">
        <v>51</v>
      </c>
      <c r="BD530" s="1">
        <v>344</v>
      </c>
      <c r="BE530" s="1" t="s">
        <v>52</v>
      </c>
      <c r="BF530" s="1" t="s">
        <v>52</v>
      </c>
      <c r="BG530" s="1">
        <v>24</v>
      </c>
      <c r="BH530" s="1">
        <f t="shared" si="196"/>
        <v>1.69978902331353</v>
      </c>
      <c r="BI530" s="1">
        <f t="shared" si="197"/>
        <v>0.859708259377373</v>
      </c>
    </row>
    <row r="531" spans="1:61">
      <c r="A531" s="1">
        <v>1016</v>
      </c>
      <c r="B531" s="1" t="s">
        <v>99</v>
      </c>
      <c r="C531" s="1" t="str">
        <f>_xlfn.XLOOKUP(A531,All!$A:$A,All!$C:$C,"")</f>
        <v>Cu-Al-Cr-Mg-Ni-Si</v>
      </c>
      <c r="D531" s="1">
        <v>2</v>
      </c>
      <c r="E531" s="1" t="s">
        <v>1344</v>
      </c>
      <c r="F531" s="1">
        <f t="shared" si="176"/>
        <v>92.25</v>
      </c>
      <c r="G531" s="1">
        <v>0.5</v>
      </c>
      <c r="H531" s="1">
        <v>0.1</v>
      </c>
      <c r="I531" s="1">
        <v>0.15</v>
      </c>
      <c r="J531" s="1">
        <v>6</v>
      </c>
      <c r="K531" s="1">
        <v>1</v>
      </c>
      <c r="L531" s="1">
        <v>0</v>
      </c>
      <c r="M531" s="1" t="s">
        <v>1345</v>
      </c>
      <c r="N531" s="1" cm="1">
        <f t="array" ref="N531">(F531/$F$4)/SUMPRODUCT($F531:$L531/$F$4:$L$4)*100</f>
        <v>89.8241262975082</v>
      </c>
      <c r="O531" s="1" cm="1">
        <f t="array" ref="O531">(G531/$G$4)/SUMPRODUCT($F531:$L531/$F$4:$L$4)*100</f>
        <v>1.14659676353571</v>
      </c>
      <c r="P531" s="1" cm="1">
        <f t="array" ref="P531">(H531/$H$4)/SUMPRODUCT($F531:$L531/$F$4:$L$4)*100</f>
        <v>0.118999437932613</v>
      </c>
      <c r="Q531" s="1" cm="1">
        <f t="array" ref="Q531">(I531/$I$4)/SUMPRODUCT($F531:$L531/$F$4:$L$4)*100</f>
        <v>0.381865548739609</v>
      </c>
      <c r="R531" s="1" cm="1">
        <f t="array" ref="R531">(J531/$J$4)/SUMPRODUCT($F531:$L531/$F$4:$L$4)*100</f>
        <v>6.32528046759661</v>
      </c>
      <c r="S531" s="1" cm="1">
        <f t="array" ref="S531">(K531/$K$4)/SUMPRODUCT($F531:$L531/$F$4:$L$4)*100</f>
        <v>2.20313148468724</v>
      </c>
      <c r="T531" s="1" cm="1">
        <f t="array" ref="T531">(L531/$L$4)/SUMPRODUCT($F531:$L531/$F$4:$L$4)*100</f>
        <v>0</v>
      </c>
      <c r="U531" s="1">
        <f t="shared" si="177"/>
        <v>100</v>
      </c>
      <c r="V531" s="1">
        <f t="shared" si="178"/>
        <v>6</v>
      </c>
      <c r="W531" s="1">
        <f t="shared" si="179"/>
        <v>7</v>
      </c>
      <c r="X531" s="1">
        <f t="shared" si="180"/>
        <v>6</v>
      </c>
      <c r="Y531" s="1">
        <f t="shared" si="181"/>
        <v>0.0214285714285714</v>
      </c>
      <c r="Z531" s="1">
        <f t="shared" si="182"/>
        <v>0</v>
      </c>
      <c r="AA531" s="1">
        <f t="shared" si="183"/>
        <v>0</v>
      </c>
      <c r="AB531" s="1">
        <f t="shared" si="184"/>
        <v>0.1</v>
      </c>
      <c r="AC531" s="1">
        <f t="shared" si="185"/>
        <v>0</v>
      </c>
      <c r="AD531" s="1">
        <f t="shared" si="186"/>
        <v>1.18999437932613</v>
      </c>
      <c r="AE531" s="1">
        <f t="shared" si="187"/>
        <v>0.0142857142857143</v>
      </c>
      <c r="AF531" s="1">
        <f t="shared" si="188"/>
        <v>70</v>
      </c>
      <c r="AG531" s="1">
        <f t="shared" si="189"/>
        <v>0.7</v>
      </c>
      <c r="AH531" s="7">
        <f t="shared" si="190"/>
        <v>0.101758737024918</v>
      </c>
      <c r="AI531" s="7" cm="1">
        <f t="array" ref="AI531">SQRT(SUMPRODUCT(N531:T531/100,(1-($N$4:$T$4/(SUMPRODUCT(N531:T531,$N$4:$T$4)/100)))^2))</f>
        <v>0.0290537376869327</v>
      </c>
      <c r="AJ531" s="7" cm="1">
        <f t="array" ref="AJ531">SUMPRODUCT(N531:T531,$N$3:$T$3)/100</f>
        <v>1.8947687920439</v>
      </c>
      <c r="AK531" s="7" cm="1">
        <f t="array" ref="AK531">SUMPRODUCT(N531:T531/100,($N$3:$T$3-(SUMPRODUCT(N531:T531,$N$3:$T$3)/100))^2)</f>
        <v>0.00234106527333297</v>
      </c>
      <c r="AL531" s="7" cm="1">
        <f t="array" ref="AL531">SUMPRODUCT(N531:T531/100,($N$2:$T$2-(SUMPRODUCT(N531:T531,$N$2:$T$2)/100))^2)</f>
        <v>2.09350754742919</v>
      </c>
      <c r="AM531" s="7" cm="1">
        <f t="array" ref="AM531">SUMPRODUCT(N531:T531,$N$2:$T$2)/100</f>
        <v>10.6504823790299</v>
      </c>
      <c r="AN531" s="1" cm="1">
        <f t="array" ref="AN531">SUMPRODUCT(N531:T531,$N$1:$T$1)/100</f>
        <v>1109.7582017422</v>
      </c>
      <c r="AO531" s="1" cm="1">
        <f t="array" ref="AO531">-8.314*SUMPRODUCT((N531:T531/100)*LN(N531:T531/100+0.000000000001))</f>
        <v>3.62139437182299</v>
      </c>
      <c r="AP531" s="1" cm="1">
        <f t="array" ref="AP531">SUMPRODUCT((N531:T531/100)^2)</f>
        <v>0.811471129274498</v>
      </c>
      <c r="AQ531" s="1" cm="1">
        <f t="array" ref="AQ531">1/SUMPRODUCT((N531:T531/100)^2)</f>
        <v>1.23232973290628</v>
      </c>
      <c r="AR531" s="1" t="s">
        <v>55</v>
      </c>
      <c r="AS531" s="6">
        <f t="shared" si="191"/>
        <v>2</v>
      </c>
      <c r="AT531" s="1">
        <v>979.85</v>
      </c>
      <c r="AU531" s="1">
        <v>4</v>
      </c>
      <c r="AV531" s="1">
        <v>60</v>
      </c>
      <c r="AW531" s="1">
        <v>399.85</v>
      </c>
      <c r="AX531" s="1">
        <v>2</v>
      </c>
      <c r="AY531" s="5">
        <f t="shared" si="192"/>
        <v>239.91</v>
      </c>
      <c r="AZ531" s="1">
        <f t="shared" si="193"/>
        <v>1.2</v>
      </c>
      <c r="BA531" s="1">
        <f t="shared" si="194"/>
        <v>799.7</v>
      </c>
      <c r="BB531" s="1">
        <f t="shared" si="195"/>
        <v>580</v>
      </c>
      <c r="BC531" s="1" t="s">
        <v>56</v>
      </c>
      <c r="BD531" s="1">
        <v>353</v>
      </c>
      <c r="BE531" s="1" t="s">
        <v>52</v>
      </c>
      <c r="BF531" s="1" t="s">
        <v>52</v>
      </c>
      <c r="BG531" s="1">
        <v>24</v>
      </c>
      <c r="BH531" s="1">
        <f t="shared" si="196"/>
        <v>1.81553734884061</v>
      </c>
      <c r="BI531" s="1">
        <f t="shared" si="197"/>
        <v>0.856006369302794</v>
      </c>
    </row>
    <row r="532" spans="1:61">
      <c r="A532" s="1">
        <v>956</v>
      </c>
      <c r="B532" s="1" t="s">
        <v>99</v>
      </c>
      <c r="C532" s="1" t="str">
        <f>_xlfn.XLOOKUP(A532,All!$A:$A,All!$C:$C,"")</f>
        <v>Cu-Al-Cr-Mg-Ni-Si</v>
      </c>
      <c r="D532" s="1">
        <v>2</v>
      </c>
      <c r="E532" s="1" t="s">
        <v>1344</v>
      </c>
      <c r="F532" s="1">
        <f t="shared" si="176"/>
        <v>92.25</v>
      </c>
      <c r="G532" s="1">
        <v>0.5</v>
      </c>
      <c r="H532" s="1">
        <v>0.1</v>
      </c>
      <c r="I532" s="1">
        <v>0.15</v>
      </c>
      <c r="J532" s="1">
        <v>6</v>
      </c>
      <c r="K532" s="1">
        <v>1</v>
      </c>
      <c r="L532" s="1">
        <v>0</v>
      </c>
      <c r="M532" s="1" t="s">
        <v>1345</v>
      </c>
      <c r="N532" s="1" cm="1">
        <f t="array" ref="N532">(F532/$F$4)/SUMPRODUCT($F532:$L532/$F$4:$L$4)*100</f>
        <v>89.8241262975082</v>
      </c>
      <c r="O532" s="1" cm="1">
        <f t="array" ref="O532">(G532/$G$4)/SUMPRODUCT($F532:$L532/$F$4:$L$4)*100</f>
        <v>1.14659676353571</v>
      </c>
      <c r="P532" s="1" cm="1">
        <f t="array" ref="P532">(H532/$H$4)/SUMPRODUCT($F532:$L532/$F$4:$L$4)*100</f>
        <v>0.118999437932613</v>
      </c>
      <c r="Q532" s="1" cm="1">
        <f t="array" ref="Q532">(I532/$I$4)/SUMPRODUCT($F532:$L532/$F$4:$L$4)*100</f>
        <v>0.381865548739609</v>
      </c>
      <c r="R532" s="1" cm="1">
        <f t="array" ref="R532">(J532/$J$4)/SUMPRODUCT($F532:$L532/$F$4:$L$4)*100</f>
        <v>6.32528046759661</v>
      </c>
      <c r="S532" s="1" cm="1">
        <f t="array" ref="S532">(K532/$K$4)/SUMPRODUCT($F532:$L532/$F$4:$L$4)*100</f>
        <v>2.20313148468724</v>
      </c>
      <c r="T532" s="1" cm="1">
        <f t="array" ref="T532">(L532/$L$4)/SUMPRODUCT($F532:$L532/$F$4:$L$4)*100</f>
        <v>0</v>
      </c>
      <c r="U532" s="1">
        <f t="shared" si="177"/>
        <v>100</v>
      </c>
      <c r="V532" s="1">
        <f t="shared" si="178"/>
        <v>6</v>
      </c>
      <c r="W532" s="1">
        <f t="shared" si="179"/>
        <v>7</v>
      </c>
      <c r="X532" s="1">
        <f t="shared" si="180"/>
        <v>6</v>
      </c>
      <c r="Y532" s="1">
        <f t="shared" si="181"/>
        <v>0.0214285714285714</v>
      </c>
      <c r="Z532" s="1">
        <f t="shared" si="182"/>
        <v>0</v>
      </c>
      <c r="AA532" s="1">
        <f t="shared" si="183"/>
        <v>0</v>
      </c>
      <c r="AB532" s="1">
        <f t="shared" si="184"/>
        <v>0.1</v>
      </c>
      <c r="AC532" s="1">
        <f t="shared" si="185"/>
        <v>0</v>
      </c>
      <c r="AD532" s="1">
        <f t="shared" si="186"/>
        <v>1.18999437932613</v>
      </c>
      <c r="AE532" s="1">
        <f t="shared" si="187"/>
        <v>0.0142857142857143</v>
      </c>
      <c r="AF532" s="1">
        <f t="shared" si="188"/>
        <v>70</v>
      </c>
      <c r="AG532" s="1">
        <f t="shared" si="189"/>
        <v>0.7</v>
      </c>
      <c r="AH532" s="7">
        <f t="shared" si="190"/>
        <v>0.101758737024918</v>
      </c>
      <c r="AI532" s="7" cm="1">
        <f t="array" ref="AI532">SQRT(SUMPRODUCT(N532:T532/100,(1-($N$4:$T$4/(SUMPRODUCT(N532:T532,$N$4:$T$4)/100)))^2))</f>
        <v>0.0290537376869327</v>
      </c>
      <c r="AJ532" s="7" cm="1">
        <f t="array" ref="AJ532">SUMPRODUCT(N532:T532,$N$3:$T$3)/100</f>
        <v>1.8947687920439</v>
      </c>
      <c r="AK532" s="7" cm="1">
        <f t="array" ref="AK532">SUMPRODUCT(N532:T532/100,($N$3:$T$3-(SUMPRODUCT(N532:T532,$N$3:$T$3)/100))^2)</f>
        <v>0.00234106527333297</v>
      </c>
      <c r="AL532" s="7" cm="1">
        <f t="array" ref="AL532">SUMPRODUCT(N532:T532/100,($N$2:$T$2-(SUMPRODUCT(N532:T532,$N$2:$T$2)/100))^2)</f>
        <v>2.09350754742919</v>
      </c>
      <c r="AM532" s="7" cm="1">
        <f t="array" ref="AM532">SUMPRODUCT(N532:T532,$N$2:$T$2)/100</f>
        <v>10.6504823790299</v>
      </c>
      <c r="AN532" s="1" cm="1">
        <f t="array" ref="AN532">SUMPRODUCT(N532:T532,$N$1:$T$1)/100</f>
        <v>1109.7582017422</v>
      </c>
      <c r="AO532" s="1" cm="1">
        <f t="array" ref="AO532">-8.314*SUMPRODUCT((N532:T532/100)*LN(N532:T532/100+0.000000000001))</f>
        <v>3.62139437182299</v>
      </c>
      <c r="AP532" s="1" cm="1">
        <f t="array" ref="AP532">SUMPRODUCT((N532:T532/100)^2)</f>
        <v>0.811471129274498</v>
      </c>
      <c r="AQ532" s="1" cm="1">
        <f t="array" ref="AQ532">1/SUMPRODUCT((N532:T532/100)^2)</f>
        <v>1.23232973290628</v>
      </c>
      <c r="AR532" s="1" t="s">
        <v>55</v>
      </c>
      <c r="AS532" s="6">
        <f t="shared" si="191"/>
        <v>2</v>
      </c>
      <c r="AT532" s="1">
        <v>979.85</v>
      </c>
      <c r="AU532" s="1">
        <v>4</v>
      </c>
      <c r="AV532" s="1">
        <v>80</v>
      </c>
      <c r="AW532" s="1">
        <v>399.85</v>
      </c>
      <c r="AX532" s="1">
        <v>1</v>
      </c>
      <c r="AY532" s="5">
        <f t="shared" si="192"/>
        <v>319.88</v>
      </c>
      <c r="AZ532" s="1">
        <f t="shared" si="193"/>
        <v>0.8</v>
      </c>
      <c r="BA532" s="1">
        <f t="shared" si="194"/>
        <v>399.85</v>
      </c>
      <c r="BB532" s="1">
        <f t="shared" si="195"/>
        <v>580</v>
      </c>
      <c r="BC532" s="1" t="s">
        <v>56</v>
      </c>
      <c r="BD532" s="1">
        <v>362</v>
      </c>
      <c r="BE532" s="1" t="s">
        <v>52</v>
      </c>
      <c r="BF532" s="1" t="s">
        <v>52</v>
      </c>
      <c r="BG532" s="1">
        <v>24</v>
      </c>
      <c r="BH532" s="1">
        <f t="shared" si="196"/>
        <v>1.9312856743677</v>
      </c>
      <c r="BI532" s="1">
        <f t="shared" si="197"/>
        <v>0.853182190508781</v>
      </c>
    </row>
    <row r="533" spans="1:61">
      <c r="A533" s="1">
        <v>1022</v>
      </c>
      <c r="B533" s="1" t="s">
        <v>99</v>
      </c>
      <c r="C533" s="1" t="str">
        <f>_xlfn.XLOOKUP(A533,All!$A:$A,All!$C:$C,"")</f>
        <v>Cu-Al-Cr-Mg-Ni-Si</v>
      </c>
      <c r="D533" s="1">
        <v>2</v>
      </c>
      <c r="E533" s="1" t="s">
        <v>1344</v>
      </c>
      <c r="F533" s="1">
        <f t="shared" si="176"/>
        <v>92.25</v>
      </c>
      <c r="G533" s="1">
        <v>0.5</v>
      </c>
      <c r="H533" s="1">
        <v>0.1</v>
      </c>
      <c r="I533" s="1">
        <v>0.15</v>
      </c>
      <c r="J533" s="1">
        <v>6</v>
      </c>
      <c r="K533" s="1">
        <v>1</v>
      </c>
      <c r="L533" s="1">
        <v>0</v>
      </c>
      <c r="M533" s="1" t="s">
        <v>1345</v>
      </c>
      <c r="N533" s="1" cm="1">
        <f t="array" ref="N533">(F533/$F$4)/SUMPRODUCT($F533:$L533/$F$4:$L$4)*100</f>
        <v>89.8241262975082</v>
      </c>
      <c r="O533" s="1" cm="1">
        <f t="array" ref="O533">(G533/$G$4)/SUMPRODUCT($F533:$L533/$F$4:$L$4)*100</f>
        <v>1.14659676353571</v>
      </c>
      <c r="P533" s="1" cm="1">
        <f t="array" ref="P533">(H533/$H$4)/SUMPRODUCT($F533:$L533/$F$4:$L$4)*100</f>
        <v>0.118999437932613</v>
      </c>
      <c r="Q533" s="1" cm="1">
        <f t="array" ref="Q533">(I533/$I$4)/SUMPRODUCT($F533:$L533/$F$4:$L$4)*100</f>
        <v>0.381865548739609</v>
      </c>
      <c r="R533" s="1" cm="1">
        <f t="array" ref="R533">(J533/$J$4)/SUMPRODUCT($F533:$L533/$F$4:$L$4)*100</f>
        <v>6.32528046759661</v>
      </c>
      <c r="S533" s="1" cm="1">
        <f t="array" ref="S533">(K533/$K$4)/SUMPRODUCT($F533:$L533/$F$4:$L$4)*100</f>
        <v>2.20313148468724</v>
      </c>
      <c r="T533" s="1" cm="1">
        <f t="array" ref="T533">(L533/$L$4)/SUMPRODUCT($F533:$L533/$F$4:$L$4)*100</f>
        <v>0</v>
      </c>
      <c r="U533" s="1">
        <f t="shared" si="177"/>
        <v>100</v>
      </c>
      <c r="V533" s="1">
        <f t="shared" si="178"/>
        <v>6</v>
      </c>
      <c r="W533" s="1">
        <f t="shared" si="179"/>
        <v>7</v>
      </c>
      <c r="X533" s="1">
        <f t="shared" si="180"/>
        <v>6</v>
      </c>
      <c r="Y533" s="1">
        <f t="shared" si="181"/>
        <v>0.0214285714285714</v>
      </c>
      <c r="Z533" s="1">
        <f t="shared" si="182"/>
        <v>0</v>
      </c>
      <c r="AA533" s="1">
        <f t="shared" si="183"/>
        <v>0</v>
      </c>
      <c r="AB533" s="1">
        <f t="shared" si="184"/>
        <v>0.1</v>
      </c>
      <c r="AC533" s="1">
        <f t="shared" si="185"/>
        <v>0</v>
      </c>
      <c r="AD533" s="1">
        <f t="shared" si="186"/>
        <v>1.18999437932613</v>
      </c>
      <c r="AE533" s="1">
        <f t="shared" si="187"/>
        <v>0.0142857142857143</v>
      </c>
      <c r="AF533" s="1">
        <f t="shared" si="188"/>
        <v>70</v>
      </c>
      <c r="AG533" s="1">
        <f t="shared" si="189"/>
        <v>0.7</v>
      </c>
      <c r="AH533" s="7">
        <f t="shared" si="190"/>
        <v>0.101758737024918</v>
      </c>
      <c r="AI533" s="7" cm="1">
        <f t="array" ref="AI533">SQRT(SUMPRODUCT(N533:T533/100,(1-($N$4:$T$4/(SUMPRODUCT(N533:T533,$N$4:$T$4)/100)))^2))</f>
        <v>0.0290537376869327</v>
      </c>
      <c r="AJ533" s="7" cm="1">
        <f t="array" ref="AJ533">SUMPRODUCT(N533:T533,$N$3:$T$3)/100</f>
        <v>1.8947687920439</v>
      </c>
      <c r="AK533" s="7" cm="1">
        <f t="array" ref="AK533">SUMPRODUCT(N533:T533/100,($N$3:$T$3-(SUMPRODUCT(N533:T533,$N$3:$T$3)/100))^2)</f>
        <v>0.00234106527333297</v>
      </c>
      <c r="AL533" s="7" cm="1">
        <f t="array" ref="AL533">SUMPRODUCT(N533:T533/100,($N$2:$T$2-(SUMPRODUCT(N533:T533,$N$2:$T$2)/100))^2)</f>
        <v>2.09350754742919</v>
      </c>
      <c r="AM533" s="7" cm="1">
        <f t="array" ref="AM533">SUMPRODUCT(N533:T533,$N$2:$T$2)/100</f>
        <v>10.6504823790299</v>
      </c>
      <c r="AN533" s="1" cm="1">
        <f t="array" ref="AN533">SUMPRODUCT(N533:T533,$N$1:$T$1)/100</f>
        <v>1109.7582017422</v>
      </c>
      <c r="AO533" s="1" cm="1">
        <f t="array" ref="AO533">-8.314*SUMPRODUCT((N533:T533/100)*LN(N533:T533/100+0.000000000001))</f>
        <v>3.62139437182299</v>
      </c>
      <c r="AP533" s="1" cm="1">
        <f t="array" ref="AP533">SUMPRODUCT((N533:T533/100)^2)</f>
        <v>0.811471129274498</v>
      </c>
      <c r="AQ533" s="1" cm="1">
        <f t="array" ref="AQ533">1/SUMPRODUCT((N533:T533/100)^2)</f>
        <v>1.23232973290628</v>
      </c>
      <c r="AR533" s="1" t="s">
        <v>55</v>
      </c>
      <c r="AS533" s="6">
        <f t="shared" si="191"/>
        <v>2</v>
      </c>
      <c r="AT533" s="1">
        <v>979.85</v>
      </c>
      <c r="AU533" s="1">
        <v>4</v>
      </c>
      <c r="AV533" s="1">
        <v>80</v>
      </c>
      <c r="AW533" s="1">
        <v>399.85</v>
      </c>
      <c r="AX533" s="1">
        <v>2</v>
      </c>
      <c r="AY533" s="5">
        <f t="shared" si="192"/>
        <v>319.88</v>
      </c>
      <c r="AZ533" s="1">
        <f t="shared" si="193"/>
        <v>1.6</v>
      </c>
      <c r="BA533" s="1">
        <f t="shared" si="194"/>
        <v>799.7</v>
      </c>
      <c r="BB533" s="1">
        <f t="shared" si="195"/>
        <v>580</v>
      </c>
      <c r="BC533" s="1" t="s">
        <v>56</v>
      </c>
      <c r="BD533" s="1">
        <v>362</v>
      </c>
      <c r="BE533" s="1" t="s">
        <v>52</v>
      </c>
      <c r="BF533" s="1" t="s">
        <v>52</v>
      </c>
      <c r="BG533" s="1">
        <v>24</v>
      </c>
      <c r="BH533" s="1">
        <f t="shared" si="196"/>
        <v>1.9312856743677</v>
      </c>
      <c r="BI533" s="1">
        <f t="shared" si="197"/>
        <v>0.853182190508781</v>
      </c>
    </row>
    <row r="534" spans="1:61">
      <c r="A534" s="1">
        <v>820</v>
      </c>
      <c r="B534" s="1" t="s">
        <v>99</v>
      </c>
      <c r="C534" s="1" t="str">
        <f>_xlfn.XLOOKUP(A534,All!$A:$A,All!$C:$C,"")</f>
        <v>Cu-Al-Cr-Mg-Ni-Si</v>
      </c>
      <c r="D534" s="1">
        <v>2</v>
      </c>
      <c r="E534" s="1" t="s">
        <v>1344</v>
      </c>
      <c r="F534" s="1">
        <f t="shared" si="176"/>
        <v>92.25</v>
      </c>
      <c r="G534" s="1">
        <v>0.5</v>
      </c>
      <c r="H534" s="1">
        <v>0.1</v>
      </c>
      <c r="I534" s="1">
        <v>0.15</v>
      </c>
      <c r="J534" s="1">
        <v>6</v>
      </c>
      <c r="K534" s="1">
        <v>1</v>
      </c>
      <c r="L534" s="1">
        <v>0</v>
      </c>
      <c r="M534" s="1" t="s">
        <v>1345</v>
      </c>
      <c r="N534" s="1" cm="1">
        <f t="array" ref="N534">(F534/$F$4)/SUMPRODUCT($F534:$L534/$F$4:$L$4)*100</f>
        <v>89.8241262975082</v>
      </c>
      <c r="O534" s="1" cm="1">
        <f t="array" ref="O534">(G534/$G$4)/SUMPRODUCT($F534:$L534/$F$4:$L$4)*100</f>
        <v>1.14659676353571</v>
      </c>
      <c r="P534" s="1" cm="1">
        <f t="array" ref="P534">(H534/$H$4)/SUMPRODUCT($F534:$L534/$F$4:$L$4)*100</f>
        <v>0.118999437932613</v>
      </c>
      <c r="Q534" s="1" cm="1">
        <f t="array" ref="Q534">(I534/$I$4)/SUMPRODUCT($F534:$L534/$F$4:$L$4)*100</f>
        <v>0.381865548739609</v>
      </c>
      <c r="R534" s="1" cm="1">
        <f t="array" ref="R534">(J534/$J$4)/SUMPRODUCT($F534:$L534/$F$4:$L$4)*100</f>
        <v>6.32528046759661</v>
      </c>
      <c r="S534" s="1" cm="1">
        <f t="array" ref="S534">(K534/$K$4)/SUMPRODUCT($F534:$L534/$F$4:$L$4)*100</f>
        <v>2.20313148468724</v>
      </c>
      <c r="T534" s="1" cm="1">
        <f t="array" ref="T534">(L534/$L$4)/SUMPRODUCT($F534:$L534/$F$4:$L$4)*100</f>
        <v>0</v>
      </c>
      <c r="U534" s="1">
        <f t="shared" si="177"/>
        <v>100</v>
      </c>
      <c r="V534" s="1">
        <f t="shared" si="178"/>
        <v>6</v>
      </c>
      <c r="W534" s="1">
        <f t="shared" si="179"/>
        <v>7</v>
      </c>
      <c r="X534" s="1">
        <f t="shared" si="180"/>
        <v>6</v>
      </c>
      <c r="Y534" s="1">
        <f t="shared" si="181"/>
        <v>0.0214285714285714</v>
      </c>
      <c r="Z534" s="1">
        <f t="shared" si="182"/>
        <v>0</v>
      </c>
      <c r="AA534" s="1">
        <f t="shared" si="183"/>
        <v>0</v>
      </c>
      <c r="AB534" s="1">
        <f t="shared" si="184"/>
        <v>0.1</v>
      </c>
      <c r="AC534" s="1">
        <f t="shared" si="185"/>
        <v>0</v>
      </c>
      <c r="AD534" s="1">
        <f t="shared" si="186"/>
        <v>1.18999437932613</v>
      </c>
      <c r="AE534" s="1">
        <f t="shared" si="187"/>
        <v>0.0142857142857143</v>
      </c>
      <c r="AF534" s="1">
        <f t="shared" si="188"/>
        <v>70</v>
      </c>
      <c r="AG534" s="1">
        <f t="shared" si="189"/>
        <v>0.7</v>
      </c>
      <c r="AH534" s="7">
        <f t="shared" si="190"/>
        <v>0.101758737024918</v>
      </c>
      <c r="AI534" s="7" cm="1">
        <f t="array" ref="AI534">SQRT(SUMPRODUCT(N534:T534/100,(1-($N$4:$T$4/(SUMPRODUCT(N534:T534,$N$4:$T$4)/100)))^2))</f>
        <v>0.0290537376869327</v>
      </c>
      <c r="AJ534" s="7" cm="1">
        <f t="array" ref="AJ534">SUMPRODUCT(N534:T534,$N$3:$T$3)/100</f>
        <v>1.8947687920439</v>
      </c>
      <c r="AK534" s="7" cm="1">
        <f t="array" ref="AK534">SUMPRODUCT(N534:T534/100,($N$3:$T$3-(SUMPRODUCT(N534:T534,$N$3:$T$3)/100))^2)</f>
        <v>0.00234106527333297</v>
      </c>
      <c r="AL534" s="7" cm="1">
        <f t="array" ref="AL534">SUMPRODUCT(N534:T534/100,($N$2:$T$2-(SUMPRODUCT(N534:T534,$N$2:$T$2)/100))^2)</f>
        <v>2.09350754742919</v>
      </c>
      <c r="AM534" s="7" cm="1">
        <f t="array" ref="AM534">SUMPRODUCT(N534:T534,$N$2:$T$2)/100</f>
        <v>10.6504823790299</v>
      </c>
      <c r="AN534" s="1" cm="1">
        <f t="array" ref="AN534">SUMPRODUCT(N534:T534,$N$1:$T$1)/100</f>
        <v>1109.7582017422</v>
      </c>
      <c r="AO534" s="1" cm="1">
        <f t="array" ref="AO534">-8.314*SUMPRODUCT((N534:T534/100)*LN(N534:T534/100+0.000000000001))</f>
        <v>3.62139437182299</v>
      </c>
      <c r="AP534" s="1" cm="1">
        <f t="array" ref="AP534">SUMPRODUCT((N534:T534/100)^2)</f>
        <v>0.811471129274498</v>
      </c>
      <c r="AQ534" s="1" cm="1">
        <f t="array" ref="AQ534">1/SUMPRODUCT((N534:T534/100)^2)</f>
        <v>1.23232973290628</v>
      </c>
      <c r="AR534" s="1" t="s">
        <v>54</v>
      </c>
      <c r="AS534" s="6">
        <f t="shared" si="191"/>
        <v>0</v>
      </c>
      <c r="AT534" s="1">
        <v>979.85</v>
      </c>
      <c r="AU534" s="1">
        <v>4</v>
      </c>
      <c r="AV534" s="1">
        <v>0</v>
      </c>
      <c r="AW534" s="1">
        <v>399.85</v>
      </c>
      <c r="AX534" s="1">
        <v>0.083</v>
      </c>
      <c r="AY534" s="5">
        <f t="shared" si="192"/>
        <v>0</v>
      </c>
      <c r="AZ534" s="1">
        <f t="shared" si="193"/>
        <v>0</v>
      </c>
      <c r="BA534" s="1">
        <f t="shared" si="194"/>
        <v>33.18755</v>
      </c>
      <c r="BB534" s="1">
        <f t="shared" si="195"/>
        <v>580</v>
      </c>
      <c r="BC534" s="1" t="s">
        <v>51</v>
      </c>
      <c r="BD534" s="1">
        <v>208</v>
      </c>
      <c r="BE534" s="1" t="s">
        <v>52</v>
      </c>
      <c r="BF534" s="1" t="s">
        <v>52</v>
      </c>
      <c r="BG534" s="1">
        <v>23</v>
      </c>
      <c r="BH534" s="1">
        <f t="shared" si="196"/>
        <v>-0.0492967846513292</v>
      </c>
      <c r="BI534" s="1">
        <f t="shared" si="197"/>
        <v>1.02080147380554</v>
      </c>
    </row>
    <row r="535" spans="1:61">
      <c r="A535" s="1">
        <v>562</v>
      </c>
      <c r="B535" s="1" t="s">
        <v>96</v>
      </c>
      <c r="C535" s="1" t="str">
        <f>_xlfn.XLOOKUP(A535,All!$A:$A,All!$C:$C,"")</f>
        <v>Cu-Al-Cr-Mg-Ni-Si</v>
      </c>
      <c r="D535" s="1">
        <v>2</v>
      </c>
      <c r="E535" s="1" t="s">
        <v>1344</v>
      </c>
      <c r="F535" s="1">
        <f t="shared" si="176"/>
        <v>92.25</v>
      </c>
      <c r="G535" s="1">
        <v>0.5</v>
      </c>
      <c r="H535" s="1">
        <v>0.1</v>
      </c>
      <c r="I535" s="1">
        <v>0.15</v>
      </c>
      <c r="J535" s="1">
        <v>6</v>
      </c>
      <c r="K535" s="1">
        <v>1</v>
      </c>
      <c r="L535" s="1">
        <v>0</v>
      </c>
      <c r="M535" s="1" t="s">
        <v>1345</v>
      </c>
      <c r="N535" s="1" cm="1">
        <f t="array" ref="N535">(F535/$F$4)/SUMPRODUCT($F535:$L535/$F$4:$L$4)*100</f>
        <v>89.8241262975082</v>
      </c>
      <c r="O535" s="1" cm="1">
        <f t="array" ref="O535">(G535/$G$4)/SUMPRODUCT($F535:$L535/$F$4:$L$4)*100</f>
        <v>1.14659676353571</v>
      </c>
      <c r="P535" s="1" cm="1">
        <f t="array" ref="P535">(H535/$H$4)/SUMPRODUCT($F535:$L535/$F$4:$L$4)*100</f>
        <v>0.118999437932613</v>
      </c>
      <c r="Q535" s="1" cm="1">
        <f t="array" ref="Q535">(I535/$I$4)/SUMPRODUCT($F535:$L535/$F$4:$L$4)*100</f>
        <v>0.381865548739609</v>
      </c>
      <c r="R535" s="1" cm="1">
        <f t="array" ref="R535">(J535/$J$4)/SUMPRODUCT($F535:$L535/$F$4:$L$4)*100</f>
        <v>6.32528046759661</v>
      </c>
      <c r="S535" s="1" cm="1">
        <f t="array" ref="S535">(K535/$K$4)/SUMPRODUCT($F535:$L535/$F$4:$L$4)*100</f>
        <v>2.20313148468724</v>
      </c>
      <c r="T535" s="1" cm="1">
        <f t="array" ref="T535">(L535/$L$4)/SUMPRODUCT($F535:$L535/$F$4:$L$4)*100</f>
        <v>0</v>
      </c>
      <c r="U535" s="1">
        <f t="shared" si="177"/>
        <v>100</v>
      </c>
      <c r="V535" s="1">
        <f t="shared" si="178"/>
        <v>6</v>
      </c>
      <c r="W535" s="1">
        <f t="shared" si="179"/>
        <v>7</v>
      </c>
      <c r="X535" s="1">
        <f t="shared" si="180"/>
        <v>6</v>
      </c>
      <c r="Y535" s="1">
        <f t="shared" si="181"/>
        <v>0.0214285714285714</v>
      </c>
      <c r="Z535" s="1">
        <f t="shared" si="182"/>
        <v>0</v>
      </c>
      <c r="AA535" s="1">
        <f t="shared" si="183"/>
        <v>0</v>
      </c>
      <c r="AB535" s="1">
        <f t="shared" si="184"/>
        <v>0.1</v>
      </c>
      <c r="AC535" s="1">
        <f t="shared" si="185"/>
        <v>0</v>
      </c>
      <c r="AD535" s="1">
        <f t="shared" si="186"/>
        <v>1.18999437932613</v>
      </c>
      <c r="AE535" s="1">
        <f t="shared" si="187"/>
        <v>0.0142857142857143</v>
      </c>
      <c r="AF535" s="1">
        <f t="shared" si="188"/>
        <v>70</v>
      </c>
      <c r="AG535" s="1">
        <f t="shared" si="189"/>
        <v>0.7</v>
      </c>
      <c r="AH535" s="7">
        <f t="shared" si="190"/>
        <v>0.101758737024918</v>
      </c>
      <c r="AI535" s="7" cm="1">
        <f t="array" ref="AI535">SQRT(SUMPRODUCT(N535:T535/100,(1-($N$4:$T$4/(SUMPRODUCT(N535:T535,$N$4:$T$4)/100)))^2))</f>
        <v>0.0290537376869327</v>
      </c>
      <c r="AJ535" s="7" cm="1">
        <f t="array" ref="AJ535">SUMPRODUCT(N535:T535,$N$3:$T$3)/100</f>
        <v>1.8947687920439</v>
      </c>
      <c r="AK535" s="7" cm="1">
        <f t="array" ref="AK535">SUMPRODUCT(N535:T535/100,($N$3:$T$3-(SUMPRODUCT(N535:T535,$N$3:$T$3)/100))^2)</f>
        <v>0.00234106527333297</v>
      </c>
      <c r="AL535" s="7" cm="1">
        <f t="array" ref="AL535">SUMPRODUCT(N535:T535/100,($N$2:$T$2-(SUMPRODUCT(N535:T535,$N$2:$T$2)/100))^2)</f>
        <v>2.09350754742919</v>
      </c>
      <c r="AM535" s="7" cm="1">
        <f t="array" ref="AM535">SUMPRODUCT(N535:T535,$N$2:$T$2)/100</f>
        <v>10.6504823790299</v>
      </c>
      <c r="AN535" s="1" cm="1">
        <f t="array" ref="AN535">SUMPRODUCT(N535:T535,$N$1:$T$1)/100</f>
        <v>1109.7582017422</v>
      </c>
      <c r="AO535" s="1" cm="1">
        <f t="array" ref="AO535">-8.314*SUMPRODUCT((N535:T535/100)*LN(N535:T535/100+0.000000000001))</f>
        <v>3.62139437182299</v>
      </c>
      <c r="AP535" s="1" cm="1">
        <f t="array" ref="AP535">SUMPRODUCT((N535:T535/100)^2)</f>
        <v>0.811471129274498</v>
      </c>
      <c r="AQ535" s="1" cm="1">
        <f t="array" ref="AQ535">1/SUMPRODUCT((N535:T535/100)^2)</f>
        <v>1.23232973290628</v>
      </c>
      <c r="AR535" s="1" t="s">
        <v>54</v>
      </c>
      <c r="AS535" s="6">
        <f t="shared" si="191"/>
        <v>0</v>
      </c>
      <c r="AT535" s="1">
        <v>969.85</v>
      </c>
      <c r="AU535" s="1">
        <v>4</v>
      </c>
      <c r="AV535" s="1">
        <v>0</v>
      </c>
      <c r="AW535" s="1">
        <v>449.85</v>
      </c>
      <c r="AX535" s="1">
        <v>0.5</v>
      </c>
      <c r="AY535" s="5">
        <f t="shared" si="192"/>
        <v>0</v>
      </c>
      <c r="AZ535" s="1">
        <f t="shared" si="193"/>
        <v>0</v>
      </c>
      <c r="BA535" s="1">
        <f t="shared" si="194"/>
        <v>224.925</v>
      </c>
      <c r="BB535" s="1">
        <f t="shared" si="195"/>
        <v>520</v>
      </c>
      <c r="BC535" s="1" t="s">
        <v>51</v>
      </c>
      <c r="BD535" s="1">
        <v>285</v>
      </c>
      <c r="BE535" s="1" t="s">
        <v>52</v>
      </c>
      <c r="BF535" s="1" t="s">
        <v>52</v>
      </c>
      <c r="BG535" s="1">
        <v>23</v>
      </c>
      <c r="BH535" s="1">
        <f t="shared" si="196"/>
        <v>0.940994444858186</v>
      </c>
      <c r="BI535" s="1">
        <f t="shared" si="197"/>
        <v>0.916456312894737</v>
      </c>
    </row>
    <row r="536" spans="1:61">
      <c r="A536" s="1">
        <v>594</v>
      </c>
      <c r="B536" s="1" t="s">
        <v>96</v>
      </c>
      <c r="C536" s="1" t="str">
        <f>_xlfn.XLOOKUP(A536,All!$A:$A,All!$C:$C,"")</f>
        <v>Cu-Al-Cr-Mg-Ni-Si</v>
      </c>
      <c r="D536" s="1">
        <v>2</v>
      </c>
      <c r="E536" s="1" t="s">
        <v>1344</v>
      </c>
      <c r="F536" s="1">
        <f t="shared" si="176"/>
        <v>92.25</v>
      </c>
      <c r="G536" s="1">
        <v>0.5</v>
      </c>
      <c r="H536" s="1">
        <v>0.1</v>
      </c>
      <c r="I536" s="1">
        <v>0.15</v>
      </c>
      <c r="J536" s="1">
        <v>6</v>
      </c>
      <c r="K536" s="1">
        <v>1</v>
      </c>
      <c r="L536" s="1">
        <v>0</v>
      </c>
      <c r="M536" s="1" t="s">
        <v>1345</v>
      </c>
      <c r="N536" s="1" cm="1">
        <f t="array" ref="N536">(F536/$F$4)/SUMPRODUCT($F536:$L536/$F$4:$L$4)*100</f>
        <v>89.8241262975082</v>
      </c>
      <c r="O536" s="1" cm="1">
        <f t="array" ref="O536">(G536/$G$4)/SUMPRODUCT($F536:$L536/$F$4:$L$4)*100</f>
        <v>1.14659676353571</v>
      </c>
      <c r="P536" s="1" cm="1">
        <f t="array" ref="P536">(H536/$H$4)/SUMPRODUCT($F536:$L536/$F$4:$L$4)*100</f>
        <v>0.118999437932613</v>
      </c>
      <c r="Q536" s="1" cm="1">
        <f t="array" ref="Q536">(I536/$I$4)/SUMPRODUCT($F536:$L536/$F$4:$L$4)*100</f>
        <v>0.381865548739609</v>
      </c>
      <c r="R536" s="1" cm="1">
        <f t="array" ref="R536">(J536/$J$4)/SUMPRODUCT($F536:$L536/$F$4:$L$4)*100</f>
        <v>6.32528046759661</v>
      </c>
      <c r="S536" s="1" cm="1">
        <f t="array" ref="S536">(K536/$K$4)/SUMPRODUCT($F536:$L536/$F$4:$L$4)*100</f>
        <v>2.20313148468724</v>
      </c>
      <c r="T536" s="1" cm="1">
        <f t="array" ref="T536">(L536/$L$4)/SUMPRODUCT($F536:$L536/$F$4:$L$4)*100</f>
        <v>0</v>
      </c>
      <c r="U536" s="1">
        <f t="shared" si="177"/>
        <v>100</v>
      </c>
      <c r="V536" s="1">
        <f t="shared" si="178"/>
        <v>6</v>
      </c>
      <c r="W536" s="1">
        <f t="shared" si="179"/>
        <v>7</v>
      </c>
      <c r="X536" s="1">
        <f t="shared" si="180"/>
        <v>6</v>
      </c>
      <c r="Y536" s="1">
        <f t="shared" si="181"/>
        <v>0.0214285714285714</v>
      </c>
      <c r="Z536" s="1">
        <f t="shared" si="182"/>
        <v>0</v>
      </c>
      <c r="AA536" s="1">
        <f t="shared" si="183"/>
        <v>0</v>
      </c>
      <c r="AB536" s="1">
        <f t="shared" si="184"/>
        <v>0.1</v>
      </c>
      <c r="AC536" s="1">
        <f t="shared" si="185"/>
        <v>0</v>
      </c>
      <c r="AD536" s="1">
        <f t="shared" si="186"/>
        <v>1.18999437932613</v>
      </c>
      <c r="AE536" s="1">
        <f t="shared" si="187"/>
        <v>0.0142857142857143</v>
      </c>
      <c r="AF536" s="1">
        <f t="shared" si="188"/>
        <v>70</v>
      </c>
      <c r="AG536" s="1">
        <f t="shared" si="189"/>
        <v>0.7</v>
      </c>
      <c r="AH536" s="7">
        <f t="shared" si="190"/>
        <v>0.101758737024918</v>
      </c>
      <c r="AI536" s="7" cm="1">
        <f t="array" ref="AI536">SQRT(SUMPRODUCT(N536:T536/100,(1-($N$4:$T$4/(SUMPRODUCT(N536:T536,$N$4:$T$4)/100)))^2))</f>
        <v>0.0290537376869327</v>
      </c>
      <c r="AJ536" s="7" cm="1">
        <f t="array" ref="AJ536">SUMPRODUCT(N536:T536,$N$3:$T$3)/100</f>
        <v>1.8947687920439</v>
      </c>
      <c r="AK536" s="7" cm="1">
        <f t="array" ref="AK536">SUMPRODUCT(N536:T536/100,($N$3:$T$3-(SUMPRODUCT(N536:T536,$N$3:$T$3)/100))^2)</f>
        <v>0.00234106527333297</v>
      </c>
      <c r="AL536" s="7" cm="1">
        <f t="array" ref="AL536">SUMPRODUCT(N536:T536/100,($N$2:$T$2-(SUMPRODUCT(N536:T536,$N$2:$T$2)/100))^2)</f>
        <v>2.09350754742919</v>
      </c>
      <c r="AM536" s="7" cm="1">
        <f t="array" ref="AM536">SUMPRODUCT(N536:T536,$N$2:$T$2)/100</f>
        <v>10.6504823790299</v>
      </c>
      <c r="AN536" s="1" cm="1">
        <f t="array" ref="AN536">SUMPRODUCT(N536:T536,$N$1:$T$1)/100</f>
        <v>1109.7582017422</v>
      </c>
      <c r="AO536" s="1" cm="1">
        <f t="array" ref="AO536">-8.314*SUMPRODUCT((N536:T536/100)*LN(N536:T536/100+0.000000000001))</f>
        <v>3.62139437182299</v>
      </c>
      <c r="AP536" s="1" cm="1">
        <f t="array" ref="AP536">SUMPRODUCT((N536:T536/100)^2)</f>
        <v>0.811471129274498</v>
      </c>
      <c r="AQ536" s="1" cm="1">
        <f t="array" ref="AQ536">1/SUMPRODUCT((N536:T536/100)^2)</f>
        <v>1.23232973290628</v>
      </c>
      <c r="AR536" s="1" t="s">
        <v>54</v>
      </c>
      <c r="AS536" s="6">
        <f t="shared" si="191"/>
        <v>0</v>
      </c>
      <c r="AT536" s="1">
        <v>969.85</v>
      </c>
      <c r="AU536" s="1">
        <v>4</v>
      </c>
      <c r="AV536" s="1">
        <v>0</v>
      </c>
      <c r="AW536" s="1">
        <v>399.85</v>
      </c>
      <c r="AX536" s="1">
        <v>1</v>
      </c>
      <c r="AY536" s="5">
        <f t="shared" si="192"/>
        <v>0</v>
      </c>
      <c r="AZ536" s="1">
        <f t="shared" si="193"/>
        <v>0</v>
      </c>
      <c r="BA536" s="1">
        <f t="shared" si="194"/>
        <v>399.85</v>
      </c>
      <c r="BB536" s="1">
        <f t="shared" si="195"/>
        <v>570</v>
      </c>
      <c r="BC536" s="1" t="s">
        <v>51</v>
      </c>
      <c r="BD536" s="1">
        <v>285</v>
      </c>
      <c r="BE536" s="1" t="s">
        <v>52</v>
      </c>
      <c r="BF536" s="1" t="s">
        <v>52</v>
      </c>
      <c r="BG536" s="1">
        <v>23</v>
      </c>
      <c r="BH536" s="1">
        <f t="shared" si="196"/>
        <v>0.940994444858186</v>
      </c>
      <c r="BI536" s="1">
        <f t="shared" si="197"/>
        <v>0.916456312894737</v>
      </c>
    </row>
    <row r="537" spans="1:61">
      <c r="A537" s="1">
        <v>601</v>
      </c>
      <c r="B537" s="1" t="s">
        <v>97</v>
      </c>
      <c r="C537" s="1" t="str">
        <f>_xlfn.XLOOKUP(A537,All!$A:$A,All!$C:$C,"")</f>
        <v>Cu-Al-Cr-Mg-Ni-Si</v>
      </c>
      <c r="D537" s="1">
        <v>2</v>
      </c>
      <c r="E537" s="1" t="s">
        <v>1344</v>
      </c>
      <c r="F537" s="1">
        <f t="shared" si="176"/>
        <v>92.27</v>
      </c>
      <c r="G537" s="1">
        <v>0.49</v>
      </c>
      <c r="H537" s="1">
        <v>0.11</v>
      </c>
      <c r="I537" s="1">
        <v>0.12</v>
      </c>
      <c r="J537" s="1">
        <v>5.98</v>
      </c>
      <c r="K537" s="1">
        <v>1.03</v>
      </c>
      <c r="L537" s="1">
        <v>0</v>
      </c>
      <c r="M537" s="1" t="s">
        <v>1345</v>
      </c>
      <c r="N537" s="1" cm="1">
        <f t="array" ref="N537">(F537/$F$4)/SUMPRODUCT($F537:$L537/$F$4:$L$4)*100</f>
        <v>89.8641984588999</v>
      </c>
      <c r="O537" s="1" cm="1">
        <f t="array" ref="O537">(G537/$G$4)/SUMPRODUCT($F537:$L537/$F$4:$L$4)*100</f>
        <v>1.12392244657047</v>
      </c>
      <c r="P537" s="1" cm="1">
        <f t="array" ref="P537">(H537/$H$4)/SUMPRODUCT($F537:$L537/$F$4:$L$4)*100</f>
        <v>0.130929392522741</v>
      </c>
      <c r="Q537" s="1" cm="1">
        <f t="array" ref="Q537">(I537/$I$4)/SUMPRODUCT($F537:$L537/$F$4:$L$4)*100</f>
        <v>0.305562478066051</v>
      </c>
      <c r="R537" s="1" cm="1">
        <f t="array" ref="R537">(J537/$J$4)/SUMPRODUCT($F537:$L537/$F$4:$L$4)*100</f>
        <v>6.30564153814258</v>
      </c>
      <c r="S537" s="1" cm="1">
        <f t="array" ref="S537">(K537/$K$4)/SUMPRODUCT($F537:$L537/$F$4:$L$4)*100</f>
        <v>2.26974568579824</v>
      </c>
      <c r="T537" s="1" cm="1">
        <f t="array" ref="T537">(L537/$L$4)/SUMPRODUCT($F537:$L537/$F$4:$L$4)*100</f>
        <v>0</v>
      </c>
      <c r="U537" s="1">
        <f t="shared" si="177"/>
        <v>100</v>
      </c>
      <c r="V537" s="1">
        <f t="shared" si="178"/>
        <v>5.80582524271845</v>
      </c>
      <c r="W537" s="1">
        <f t="shared" si="179"/>
        <v>7.01</v>
      </c>
      <c r="X537" s="1">
        <f t="shared" si="180"/>
        <v>6.1594</v>
      </c>
      <c r="Y537" s="1">
        <f t="shared" si="181"/>
        <v>0.0171184022824536</v>
      </c>
      <c r="Z537" s="1">
        <f t="shared" si="182"/>
        <v>0</v>
      </c>
      <c r="AA537" s="1">
        <f t="shared" si="183"/>
        <v>0</v>
      </c>
      <c r="AB537" s="1">
        <f t="shared" si="184"/>
        <v>0.11</v>
      </c>
      <c r="AC537" s="1">
        <f t="shared" si="185"/>
        <v>0</v>
      </c>
      <c r="AD537" s="1">
        <f t="shared" si="186"/>
        <v>1.19026720475219</v>
      </c>
      <c r="AE537" s="1">
        <f t="shared" si="187"/>
        <v>0.0156918687589158</v>
      </c>
      <c r="AF537" s="1">
        <f t="shared" si="188"/>
        <v>63.7272727272727</v>
      </c>
      <c r="AG537" s="1">
        <f t="shared" si="189"/>
        <v>0.7711</v>
      </c>
      <c r="AH537" s="7">
        <f t="shared" si="190"/>
        <v>0.101358015411001</v>
      </c>
      <c r="AI537" s="7" cm="1">
        <f t="array" ref="AI537">SQRT(SUMPRODUCT(N537:T537/100,(1-($N$4:$T$4/(SUMPRODUCT(N537:T537,$N$4:$T$4)/100)))^2))</f>
        <v>0.0283459528596504</v>
      </c>
      <c r="AJ537" s="7" cm="1">
        <f t="array" ref="AJ537">SUMPRODUCT(N537:T537,$N$3:$T$3)/100</f>
        <v>1.89525413989612</v>
      </c>
      <c r="AK537" s="7" cm="1">
        <f t="array" ref="AK537">SUMPRODUCT(N537:T537/100,($N$3:$T$3-(SUMPRODUCT(N537:T537,$N$3:$T$3)/100))^2)</f>
        <v>0.00206807954721929</v>
      </c>
      <c r="AL537" s="7" cm="1">
        <f t="array" ref="AL537">SUMPRODUCT(N537:T537/100,($N$2:$T$2-(SUMPRODUCT(N537:T537,$N$2:$T$2)/100))^2)</f>
        <v>2.05513365727056</v>
      </c>
      <c r="AM537" s="7" cm="1">
        <f t="array" ref="AM537">SUMPRODUCT(N537:T537,$N$2:$T$2)/100</f>
        <v>10.654100498235</v>
      </c>
      <c r="AN537" s="1" cm="1">
        <f t="array" ref="AN537">SUMPRODUCT(N537:T537,$N$1:$T$1)/100</f>
        <v>1110.43082202411</v>
      </c>
      <c r="AO537" s="1" cm="1">
        <f t="array" ref="AO537">-8.314*SUMPRODUCT((N537:T537/100)*LN(N537:T537/100+0.000000000001))</f>
        <v>3.60047464611669</v>
      </c>
      <c r="AP537" s="1" cm="1">
        <f t="array" ref="AP537">SUMPRODUCT((N537:T537/100)^2)</f>
        <v>0.812186073794603</v>
      </c>
      <c r="AQ537" s="1" cm="1">
        <f t="array" ref="AQ537">1/SUMPRODUCT((N537:T537/100)^2)</f>
        <v>1.23124494775922</v>
      </c>
      <c r="AR537" s="1" t="s">
        <v>50</v>
      </c>
      <c r="AS537" s="6">
        <f t="shared" si="191"/>
        <v>1</v>
      </c>
      <c r="AT537" s="1">
        <v>969.85</v>
      </c>
      <c r="AU537" s="1">
        <v>6</v>
      </c>
      <c r="AV537" s="1">
        <v>50</v>
      </c>
      <c r="AW537" s="1">
        <v>399.85</v>
      </c>
      <c r="AX537" s="1">
        <v>1</v>
      </c>
      <c r="AY537" s="5">
        <f t="shared" si="192"/>
        <v>199.925</v>
      </c>
      <c r="AZ537" s="1">
        <f t="shared" si="193"/>
        <v>0.5</v>
      </c>
      <c r="BA537" s="1">
        <f t="shared" si="194"/>
        <v>399.85</v>
      </c>
      <c r="BB537" s="1">
        <f t="shared" si="195"/>
        <v>570</v>
      </c>
      <c r="BC537" s="1" t="s">
        <v>51</v>
      </c>
      <c r="BD537" s="1">
        <v>321</v>
      </c>
      <c r="BE537" s="1" t="s">
        <v>52</v>
      </c>
      <c r="BF537" s="1" t="s">
        <v>52</v>
      </c>
      <c r="BG537" s="1">
        <v>23</v>
      </c>
      <c r="BH537" s="1">
        <f t="shared" si="196"/>
        <v>1.40398774696653</v>
      </c>
      <c r="BI537" s="1">
        <f t="shared" si="197"/>
        <v>0.885246421967059</v>
      </c>
    </row>
    <row r="538" spans="1:61">
      <c r="A538" s="1">
        <v>616</v>
      </c>
      <c r="B538" s="1" t="s">
        <v>97</v>
      </c>
      <c r="C538" s="1" t="str">
        <f>_xlfn.XLOOKUP(A538,All!$A:$A,All!$C:$C,"")</f>
        <v>Cu-Al-Cr-Mg-Ni-Si</v>
      </c>
      <c r="D538" s="1">
        <v>2</v>
      </c>
      <c r="E538" s="1" t="s">
        <v>1344</v>
      </c>
      <c r="F538" s="1">
        <f t="shared" si="176"/>
        <v>92.27</v>
      </c>
      <c r="G538" s="1">
        <v>0.49</v>
      </c>
      <c r="H538" s="1">
        <v>0.11</v>
      </c>
      <c r="I538" s="1">
        <v>0.12</v>
      </c>
      <c r="J538" s="1">
        <v>5.98</v>
      </c>
      <c r="K538" s="1">
        <v>1.03</v>
      </c>
      <c r="L538" s="1">
        <v>0</v>
      </c>
      <c r="M538" s="1" t="s">
        <v>1345</v>
      </c>
      <c r="N538" s="1" cm="1">
        <f t="array" ref="N538">(F538/$F$4)/SUMPRODUCT($F538:$L538/$F$4:$L$4)*100</f>
        <v>89.8641984588999</v>
      </c>
      <c r="O538" s="1" cm="1">
        <f t="array" ref="O538">(G538/$G$4)/SUMPRODUCT($F538:$L538/$F$4:$L$4)*100</f>
        <v>1.12392244657047</v>
      </c>
      <c r="P538" s="1" cm="1">
        <f t="array" ref="P538">(H538/$H$4)/SUMPRODUCT($F538:$L538/$F$4:$L$4)*100</f>
        <v>0.130929392522741</v>
      </c>
      <c r="Q538" s="1" cm="1">
        <f t="array" ref="Q538">(I538/$I$4)/SUMPRODUCT($F538:$L538/$F$4:$L$4)*100</f>
        <v>0.305562478066051</v>
      </c>
      <c r="R538" s="1" cm="1">
        <f t="array" ref="R538">(J538/$J$4)/SUMPRODUCT($F538:$L538/$F$4:$L$4)*100</f>
        <v>6.30564153814258</v>
      </c>
      <c r="S538" s="1" cm="1">
        <f t="array" ref="S538">(K538/$K$4)/SUMPRODUCT($F538:$L538/$F$4:$L$4)*100</f>
        <v>2.26974568579824</v>
      </c>
      <c r="T538" s="1" cm="1">
        <f t="array" ref="T538">(L538/$L$4)/SUMPRODUCT($F538:$L538/$F$4:$L$4)*100</f>
        <v>0</v>
      </c>
      <c r="U538" s="1">
        <f t="shared" si="177"/>
        <v>100</v>
      </c>
      <c r="V538" s="1">
        <f t="shared" si="178"/>
        <v>5.80582524271845</v>
      </c>
      <c r="W538" s="1">
        <f t="shared" si="179"/>
        <v>7.01</v>
      </c>
      <c r="X538" s="1">
        <f t="shared" si="180"/>
        <v>6.1594</v>
      </c>
      <c r="Y538" s="1">
        <f t="shared" si="181"/>
        <v>0.0171184022824536</v>
      </c>
      <c r="Z538" s="1">
        <f t="shared" si="182"/>
        <v>0</v>
      </c>
      <c r="AA538" s="1">
        <f t="shared" si="183"/>
        <v>0</v>
      </c>
      <c r="AB538" s="1">
        <f t="shared" si="184"/>
        <v>0.11</v>
      </c>
      <c r="AC538" s="1">
        <f t="shared" si="185"/>
        <v>0</v>
      </c>
      <c r="AD538" s="1">
        <f t="shared" si="186"/>
        <v>1.19026720475219</v>
      </c>
      <c r="AE538" s="1">
        <f t="shared" si="187"/>
        <v>0.0156918687589158</v>
      </c>
      <c r="AF538" s="1">
        <f t="shared" si="188"/>
        <v>63.7272727272727</v>
      </c>
      <c r="AG538" s="1">
        <f t="shared" si="189"/>
        <v>0.7711</v>
      </c>
      <c r="AH538" s="7">
        <f t="shared" si="190"/>
        <v>0.101358015411001</v>
      </c>
      <c r="AI538" s="7" cm="1">
        <f t="array" ref="AI538">SQRT(SUMPRODUCT(N538:T538/100,(1-($N$4:$T$4/(SUMPRODUCT(N538:T538,$N$4:$T$4)/100)))^2))</f>
        <v>0.0283459528596504</v>
      </c>
      <c r="AJ538" s="7" cm="1">
        <f t="array" ref="AJ538">SUMPRODUCT(N538:T538,$N$3:$T$3)/100</f>
        <v>1.89525413989612</v>
      </c>
      <c r="AK538" s="7" cm="1">
        <f t="array" ref="AK538">SUMPRODUCT(N538:T538/100,($N$3:$T$3-(SUMPRODUCT(N538:T538,$N$3:$T$3)/100))^2)</f>
        <v>0.00206807954721929</v>
      </c>
      <c r="AL538" s="7" cm="1">
        <f t="array" ref="AL538">SUMPRODUCT(N538:T538/100,($N$2:$T$2-(SUMPRODUCT(N538:T538,$N$2:$T$2)/100))^2)</f>
        <v>2.05513365727056</v>
      </c>
      <c r="AM538" s="7" cm="1">
        <f t="array" ref="AM538">SUMPRODUCT(N538:T538,$N$2:$T$2)/100</f>
        <v>10.654100498235</v>
      </c>
      <c r="AN538" s="1" cm="1">
        <f t="array" ref="AN538">SUMPRODUCT(N538:T538,$N$1:$T$1)/100</f>
        <v>1110.43082202411</v>
      </c>
      <c r="AO538" s="1" cm="1">
        <f t="array" ref="AO538">-8.314*SUMPRODUCT((N538:T538/100)*LN(N538:T538/100+0.000000000001))</f>
        <v>3.60047464611669</v>
      </c>
      <c r="AP538" s="1" cm="1">
        <f t="array" ref="AP538">SUMPRODUCT((N538:T538/100)^2)</f>
        <v>0.812186073794603</v>
      </c>
      <c r="AQ538" s="1" cm="1">
        <f t="array" ref="AQ538">1/SUMPRODUCT((N538:T538/100)^2)</f>
        <v>1.23124494775922</v>
      </c>
      <c r="AR538" s="1" t="s">
        <v>50</v>
      </c>
      <c r="AS538" s="6">
        <f t="shared" si="191"/>
        <v>1</v>
      </c>
      <c r="AT538" s="1">
        <v>969.85</v>
      </c>
      <c r="AU538" s="1">
        <v>6</v>
      </c>
      <c r="AV538" s="1">
        <v>50</v>
      </c>
      <c r="AW538" s="1">
        <v>399.85</v>
      </c>
      <c r="AX538" s="1">
        <v>1.5</v>
      </c>
      <c r="AY538" s="5">
        <f t="shared" si="192"/>
        <v>199.925</v>
      </c>
      <c r="AZ538" s="1">
        <f t="shared" si="193"/>
        <v>0.75</v>
      </c>
      <c r="BA538" s="1">
        <f t="shared" si="194"/>
        <v>599.775</v>
      </c>
      <c r="BB538" s="1">
        <f t="shared" si="195"/>
        <v>570</v>
      </c>
      <c r="BC538" s="1" t="s">
        <v>51</v>
      </c>
      <c r="BD538" s="1">
        <v>329</v>
      </c>
      <c r="BE538" s="1" t="s">
        <v>52</v>
      </c>
      <c r="BF538" s="1" t="s">
        <v>52</v>
      </c>
      <c r="BG538" s="1">
        <v>23</v>
      </c>
      <c r="BH538" s="1">
        <f t="shared" si="196"/>
        <v>1.50687514743505</v>
      </c>
      <c r="BI538" s="1">
        <f t="shared" si="197"/>
        <v>0.880044085567343</v>
      </c>
    </row>
    <row r="539" spans="1:61">
      <c r="A539" s="1">
        <v>543</v>
      </c>
      <c r="B539" s="1" t="s">
        <v>97</v>
      </c>
      <c r="C539" s="1" t="str">
        <f>_xlfn.XLOOKUP(A539,All!$A:$A,All!$C:$C,"")</f>
        <v>Cu-Al-Cr-Mg-Ni-Si</v>
      </c>
      <c r="D539" s="1">
        <v>2</v>
      </c>
      <c r="E539" s="1" t="s">
        <v>1344</v>
      </c>
      <c r="F539" s="1">
        <f t="shared" si="176"/>
        <v>92.27</v>
      </c>
      <c r="G539" s="1">
        <v>0.49</v>
      </c>
      <c r="H539" s="1">
        <v>0.11</v>
      </c>
      <c r="I539" s="1">
        <v>0.12</v>
      </c>
      <c r="J539" s="1">
        <v>5.98</v>
      </c>
      <c r="K539" s="1">
        <v>1.03</v>
      </c>
      <c r="L539" s="1">
        <v>0</v>
      </c>
      <c r="M539" s="1" t="s">
        <v>1345</v>
      </c>
      <c r="N539" s="1" cm="1">
        <f t="array" ref="N539">(F539/$F$4)/SUMPRODUCT($F539:$L539/$F$4:$L$4)*100</f>
        <v>89.8641984588999</v>
      </c>
      <c r="O539" s="1" cm="1">
        <f t="array" ref="O539">(G539/$G$4)/SUMPRODUCT($F539:$L539/$F$4:$L$4)*100</f>
        <v>1.12392244657047</v>
      </c>
      <c r="P539" s="1" cm="1">
        <f t="array" ref="P539">(H539/$H$4)/SUMPRODUCT($F539:$L539/$F$4:$L$4)*100</f>
        <v>0.130929392522741</v>
      </c>
      <c r="Q539" s="1" cm="1">
        <f t="array" ref="Q539">(I539/$I$4)/SUMPRODUCT($F539:$L539/$F$4:$L$4)*100</f>
        <v>0.305562478066051</v>
      </c>
      <c r="R539" s="1" cm="1">
        <f t="array" ref="R539">(J539/$J$4)/SUMPRODUCT($F539:$L539/$F$4:$L$4)*100</f>
        <v>6.30564153814258</v>
      </c>
      <c r="S539" s="1" cm="1">
        <f t="array" ref="S539">(K539/$K$4)/SUMPRODUCT($F539:$L539/$F$4:$L$4)*100</f>
        <v>2.26974568579824</v>
      </c>
      <c r="T539" s="1" cm="1">
        <f t="array" ref="T539">(L539/$L$4)/SUMPRODUCT($F539:$L539/$F$4:$L$4)*100</f>
        <v>0</v>
      </c>
      <c r="U539" s="1">
        <f t="shared" si="177"/>
        <v>100</v>
      </c>
      <c r="V539" s="1">
        <f t="shared" si="178"/>
        <v>5.80582524271845</v>
      </c>
      <c r="W539" s="1">
        <f t="shared" si="179"/>
        <v>7.01</v>
      </c>
      <c r="X539" s="1">
        <f t="shared" si="180"/>
        <v>6.1594</v>
      </c>
      <c r="Y539" s="1">
        <f t="shared" si="181"/>
        <v>0.0171184022824536</v>
      </c>
      <c r="Z539" s="1">
        <f t="shared" si="182"/>
        <v>0</v>
      </c>
      <c r="AA539" s="1">
        <f t="shared" si="183"/>
        <v>0</v>
      </c>
      <c r="AB539" s="1">
        <f t="shared" si="184"/>
        <v>0.11</v>
      </c>
      <c r="AC539" s="1">
        <f t="shared" si="185"/>
        <v>0</v>
      </c>
      <c r="AD539" s="1">
        <f t="shared" si="186"/>
        <v>1.19026720475219</v>
      </c>
      <c r="AE539" s="1">
        <f t="shared" si="187"/>
        <v>0.0156918687589158</v>
      </c>
      <c r="AF539" s="1">
        <f t="shared" si="188"/>
        <v>63.7272727272727</v>
      </c>
      <c r="AG539" s="1">
        <f t="shared" si="189"/>
        <v>0.7711</v>
      </c>
      <c r="AH539" s="7">
        <f t="shared" si="190"/>
        <v>0.101358015411001</v>
      </c>
      <c r="AI539" s="7" cm="1">
        <f t="array" ref="AI539">SQRT(SUMPRODUCT(N539:T539/100,(1-($N$4:$T$4/(SUMPRODUCT(N539:T539,$N$4:$T$4)/100)))^2))</f>
        <v>0.0283459528596504</v>
      </c>
      <c r="AJ539" s="7" cm="1">
        <f t="array" ref="AJ539">SUMPRODUCT(N539:T539,$N$3:$T$3)/100</f>
        <v>1.89525413989612</v>
      </c>
      <c r="AK539" s="7" cm="1">
        <f t="array" ref="AK539">SUMPRODUCT(N539:T539/100,($N$3:$T$3-(SUMPRODUCT(N539:T539,$N$3:$T$3)/100))^2)</f>
        <v>0.00206807954721929</v>
      </c>
      <c r="AL539" s="7" cm="1">
        <f t="array" ref="AL539">SUMPRODUCT(N539:T539/100,($N$2:$T$2-(SUMPRODUCT(N539:T539,$N$2:$T$2)/100))^2)</f>
        <v>2.05513365727056</v>
      </c>
      <c r="AM539" s="7" cm="1">
        <f t="array" ref="AM539">SUMPRODUCT(N539:T539,$N$2:$T$2)/100</f>
        <v>10.654100498235</v>
      </c>
      <c r="AN539" s="1" cm="1">
        <f t="array" ref="AN539">SUMPRODUCT(N539:T539,$N$1:$T$1)/100</f>
        <v>1110.43082202411</v>
      </c>
      <c r="AO539" s="1" cm="1">
        <f t="array" ref="AO539">-8.314*SUMPRODUCT((N539:T539/100)*LN(N539:T539/100+0.000000000001))</f>
        <v>3.60047464611669</v>
      </c>
      <c r="AP539" s="1" cm="1">
        <f t="array" ref="AP539">SUMPRODUCT((N539:T539/100)^2)</f>
        <v>0.812186073794603</v>
      </c>
      <c r="AQ539" s="1" cm="1">
        <f t="array" ref="AQ539">1/SUMPRODUCT((N539:T539/100)^2)</f>
        <v>1.23124494775922</v>
      </c>
      <c r="AR539" s="1" t="s">
        <v>50</v>
      </c>
      <c r="AS539" s="6">
        <f t="shared" si="191"/>
        <v>1</v>
      </c>
      <c r="AT539" s="1">
        <v>969.85</v>
      </c>
      <c r="AU539" s="1">
        <v>6</v>
      </c>
      <c r="AV539" s="1">
        <v>50</v>
      </c>
      <c r="AW539" s="1">
        <v>449.85</v>
      </c>
      <c r="AX539" s="1">
        <v>0.25</v>
      </c>
      <c r="AY539" s="5">
        <f t="shared" si="192"/>
        <v>224.925</v>
      </c>
      <c r="AZ539" s="1">
        <f t="shared" si="193"/>
        <v>0.125</v>
      </c>
      <c r="BA539" s="1">
        <f t="shared" si="194"/>
        <v>112.4625</v>
      </c>
      <c r="BB539" s="1">
        <f t="shared" si="195"/>
        <v>520</v>
      </c>
      <c r="BC539" s="1" t="s">
        <v>51</v>
      </c>
      <c r="BD539" s="1">
        <v>331</v>
      </c>
      <c r="BE539" s="1" t="s">
        <v>52</v>
      </c>
      <c r="BF539" s="1" t="s">
        <v>52</v>
      </c>
      <c r="BG539" s="1">
        <v>23</v>
      </c>
      <c r="BH539" s="1">
        <f t="shared" si="196"/>
        <v>1.53259699755218</v>
      </c>
      <c r="BI539" s="1">
        <f t="shared" si="197"/>
        <v>0.878845761791743</v>
      </c>
    </row>
    <row r="540" spans="1:61">
      <c r="A540" s="1">
        <v>564</v>
      </c>
      <c r="B540" s="1" t="s">
        <v>96</v>
      </c>
      <c r="C540" s="1" t="str">
        <f>_xlfn.XLOOKUP(A540,All!$A:$A,All!$C:$C,"")</f>
        <v>Cu-Al-Cr-Mg-Ni-Si</v>
      </c>
      <c r="D540" s="1">
        <v>2</v>
      </c>
      <c r="E540" s="1" t="s">
        <v>1344</v>
      </c>
      <c r="F540" s="1">
        <f t="shared" si="176"/>
        <v>92.25</v>
      </c>
      <c r="G540" s="1">
        <v>0.5</v>
      </c>
      <c r="H540" s="1">
        <v>0.1</v>
      </c>
      <c r="I540" s="1">
        <v>0.15</v>
      </c>
      <c r="J540" s="1">
        <v>6</v>
      </c>
      <c r="K540" s="1">
        <v>1</v>
      </c>
      <c r="L540" s="1">
        <v>0</v>
      </c>
      <c r="M540" s="1" t="s">
        <v>1345</v>
      </c>
      <c r="N540" s="1" cm="1">
        <f t="array" ref="N540">(F540/$F$4)/SUMPRODUCT($F540:$L540/$F$4:$L$4)*100</f>
        <v>89.8241262975082</v>
      </c>
      <c r="O540" s="1" cm="1">
        <f t="array" ref="O540">(G540/$G$4)/SUMPRODUCT($F540:$L540/$F$4:$L$4)*100</f>
        <v>1.14659676353571</v>
      </c>
      <c r="P540" s="1" cm="1">
        <f t="array" ref="P540">(H540/$H$4)/SUMPRODUCT($F540:$L540/$F$4:$L$4)*100</f>
        <v>0.118999437932613</v>
      </c>
      <c r="Q540" s="1" cm="1">
        <f t="array" ref="Q540">(I540/$I$4)/SUMPRODUCT($F540:$L540/$F$4:$L$4)*100</f>
        <v>0.381865548739609</v>
      </c>
      <c r="R540" s="1" cm="1">
        <f t="array" ref="R540">(J540/$J$4)/SUMPRODUCT($F540:$L540/$F$4:$L$4)*100</f>
        <v>6.32528046759661</v>
      </c>
      <c r="S540" s="1" cm="1">
        <f t="array" ref="S540">(K540/$K$4)/SUMPRODUCT($F540:$L540/$F$4:$L$4)*100</f>
        <v>2.20313148468724</v>
      </c>
      <c r="T540" s="1" cm="1">
        <f t="array" ref="T540">(L540/$L$4)/SUMPRODUCT($F540:$L540/$F$4:$L$4)*100</f>
        <v>0</v>
      </c>
      <c r="U540" s="1">
        <f t="shared" si="177"/>
        <v>100</v>
      </c>
      <c r="V540" s="1">
        <f t="shared" si="178"/>
        <v>6</v>
      </c>
      <c r="W540" s="1">
        <f t="shared" si="179"/>
        <v>7</v>
      </c>
      <c r="X540" s="1">
        <f t="shared" si="180"/>
        <v>6</v>
      </c>
      <c r="Y540" s="1">
        <f t="shared" si="181"/>
        <v>0.0214285714285714</v>
      </c>
      <c r="Z540" s="1">
        <f t="shared" si="182"/>
        <v>0</v>
      </c>
      <c r="AA540" s="1">
        <f t="shared" si="183"/>
        <v>0</v>
      </c>
      <c r="AB540" s="1">
        <f t="shared" si="184"/>
        <v>0.1</v>
      </c>
      <c r="AC540" s="1">
        <f t="shared" si="185"/>
        <v>0</v>
      </c>
      <c r="AD540" s="1">
        <f t="shared" si="186"/>
        <v>1.18999437932613</v>
      </c>
      <c r="AE540" s="1">
        <f t="shared" si="187"/>
        <v>0.0142857142857143</v>
      </c>
      <c r="AF540" s="1">
        <f t="shared" si="188"/>
        <v>70</v>
      </c>
      <c r="AG540" s="1">
        <f t="shared" si="189"/>
        <v>0.7</v>
      </c>
      <c r="AH540" s="7">
        <f t="shared" si="190"/>
        <v>0.101758737024918</v>
      </c>
      <c r="AI540" s="7" cm="1">
        <f t="array" ref="AI540">SQRT(SUMPRODUCT(N540:T540/100,(1-($N$4:$T$4/(SUMPRODUCT(N540:T540,$N$4:$T$4)/100)))^2))</f>
        <v>0.0290537376869327</v>
      </c>
      <c r="AJ540" s="7" cm="1">
        <f t="array" ref="AJ540">SUMPRODUCT(N540:T540,$N$3:$T$3)/100</f>
        <v>1.8947687920439</v>
      </c>
      <c r="AK540" s="7" cm="1">
        <f t="array" ref="AK540">SUMPRODUCT(N540:T540/100,($N$3:$T$3-(SUMPRODUCT(N540:T540,$N$3:$T$3)/100))^2)</f>
        <v>0.00234106527333297</v>
      </c>
      <c r="AL540" s="7" cm="1">
        <f t="array" ref="AL540">SUMPRODUCT(N540:T540/100,($N$2:$T$2-(SUMPRODUCT(N540:T540,$N$2:$T$2)/100))^2)</f>
        <v>2.09350754742919</v>
      </c>
      <c r="AM540" s="7" cm="1">
        <f t="array" ref="AM540">SUMPRODUCT(N540:T540,$N$2:$T$2)/100</f>
        <v>10.6504823790299</v>
      </c>
      <c r="AN540" s="1" cm="1">
        <f t="array" ref="AN540">SUMPRODUCT(N540:T540,$N$1:$T$1)/100</f>
        <v>1109.7582017422</v>
      </c>
      <c r="AO540" s="1" cm="1">
        <f t="array" ref="AO540">-8.314*SUMPRODUCT((N540:T540/100)*LN(N540:T540/100+0.000000000001))</f>
        <v>3.62139437182299</v>
      </c>
      <c r="AP540" s="1" cm="1">
        <f t="array" ref="AP540">SUMPRODUCT((N540:T540/100)^2)</f>
        <v>0.811471129274498</v>
      </c>
      <c r="AQ540" s="1" cm="1">
        <f t="array" ref="AQ540">1/SUMPRODUCT((N540:T540/100)^2)</f>
        <v>1.23232973290628</v>
      </c>
      <c r="AR540" s="1" t="s">
        <v>50</v>
      </c>
      <c r="AS540" s="6">
        <f t="shared" si="191"/>
        <v>1</v>
      </c>
      <c r="AT540" s="1">
        <v>969.85</v>
      </c>
      <c r="AU540" s="1">
        <v>4</v>
      </c>
      <c r="AV540" s="1">
        <v>50</v>
      </c>
      <c r="AW540" s="1">
        <v>449.85</v>
      </c>
      <c r="AX540" s="1">
        <v>0.5</v>
      </c>
      <c r="AY540" s="5">
        <f t="shared" si="192"/>
        <v>224.925</v>
      </c>
      <c r="AZ540" s="1">
        <f t="shared" si="193"/>
        <v>0.25</v>
      </c>
      <c r="BA540" s="1">
        <f t="shared" si="194"/>
        <v>224.925</v>
      </c>
      <c r="BB540" s="1">
        <f t="shared" si="195"/>
        <v>520</v>
      </c>
      <c r="BC540" s="1" t="s">
        <v>51</v>
      </c>
      <c r="BD540" s="1">
        <v>332</v>
      </c>
      <c r="BE540" s="1" t="s">
        <v>52</v>
      </c>
      <c r="BF540" s="1" t="s">
        <v>52</v>
      </c>
      <c r="BG540" s="1">
        <v>23</v>
      </c>
      <c r="BH540" s="1">
        <f t="shared" si="196"/>
        <v>1.54545792261075</v>
      </c>
      <c r="BI540" s="1">
        <f t="shared" si="197"/>
        <v>0.878262057500151</v>
      </c>
    </row>
    <row r="541" spans="1:61">
      <c r="A541" s="1">
        <v>892</v>
      </c>
      <c r="B541" s="1" t="s">
        <v>99</v>
      </c>
      <c r="C541" s="1" t="str">
        <f>_xlfn.XLOOKUP(A541,All!$A:$A,All!$C:$C,"")</f>
        <v>Cu-Al-Cr-Mg-Ni-Si</v>
      </c>
      <c r="D541" s="1">
        <v>2</v>
      </c>
      <c r="E541" s="1" t="s">
        <v>1344</v>
      </c>
      <c r="F541" s="1">
        <f t="shared" si="176"/>
        <v>92.25</v>
      </c>
      <c r="G541" s="1">
        <v>0.5</v>
      </c>
      <c r="H541" s="1">
        <v>0.1</v>
      </c>
      <c r="I541" s="1">
        <v>0.15</v>
      </c>
      <c r="J541" s="1">
        <v>6</v>
      </c>
      <c r="K541" s="1">
        <v>1</v>
      </c>
      <c r="L541" s="1">
        <v>0</v>
      </c>
      <c r="M541" s="1" t="s">
        <v>1345</v>
      </c>
      <c r="N541" s="1" cm="1">
        <f t="array" ref="N541">(F541/$F$4)/SUMPRODUCT($F541:$L541/$F$4:$L$4)*100</f>
        <v>89.8241262975082</v>
      </c>
      <c r="O541" s="1" cm="1">
        <f t="array" ref="O541">(G541/$G$4)/SUMPRODUCT($F541:$L541/$F$4:$L$4)*100</f>
        <v>1.14659676353571</v>
      </c>
      <c r="P541" s="1" cm="1">
        <f t="array" ref="P541">(H541/$H$4)/SUMPRODUCT($F541:$L541/$F$4:$L$4)*100</f>
        <v>0.118999437932613</v>
      </c>
      <c r="Q541" s="1" cm="1">
        <f t="array" ref="Q541">(I541/$I$4)/SUMPRODUCT($F541:$L541/$F$4:$L$4)*100</f>
        <v>0.381865548739609</v>
      </c>
      <c r="R541" s="1" cm="1">
        <f t="array" ref="R541">(J541/$J$4)/SUMPRODUCT($F541:$L541/$F$4:$L$4)*100</f>
        <v>6.32528046759661</v>
      </c>
      <c r="S541" s="1" cm="1">
        <f t="array" ref="S541">(K541/$K$4)/SUMPRODUCT($F541:$L541/$F$4:$L$4)*100</f>
        <v>2.20313148468724</v>
      </c>
      <c r="T541" s="1" cm="1">
        <f t="array" ref="T541">(L541/$L$4)/SUMPRODUCT($F541:$L541/$F$4:$L$4)*100</f>
        <v>0</v>
      </c>
      <c r="U541" s="1">
        <f t="shared" si="177"/>
        <v>100</v>
      </c>
      <c r="V541" s="1">
        <f t="shared" si="178"/>
        <v>6</v>
      </c>
      <c r="W541" s="1">
        <f t="shared" si="179"/>
        <v>7</v>
      </c>
      <c r="X541" s="1">
        <f t="shared" si="180"/>
        <v>6</v>
      </c>
      <c r="Y541" s="1">
        <f t="shared" si="181"/>
        <v>0.0214285714285714</v>
      </c>
      <c r="Z541" s="1">
        <f t="shared" si="182"/>
        <v>0</v>
      </c>
      <c r="AA541" s="1">
        <f t="shared" si="183"/>
        <v>0</v>
      </c>
      <c r="AB541" s="1">
        <f t="shared" si="184"/>
        <v>0.1</v>
      </c>
      <c r="AC541" s="1">
        <f t="shared" si="185"/>
        <v>0</v>
      </c>
      <c r="AD541" s="1">
        <f t="shared" si="186"/>
        <v>1.18999437932613</v>
      </c>
      <c r="AE541" s="1">
        <f t="shared" si="187"/>
        <v>0.0142857142857143</v>
      </c>
      <c r="AF541" s="1">
        <f t="shared" si="188"/>
        <v>70</v>
      </c>
      <c r="AG541" s="1">
        <f t="shared" si="189"/>
        <v>0.7</v>
      </c>
      <c r="AH541" s="7">
        <f t="shared" si="190"/>
        <v>0.101758737024918</v>
      </c>
      <c r="AI541" s="7" cm="1">
        <f t="array" ref="AI541">SQRT(SUMPRODUCT(N541:T541/100,(1-($N$4:$T$4/(SUMPRODUCT(N541:T541,$N$4:$T$4)/100)))^2))</f>
        <v>0.0290537376869327</v>
      </c>
      <c r="AJ541" s="7" cm="1">
        <f t="array" ref="AJ541">SUMPRODUCT(N541:T541,$N$3:$T$3)/100</f>
        <v>1.8947687920439</v>
      </c>
      <c r="AK541" s="7" cm="1">
        <f t="array" ref="AK541">SUMPRODUCT(N541:T541/100,($N$3:$T$3-(SUMPRODUCT(N541:T541,$N$3:$T$3)/100))^2)</f>
        <v>0.00234106527333297</v>
      </c>
      <c r="AL541" s="7" cm="1">
        <f t="array" ref="AL541">SUMPRODUCT(N541:T541/100,($N$2:$T$2-(SUMPRODUCT(N541:T541,$N$2:$T$2)/100))^2)</f>
        <v>2.09350754742919</v>
      </c>
      <c r="AM541" s="7" cm="1">
        <f t="array" ref="AM541">SUMPRODUCT(N541:T541,$N$2:$T$2)/100</f>
        <v>10.6504823790299</v>
      </c>
      <c r="AN541" s="1" cm="1">
        <f t="array" ref="AN541">SUMPRODUCT(N541:T541,$N$1:$T$1)/100</f>
        <v>1109.7582017422</v>
      </c>
      <c r="AO541" s="1" cm="1">
        <f t="array" ref="AO541">-8.314*SUMPRODUCT((N541:T541/100)*LN(N541:T541/100+0.000000000001))</f>
        <v>3.62139437182299</v>
      </c>
      <c r="AP541" s="1" cm="1">
        <f t="array" ref="AP541">SUMPRODUCT((N541:T541/100)^2)</f>
        <v>0.811471129274498</v>
      </c>
      <c r="AQ541" s="1" cm="1">
        <f t="array" ref="AQ541">1/SUMPRODUCT((N541:T541/100)^2)</f>
        <v>1.23232973290628</v>
      </c>
      <c r="AR541" s="1" t="s">
        <v>55</v>
      </c>
      <c r="AS541" s="6">
        <f t="shared" si="191"/>
        <v>2</v>
      </c>
      <c r="AT541" s="1">
        <v>979.85</v>
      </c>
      <c r="AU541" s="1">
        <v>4</v>
      </c>
      <c r="AV541" s="1">
        <v>80</v>
      </c>
      <c r="AW541" s="1">
        <v>399.85</v>
      </c>
      <c r="AX541" s="1">
        <v>0.5</v>
      </c>
      <c r="AY541" s="5">
        <f t="shared" si="192"/>
        <v>319.88</v>
      </c>
      <c r="AZ541" s="1">
        <f t="shared" si="193"/>
        <v>0.4</v>
      </c>
      <c r="BA541" s="1">
        <f t="shared" si="194"/>
        <v>199.925</v>
      </c>
      <c r="BB541" s="1">
        <f t="shared" si="195"/>
        <v>580</v>
      </c>
      <c r="BC541" s="1" t="s">
        <v>56</v>
      </c>
      <c r="BD541" s="1">
        <v>359</v>
      </c>
      <c r="BE541" s="1" t="s">
        <v>52</v>
      </c>
      <c r="BF541" s="1" t="s">
        <v>52</v>
      </c>
      <c r="BG541" s="1">
        <v>23</v>
      </c>
      <c r="BH541" s="1">
        <f t="shared" si="196"/>
        <v>1.89270289919201</v>
      </c>
      <c r="BI541" s="1">
        <f t="shared" si="197"/>
        <v>0.866467395757682</v>
      </c>
    </row>
    <row r="542" spans="1:61">
      <c r="A542" s="1">
        <v>950</v>
      </c>
      <c r="B542" s="1" t="s">
        <v>99</v>
      </c>
      <c r="C542" s="1" t="str">
        <f>_xlfn.XLOOKUP(A542,All!$A:$A,All!$C:$C,"")</f>
        <v>Cu-Al-Cr-Mg-Ni-Si</v>
      </c>
      <c r="D542" s="1">
        <v>2</v>
      </c>
      <c r="E542" s="1" t="s">
        <v>1344</v>
      </c>
      <c r="F542" s="1">
        <f t="shared" si="176"/>
        <v>92.25</v>
      </c>
      <c r="G542" s="1">
        <v>0.5</v>
      </c>
      <c r="H542" s="1">
        <v>0.1</v>
      </c>
      <c r="I542" s="1">
        <v>0.15</v>
      </c>
      <c r="J542" s="1">
        <v>6</v>
      </c>
      <c r="K542" s="1">
        <v>1</v>
      </c>
      <c r="L542" s="1">
        <v>0</v>
      </c>
      <c r="M542" s="1" t="s">
        <v>1345</v>
      </c>
      <c r="N542" s="1" cm="1">
        <f t="array" ref="N542">(F542/$F$4)/SUMPRODUCT($F542:$L542/$F$4:$L$4)*100</f>
        <v>89.8241262975082</v>
      </c>
      <c r="O542" s="1" cm="1">
        <f t="array" ref="O542">(G542/$G$4)/SUMPRODUCT($F542:$L542/$F$4:$L$4)*100</f>
        <v>1.14659676353571</v>
      </c>
      <c r="P542" s="1" cm="1">
        <f t="array" ref="P542">(H542/$H$4)/SUMPRODUCT($F542:$L542/$F$4:$L$4)*100</f>
        <v>0.118999437932613</v>
      </c>
      <c r="Q542" s="1" cm="1">
        <f t="array" ref="Q542">(I542/$I$4)/SUMPRODUCT($F542:$L542/$F$4:$L$4)*100</f>
        <v>0.381865548739609</v>
      </c>
      <c r="R542" s="1" cm="1">
        <f t="array" ref="R542">(J542/$J$4)/SUMPRODUCT($F542:$L542/$F$4:$L$4)*100</f>
        <v>6.32528046759661</v>
      </c>
      <c r="S542" s="1" cm="1">
        <f t="array" ref="S542">(K542/$K$4)/SUMPRODUCT($F542:$L542/$F$4:$L$4)*100</f>
        <v>2.20313148468724</v>
      </c>
      <c r="T542" s="1" cm="1">
        <f t="array" ref="T542">(L542/$L$4)/SUMPRODUCT($F542:$L542/$F$4:$L$4)*100</f>
        <v>0</v>
      </c>
      <c r="U542" s="1">
        <f t="shared" si="177"/>
        <v>100</v>
      </c>
      <c r="V542" s="1">
        <f t="shared" si="178"/>
        <v>6</v>
      </c>
      <c r="W542" s="1">
        <f t="shared" si="179"/>
        <v>7</v>
      </c>
      <c r="X542" s="1">
        <f t="shared" si="180"/>
        <v>6</v>
      </c>
      <c r="Y542" s="1">
        <f t="shared" si="181"/>
        <v>0.0214285714285714</v>
      </c>
      <c r="Z542" s="1">
        <f t="shared" si="182"/>
        <v>0</v>
      </c>
      <c r="AA542" s="1">
        <f t="shared" si="183"/>
        <v>0</v>
      </c>
      <c r="AB542" s="1">
        <f t="shared" si="184"/>
        <v>0.1</v>
      </c>
      <c r="AC542" s="1">
        <f t="shared" si="185"/>
        <v>0</v>
      </c>
      <c r="AD542" s="1">
        <f t="shared" si="186"/>
        <v>1.18999437932613</v>
      </c>
      <c r="AE542" s="1">
        <f t="shared" si="187"/>
        <v>0.0142857142857143</v>
      </c>
      <c r="AF542" s="1">
        <f t="shared" si="188"/>
        <v>70</v>
      </c>
      <c r="AG542" s="1">
        <f t="shared" si="189"/>
        <v>0.7</v>
      </c>
      <c r="AH542" s="7">
        <f t="shared" si="190"/>
        <v>0.101758737024918</v>
      </c>
      <c r="AI542" s="7" cm="1">
        <f t="array" ref="AI542">SQRT(SUMPRODUCT(N542:T542/100,(1-($N$4:$T$4/(SUMPRODUCT(N542:T542,$N$4:$T$4)/100)))^2))</f>
        <v>0.0290537376869327</v>
      </c>
      <c r="AJ542" s="7" cm="1">
        <f t="array" ref="AJ542">SUMPRODUCT(N542:T542,$N$3:$T$3)/100</f>
        <v>1.8947687920439</v>
      </c>
      <c r="AK542" s="7" cm="1">
        <f t="array" ref="AK542">SUMPRODUCT(N542:T542/100,($N$3:$T$3-(SUMPRODUCT(N542:T542,$N$3:$T$3)/100))^2)</f>
        <v>0.00234106527333297</v>
      </c>
      <c r="AL542" s="7" cm="1">
        <f t="array" ref="AL542">SUMPRODUCT(N542:T542/100,($N$2:$T$2-(SUMPRODUCT(N542:T542,$N$2:$T$2)/100))^2)</f>
        <v>2.09350754742919</v>
      </c>
      <c r="AM542" s="7" cm="1">
        <f t="array" ref="AM542">SUMPRODUCT(N542:T542,$N$2:$T$2)/100</f>
        <v>10.6504823790299</v>
      </c>
      <c r="AN542" s="1" cm="1">
        <f t="array" ref="AN542">SUMPRODUCT(N542:T542,$N$1:$T$1)/100</f>
        <v>1109.7582017422</v>
      </c>
      <c r="AO542" s="1" cm="1">
        <f t="array" ref="AO542">-8.314*SUMPRODUCT((N542:T542/100)*LN(N542:T542/100+0.000000000001))</f>
        <v>3.62139437182299</v>
      </c>
      <c r="AP542" s="1" cm="1">
        <f t="array" ref="AP542">SUMPRODUCT((N542:T542/100)^2)</f>
        <v>0.811471129274498</v>
      </c>
      <c r="AQ542" s="1" cm="1">
        <f t="array" ref="AQ542">1/SUMPRODUCT((N542:T542/100)^2)</f>
        <v>1.23232973290628</v>
      </c>
      <c r="AR542" s="1" t="s">
        <v>55</v>
      </c>
      <c r="AS542" s="6">
        <f t="shared" si="191"/>
        <v>2</v>
      </c>
      <c r="AT542" s="1">
        <v>979.85</v>
      </c>
      <c r="AU542" s="1">
        <v>4</v>
      </c>
      <c r="AV542" s="1">
        <v>60</v>
      </c>
      <c r="AW542" s="1">
        <v>399.85</v>
      </c>
      <c r="AX542" s="1">
        <v>1</v>
      </c>
      <c r="AY542" s="5">
        <f t="shared" si="192"/>
        <v>239.91</v>
      </c>
      <c r="AZ542" s="1">
        <f t="shared" si="193"/>
        <v>0.6</v>
      </c>
      <c r="BA542" s="1">
        <f t="shared" si="194"/>
        <v>399.85</v>
      </c>
      <c r="BB542" s="1">
        <f t="shared" si="195"/>
        <v>580</v>
      </c>
      <c r="BC542" s="1" t="s">
        <v>56</v>
      </c>
      <c r="BD542" s="1">
        <v>360</v>
      </c>
      <c r="BE542" s="1" t="s">
        <v>52</v>
      </c>
      <c r="BF542" s="1" t="s">
        <v>52</v>
      </c>
      <c r="BG542" s="1">
        <v>23</v>
      </c>
      <c r="BH542" s="1">
        <f t="shared" si="196"/>
        <v>1.90556382425057</v>
      </c>
      <c r="BI542" s="1">
        <f t="shared" si="197"/>
        <v>0.866179569383206</v>
      </c>
    </row>
    <row r="543" spans="1:61">
      <c r="A543" s="1">
        <v>887</v>
      </c>
      <c r="B543" s="1" t="s">
        <v>99</v>
      </c>
      <c r="C543" s="1" t="str">
        <f>_xlfn.XLOOKUP(A543,All!$A:$A,All!$C:$C,"")</f>
        <v>Cu-Al-Cr-Mg-Ni-Si</v>
      </c>
      <c r="D543" s="1">
        <v>2</v>
      </c>
      <c r="E543" s="1" t="s">
        <v>1344</v>
      </c>
      <c r="F543" s="1">
        <f t="shared" si="176"/>
        <v>92.25</v>
      </c>
      <c r="G543" s="1">
        <v>0.5</v>
      </c>
      <c r="H543" s="1">
        <v>0.1</v>
      </c>
      <c r="I543" s="1">
        <v>0.15</v>
      </c>
      <c r="J543" s="1">
        <v>6</v>
      </c>
      <c r="K543" s="1">
        <v>1</v>
      </c>
      <c r="L543" s="1">
        <v>0</v>
      </c>
      <c r="M543" s="1" t="s">
        <v>1345</v>
      </c>
      <c r="N543" s="1" cm="1">
        <f t="array" ref="N543">(F543/$F$4)/SUMPRODUCT($F543:$L543/$F$4:$L$4)*100</f>
        <v>89.8241262975082</v>
      </c>
      <c r="O543" s="1" cm="1">
        <f t="array" ref="O543">(G543/$G$4)/SUMPRODUCT($F543:$L543/$F$4:$L$4)*100</f>
        <v>1.14659676353571</v>
      </c>
      <c r="P543" s="1" cm="1">
        <f t="array" ref="P543">(H543/$H$4)/SUMPRODUCT($F543:$L543/$F$4:$L$4)*100</f>
        <v>0.118999437932613</v>
      </c>
      <c r="Q543" s="1" cm="1">
        <f t="array" ref="Q543">(I543/$I$4)/SUMPRODUCT($F543:$L543/$F$4:$L$4)*100</f>
        <v>0.381865548739609</v>
      </c>
      <c r="R543" s="1" cm="1">
        <f t="array" ref="R543">(J543/$J$4)/SUMPRODUCT($F543:$L543/$F$4:$L$4)*100</f>
        <v>6.32528046759661</v>
      </c>
      <c r="S543" s="1" cm="1">
        <f t="array" ref="S543">(K543/$K$4)/SUMPRODUCT($F543:$L543/$F$4:$L$4)*100</f>
        <v>2.20313148468724</v>
      </c>
      <c r="T543" s="1" cm="1">
        <f t="array" ref="T543">(L543/$L$4)/SUMPRODUCT($F543:$L543/$F$4:$L$4)*100</f>
        <v>0</v>
      </c>
      <c r="U543" s="1">
        <f t="shared" si="177"/>
        <v>100</v>
      </c>
      <c r="V543" s="1">
        <f t="shared" si="178"/>
        <v>6</v>
      </c>
      <c r="W543" s="1">
        <f t="shared" si="179"/>
        <v>7</v>
      </c>
      <c r="X543" s="1">
        <f t="shared" si="180"/>
        <v>6</v>
      </c>
      <c r="Y543" s="1">
        <f t="shared" si="181"/>
        <v>0.0214285714285714</v>
      </c>
      <c r="Z543" s="1">
        <f t="shared" si="182"/>
        <v>0</v>
      </c>
      <c r="AA543" s="1">
        <f t="shared" si="183"/>
        <v>0</v>
      </c>
      <c r="AB543" s="1">
        <f t="shared" si="184"/>
        <v>0.1</v>
      </c>
      <c r="AC543" s="1">
        <f t="shared" si="185"/>
        <v>0</v>
      </c>
      <c r="AD543" s="1">
        <f t="shared" si="186"/>
        <v>1.18999437932613</v>
      </c>
      <c r="AE543" s="1">
        <f t="shared" si="187"/>
        <v>0.0142857142857143</v>
      </c>
      <c r="AF543" s="1">
        <f t="shared" si="188"/>
        <v>70</v>
      </c>
      <c r="AG543" s="1">
        <f t="shared" si="189"/>
        <v>0.7</v>
      </c>
      <c r="AH543" s="7">
        <f t="shared" si="190"/>
        <v>0.101758737024918</v>
      </c>
      <c r="AI543" s="7" cm="1">
        <f t="array" ref="AI543">SQRT(SUMPRODUCT(N543:T543/100,(1-($N$4:$T$4/(SUMPRODUCT(N543:T543,$N$4:$T$4)/100)))^2))</f>
        <v>0.0290537376869327</v>
      </c>
      <c r="AJ543" s="7" cm="1">
        <f t="array" ref="AJ543">SUMPRODUCT(N543:T543,$N$3:$T$3)/100</f>
        <v>1.8947687920439</v>
      </c>
      <c r="AK543" s="7" cm="1">
        <f t="array" ref="AK543">SUMPRODUCT(N543:T543/100,($N$3:$T$3-(SUMPRODUCT(N543:T543,$N$3:$T$3)/100))^2)</f>
        <v>0.00234106527333297</v>
      </c>
      <c r="AL543" s="7" cm="1">
        <f t="array" ref="AL543">SUMPRODUCT(N543:T543/100,($N$2:$T$2-(SUMPRODUCT(N543:T543,$N$2:$T$2)/100))^2)</f>
        <v>2.09350754742919</v>
      </c>
      <c r="AM543" s="7" cm="1">
        <f t="array" ref="AM543">SUMPRODUCT(N543:T543,$N$2:$T$2)/100</f>
        <v>10.6504823790299</v>
      </c>
      <c r="AN543" s="1" cm="1">
        <f t="array" ref="AN543">SUMPRODUCT(N543:T543,$N$1:$T$1)/100</f>
        <v>1109.7582017422</v>
      </c>
      <c r="AO543" s="1" cm="1">
        <f t="array" ref="AO543">-8.314*SUMPRODUCT((N543:T543/100)*LN(N543:T543/100+0.000000000001))</f>
        <v>3.62139437182299</v>
      </c>
      <c r="AP543" s="1" cm="1">
        <f t="array" ref="AP543">SUMPRODUCT((N543:T543/100)^2)</f>
        <v>0.811471129274498</v>
      </c>
      <c r="AQ543" s="1" cm="1">
        <f t="array" ref="AQ543">1/SUMPRODUCT((N543:T543/100)^2)</f>
        <v>1.23232973290628</v>
      </c>
      <c r="AR543" s="1" t="s">
        <v>55</v>
      </c>
      <c r="AS543" s="6">
        <f t="shared" si="191"/>
        <v>2</v>
      </c>
      <c r="AT543" s="1">
        <v>979.85</v>
      </c>
      <c r="AU543" s="1">
        <v>4</v>
      </c>
      <c r="AV543" s="1">
        <v>60</v>
      </c>
      <c r="AW543" s="1">
        <v>399.85</v>
      </c>
      <c r="AX543" s="1">
        <v>0.5</v>
      </c>
      <c r="AY543" s="5">
        <f t="shared" si="192"/>
        <v>239.91</v>
      </c>
      <c r="AZ543" s="1">
        <f t="shared" si="193"/>
        <v>0.3</v>
      </c>
      <c r="BA543" s="1">
        <f t="shared" si="194"/>
        <v>199.925</v>
      </c>
      <c r="BB543" s="1">
        <f t="shared" si="195"/>
        <v>580</v>
      </c>
      <c r="BC543" s="1" t="s">
        <v>56</v>
      </c>
      <c r="BD543" s="1">
        <v>382</v>
      </c>
      <c r="BE543" s="1" t="s">
        <v>52</v>
      </c>
      <c r="BF543" s="1" t="s">
        <v>52</v>
      </c>
      <c r="BG543" s="1">
        <v>23</v>
      </c>
      <c r="BH543" s="1">
        <f t="shared" si="196"/>
        <v>2.188504175539</v>
      </c>
      <c r="BI543" s="1">
        <f t="shared" si="197"/>
        <v>0.862587271755434</v>
      </c>
    </row>
    <row r="544" spans="1:61">
      <c r="A544" s="1">
        <v>568</v>
      </c>
      <c r="B544" s="1" t="s">
        <v>97</v>
      </c>
      <c r="C544" s="1" t="str">
        <f>_xlfn.XLOOKUP(A544,All!$A:$A,All!$C:$C,"")</f>
        <v>Cu-Al-Cr-Mg-Ni-Si</v>
      </c>
      <c r="D544" s="1">
        <v>2</v>
      </c>
      <c r="E544" s="1" t="s">
        <v>1344</v>
      </c>
      <c r="F544" s="1">
        <f t="shared" si="176"/>
        <v>92.27</v>
      </c>
      <c r="G544" s="1">
        <v>0.49</v>
      </c>
      <c r="H544" s="1">
        <v>0.11</v>
      </c>
      <c r="I544" s="1">
        <v>0.12</v>
      </c>
      <c r="J544" s="1">
        <v>5.98</v>
      </c>
      <c r="K544" s="1">
        <v>1.03</v>
      </c>
      <c r="L544" s="1">
        <v>0</v>
      </c>
      <c r="M544" s="1" t="s">
        <v>1345</v>
      </c>
      <c r="N544" s="1" cm="1">
        <f t="array" ref="N544">(F544/$F$4)/SUMPRODUCT($F544:$L544/$F$4:$L$4)*100</f>
        <v>89.8641984588999</v>
      </c>
      <c r="O544" s="1" cm="1">
        <f t="array" ref="O544">(G544/$G$4)/SUMPRODUCT($F544:$L544/$F$4:$L$4)*100</f>
        <v>1.12392244657047</v>
      </c>
      <c r="P544" s="1" cm="1">
        <f t="array" ref="P544">(H544/$H$4)/SUMPRODUCT($F544:$L544/$F$4:$L$4)*100</f>
        <v>0.130929392522741</v>
      </c>
      <c r="Q544" s="1" cm="1">
        <f t="array" ref="Q544">(I544/$I$4)/SUMPRODUCT($F544:$L544/$F$4:$L$4)*100</f>
        <v>0.305562478066051</v>
      </c>
      <c r="R544" s="1" cm="1">
        <f t="array" ref="R544">(J544/$J$4)/SUMPRODUCT($F544:$L544/$F$4:$L$4)*100</f>
        <v>6.30564153814258</v>
      </c>
      <c r="S544" s="1" cm="1">
        <f t="array" ref="S544">(K544/$K$4)/SUMPRODUCT($F544:$L544/$F$4:$L$4)*100</f>
        <v>2.26974568579824</v>
      </c>
      <c r="T544" s="1" cm="1">
        <f t="array" ref="T544">(L544/$L$4)/SUMPRODUCT($F544:$L544/$F$4:$L$4)*100</f>
        <v>0</v>
      </c>
      <c r="U544" s="1">
        <f t="shared" si="177"/>
        <v>100</v>
      </c>
      <c r="V544" s="1">
        <f t="shared" si="178"/>
        <v>5.80582524271845</v>
      </c>
      <c r="W544" s="1">
        <f t="shared" si="179"/>
        <v>7.01</v>
      </c>
      <c r="X544" s="1">
        <f t="shared" si="180"/>
        <v>6.1594</v>
      </c>
      <c r="Y544" s="1">
        <f t="shared" si="181"/>
        <v>0.0171184022824536</v>
      </c>
      <c r="Z544" s="1">
        <f t="shared" si="182"/>
        <v>0</v>
      </c>
      <c r="AA544" s="1">
        <f t="shared" si="183"/>
        <v>0</v>
      </c>
      <c r="AB544" s="1">
        <f t="shared" si="184"/>
        <v>0.11</v>
      </c>
      <c r="AC544" s="1">
        <f t="shared" si="185"/>
        <v>0</v>
      </c>
      <c r="AD544" s="1">
        <f t="shared" si="186"/>
        <v>1.19026720475219</v>
      </c>
      <c r="AE544" s="1">
        <f t="shared" si="187"/>
        <v>0.0156918687589158</v>
      </c>
      <c r="AF544" s="1">
        <f t="shared" si="188"/>
        <v>63.7272727272727</v>
      </c>
      <c r="AG544" s="1">
        <f t="shared" si="189"/>
        <v>0.7711</v>
      </c>
      <c r="AH544" s="7">
        <f t="shared" si="190"/>
        <v>0.101358015411001</v>
      </c>
      <c r="AI544" s="7" cm="1">
        <f t="array" ref="AI544">SQRT(SUMPRODUCT(N544:T544/100,(1-($N$4:$T$4/(SUMPRODUCT(N544:T544,$N$4:$T$4)/100)))^2))</f>
        <v>0.0283459528596504</v>
      </c>
      <c r="AJ544" s="7" cm="1">
        <f t="array" ref="AJ544">SUMPRODUCT(N544:T544,$N$3:$T$3)/100</f>
        <v>1.89525413989612</v>
      </c>
      <c r="AK544" s="7" cm="1">
        <f t="array" ref="AK544">SUMPRODUCT(N544:T544/100,($N$3:$T$3-(SUMPRODUCT(N544:T544,$N$3:$T$3)/100))^2)</f>
        <v>0.00206807954721929</v>
      </c>
      <c r="AL544" s="7" cm="1">
        <f t="array" ref="AL544">SUMPRODUCT(N544:T544/100,($N$2:$T$2-(SUMPRODUCT(N544:T544,$N$2:$T$2)/100))^2)</f>
        <v>2.05513365727056</v>
      </c>
      <c r="AM544" s="7" cm="1">
        <f t="array" ref="AM544">SUMPRODUCT(N544:T544,$N$2:$T$2)/100</f>
        <v>10.654100498235</v>
      </c>
      <c r="AN544" s="1" cm="1">
        <f t="array" ref="AN544">SUMPRODUCT(N544:T544,$N$1:$T$1)/100</f>
        <v>1110.43082202411</v>
      </c>
      <c r="AO544" s="1" cm="1">
        <f t="array" ref="AO544">-8.314*SUMPRODUCT((N544:T544/100)*LN(N544:T544/100+0.000000000001))</f>
        <v>3.60047464611669</v>
      </c>
      <c r="AP544" s="1" cm="1">
        <f t="array" ref="AP544">SUMPRODUCT((N544:T544/100)^2)</f>
        <v>0.812186073794603</v>
      </c>
      <c r="AQ544" s="1" cm="1">
        <f t="array" ref="AQ544">1/SUMPRODUCT((N544:T544/100)^2)</f>
        <v>1.23124494775922</v>
      </c>
      <c r="AR544" s="1" t="s">
        <v>50</v>
      </c>
      <c r="AS544" s="6">
        <f t="shared" si="191"/>
        <v>1</v>
      </c>
      <c r="AT544" s="1">
        <v>969.85</v>
      </c>
      <c r="AU544" s="1">
        <v>6</v>
      </c>
      <c r="AV544" s="1">
        <v>50</v>
      </c>
      <c r="AW544" s="1">
        <v>399.85</v>
      </c>
      <c r="AX544" s="1">
        <v>0.5</v>
      </c>
      <c r="AY544" s="5">
        <f t="shared" si="192"/>
        <v>199.925</v>
      </c>
      <c r="AZ544" s="1">
        <f t="shared" si="193"/>
        <v>0.25</v>
      </c>
      <c r="BA544" s="1">
        <f t="shared" si="194"/>
        <v>199.925</v>
      </c>
      <c r="BB544" s="1">
        <f t="shared" si="195"/>
        <v>570</v>
      </c>
      <c r="BC544" s="1" t="s">
        <v>51</v>
      </c>
      <c r="BD544" s="1">
        <v>326</v>
      </c>
      <c r="BE544" s="1" t="s">
        <v>52</v>
      </c>
      <c r="BF544" s="1" t="s">
        <v>52</v>
      </c>
      <c r="BG544" s="1">
        <v>22</v>
      </c>
      <c r="BH544" s="1">
        <f t="shared" si="196"/>
        <v>1.46829237225936</v>
      </c>
      <c r="BI544" s="1">
        <f t="shared" si="197"/>
        <v>0.894147115277187</v>
      </c>
    </row>
    <row r="545" spans="1:61">
      <c r="A545" s="1">
        <v>582</v>
      </c>
      <c r="B545" s="1" t="s">
        <v>97</v>
      </c>
      <c r="C545" s="1" t="str">
        <f>_xlfn.XLOOKUP(A545,All!$A:$A,All!$C:$C,"")</f>
        <v>Cu-Al-Cr-Mg-Ni-Si</v>
      </c>
      <c r="D545" s="1">
        <v>2</v>
      </c>
      <c r="E545" s="1" t="s">
        <v>1344</v>
      </c>
      <c r="F545" s="1">
        <f t="shared" si="176"/>
        <v>92.27</v>
      </c>
      <c r="G545" s="1">
        <v>0.49</v>
      </c>
      <c r="H545" s="1">
        <v>0.11</v>
      </c>
      <c r="I545" s="1">
        <v>0.12</v>
      </c>
      <c r="J545" s="1">
        <v>5.98</v>
      </c>
      <c r="K545" s="1">
        <v>1.03</v>
      </c>
      <c r="L545" s="1">
        <v>0</v>
      </c>
      <c r="M545" s="1" t="s">
        <v>1345</v>
      </c>
      <c r="N545" s="1" cm="1">
        <f t="array" ref="N545">(F545/$F$4)/SUMPRODUCT($F545:$L545/$F$4:$L$4)*100</f>
        <v>89.8641984588999</v>
      </c>
      <c r="O545" s="1" cm="1">
        <f t="array" ref="O545">(G545/$G$4)/SUMPRODUCT($F545:$L545/$F$4:$L$4)*100</f>
        <v>1.12392244657047</v>
      </c>
      <c r="P545" s="1" cm="1">
        <f t="array" ref="P545">(H545/$H$4)/SUMPRODUCT($F545:$L545/$F$4:$L$4)*100</f>
        <v>0.130929392522741</v>
      </c>
      <c r="Q545" s="1" cm="1">
        <f t="array" ref="Q545">(I545/$I$4)/SUMPRODUCT($F545:$L545/$F$4:$L$4)*100</f>
        <v>0.305562478066051</v>
      </c>
      <c r="R545" s="1" cm="1">
        <f t="array" ref="R545">(J545/$J$4)/SUMPRODUCT($F545:$L545/$F$4:$L$4)*100</f>
        <v>6.30564153814258</v>
      </c>
      <c r="S545" s="1" cm="1">
        <f t="array" ref="S545">(K545/$K$4)/SUMPRODUCT($F545:$L545/$F$4:$L$4)*100</f>
        <v>2.26974568579824</v>
      </c>
      <c r="T545" s="1" cm="1">
        <f t="array" ref="T545">(L545/$L$4)/SUMPRODUCT($F545:$L545/$F$4:$L$4)*100</f>
        <v>0</v>
      </c>
      <c r="U545" s="1">
        <f t="shared" si="177"/>
        <v>100</v>
      </c>
      <c r="V545" s="1">
        <f t="shared" si="178"/>
        <v>5.80582524271845</v>
      </c>
      <c r="W545" s="1">
        <f t="shared" si="179"/>
        <v>7.01</v>
      </c>
      <c r="X545" s="1">
        <f t="shared" si="180"/>
        <v>6.1594</v>
      </c>
      <c r="Y545" s="1">
        <f t="shared" si="181"/>
        <v>0.0171184022824536</v>
      </c>
      <c r="Z545" s="1">
        <f t="shared" si="182"/>
        <v>0</v>
      </c>
      <c r="AA545" s="1">
        <f t="shared" si="183"/>
        <v>0</v>
      </c>
      <c r="AB545" s="1">
        <f t="shared" si="184"/>
        <v>0.11</v>
      </c>
      <c r="AC545" s="1">
        <f t="shared" si="185"/>
        <v>0</v>
      </c>
      <c r="AD545" s="1">
        <f t="shared" si="186"/>
        <v>1.19026720475219</v>
      </c>
      <c r="AE545" s="1">
        <f t="shared" si="187"/>
        <v>0.0156918687589158</v>
      </c>
      <c r="AF545" s="1">
        <f t="shared" si="188"/>
        <v>63.7272727272727</v>
      </c>
      <c r="AG545" s="1">
        <f t="shared" si="189"/>
        <v>0.7711</v>
      </c>
      <c r="AH545" s="7">
        <f t="shared" si="190"/>
        <v>0.101358015411001</v>
      </c>
      <c r="AI545" s="7" cm="1">
        <f t="array" ref="AI545">SQRT(SUMPRODUCT(N545:T545/100,(1-($N$4:$T$4/(SUMPRODUCT(N545:T545,$N$4:$T$4)/100)))^2))</f>
        <v>0.0283459528596504</v>
      </c>
      <c r="AJ545" s="7" cm="1">
        <f t="array" ref="AJ545">SUMPRODUCT(N545:T545,$N$3:$T$3)/100</f>
        <v>1.89525413989612</v>
      </c>
      <c r="AK545" s="7" cm="1">
        <f t="array" ref="AK545">SUMPRODUCT(N545:T545/100,($N$3:$T$3-(SUMPRODUCT(N545:T545,$N$3:$T$3)/100))^2)</f>
        <v>0.00206807954721929</v>
      </c>
      <c r="AL545" s="7" cm="1">
        <f t="array" ref="AL545">SUMPRODUCT(N545:T545/100,($N$2:$T$2-(SUMPRODUCT(N545:T545,$N$2:$T$2)/100))^2)</f>
        <v>2.05513365727056</v>
      </c>
      <c r="AM545" s="7" cm="1">
        <f t="array" ref="AM545">SUMPRODUCT(N545:T545,$N$2:$T$2)/100</f>
        <v>10.654100498235</v>
      </c>
      <c r="AN545" s="1" cm="1">
        <f t="array" ref="AN545">SUMPRODUCT(N545:T545,$N$1:$T$1)/100</f>
        <v>1110.43082202411</v>
      </c>
      <c r="AO545" s="1" cm="1">
        <f t="array" ref="AO545">-8.314*SUMPRODUCT((N545:T545/100)*LN(N545:T545/100+0.000000000001))</f>
        <v>3.60047464611669</v>
      </c>
      <c r="AP545" s="1" cm="1">
        <f t="array" ref="AP545">SUMPRODUCT((N545:T545/100)^2)</f>
        <v>0.812186073794603</v>
      </c>
      <c r="AQ545" s="1" cm="1">
        <f t="array" ref="AQ545">1/SUMPRODUCT((N545:T545/100)^2)</f>
        <v>1.23124494775922</v>
      </c>
      <c r="AR545" s="1" t="s">
        <v>50</v>
      </c>
      <c r="AS545" s="6">
        <f t="shared" si="191"/>
        <v>1</v>
      </c>
      <c r="AT545" s="1">
        <v>969.85</v>
      </c>
      <c r="AU545" s="1">
        <v>6</v>
      </c>
      <c r="AV545" s="1">
        <v>50</v>
      </c>
      <c r="AW545" s="1">
        <v>399.85</v>
      </c>
      <c r="AX545" s="1">
        <v>0.75</v>
      </c>
      <c r="AY545" s="5">
        <f t="shared" si="192"/>
        <v>199.925</v>
      </c>
      <c r="AZ545" s="1">
        <f t="shared" si="193"/>
        <v>0.375</v>
      </c>
      <c r="BA545" s="1">
        <f t="shared" si="194"/>
        <v>299.8875</v>
      </c>
      <c r="BB545" s="1">
        <f t="shared" si="195"/>
        <v>570</v>
      </c>
      <c r="BC545" s="1" t="s">
        <v>51</v>
      </c>
      <c r="BD545" s="1">
        <v>329</v>
      </c>
      <c r="BE545" s="1" t="s">
        <v>52</v>
      </c>
      <c r="BF545" s="1" t="s">
        <v>52</v>
      </c>
      <c r="BG545" s="1">
        <v>22</v>
      </c>
      <c r="BH545" s="1">
        <f t="shared" si="196"/>
        <v>1.50687514743505</v>
      </c>
      <c r="BI545" s="1">
        <f t="shared" si="197"/>
        <v>0.892298348391422</v>
      </c>
    </row>
    <row r="546" spans="1:61">
      <c r="A546" s="1">
        <v>855</v>
      </c>
      <c r="B546" s="1" t="s">
        <v>99</v>
      </c>
      <c r="C546" s="1" t="str">
        <f>_xlfn.XLOOKUP(A546,All!$A:$A,All!$C:$C,"")</f>
        <v>Cu-Al-Cr-Mg-Ni-Si</v>
      </c>
      <c r="D546" s="1">
        <v>2</v>
      </c>
      <c r="E546" s="1" t="s">
        <v>1344</v>
      </c>
      <c r="F546" s="1">
        <f t="shared" si="176"/>
        <v>92.25</v>
      </c>
      <c r="G546" s="1">
        <v>0.5</v>
      </c>
      <c r="H546" s="1">
        <v>0.1</v>
      </c>
      <c r="I546" s="1">
        <v>0.15</v>
      </c>
      <c r="J546" s="1">
        <v>6</v>
      </c>
      <c r="K546" s="1">
        <v>1</v>
      </c>
      <c r="L546" s="1">
        <v>0</v>
      </c>
      <c r="M546" s="1" t="s">
        <v>1345</v>
      </c>
      <c r="N546" s="1" cm="1">
        <f t="array" ref="N546">(F546/$F$4)/SUMPRODUCT($F546:$L546/$F$4:$L$4)*100</f>
        <v>89.8241262975082</v>
      </c>
      <c r="O546" s="1" cm="1">
        <f t="array" ref="O546">(G546/$G$4)/SUMPRODUCT($F546:$L546/$F$4:$L$4)*100</f>
        <v>1.14659676353571</v>
      </c>
      <c r="P546" s="1" cm="1">
        <f t="array" ref="P546">(H546/$H$4)/SUMPRODUCT($F546:$L546/$F$4:$L$4)*100</f>
        <v>0.118999437932613</v>
      </c>
      <c r="Q546" s="1" cm="1">
        <f t="array" ref="Q546">(I546/$I$4)/SUMPRODUCT($F546:$L546/$F$4:$L$4)*100</f>
        <v>0.381865548739609</v>
      </c>
      <c r="R546" s="1" cm="1">
        <f t="array" ref="R546">(J546/$J$4)/SUMPRODUCT($F546:$L546/$F$4:$L$4)*100</f>
        <v>6.32528046759661</v>
      </c>
      <c r="S546" s="1" cm="1">
        <f t="array" ref="S546">(K546/$K$4)/SUMPRODUCT($F546:$L546/$F$4:$L$4)*100</f>
        <v>2.20313148468724</v>
      </c>
      <c r="T546" s="1" cm="1">
        <f t="array" ref="T546">(L546/$L$4)/SUMPRODUCT($F546:$L546/$F$4:$L$4)*100</f>
        <v>0</v>
      </c>
      <c r="U546" s="1">
        <f t="shared" si="177"/>
        <v>100</v>
      </c>
      <c r="V546" s="1">
        <f t="shared" si="178"/>
        <v>6</v>
      </c>
      <c r="W546" s="1">
        <f t="shared" si="179"/>
        <v>7</v>
      </c>
      <c r="X546" s="1">
        <f t="shared" si="180"/>
        <v>6</v>
      </c>
      <c r="Y546" s="1">
        <f t="shared" si="181"/>
        <v>0.0214285714285714</v>
      </c>
      <c r="Z546" s="1">
        <f t="shared" si="182"/>
        <v>0</v>
      </c>
      <c r="AA546" s="1">
        <f t="shared" si="183"/>
        <v>0</v>
      </c>
      <c r="AB546" s="1">
        <f t="shared" si="184"/>
        <v>0.1</v>
      </c>
      <c r="AC546" s="1">
        <f t="shared" si="185"/>
        <v>0</v>
      </c>
      <c r="AD546" s="1">
        <f t="shared" si="186"/>
        <v>1.18999437932613</v>
      </c>
      <c r="AE546" s="1">
        <f t="shared" si="187"/>
        <v>0.0142857142857143</v>
      </c>
      <c r="AF546" s="1">
        <f t="shared" si="188"/>
        <v>70</v>
      </c>
      <c r="AG546" s="1">
        <f t="shared" si="189"/>
        <v>0.7</v>
      </c>
      <c r="AH546" s="7">
        <f t="shared" si="190"/>
        <v>0.101758737024918</v>
      </c>
      <c r="AI546" s="7" cm="1">
        <f t="array" ref="AI546">SQRT(SUMPRODUCT(N546:T546/100,(1-($N$4:$T$4/(SUMPRODUCT(N546:T546,$N$4:$T$4)/100)))^2))</f>
        <v>0.0290537376869327</v>
      </c>
      <c r="AJ546" s="7" cm="1">
        <f t="array" ref="AJ546">SUMPRODUCT(N546:T546,$N$3:$T$3)/100</f>
        <v>1.8947687920439</v>
      </c>
      <c r="AK546" s="7" cm="1">
        <f t="array" ref="AK546">SUMPRODUCT(N546:T546/100,($N$3:$T$3-(SUMPRODUCT(N546:T546,$N$3:$T$3)/100))^2)</f>
        <v>0.00234106527333297</v>
      </c>
      <c r="AL546" s="7" cm="1">
        <f t="array" ref="AL546">SUMPRODUCT(N546:T546/100,($N$2:$T$2-(SUMPRODUCT(N546:T546,$N$2:$T$2)/100))^2)</f>
        <v>2.09350754742919</v>
      </c>
      <c r="AM546" s="7" cm="1">
        <f t="array" ref="AM546">SUMPRODUCT(N546:T546,$N$2:$T$2)/100</f>
        <v>10.6504823790299</v>
      </c>
      <c r="AN546" s="1" cm="1">
        <f t="array" ref="AN546">SUMPRODUCT(N546:T546,$N$1:$T$1)/100</f>
        <v>1109.7582017422</v>
      </c>
      <c r="AO546" s="1" cm="1">
        <f t="array" ref="AO546">-8.314*SUMPRODUCT((N546:T546/100)*LN(N546:T546/100+0.000000000001))</f>
        <v>3.62139437182299</v>
      </c>
      <c r="AP546" s="1" cm="1">
        <f t="array" ref="AP546">SUMPRODUCT((N546:T546/100)^2)</f>
        <v>0.811471129274498</v>
      </c>
      <c r="AQ546" s="1" cm="1">
        <f t="array" ref="AQ546">1/SUMPRODUCT((N546:T546/100)^2)</f>
        <v>1.23232973290628</v>
      </c>
      <c r="AR546" s="1" t="s">
        <v>55</v>
      </c>
      <c r="AS546" s="6">
        <f t="shared" si="191"/>
        <v>2</v>
      </c>
      <c r="AT546" s="1">
        <v>979.85</v>
      </c>
      <c r="AU546" s="1">
        <v>4</v>
      </c>
      <c r="AV546" s="1">
        <v>80</v>
      </c>
      <c r="AW546" s="1">
        <v>399.85</v>
      </c>
      <c r="AX546" s="1">
        <v>0.17</v>
      </c>
      <c r="AY546" s="5">
        <f t="shared" si="192"/>
        <v>319.88</v>
      </c>
      <c r="AZ546" s="1">
        <f t="shared" si="193"/>
        <v>0.136</v>
      </c>
      <c r="BA546" s="1">
        <f t="shared" si="194"/>
        <v>67.9745</v>
      </c>
      <c r="BB546" s="1">
        <f t="shared" si="195"/>
        <v>580</v>
      </c>
      <c r="BC546" s="1" t="s">
        <v>56</v>
      </c>
      <c r="BD546" s="1">
        <v>357</v>
      </c>
      <c r="BE546" s="1" t="s">
        <v>52</v>
      </c>
      <c r="BF546" s="1" t="s">
        <v>52</v>
      </c>
      <c r="BG546" s="1">
        <v>21</v>
      </c>
      <c r="BH546" s="1">
        <f t="shared" si="196"/>
        <v>1.86698104907488</v>
      </c>
      <c r="BI546" s="1">
        <f t="shared" si="197"/>
        <v>0.891947087933177</v>
      </c>
    </row>
    <row r="547" spans="1:61">
      <c r="A547" s="1">
        <v>850</v>
      </c>
      <c r="B547" s="1" t="s">
        <v>99</v>
      </c>
      <c r="C547" s="1" t="str">
        <f>_xlfn.XLOOKUP(A547,All!$A:$A,All!$C:$C,"")</f>
        <v>Cu-Al-Cr-Mg-Ni-Si</v>
      </c>
      <c r="D547" s="1">
        <v>2</v>
      </c>
      <c r="E547" s="1" t="s">
        <v>1344</v>
      </c>
      <c r="F547" s="1">
        <f t="shared" si="176"/>
        <v>92.25</v>
      </c>
      <c r="G547" s="1">
        <v>0.5</v>
      </c>
      <c r="H547" s="1">
        <v>0.1</v>
      </c>
      <c r="I547" s="1">
        <v>0.15</v>
      </c>
      <c r="J547" s="1">
        <v>6</v>
      </c>
      <c r="K547" s="1">
        <v>1</v>
      </c>
      <c r="L547" s="1">
        <v>0</v>
      </c>
      <c r="M547" s="1" t="s">
        <v>1345</v>
      </c>
      <c r="N547" s="1" cm="1">
        <f t="array" ref="N547">(F547/$F$4)/SUMPRODUCT($F547:$L547/$F$4:$L$4)*100</f>
        <v>89.8241262975082</v>
      </c>
      <c r="O547" s="1" cm="1">
        <f t="array" ref="O547">(G547/$G$4)/SUMPRODUCT($F547:$L547/$F$4:$L$4)*100</f>
        <v>1.14659676353571</v>
      </c>
      <c r="P547" s="1" cm="1">
        <f t="array" ref="P547">(H547/$H$4)/SUMPRODUCT($F547:$L547/$F$4:$L$4)*100</f>
        <v>0.118999437932613</v>
      </c>
      <c r="Q547" s="1" cm="1">
        <f t="array" ref="Q547">(I547/$I$4)/SUMPRODUCT($F547:$L547/$F$4:$L$4)*100</f>
        <v>0.381865548739609</v>
      </c>
      <c r="R547" s="1" cm="1">
        <f t="array" ref="R547">(J547/$J$4)/SUMPRODUCT($F547:$L547/$F$4:$L$4)*100</f>
        <v>6.32528046759661</v>
      </c>
      <c r="S547" s="1" cm="1">
        <f t="array" ref="S547">(K547/$K$4)/SUMPRODUCT($F547:$L547/$F$4:$L$4)*100</f>
        <v>2.20313148468724</v>
      </c>
      <c r="T547" s="1" cm="1">
        <f t="array" ref="T547">(L547/$L$4)/SUMPRODUCT($F547:$L547/$F$4:$L$4)*100</f>
        <v>0</v>
      </c>
      <c r="U547" s="1">
        <f t="shared" si="177"/>
        <v>100</v>
      </c>
      <c r="V547" s="1">
        <f t="shared" si="178"/>
        <v>6</v>
      </c>
      <c r="W547" s="1">
        <f t="shared" si="179"/>
        <v>7</v>
      </c>
      <c r="X547" s="1">
        <f t="shared" si="180"/>
        <v>6</v>
      </c>
      <c r="Y547" s="1">
        <f t="shared" si="181"/>
        <v>0.0214285714285714</v>
      </c>
      <c r="Z547" s="1">
        <f t="shared" si="182"/>
        <v>0</v>
      </c>
      <c r="AA547" s="1">
        <f t="shared" si="183"/>
        <v>0</v>
      </c>
      <c r="AB547" s="1">
        <f t="shared" si="184"/>
        <v>0.1</v>
      </c>
      <c r="AC547" s="1">
        <f t="shared" si="185"/>
        <v>0</v>
      </c>
      <c r="AD547" s="1">
        <f t="shared" si="186"/>
        <v>1.18999437932613</v>
      </c>
      <c r="AE547" s="1">
        <f t="shared" si="187"/>
        <v>0.0142857142857143</v>
      </c>
      <c r="AF547" s="1">
        <f t="shared" si="188"/>
        <v>70</v>
      </c>
      <c r="AG547" s="1">
        <f t="shared" si="189"/>
        <v>0.7</v>
      </c>
      <c r="AH547" s="7">
        <f t="shared" si="190"/>
        <v>0.101758737024918</v>
      </c>
      <c r="AI547" s="7" cm="1">
        <f t="array" ref="AI547">SQRT(SUMPRODUCT(N547:T547/100,(1-($N$4:$T$4/(SUMPRODUCT(N547:T547,$N$4:$T$4)/100)))^2))</f>
        <v>0.0290537376869327</v>
      </c>
      <c r="AJ547" s="7" cm="1">
        <f t="array" ref="AJ547">SUMPRODUCT(N547:T547,$N$3:$T$3)/100</f>
        <v>1.8947687920439</v>
      </c>
      <c r="AK547" s="7" cm="1">
        <f t="array" ref="AK547">SUMPRODUCT(N547:T547/100,($N$3:$T$3-(SUMPRODUCT(N547:T547,$N$3:$T$3)/100))^2)</f>
        <v>0.00234106527333297</v>
      </c>
      <c r="AL547" s="7" cm="1">
        <f t="array" ref="AL547">SUMPRODUCT(N547:T547/100,($N$2:$T$2-(SUMPRODUCT(N547:T547,$N$2:$T$2)/100))^2)</f>
        <v>2.09350754742919</v>
      </c>
      <c r="AM547" s="7" cm="1">
        <f t="array" ref="AM547">SUMPRODUCT(N547:T547,$N$2:$T$2)/100</f>
        <v>10.6504823790299</v>
      </c>
      <c r="AN547" s="1" cm="1">
        <f t="array" ref="AN547">SUMPRODUCT(N547:T547,$N$1:$T$1)/100</f>
        <v>1109.7582017422</v>
      </c>
      <c r="AO547" s="1" cm="1">
        <f t="array" ref="AO547">-8.314*SUMPRODUCT((N547:T547/100)*LN(N547:T547/100+0.000000000001))</f>
        <v>3.62139437182299</v>
      </c>
      <c r="AP547" s="1" cm="1">
        <f t="array" ref="AP547">SUMPRODUCT((N547:T547/100)^2)</f>
        <v>0.811471129274498</v>
      </c>
      <c r="AQ547" s="1" cm="1">
        <f t="array" ref="AQ547">1/SUMPRODUCT((N547:T547/100)^2)</f>
        <v>1.23232973290628</v>
      </c>
      <c r="AR547" s="1" t="s">
        <v>55</v>
      </c>
      <c r="AS547" s="6">
        <f t="shared" si="191"/>
        <v>2</v>
      </c>
      <c r="AT547" s="1">
        <v>979.85</v>
      </c>
      <c r="AU547" s="1">
        <v>4</v>
      </c>
      <c r="AV547" s="1">
        <v>60</v>
      </c>
      <c r="AW547" s="1">
        <v>399.85</v>
      </c>
      <c r="AX547" s="1">
        <v>0.17</v>
      </c>
      <c r="AY547" s="5">
        <f t="shared" si="192"/>
        <v>239.91</v>
      </c>
      <c r="AZ547" s="1">
        <f t="shared" si="193"/>
        <v>0.102</v>
      </c>
      <c r="BA547" s="1">
        <f t="shared" si="194"/>
        <v>67.9745</v>
      </c>
      <c r="BB547" s="1">
        <f t="shared" si="195"/>
        <v>580</v>
      </c>
      <c r="BC547" s="1" t="s">
        <v>56</v>
      </c>
      <c r="BD547" s="1">
        <v>371</v>
      </c>
      <c r="BE547" s="1" t="s">
        <v>52</v>
      </c>
      <c r="BF547" s="1" t="s">
        <v>52</v>
      </c>
      <c r="BG547" s="1">
        <v>21</v>
      </c>
      <c r="BH547" s="1">
        <f t="shared" si="196"/>
        <v>2.04703399989479</v>
      </c>
      <c r="BI547" s="1">
        <f t="shared" si="197"/>
        <v>0.888691948306559</v>
      </c>
    </row>
    <row r="548" spans="1:61">
      <c r="A548" s="1">
        <v>539</v>
      </c>
      <c r="B548" s="1" t="s">
        <v>96</v>
      </c>
      <c r="C548" s="1" t="str">
        <f>_xlfn.XLOOKUP(A548,All!$A:$A,All!$C:$C,"")</f>
        <v>Cu-Al-Cr-Mg-Ni-Si</v>
      </c>
      <c r="D548" s="1">
        <v>2</v>
      </c>
      <c r="E548" s="1" t="s">
        <v>1344</v>
      </c>
      <c r="F548" s="1">
        <f t="shared" si="176"/>
        <v>92.25</v>
      </c>
      <c r="G548" s="1">
        <v>0.5</v>
      </c>
      <c r="H548" s="1">
        <v>0.1</v>
      </c>
      <c r="I548" s="1">
        <v>0.15</v>
      </c>
      <c r="J548" s="1">
        <v>6</v>
      </c>
      <c r="K548" s="1">
        <v>1</v>
      </c>
      <c r="L548" s="1">
        <v>0</v>
      </c>
      <c r="M548" s="1" t="s">
        <v>1345</v>
      </c>
      <c r="N548" s="1" cm="1">
        <f t="array" ref="N548">(F548/$F$4)/SUMPRODUCT($F548:$L548/$F$4:$L$4)*100</f>
        <v>89.8241262975082</v>
      </c>
      <c r="O548" s="1" cm="1">
        <f t="array" ref="O548">(G548/$G$4)/SUMPRODUCT($F548:$L548/$F$4:$L$4)*100</f>
        <v>1.14659676353571</v>
      </c>
      <c r="P548" s="1" cm="1">
        <f t="array" ref="P548">(H548/$H$4)/SUMPRODUCT($F548:$L548/$F$4:$L$4)*100</f>
        <v>0.118999437932613</v>
      </c>
      <c r="Q548" s="1" cm="1">
        <f t="array" ref="Q548">(I548/$I$4)/SUMPRODUCT($F548:$L548/$F$4:$L$4)*100</f>
        <v>0.381865548739609</v>
      </c>
      <c r="R548" s="1" cm="1">
        <f t="array" ref="R548">(J548/$J$4)/SUMPRODUCT($F548:$L548/$F$4:$L$4)*100</f>
        <v>6.32528046759661</v>
      </c>
      <c r="S548" s="1" cm="1">
        <f t="array" ref="S548">(K548/$K$4)/SUMPRODUCT($F548:$L548/$F$4:$L$4)*100</f>
        <v>2.20313148468724</v>
      </c>
      <c r="T548" s="1" cm="1">
        <f t="array" ref="T548">(L548/$L$4)/SUMPRODUCT($F548:$L548/$F$4:$L$4)*100</f>
        <v>0</v>
      </c>
      <c r="U548" s="1">
        <f t="shared" si="177"/>
        <v>100</v>
      </c>
      <c r="V548" s="1">
        <f t="shared" si="178"/>
        <v>6</v>
      </c>
      <c r="W548" s="1">
        <f t="shared" si="179"/>
        <v>7</v>
      </c>
      <c r="X548" s="1">
        <f t="shared" si="180"/>
        <v>6</v>
      </c>
      <c r="Y548" s="1">
        <f t="shared" si="181"/>
        <v>0.0214285714285714</v>
      </c>
      <c r="Z548" s="1">
        <f t="shared" si="182"/>
        <v>0</v>
      </c>
      <c r="AA548" s="1">
        <f t="shared" si="183"/>
        <v>0</v>
      </c>
      <c r="AB548" s="1">
        <f t="shared" si="184"/>
        <v>0.1</v>
      </c>
      <c r="AC548" s="1">
        <f t="shared" si="185"/>
        <v>0</v>
      </c>
      <c r="AD548" s="1">
        <f t="shared" si="186"/>
        <v>1.18999437932613</v>
      </c>
      <c r="AE548" s="1">
        <f t="shared" si="187"/>
        <v>0.0142857142857143</v>
      </c>
      <c r="AF548" s="1">
        <f t="shared" si="188"/>
        <v>70</v>
      </c>
      <c r="AG548" s="1">
        <f t="shared" si="189"/>
        <v>0.7</v>
      </c>
      <c r="AH548" s="7">
        <f t="shared" si="190"/>
        <v>0.101758737024918</v>
      </c>
      <c r="AI548" s="7" cm="1">
        <f t="array" ref="AI548">SQRT(SUMPRODUCT(N548:T548/100,(1-($N$4:$T$4/(SUMPRODUCT(N548:T548,$N$4:$T$4)/100)))^2))</f>
        <v>0.0290537376869327</v>
      </c>
      <c r="AJ548" s="7" cm="1">
        <f t="array" ref="AJ548">SUMPRODUCT(N548:T548,$N$3:$T$3)/100</f>
        <v>1.8947687920439</v>
      </c>
      <c r="AK548" s="7" cm="1">
        <f t="array" ref="AK548">SUMPRODUCT(N548:T548/100,($N$3:$T$3-(SUMPRODUCT(N548:T548,$N$3:$T$3)/100))^2)</f>
        <v>0.00234106527333297</v>
      </c>
      <c r="AL548" s="7" cm="1">
        <f t="array" ref="AL548">SUMPRODUCT(N548:T548/100,($N$2:$T$2-(SUMPRODUCT(N548:T548,$N$2:$T$2)/100))^2)</f>
        <v>2.09350754742919</v>
      </c>
      <c r="AM548" s="7" cm="1">
        <f t="array" ref="AM548">SUMPRODUCT(N548:T548,$N$2:$T$2)/100</f>
        <v>10.6504823790299</v>
      </c>
      <c r="AN548" s="1" cm="1">
        <f t="array" ref="AN548">SUMPRODUCT(N548:T548,$N$1:$T$1)/100</f>
        <v>1109.7582017422</v>
      </c>
      <c r="AO548" s="1" cm="1">
        <f t="array" ref="AO548">-8.314*SUMPRODUCT((N548:T548/100)*LN(N548:T548/100+0.000000000001))</f>
        <v>3.62139437182299</v>
      </c>
      <c r="AP548" s="1" cm="1">
        <f t="array" ref="AP548">SUMPRODUCT((N548:T548/100)^2)</f>
        <v>0.811471129274498</v>
      </c>
      <c r="AQ548" s="1" cm="1">
        <f t="array" ref="AQ548">1/SUMPRODUCT((N548:T548/100)^2)</f>
        <v>1.23232973290628</v>
      </c>
      <c r="AR548" s="1" t="s">
        <v>54</v>
      </c>
      <c r="AS548" s="6">
        <f t="shared" si="191"/>
        <v>0</v>
      </c>
      <c r="AT548" s="1">
        <v>969.85</v>
      </c>
      <c r="AU548" s="1">
        <v>4</v>
      </c>
      <c r="AV548" s="1">
        <v>0</v>
      </c>
      <c r="AW548" s="1">
        <v>499.85</v>
      </c>
      <c r="AX548" s="1">
        <v>0.167</v>
      </c>
      <c r="AY548" s="5">
        <f t="shared" si="192"/>
        <v>0</v>
      </c>
      <c r="AZ548" s="1">
        <f t="shared" si="193"/>
        <v>0</v>
      </c>
      <c r="BA548" s="1">
        <f t="shared" si="194"/>
        <v>83.47495</v>
      </c>
      <c r="BB548" s="1">
        <f t="shared" si="195"/>
        <v>470</v>
      </c>
      <c r="BC548" s="1" t="s">
        <v>51</v>
      </c>
      <c r="BD548" s="1">
        <v>268</v>
      </c>
      <c r="BE548" s="1" t="s">
        <v>52</v>
      </c>
      <c r="BF548" s="1" t="s">
        <v>52</v>
      </c>
      <c r="BG548" s="1">
        <v>20</v>
      </c>
      <c r="BH548" s="1">
        <f t="shared" si="196"/>
        <v>0.722358718862579</v>
      </c>
      <c r="BI548" s="1">
        <f t="shared" si="197"/>
        <v>0.970060488345038</v>
      </c>
    </row>
    <row r="549" spans="1:61">
      <c r="A549" s="1">
        <v>561</v>
      </c>
      <c r="B549" s="1" t="s">
        <v>96</v>
      </c>
      <c r="C549" s="1" t="str">
        <f>_xlfn.XLOOKUP(A549,All!$A:$A,All!$C:$C,"")</f>
        <v>Cu-Al-Cr-Mg-Ni-Si</v>
      </c>
      <c r="D549" s="1">
        <v>2</v>
      </c>
      <c r="E549" s="1" t="s">
        <v>1344</v>
      </c>
      <c r="F549" s="1">
        <f t="shared" si="176"/>
        <v>92.25</v>
      </c>
      <c r="G549" s="1">
        <v>0.5</v>
      </c>
      <c r="H549" s="1">
        <v>0.1</v>
      </c>
      <c r="I549" s="1">
        <v>0.15</v>
      </c>
      <c r="J549" s="1">
        <v>6</v>
      </c>
      <c r="K549" s="1">
        <v>1</v>
      </c>
      <c r="L549" s="1">
        <v>0</v>
      </c>
      <c r="M549" s="1" t="s">
        <v>1345</v>
      </c>
      <c r="N549" s="1" cm="1">
        <f t="array" ref="N549">(F549/$F$4)/SUMPRODUCT($F549:$L549/$F$4:$L$4)*100</f>
        <v>89.8241262975082</v>
      </c>
      <c r="O549" s="1" cm="1">
        <f t="array" ref="O549">(G549/$G$4)/SUMPRODUCT($F549:$L549/$F$4:$L$4)*100</f>
        <v>1.14659676353571</v>
      </c>
      <c r="P549" s="1" cm="1">
        <f t="array" ref="P549">(H549/$H$4)/SUMPRODUCT($F549:$L549/$F$4:$L$4)*100</f>
        <v>0.118999437932613</v>
      </c>
      <c r="Q549" s="1" cm="1">
        <f t="array" ref="Q549">(I549/$I$4)/SUMPRODUCT($F549:$L549/$F$4:$L$4)*100</f>
        <v>0.381865548739609</v>
      </c>
      <c r="R549" s="1" cm="1">
        <f t="array" ref="R549">(J549/$J$4)/SUMPRODUCT($F549:$L549/$F$4:$L$4)*100</f>
        <v>6.32528046759661</v>
      </c>
      <c r="S549" s="1" cm="1">
        <f t="array" ref="S549">(K549/$K$4)/SUMPRODUCT($F549:$L549/$F$4:$L$4)*100</f>
        <v>2.20313148468724</v>
      </c>
      <c r="T549" s="1" cm="1">
        <f t="array" ref="T549">(L549/$L$4)/SUMPRODUCT($F549:$L549/$F$4:$L$4)*100</f>
        <v>0</v>
      </c>
      <c r="U549" s="1">
        <f t="shared" si="177"/>
        <v>100</v>
      </c>
      <c r="V549" s="1">
        <f t="shared" si="178"/>
        <v>6</v>
      </c>
      <c r="W549" s="1">
        <f t="shared" si="179"/>
        <v>7</v>
      </c>
      <c r="X549" s="1">
        <f t="shared" si="180"/>
        <v>6</v>
      </c>
      <c r="Y549" s="1">
        <f t="shared" si="181"/>
        <v>0.0214285714285714</v>
      </c>
      <c r="Z549" s="1">
        <f t="shared" si="182"/>
        <v>0</v>
      </c>
      <c r="AA549" s="1">
        <f t="shared" si="183"/>
        <v>0</v>
      </c>
      <c r="AB549" s="1">
        <f t="shared" si="184"/>
        <v>0.1</v>
      </c>
      <c r="AC549" s="1">
        <f t="shared" si="185"/>
        <v>0</v>
      </c>
      <c r="AD549" s="1">
        <f t="shared" si="186"/>
        <v>1.18999437932613</v>
      </c>
      <c r="AE549" s="1">
        <f t="shared" si="187"/>
        <v>0.0142857142857143</v>
      </c>
      <c r="AF549" s="1">
        <f t="shared" si="188"/>
        <v>70</v>
      </c>
      <c r="AG549" s="1">
        <f t="shared" si="189"/>
        <v>0.7</v>
      </c>
      <c r="AH549" s="7">
        <f t="shared" si="190"/>
        <v>0.101758737024918</v>
      </c>
      <c r="AI549" s="7" cm="1">
        <f t="array" ref="AI549">SQRT(SUMPRODUCT(N549:T549/100,(1-($N$4:$T$4/(SUMPRODUCT(N549:T549,$N$4:$T$4)/100)))^2))</f>
        <v>0.0290537376869327</v>
      </c>
      <c r="AJ549" s="7" cm="1">
        <f t="array" ref="AJ549">SUMPRODUCT(N549:T549,$N$3:$T$3)/100</f>
        <v>1.8947687920439</v>
      </c>
      <c r="AK549" s="7" cm="1">
        <f t="array" ref="AK549">SUMPRODUCT(N549:T549/100,($N$3:$T$3-(SUMPRODUCT(N549:T549,$N$3:$T$3)/100))^2)</f>
        <v>0.00234106527333297</v>
      </c>
      <c r="AL549" s="7" cm="1">
        <f t="array" ref="AL549">SUMPRODUCT(N549:T549/100,($N$2:$T$2-(SUMPRODUCT(N549:T549,$N$2:$T$2)/100))^2)</f>
        <v>2.09350754742919</v>
      </c>
      <c r="AM549" s="7" cm="1">
        <f t="array" ref="AM549">SUMPRODUCT(N549:T549,$N$2:$T$2)/100</f>
        <v>10.6504823790299</v>
      </c>
      <c r="AN549" s="1" cm="1">
        <f t="array" ref="AN549">SUMPRODUCT(N549:T549,$N$1:$T$1)/100</f>
        <v>1109.7582017422</v>
      </c>
      <c r="AO549" s="1" cm="1">
        <f t="array" ref="AO549">-8.314*SUMPRODUCT((N549:T549/100)*LN(N549:T549/100+0.000000000001))</f>
        <v>3.62139437182299</v>
      </c>
      <c r="AP549" s="1" cm="1">
        <f t="array" ref="AP549">SUMPRODUCT((N549:T549/100)^2)</f>
        <v>0.811471129274498</v>
      </c>
      <c r="AQ549" s="1" cm="1">
        <f t="array" ref="AQ549">1/SUMPRODUCT((N549:T549/100)^2)</f>
        <v>1.23232973290628</v>
      </c>
      <c r="AR549" s="1" t="s">
        <v>54</v>
      </c>
      <c r="AS549" s="6">
        <f t="shared" si="191"/>
        <v>0</v>
      </c>
      <c r="AT549" s="1">
        <v>969.85</v>
      </c>
      <c r="AU549" s="1">
        <v>4</v>
      </c>
      <c r="AV549" s="1">
        <v>0</v>
      </c>
      <c r="AW549" s="1">
        <v>399.85</v>
      </c>
      <c r="AX549" s="1">
        <v>0.5</v>
      </c>
      <c r="AY549" s="5">
        <f t="shared" si="192"/>
        <v>0</v>
      </c>
      <c r="AZ549" s="1">
        <f t="shared" si="193"/>
        <v>0</v>
      </c>
      <c r="BA549" s="1">
        <f t="shared" si="194"/>
        <v>199.925</v>
      </c>
      <c r="BB549" s="1">
        <f t="shared" si="195"/>
        <v>570</v>
      </c>
      <c r="BC549" s="1" t="s">
        <v>51</v>
      </c>
      <c r="BD549" s="1">
        <v>281</v>
      </c>
      <c r="BE549" s="1" t="s">
        <v>52</v>
      </c>
      <c r="BF549" s="1" t="s">
        <v>52</v>
      </c>
      <c r="BG549" s="1">
        <v>20</v>
      </c>
      <c r="BH549" s="1">
        <f t="shared" si="196"/>
        <v>0.889550744623925</v>
      </c>
      <c r="BI549" s="1">
        <f t="shared" si="197"/>
        <v>0.955897128492629</v>
      </c>
    </row>
    <row r="550" spans="1:61">
      <c r="A550" s="1">
        <v>540</v>
      </c>
      <c r="B550" s="1" t="s">
        <v>96</v>
      </c>
      <c r="C550" s="1" t="str">
        <f>_xlfn.XLOOKUP(A550,All!$A:$A,All!$C:$C,"")</f>
        <v>Cu-Al-Cr-Mg-Ni-Si</v>
      </c>
      <c r="D550" s="1">
        <v>2</v>
      </c>
      <c r="E550" s="1" t="s">
        <v>1344</v>
      </c>
      <c r="F550" s="1">
        <f t="shared" si="176"/>
        <v>92.25</v>
      </c>
      <c r="G550" s="1">
        <v>0.5</v>
      </c>
      <c r="H550" s="1">
        <v>0.1</v>
      </c>
      <c r="I550" s="1">
        <v>0.15</v>
      </c>
      <c r="J550" s="1">
        <v>6</v>
      </c>
      <c r="K550" s="1">
        <v>1</v>
      </c>
      <c r="L550" s="1">
        <v>0</v>
      </c>
      <c r="M550" s="1" t="s">
        <v>1345</v>
      </c>
      <c r="N550" s="1" cm="1">
        <f t="array" ref="N550">(F550/$F$4)/SUMPRODUCT($F550:$L550/$F$4:$L$4)*100</f>
        <v>89.8241262975082</v>
      </c>
      <c r="O550" s="1" cm="1">
        <f t="array" ref="O550">(G550/$G$4)/SUMPRODUCT($F550:$L550/$F$4:$L$4)*100</f>
        <v>1.14659676353571</v>
      </c>
      <c r="P550" s="1" cm="1">
        <f t="array" ref="P550">(H550/$H$4)/SUMPRODUCT($F550:$L550/$F$4:$L$4)*100</f>
        <v>0.118999437932613</v>
      </c>
      <c r="Q550" s="1" cm="1">
        <f t="array" ref="Q550">(I550/$I$4)/SUMPRODUCT($F550:$L550/$F$4:$L$4)*100</f>
        <v>0.381865548739609</v>
      </c>
      <c r="R550" s="1" cm="1">
        <f t="array" ref="R550">(J550/$J$4)/SUMPRODUCT($F550:$L550/$F$4:$L$4)*100</f>
        <v>6.32528046759661</v>
      </c>
      <c r="S550" s="1" cm="1">
        <f t="array" ref="S550">(K550/$K$4)/SUMPRODUCT($F550:$L550/$F$4:$L$4)*100</f>
        <v>2.20313148468724</v>
      </c>
      <c r="T550" s="1" cm="1">
        <f t="array" ref="T550">(L550/$L$4)/SUMPRODUCT($F550:$L550/$F$4:$L$4)*100</f>
        <v>0</v>
      </c>
      <c r="U550" s="1">
        <f t="shared" si="177"/>
        <v>100</v>
      </c>
      <c r="V550" s="1">
        <f t="shared" si="178"/>
        <v>6</v>
      </c>
      <c r="W550" s="1">
        <f t="shared" si="179"/>
        <v>7</v>
      </c>
      <c r="X550" s="1">
        <f t="shared" si="180"/>
        <v>6</v>
      </c>
      <c r="Y550" s="1">
        <f t="shared" si="181"/>
        <v>0.0214285714285714</v>
      </c>
      <c r="Z550" s="1">
        <f t="shared" si="182"/>
        <v>0</v>
      </c>
      <c r="AA550" s="1">
        <f t="shared" si="183"/>
        <v>0</v>
      </c>
      <c r="AB550" s="1">
        <f t="shared" si="184"/>
        <v>0.1</v>
      </c>
      <c r="AC550" s="1">
        <f t="shared" si="185"/>
        <v>0</v>
      </c>
      <c r="AD550" s="1">
        <f t="shared" si="186"/>
        <v>1.18999437932613</v>
      </c>
      <c r="AE550" s="1">
        <f t="shared" si="187"/>
        <v>0.0142857142857143</v>
      </c>
      <c r="AF550" s="1">
        <f t="shared" si="188"/>
        <v>70</v>
      </c>
      <c r="AG550" s="1">
        <f t="shared" si="189"/>
        <v>0.7</v>
      </c>
      <c r="AH550" s="7">
        <f t="shared" si="190"/>
        <v>0.101758737024918</v>
      </c>
      <c r="AI550" s="7" cm="1">
        <f t="array" ref="AI550">SQRT(SUMPRODUCT(N550:T550/100,(1-($N$4:$T$4/(SUMPRODUCT(N550:T550,$N$4:$T$4)/100)))^2))</f>
        <v>0.0290537376869327</v>
      </c>
      <c r="AJ550" s="7" cm="1">
        <f t="array" ref="AJ550">SUMPRODUCT(N550:T550,$N$3:$T$3)/100</f>
        <v>1.8947687920439</v>
      </c>
      <c r="AK550" s="7" cm="1">
        <f t="array" ref="AK550">SUMPRODUCT(N550:T550/100,($N$3:$T$3-(SUMPRODUCT(N550:T550,$N$3:$T$3)/100))^2)</f>
        <v>0.00234106527333297</v>
      </c>
      <c r="AL550" s="7" cm="1">
        <f t="array" ref="AL550">SUMPRODUCT(N550:T550/100,($N$2:$T$2-(SUMPRODUCT(N550:T550,$N$2:$T$2)/100))^2)</f>
        <v>2.09350754742919</v>
      </c>
      <c r="AM550" s="7" cm="1">
        <f t="array" ref="AM550">SUMPRODUCT(N550:T550,$N$2:$T$2)/100</f>
        <v>10.6504823790299</v>
      </c>
      <c r="AN550" s="1" cm="1">
        <f t="array" ref="AN550">SUMPRODUCT(N550:T550,$N$1:$T$1)/100</f>
        <v>1109.7582017422</v>
      </c>
      <c r="AO550" s="1" cm="1">
        <f t="array" ref="AO550">-8.314*SUMPRODUCT((N550:T550/100)*LN(N550:T550/100+0.000000000001))</f>
        <v>3.62139437182299</v>
      </c>
      <c r="AP550" s="1" cm="1">
        <f t="array" ref="AP550">SUMPRODUCT((N550:T550/100)^2)</f>
        <v>0.811471129274498</v>
      </c>
      <c r="AQ550" s="1" cm="1">
        <f t="array" ref="AQ550">1/SUMPRODUCT((N550:T550/100)^2)</f>
        <v>1.23232973290628</v>
      </c>
      <c r="AR550" s="1" t="s">
        <v>50</v>
      </c>
      <c r="AS550" s="6">
        <f t="shared" si="191"/>
        <v>1</v>
      </c>
      <c r="AT550" s="1">
        <v>969.85</v>
      </c>
      <c r="AU550" s="1">
        <v>4</v>
      </c>
      <c r="AV550" s="1">
        <v>50</v>
      </c>
      <c r="AW550" s="1">
        <v>449.85</v>
      </c>
      <c r="AX550" s="1">
        <v>0.167</v>
      </c>
      <c r="AY550" s="5">
        <f t="shared" si="192"/>
        <v>224.925</v>
      </c>
      <c r="AZ550" s="1">
        <f t="shared" si="193"/>
        <v>0.0835</v>
      </c>
      <c r="BA550" s="1">
        <f t="shared" si="194"/>
        <v>75.12495</v>
      </c>
      <c r="BB550" s="1">
        <f t="shared" si="195"/>
        <v>520</v>
      </c>
      <c r="BC550" s="1" t="s">
        <v>51</v>
      </c>
      <c r="BD550" s="1">
        <v>306</v>
      </c>
      <c r="BE550" s="1" t="s">
        <v>52</v>
      </c>
      <c r="BF550" s="1" t="s">
        <v>52</v>
      </c>
      <c r="BG550" s="1">
        <v>20</v>
      </c>
      <c r="BH550" s="1">
        <f t="shared" si="196"/>
        <v>1.21107387108805</v>
      </c>
      <c r="BI550" s="1">
        <f t="shared" si="197"/>
        <v>0.932856129203703</v>
      </c>
    </row>
    <row r="551" spans="1:61">
      <c r="A551" s="1">
        <v>542</v>
      </c>
      <c r="B551" s="1" t="s">
        <v>97</v>
      </c>
      <c r="C551" s="1" t="str">
        <f>_xlfn.XLOOKUP(A551,All!$A:$A,All!$C:$C,"")</f>
        <v>Cu-Al-Cr-Mg-Ni-Si</v>
      </c>
      <c r="D551" s="1">
        <v>2</v>
      </c>
      <c r="E551" s="1" t="s">
        <v>1344</v>
      </c>
      <c r="F551" s="1">
        <f t="shared" si="176"/>
        <v>92.27</v>
      </c>
      <c r="G551" s="1">
        <v>0.49</v>
      </c>
      <c r="H551" s="1">
        <v>0.11</v>
      </c>
      <c r="I551" s="1">
        <v>0.12</v>
      </c>
      <c r="J551" s="1">
        <v>5.98</v>
      </c>
      <c r="K551" s="1">
        <v>1.03</v>
      </c>
      <c r="L551" s="1">
        <v>0</v>
      </c>
      <c r="M551" s="1" t="s">
        <v>1345</v>
      </c>
      <c r="N551" s="1" cm="1">
        <f t="array" ref="N551">(F551/$F$4)/SUMPRODUCT($F551:$L551/$F$4:$L$4)*100</f>
        <v>89.8641984588999</v>
      </c>
      <c r="O551" s="1" cm="1">
        <f t="array" ref="O551">(G551/$G$4)/SUMPRODUCT($F551:$L551/$F$4:$L$4)*100</f>
        <v>1.12392244657047</v>
      </c>
      <c r="P551" s="1" cm="1">
        <f t="array" ref="P551">(H551/$H$4)/SUMPRODUCT($F551:$L551/$F$4:$L$4)*100</f>
        <v>0.130929392522741</v>
      </c>
      <c r="Q551" s="1" cm="1">
        <f t="array" ref="Q551">(I551/$I$4)/SUMPRODUCT($F551:$L551/$F$4:$L$4)*100</f>
        <v>0.305562478066051</v>
      </c>
      <c r="R551" s="1" cm="1">
        <f t="array" ref="R551">(J551/$J$4)/SUMPRODUCT($F551:$L551/$F$4:$L$4)*100</f>
        <v>6.30564153814258</v>
      </c>
      <c r="S551" s="1" cm="1">
        <f t="array" ref="S551">(K551/$K$4)/SUMPRODUCT($F551:$L551/$F$4:$L$4)*100</f>
        <v>2.26974568579824</v>
      </c>
      <c r="T551" s="1" cm="1">
        <f t="array" ref="T551">(L551/$L$4)/SUMPRODUCT($F551:$L551/$F$4:$L$4)*100</f>
        <v>0</v>
      </c>
      <c r="U551" s="1">
        <f t="shared" si="177"/>
        <v>100</v>
      </c>
      <c r="V551" s="1">
        <f t="shared" si="178"/>
        <v>5.80582524271845</v>
      </c>
      <c r="W551" s="1">
        <f t="shared" si="179"/>
        <v>7.01</v>
      </c>
      <c r="X551" s="1">
        <f t="shared" si="180"/>
        <v>6.1594</v>
      </c>
      <c r="Y551" s="1">
        <f t="shared" si="181"/>
        <v>0.0171184022824536</v>
      </c>
      <c r="Z551" s="1">
        <f t="shared" si="182"/>
        <v>0</v>
      </c>
      <c r="AA551" s="1">
        <f t="shared" si="183"/>
        <v>0</v>
      </c>
      <c r="AB551" s="1">
        <f t="shared" si="184"/>
        <v>0.11</v>
      </c>
      <c r="AC551" s="1">
        <f t="shared" si="185"/>
        <v>0</v>
      </c>
      <c r="AD551" s="1">
        <f t="shared" si="186"/>
        <v>1.19026720475219</v>
      </c>
      <c r="AE551" s="1">
        <f t="shared" si="187"/>
        <v>0.0156918687589158</v>
      </c>
      <c r="AF551" s="1">
        <f t="shared" si="188"/>
        <v>63.7272727272727</v>
      </c>
      <c r="AG551" s="1">
        <f t="shared" si="189"/>
        <v>0.7711</v>
      </c>
      <c r="AH551" s="7">
        <f t="shared" si="190"/>
        <v>0.101358015411001</v>
      </c>
      <c r="AI551" s="7" cm="1">
        <f t="array" ref="AI551">SQRT(SUMPRODUCT(N551:T551/100,(1-($N$4:$T$4/(SUMPRODUCT(N551:T551,$N$4:$T$4)/100)))^2))</f>
        <v>0.0283459528596504</v>
      </c>
      <c r="AJ551" s="7" cm="1">
        <f t="array" ref="AJ551">SUMPRODUCT(N551:T551,$N$3:$T$3)/100</f>
        <v>1.89525413989612</v>
      </c>
      <c r="AK551" s="7" cm="1">
        <f t="array" ref="AK551">SUMPRODUCT(N551:T551/100,($N$3:$T$3-(SUMPRODUCT(N551:T551,$N$3:$T$3)/100))^2)</f>
        <v>0.00206807954721929</v>
      </c>
      <c r="AL551" s="7" cm="1">
        <f t="array" ref="AL551">SUMPRODUCT(N551:T551/100,($N$2:$T$2-(SUMPRODUCT(N551:T551,$N$2:$T$2)/100))^2)</f>
        <v>2.05513365727056</v>
      </c>
      <c r="AM551" s="7" cm="1">
        <f t="array" ref="AM551">SUMPRODUCT(N551:T551,$N$2:$T$2)/100</f>
        <v>10.654100498235</v>
      </c>
      <c r="AN551" s="1" cm="1">
        <f t="array" ref="AN551">SUMPRODUCT(N551:T551,$N$1:$T$1)/100</f>
        <v>1110.43082202411</v>
      </c>
      <c r="AO551" s="1" cm="1">
        <f t="array" ref="AO551">-8.314*SUMPRODUCT((N551:T551/100)*LN(N551:T551/100+0.000000000001))</f>
        <v>3.60047464611669</v>
      </c>
      <c r="AP551" s="1" cm="1">
        <f t="array" ref="AP551">SUMPRODUCT((N551:T551/100)^2)</f>
        <v>0.812186073794603</v>
      </c>
      <c r="AQ551" s="1" cm="1">
        <f t="array" ref="AQ551">1/SUMPRODUCT((N551:T551/100)^2)</f>
        <v>1.23124494775922</v>
      </c>
      <c r="AR551" s="1" t="s">
        <v>50</v>
      </c>
      <c r="AS551" s="6">
        <f t="shared" si="191"/>
        <v>1</v>
      </c>
      <c r="AT551" s="1">
        <v>969.85</v>
      </c>
      <c r="AU551" s="1">
        <v>6</v>
      </c>
      <c r="AV551" s="1">
        <v>50</v>
      </c>
      <c r="AW551" s="1">
        <v>399.85</v>
      </c>
      <c r="AX551" s="1">
        <v>0.25</v>
      </c>
      <c r="AY551" s="5">
        <f t="shared" si="192"/>
        <v>199.925</v>
      </c>
      <c r="AZ551" s="1">
        <f t="shared" si="193"/>
        <v>0.125</v>
      </c>
      <c r="BA551" s="1">
        <f t="shared" si="194"/>
        <v>99.9625</v>
      </c>
      <c r="BB551" s="1">
        <f t="shared" si="195"/>
        <v>570</v>
      </c>
      <c r="BC551" s="1" t="s">
        <v>51</v>
      </c>
      <c r="BD551" s="1">
        <v>317</v>
      </c>
      <c r="BE551" s="1" t="s">
        <v>52</v>
      </c>
      <c r="BF551" s="1" t="s">
        <v>52</v>
      </c>
      <c r="BG551" s="1">
        <v>20</v>
      </c>
      <c r="BH551" s="1">
        <f t="shared" si="196"/>
        <v>1.35254404673227</v>
      </c>
      <c r="BI551" s="1">
        <f t="shared" si="197"/>
        <v>0.924553107896262</v>
      </c>
    </row>
    <row r="552" spans="1:61">
      <c r="A552" s="1">
        <v>1020</v>
      </c>
      <c r="B552" s="1" t="s">
        <v>99</v>
      </c>
      <c r="C552" s="1" t="str">
        <f>_xlfn.XLOOKUP(A552,All!$A:$A,All!$C:$C,"")</f>
        <v>Cu-Al-Cr-Mg-Ni-Si</v>
      </c>
      <c r="D552" s="1">
        <v>2</v>
      </c>
      <c r="E552" s="1" t="s">
        <v>1344</v>
      </c>
      <c r="F552" s="1">
        <f t="shared" si="176"/>
        <v>92.25</v>
      </c>
      <c r="G552" s="1">
        <v>0.5</v>
      </c>
      <c r="H552" s="1">
        <v>0.1</v>
      </c>
      <c r="I552" s="1">
        <v>0.15</v>
      </c>
      <c r="J552" s="1">
        <v>6</v>
      </c>
      <c r="K552" s="1">
        <v>1</v>
      </c>
      <c r="L552" s="1">
        <v>0</v>
      </c>
      <c r="M552" s="1" t="s">
        <v>1345</v>
      </c>
      <c r="N552" s="1" cm="1">
        <f t="array" ref="N552">(F552/$F$4)/SUMPRODUCT($F552:$L552/$F$4:$L$4)*100</f>
        <v>89.8241262975082</v>
      </c>
      <c r="O552" s="1" cm="1">
        <f t="array" ref="O552">(G552/$G$4)/SUMPRODUCT($F552:$L552/$F$4:$L$4)*100</f>
        <v>1.14659676353571</v>
      </c>
      <c r="P552" s="1" cm="1">
        <f t="array" ref="P552">(H552/$H$4)/SUMPRODUCT($F552:$L552/$F$4:$L$4)*100</f>
        <v>0.118999437932613</v>
      </c>
      <c r="Q552" s="1" cm="1">
        <f t="array" ref="Q552">(I552/$I$4)/SUMPRODUCT($F552:$L552/$F$4:$L$4)*100</f>
        <v>0.381865548739609</v>
      </c>
      <c r="R552" s="1" cm="1">
        <f t="array" ref="R552">(J552/$J$4)/SUMPRODUCT($F552:$L552/$F$4:$L$4)*100</f>
        <v>6.32528046759661</v>
      </c>
      <c r="S552" s="1" cm="1">
        <f t="array" ref="S552">(K552/$K$4)/SUMPRODUCT($F552:$L552/$F$4:$L$4)*100</f>
        <v>2.20313148468724</v>
      </c>
      <c r="T552" s="1" cm="1">
        <f t="array" ref="T552">(L552/$L$4)/SUMPRODUCT($F552:$L552/$F$4:$L$4)*100</f>
        <v>0</v>
      </c>
      <c r="U552" s="1">
        <f t="shared" si="177"/>
        <v>100</v>
      </c>
      <c r="V552" s="1">
        <f t="shared" si="178"/>
        <v>6</v>
      </c>
      <c r="W552" s="1">
        <f t="shared" si="179"/>
        <v>7</v>
      </c>
      <c r="X552" s="1">
        <f t="shared" si="180"/>
        <v>6</v>
      </c>
      <c r="Y552" s="1">
        <f t="shared" si="181"/>
        <v>0.0214285714285714</v>
      </c>
      <c r="Z552" s="1">
        <f t="shared" si="182"/>
        <v>0</v>
      </c>
      <c r="AA552" s="1">
        <f t="shared" si="183"/>
        <v>0</v>
      </c>
      <c r="AB552" s="1">
        <f t="shared" si="184"/>
        <v>0.1</v>
      </c>
      <c r="AC552" s="1">
        <f t="shared" si="185"/>
        <v>0</v>
      </c>
      <c r="AD552" s="1">
        <f t="shared" si="186"/>
        <v>1.18999437932613</v>
      </c>
      <c r="AE552" s="1">
        <f t="shared" si="187"/>
        <v>0.0142857142857143</v>
      </c>
      <c r="AF552" s="1">
        <f t="shared" si="188"/>
        <v>70</v>
      </c>
      <c r="AG552" s="1">
        <f t="shared" si="189"/>
        <v>0.7</v>
      </c>
      <c r="AH552" s="7">
        <f t="shared" si="190"/>
        <v>0.101758737024918</v>
      </c>
      <c r="AI552" s="7" cm="1">
        <f t="array" ref="AI552">SQRT(SUMPRODUCT(N552:T552/100,(1-($N$4:$T$4/(SUMPRODUCT(N552:T552,$N$4:$T$4)/100)))^2))</f>
        <v>0.0290537376869327</v>
      </c>
      <c r="AJ552" s="7" cm="1">
        <f t="array" ref="AJ552">SUMPRODUCT(N552:T552,$N$3:$T$3)/100</f>
        <v>1.8947687920439</v>
      </c>
      <c r="AK552" s="7" cm="1">
        <f t="array" ref="AK552">SUMPRODUCT(N552:T552/100,($N$3:$T$3-(SUMPRODUCT(N552:T552,$N$3:$T$3)/100))^2)</f>
        <v>0.00234106527333297</v>
      </c>
      <c r="AL552" s="7" cm="1">
        <f t="array" ref="AL552">SUMPRODUCT(N552:T552/100,($N$2:$T$2-(SUMPRODUCT(N552:T552,$N$2:$T$2)/100))^2)</f>
        <v>2.09350754742919</v>
      </c>
      <c r="AM552" s="7" cm="1">
        <f t="array" ref="AM552">SUMPRODUCT(N552:T552,$N$2:$T$2)/100</f>
        <v>10.6504823790299</v>
      </c>
      <c r="AN552" s="1" cm="1">
        <f t="array" ref="AN552">SUMPRODUCT(N552:T552,$N$1:$T$1)/100</f>
        <v>1109.7582017422</v>
      </c>
      <c r="AO552" s="1" cm="1">
        <f t="array" ref="AO552">-8.314*SUMPRODUCT((N552:T552/100)*LN(N552:T552/100+0.000000000001))</f>
        <v>3.62139437182299</v>
      </c>
      <c r="AP552" s="1" cm="1">
        <f t="array" ref="AP552">SUMPRODUCT((N552:T552/100)^2)</f>
        <v>0.811471129274498</v>
      </c>
      <c r="AQ552" s="1" cm="1">
        <f t="array" ref="AQ552">1/SUMPRODUCT((N552:T552/100)^2)</f>
        <v>1.23232973290628</v>
      </c>
      <c r="AR552" s="1" t="s">
        <v>55</v>
      </c>
      <c r="AS552" s="6">
        <f t="shared" si="191"/>
        <v>2</v>
      </c>
      <c r="AT552" s="1">
        <v>979.85</v>
      </c>
      <c r="AU552" s="1">
        <v>4</v>
      </c>
      <c r="AV552" s="1">
        <v>80</v>
      </c>
      <c r="AW552" s="1">
        <v>449.85</v>
      </c>
      <c r="AX552" s="1">
        <v>2</v>
      </c>
      <c r="AY552" s="5">
        <f t="shared" si="192"/>
        <v>359.88</v>
      </c>
      <c r="AZ552" s="1">
        <f t="shared" si="193"/>
        <v>1.6</v>
      </c>
      <c r="BA552" s="1">
        <f t="shared" si="194"/>
        <v>899.7</v>
      </c>
      <c r="BB552" s="1">
        <f t="shared" si="195"/>
        <v>530</v>
      </c>
      <c r="BC552" s="1" t="s">
        <v>56</v>
      </c>
      <c r="BD552" s="1">
        <v>325</v>
      </c>
      <c r="BE552" s="1" t="s">
        <v>52</v>
      </c>
      <c r="BF552" s="1" t="s">
        <v>52</v>
      </c>
      <c r="BG552" s="1">
        <v>20</v>
      </c>
      <c r="BH552" s="1">
        <f t="shared" si="196"/>
        <v>1.45543144720079</v>
      </c>
      <c r="BI552" s="1">
        <f t="shared" si="197"/>
        <v>0.919245673734333</v>
      </c>
    </row>
    <row r="553" spans="1:61">
      <c r="A553" s="1">
        <v>538</v>
      </c>
      <c r="B553" s="1" t="s">
        <v>96</v>
      </c>
      <c r="C553" s="1" t="str">
        <f>_xlfn.XLOOKUP(A553,All!$A:$A,All!$C:$C,"")</f>
        <v>Cu-Al-Cr-Mg-Ni-Si</v>
      </c>
      <c r="D553" s="1">
        <v>2</v>
      </c>
      <c r="E553" s="1" t="s">
        <v>1344</v>
      </c>
      <c r="F553" s="1">
        <f t="shared" si="176"/>
        <v>92.25</v>
      </c>
      <c r="G553" s="1">
        <v>0.5</v>
      </c>
      <c r="H553" s="1">
        <v>0.1</v>
      </c>
      <c r="I553" s="1">
        <v>0.15</v>
      </c>
      <c r="J553" s="1">
        <v>6</v>
      </c>
      <c r="K553" s="1">
        <v>1</v>
      </c>
      <c r="L553" s="1">
        <v>0</v>
      </c>
      <c r="M553" s="1" t="s">
        <v>1345</v>
      </c>
      <c r="N553" s="1" cm="1">
        <f t="array" ref="N553">(F553/$F$4)/SUMPRODUCT($F553:$L553/$F$4:$L$4)*100</f>
        <v>89.8241262975082</v>
      </c>
      <c r="O553" s="1" cm="1">
        <f t="array" ref="O553">(G553/$G$4)/SUMPRODUCT($F553:$L553/$F$4:$L$4)*100</f>
        <v>1.14659676353571</v>
      </c>
      <c r="P553" s="1" cm="1">
        <f t="array" ref="P553">(H553/$H$4)/SUMPRODUCT($F553:$L553/$F$4:$L$4)*100</f>
        <v>0.118999437932613</v>
      </c>
      <c r="Q553" s="1" cm="1">
        <f t="array" ref="Q553">(I553/$I$4)/SUMPRODUCT($F553:$L553/$F$4:$L$4)*100</f>
        <v>0.381865548739609</v>
      </c>
      <c r="R553" s="1" cm="1">
        <f t="array" ref="R553">(J553/$J$4)/SUMPRODUCT($F553:$L553/$F$4:$L$4)*100</f>
        <v>6.32528046759661</v>
      </c>
      <c r="S553" s="1" cm="1">
        <f t="array" ref="S553">(K553/$K$4)/SUMPRODUCT($F553:$L553/$F$4:$L$4)*100</f>
        <v>2.20313148468724</v>
      </c>
      <c r="T553" s="1" cm="1">
        <f t="array" ref="T553">(L553/$L$4)/SUMPRODUCT($F553:$L553/$F$4:$L$4)*100</f>
        <v>0</v>
      </c>
      <c r="U553" s="1">
        <f t="shared" si="177"/>
        <v>100</v>
      </c>
      <c r="V553" s="1">
        <f t="shared" si="178"/>
        <v>6</v>
      </c>
      <c r="W553" s="1">
        <f t="shared" si="179"/>
        <v>7</v>
      </c>
      <c r="X553" s="1">
        <f t="shared" si="180"/>
        <v>6</v>
      </c>
      <c r="Y553" s="1">
        <f t="shared" si="181"/>
        <v>0.0214285714285714</v>
      </c>
      <c r="Z553" s="1">
        <f t="shared" si="182"/>
        <v>0</v>
      </c>
      <c r="AA553" s="1">
        <f t="shared" si="183"/>
        <v>0</v>
      </c>
      <c r="AB553" s="1">
        <f t="shared" si="184"/>
        <v>0.1</v>
      </c>
      <c r="AC553" s="1">
        <f t="shared" si="185"/>
        <v>0</v>
      </c>
      <c r="AD553" s="1">
        <f t="shared" si="186"/>
        <v>1.18999437932613</v>
      </c>
      <c r="AE553" s="1">
        <f t="shared" si="187"/>
        <v>0.0142857142857143</v>
      </c>
      <c r="AF553" s="1">
        <f t="shared" si="188"/>
        <v>70</v>
      </c>
      <c r="AG553" s="1">
        <f t="shared" si="189"/>
        <v>0.7</v>
      </c>
      <c r="AH553" s="7">
        <f t="shared" si="190"/>
        <v>0.101758737024918</v>
      </c>
      <c r="AI553" s="7" cm="1">
        <f t="array" ref="AI553">SQRT(SUMPRODUCT(N553:T553/100,(1-($N$4:$T$4/(SUMPRODUCT(N553:T553,$N$4:$T$4)/100)))^2))</f>
        <v>0.0290537376869327</v>
      </c>
      <c r="AJ553" s="7" cm="1">
        <f t="array" ref="AJ553">SUMPRODUCT(N553:T553,$N$3:$T$3)/100</f>
        <v>1.8947687920439</v>
      </c>
      <c r="AK553" s="7" cm="1">
        <f t="array" ref="AK553">SUMPRODUCT(N553:T553/100,($N$3:$T$3-(SUMPRODUCT(N553:T553,$N$3:$T$3)/100))^2)</f>
        <v>0.00234106527333297</v>
      </c>
      <c r="AL553" s="7" cm="1">
        <f t="array" ref="AL553">SUMPRODUCT(N553:T553/100,($N$2:$T$2-(SUMPRODUCT(N553:T553,$N$2:$T$2)/100))^2)</f>
        <v>2.09350754742919</v>
      </c>
      <c r="AM553" s="7" cm="1">
        <f t="array" ref="AM553">SUMPRODUCT(N553:T553,$N$2:$T$2)/100</f>
        <v>10.6504823790299</v>
      </c>
      <c r="AN553" s="1" cm="1">
        <f t="array" ref="AN553">SUMPRODUCT(N553:T553,$N$1:$T$1)/100</f>
        <v>1109.7582017422</v>
      </c>
      <c r="AO553" s="1" cm="1">
        <f t="array" ref="AO553">-8.314*SUMPRODUCT((N553:T553/100)*LN(N553:T553/100+0.000000000001))</f>
        <v>3.62139437182299</v>
      </c>
      <c r="AP553" s="1" cm="1">
        <f t="array" ref="AP553">SUMPRODUCT((N553:T553/100)^2)</f>
        <v>0.811471129274498</v>
      </c>
      <c r="AQ553" s="1" cm="1">
        <f t="array" ref="AQ553">1/SUMPRODUCT((N553:T553/100)^2)</f>
        <v>1.23232973290628</v>
      </c>
      <c r="AR553" s="1" t="s">
        <v>54</v>
      </c>
      <c r="AS553" s="6">
        <f t="shared" si="191"/>
        <v>0</v>
      </c>
      <c r="AT553" s="1">
        <v>969.85</v>
      </c>
      <c r="AU553" s="1">
        <v>4</v>
      </c>
      <c r="AV553" s="1">
        <v>0</v>
      </c>
      <c r="AW553" s="1">
        <v>449.85</v>
      </c>
      <c r="AX553" s="1">
        <v>0.167</v>
      </c>
      <c r="AY553" s="5">
        <f t="shared" si="192"/>
        <v>0</v>
      </c>
      <c r="AZ553" s="1">
        <f t="shared" si="193"/>
        <v>0</v>
      </c>
      <c r="BA553" s="1">
        <f t="shared" si="194"/>
        <v>75.12495</v>
      </c>
      <c r="BB553" s="1">
        <f t="shared" si="195"/>
        <v>520</v>
      </c>
      <c r="BC553" s="1" t="s">
        <v>51</v>
      </c>
      <c r="BD553" s="1">
        <v>265</v>
      </c>
      <c r="BE553" s="1" t="s">
        <v>52</v>
      </c>
      <c r="BF553" s="1" t="s">
        <v>52</v>
      </c>
      <c r="BG553" s="1">
        <v>19</v>
      </c>
      <c r="BH553" s="1">
        <f t="shared" si="196"/>
        <v>0.683775943686883</v>
      </c>
      <c r="BI553" s="1">
        <f t="shared" si="197"/>
        <v>0.985099073907519</v>
      </c>
    </row>
    <row r="554" spans="1:61">
      <c r="A554" s="1">
        <v>954</v>
      </c>
      <c r="B554" s="1" t="s">
        <v>99</v>
      </c>
      <c r="C554" s="1" t="str">
        <f>_xlfn.XLOOKUP(A554,All!$A:$A,All!$C:$C,"")</f>
        <v>Cu-Al-Cr-Mg-Ni-Si</v>
      </c>
      <c r="D554" s="1">
        <v>2</v>
      </c>
      <c r="E554" s="1" t="s">
        <v>1344</v>
      </c>
      <c r="F554" s="1">
        <f t="shared" si="176"/>
        <v>92.25</v>
      </c>
      <c r="G554" s="1">
        <v>0.5</v>
      </c>
      <c r="H554" s="1">
        <v>0.1</v>
      </c>
      <c r="I554" s="1">
        <v>0.15</v>
      </c>
      <c r="J554" s="1">
        <v>6</v>
      </c>
      <c r="K554" s="1">
        <v>1</v>
      </c>
      <c r="L554" s="1">
        <v>0</v>
      </c>
      <c r="M554" s="1" t="s">
        <v>1345</v>
      </c>
      <c r="N554" s="1" cm="1">
        <f t="array" ref="N554">(F554/$F$4)/SUMPRODUCT($F554:$L554/$F$4:$L$4)*100</f>
        <v>89.8241262975082</v>
      </c>
      <c r="O554" s="1" cm="1">
        <f t="array" ref="O554">(G554/$G$4)/SUMPRODUCT($F554:$L554/$F$4:$L$4)*100</f>
        <v>1.14659676353571</v>
      </c>
      <c r="P554" s="1" cm="1">
        <f t="array" ref="P554">(H554/$H$4)/SUMPRODUCT($F554:$L554/$F$4:$L$4)*100</f>
        <v>0.118999437932613</v>
      </c>
      <c r="Q554" s="1" cm="1">
        <f t="array" ref="Q554">(I554/$I$4)/SUMPRODUCT($F554:$L554/$F$4:$L$4)*100</f>
        <v>0.381865548739609</v>
      </c>
      <c r="R554" s="1" cm="1">
        <f t="array" ref="R554">(J554/$J$4)/SUMPRODUCT($F554:$L554/$F$4:$L$4)*100</f>
        <v>6.32528046759661</v>
      </c>
      <c r="S554" s="1" cm="1">
        <f t="array" ref="S554">(K554/$K$4)/SUMPRODUCT($F554:$L554/$F$4:$L$4)*100</f>
        <v>2.20313148468724</v>
      </c>
      <c r="T554" s="1" cm="1">
        <f t="array" ref="T554">(L554/$L$4)/SUMPRODUCT($F554:$L554/$F$4:$L$4)*100</f>
        <v>0</v>
      </c>
      <c r="U554" s="1">
        <f t="shared" si="177"/>
        <v>100</v>
      </c>
      <c r="V554" s="1">
        <f t="shared" si="178"/>
        <v>6</v>
      </c>
      <c r="W554" s="1">
        <f t="shared" si="179"/>
        <v>7</v>
      </c>
      <c r="X554" s="1">
        <f t="shared" si="180"/>
        <v>6</v>
      </c>
      <c r="Y554" s="1">
        <f t="shared" si="181"/>
        <v>0.0214285714285714</v>
      </c>
      <c r="Z554" s="1">
        <f t="shared" si="182"/>
        <v>0</v>
      </c>
      <c r="AA554" s="1">
        <f t="shared" si="183"/>
        <v>0</v>
      </c>
      <c r="AB554" s="1">
        <f t="shared" si="184"/>
        <v>0.1</v>
      </c>
      <c r="AC554" s="1">
        <f t="shared" si="185"/>
        <v>0</v>
      </c>
      <c r="AD554" s="1">
        <f t="shared" si="186"/>
        <v>1.18999437932613</v>
      </c>
      <c r="AE554" s="1">
        <f t="shared" si="187"/>
        <v>0.0142857142857143</v>
      </c>
      <c r="AF554" s="1">
        <f t="shared" si="188"/>
        <v>70</v>
      </c>
      <c r="AG554" s="1">
        <f t="shared" si="189"/>
        <v>0.7</v>
      </c>
      <c r="AH554" s="7">
        <f t="shared" si="190"/>
        <v>0.101758737024918</v>
      </c>
      <c r="AI554" s="7" cm="1">
        <f t="array" ref="AI554">SQRT(SUMPRODUCT(N554:T554/100,(1-($N$4:$T$4/(SUMPRODUCT(N554:T554,$N$4:$T$4)/100)))^2))</f>
        <v>0.0290537376869327</v>
      </c>
      <c r="AJ554" s="7" cm="1">
        <f t="array" ref="AJ554">SUMPRODUCT(N554:T554,$N$3:$T$3)/100</f>
        <v>1.8947687920439</v>
      </c>
      <c r="AK554" s="7" cm="1">
        <f t="array" ref="AK554">SUMPRODUCT(N554:T554/100,($N$3:$T$3-(SUMPRODUCT(N554:T554,$N$3:$T$3)/100))^2)</f>
        <v>0.00234106527333297</v>
      </c>
      <c r="AL554" s="7" cm="1">
        <f t="array" ref="AL554">SUMPRODUCT(N554:T554/100,($N$2:$T$2-(SUMPRODUCT(N554:T554,$N$2:$T$2)/100))^2)</f>
        <v>2.09350754742919</v>
      </c>
      <c r="AM554" s="7" cm="1">
        <f t="array" ref="AM554">SUMPRODUCT(N554:T554,$N$2:$T$2)/100</f>
        <v>10.6504823790299</v>
      </c>
      <c r="AN554" s="1" cm="1">
        <f t="array" ref="AN554">SUMPRODUCT(N554:T554,$N$1:$T$1)/100</f>
        <v>1109.7582017422</v>
      </c>
      <c r="AO554" s="1" cm="1">
        <f t="array" ref="AO554">-8.314*SUMPRODUCT((N554:T554/100)*LN(N554:T554/100+0.000000000001))</f>
        <v>3.62139437182299</v>
      </c>
      <c r="AP554" s="1" cm="1">
        <f t="array" ref="AP554">SUMPRODUCT((N554:T554/100)^2)</f>
        <v>0.811471129274498</v>
      </c>
      <c r="AQ554" s="1" cm="1">
        <f t="array" ref="AQ554">1/SUMPRODUCT((N554:T554/100)^2)</f>
        <v>1.23232973290628</v>
      </c>
      <c r="AR554" s="1" t="s">
        <v>55</v>
      </c>
      <c r="AS554" s="6">
        <f t="shared" si="191"/>
        <v>2</v>
      </c>
      <c r="AT554" s="1">
        <v>979.85</v>
      </c>
      <c r="AU554" s="1">
        <v>4</v>
      </c>
      <c r="AV554" s="1">
        <v>80</v>
      </c>
      <c r="AW554" s="1">
        <v>449.85</v>
      </c>
      <c r="AX554" s="1">
        <v>1</v>
      </c>
      <c r="AY554" s="5">
        <f t="shared" si="192"/>
        <v>359.88</v>
      </c>
      <c r="AZ554" s="1">
        <f t="shared" si="193"/>
        <v>0.8</v>
      </c>
      <c r="BA554" s="1">
        <f t="shared" si="194"/>
        <v>449.85</v>
      </c>
      <c r="BB554" s="1">
        <f t="shared" si="195"/>
        <v>530</v>
      </c>
      <c r="BC554" s="1" t="s">
        <v>56</v>
      </c>
      <c r="BD554" s="1">
        <v>342</v>
      </c>
      <c r="BE554" s="1" t="s">
        <v>52</v>
      </c>
      <c r="BF554" s="1" t="s">
        <v>52</v>
      </c>
      <c r="BG554" s="1">
        <v>19</v>
      </c>
      <c r="BH554" s="1">
        <f t="shared" si="196"/>
        <v>1.6740671731964</v>
      </c>
      <c r="BI554" s="1">
        <f t="shared" si="197"/>
        <v>0.92242775800187</v>
      </c>
    </row>
    <row r="555" spans="1:61">
      <c r="A555" s="1">
        <v>1021</v>
      </c>
      <c r="B555" s="1" t="s">
        <v>99</v>
      </c>
      <c r="C555" s="1" t="str">
        <f>_xlfn.XLOOKUP(A555,All!$A:$A,All!$C:$C,"")</f>
        <v>Cu-Al-Cr-Mg-Ni-Si</v>
      </c>
      <c r="D555" s="1">
        <v>2</v>
      </c>
      <c r="E555" s="1" t="s">
        <v>1344</v>
      </c>
      <c r="F555" s="1">
        <f t="shared" si="176"/>
        <v>92.25</v>
      </c>
      <c r="G555" s="1">
        <v>0.5</v>
      </c>
      <c r="H555" s="1">
        <v>0.1</v>
      </c>
      <c r="I555" s="1">
        <v>0.15</v>
      </c>
      <c r="J555" s="1">
        <v>6</v>
      </c>
      <c r="K555" s="1">
        <v>1</v>
      </c>
      <c r="L555" s="1">
        <v>0</v>
      </c>
      <c r="M555" s="1" t="s">
        <v>1345</v>
      </c>
      <c r="N555" s="1" cm="1">
        <f t="array" ref="N555">(F555/$F$4)/SUMPRODUCT($F555:$L555/$F$4:$L$4)*100</f>
        <v>89.8241262975082</v>
      </c>
      <c r="O555" s="1" cm="1">
        <f t="array" ref="O555">(G555/$G$4)/SUMPRODUCT($F555:$L555/$F$4:$L$4)*100</f>
        <v>1.14659676353571</v>
      </c>
      <c r="P555" s="1" cm="1">
        <f t="array" ref="P555">(H555/$H$4)/SUMPRODUCT($F555:$L555/$F$4:$L$4)*100</f>
        <v>0.118999437932613</v>
      </c>
      <c r="Q555" s="1" cm="1">
        <f t="array" ref="Q555">(I555/$I$4)/SUMPRODUCT($F555:$L555/$F$4:$L$4)*100</f>
        <v>0.381865548739609</v>
      </c>
      <c r="R555" s="1" cm="1">
        <f t="array" ref="R555">(J555/$J$4)/SUMPRODUCT($F555:$L555/$F$4:$L$4)*100</f>
        <v>6.32528046759661</v>
      </c>
      <c r="S555" s="1" cm="1">
        <f t="array" ref="S555">(K555/$K$4)/SUMPRODUCT($F555:$L555/$F$4:$L$4)*100</f>
        <v>2.20313148468724</v>
      </c>
      <c r="T555" s="1" cm="1">
        <f t="array" ref="T555">(L555/$L$4)/SUMPRODUCT($F555:$L555/$F$4:$L$4)*100</f>
        <v>0</v>
      </c>
      <c r="U555" s="1">
        <f t="shared" si="177"/>
        <v>100</v>
      </c>
      <c r="V555" s="1">
        <f t="shared" si="178"/>
        <v>6</v>
      </c>
      <c r="W555" s="1">
        <f t="shared" si="179"/>
        <v>7</v>
      </c>
      <c r="X555" s="1">
        <f t="shared" si="180"/>
        <v>6</v>
      </c>
      <c r="Y555" s="1">
        <f t="shared" si="181"/>
        <v>0.0214285714285714</v>
      </c>
      <c r="Z555" s="1">
        <f t="shared" si="182"/>
        <v>0</v>
      </c>
      <c r="AA555" s="1">
        <f t="shared" si="183"/>
        <v>0</v>
      </c>
      <c r="AB555" s="1">
        <f t="shared" si="184"/>
        <v>0.1</v>
      </c>
      <c r="AC555" s="1">
        <f t="shared" si="185"/>
        <v>0</v>
      </c>
      <c r="AD555" s="1">
        <f t="shared" si="186"/>
        <v>1.18999437932613</v>
      </c>
      <c r="AE555" s="1">
        <f t="shared" si="187"/>
        <v>0.0142857142857143</v>
      </c>
      <c r="AF555" s="1">
        <f t="shared" si="188"/>
        <v>70</v>
      </c>
      <c r="AG555" s="1">
        <f t="shared" si="189"/>
        <v>0.7</v>
      </c>
      <c r="AH555" s="7">
        <f t="shared" si="190"/>
        <v>0.101758737024918</v>
      </c>
      <c r="AI555" s="7" cm="1">
        <f t="array" ref="AI555">SQRT(SUMPRODUCT(N555:T555/100,(1-($N$4:$T$4/(SUMPRODUCT(N555:T555,$N$4:$T$4)/100)))^2))</f>
        <v>0.0290537376869327</v>
      </c>
      <c r="AJ555" s="7" cm="1">
        <f t="array" ref="AJ555">SUMPRODUCT(N555:T555,$N$3:$T$3)/100</f>
        <v>1.8947687920439</v>
      </c>
      <c r="AK555" s="7" cm="1">
        <f t="array" ref="AK555">SUMPRODUCT(N555:T555/100,($N$3:$T$3-(SUMPRODUCT(N555:T555,$N$3:$T$3)/100))^2)</f>
        <v>0.00234106527333297</v>
      </c>
      <c r="AL555" s="7" cm="1">
        <f t="array" ref="AL555">SUMPRODUCT(N555:T555/100,($N$2:$T$2-(SUMPRODUCT(N555:T555,$N$2:$T$2)/100))^2)</f>
        <v>2.09350754742919</v>
      </c>
      <c r="AM555" s="7" cm="1">
        <f t="array" ref="AM555">SUMPRODUCT(N555:T555,$N$2:$T$2)/100</f>
        <v>10.6504823790299</v>
      </c>
      <c r="AN555" s="1" cm="1">
        <f t="array" ref="AN555">SUMPRODUCT(N555:T555,$N$1:$T$1)/100</f>
        <v>1109.7582017422</v>
      </c>
      <c r="AO555" s="1" cm="1">
        <f t="array" ref="AO555">-8.314*SUMPRODUCT((N555:T555/100)*LN(N555:T555/100+0.000000000001))</f>
        <v>3.62139437182299</v>
      </c>
      <c r="AP555" s="1" cm="1">
        <f t="array" ref="AP555">SUMPRODUCT((N555:T555/100)^2)</f>
        <v>0.811471129274498</v>
      </c>
      <c r="AQ555" s="1" cm="1">
        <f t="array" ref="AQ555">1/SUMPRODUCT((N555:T555/100)^2)</f>
        <v>1.23232973290628</v>
      </c>
      <c r="AR555" s="1" t="s">
        <v>55</v>
      </c>
      <c r="AS555" s="6">
        <f t="shared" si="191"/>
        <v>2</v>
      </c>
      <c r="AT555" s="1">
        <v>979.85</v>
      </c>
      <c r="AU555" s="1">
        <v>4</v>
      </c>
      <c r="AV555" s="1">
        <v>80</v>
      </c>
      <c r="AW555" s="1">
        <v>499.85</v>
      </c>
      <c r="AX555" s="1">
        <v>2</v>
      </c>
      <c r="AY555" s="5">
        <f t="shared" si="192"/>
        <v>399.88</v>
      </c>
      <c r="AZ555" s="1">
        <f t="shared" si="193"/>
        <v>1.6</v>
      </c>
      <c r="BA555" s="1">
        <f t="shared" si="194"/>
        <v>999.7</v>
      </c>
      <c r="BB555" s="1">
        <f t="shared" si="195"/>
        <v>480</v>
      </c>
      <c r="BC555" s="1" t="s">
        <v>56</v>
      </c>
      <c r="BD555" s="1">
        <v>219</v>
      </c>
      <c r="BE555" s="1" t="s">
        <v>52</v>
      </c>
      <c r="BF555" s="1" t="s">
        <v>52</v>
      </c>
      <c r="BG555" s="1">
        <v>18</v>
      </c>
      <c r="BH555" s="1">
        <f t="shared" si="196"/>
        <v>0.0921733909928872</v>
      </c>
      <c r="BI555" s="1">
        <f t="shared" si="197"/>
        <v>1.05737670205315</v>
      </c>
    </row>
    <row r="556" spans="1:61">
      <c r="A556" s="1">
        <v>955</v>
      </c>
      <c r="B556" s="1" t="s">
        <v>99</v>
      </c>
      <c r="C556" s="1" t="str">
        <f>_xlfn.XLOOKUP(A556,All!$A:$A,All!$C:$C,"")</f>
        <v>Cu-Al-Cr-Mg-Ni-Si</v>
      </c>
      <c r="D556" s="1">
        <v>2</v>
      </c>
      <c r="E556" s="1" t="s">
        <v>1344</v>
      </c>
      <c r="F556" s="1">
        <f t="shared" si="176"/>
        <v>92.25</v>
      </c>
      <c r="G556" s="1">
        <v>0.5</v>
      </c>
      <c r="H556" s="1">
        <v>0.1</v>
      </c>
      <c r="I556" s="1">
        <v>0.15</v>
      </c>
      <c r="J556" s="1">
        <v>6</v>
      </c>
      <c r="K556" s="1">
        <v>1</v>
      </c>
      <c r="L556" s="1">
        <v>0</v>
      </c>
      <c r="M556" s="1" t="s">
        <v>1345</v>
      </c>
      <c r="N556" s="1" cm="1">
        <f t="array" ref="N556">(F556/$F$4)/SUMPRODUCT($F556:$L556/$F$4:$L$4)*100</f>
        <v>89.8241262975082</v>
      </c>
      <c r="O556" s="1" cm="1">
        <f t="array" ref="O556">(G556/$G$4)/SUMPRODUCT($F556:$L556/$F$4:$L$4)*100</f>
        <v>1.14659676353571</v>
      </c>
      <c r="P556" s="1" cm="1">
        <f t="array" ref="P556">(H556/$H$4)/SUMPRODUCT($F556:$L556/$F$4:$L$4)*100</f>
        <v>0.118999437932613</v>
      </c>
      <c r="Q556" s="1" cm="1">
        <f t="array" ref="Q556">(I556/$I$4)/SUMPRODUCT($F556:$L556/$F$4:$L$4)*100</f>
        <v>0.381865548739609</v>
      </c>
      <c r="R556" s="1" cm="1">
        <f t="array" ref="R556">(J556/$J$4)/SUMPRODUCT($F556:$L556/$F$4:$L$4)*100</f>
        <v>6.32528046759661</v>
      </c>
      <c r="S556" s="1" cm="1">
        <f t="array" ref="S556">(K556/$K$4)/SUMPRODUCT($F556:$L556/$F$4:$L$4)*100</f>
        <v>2.20313148468724</v>
      </c>
      <c r="T556" s="1" cm="1">
        <f t="array" ref="T556">(L556/$L$4)/SUMPRODUCT($F556:$L556/$F$4:$L$4)*100</f>
        <v>0</v>
      </c>
      <c r="U556" s="1">
        <f t="shared" si="177"/>
        <v>100</v>
      </c>
      <c r="V556" s="1">
        <f t="shared" si="178"/>
        <v>6</v>
      </c>
      <c r="W556" s="1">
        <f t="shared" si="179"/>
        <v>7</v>
      </c>
      <c r="X556" s="1">
        <f t="shared" si="180"/>
        <v>6</v>
      </c>
      <c r="Y556" s="1">
        <f t="shared" si="181"/>
        <v>0.0214285714285714</v>
      </c>
      <c r="Z556" s="1">
        <f t="shared" si="182"/>
        <v>0</v>
      </c>
      <c r="AA556" s="1">
        <f t="shared" si="183"/>
        <v>0</v>
      </c>
      <c r="AB556" s="1">
        <f t="shared" si="184"/>
        <v>0.1</v>
      </c>
      <c r="AC556" s="1">
        <f t="shared" si="185"/>
        <v>0</v>
      </c>
      <c r="AD556" s="1">
        <f t="shared" si="186"/>
        <v>1.18999437932613</v>
      </c>
      <c r="AE556" s="1">
        <f t="shared" si="187"/>
        <v>0.0142857142857143</v>
      </c>
      <c r="AF556" s="1">
        <f t="shared" si="188"/>
        <v>70</v>
      </c>
      <c r="AG556" s="1">
        <f t="shared" si="189"/>
        <v>0.7</v>
      </c>
      <c r="AH556" s="7">
        <f t="shared" si="190"/>
        <v>0.101758737024918</v>
      </c>
      <c r="AI556" s="7" cm="1">
        <f t="array" ref="AI556">SQRT(SUMPRODUCT(N556:T556/100,(1-($N$4:$T$4/(SUMPRODUCT(N556:T556,$N$4:$T$4)/100)))^2))</f>
        <v>0.0290537376869327</v>
      </c>
      <c r="AJ556" s="7" cm="1">
        <f t="array" ref="AJ556">SUMPRODUCT(N556:T556,$N$3:$T$3)/100</f>
        <v>1.8947687920439</v>
      </c>
      <c r="AK556" s="7" cm="1">
        <f t="array" ref="AK556">SUMPRODUCT(N556:T556/100,($N$3:$T$3-(SUMPRODUCT(N556:T556,$N$3:$T$3)/100))^2)</f>
        <v>0.00234106527333297</v>
      </c>
      <c r="AL556" s="7" cm="1">
        <f t="array" ref="AL556">SUMPRODUCT(N556:T556/100,($N$2:$T$2-(SUMPRODUCT(N556:T556,$N$2:$T$2)/100))^2)</f>
        <v>2.09350754742919</v>
      </c>
      <c r="AM556" s="7" cm="1">
        <f t="array" ref="AM556">SUMPRODUCT(N556:T556,$N$2:$T$2)/100</f>
        <v>10.6504823790299</v>
      </c>
      <c r="AN556" s="1" cm="1">
        <f t="array" ref="AN556">SUMPRODUCT(N556:T556,$N$1:$T$1)/100</f>
        <v>1109.7582017422</v>
      </c>
      <c r="AO556" s="1" cm="1">
        <f t="array" ref="AO556">-8.314*SUMPRODUCT((N556:T556/100)*LN(N556:T556/100+0.000000000001))</f>
        <v>3.62139437182299</v>
      </c>
      <c r="AP556" s="1" cm="1">
        <f t="array" ref="AP556">SUMPRODUCT((N556:T556/100)^2)</f>
        <v>0.811471129274498</v>
      </c>
      <c r="AQ556" s="1" cm="1">
        <f t="array" ref="AQ556">1/SUMPRODUCT((N556:T556/100)^2)</f>
        <v>1.23232973290628</v>
      </c>
      <c r="AR556" s="1" t="s">
        <v>55</v>
      </c>
      <c r="AS556" s="6">
        <f t="shared" si="191"/>
        <v>2</v>
      </c>
      <c r="AT556" s="1">
        <v>979.85</v>
      </c>
      <c r="AU556" s="1">
        <v>4</v>
      </c>
      <c r="AV556" s="1">
        <v>80</v>
      </c>
      <c r="AW556" s="1">
        <v>499.85</v>
      </c>
      <c r="AX556" s="1">
        <v>1</v>
      </c>
      <c r="AY556" s="5">
        <f t="shared" si="192"/>
        <v>399.88</v>
      </c>
      <c r="AZ556" s="1">
        <f t="shared" si="193"/>
        <v>0.8</v>
      </c>
      <c r="BA556" s="1">
        <f t="shared" si="194"/>
        <v>499.85</v>
      </c>
      <c r="BB556" s="1">
        <f t="shared" si="195"/>
        <v>480</v>
      </c>
      <c r="BC556" s="1" t="s">
        <v>56</v>
      </c>
      <c r="BD556" s="1">
        <v>250</v>
      </c>
      <c r="BE556" s="1" t="s">
        <v>52</v>
      </c>
      <c r="BF556" s="1" t="s">
        <v>52</v>
      </c>
      <c r="BG556" s="1">
        <v>18</v>
      </c>
      <c r="BH556" s="1">
        <f t="shared" si="196"/>
        <v>0.490862067808406</v>
      </c>
      <c r="BI556" s="1">
        <f t="shared" si="197"/>
        <v>1.01472282521954</v>
      </c>
    </row>
    <row r="557" spans="1:61">
      <c r="A557" s="1">
        <v>890</v>
      </c>
      <c r="B557" s="1" t="s">
        <v>99</v>
      </c>
      <c r="C557" s="1" t="str">
        <f>_xlfn.XLOOKUP(A557,All!$A:$A,All!$C:$C,"")</f>
        <v>Cu-Al-Cr-Mg-Ni-Si</v>
      </c>
      <c r="D557" s="1">
        <v>2</v>
      </c>
      <c r="E557" s="1" t="s">
        <v>1344</v>
      </c>
      <c r="F557" s="1">
        <f t="shared" si="176"/>
        <v>92.25</v>
      </c>
      <c r="G557" s="1">
        <v>0.5</v>
      </c>
      <c r="H557" s="1">
        <v>0.1</v>
      </c>
      <c r="I557" s="1">
        <v>0.15</v>
      </c>
      <c r="J557" s="1">
        <v>6</v>
      </c>
      <c r="K557" s="1">
        <v>1</v>
      </c>
      <c r="L557" s="1">
        <v>0</v>
      </c>
      <c r="M557" s="1" t="s">
        <v>1345</v>
      </c>
      <c r="N557" s="1" cm="1">
        <f t="array" ref="N557">(F557/$F$4)/SUMPRODUCT($F557:$L557/$F$4:$L$4)*100</f>
        <v>89.8241262975082</v>
      </c>
      <c r="O557" s="1" cm="1">
        <f t="array" ref="O557">(G557/$G$4)/SUMPRODUCT($F557:$L557/$F$4:$L$4)*100</f>
        <v>1.14659676353571</v>
      </c>
      <c r="P557" s="1" cm="1">
        <f t="array" ref="P557">(H557/$H$4)/SUMPRODUCT($F557:$L557/$F$4:$L$4)*100</f>
        <v>0.118999437932613</v>
      </c>
      <c r="Q557" s="1" cm="1">
        <f t="array" ref="Q557">(I557/$I$4)/SUMPRODUCT($F557:$L557/$F$4:$L$4)*100</f>
        <v>0.381865548739609</v>
      </c>
      <c r="R557" s="1" cm="1">
        <f t="array" ref="R557">(J557/$J$4)/SUMPRODUCT($F557:$L557/$F$4:$L$4)*100</f>
        <v>6.32528046759661</v>
      </c>
      <c r="S557" s="1" cm="1">
        <f t="array" ref="S557">(K557/$K$4)/SUMPRODUCT($F557:$L557/$F$4:$L$4)*100</f>
        <v>2.20313148468724</v>
      </c>
      <c r="T557" s="1" cm="1">
        <f t="array" ref="T557">(L557/$L$4)/SUMPRODUCT($F557:$L557/$F$4:$L$4)*100</f>
        <v>0</v>
      </c>
      <c r="U557" s="1">
        <f t="shared" si="177"/>
        <v>100</v>
      </c>
      <c r="V557" s="1">
        <f t="shared" si="178"/>
        <v>6</v>
      </c>
      <c r="W557" s="1">
        <f t="shared" si="179"/>
        <v>7</v>
      </c>
      <c r="X557" s="1">
        <f t="shared" si="180"/>
        <v>6</v>
      </c>
      <c r="Y557" s="1">
        <f t="shared" si="181"/>
        <v>0.0214285714285714</v>
      </c>
      <c r="Z557" s="1">
        <f t="shared" si="182"/>
        <v>0</v>
      </c>
      <c r="AA557" s="1">
        <f t="shared" si="183"/>
        <v>0</v>
      </c>
      <c r="AB557" s="1">
        <f t="shared" si="184"/>
        <v>0.1</v>
      </c>
      <c r="AC557" s="1">
        <f t="shared" si="185"/>
        <v>0</v>
      </c>
      <c r="AD557" s="1">
        <f t="shared" si="186"/>
        <v>1.18999437932613</v>
      </c>
      <c r="AE557" s="1">
        <f t="shared" si="187"/>
        <v>0.0142857142857143</v>
      </c>
      <c r="AF557" s="1">
        <f t="shared" si="188"/>
        <v>70</v>
      </c>
      <c r="AG557" s="1">
        <f t="shared" si="189"/>
        <v>0.7</v>
      </c>
      <c r="AH557" s="7">
        <f t="shared" si="190"/>
        <v>0.101758737024918</v>
      </c>
      <c r="AI557" s="7" cm="1">
        <f t="array" ref="AI557">SQRT(SUMPRODUCT(N557:T557/100,(1-($N$4:$T$4/(SUMPRODUCT(N557:T557,$N$4:$T$4)/100)))^2))</f>
        <v>0.0290537376869327</v>
      </c>
      <c r="AJ557" s="7" cm="1">
        <f t="array" ref="AJ557">SUMPRODUCT(N557:T557,$N$3:$T$3)/100</f>
        <v>1.8947687920439</v>
      </c>
      <c r="AK557" s="7" cm="1">
        <f t="array" ref="AK557">SUMPRODUCT(N557:T557/100,($N$3:$T$3-(SUMPRODUCT(N557:T557,$N$3:$T$3)/100))^2)</f>
        <v>0.00234106527333297</v>
      </c>
      <c r="AL557" s="7" cm="1">
        <f t="array" ref="AL557">SUMPRODUCT(N557:T557/100,($N$2:$T$2-(SUMPRODUCT(N557:T557,$N$2:$T$2)/100))^2)</f>
        <v>2.09350754742919</v>
      </c>
      <c r="AM557" s="7" cm="1">
        <f t="array" ref="AM557">SUMPRODUCT(N557:T557,$N$2:$T$2)/100</f>
        <v>10.6504823790299</v>
      </c>
      <c r="AN557" s="1" cm="1">
        <f t="array" ref="AN557">SUMPRODUCT(N557:T557,$N$1:$T$1)/100</f>
        <v>1109.7582017422</v>
      </c>
      <c r="AO557" s="1" cm="1">
        <f t="array" ref="AO557">-8.314*SUMPRODUCT((N557:T557/100)*LN(N557:T557/100+0.000000000001))</f>
        <v>3.62139437182299</v>
      </c>
      <c r="AP557" s="1" cm="1">
        <f t="array" ref="AP557">SUMPRODUCT((N557:T557/100)^2)</f>
        <v>0.811471129274498</v>
      </c>
      <c r="AQ557" s="1" cm="1">
        <f t="array" ref="AQ557">1/SUMPRODUCT((N557:T557/100)^2)</f>
        <v>1.23232973290628</v>
      </c>
      <c r="AR557" s="1" t="s">
        <v>55</v>
      </c>
      <c r="AS557" s="6">
        <f t="shared" si="191"/>
        <v>2</v>
      </c>
      <c r="AT557" s="1">
        <v>979.85</v>
      </c>
      <c r="AU557" s="1">
        <v>4</v>
      </c>
      <c r="AV557" s="1">
        <v>80</v>
      </c>
      <c r="AW557" s="1">
        <v>449.85</v>
      </c>
      <c r="AX557" s="1">
        <v>0.5</v>
      </c>
      <c r="AY557" s="5">
        <f t="shared" si="192"/>
        <v>359.88</v>
      </c>
      <c r="AZ557" s="1">
        <f t="shared" si="193"/>
        <v>0.4</v>
      </c>
      <c r="BA557" s="1">
        <f t="shared" si="194"/>
        <v>224.925</v>
      </c>
      <c r="BB557" s="1">
        <f t="shared" si="195"/>
        <v>530</v>
      </c>
      <c r="BC557" s="1" t="s">
        <v>56</v>
      </c>
      <c r="BD557" s="1">
        <v>345</v>
      </c>
      <c r="BE557" s="1" t="s">
        <v>52</v>
      </c>
      <c r="BF557" s="1" t="s">
        <v>52</v>
      </c>
      <c r="BG557" s="1">
        <v>18</v>
      </c>
      <c r="BH557" s="1">
        <f t="shared" si="196"/>
        <v>1.71264994837209</v>
      </c>
      <c r="BI557" s="1">
        <f t="shared" si="197"/>
        <v>0.933510742242849</v>
      </c>
    </row>
    <row r="558" spans="1:61">
      <c r="A558" s="1">
        <v>853</v>
      </c>
      <c r="B558" s="1" t="s">
        <v>99</v>
      </c>
      <c r="C558" s="1" t="str">
        <f>_xlfn.XLOOKUP(A558,All!$A:$A,All!$C:$C,"")</f>
        <v>Cu-Al-Cr-Mg-Ni-Si</v>
      </c>
      <c r="D558" s="1">
        <v>2</v>
      </c>
      <c r="E558" s="1" t="s">
        <v>1344</v>
      </c>
      <c r="F558" s="1">
        <f t="shared" si="176"/>
        <v>92.25</v>
      </c>
      <c r="G558" s="1">
        <v>0.5</v>
      </c>
      <c r="H558" s="1">
        <v>0.1</v>
      </c>
      <c r="I558" s="1">
        <v>0.15</v>
      </c>
      <c r="J558" s="1">
        <v>6</v>
      </c>
      <c r="K558" s="1">
        <v>1</v>
      </c>
      <c r="L558" s="1">
        <v>0</v>
      </c>
      <c r="M558" s="1" t="s">
        <v>1345</v>
      </c>
      <c r="N558" s="1" cm="1">
        <f t="array" ref="N558">(F558/$F$4)/SUMPRODUCT($F558:$L558/$F$4:$L$4)*100</f>
        <v>89.8241262975082</v>
      </c>
      <c r="O558" s="1" cm="1">
        <f t="array" ref="O558">(G558/$G$4)/SUMPRODUCT($F558:$L558/$F$4:$L$4)*100</f>
        <v>1.14659676353571</v>
      </c>
      <c r="P558" s="1" cm="1">
        <f t="array" ref="P558">(H558/$H$4)/SUMPRODUCT($F558:$L558/$F$4:$L$4)*100</f>
        <v>0.118999437932613</v>
      </c>
      <c r="Q558" s="1" cm="1">
        <f t="array" ref="Q558">(I558/$I$4)/SUMPRODUCT($F558:$L558/$F$4:$L$4)*100</f>
        <v>0.381865548739609</v>
      </c>
      <c r="R558" s="1" cm="1">
        <f t="array" ref="R558">(J558/$J$4)/SUMPRODUCT($F558:$L558/$F$4:$L$4)*100</f>
        <v>6.32528046759661</v>
      </c>
      <c r="S558" s="1" cm="1">
        <f t="array" ref="S558">(K558/$K$4)/SUMPRODUCT($F558:$L558/$F$4:$L$4)*100</f>
        <v>2.20313148468724</v>
      </c>
      <c r="T558" s="1" cm="1">
        <f t="array" ref="T558">(L558/$L$4)/SUMPRODUCT($F558:$L558/$F$4:$L$4)*100</f>
        <v>0</v>
      </c>
      <c r="U558" s="1">
        <f t="shared" si="177"/>
        <v>100</v>
      </c>
      <c r="V558" s="1">
        <f t="shared" si="178"/>
        <v>6</v>
      </c>
      <c r="W558" s="1">
        <f t="shared" si="179"/>
        <v>7</v>
      </c>
      <c r="X558" s="1">
        <f t="shared" si="180"/>
        <v>6</v>
      </c>
      <c r="Y558" s="1">
        <f t="shared" si="181"/>
        <v>0.0214285714285714</v>
      </c>
      <c r="Z558" s="1">
        <f t="shared" si="182"/>
        <v>0</v>
      </c>
      <c r="AA558" s="1">
        <f t="shared" si="183"/>
        <v>0</v>
      </c>
      <c r="AB558" s="1">
        <f t="shared" si="184"/>
        <v>0.1</v>
      </c>
      <c r="AC558" s="1">
        <f t="shared" si="185"/>
        <v>0</v>
      </c>
      <c r="AD558" s="1">
        <f t="shared" si="186"/>
        <v>1.18999437932613</v>
      </c>
      <c r="AE558" s="1">
        <f t="shared" si="187"/>
        <v>0.0142857142857143</v>
      </c>
      <c r="AF558" s="1">
        <f t="shared" si="188"/>
        <v>70</v>
      </c>
      <c r="AG558" s="1">
        <f t="shared" si="189"/>
        <v>0.7</v>
      </c>
      <c r="AH558" s="7">
        <f t="shared" si="190"/>
        <v>0.101758737024918</v>
      </c>
      <c r="AI558" s="7" cm="1">
        <f t="array" ref="AI558">SQRT(SUMPRODUCT(N558:T558/100,(1-($N$4:$T$4/(SUMPRODUCT(N558:T558,$N$4:$T$4)/100)))^2))</f>
        <v>0.0290537376869327</v>
      </c>
      <c r="AJ558" s="7" cm="1">
        <f t="array" ref="AJ558">SUMPRODUCT(N558:T558,$N$3:$T$3)/100</f>
        <v>1.8947687920439</v>
      </c>
      <c r="AK558" s="7" cm="1">
        <f t="array" ref="AK558">SUMPRODUCT(N558:T558/100,($N$3:$T$3-(SUMPRODUCT(N558:T558,$N$3:$T$3)/100))^2)</f>
        <v>0.00234106527333297</v>
      </c>
      <c r="AL558" s="7" cm="1">
        <f t="array" ref="AL558">SUMPRODUCT(N558:T558/100,($N$2:$T$2-(SUMPRODUCT(N558:T558,$N$2:$T$2)/100))^2)</f>
        <v>2.09350754742919</v>
      </c>
      <c r="AM558" s="7" cm="1">
        <f t="array" ref="AM558">SUMPRODUCT(N558:T558,$N$2:$T$2)/100</f>
        <v>10.6504823790299</v>
      </c>
      <c r="AN558" s="1" cm="1">
        <f t="array" ref="AN558">SUMPRODUCT(N558:T558,$N$1:$T$1)/100</f>
        <v>1109.7582017422</v>
      </c>
      <c r="AO558" s="1" cm="1">
        <f t="array" ref="AO558">-8.314*SUMPRODUCT((N558:T558/100)*LN(N558:T558/100+0.000000000001))</f>
        <v>3.62139437182299</v>
      </c>
      <c r="AP558" s="1" cm="1">
        <f t="array" ref="AP558">SUMPRODUCT((N558:T558/100)^2)</f>
        <v>0.811471129274498</v>
      </c>
      <c r="AQ558" s="1" cm="1">
        <f t="array" ref="AQ558">1/SUMPRODUCT((N558:T558/100)^2)</f>
        <v>1.23232973290628</v>
      </c>
      <c r="AR558" s="1" t="s">
        <v>55</v>
      </c>
      <c r="AS558" s="6">
        <f t="shared" si="191"/>
        <v>2</v>
      </c>
      <c r="AT558" s="1">
        <v>979.85</v>
      </c>
      <c r="AU558" s="1">
        <v>4</v>
      </c>
      <c r="AV558" s="1">
        <v>80</v>
      </c>
      <c r="AW558" s="1">
        <v>449.85</v>
      </c>
      <c r="AX558" s="1">
        <v>0.17</v>
      </c>
      <c r="AY558" s="5">
        <f t="shared" si="192"/>
        <v>359.88</v>
      </c>
      <c r="AZ558" s="1">
        <f t="shared" si="193"/>
        <v>0.136</v>
      </c>
      <c r="BA558" s="1">
        <f t="shared" si="194"/>
        <v>76.4745</v>
      </c>
      <c r="BB558" s="1">
        <f t="shared" si="195"/>
        <v>530</v>
      </c>
      <c r="BC558" s="1" t="s">
        <v>56</v>
      </c>
      <c r="BD558" s="1">
        <v>351</v>
      </c>
      <c r="BE558" s="1" t="s">
        <v>52</v>
      </c>
      <c r="BF558" s="1" t="s">
        <v>52</v>
      </c>
      <c r="BG558" s="1">
        <v>18</v>
      </c>
      <c r="BH558" s="1">
        <f t="shared" si="196"/>
        <v>1.78981549872348</v>
      </c>
      <c r="BI558" s="1">
        <f t="shared" si="197"/>
        <v>0.93120974605083</v>
      </c>
    </row>
    <row r="559" spans="1:61">
      <c r="A559" s="1">
        <v>891</v>
      </c>
      <c r="B559" s="1" t="s">
        <v>99</v>
      </c>
      <c r="C559" s="1" t="str">
        <f>_xlfn.XLOOKUP(A559,All!$A:$A,All!$C:$C,"")</f>
        <v>Cu-Al-Cr-Mg-Ni-Si</v>
      </c>
      <c r="D559" s="1">
        <v>2</v>
      </c>
      <c r="E559" s="1" t="s">
        <v>1344</v>
      </c>
      <c r="F559" s="1">
        <f t="shared" si="176"/>
        <v>92.25</v>
      </c>
      <c r="G559" s="1">
        <v>0.5</v>
      </c>
      <c r="H559" s="1">
        <v>0.1</v>
      </c>
      <c r="I559" s="1">
        <v>0.15</v>
      </c>
      <c r="J559" s="1">
        <v>6</v>
      </c>
      <c r="K559" s="1">
        <v>1</v>
      </c>
      <c r="L559" s="1">
        <v>0</v>
      </c>
      <c r="M559" s="1" t="s">
        <v>1345</v>
      </c>
      <c r="N559" s="1" cm="1">
        <f t="array" ref="N559">(F559/$F$4)/SUMPRODUCT($F559:$L559/$F$4:$L$4)*100</f>
        <v>89.8241262975082</v>
      </c>
      <c r="O559" s="1" cm="1">
        <f t="array" ref="O559">(G559/$G$4)/SUMPRODUCT($F559:$L559/$F$4:$L$4)*100</f>
        <v>1.14659676353571</v>
      </c>
      <c r="P559" s="1" cm="1">
        <f t="array" ref="P559">(H559/$H$4)/SUMPRODUCT($F559:$L559/$F$4:$L$4)*100</f>
        <v>0.118999437932613</v>
      </c>
      <c r="Q559" s="1" cm="1">
        <f t="array" ref="Q559">(I559/$I$4)/SUMPRODUCT($F559:$L559/$F$4:$L$4)*100</f>
        <v>0.381865548739609</v>
      </c>
      <c r="R559" s="1" cm="1">
        <f t="array" ref="R559">(J559/$J$4)/SUMPRODUCT($F559:$L559/$F$4:$L$4)*100</f>
        <v>6.32528046759661</v>
      </c>
      <c r="S559" s="1" cm="1">
        <f t="array" ref="S559">(K559/$K$4)/SUMPRODUCT($F559:$L559/$F$4:$L$4)*100</f>
        <v>2.20313148468724</v>
      </c>
      <c r="T559" s="1" cm="1">
        <f t="array" ref="T559">(L559/$L$4)/SUMPRODUCT($F559:$L559/$F$4:$L$4)*100</f>
        <v>0</v>
      </c>
      <c r="U559" s="1">
        <f t="shared" si="177"/>
        <v>100</v>
      </c>
      <c r="V559" s="1">
        <f t="shared" si="178"/>
        <v>6</v>
      </c>
      <c r="W559" s="1">
        <f t="shared" si="179"/>
        <v>7</v>
      </c>
      <c r="X559" s="1">
        <f t="shared" si="180"/>
        <v>6</v>
      </c>
      <c r="Y559" s="1">
        <f t="shared" si="181"/>
        <v>0.0214285714285714</v>
      </c>
      <c r="Z559" s="1">
        <f t="shared" si="182"/>
        <v>0</v>
      </c>
      <c r="AA559" s="1">
        <f t="shared" si="183"/>
        <v>0</v>
      </c>
      <c r="AB559" s="1">
        <f t="shared" si="184"/>
        <v>0.1</v>
      </c>
      <c r="AC559" s="1">
        <f t="shared" si="185"/>
        <v>0</v>
      </c>
      <c r="AD559" s="1">
        <f t="shared" si="186"/>
        <v>1.18999437932613</v>
      </c>
      <c r="AE559" s="1">
        <f t="shared" si="187"/>
        <v>0.0142857142857143</v>
      </c>
      <c r="AF559" s="1">
        <f t="shared" si="188"/>
        <v>70</v>
      </c>
      <c r="AG559" s="1">
        <f t="shared" si="189"/>
        <v>0.7</v>
      </c>
      <c r="AH559" s="7">
        <f t="shared" si="190"/>
        <v>0.101758737024918</v>
      </c>
      <c r="AI559" s="7" cm="1">
        <f t="array" ref="AI559">SQRT(SUMPRODUCT(N559:T559/100,(1-($N$4:$T$4/(SUMPRODUCT(N559:T559,$N$4:$T$4)/100)))^2))</f>
        <v>0.0290537376869327</v>
      </c>
      <c r="AJ559" s="7" cm="1">
        <f t="array" ref="AJ559">SUMPRODUCT(N559:T559,$N$3:$T$3)/100</f>
        <v>1.8947687920439</v>
      </c>
      <c r="AK559" s="7" cm="1">
        <f t="array" ref="AK559">SUMPRODUCT(N559:T559/100,($N$3:$T$3-(SUMPRODUCT(N559:T559,$N$3:$T$3)/100))^2)</f>
        <v>0.00234106527333297</v>
      </c>
      <c r="AL559" s="7" cm="1">
        <f t="array" ref="AL559">SUMPRODUCT(N559:T559/100,($N$2:$T$2-(SUMPRODUCT(N559:T559,$N$2:$T$2)/100))^2)</f>
        <v>2.09350754742919</v>
      </c>
      <c r="AM559" s="7" cm="1">
        <f t="array" ref="AM559">SUMPRODUCT(N559:T559,$N$2:$T$2)/100</f>
        <v>10.6504823790299</v>
      </c>
      <c r="AN559" s="1" cm="1">
        <f t="array" ref="AN559">SUMPRODUCT(N559:T559,$N$1:$T$1)/100</f>
        <v>1109.7582017422</v>
      </c>
      <c r="AO559" s="1" cm="1">
        <f t="array" ref="AO559">-8.314*SUMPRODUCT((N559:T559/100)*LN(N559:T559/100+0.000000000001))</f>
        <v>3.62139437182299</v>
      </c>
      <c r="AP559" s="1" cm="1">
        <f t="array" ref="AP559">SUMPRODUCT((N559:T559/100)^2)</f>
        <v>0.811471129274498</v>
      </c>
      <c r="AQ559" s="1" cm="1">
        <f t="array" ref="AQ559">1/SUMPRODUCT((N559:T559/100)^2)</f>
        <v>1.23232973290628</v>
      </c>
      <c r="AR559" s="1" t="s">
        <v>55</v>
      </c>
      <c r="AS559" s="6">
        <f t="shared" si="191"/>
        <v>2</v>
      </c>
      <c r="AT559" s="1">
        <v>979.85</v>
      </c>
      <c r="AU559" s="1">
        <v>4</v>
      </c>
      <c r="AV559" s="1">
        <v>80</v>
      </c>
      <c r="AW559" s="1">
        <v>499.85</v>
      </c>
      <c r="AX559" s="1">
        <v>0.5</v>
      </c>
      <c r="AY559" s="5">
        <f t="shared" si="192"/>
        <v>399.88</v>
      </c>
      <c r="AZ559" s="1">
        <f t="shared" si="193"/>
        <v>0.4</v>
      </c>
      <c r="BA559" s="1">
        <f t="shared" si="194"/>
        <v>249.925</v>
      </c>
      <c r="BB559" s="1">
        <f t="shared" si="195"/>
        <v>480</v>
      </c>
      <c r="BC559" s="1" t="s">
        <v>56</v>
      </c>
      <c r="BD559" s="1">
        <v>267</v>
      </c>
      <c r="BE559" s="1" t="s">
        <v>52</v>
      </c>
      <c r="BF559" s="1" t="s">
        <v>52</v>
      </c>
      <c r="BG559" s="1">
        <v>17</v>
      </c>
      <c r="BH559" s="1">
        <f t="shared" si="196"/>
        <v>0.709497793804013</v>
      </c>
      <c r="BI559" s="1">
        <f t="shared" si="197"/>
        <v>1.00605846926458</v>
      </c>
    </row>
    <row r="560" spans="1:61">
      <c r="A560" s="1">
        <v>854</v>
      </c>
      <c r="B560" s="1" t="s">
        <v>99</v>
      </c>
      <c r="C560" s="1" t="str">
        <f>_xlfn.XLOOKUP(A560,All!$A:$A,All!$C:$C,"")</f>
        <v>Cu-Al-Cr-Mg-Ni-Si</v>
      </c>
      <c r="D560" s="1">
        <v>2</v>
      </c>
      <c r="E560" s="1" t="s">
        <v>1344</v>
      </c>
      <c r="F560" s="1">
        <f t="shared" si="176"/>
        <v>92.25</v>
      </c>
      <c r="G560" s="1">
        <v>0.5</v>
      </c>
      <c r="H560" s="1">
        <v>0.1</v>
      </c>
      <c r="I560" s="1">
        <v>0.15</v>
      </c>
      <c r="J560" s="1">
        <v>6</v>
      </c>
      <c r="K560" s="1">
        <v>1</v>
      </c>
      <c r="L560" s="1">
        <v>0</v>
      </c>
      <c r="M560" s="1" t="s">
        <v>1345</v>
      </c>
      <c r="N560" s="1" cm="1">
        <f t="array" ref="N560">(F560/$F$4)/SUMPRODUCT($F560:$L560/$F$4:$L$4)*100</f>
        <v>89.8241262975082</v>
      </c>
      <c r="O560" s="1" cm="1">
        <f t="array" ref="O560">(G560/$G$4)/SUMPRODUCT($F560:$L560/$F$4:$L$4)*100</f>
        <v>1.14659676353571</v>
      </c>
      <c r="P560" s="1" cm="1">
        <f t="array" ref="P560">(H560/$H$4)/SUMPRODUCT($F560:$L560/$F$4:$L$4)*100</f>
        <v>0.118999437932613</v>
      </c>
      <c r="Q560" s="1" cm="1">
        <f t="array" ref="Q560">(I560/$I$4)/SUMPRODUCT($F560:$L560/$F$4:$L$4)*100</f>
        <v>0.381865548739609</v>
      </c>
      <c r="R560" s="1" cm="1">
        <f t="array" ref="R560">(J560/$J$4)/SUMPRODUCT($F560:$L560/$F$4:$L$4)*100</f>
        <v>6.32528046759661</v>
      </c>
      <c r="S560" s="1" cm="1">
        <f t="array" ref="S560">(K560/$K$4)/SUMPRODUCT($F560:$L560/$F$4:$L$4)*100</f>
        <v>2.20313148468724</v>
      </c>
      <c r="T560" s="1" cm="1">
        <f t="array" ref="T560">(L560/$L$4)/SUMPRODUCT($F560:$L560/$F$4:$L$4)*100</f>
        <v>0</v>
      </c>
      <c r="U560" s="1">
        <f t="shared" si="177"/>
        <v>100</v>
      </c>
      <c r="V560" s="1">
        <f t="shared" si="178"/>
        <v>6</v>
      </c>
      <c r="W560" s="1">
        <f t="shared" si="179"/>
        <v>7</v>
      </c>
      <c r="X560" s="1">
        <f t="shared" si="180"/>
        <v>6</v>
      </c>
      <c r="Y560" s="1">
        <f t="shared" si="181"/>
        <v>0.0214285714285714</v>
      </c>
      <c r="Z560" s="1">
        <f t="shared" si="182"/>
        <v>0</v>
      </c>
      <c r="AA560" s="1">
        <f t="shared" si="183"/>
        <v>0</v>
      </c>
      <c r="AB560" s="1">
        <f t="shared" si="184"/>
        <v>0.1</v>
      </c>
      <c r="AC560" s="1">
        <f t="shared" si="185"/>
        <v>0</v>
      </c>
      <c r="AD560" s="1">
        <f t="shared" si="186"/>
        <v>1.18999437932613</v>
      </c>
      <c r="AE560" s="1">
        <f t="shared" si="187"/>
        <v>0.0142857142857143</v>
      </c>
      <c r="AF560" s="1">
        <f t="shared" si="188"/>
        <v>70</v>
      </c>
      <c r="AG560" s="1">
        <f t="shared" si="189"/>
        <v>0.7</v>
      </c>
      <c r="AH560" s="7">
        <f t="shared" si="190"/>
        <v>0.101758737024918</v>
      </c>
      <c r="AI560" s="7" cm="1">
        <f t="array" ref="AI560">SQRT(SUMPRODUCT(N560:T560/100,(1-($N$4:$T$4/(SUMPRODUCT(N560:T560,$N$4:$T$4)/100)))^2))</f>
        <v>0.0290537376869327</v>
      </c>
      <c r="AJ560" s="7" cm="1">
        <f t="array" ref="AJ560">SUMPRODUCT(N560:T560,$N$3:$T$3)/100</f>
        <v>1.8947687920439</v>
      </c>
      <c r="AK560" s="7" cm="1">
        <f t="array" ref="AK560">SUMPRODUCT(N560:T560/100,($N$3:$T$3-(SUMPRODUCT(N560:T560,$N$3:$T$3)/100))^2)</f>
        <v>0.00234106527333297</v>
      </c>
      <c r="AL560" s="7" cm="1">
        <f t="array" ref="AL560">SUMPRODUCT(N560:T560/100,($N$2:$T$2-(SUMPRODUCT(N560:T560,$N$2:$T$2)/100))^2)</f>
        <v>2.09350754742919</v>
      </c>
      <c r="AM560" s="7" cm="1">
        <f t="array" ref="AM560">SUMPRODUCT(N560:T560,$N$2:$T$2)/100</f>
        <v>10.6504823790299</v>
      </c>
      <c r="AN560" s="1" cm="1">
        <f t="array" ref="AN560">SUMPRODUCT(N560:T560,$N$1:$T$1)/100</f>
        <v>1109.7582017422</v>
      </c>
      <c r="AO560" s="1" cm="1">
        <f t="array" ref="AO560">-8.314*SUMPRODUCT((N560:T560/100)*LN(N560:T560/100+0.000000000001))</f>
        <v>3.62139437182299</v>
      </c>
      <c r="AP560" s="1" cm="1">
        <f t="array" ref="AP560">SUMPRODUCT((N560:T560/100)^2)</f>
        <v>0.811471129274498</v>
      </c>
      <c r="AQ560" s="1" cm="1">
        <f t="array" ref="AQ560">1/SUMPRODUCT((N560:T560/100)^2)</f>
        <v>1.23232973290628</v>
      </c>
      <c r="AR560" s="1" t="s">
        <v>55</v>
      </c>
      <c r="AS560" s="6">
        <f t="shared" si="191"/>
        <v>2</v>
      </c>
      <c r="AT560" s="1">
        <v>979.85</v>
      </c>
      <c r="AU560" s="1">
        <v>4</v>
      </c>
      <c r="AV560" s="1">
        <v>80</v>
      </c>
      <c r="AW560" s="1">
        <v>499.85</v>
      </c>
      <c r="AX560" s="1">
        <v>0.17</v>
      </c>
      <c r="AY560" s="5">
        <f t="shared" si="192"/>
        <v>399.88</v>
      </c>
      <c r="AZ560" s="1">
        <f t="shared" si="193"/>
        <v>0.136</v>
      </c>
      <c r="BA560" s="1">
        <f t="shared" si="194"/>
        <v>84.9745</v>
      </c>
      <c r="BB560" s="1">
        <f t="shared" si="195"/>
        <v>480</v>
      </c>
      <c r="BC560" s="1" t="s">
        <v>56</v>
      </c>
      <c r="BD560" s="1">
        <v>285</v>
      </c>
      <c r="BE560" s="1" t="s">
        <v>52</v>
      </c>
      <c r="BF560" s="1" t="s">
        <v>52</v>
      </c>
      <c r="BG560" s="1">
        <v>17</v>
      </c>
      <c r="BH560" s="1">
        <f t="shared" si="196"/>
        <v>0.940994444858186</v>
      </c>
      <c r="BI560" s="1">
        <f t="shared" si="197"/>
        <v>0.98736628129819</v>
      </c>
    </row>
    <row r="561" spans="1:61">
      <c r="A561" s="1">
        <v>1019</v>
      </c>
      <c r="B561" s="1" t="s">
        <v>99</v>
      </c>
      <c r="C561" s="1" t="str">
        <f>_xlfn.XLOOKUP(A561,All!$A:$A,All!$C:$C,"")</f>
        <v>Cu-Al-Cr-Mg-Ni-Si</v>
      </c>
      <c r="D561" s="1">
        <v>2</v>
      </c>
      <c r="E561" s="1" t="s">
        <v>1344</v>
      </c>
      <c r="F561" s="1">
        <f t="shared" si="176"/>
        <v>92.25</v>
      </c>
      <c r="G561" s="1">
        <v>0.5</v>
      </c>
      <c r="H561" s="1">
        <v>0.1</v>
      </c>
      <c r="I561" s="1">
        <v>0.15</v>
      </c>
      <c r="J561" s="1">
        <v>6</v>
      </c>
      <c r="K561" s="1">
        <v>1</v>
      </c>
      <c r="L561" s="1">
        <v>0</v>
      </c>
      <c r="M561" s="1" t="s">
        <v>1345</v>
      </c>
      <c r="N561" s="1" cm="1">
        <f t="array" ref="N561">(F561/$F$4)/SUMPRODUCT($F561:$L561/$F$4:$L$4)*100</f>
        <v>89.8241262975082</v>
      </c>
      <c r="O561" s="1" cm="1">
        <f t="array" ref="O561">(G561/$G$4)/SUMPRODUCT($F561:$L561/$F$4:$L$4)*100</f>
        <v>1.14659676353571</v>
      </c>
      <c r="P561" s="1" cm="1">
        <f t="array" ref="P561">(H561/$H$4)/SUMPRODUCT($F561:$L561/$F$4:$L$4)*100</f>
        <v>0.118999437932613</v>
      </c>
      <c r="Q561" s="1" cm="1">
        <f t="array" ref="Q561">(I561/$I$4)/SUMPRODUCT($F561:$L561/$F$4:$L$4)*100</f>
        <v>0.381865548739609</v>
      </c>
      <c r="R561" s="1" cm="1">
        <f t="array" ref="R561">(J561/$J$4)/SUMPRODUCT($F561:$L561/$F$4:$L$4)*100</f>
        <v>6.32528046759661</v>
      </c>
      <c r="S561" s="1" cm="1">
        <f t="array" ref="S561">(K561/$K$4)/SUMPRODUCT($F561:$L561/$F$4:$L$4)*100</f>
        <v>2.20313148468724</v>
      </c>
      <c r="T561" s="1" cm="1">
        <f t="array" ref="T561">(L561/$L$4)/SUMPRODUCT($F561:$L561/$F$4:$L$4)*100</f>
        <v>0</v>
      </c>
      <c r="U561" s="1">
        <f t="shared" si="177"/>
        <v>100</v>
      </c>
      <c r="V561" s="1">
        <f t="shared" si="178"/>
        <v>6</v>
      </c>
      <c r="W561" s="1">
        <f t="shared" si="179"/>
        <v>7</v>
      </c>
      <c r="X561" s="1">
        <f t="shared" si="180"/>
        <v>6</v>
      </c>
      <c r="Y561" s="1">
        <f t="shared" si="181"/>
        <v>0.0214285714285714</v>
      </c>
      <c r="Z561" s="1">
        <f t="shared" si="182"/>
        <v>0</v>
      </c>
      <c r="AA561" s="1">
        <f t="shared" si="183"/>
        <v>0</v>
      </c>
      <c r="AB561" s="1">
        <f t="shared" si="184"/>
        <v>0.1</v>
      </c>
      <c r="AC561" s="1">
        <f t="shared" si="185"/>
        <v>0</v>
      </c>
      <c r="AD561" s="1">
        <f t="shared" si="186"/>
        <v>1.18999437932613</v>
      </c>
      <c r="AE561" s="1">
        <f t="shared" si="187"/>
        <v>0.0142857142857143</v>
      </c>
      <c r="AF561" s="1">
        <f t="shared" si="188"/>
        <v>70</v>
      </c>
      <c r="AG561" s="1">
        <f t="shared" si="189"/>
        <v>0.7</v>
      </c>
      <c r="AH561" s="7">
        <f t="shared" si="190"/>
        <v>0.101758737024918</v>
      </c>
      <c r="AI561" s="7" cm="1">
        <f t="array" ref="AI561">SQRT(SUMPRODUCT(N561:T561/100,(1-($N$4:$T$4/(SUMPRODUCT(N561:T561,$N$4:$T$4)/100)))^2))</f>
        <v>0.0290537376869327</v>
      </c>
      <c r="AJ561" s="7" cm="1">
        <f t="array" ref="AJ561">SUMPRODUCT(N561:T561,$N$3:$T$3)/100</f>
        <v>1.8947687920439</v>
      </c>
      <c r="AK561" s="7" cm="1">
        <f t="array" ref="AK561">SUMPRODUCT(N561:T561/100,($N$3:$T$3-(SUMPRODUCT(N561:T561,$N$3:$T$3)/100))^2)</f>
        <v>0.00234106527333297</v>
      </c>
      <c r="AL561" s="7" cm="1">
        <f t="array" ref="AL561">SUMPRODUCT(N561:T561/100,($N$2:$T$2-(SUMPRODUCT(N561:T561,$N$2:$T$2)/100))^2)</f>
        <v>2.09350754742919</v>
      </c>
      <c r="AM561" s="7" cm="1">
        <f t="array" ref="AM561">SUMPRODUCT(N561:T561,$N$2:$T$2)/100</f>
        <v>10.6504823790299</v>
      </c>
      <c r="AN561" s="1" cm="1">
        <f t="array" ref="AN561">SUMPRODUCT(N561:T561,$N$1:$T$1)/100</f>
        <v>1109.7582017422</v>
      </c>
      <c r="AO561" s="1" cm="1">
        <f t="array" ref="AO561">-8.314*SUMPRODUCT((N561:T561/100)*LN(N561:T561/100+0.000000000001))</f>
        <v>3.62139437182299</v>
      </c>
      <c r="AP561" s="1" cm="1">
        <f t="array" ref="AP561">SUMPRODUCT((N561:T561/100)^2)</f>
        <v>0.811471129274498</v>
      </c>
      <c r="AQ561" s="1" cm="1">
        <f t="array" ref="AQ561">1/SUMPRODUCT((N561:T561/100)^2)</f>
        <v>1.23232973290628</v>
      </c>
      <c r="AR561" s="1" t="s">
        <v>55</v>
      </c>
      <c r="AS561" s="6">
        <f t="shared" si="191"/>
        <v>2</v>
      </c>
      <c r="AT561" s="1">
        <v>979.85</v>
      </c>
      <c r="AU561" s="1">
        <v>4</v>
      </c>
      <c r="AV561" s="1">
        <v>80</v>
      </c>
      <c r="AW561" s="1">
        <v>399.85</v>
      </c>
      <c r="AX561" s="1">
        <v>2</v>
      </c>
      <c r="AY561" s="5">
        <f t="shared" si="192"/>
        <v>319.88</v>
      </c>
      <c r="AZ561" s="1">
        <f t="shared" si="193"/>
        <v>1.6</v>
      </c>
      <c r="BA561" s="1">
        <f t="shared" si="194"/>
        <v>799.7</v>
      </c>
      <c r="BB561" s="1">
        <f t="shared" si="195"/>
        <v>580</v>
      </c>
      <c r="BC561" s="1" t="s">
        <v>56</v>
      </c>
      <c r="BD561" s="1">
        <v>363</v>
      </c>
      <c r="BE561" s="1" t="s">
        <v>52</v>
      </c>
      <c r="BF561" s="1" t="s">
        <v>52</v>
      </c>
      <c r="BG561" s="1">
        <v>14</v>
      </c>
      <c r="BH561" s="1">
        <f t="shared" si="196"/>
        <v>1.94414659942627</v>
      </c>
      <c r="BI561" s="1">
        <f t="shared" si="197"/>
        <v>0.97754928544809</v>
      </c>
    </row>
    <row r="562" spans="1:61">
      <c r="A562" s="1">
        <v>953</v>
      </c>
      <c r="B562" s="1" t="s">
        <v>99</v>
      </c>
      <c r="C562" s="1" t="str">
        <f>_xlfn.XLOOKUP(A562,All!$A:$A,All!$C:$C,"")</f>
        <v>Cu-Al-Cr-Mg-Ni-Si</v>
      </c>
      <c r="D562" s="1">
        <v>2</v>
      </c>
      <c r="E562" s="1" t="s">
        <v>1344</v>
      </c>
      <c r="F562" s="1">
        <f t="shared" si="176"/>
        <v>92.25</v>
      </c>
      <c r="G562" s="1">
        <v>0.5</v>
      </c>
      <c r="H562" s="1">
        <v>0.1</v>
      </c>
      <c r="I562" s="1">
        <v>0.15</v>
      </c>
      <c r="J562" s="1">
        <v>6</v>
      </c>
      <c r="K562" s="1">
        <v>1</v>
      </c>
      <c r="L562" s="1">
        <v>0</v>
      </c>
      <c r="M562" s="1" t="s">
        <v>1345</v>
      </c>
      <c r="N562" s="1" cm="1">
        <f t="array" ref="N562">(F562/$F$4)/SUMPRODUCT($F562:$L562/$F$4:$L$4)*100</f>
        <v>89.8241262975082</v>
      </c>
      <c r="O562" s="1" cm="1">
        <f t="array" ref="O562">(G562/$G$4)/SUMPRODUCT($F562:$L562/$F$4:$L$4)*100</f>
        <v>1.14659676353571</v>
      </c>
      <c r="P562" s="1" cm="1">
        <f t="array" ref="P562">(H562/$H$4)/SUMPRODUCT($F562:$L562/$F$4:$L$4)*100</f>
        <v>0.118999437932613</v>
      </c>
      <c r="Q562" s="1" cm="1">
        <f t="array" ref="Q562">(I562/$I$4)/SUMPRODUCT($F562:$L562/$F$4:$L$4)*100</f>
        <v>0.381865548739609</v>
      </c>
      <c r="R562" s="1" cm="1">
        <f t="array" ref="R562">(J562/$J$4)/SUMPRODUCT($F562:$L562/$F$4:$L$4)*100</f>
        <v>6.32528046759661</v>
      </c>
      <c r="S562" s="1" cm="1">
        <f t="array" ref="S562">(K562/$K$4)/SUMPRODUCT($F562:$L562/$F$4:$L$4)*100</f>
        <v>2.20313148468724</v>
      </c>
      <c r="T562" s="1" cm="1">
        <f t="array" ref="T562">(L562/$L$4)/SUMPRODUCT($F562:$L562/$F$4:$L$4)*100</f>
        <v>0</v>
      </c>
      <c r="U562" s="1">
        <f t="shared" si="177"/>
        <v>100</v>
      </c>
      <c r="V562" s="1">
        <f t="shared" si="178"/>
        <v>6</v>
      </c>
      <c r="W562" s="1">
        <f t="shared" si="179"/>
        <v>7</v>
      </c>
      <c r="X562" s="1">
        <f t="shared" si="180"/>
        <v>6</v>
      </c>
      <c r="Y562" s="1">
        <f t="shared" si="181"/>
        <v>0.0214285714285714</v>
      </c>
      <c r="Z562" s="1">
        <f t="shared" si="182"/>
        <v>0</v>
      </c>
      <c r="AA562" s="1">
        <f t="shared" si="183"/>
        <v>0</v>
      </c>
      <c r="AB562" s="1">
        <f t="shared" si="184"/>
        <v>0.1</v>
      </c>
      <c r="AC562" s="1">
        <f t="shared" si="185"/>
        <v>0</v>
      </c>
      <c r="AD562" s="1">
        <f t="shared" si="186"/>
        <v>1.18999437932613</v>
      </c>
      <c r="AE562" s="1">
        <f t="shared" si="187"/>
        <v>0.0142857142857143</v>
      </c>
      <c r="AF562" s="1">
        <f t="shared" si="188"/>
        <v>70</v>
      </c>
      <c r="AG562" s="1">
        <f t="shared" si="189"/>
        <v>0.7</v>
      </c>
      <c r="AH562" s="7">
        <f t="shared" si="190"/>
        <v>0.101758737024918</v>
      </c>
      <c r="AI562" s="7" cm="1">
        <f t="array" ref="AI562">SQRT(SUMPRODUCT(N562:T562/100,(1-($N$4:$T$4/(SUMPRODUCT(N562:T562,$N$4:$T$4)/100)))^2))</f>
        <v>0.0290537376869327</v>
      </c>
      <c r="AJ562" s="7" cm="1">
        <f t="array" ref="AJ562">SUMPRODUCT(N562:T562,$N$3:$T$3)/100</f>
        <v>1.8947687920439</v>
      </c>
      <c r="AK562" s="7" cm="1">
        <f t="array" ref="AK562">SUMPRODUCT(N562:T562/100,($N$3:$T$3-(SUMPRODUCT(N562:T562,$N$3:$T$3)/100))^2)</f>
        <v>0.00234106527333297</v>
      </c>
      <c r="AL562" s="7" cm="1">
        <f t="array" ref="AL562">SUMPRODUCT(N562:T562/100,($N$2:$T$2-(SUMPRODUCT(N562:T562,$N$2:$T$2)/100))^2)</f>
        <v>2.09350754742919</v>
      </c>
      <c r="AM562" s="7" cm="1">
        <f t="array" ref="AM562">SUMPRODUCT(N562:T562,$N$2:$T$2)/100</f>
        <v>10.6504823790299</v>
      </c>
      <c r="AN562" s="1" cm="1">
        <f t="array" ref="AN562">SUMPRODUCT(N562:T562,$N$1:$T$1)/100</f>
        <v>1109.7582017422</v>
      </c>
      <c r="AO562" s="1" cm="1">
        <f t="array" ref="AO562">-8.314*SUMPRODUCT((N562:T562/100)*LN(N562:T562/100+0.000000000001))</f>
        <v>3.62139437182299</v>
      </c>
      <c r="AP562" s="1" cm="1">
        <f t="array" ref="AP562">SUMPRODUCT((N562:T562/100)^2)</f>
        <v>0.811471129274498</v>
      </c>
      <c r="AQ562" s="1" cm="1">
        <f t="array" ref="AQ562">1/SUMPRODUCT((N562:T562/100)^2)</f>
        <v>1.23232973290628</v>
      </c>
      <c r="AR562" s="1" t="s">
        <v>55</v>
      </c>
      <c r="AS562" s="6">
        <f t="shared" si="191"/>
        <v>2</v>
      </c>
      <c r="AT562" s="1">
        <v>979.85</v>
      </c>
      <c r="AU562" s="1">
        <v>4</v>
      </c>
      <c r="AV562" s="1">
        <v>80</v>
      </c>
      <c r="AW562" s="1">
        <v>399.85</v>
      </c>
      <c r="AX562" s="1">
        <v>1</v>
      </c>
      <c r="AY562" s="5">
        <f t="shared" si="192"/>
        <v>319.88</v>
      </c>
      <c r="AZ562" s="1">
        <f t="shared" si="193"/>
        <v>0.8</v>
      </c>
      <c r="BA562" s="1">
        <f t="shared" si="194"/>
        <v>399.85</v>
      </c>
      <c r="BB562" s="1">
        <f t="shared" si="195"/>
        <v>580</v>
      </c>
      <c r="BC562" s="1" t="s">
        <v>56</v>
      </c>
      <c r="BD562" s="1">
        <v>365</v>
      </c>
      <c r="BE562" s="1" t="s">
        <v>52</v>
      </c>
      <c r="BF562" s="1" t="s">
        <v>52</v>
      </c>
      <c r="BG562" s="1">
        <v>13</v>
      </c>
      <c r="BH562" s="1">
        <f t="shared" si="196"/>
        <v>1.9698684495434</v>
      </c>
      <c r="BI562" s="1">
        <f t="shared" si="197"/>
        <v>0.989598819123395</v>
      </c>
    </row>
    <row r="563" spans="1:61">
      <c r="A563" s="1">
        <v>848</v>
      </c>
      <c r="B563" s="1" t="s">
        <v>99</v>
      </c>
      <c r="C563" s="1" t="str">
        <f>_xlfn.XLOOKUP(A563,All!$A:$A,All!$C:$C,"")</f>
        <v>Cu-Al-Cr-Mg-Ni-Si</v>
      </c>
      <c r="D563" s="1">
        <v>2</v>
      </c>
      <c r="E563" s="1" t="s">
        <v>1344</v>
      </c>
      <c r="F563" s="1">
        <f t="shared" si="176"/>
        <v>92.25</v>
      </c>
      <c r="G563" s="1">
        <v>0.5</v>
      </c>
      <c r="H563" s="1">
        <v>0.1</v>
      </c>
      <c r="I563" s="1">
        <v>0.15</v>
      </c>
      <c r="J563" s="1">
        <v>6</v>
      </c>
      <c r="K563" s="1">
        <v>1</v>
      </c>
      <c r="L563" s="1">
        <v>0</v>
      </c>
      <c r="M563" s="1" t="s">
        <v>1345</v>
      </c>
      <c r="N563" s="1" cm="1">
        <f t="array" ref="N563">(F563/$F$4)/SUMPRODUCT($F563:$L563/$F$4:$L$4)*100</f>
        <v>89.8241262975082</v>
      </c>
      <c r="O563" s="1" cm="1">
        <f t="array" ref="O563">(G563/$G$4)/SUMPRODUCT($F563:$L563/$F$4:$L$4)*100</f>
        <v>1.14659676353571</v>
      </c>
      <c r="P563" s="1" cm="1">
        <f t="array" ref="P563">(H563/$H$4)/SUMPRODUCT($F563:$L563/$F$4:$L$4)*100</f>
        <v>0.118999437932613</v>
      </c>
      <c r="Q563" s="1" cm="1">
        <f t="array" ref="Q563">(I563/$I$4)/SUMPRODUCT($F563:$L563/$F$4:$L$4)*100</f>
        <v>0.381865548739609</v>
      </c>
      <c r="R563" s="1" cm="1">
        <f t="array" ref="R563">(J563/$J$4)/SUMPRODUCT($F563:$L563/$F$4:$L$4)*100</f>
        <v>6.32528046759661</v>
      </c>
      <c r="S563" s="1" cm="1">
        <f t="array" ref="S563">(K563/$K$4)/SUMPRODUCT($F563:$L563/$F$4:$L$4)*100</f>
        <v>2.20313148468724</v>
      </c>
      <c r="T563" s="1" cm="1">
        <f t="array" ref="T563">(L563/$L$4)/SUMPRODUCT($F563:$L563/$F$4:$L$4)*100</f>
        <v>0</v>
      </c>
      <c r="U563" s="1">
        <f t="shared" si="177"/>
        <v>100</v>
      </c>
      <c r="V563" s="1">
        <f t="shared" si="178"/>
        <v>6</v>
      </c>
      <c r="W563" s="1">
        <f t="shared" si="179"/>
        <v>7</v>
      </c>
      <c r="X563" s="1">
        <f t="shared" si="180"/>
        <v>6</v>
      </c>
      <c r="Y563" s="1">
        <f t="shared" si="181"/>
        <v>0.0214285714285714</v>
      </c>
      <c r="Z563" s="1">
        <f t="shared" si="182"/>
        <v>0</v>
      </c>
      <c r="AA563" s="1">
        <f t="shared" si="183"/>
        <v>0</v>
      </c>
      <c r="AB563" s="1">
        <f t="shared" si="184"/>
        <v>0.1</v>
      </c>
      <c r="AC563" s="1">
        <f t="shared" si="185"/>
        <v>0</v>
      </c>
      <c r="AD563" s="1">
        <f t="shared" si="186"/>
        <v>1.18999437932613</v>
      </c>
      <c r="AE563" s="1">
        <f t="shared" si="187"/>
        <v>0.0142857142857143</v>
      </c>
      <c r="AF563" s="1">
        <f t="shared" si="188"/>
        <v>70</v>
      </c>
      <c r="AG563" s="1">
        <f t="shared" si="189"/>
        <v>0.7</v>
      </c>
      <c r="AH563" s="7">
        <f t="shared" si="190"/>
        <v>0.101758737024918</v>
      </c>
      <c r="AI563" s="7" cm="1">
        <f t="array" ref="AI563">SQRT(SUMPRODUCT(N563:T563/100,(1-($N$4:$T$4/(SUMPRODUCT(N563:T563,$N$4:$T$4)/100)))^2))</f>
        <v>0.0290537376869327</v>
      </c>
      <c r="AJ563" s="7" cm="1">
        <f t="array" ref="AJ563">SUMPRODUCT(N563:T563,$N$3:$T$3)/100</f>
        <v>1.8947687920439</v>
      </c>
      <c r="AK563" s="7" cm="1">
        <f t="array" ref="AK563">SUMPRODUCT(N563:T563/100,($N$3:$T$3-(SUMPRODUCT(N563:T563,$N$3:$T$3)/100))^2)</f>
        <v>0.00234106527333297</v>
      </c>
      <c r="AL563" s="7" cm="1">
        <f t="array" ref="AL563">SUMPRODUCT(N563:T563/100,($N$2:$T$2-(SUMPRODUCT(N563:T563,$N$2:$T$2)/100))^2)</f>
        <v>2.09350754742919</v>
      </c>
      <c r="AM563" s="7" cm="1">
        <f t="array" ref="AM563">SUMPRODUCT(N563:T563,$N$2:$T$2)/100</f>
        <v>10.6504823790299</v>
      </c>
      <c r="AN563" s="1" cm="1">
        <f t="array" ref="AN563">SUMPRODUCT(N563:T563,$N$1:$T$1)/100</f>
        <v>1109.7582017422</v>
      </c>
      <c r="AO563" s="1" cm="1">
        <f t="array" ref="AO563">-8.314*SUMPRODUCT((N563:T563/100)*LN(N563:T563/100+0.000000000001))</f>
        <v>3.62139437182299</v>
      </c>
      <c r="AP563" s="1" cm="1">
        <f t="array" ref="AP563">SUMPRODUCT((N563:T563/100)^2)</f>
        <v>0.811471129274498</v>
      </c>
      <c r="AQ563" s="1" cm="1">
        <f t="array" ref="AQ563">1/SUMPRODUCT((N563:T563/100)^2)</f>
        <v>1.23232973290628</v>
      </c>
      <c r="AR563" s="1" t="s">
        <v>55</v>
      </c>
      <c r="AS563" s="6">
        <f t="shared" si="191"/>
        <v>2</v>
      </c>
      <c r="AT563" s="1">
        <v>979.85</v>
      </c>
      <c r="AU563" s="1">
        <v>4</v>
      </c>
      <c r="AV563" s="1">
        <v>80</v>
      </c>
      <c r="AW563" s="1">
        <v>399.85</v>
      </c>
      <c r="AX563" s="1">
        <v>0.15</v>
      </c>
      <c r="AY563" s="5">
        <f t="shared" si="192"/>
        <v>319.88</v>
      </c>
      <c r="AZ563" s="1">
        <f t="shared" si="193"/>
        <v>0.12</v>
      </c>
      <c r="BA563" s="1">
        <f t="shared" si="194"/>
        <v>59.9775</v>
      </c>
      <c r="BB563" s="1">
        <f t="shared" si="195"/>
        <v>580</v>
      </c>
      <c r="BC563" s="1" t="s">
        <v>56</v>
      </c>
      <c r="BD563" s="1">
        <v>370</v>
      </c>
      <c r="BE563" s="1" t="s">
        <v>52</v>
      </c>
      <c r="BF563" s="1" t="s">
        <v>52</v>
      </c>
      <c r="BG563" s="1">
        <v>13</v>
      </c>
      <c r="BH563" s="1">
        <f t="shared" si="196"/>
        <v>2.03417307483622</v>
      </c>
      <c r="BI563" s="1">
        <f t="shared" si="197"/>
        <v>0.988718904599137</v>
      </c>
    </row>
    <row r="564" spans="1:61">
      <c r="A564" s="1">
        <v>852</v>
      </c>
      <c r="B564" s="1" t="s">
        <v>99</v>
      </c>
      <c r="C564" s="1" t="str">
        <f>_xlfn.XLOOKUP(A564,All!$A:$A,All!$C:$C,"")</f>
        <v>Cu-Al-Cr-Mg-Ni-Si</v>
      </c>
      <c r="D564" s="1">
        <v>2</v>
      </c>
      <c r="E564" s="1" t="s">
        <v>1344</v>
      </c>
      <c r="F564" s="1">
        <f t="shared" si="176"/>
        <v>92.25</v>
      </c>
      <c r="G564" s="1">
        <v>0.5</v>
      </c>
      <c r="H564" s="1">
        <v>0.1</v>
      </c>
      <c r="I564" s="1">
        <v>0.15</v>
      </c>
      <c r="J564" s="1">
        <v>6</v>
      </c>
      <c r="K564" s="1">
        <v>1</v>
      </c>
      <c r="L564" s="1">
        <v>0</v>
      </c>
      <c r="M564" s="1" t="s">
        <v>1345</v>
      </c>
      <c r="N564" s="1" cm="1">
        <f t="array" ref="N564">(F564/$F$4)/SUMPRODUCT($F564:$L564/$F$4:$L$4)*100</f>
        <v>89.8241262975082</v>
      </c>
      <c r="O564" s="1" cm="1">
        <f t="array" ref="O564">(G564/$G$4)/SUMPRODUCT($F564:$L564/$F$4:$L$4)*100</f>
        <v>1.14659676353571</v>
      </c>
      <c r="P564" s="1" cm="1">
        <f t="array" ref="P564">(H564/$H$4)/SUMPRODUCT($F564:$L564/$F$4:$L$4)*100</f>
        <v>0.118999437932613</v>
      </c>
      <c r="Q564" s="1" cm="1">
        <f t="array" ref="Q564">(I564/$I$4)/SUMPRODUCT($F564:$L564/$F$4:$L$4)*100</f>
        <v>0.381865548739609</v>
      </c>
      <c r="R564" s="1" cm="1">
        <f t="array" ref="R564">(J564/$J$4)/SUMPRODUCT($F564:$L564/$F$4:$L$4)*100</f>
        <v>6.32528046759661</v>
      </c>
      <c r="S564" s="1" cm="1">
        <f t="array" ref="S564">(K564/$K$4)/SUMPRODUCT($F564:$L564/$F$4:$L$4)*100</f>
        <v>2.20313148468724</v>
      </c>
      <c r="T564" s="1" cm="1">
        <f t="array" ref="T564">(L564/$L$4)/SUMPRODUCT($F564:$L564/$F$4:$L$4)*100</f>
        <v>0</v>
      </c>
      <c r="U564" s="1">
        <f t="shared" si="177"/>
        <v>100</v>
      </c>
      <c r="V564" s="1">
        <f t="shared" si="178"/>
        <v>6</v>
      </c>
      <c r="W564" s="1">
        <f t="shared" si="179"/>
        <v>7</v>
      </c>
      <c r="X564" s="1">
        <f t="shared" si="180"/>
        <v>6</v>
      </c>
      <c r="Y564" s="1">
        <f t="shared" si="181"/>
        <v>0.0214285714285714</v>
      </c>
      <c r="Z564" s="1">
        <f t="shared" si="182"/>
        <v>0</v>
      </c>
      <c r="AA564" s="1">
        <f t="shared" si="183"/>
        <v>0</v>
      </c>
      <c r="AB564" s="1">
        <f t="shared" si="184"/>
        <v>0.1</v>
      </c>
      <c r="AC564" s="1">
        <f t="shared" si="185"/>
        <v>0</v>
      </c>
      <c r="AD564" s="1">
        <f t="shared" si="186"/>
        <v>1.18999437932613</v>
      </c>
      <c r="AE564" s="1">
        <f t="shared" si="187"/>
        <v>0.0142857142857143</v>
      </c>
      <c r="AF564" s="1">
        <f t="shared" si="188"/>
        <v>70</v>
      </c>
      <c r="AG564" s="1">
        <f t="shared" si="189"/>
        <v>0.7</v>
      </c>
      <c r="AH564" s="7">
        <f t="shared" si="190"/>
        <v>0.101758737024918</v>
      </c>
      <c r="AI564" s="7" cm="1">
        <f t="array" ref="AI564">SQRT(SUMPRODUCT(N564:T564/100,(1-($N$4:$T$4/(SUMPRODUCT(N564:T564,$N$4:$T$4)/100)))^2))</f>
        <v>0.0290537376869327</v>
      </c>
      <c r="AJ564" s="7" cm="1">
        <f t="array" ref="AJ564">SUMPRODUCT(N564:T564,$N$3:$T$3)/100</f>
        <v>1.8947687920439</v>
      </c>
      <c r="AK564" s="7" cm="1">
        <f t="array" ref="AK564">SUMPRODUCT(N564:T564/100,($N$3:$T$3-(SUMPRODUCT(N564:T564,$N$3:$T$3)/100))^2)</f>
        <v>0.00234106527333297</v>
      </c>
      <c r="AL564" s="7" cm="1">
        <f t="array" ref="AL564">SUMPRODUCT(N564:T564/100,($N$2:$T$2-(SUMPRODUCT(N564:T564,$N$2:$T$2)/100))^2)</f>
        <v>2.09350754742919</v>
      </c>
      <c r="AM564" s="7" cm="1">
        <f t="array" ref="AM564">SUMPRODUCT(N564:T564,$N$2:$T$2)/100</f>
        <v>10.6504823790299</v>
      </c>
      <c r="AN564" s="1" cm="1">
        <f t="array" ref="AN564">SUMPRODUCT(N564:T564,$N$1:$T$1)/100</f>
        <v>1109.7582017422</v>
      </c>
      <c r="AO564" s="1" cm="1">
        <f t="array" ref="AO564">-8.314*SUMPRODUCT((N564:T564/100)*LN(N564:T564/100+0.000000000001))</f>
        <v>3.62139437182299</v>
      </c>
      <c r="AP564" s="1" cm="1">
        <f t="array" ref="AP564">SUMPRODUCT((N564:T564/100)^2)</f>
        <v>0.811471129274498</v>
      </c>
      <c r="AQ564" s="1" cm="1">
        <f t="array" ref="AQ564">1/SUMPRODUCT((N564:T564/100)^2)</f>
        <v>1.23232973290628</v>
      </c>
      <c r="AR564" s="1" t="s">
        <v>55</v>
      </c>
      <c r="AS564" s="6">
        <f t="shared" si="191"/>
        <v>2</v>
      </c>
      <c r="AT564" s="1">
        <v>979.85</v>
      </c>
      <c r="AU564" s="1">
        <v>4</v>
      </c>
      <c r="AV564" s="1">
        <v>80</v>
      </c>
      <c r="AW564" s="1">
        <v>399.85</v>
      </c>
      <c r="AX564" s="1">
        <v>0.17</v>
      </c>
      <c r="AY564" s="5">
        <f t="shared" si="192"/>
        <v>319.88</v>
      </c>
      <c r="AZ564" s="1">
        <f t="shared" si="193"/>
        <v>0.136</v>
      </c>
      <c r="BA564" s="1">
        <f t="shared" si="194"/>
        <v>67.9745</v>
      </c>
      <c r="BB564" s="1">
        <f t="shared" si="195"/>
        <v>580</v>
      </c>
      <c r="BC564" s="1" t="s">
        <v>56</v>
      </c>
      <c r="BD564" s="1">
        <v>386</v>
      </c>
      <c r="BE564" s="1" t="s">
        <v>52</v>
      </c>
      <c r="BF564" s="1" t="s">
        <v>52</v>
      </c>
      <c r="BG564" s="1">
        <v>12</v>
      </c>
      <c r="BH564" s="1">
        <f t="shared" si="196"/>
        <v>2.23994787577326</v>
      </c>
      <c r="BI564" s="1">
        <f t="shared" si="197"/>
        <v>1</v>
      </c>
    </row>
    <row r="565" spans="1:61">
      <c r="A565" s="1">
        <v>403</v>
      </c>
      <c r="B565" s="1" t="s">
        <v>64</v>
      </c>
      <c r="C565" s="1" t="str">
        <f>_xlfn.XLOOKUP(A565,All!$A:$A,All!$C:$C,"")</f>
        <v>Cu-Cr-Mg</v>
      </c>
      <c r="D565" s="1">
        <v>1</v>
      </c>
      <c r="E565" s="1" t="s">
        <v>1344</v>
      </c>
      <c r="F565" s="1">
        <f t="shared" si="176"/>
        <v>99.53</v>
      </c>
      <c r="G565" s="1">
        <v>0</v>
      </c>
      <c r="H565" s="1">
        <v>0.28</v>
      </c>
      <c r="I565" s="1">
        <v>0.19</v>
      </c>
      <c r="J565" s="1">
        <v>0</v>
      </c>
      <c r="K565" s="1">
        <v>0</v>
      </c>
      <c r="L565" s="1">
        <v>0</v>
      </c>
      <c r="M565" s="1" t="s">
        <v>1345</v>
      </c>
      <c r="N565" s="1" cm="1">
        <f t="array" ref="N565">(F565/$F$4)/SUMPRODUCT($F565:$L565/$F$4:$L$4)*100</f>
        <v>99.164127400591</v>
      </c>
      <c r="O565" s="1" cm="1">
        <f t="array" ref="O565">(G565/$G$4)/SUMPRODUCT($F565:$L565/$F$4:$L$4)*100</f>
        <v>0</v>
      </c>
      <c r="P565" s="1" cm="1">
        <f t="array" ref="P565">(H565/$H$4)/SUMPRODUCT($F565:$L565/$F$4:$L$4)*100</f>
        <v>0.340939174475336</v>
      </c>
      <c r="Q565" s="1" cm="1">
        <f t="array" ref="Q565">(I565/$I$4)/SUMPRODUCT($F565:$L565/$F$4:$L$4)*100</f>
        <v>0.494933424933688</v>
      </c>
      <c r="R565" s="1" cm="1">
        <f t="array" ref="R565">(J565/$J$4)/SUMPRODUCT($F565:$L565/$F$4:$L$4)*100</f>
        <v>0</v>
      </c>
      <c r="S565" s="1" cm="1">
        <f t="array" ref="S565">(K565/$K$4)/SUMPRODUCT($F565:$L565/$F$4:$L$4)*100</f>
        <v>0</v>
      </c>
      <c r="T565" s="1" cm="1">
        <f t="array" ref="T565">(L565/$L$4)/SUMPRODUCT($F565:$L565/$F$4:$L$4)*100</f>
        <v>0</v>
      </c>
      <c r="U565" s="1">
        <f t="shared" si="177"/>
        <v>100</v>
      </c>
      <c r="V565" s="1">
        <f t="shared" si="178"/>
        <v>0</v>
      </c>
      <c r="W565" s="1">
        <f t="shared" si="179"/>
        <v>0</v>
      </c>
      <c r="X565" s="1">
        <f t="shared" si="180"/>
        <v>0</v>
      </c>
      <c r="Y565" s="1">
        <f t="shared" si="181"/>
        <v>0</v>
      </c>
      <c r="Z565" s="1">
        <f t="shared" si="182"/>
        <v>0</v>
      </c>
      <c r="AA565" s="1">
        <f t="shared" si="183"/>
        <v>0</v>
      </c>
      <c r="AB565" s="1">
        <f t="shared" si="184"/>
        <v>0.28</v>
      </c>
      <c r="AC565" s="1">
        <f t="shared" si="185"/>
        <v>0</v>
      </c>
      <c r="AD565" s="1">
        <f t="shared" si="186"/>
        <v>1.21763990884049</v>
      </c>
      <c r="AE565" s="1">
        <f t="shared" si="187"/>
        <v>0</v>
      </c>
      <c r="AF565" s="1">
        <f t="shared" si="188"/>
        <v>0</v>
      </c>
      <c r="AG565" s="1">
        <f t="shared" si="189"/>
        <v>0</v>
      </c>
      <c r="AH565" s="7">
        <f t="shared" si="190"/>
        <v>0.00835872599409029</v>
      </c>
      <c r="AI565" s="7" cm="1">
        <f t="array" ref="AI565">SQRT(SUMPRODUCT(N565:T565/100,(1-($N$4:$T$4/(SUMPRODUCT(N565:T565,$N$4:$T$4)/100)))^2))</f>
        <v>0.0175226167900417</v>
      </c>
      <c r="AJ565" s="7" cm="1">
        <f t="array" ref="AJ565">SUMPRODUCT(N565:T565,$N$3:$T$3)/100</f>
        <v>1.89626163877415</v>
      </c>
      <c r="AK565" s="7" cm="1">
        <f t="array" ref="AK565">SUMPRODUCT(N565:T565/100,($N$3:$T$3-(SUMPRODUCT(N565:T565,$N$3:$T$3)/100))^2)</f>
        <v>0.00190526887203702</v>
      </c>
      <c r="AL565" s="7" cm="1">
        <f t="array" ref="AL565">SUMPRODUCT(N565:T565/100,($N$2:$T$2-(SUMPRODUCT(N565:T565,$N$2:$T$2)/100))^2)</f>
        <v>0.482337420603092</v>
      </c>
      <c r="AM565" s="7" cm="1">
        <f t="array" ref="AM565">SUMPRODUCT(N565:T565,$N$2:$T$2)/100</f>
        <v>10.9384090330322</v>
      </c>
      <c r="AN565" s="1" cm="1">
        <f t="array" ref="AN565">SUMPRODUCT(N565:T565,$N$1:$T$1)/100</f>
        <v>1085.2727359316</v>
      </c>
      <c r="AO565" s="1" cm="1">
        <f t="array" ref="AO565">-8.314*SUMPRODUCT((N565:T565/100)*LN(N565:T565/100+0.000000000001))</f>
        <v>0.448679602278736</v>
      </c>
      <c r="AP565" s="1" cm="1">
        <f t="array" ref="AP565">SUMPRODUCT((N565:T565/100)^2)</f>
        <v>0.983388536173645</v>
      </c>
      <c r="AQ565" s="1" cm="1">
        <f t="array" ref="AQ565">1/SUMPRODUCT((N565:T565/100)^2)</f>
        <v>1.01689206576578</v>
      </c>
      <c r="AR565" s="1" t="s">
        <v>54</v>
      </c>
      <c r="AS565" s="6">
        <f t="shared" si="191"/>
        <v>0</v>
      </c>
      <c r="AT565" s="1">
        <v>949.85</v>
      </c>
      <c r="AU565" s="1">
        <v>4</v>
      </c>
      <c r="AV565" s="1">
        <v>0</v>
      </c>
      <c r="AW565" s="1">
        <v>509.85</v>
      </c>
      <c r="AX565" s="1">
        <v>6</v>
      </c>
      <c r="AY565" s="5">
        <f t="shared" si="192"/>
        <v>0</v>
      </c>
      <c r="AZ565" s="1">
        <f t="shared" si="193"/>
        <v>0</v>
      </c>
      <c r="BA565" s="1">
        <f t="shared" si="194"/>
        <v>3059.1</v>
      </c>
      <c r="BB565" s="1">
        <f t="shared" si="195"/>
        <v>440</v>
      </c>
      <c r="BC565" s="1" t="s">
        <v>51</v>
      </c>
      <c r="BD565" s="1">
        <v>89</v>
      </c>
      <c r="BE565" s="1" t="s">
        <v>52</v>
      </c>
      <c r="BF565" s="1" t="s">
        <v>52</v>
      </c>
      <c r="BG565" s="1">
        <v>88</v>
      </c>
      <c r="BH565" s="1">
        <f t="shared" si="196"/>
        <v>-1.57974686662058</v>
      </c>
      <c r="BI565" s="1">
        <f t="shared" si="197"/>
        <v>0.91241396703636</v>
      </c>
    </row>
    <row r="566" spans="1:61">
      <c r="A566" s="1">
        <v>360</v>
      </c>
      <c r="B566" s="1" t="s">
        <v>64</v>
      </c>
      <c r="C566" s="1" t="str">
        <f>_xlfn.XLOOKUP(A566,All!$A:$A,All!$C:$C,"")</f>
        <v>Cu-Cr-Mg</v>
      </c>
      <c r="D566" s="1">
        <v>1</v>
      </c>
      <c r="E566" s="1" t="s">
        <v>1344</v>
      </c>
      <c r="F566" s="1">
        <f t="shared" si="176"/>
        <v>99.53</v>
      </c>
      <c r="G566" s="1">
        <v>0</v>
      </c>
      <c r="H566" s="1">
        <v>0.28</v>
      </c>
      <c r="I566" s="1">
        <v>0.19</v>
      </c>
      <c r="J566" s="1">
        <v>0</v>
      </c>
      <c r="K566" s="1">
        <v>0</v>
      </c>
      <c r="L566" s="1">
        <v>0</v>
      </c>
      <c r="M566" s="1" t="s">
        <v>1345</v>
      </c>
      <c r="N566" s="1" cm="1">
        <f t="array" ref="N566">(F566/$F$4)/SUMPRODUCT($F566:$L566/$F$4:$L$4)*100</f>
        <v>99.164127400591</v>
      </c>
      <c r="O566" s="1" cm="1">
        <f t="array" ref="O566">(G566/$G$4)/SUMPRODUCT($F566:$L566/$F$4:$L$4)*100</f>
        <v>0</v>
      </c>
      <c r="P566" s="1" cm="1">
        <f t="array" ref="P566">(H566/$H$4)/SUMPRODUCT($F566:$L566/$F$4:$L$4)*100</f>
        <v>0.340939174475336</v>
      </c>
      <c r="Q566" s="1" cm="1">
        <f t="array" ref="Q566">(I566/$I$4)/SUMPRODUCT($F566:$L566/$F$4:$L$4)*100</f>
        <v>0.494933424933688</v>
      </c>
      <c r="R566" s="1" cm="1">
        <f t="array" ref="R566">(J566/$J$4)/SUMPRODUCT($F566:$L566/$F$4:$L$4)*100</f>
        <v>0</v>
      </c>
      <c r="S566" s="1" cm="1">
        <f t="array" ref="S566">(K566/$K$4)/SUMPRODUCT($F566:$L566/$F$4:$L$4)*100</f>
        <v>0</v>
      </c>
      <c r="T566" s="1" cm="1">
        <f t="array" ref="T566">(L566/$L$4)/SUMPRODUCT($F566:$L566/$F$4:$L$4)*100</f>
        <v>0</v>
      </c>
      <c r="U566" s="1">
        <f t="shared" si="177"/>
        <v>100</v>
      </c>
      <c r="V566" s="1">
        <f t="shared" si="178"/>
        <v>0</v>
      </c>
      <c r="W566" s="1">
        <f t="shared" si="179"/>
        <v>0</v>
      </c>
      <c r="X566" s="1">
        <f t="shared" si="180"/>
        <v>0</v>
      </c>
      <c r="Y566" s="1">
        <f t="shared" si="181"/>
        <v>0</v>
      </c>
      <c r="Z566" s="1">
        <f t="shared" si="182"/>
        <v>0</v>
      </c>
      <c r="AA566" s="1">
        <f t="shared" si="183"/>
        <v>0</v>
      </c>
      <c r="AB566" s="1">
        <f t="shared" si="184"/>
        <v>0.28</v>
      </c>
      <c r="AC566" s="1">
        <f t="shared" si="185"/>
        <v>0</v>
      </c>
      <c r="AD566" s="1">
        <f t="shared" si="186"/>
        <v>1.21763990884049</v>
      </c>
      <c r="AE566" s="1">
        <f t="shared" si="187"/>
        <v>0</v>
      </c>
      <c r="AF566" s="1">
        <f t="shared" si="188"/>
        <v>0</v>
      </c>
      <c r="AG566" s="1">
        <f t="shared" si="189"/>
        <v>0</v>
      </c>
      <c r="AH566" s="7">
        <f t="shared" si="190"/>
        <v>0.00835872599409029</v>
      </c>
      <c r="AI566" s="7" cm="1">
        <f t="array" ref="AI566">SQRT(SUMPRODUCT(N566:T566/100,(1-($N$4:$T$4/(SUMPRODUCT(N566:T566,$N$4:$T$4)/100)))^2))</f>
        <v>0.0175226167900417</v>
      </c>
      <c r="AJ566" s="7" cm="1">
        <f t="array" ref="AJ566">SUMPRODUCT(N566:T566,$N$3:$T$3)/100</f>
        <v>1.89626163877415</v>
      </c>
      <c r="AK566" s="7" cm="1">
        <f t="array" ref="AK566">SUMPRODUCT(N566:T566/100,($N$3:$T$3-(SUMPRODUCT(N566:T566,$N$3:$T$3)/100))^2)</f>
        <v>0.00190526887203702</v>
      </c>
      <c r="AL566" s="7" cm="1">
        <f t="array" ref="AL566">SUMPRODUCT(N566:T566/100,($N$2:$T$2-(SUMPRODUCT(N566:T566,$N$2:$T$2)/100))^2)</f>
        <v>0.482337420603092</v>
      </c>
      <c r="AM566" s="7" cm="1">
        <f t="array" ref="AM566">SUMPRODUCT(N566:T566,$N$2:$T$2)/100</f>
        <v>10.9384090330322</v>
      </c>
      <c r="AN566" s="1" cm="1">
        <f t="array" ref="AN566">SUMPRODUCT(N566:T566,$N$1:$T$1)/100</f>
        <v>1085.2727359316</v>
      </c>
      <c r="AO566" s="1" cm="1">
        <f t="array" ref="AO566">-8.314*SUMPRODUCT((N566:T566/100)*LN(N566:T566/100+0.000000000001))</f>
        <v>0.448679602278736</v>
      </c>
      <c r="AP566" s="1" cm="1">
        <f t="array" ref="AP566">SUMPRODUCT((N566:T566/100)^2)</f>
        <v>0.983388536173645</v>
      </c>
      <c r="AQ566" s="1" cm="1">
        <f t="array" ref="AQ566">1/SUMPRODUCT((N566:T566/100)^2)</f>
        <v>1.01689206576578</v>
      </c>
      <c r="AR566" s="1" t="s">
        <v>54</v>
      </c>
      <c r="AS566" s="6">
        <f t="shared" si="191"/>
        <v>0</v>
      </c>
      <c r="AT566" s="1">
        <v>949.85</v>
      </c>
      <c r="AU566" s="1">
        <v>4</v>
      </c>
      <c r="AV566" s="1">
        <v>0</v>
      </c>
      <c r="AW566" s="1">
        <v>509.85</v>
      </c>
      <c r="AX566" s="1">
        <v>4</v>
      </c>
      <c r="AY566" s="5">
        <f t="shared" si="192"/>
        <v>0</v>
      </c>
      <c r="AZ566" s="1">
        <f t="shared" si="193"/>
        <v>0</v>
      </c>
      <c r="BA566" s="1">
        <f t="shared" si="194"/>
        <v>2039.4</v>
      </c>
      <c r="BB566" s="1">
        <f t="shared" si="195"/>
        <v>440</v>
      </c>
      <c r="BC566" s="1" t="s">
        <v>51</v>
      </c>
      <c r="BD566" s="1">
        <v>84</v>
      </c>
      <c r="BE566" s="1" t="s">
        <v>52</v>
      </c>
      <c r="BF566" s="1" t="s">
        <v>52</v>
      </c>
      <c r="BG566" s="1">
        <v>87</v>
      </c>
      <c r="BH566" s="1">
        <f t="shared" si="196"/>
        <v>-1.64405149191341</v>
      </c>
      <c r="BI566" s="1">
        <f t="shared" si="197"/>
        <v>0.928486314599026</v>
      </c>
    </row>
    <row r="567" spans="1:61">
      <c r="A567" s="1">
        <v>436</v>
      </c>
      <c r="B567" s="1" t="s">
        <v>64</v>
      </c>
      <c r="C567" s="1" t="str">
        <f>_xlfn.XLOOKUP(A567,All!$A:$A,All!$C:$C,"")</f>
        <v>Cu-Cr-Mg</v>
      </c>
      <c r="D567" s="1">
        <v>1</v>
      </c>
      <c r="E567" s="1" t="s">
        <v>1344</v>
      </c>
      <c r="F567" s="1">
        <f t="shared" si="176"/>
        <v>99.53</v>
      </c>
      <c r="G567" s="1">
        <v>0</v>
      </c>
      <c r="H567" s="1">
        <v>0.28</v>
      </c>
      <c r="I567" s="1">
        <v>0.19</v>
      </c>
      <c r="J567" s="1">
        <v>0</v>
      </c>
      <c r="K567" s="1">
        <v>0</v>
      </c>
      <c r="L567" s="1">
        <v>0</v>
      </c>
      <c r="M567" s="1" t="s">
        <v>1345</v>
      </c>
      <c r="N567" s="1" cm="1">
        <f t="array" ref="N567">(F567/$F$4)/SUMPRODUCT($F567:$L567/$F$4:$L$4)*100</f>
        <v>99.164127400591</v>
      </c>
      <c r="O567" s="1" cm="1">
        <f t="array" ref="O567">(G567/$G$4)/SUMPRODUCT($F567:$L567/$F$4:$L$4)*100</f>
        <v>0</v>
      </c>
      <c r="P567" s="1" cm="1">
        <f t="array" ref="P567">(H567/$H$4)/SUMPRODUCT($F567:$L567/$F$4:$L$4)*100</f>
        <v>0.340939174475336</v>
      </c>
      <c r="Q567" s="1" cm="1">
        <f t="array" ref="Q567">(I567/$I$4)/SUMPRODUCT($F567:$L567/$F$4:$L$4)*100</f>
        <v>0.494933424933688</v>
      </c>
      <c r="R567" s="1" cm="1">
        <f t="array" ref="R567">(J567/$J$4)/SUMPRODUCT($F567:$L567/$F$4:$L$4)*100</f>
        <v>0</v>
      </c>
      <c r="S567" s="1" cm="1">
        <f t="array" ref="S567">(K567/$K$4)/SUMPRODUCT($F567:$L567/$F$4:$L$4)*100</f>
        <v>0</v>
      </c>
      <c r="T567" s="1" cm="1">
        <f t="array" ref="T567">(L567/$L$4)/SUMPRODUCT($F567:$L567/$F$4:$L$4)*100</f>
        <v>0</v>
      </c>
      <c r="U567" s="1">
        <f t="shared" si="177"/>
        <v>100</v>
      </c>
      <c r="V567" s="1">
        <f t="shared" si="178"/>
        <v>0</v>
      </c>
      <c r="W567" s="1">
        <f t="shared" si="179"/>
        <v>0</v>
      </c>
      <c r="X567" s="1">
        <f t="shared" si="180"/>
        <v>0</v>
      </c>
      <c r="Y567" s="1">
        <f t="shared" si="181"/>
        <v>0</v>
      </c>
      <c r="Z567" s="1">
        <f t="shared" si="182"/>
        <v>0</v>
      </c>
      <c r="AA567" s="1">
        <f t="shared" si="183"/>
        <v>0</v>
      </c>
      <c r="AB567" s="1">
        <f t="shared" si="184"/>
        <v>0.28</v>
      </c>
      <c r="AC567" s="1">
        <f t="shared" si="185"/>
        <v>0</v>
      </c>
      <c r="AD567" s="1">
        <f t="shared" si="186"/>
        <v>1.21763990884049</v>
      </c>
      <c r="AE567" s="1">
        <f t="shared" si="187"/>
        <v>0</v>
      </c>
      <c r="AF567" s="1">
        <f t="shared" si="188"/>
        <v>0</v>
      </c>
      <c r="AG567" s="1">
        <f t="shared" si="189"/>
        <v>0</v>
      </c>
      <c r="AH567" s="7">
        <f t="shared" si="190"/>
        <v>0.00835872599409029</v>
      </c>
      <c r="AI567" s="7" cm="1">
        <f t="array" ref="AI567">SQRT(SUMPRODUCT(N567:T567/100,(1-($N$4:$T$4/(SUMPRODUCT(N567:T567,$N$4:$T$4)/100)))^2))</f>
        <v>0.0175226167900417</v>
      </c>
      <c r="AJ567" s="7" cm="1">
        <f t="array" ref="AJ567">SUMPRODUCT(N567:T567,$N$3:$T$3)/100</f>
        <v>1.89626163877415</v>
      </c>
      <c r="AK567" s="7" cm="1">
        <f t="array" ref="AK567">SUMPRODUCT(N567:T567/100,($N$3:$T$3-(SUMPRODUCT(N567:T567,$N$3:$T$3)/100))^2)</f>
        <v>0.00190526887203702</v>
      </c>
      <c r="AL567" s="7" cm="1">
        <f t="array" ref="AL567">SUMPRODUCT(N567:T567/100,($N$2:$T$2-(SUMPRODUCT(N567:T567,$N$2:$T$2)/100))^2)</f>
        <v>0.482337420603092</v>
      </c>
      <c r="AM567" s="7" cm="1">
        <f t="array" ref="AM567">SUMPRODUCT(N567:T567,$N$2:$T$2)/100</f>
        <v>10.9384090330322</v>
      </c>
      <c r="AN567" s="1" cm="1">
        <f t="array" ref="AN567">SUMPRODUCT(N567:T567,$N$1:$T$1)/100</f>
        <v>1085.2727359316</v>
      </c>
      <c r="AO567" s="1" cm="1">
        <f t="array" ref="AO567">-8.314*SUMPRODUCT((N567:T567/100)*LN(N567:T567/100+0.000000000001))</f>
        <v>0.448679602278736</v>
      </c>
      <c r="AP567" s="1" cm="1">
        <f t="array" ref="AP567">SUMPRODUCT((N567:T567/100)^2)</f>
        <v>0.983388536173645</v>
      </c>
      <c r="AQ567" s="1" cm="1">
        <f t="array" ref="AQ567">1/SUMPRODUCT((N567:T567/100)^2)</f>
        <v>1.01689206576578</v>
      </c>
      <c r="AR567" s="1" t="s">
        <v>54</v>
      </c>
      <c r="AS567" s="6">
        <f t="shared" si="191"/>
        <v>0</v>
      </c>
      <c r="AT567" s="1">
        <v>949.85</v>
      </c>
      <c r="AU567" s="1">
        <v>4</v>
      </c>
      <c r="AV567" s="1">
        <v>0</v>
      </c>
      <c r="AW567" s="1">
        <v>509.85</v>
      </c>
      <c r="AX567" s="1">
        <v>12</v>
      </c>
      <c r="AY567" s="5">
        <f t="shared" si="192"/>
        <v>0</v>
      </c>
      <c r="AZ567" s="1">
        <f t="shared" si="193"/>
        <v>0</v>
      </c>
      <c r="BA567" s="1">
        <f t="shared" si="194"/>
        <v>6118.2</v>
      </c>
      <c r="BB567" s="1">
        <f t="shared" si="195"/>
        <v>440</v>
      </c>
      <c r="BC567" s="1" t="s">
        <v>51</v>
      </c>
      <c r="BD567" s="1">
        <v>85</v>
      </c>
      <c r="BE567" s="1" t="s">
        <v>52</v>
      </c>
      <c r="BF567" s="1" t="s">
        <v>52</v>
      </c>
      <c r="BG567" s="1">
        <v>87</v>
      </c>
      <c r="BH567" s="1">
        <f t="shared" si="196"/>
        <v>-1.63119056685484</v>
      </c>
      <c r="BI567" s="1">
        <f t="shared" si="197"/>
        <v>0.92542581048841</v>
      </c>
    </row>
    <row r="568" spans="1:61">
      <c r="A568" s="1">
        <v>420</v>
      </c>
      <c r="B568" s="1" t="s">
        <v>64</v>
      </c>
      <c r="C568" s="1" t="str">
        <f>_xlfn.XLOOKUP(A568,All!$A:$A,All!$C:$C,"")</f>
        <v>Cu-Cr-Mg</v>
      </c>
      <c r="D568" s="1">
        <v>1</v>
      </c>
      <c r="E568" s="1" t="s">
        <v>1344</v>
      </c>
      <c r="F568" s="1">
        <f t="shared" si="176"/>
        <v>99.53</v>
      </c>
      <c r="G568" s="1">
        <v>0</v>
      </c>
      <c r="H568" s="1">
        <v>0.28</v>
      </c>
      <c r="I568" s="1">
        <v>0.19</v>
      </c>
      <c r="J568" s="1">
        <v>0</v>
      </c>
      <c r="K568" s="1">
        <v>0</v>
      </c>
      <c r="L568" s="1">
        <v>0</v>
      </c>
      <c r="M568" s="1" t="s">
        <v>1345</v>
      </c>
      <c r="N568" s="1" cm="1">
        <f t="array" ref="N568">(F568/$F$4)/SUMPRODUCT($F568:$L568/$F$4:$L$4)*100</f>
        <v>99.164127400591</v>
      </c>
      <c r="O568" s="1" cm="1">
        <f t="array" ref="O568">(G568/$G$4)/SUMPRODUCT($F568:$L568/$F$4:$L$4)*100</f>
        <v>0</v>
      </c>
      <c r="P568" s="1" cm="1">
        <f t="array" ref="P568">(H568/$H$4)/SUMPRODUCT($F568:$L568/$F$4:$L$4)*100</f>
        <v>0.340939174475336</v>
      </c>
      <c r="Q568" s="1" cm="1">
        <f t="array" ref="Q568">(I568/$I$4)/SUMPRODUCT($F568:$L568/$F$4:$L$4)*100</f>
        <v>0.494933424933688</v>
      </c>
      <c r="R568" s="1" cm="1">
        <f t="array" ref="R568">(J568/$J$4)/SUMPRODUCT($F568:$L568/$F$4:$L$4)*100</f>
        <v>0</v>
      </c>
      <c r="S568" s="1" cm="1">
        <f t="array" ref="S568">(K568/$K$4)/SUMPRODUCT($F568:$L568/$F$4:$L$4)*100</f>
        <v>0</v>
      </c>
      <c r="T568" s="1" cm="1">
        <f t="array" ref="T568">(L568/$L$4)/SUMPRODUCT($F568:$L568/$F$4:$L$4)*100</f>
        <v>0</v>
      </c>
      <c r="U568" s="1">
        <f t="shared" si="177"/>
        <v>100</v>
      </c>
      <c r="V568" s="1">
        <f t="shared" si="178"/>
        <v>0</v>
      </c>
      <c r="W568" s="1">
        <f t="shared" si="179"/>
        <v>0</v>
      </c>
      <c r="X568" s="1">
        <f t="shared" si="180"/>
        <v>0</v>
      </c>
      <c r="Y568" s="1">
        <f t="shared" si="181"/>
        <v>0</v>
      </c>
      <c r="Z568" s="1">
        <f t="shared" si="182"/>
        <v>0</v>
      </c>
      <c r="AA568" s="1">
        <f t="shared" si="183"/>
        <v>0</v>
      </c>
      <c r="AB568" s="1">
        <f t="shared" si="184"/>
        <v>0.28</v>
      </c>
      <c r="AC568" s="1">
        <f t="shared" si="185"/>
        <v>0</v>
      </c>
      <c r="AD568" s="1">
        <f t="shared" si="186"/>
        <v>1.21763990884049</v>
      </c>
      <c r="AE568" s="1">
        <f t="shared" si="187"/>
        <v>0</v>
      </c>
      <c r="AF568" s="1">
        <f t="shared" si="188"/>
        <v>0</v>
      </c>
      <c r="AG568" s="1">
        <f t="shared" si="189"/>
        <v>0</v>
      </c>
      <c r="AH568" s="7">
        <f t="shared" si="190"/>
        <v>0.00835872599409029</v>
      </c>
      <c r="AI568" s="7" cm="1">
        <f t="array" ref="AI568">SQRT(SUMPRODUCT(N568:T568/100,(1-($N$4:$T$4/(SUMPRODUCT(N568:T568,$N$4:$T$4)/100)))^2))</f>
        <v>0.0175226167900417</v>
      </c>
      <c r="AJ568" s="7" cm="1">
        <f t="array" ref="AJ568">SUMPRODUCT(N568:T568,$N$3:$T$3)/100</f>
        <v>1.89626163877415</v>
      </c>
      <c r="AK568" s="7" cm="1">
        <f t="array" ref="AK568">SUMPRODUCT(N568:T568/100,($N$3:$T$3-(SUMPRODUCT(N568:T568,$N$3:$T$3)/100))^2)</f>
        <v>0.00190526887203702</v>
      </c>
      <c r="AL568" s="7" cm="1">
        <f t="array" ref="AL568">SUMPRODUCT(N568:T568/100,($N$2:$T$2-(SUMPRODUCT(N568:T568,$N$2:$T$2)/100))^2)</f>
        <v>0.482337420603092</v>
      </c>
      <c r="AM568" s="7" cm="1">
        <f t="array" ref="AM568">SUMPRODUCT(N568:T568,$N$2:$T$2)/100</f>
        <v>10.9384090330322</v>
      </c>
      <c r="AN568" s="1" cm="1">
        <f t="array" ref="AN568">SUMPRODUCT(N568:T568,$N$1:$T$1)/100</f>
        <v>1085.2727359316</v>
      </c>
      <c r="AO568" s="1" cm="1">
        <f t="array" ref="AO568">-8.314*SUMPRODUCT((N568:T568/100)*LN(N568:T568/100+0.000000000001))</f>
        <v>0.448679602278736</v>
      </c>
      <c r="AP568" s="1" cm="1">
        <f t="array" ref="AP568">SUMPRODUCT((N568:T568/100)^2)</f>
        <v>0.983388536173645</v>
      </c>
      <c r="AQ568" s="1" cm="1">
        <f t="array" ref="AQ568">1/SUMPRODUCT((N568:T568/100)^2)</f>
        <v>1.01689206576578</v>
      </c>
      <c r="AR568" s="1" t="s">
        <v>54</v>
      </c>
      <c r="AS568" s="6">
        <f t="shared" si="191"/>
        <v>0</v>
      </c>
      <c r="AT568" s="1">
        <v>949.85</v>
      </c>
      <c r="AU568" s="1">
        <v>4</v>
      </c>
      <c r="AV568" s="1">
        <v>0</v>
      </c>
      <c r="AW568" s="1">
        <v>509.85</v>
      </c>
      <c r="AX568" s="1">
        <v>8</v>
      </c>
      <c r="AY568" s="5">
        <f t="shared" si="192"/>
        <v>0</v>
      </c>
      <c r="AZ568" s="1">
        <f t="shared" si="193"/>
        <v>0</v>
      </c>
      <c r="BA568" s="1">
        <f t="shared" si="194"/>
        <v>4078.8</v>
      </c>
      <c r="BB568" s="1">
        <f t="shared" si="195"/>
        <v>440</v>
      </c>
      <c r="BC568" s="1" t="s">
        <v>51</v>
      </c>
      <c r="BD568" s="1">
        <v>88</v>
      </c>
      <c r="BE568" s="1" t="s">
        <v>52</v>
      </c>
      <c r="BF568" s="1" t="s">
        <v>52</v>
      </c>
      <c r="BG568" s="1">
        <v>87</v>
      </c>
      <c r="BH568" s="1">
        <f t="shared" si="196"/>
        <v>-1.59260779167914</v>
      </c>
      <c r="BI568" s="1">
        <f t="shared" si="197"/>
        <v>0.916244578278823</v>
      </c>
    </row>
    <row r="569" spans="1:61">
      <c r="A569" s="1">
        <v>328</v>
      </c>
      <c r="B569" s="1" t="s">
        <v>64</v>
      </c>
      <c r="C569" s="1" t="str">
        <f>_xlfn.XLOOKUP(A569,All!$A:$A,All!$C:$C,"")</f>
        <v>Cu-Cr-Mg</v>
      </c>
      <c r="D569" s="1">
        <v>1</v>
      </c>
      <c r="E569" s="1" t="s">
        <v>1344</v>
      </c>
      <c r="F569" s="1">
        <f t="shared" si="176"/>
        <v>99.53</v>
      </c>
      <c r="G569" s="1">
        <v>0</v>
      </c>
      <c r="H569" s="1">
        <v>0.28</v>
      </c>
      <c r="I569" s="1">
        <v>0.19</v>
      </c>
      <c r="J569" s="1">
        <v>0</v>
      </c>
      <c r="K569" s="1">
        <v>0</v>
      </c>
      <c r="L569" s="1">
        <v>0</v>
      </c>
      <c r="M569" s="1" t="s">
        <v>1345</v>
      </c>
      <c r="N569" s="1" cm="1">
        <f t="array" ref="N569">(F569/$F$4)/SUMPRODUCT($F569:$L569/$F$4:$L$4)*100</f>
        <v>99.164127400591</v>
      </c>
      <c r="O569" s="1" cm="1">
        <f t="array" ref="O569">(G569/$G$4)/SUMPRODUCT($F569:$L569/$F$4:$L$4)*100</f>
        <v>0</v>
      </c>
      <c r="P569" s="1" cm="1">
        <f t="array" ref="P569">(H569/$H$4)/SUMPRODUCT($F569:$L569/$F$4:$L$4)*100</f>
        <v>0.340939174475336</v>
      </c>
      <c r="Q569" s="1" cm="1">
        <f t="array" ref="Q569">(I569/$I$4)/SUMPRODUCT($F569:$L569/$F$4:$L$4)*100</f>
        <v>0.494933424933688</v>
      </c>
      <c r="R569" s="1" cm="1">
        <f t="array" ref="R569">(J569/$J$4)/SUMPRODUCT($F569:$L569/$F$4:$L$4)*100</f>
        <v>0</v>
      </c>
      <c r="S569" s="1" cm="1">
        <f t="array" ref="S569">(K569/$K$4)/SUMPRODUCT($F569:$L569/$F$4:$L$4)*100</f>
        <v>0</v>
      </c>
      <c r="T569" s="1" cm="1">
        <f t="array" ref="T569">(L569/$L$4)/SUMPRODUCT($F569:$L569/$F$4:$L$4)*100</f>
        <v>0</v>
      </c>
      <c r="U569" s="1">
        <f t="shared" si="177"/>
        <v>100</v>
      </c>
      <c r="V569" s="1">
        <f t="shared" si="178"/>
        <v>0</v>
      </c>
      <c r="W569" s="1">
        <f t="shared" si="179"/>
        <v>0</v>
      </c>
      <c r="X569" s="1">
        <f t="shared" si="180"/>
        <v>0</v>
      </c>
      <c r="Y569" s="1">
        <f t="shared" si="181"/>
        <v>0</v>
      </c>
      <c r="Z569" s="1">
        <f t="shared" si="182"/>
        <v>0</v>
      </c>
      <c r="AA569" s="1">
        <f t="shared" si="183"/>
        <v>0</v>
      </c>
      <c r="AB569" s="1">
        <f t="shared" si="184"/>
        <v>0.28</v>
      </c>
      <c r="AC569" s="1">
        <f t="shared" si="185"/>
        <v>0</v>
      </c>
      <c r="AD569" s="1">
        <f t="shared" si="186"/>
        <v>1.21763990884049</v>
      </c>
      <c r="AE569" s="1">
        <f t="shared" si="187"/>
        <v>0</v>
      </c>
      <c r="AF569" s="1">
        <f t="shared" si="188"/>
        <v>0</v>
      </c>
      <c r="AG569" s="1">
        <f t="shared" si="189"/>
        <v>0</v>
      </c>
      <c r="AH569" s="7">
        <f t="shared" si="190"/>
        <v>0.00835872599409029</v>
      </c>
      <c r="AI569" s="7" cm="1">
        <f t="array" ref="AI569">SQRT(SUMPRODUCT(N569:T569/100,(1-($N$4:$T$4/(SUMPRODUCT(N569:T569,$N$4:$T$4)/100)))^2))</f>
        <v>0.0175226167900417</v>
      </c>
      <c r="AJ569" s="7" cm="1">
        <f t="array" ref="AJ569">SUMPRODUCT(N569:T569,$N$3:$T$3)/100</f>
        <v>1.89626163877415</v>
      </c>
      <c r="AK569" s="7" cm="1">
        <f t="array" ref="AK569">SUMPRODUCT(N569:T569/100,($N$3:$T$3-(SUMPRODUCT(N569:T569,$N$3:$T$3)/100))^2)</f>
        <v>0.00190526887203702</v>
      </c>
      <c r="AL569" s="7" cm="1">
        <f t="array" ref="AL569">SUMPRODUCT(N569:T569/100,($N$2:$T$2-(SUMPRODUCT(N569:T569,$N$2:$T$2)/100))^2)</f>
        <v>0.482337420603092</v>
      </c>
      <c r="AM569" s="7" cm="1">
        <f t="array" ref="AM569">SUMPRODUCT(N569:T569,$N$2:$T$2)/100</f>
        <v>10.9384090330322</v>
      </c>
      <c r="AN569" s="1" cm="1">
        <f t="array" ref="AN569">SUMPRODUCT(N569:T569,$N$1:$T$1)/100</f>
        <v>1085.2727359316</v>
      </c>
      <c r="AO569" s="1" cm="1">
        <f t="array" ref="AO569">-8.314*SUMPRODUCT((N569:T569/100)*LN(N569:T569/100+0.000000000001))</f>
        <v>0.448679602278736</v>
      </c>
      <c r="AP569" s="1" cm="1">
        <f t="array" ref="AP569">SUMPRODUCT((N569:T569/100)^2)</f>
        <v>0.983388536173645</v>
      </c>
      <c r="AQ569" s="1" cm="1">
        <f t="array" ref="AQ569">1/SUMPRODUCT((N569:T569/100)^2)</f>
        <v>1.01689206576578</v>
      </c>
      <c r="AR569" s="1" t="s">
        <v>54</v>
      </c>
      <c r="AS569" s="6">
        <f t="shared" si="191"/>
        <v>0</v>
      </c>
      <c r="AT569" s="1">
        <v>949.85</v>
      </c>
      <c r="AU569" s="1">
        <v>4</v>
      </c>
      <c r="AV569" s="1">
        <v>0</v>
      </c>
      <c r="AW569" s="1">
        <v>509.85</v>
      </c>
      <c r="AX569" s="1">
        <v>2</v>
      </c>
      <c r="AY569" s="5">
        <f t="shared" si="192"/>
        <v>0</v>
      </c>
      <c r="AZ569" s="1">
        <f t="shared" si="193"/>
        <v>0</v>
      </c>
      <c r="BA569" s="1">
        <f t="shared" si="194"/>
        <v>1019.7</v>
      </c>
      <c r="BB569" s="1">
        <f t="shared" si="195"/>
        <v>440</v>
      </c>
      <c r="BC569" s="1" t="s">
        <v>51</v>
      </c>
      <c r="BD569" s="1">
        <v>86</v>
      </c>
      <c r="BE569" s="1" t="s">
        <v>52</v>
      </c>
      <c r="BF569" s="1" t="s">
        <v>52</v>
      </c>
      <c r="BG569" s="1">
        <v>86</v>
      </c>
      <c r="BH569" s="1">
        <f t="shared" si="196"/>
        <v>-1.61832964179627</v>
      </c>
      <c r="BI569" s="1">
        <f t="shared" si="197"/>
        <v>0.923296590464239</v>
      </c>
    </row>
    <row r="570" spans="1:61">
      <c r="A570" s="1">
        <v>359</v>
      </c>
      <c r="B570" s="1" t="s">
        <v>64</v>
      </c>
      <c r="C570" s="1" t="str">
        <f>_xlfn.XLOOKUP(A570,All!$A:$A,All!$C:$C,"")</f>
        <v>Cu-Cr-Mg</v>
      </c>
      <c r="D570" s="1">
        <v>1</v>
      </c>
      <c r="E570" s="1" t="s">
        <v>1344</v>
      </c>
      <c r="F570" s="1">
        <f t="shared" si="176"/>
        <v>99.53</v>
      </c>
      <c r="G570" s="1">
        <v>0</v>
      </c>
      <c r="H570" s="1">
        <v>0.28</v>
      </c>
      <c r="I570" s="1">
        <v>0.19</v>
      </c>
      <c r="J570" s="1">
        <v>0</v>
      </c>
      <c r="K570" s="1">
        <v>0</v>
      </c>
      <c r="L570" s="1">
        <v>0</v>
      </c>
      <c r="M570" s="1" t="s">
        <v>1345</v>
      </c>
      <c r="N570" s="1" cm="1">
        <f t="array" ref="N570">(F570/$F$4)/SUMPRODUCT($F570:$L570/$F$4:$L$4)*100</f>
        <v>99.164127400591</v>
      </c>
      <c r="O570" s="1" cm="1">
        <f t="array" ref="O570">(G570/$G$4)/SUMPRODUCT($F570:$L570/$F$4:$L$4)*100</f>
        <v>0</v>
      </c>
      <c r="P570" s="1" cm="1">
        <f t="array" ref="P570">(H570/$H$4)/SUMPRODUCT($F570:$L570/$F$4:$L$4)*100</f>
        <v>0.340939174475336</v>
      </c>
      <c r="Q570" s="1" cm="1">
        <f t="array" ref="Q570">(I570/$I$4)/SUMPRODUCT($F570:$L570/$F$4:$L$4)*100</f>
        <v>0.494933424933688</v>
      </c>
      <c r="R570" s="1" cm="1">
        <f t="array" ref="R570">(J570/$J$4)/SUMPRODUCT($F570:$L570/$F$4:$L$4)*100</f>
        <v>0</v>
      </c>
      <c r="S570" s="1" cm="1">
        <f t="array" ref="S570">(K570/$K$4)/SUMPRODUCT($F570:$L570/$F$4:$L$4)*100</f>
        <v>0</v>
      </c>
      <c r="T570" s="1" cm="1">
        <f t="array" ref="T570">(L570/$L$4)/SUMPRODUCT($F570:$L570/$F$4:$L$4)*100</f>
        <v>0</v>
      </c>
      <c r="U570" s="1">
        <f t="shared" si="177"/>
        <v>100</v>
      </c>
      <c r="V570" s="1">
        <f t="shared" si="178"/>
        <v>0</v>
      </c>
      <c r="W570" s="1">
        <f t="shared" si="179"/>
        <v>0</v>
      </c>
      <c r="X570" s="1">
        <f t="shared" si="180"/>
        <v>0</v>
      </c>
      <c r="Y570" s="1">
        <f t="shared" si="181"/>
        <v>0</v>
      </c>
      <c r="Z570" s="1">
        <f t="shared" si="182"/>
        <v>0</v>
      </c>
      <c r="AA570" s="1">
        <f t="shared" si="183"/>
        <v>0</v>
      </c>
      <c r="AB570" s="1">
        <f t="shared" si="184"/>
        <v>0.28</v>
      </c>
      <c r="AC570" s="1">
        <f t="shared" si="185"/>
        <v>0</v>
      </c>
      <c r="AD570" s="1">
        <f t="shared" si="186"/>
        <v>1.21763990884049</v>
      </c>
      <c r="AE570" s="1">
        <f t="shared" si="187"/>
        <v>0</v>
      </c>
      <c r="AF570" s="1">
        <f t="shared" si="188"/>
        <v>0</v>
      </c>
      <c r="AG570" s="1">
        <f t="shared" si="189"/>
        <v>0</v>
      </c>
      <c r="AH570" s="7">
        <f t="shared" si="190"/>
        <v>0.00835872599409029</v>
      </c>
      <c r="AI570" s="7" cm="1">
        <f t="array" ref="AI570">SQRT(SUMPRODUCT(N570:T570/100,(1-($N$4:$T$4/(SUMPRODUCT(N570:T570,$N$4:$T$4)/100)))^2))</f>
        <v>0.0175226167900417</v>
      </c>
      <c r="AJ570" s="7" cm="1">
        <f t="array" ref="AJ570">SUMPRODUCT(N570:T570,$N$3:$T$3)/100</f>
        <v>1.89626163877415</v>
      </c>
      <c r="AK570" s="7" cm="1">
        <f t="array" ref="AK570">SUMPRODUCT(N570:T570/100,($N$3:$T$3-(SUMPRODUCT(N570:T570,$N$3:$T$3)/100))^2)</f>
        <v>0.00190526887203702</v>
      </c>
      <c r="AL570" s="7" cm="1">
        <f t="array" ref="AL570">SUMPRODUCT(N570:T570/100,($N$2:$T$2-(SUMPRODUCT(N570:T570,$N$2:$T$2)/100))^2)</f>
        <v>0.482337420603092</v>
      </c>
      <c r="AM570" s="7" cm="1">
        <f t="array" ref="AM570">SUMPRODUCT(N570:T570,$N$2:$T$2)/100</f>
        <v>10.9384090330322</v>
      </c>
      <c r="AN570" s="1" cm="1">
        <f t="array" ref="AN570">SUMPRODUCT(N570:T570,$N$1:$T$1)/100</f>
        <v>1085.2727359316</v>
      </c>
      <c r="AO570" s="1" cm="1">
        <f t="array" ref="AO570">-8.314*SUMPRODUCT((N570:T570/100)*LN(N570:T570/100+0.000000000001))</f>
        <v>0.448679602278736</v>
      </c>
      <c r="AP570" s="1" cm="1">
        <f t="array" ref="AP570">SUMPRODUCT((N570:T570/100)^2)</f>
        <v>0.983388536173645</v>
      </c>
      <c r="AQ570" s="1" cm="1">
        <f t="array" ref="AQ570">1/SUMPRODUCT((N570:T570/100)^2)</f>
        <v>1.01689206576578</v>
      </c>
      <c r="AR570" s="1" t="s">
        <v>54</v>
      </c>
      <c r="AS570" s="6">
        <f t="shared" si="191"/>
        <v>0</v>
      </c>
      <c r="AT570" s="1">
        <v>949.85</v>
      </c>
      <c r="AU570" s="1">
        <v>4</v>
      </c>
      <c r="AV570" s="1">
        <v>0</v>
      </c>
      <c r="AW570" s="1">
        <v>479.85</v>
      </c>
      <c r="AX570" s="1">
        <v>4</v>
      </c>
      <c r="AY570" s="5">
        <f t="shared" si="192"/>
        <v>0</v>
      </c>
      <c r="AZ570" s="1">
        <f t="shared" si="193"/>
        <v>0</v>
      </c>
      <c r="BA570" s="1">
        <f t="shared" si="194"/>
        <v>1919.4</v>
      </c>
      <c r="BB570" s="1">
        <f t="shared" si="195"/>
        <v>470</v>
      </c>
      <c r="BC570" s="1" t="s">
        <v>51</v>
      </c>
      <c r="BD570" s="1">
        <v>107</v>
      </c>
      <c r="BE570" s="1" t="s">
        <v>52</v>
      </c>
      <c r="BF570" s="1" t="s">
        <v>52</v>
      </c>
      <c r="BG570" s="1">
        <v>85</v>
      </c>
      <c r="BH570" s="1">
        <f t="shared" si="196"/>
        <v>-1.34825021556641</v>
      </c>
      <c r="BI570" s="1">
        <f t="shared" si="197"/>
        <v>0.8602895986925</v>
      </c>
    </row>
    <row r="571" spans="1:61">
      <c r="A571" s="1">
        <v>402</v>
      </c>
      <c r="B571" s="1" t="s">
        <v>64</v>
      </c>
      <c r="C571" s="1" t="str">
        <f>_xlfn.XLOOKUP(A571,All!$A:$A,All!$C:$C,"")</f>
        <v>Cu-Cr-Mg</v>
      </c>
      <c r="D571" s="1">
        <v>1</v>
      </c>
      <c r="E571" s="1" t="s">
        <v>1344</v>
      </c>
      <c r="F571" s="1">
        <f t="shared" si="176"/>
        <v>99.53</v>
      </c>
      <c r="G571" s="1">
        <v>0</v>
      </c>
      <c r="H571" s="1">
        <v>0.28</v>
      </c>
      <c r="I571" s="1">
        <v>0.19</v>
      </c>
      <c r="J571" s="1">
        <v>0</v>
      </c>
      <c r="K571" s="1">
        <v>0</v>
      </c>
      <c r="L571" s="1">
        <v>0</v>
      </c>
      <c r="M571" s="1" t="s">
        <v>1345</v>
      </c>
      <c r="N571" s="1" cm="1">
        <f t="array" ref="N571">(F571/$F$4)/SUMPRODUCT($F571:$L571/$F$4:$L$4)*100</f>
        <v>99.164127400591</v>
      </c>
      <c r="O571" s="1" cm="1">
        <f t="array" ref="O571">(G571/$G$4)/SUMPRODUCT($F571:$L571/$F$4:$L$4)*100</f>
        <v>0</v>
      </c>
      <c r="P571" s="1" cm="1">
        <f t="array" ref="P571">(H571/$H$4)/SUMPRODUCT($F571:$L571/$F$4:$L$4)*100</f>
        <v>0.340939174475336</v>
      </c>
      <c r="Q571" s="1" cm="1">
        <f t="array" ref="Q571">(I571/$I$4)/SUMPRODUCT($F571:$L571/$F$4:$L$4)*100</f>
        <v>0.494933424933688</v>
      </c>
      <c r="R571" s="1" cm="1">
        <f t="array" ref="R571">(J571/$J$4)/SUMPRODUCT($F571:$L571/$F$4:$L$4)*100</f>
        <v>0</v>
      </c>
      <c r="S571" s="1" cm="1">
        <f t="array" ref="S571">(K571/$K$4)/SUMPRODUCT($F571:$L571/$F$4:$L$4)*100</f>
        <v>0</v>
      </c>
      <c r="T571" s="1" cm="1">
        <f t="array" ref="T571">(L571/$L$4)/SUMPRODUCT($F571:$L571/$F$4:$L$4)*100</f>
        <v>0</v>
      </c>
      <c r="U571" s="1">
        <f t="shared" si="177"/>
        <v>100</v>
      </c>
      <c r="V571" s="1">
        <f t="shared" si="178"/>
        <v>0</v>
      </c>
      <c r="W571" s="1">
        <f t="shared" si="179"/>
        <v>0</v>
      </c>
      <c r="X571" s="1">
        <f t="shared" si="180"/>
        <v>0</v>
      </c>
      <c r="Y571" s="1">
        <f t="shared" si="181"/>
        <v>0</v>
      </c>
      <c r="Z571" s="1">
        <f t="shared" si="182"/>
        <v>0</v>
      </c>
      <c r="AA571" s="1">
        <f t="shared" si="183"/>
        <v>0</v>
      </c>
      <c r="AB571" s="1">
        <f t="shared" si="184"/>
        <v>0.28</v>
      </c>
      <c r="AC571" s="1">
        <f t="shared" si="185"/>
        <v>0</v>
      </c>
      <c r="AD571" s="1">
        <f t="shared" si="186"/>
        <v>1.21763990884049</v>
      </c>
      <c r="AE571" s="1">
        <f t="shared" si="187"/>
        <v>0</v>
      </c>
      <c r="AF571" s="1">
        <f t="shared" si="188"/>
        <v>0</v>
      </c>
      <c r="AG571" s="1">
        <f t="shared" si="189"/>
        <v>0</v>
      </c>
      <c r="AH571" s="7">
        <f t="shared" si="190"/>
        <v>0.00835872599409029</v>
      </c>
      <c r="AI571" s="7" cm="1">
        <f t="array" ref="AI571">SQRT(SUMPRODUCT(N571:T571/100,(1-($N$4:$T$4/(SUMPRODUCT(N571:T571,$N$4:$T$4)/100)))^2))</f>
        <v>0.0175226167900417</v>
      </c>
      <c r="AJ571" s="7" cm="1">
        <f t="array" ref="AJ571">SUMPRODUCT(N571:T571,$N$3:$T$3)/100</f>
        <v>1.89626163877415</v>
      </c>
      <c r="AK571" s="7" cm="1">
        <f t="array" ref="AK571">SUMPRODUCT(N571:T571/100,($N$3:$T$3-(SUMPRODUCT(N571:T571,$N$3:$T$3)/100))^2)</f>
        <v>0.00190526887203702</v>
      </c>
      <c r="AL571" s="7" cm="1">
        <f t="array" ref="AL571">SUMPRODUCT(N571:T571/100,($N$2:$T$2-(SUMPRODUCT(N571:T571,$N$2:$T$2)/100))^2)</f>
        <v>0.482337420603092</v>
      </c>
      <c r="AM571" s="7" cm="1">
        <f t="array" ref="AM571">SUMPRODUCT(N571:T571,$N$2:$T$2)/100</f>
        <v>10.9384090330322</v>
      </c>
      <c r="AN571" s="1" cm="1">
        <f t="array" ref="AN571">SUMPRODUCT(N571:T571,$N$1:$T$1)/100</f>
        <v>1085.2727359316</v>
      </c>
      <c r="AO571" s="1" cm="1">
        <f t="array" ref="AO571">-8.314*SUMPRODUCT((N571:T571/100)*LN(N571:T571/100+0.000000000001))</f>
        <v>0.448679602278736</v>
      </c>
      <c r="AP571" s="1" cm="1">
        <f t="array" ref="AP571">SUMPRODUCT((N571:T571/100)^2)</f>
        <v>0.983388536173645</v>
      </c>
      <c r="AQ571" s="1" cm="1">
        <f t="array" ref="AQ571">1/SUMPRODUCT((N571:T571/100)^2)</f>
        <v>1.01689206576578</v>
      </c>
      <c r="AR571" s="1" t="s">
        <v>54</v>
      </c>
      <c r="AS571" s="6">
        <f t="shared" si="191"/>
        <v>0</v>
      </c>
      <c r="AT571" s="1">
        <v>949.85</v>
      </c>
      <c r="AU571" s="1">
        <v>4</v>
      </c>
      <c r="AV571" s="1">
        <v>0</v>
      </c>
      <c r="AW571" s="1">
        <v>479.85</v>
      </c>
      <c r="AX571" s="1">
        <v>6</v>
      </c>
      <c r="AY571" s="5">
        <f t="shared" si="192"/>
        <v>0</v>
      </c>
      <c r="AZ571" s="1">
        <f t="shared" si="193"/>
        <v>0</v>
      </c>
      <c r="BA571" s="1">
        <f t="shared" si="194"/>
        <v>2879.1</v>
      </c>
      <c r="BB571" s="1">
        <f t="shared" si="195"/>
        <v>470</v>
      </c>
      <c r="BC571" s="1" t="s">
        <v>51</v>
      </c>
      <c r="BD571" s="1">
        <v>107</v>
      </c>
      <c r="BE571" s="1" t="s">
        <v>52</v>
      </c>
      <c r="BF571" s="1" t="s">
        <v>52</v>
      </c>
      <c r="BG571" s="1">
        <v>85</v>
      </c>
      <c r="BH571" s="1">
        <f t="shared" si="196"/>
        <v>-1.34825021556641</v>
      </c>
      <c r="BI571" s="1">
        <f t="shared" si="197"/>
        <v>0.8602895986925</v>
      </c>
    </row>
    <row r="572" spans="1:61">
      <c r="A572" s="1">
        <v>435</v>
      </c>
      <c r="B572" s="1" t="s">
        <v>64</v>
      </c>
      <c r="C572" s="1" t="str">
        <f>_xlfn.XLOOKUP(A572,All!$A:$A,All!$C:$C,"")</f>
        <v>Cu-Cr-Mg</v>
      </c>
      <c r="D572" s="1">
        <v>1</v>
      </c>
      <c r="E572" s="1" t="s">
        <v>1344</v>
      </c>
      <c r="F572" s="1">
        <f t="shared" si="176"/>
        <v>99.53</v>
      </c>
      <c r="G572" s="1">
        <v>0</v>
      </c>
      <c r="H572" s="1">
        <v>0.28</v>
      </c>
      <c r="I572" s="1">
        <v>0.19</v>
      </c>
      <c r="J572" s="1">
        <v>0</v>
      </c>
      <c r="K572" s="1">
        <v>0</v>
      </c>
      <c r="L572" s="1">
        <v>0</v>
      </c>
      <c r="M572" s="1" t="s">
        <v>1345</v>
      </c>
      <c r="N572" s="1" cm="1">
        <f t="array" ref="N572">(F572/$F$4)/SUMPRODUCT($F572:$L572/$F$4:$L$4)*100</f>
        <v>99.164127400591</v>
      </c>
      <c r="O572" s="1" cm="1">
        <f t="array" ref="O572">(G572/$G$4)/SUMPRODUCT($F572:$L572/$F$4:$L$4)*100</f>
        <v>0</v>
      </c>
      <c r="P572" s="1" cm="1">
        <f t="array" ref="P572">(H572/$H$4)/SUMPRODUCT($F572:$L572/$F$4:$L$4)*100</f>
        <v>0.340939174475336</v>
      </c>
      <c r="Q572" s="1" cm="1">
        <f t="array" ref="Q572">(I572/$I$4)/SUMPRODUCT($F572:$L572/$F$4:$L$4)*100</f>
        <v>0.494933424933688</v>
      </c>
      <c r="R572" s="1" cm="1">
        <f t="array" ref="R572">(J572/$J$4)/SUMPRODUCT($F572:$L572/$F$4:$L$4)*100</f>
        <v>0</v>
      </c>
      <c r="S572" s="1" cm="1">
        <f t="array" ref="S572">(K572/$K$4)/SUMPRODUCT($F572:$L572/$F$4:$L$4)*100</f>
        <v>0</v>
      </c>
      <c r="T572" s="1" cm="1">
        <f t="array" ref="T572">(L572/$L$4)/SUMPRODUCT($F572:$L572/$F$4:$L$4)*100</f>
        <v>0</v>
      </c>
      <c r="U572" s="1">
        <f t="shared" si="177"/>
        <v>100</v>
      </c>
      <c r="V572" s="1">
        <f t="shared" si="178"/>
        <v>0</v>
      </c>
      <c r="W572" s="1">
        <f t="shared" si="179"/>
        <v>0</v>
      </c>
      <c r="X572" s="1">
        <f t="shared" si="180"/>
        <v>0</v>
      </c>
      <c r="Y572" s="1">
        <f t="shared" si="181"/>
        <v>0</v>
      </c>
      <c r="Z572" s="1">
        <f t="shared" si="182"/>
        <v>0</v>
      </c>
      <c r="AA572" s="1">
        <f t="shared" si="183"/>
        <v>0</v>
      </c>
      <c r="AB572" s="1">
        <f t="shared" si="184"/>
        <v>0.28</v>
      </c>
      <c r="AC572" s="1">
        <f t="shared" si="185"/>
        <v>0</v>
      </c>
      <c r="AD572" s="1">
        <f t="shared" si="186"/>
        <v>1.21763990884049</v>
      </c>
      <c r="AE572" s="1">
        <f t="shared" si="187"/>
        <v>0</v>
      </c>
      <c r="AF572" s="1">
        <f t="shared" si="188"/>
        <v>0</v>
      </c>
      <c r="AG572" s="1">
        <f t="shared" si="189"/>
        <v>0</v>
      </c>
      <c r="AH572" s="7">
        <f t="shared" si="190"/>
        <v>0.00835872599409029</v>
      </c>
      <c r="AI572" s="7" cm="1">
        <f t="array" ref="AI572">SQRT(SUMPRODUCT(N572:T572/100,(1-($N$4:$T$4/(SUMPRODUCT(N572:T572,$N$4:$T$4)/100)))^2))</f>
        <v>0.0175226167900417</v>
      </c>
      <c r="AJ572" s="7" cm="1">
        <f t="array" ref="AJ572">SUMPRODUCT(N572:T572,$N$3:$T$3)/100</f>
        <v>1.89626163877415</v>
      </c>
      <c r="AK572" s="7" cm="1">
        <f t="array" ref="AK572">SUMPRODUCT(N572:T572/100,($N$3:$T$3-(SUMPRODUCT(N572:T572,$N$3:$T$3)/100))^2)</f>
        <v>0.00190526887203702</v>
      </c>
      <c r="AL572" s="7" cm="1">
        <f t="array" ref="AL572">SUMPRODUCT(N572:T572/100,($N$2:$T$2-(SUMPRODUCT(N572:T572,$N$2:$T$2)/100))^2)</f>
        <v>0.482337420603092</v>
      </c>
      <c r="AM572" s="7" cm="1">
        <f t="array" ref="AM572">SUMPRODUCT(N572:T572,$N$2:$T$2)/100</f>
        <v>10.9384090330322</v>
      </c>
      <c r="AN572" s="1" cm="1">
        <f t="array" ref="AN572">SUMPRODUCT(N572:T572,$N$1:$T$1)/100</f>
        <v>1085.2727359316</v>
      </c>
      <c r="AO572" s="1" cm="1">
        <f t="array" ref="AO572">-8.314*SUMPRODUCT((N572:T572/100)*LN(N572:T572/100+0.000000000001))</f>
        <v>0.448679602278736</v>
      </c>
      <c r="AP572" s="1" cm="1">
        <f t="array" ref="AP572">SUMPRODUCT((N572:T572/100)^2)</f>
        <v>0.983388536173645</v>
      </c>
      <c r="AQ572" s="1" cm="1">
        <f t="array" ref="AQ572">1/SUMPRODUCT((N572:T572/100)^2)</f>
        <v>1.01689206576578</v>
      </c>
      <c r="AR572" s="1" t="s">
        <v>54</v>
      </c>
      <c r="AS572" s="6">
        <f t="shared" si="191"/>
        <v>0</v>
      </c>
      <c r="AT572" s="1">
        <v>949.85</v>
      </c>
      <c r="AU572" s="1">
        <v>4</v>
      </c>
      <c r="AV572" s="1">
        <v>0</v>
      </c>
      <c r="AW572" s="1">
        <v>479.85</v>
      </c>
      <c r="AX572" s="1">
        <v>12</v>
      </c>
      <c r="AY572" s="5">
        <f t="shared" si="192"/>
        <v>0</v>
      </c>
      <c r="AZ572" s="1">
        <f t="shared" si="193"/>
        <v>0</v>
      </c>
      <c r="BA572" s="1">
        <f t="shared" si="194"/>
        <v>5758.2</v>
      </c>
      <c r="BB572" s="1">
        <f t="shared" si="195"/>
        <v>470</v>
      </c>
      <c r="BC572" s="1" t="s">
        <v>51</v>
      </c>
      <c r="BD572" s="1">
        <v>108</v>
      </c>
      <c r="BE572" s="1" t="s">
        <v>52</v>
      </c>
      <c r="BF572" s="1" t="s">
        <v>52</v>
      </c>
      <c r="BG572" s="1">
        <v>85</v>
      </c>
      <c r="BH572" s="1">
        <f t="shared" si="196"/>
        <v>-1.33538929050784</v>
      </c>
      <c r="BI572" s="1">
        <f t="shared" si="197"/>
        <v>0.85723807848117</v>
      </c>
    </row>
    <row r="573" spans="1:61">
      <c r="A573" s="1">
        <v>419</v>
      </c>
      <c r="B573" s="1" t="s">
        <v>64</v>
      </c>
      <c r="C573" s="1" t="str">
        <f>_xlfn.XLOOKUP(A573,All!$A:$A,All!$C:$C,"")</f>
        <v>Cu-Cr-Mg</v>
      </c>
      <c r="D573" s="1">
        <v>1</v>
      </c>
      <c r="E573" s="1" t="s">
        <v>1344</v>
      </c>
      <c r="F573" s="1">
        <f t="shared" si="176"/>
        <v>99.53</v>
      </c>
      <c r="G573" s="1">
        <v>0</v>
      </c>
      <c r="H573" s="1">
        <v>0.28</v>
      </c>
      <c r="I573" s="1">
        <v>0.19</v>
      </c>
      <c r="J573" s="1">
        <v>0</v>
      </c>
      <c r="K573" s="1">
        <v>0</v>
      </c>
      <c r="L573" s="1">
        <v>0</v>
      </c>
      <c r="M573" s="1" t="s">
        <v>1345</v>
      </c>
      <c r="N573" s="1" cm="1">
        <f t="array" ref="N573">(F573/$F$4)/SUMPRODUCT($F573:$L573/$F$4:$L$4)*100</f>
        <v>99.164127400591</v>
      </c>
      <c r="O573" s="1" cm="1">
        <f t="array" ref="O573">(G573/$G$4)/SUMPRODUCT($F573:$L573/$F$4:$L$4)*100</f>
        <v>0</v>
      </c>
      <c r="P573" s="1" cm="1">
        <f t="array" ref="P573">(H573/$H$4)/SUMPRODUCT($F573:$L573/$F$4:$L$4)*100</f>
        <v>0.340939174475336</v>
      </c>
      <c r="Q573" s="1" cm="1">
        <f t="array" ref="Q573">(I573/$I$4)/SUMPRODUCT($F573:$L573/$F$4:$L$4)*100</f>
        <v>0.494933424933688</v>
      </c>
      <c r="R573" s="1" cm="1">
        <f t="array" ref="R573">(J573/$J$4)/SUMPRODUCT($F573:$L573/$F$4:$L$4)*100</f>
        <v>0</v>
      </c>
      <c r="S573" s="1" cm="1">
        <f t="array" ref="S573">(K573/$K$4)/SUMPRODUCT($F573:$L573/$F$4:$L$4)*100</f>
        <v>0</v>
      </c>
      <c r="T573" s="1" cm="1">
        <f t="array" ref="T573">(L573/$L$4)/SUMPRODUCT($F573:$L573/$F$4:$L$4)*100</f>
        <v>0</v>
      </c>
      <c r="U573" s="1">
        <f t="shared" si="177"/>
        <v>100</v>
      </c>
      <c r="V573" s="1">
        <f t="shared" si="178"/>
        <v>0</v>
      </c>
      <c r="W573" s="1">
        <f t="shared" si="179"/>
        <v>0</v>
      </c>
      <c r="X573" s="1">
        <f t="shared" si="180"/>
        <v>0</v>
      </c>
      <c r="Y573" s="1">
        <f t="shared" si="181"/>
        <v>0</v>
      </c>
      <c r="Z573" s="1">
        <f t="shared" si="182"/>
        <v>0</v>
      </c>
      <c r="AA573" s="1">
        <f t="shared" si="183"/>
        <v>0</v>
      </c>
      <c r="AB573" s="1">
        <f t="shared" si="184"/>
        <v>0.28</v>
      </c>
      <c r="AC573" s="1">
        <f t="shared" si="185"/>
        <v>0</v>
      </c>
      <c r="AD573" s="1">
        <f t="shared" si="186"/>
        <v>1.21763990884049</v>
      </c>
      <c r="AE573" s="1">
        <f t="shared" si="187"/>
        <v>0</v>
      </c>
      <c r="AF573" s="1">
        <f t="shared" si="188"/>
        <v>0</v>
      </c>
      <c r="AG573" s="1">
        <f t="shared" si="189"/>
        <v>0</v>
      </c>
      <c r="AH573" s="7">
        <f t="shared" si="190"/>
        <v>0.00835872599409029</v>
      </c>
      <c r="AI573" s="7" cm="1">
        <f t="array" ref="AI573">SQRT(SUMPRODUCT(N573:T573/100,(1-($N$4:$T$4/(SUMPRODUCT(N573:T573,$N$4:$T$4)/100)))^2))</f>
        <v>0.0175226167900417</v>
      </c>
      <c r="AJ573" s="7" cm="1">
        <f t="array" ref="AJ573">SUMPRODUCT(N573:T573,$N$3:$T$3)/100</f>
        <v>1.89626163877415</v>
      </c>
      <c r="AK573" s="7" cm="1">
        <f t="array" ref="AK573">SUMPRODUCT(N573:T573/100,($N$3:$T$3-(SUMPRODUCT(N573:T573,$N$3:$T$3)/100))^2)</f>
        <v>0.00190526887203702</v>
      </c>
      <c r="AL573" s="7" cm="1">
        <f t="array" ref="AL573">SUMPRODUCT(N573:T573/100,($N$2:$T$2-(SUMPRODUCT(N573:T573,$N$2:$T$2)/100))^2)</f>
        <v>0.482337420603092</v>
      </c>
      <c r="AM573" s="7" cm="1">
        <f t="array" ref="AM573">SUMPRODUCT(N573:T573,$N$2:$T$2)/100</f>
        <v>10.9384090330322</v>
      </c>
      <c r="AN573" s="1" cm="1">
        <f t="array" ref="AN573">SUMPRODUCT(N573:T573,$N$1:$T$1)/100</f>
        <v>1085.2727359316</v>
      </c>
      <c r="AO573" s="1" cm="1">
        <f t="array" ref="AO573">-8.314*SUMPRODUCT((N573:T573/100)*LN(N573:T573/100+0.000000000001))</f>
        <v>0.448679602278736</v>
      </c>
      <c r="AP573" s="1" cm="1">
        <f t="array" ref="AP573">SUMPRODUCT((N573:T573/100)^2)</f>
        <v>0.983388536173645</v>
      </c>
      <c r="AQ573" s="1" cm="1">
        <f t="array" ref="AQ573">1/SUMPRODUCT((N573:T573/100)^2)</f>
        <v>1.01689206576578</v>
      </c>
      <c r="AR573" s="1" t="s">
        <v>54</v>
      </c>
      <c r="AS573" s="6">
        <f t="shared" si="191"/>
        <v>0</v>
      </c>
      <c r="AT573" s="1">
        <v>949.85</v>
      </c>
      <c r="AU573" s="1">
        <v>4</v>
      </c>
      <c r="AV573" s="1">
        <v>0</v>
      </c>
      <c r="AW573" s="1">
        <v>479.85</v>
      </c>
      <c r="AX573" s="1">
        <v>8</v>
      </c>
      <c r="AY573" s="5">
        <f t="shared" si="192"/>
        <v>0</v>
      </c>
      <c r="AZ573" s="1">
        <f t="shared" si="193"/>
        <v>0</v>
      </c>
      <c r="BA573" s="1">
        <f t="shared" si="194"/>
        <v>3838.8</v>
      </c>
      <c r="BB573" s="1">
        <f t="shared" si="195"/>
        <v>470</v>
      </c>
      <c r="BC573" s="1" t="s">
        <v>51</v>
      </c>
      <c r="BD573" s="1">
        <v>107</v>
      </c>
      <c r="BE573" s="1" t="s">
        <v>52</v>
      </c>
      <c r="BF573" s="1" t="s">
        <v>52</v>
      </c>
      <c r="BG573" s="1">
        <v>84</v>
      </c>
      <c r="BH573" s="1">
        <f t="shared" si="196"/>
        <v>-1.34825021556641</v>
      </c>
      <c r="BI573" s="1">
        <f t="shared" si="197"/>
        <v>0.861650708592816</v>
      </c>
    </row>
    <row r="574" spans="1:61">
      <c r="A574" s="1">
        <v>401</v>
      </c>
      <c r="B574" s="1" t="s">
        <v>64</v>
      </c>
      <c r="C574" s="1" t="str">
        <f>_xlfn.XLOOKUP(A574,All!$A:$A,All!$C:$C,"")</f>
        <v>Cu-Cr-Mg</v>
      </c>
      <c r="D574" s="1">
        <v>1</v>
      </c>
      <c r="E574" s="1" t="s">
        <v>1344</v>
      </c>
      <c r="F574" s="1">
        <f t="shared" si="176"/>
        <v>99.53</v>
      </c>
      <c r="G574" s="1">
        <v>0</v>
      </c>
      <c r="H574" s="1">
        <v>0.28</v>
      </c>
      <c r="I574" s="1">
        <v>0.19</v>
      </c>
      <c r="J574" s="1">
        <v>0</v>
      </c>
      <c r="K574" s="1">
        <v>0</v>
      </c>
      <c r="L574" s="1">
        <v>0</v>
      </c>
      <c r="M574" s="1" t="s">
        <v>1345</v>
      </c>
      <c r="N574" s="1" cm="1">
        <f t="array" ref="N574">(F574/$F$4)/SUMPRODUCT($F574:$L574/$F$4:$L$4)*100</f>
        <v>99.164127400591</v>
      </c>
      <c r="O574" s="1" cm="1">
        <f t="array" ref="O574">(G574/$G$4)/SUMPRODUCT($F574:$L574/$F$4:$L$4)*100</f>
        <v>0</v>
      </c>
      <c r="P574" s="1" cm="1">
        <f t="array" ref="P574">(H574/$H$4)/SUMPRODUCT($F574:$L574/$F$4:$L$4)*100</f>
        <v>0.340939174475336</v>
      </c>
      <c r="Q574" s="1" cm="1">
        <f t="array" ref="Q574">(I574/$I$4)/SUMPRODUCT($F574:$L574/$F$4:$L$4)*100</f>
        <v>0.494933424933688</v>
      </c>
      <c r="R574" s="1" cm="1">
        <f t="array" ref="R574">(J574/$J$4)/SUMPRODUCT($F574:$L574/$F$4:$L$4)*100</f>
        <v>0</v>
      </c>
      <c r="S574" s="1" cm="1">
        <f t="array" ref="S574">(K574/$K$4)/SUMPRODUCT($F574:$L574/$F$4:$L$4)*100</f>
        <v>0</v>
      </c>
      <c r="T574" s="1" cm="1">
        <f t="array" ref="T574">(L574/$L$4)/SUMPRODUCT($F574:$L574/$F$4:$L$4)*100</f>
        <v>0</v>
      </c>
      <c r="U574" s="1">
        <f t="shared" si="177"/>
        <v>100</v>
      </c>
      <c r="V574" s="1">
        <f t="shared" si="178"/>
        <v>0</v>
      </c>
      <c r="W574" s="1">
        <f t="shared" si="179"/>
        <v>0</v>
      </c>
      <c r="X574" s="1">
        <f t="shared" si="180"/>
        <v>0</v>
      </c>
      <c r="Y574" s="1">
        <f t="shared" si="181"/>
        <v>0</v>
      </c>
      <c r="Z574" s="1">
        <f t="shared" si="182"/>
        <v>0</v>
      </c>
      <c r="AA574" s="1">
        <f t="shared" si="183"/>
        <v>0</v>
      </c>
      <c r="AB574" s="1">
        <f t="shared" si="184"/>
        <v>0.28</v>
      </c>
      <c r="AC574" s="1">
        <f t="shared" si="185"/>
        <v>0</v>
      </c>
      <c r="AD574" s="1">
        <f t="shared" si="186"/>
        <v>1.21763990884049</v>
      </c>
      <c r="AE574" s="1">
        <f t="shared" si="187"/>
        <v>0</v>
      </c>
      <c r="AF574" s="1">
        <f t="shared" si="188"/>
        <v>0</v>
      </c>
      <c r="AG574" s="1">
        <f t="shared" si="189"/>
        <v>0</v>
      </c>
      <c r="AH574" s="7">
        <f t="shared" si="190"/>
        <v>0.00835872599409029</v>
      </c>
      <c r="AI574" s="7" cm="1">
        <f t="array" ref="AI574">SQRT(SUMPRODUCT(N574:T574/100,(1-($N$4:$T$4/(SUMPRODUCT(N574:T574,$N$4:$T$4)/100)))^2))</f>
        <v>0.0175226167900417</v>
      </c>
      <c r="AJ574" s="7" cm="1">
        <f t="array" ref="AJ574">SUMPRODUCT(N574:T574,$N$3:$T$3)/100</f>
        <v>1.89626163877415</v>
      </c>
      <c r="AK574" s="7" cm="1">
        <f t="array" ref="AK574">SUMPRODUCT(N574:T574/100,($N$3:$T$3-(SUMPRODUCT(N574:T574,$N$3:$T$3)/100))^2)</f>
        <v>0.00190526887203702</v>
      </c>
      <c r="AL574" s="7" cm="1">
        <f t="array" ref="AL574">SUMPRODUCT(N574:T574/100,($N$2:$T$2-(SUMPRODUCT(N574:T574,$N$2:$T$2)/100))^2)</f>
        <v>0.482337420603092</v>
      </c>
      <c r="AM574" s="7" cm="1">
        <f t="array" ref="AM574">SUMPRODUCT(N574:T574,$N$2:$T$2)/100</f>
        <v>10.9384090330322</v>
      </c>
      <c r="AN574" s="1" cm="1">
        <f t="array" ref="AN574">SUMPRODUCT(N574:T574,$N$1:$T$1)/100</f>
        <v>1085.2727359316</v>
      </c>
      <c r="AO574" s="1" cm="1">
        <f t="array" ref="AO574">-8.314*SUMPRODUCT((N574:T574/100)*LN(N574:T574/100+0.000000000001))</f>
        <v>0.448679602278736</v>
      </c>
      <c r="AP574" s="1" cm="1">
        <f t="array" ref="AP574">SUMPRODUCT((N574:T574/100)^2)</f>
        <v>0.983388536173645</v>
      </c>
      <c r="AQ574" s="1" cm="1">
        <f t="array" ref="AQ574">1/SUMPRODUCT((N574:T574/100)^2)</f>
        <v>1.01689206576578</v>
      </c>
      <c r="AR574" s="1" t="s">
        <v>54</v>
      </c>
      <c r="AS574" s="6">
        <f t="shared" si="191"/>
        <v>0</v>
      </c>
      <c r="AT574" s="1">
        <v>949.85</v>
      </c>
      <c r="AU574" s="1">
        <v>4</v>
      </c>
      <c r="AV574" s="1">
        <v>0</v>
      </c>
      <c r="AW574" s="1">
        <v>449.85</v>
      </c>
      <c r="AX574" s="1">
        <v>6</v>
      </c>
      <c r="AY574" s="5">
        <f t="shared" si="192"/>
        <v>0</v>
      </c>
      <c r="AZ574" s="1">
        <f t="shared" si="193"/>
        <v>0</v>
      </c>
      <c r="BA574" s="1">
        <f t="shared" si="194"/>
        <v>2699.1</v>
      </c>
      <c r="BB574" s="1">
        <f t="shared" si="195"/>
        <v>500</v>
      </c>
      <c r="BC574" s="1" t="s">
        <v>51</v>
      </c>
      <c r="BD574" s="1">
        <v>122</v>
      </c>
      <c r="BE574" s="1" t="s">
        <v>52</v>
      </c>
      <c r="BF574" s="1" t="s">
        <v>52</v>
      </c>
      <c r="BG574" s="1">
        <v>84</v>
      </c>
      <c r="BH574" s="1">
        <f t="shared" si="196"/>
        <v>-1.15533633968793</v>
      </c>
      <c r="BI574" s="1">
        <f t="shared" si="197"/>
        <v>0.815966834108385</v>
      </c>
    </row>
    <row r="575" spans="1:61">
      <c r="A575" s="1">
        <v>358</v>
      </c>
      <c r="B575" s="1" t="s">
        <v>64</v>
      </c>
      <c r="C575" s="1" t="str">
        <f>_xlfn.XLOOKUP(A575,All!$A:$A,All!$C:$C,"")</f>
        <v>Cu-Cr-Mg</v>
      </c>
      <c r="D575" s="1">
        <v>1</v>
      </c>
      <c r="E575" s="1" t="s">
        <v>1344</v>
      </c>
      <c r="F575" s="1">
        <f t="shared" si="176"/>
        <v>99.53</v>
      </c>
      <c r="G575" s="1">
        <v>0</v>
      </c>
      <c r="H575" s="1">
        <v>0.28</v>
      </c>
      <c r="I575" s="1">
        <v>0.19</v>
      </c>
      <c r="J575" s="1">
        <v>0</v>
      </c>
      <c r="K575" s="1">
        <v>0</v>
      </c>
      <c r="L575" s="1">
        <v>0</v>
      </c>
      <c r="M575" s="1" t="s">
        <v>1345</v>
      </c>
      <c r="N575" s="1" cm="1">
        <f t="array" ref="N575">(F575/$F$4)/SUMPRODUCT($F575:$L575/$F$4:$L$4)*100</f>
        <v>99.164127400591</v>
      </c>
      <c r="O575" s="1" cm="1">
        <f t="array" ref="O575">(G575/$G$4)/SUMPRODUCT($F575:$L575/$F$4:$L$4)*100</f>
        <v>0</v>
      </c>
      <c r="P575" s="1" cm="1">
        <f t="array" ref="P575">(H575/$H$4)/SUMPRODUCT($F575:$L575/$F$4:$L$4)*100</f>
        <v>0.340939174475336</v>
      </c>
      <c r="Q575" s="1" cm="1">
        <f t="array" ref="Q575">(I575/$I$4)/SUMPRODUCT($F575:$L575/$F$4:$L$4)*100</f>
        <v>0.494933424933688</v>
      </c>
      <c r="R575" s="1" cm="1">
        <f t="array" ref="R575">(J575/$J$4)/SUMPRODUCT($F575:$L575/$F$4:$L$4)*100</f>
        <v>0</v>
      </c>
      <c r="S575" s="1" cm="1">
        <f t="array" ref="S575">(K575/$K$4)/SUMPRODUCT($F575:$L575/$F$4:$L$4)*100</f>
        <v>0</v>
      </c>
      <c r="T575" s="1" cm="1">
        <f t="array" ref="T575">(L575/$L$4)/SUMPRODUCT($F575:$L575/$F$4:$L$4)*100</f>
        <v>0</v>
      </c>
      <c r="U575" s="1">
        <f t="shared" si="177"/>
        <v>100</v>
      </c>
      <c r="V575" s="1">
        <f t="shared" si="178"/>
        <v>0</v>
      </c>
      <c r="W575" s="1">
        <f t="shared" si="179"/>
        <v>0</v>
      </c>
      <c r="X575" s="1">
        <f t="shared" si="180"/>
        <v>0</v>
      </c>
      <c r="Y575" s="1">
        <f t="shared" si="181"/>
        <v>0</v>
      </c>
      <c r="Z575" s="1">
        <f t="shared" si="182"/>
        <v>0</v>
      </c>
      <c r="AA575" s="1">
        <f t="shared" si="183"/>
        <v>0</v>
      </c>
      <c r="AB575" s="1">
        <f t="shared" si="184"/>
        <v>0.28</v>
      </c>
      <c r="AC575" s="1">
        <f t="shared" si="185"/>
        <v>0</v>
      </c>
      <c r="AD575" s="1">
        <f t="shared" si="186"/>
        <v>1.21763990884049</v>
      </c>
      <c r="AE575" s="1">
        <f t="shared" si="187"/>
        <v>0</v>
      </c>
      <c r="AF575" s="1">
        <f t="shared" si="188"/>
        <v>0</v>
      </c>
      <c r="AG575" s="1">
        <f t="shared" si="189"/>
        <v>0</v>
      </c>
      <c r="AH575" s="7">
        <f t="shared" si="190"/>
        <v>0.00835872599409029</v>
      </c>
      <c r="AI575" s="7" cm="1">
        <f t="array" ref="AI575">SQRT(SUMPRODUCT(N575:T575/100,(1-($N$4:$T$4/(SUMPRODUCT(N575:T575,$N$4:$T$4)/100)))^2))</f>
        <v>0.0175226167900417</v>
      </c>
      <c r="AJ575" s="7" cm="1">
        <f t="array" ref="AJ575">SUMPRODUCT(N575:T575,$N$3:$T$3)/100</f>
        <v>1.89626163877415</v>
      </c>
      <c r="AK575" s="7" cm="1">
        <f t="array" ref="AK575">SUMPRODUCT(N575:T575/100,($N$3:$T$3-(SUMPRODUCT(N575:T575,$N$3:$T$3)/100))^2)</f>
        <v>0.00190526887203702</v>
      </c>
      <c r="AL575" s="7" cm="1">
        <f t="array" ref="AL575">SUMPRODUCT(N575:T575/100,($N$2:$T$2-(SUMPRODUCT(N575:T575,$N$2:$T$2)/100))^2)</f>
        <v>0.482337420603092</v>
      </c>
      <c r="AM575" s="7" cm="1">
        <f t="array" ref="AM575">SUMPRODUCT(N575:T575,$N$2:$T$2)/100</f>
        <v>10.9384090330322</v>
      </c>
      <c r="AN575" s="1" cm="1">
        <f t="array" ref="AN575">SUMPRODUCT(N575:T575,$N$1:$T$1)/100</f>
        <v>1085.2727359316</v>
      </c>
      <c r="AO575" s="1" cm="1">
        <f t="array" ref="AO575">-8.314*SUMPRODUCT((N575:T575/100)*LN(N575:T575/100+0.000000000001))</f>
        <v>0.448679602278736</v>
      </c>
      <c r="AP575" s="1" cm="1">
        <f t="array" ref="AP575">SUMPRODUCT((N575:T575/100)^2)</f>
        <v>0.983388536173645</v>
      </c>
      <c r="AQ575" s="1" cm="1">
        <f t="array" ref="AQ575">1/SUMPRODUCT((N575:T575/100)^2)</f>
        <v>1.01689206576578</v>
      </c>
      <c r="AR575" s="1" t="s">
        <v>54</v>
      </c>
      <c r="AS575" s="6">
        <f t="shared" si="191"/>
        <v>0</v>
      </c>
      <c r="AT575" s="1">
        <v>949.85</v>
      </c>
      <c r="AU575" s="1">
        <v>4</v>
      </c>
      <c r="AV575" s="1">
        <v>0</v>
      </c>
      <c r="AW575" s="1">
        <v>449.85</v>
      </c>
      <c r="AX575" s="1">
        <v>4</v>
      </c>
      <c r="AY575" s="5">
        <f t="shared" si="192"/>
        <v>0</v>
      </c>
      <c r="AZ575" s="1">
        <f t="shared" si="193"/>
        <v>0</v>
      </c>
      <c r="BA575" s="1">
        <f t="shared" si="194"/>
        <v>1799.4</v>
      </c>
      <c r="BB575" s="1">
        <f t="shared" si="195"/>
        <v>500</v>
      </c>
      <c r="BC575" s="1" t="s">
        <v>51</v>
      </c>
      <c r="BD575" s="1">
        <v>122</v>
      </c>
      <c r="BE575" s="1" t="s">
        <v>52</v>
      </c>
      <c r="BF575" s="1" t="s">
        <v>52</v>
      </c>
      <c r="BG575" s="1">
        <v>83</v>
      </c>
      <c r="BH575" s="1">
        <f t="shared" si="196"/>
        <v>-1.15533633968793</v>
      </c>
      <c r="BI575" s="1">
        <f t="shared" si="197"/>
        <v>0.817592884243045</v>
      </c>
    </row>
    <row r="576" spans="1:61">
      <c r="A576" s="1">
        <v>434</v>
      </c>
      <c r="B576" s="1" t="s">
        <v>64</v>
      </c>
      <c r="C576" s="1" t="str">
        <f>_xlfn.XLOOKUP(A576,All!$A:$A,All!$C:$C,"")</f>
        <v>Cu-Cr-Mg</v>
      </c>
      <c r="D576" s="1">
        <v>1</v>
      </c>
      <c r="E576" s="1" t="s">
        <v>1344</v>
      </c>
      <c r="F576" s="1">
        <f t="shared" si="176"/>
        <v>99.53</v>
      </c>
      <c r="G576" s="1">
        <v>0</v>
      </c>
      <c r="H576" s="1">
        <v>0.28</v>
      </c>
      <c r="I576" s="1">
        <v>0.19</v>
      </c>
      <c r="J576" s="1">
        <v>0</v>
      </c>
      <c r="K576" s="1">
        <v>0</v>
      </c>
      <c r="L576" s="1">
        <v>0</v>
      </c>
      <c r="M576" s="1" t="s">
        <v>1345</v>
      </c>
      <c r="N576" s="1" cm="1">
        <f t="array" ref="N576">(F576/$F$4)/SUMPRODUCT($F576:$L576/$F$4:$L$4)*100</f>
        <v>99.164127400591</v>
      </c>
      <c r="O576" s="1" cm="1">
        <f t="array" ref="O576">(G576/$G$4)/SUMPRODUCT($F576:$L576/$F$4:$L$4)*100</f>
        <v>0</v>
      </c>
      <c r="P576" s="1" cm="1">
        <f t="array" ref="P576">(H576/$H$4)/SUMPRODUCT($F576:$L576/$F$4:$L$4)*100</f>
        <v>0.340939174475336</v>
      </c>
      <c r="Q576" s="1" cm="1">
        <f t="array" ref="Q576">(I576/$I$4)/SUMPRODUCT($F576:$L576/$F$4:$L$4)*100</f>
        <v>0.494933424933688</v>
      </c>
      <c r="R576" s="1" cm="1">
        <f t="array" ref="R576">(J576/$J$4)/SUMPRODUCT($F576:$L576/$F$4:$L$4)*100</f>
        <v>0</v>
      </c>
      <c r="S576" s="1" cm="1">
        <f t="array" ref="S576">(K576/$K$4)/SUMPRODUCT($F576:$L576/$F$4:$L$4)*100</f>
        <v>0</v>
      </c>
      <c r="T576" s="1" cm="1">
        <f t="array" ref="T576">(L576/$L$4)/SUMPRODUCT($F576:$L576/$F$4:$L$4)*100</f>
        <v>0</v>
      </c>
      <c r="U576" s="1">
        <f t="shared" si="177"/>
        <v>100</v>
      </c>
      <c r="V576" s="1">
        <f t="shared" si="178"/>
        <v>0</v>
      </c>
      <c r="W576" s="1">
        <f t="shared" si="179"/>
        <v>0</v>
      </c>
      <c r="X576" s="1">
        <f t="shared" si="180"/>
        <v>0</v>
      </c>
      <c r="Y576" s="1">
        <f t="shared" si="181"/>
        <v>0</v>
      </c>
      <c r="Z576" s="1">
        <f t="shared" si="182"/>
        <v>0</v>
      </c>
      <c r="AA576" s="1">
        <f t="shared" si="183"/>
        <v>0</v>
      </c>
      <c r="AB576" s="1">
        <f t="shared" si="184"/>
        <v>0.28</v>
      </c>
      <c r="AC576" s="1">
        <f t="shared" si="185"/>
        <v>0</v>
      </c>
      <c r="AD576" s="1">
        <f t="shared" si="186"/>
        <v>1.21763990884049</v>
      </c>
      <c r="AE576" s="1">
        <f t="shared" si="187"/>
        <v>0</v>
      </c>
      <c r="AF576" s="1">
        <f t="shared" si="188"/>
        <v>0</v>
      </c>
      <c r="AG576" s="1">
        <f t="shared" si="189"/>
        <v>0</v>
      </c>
      <c r="AH576" s="7">
        <f t="shared" si="190"/>
        <v>0.00835872599409029</v>
      </c>
      <c r="AI576" s="7" cm="1">
        <f t="array" ref="AI576">SQRT(SUMPRODUCT(N576:T576/100,(1-($N$4:$T$4/(SUMPRODUCT(N576:T576,$N$4:$T$4)/100)))^2))</f>
        <v>0.0175226167900417</v>
      </c>
      <c r="AJ576" s="7" cm="1">
        <f t="array" ref="AJ576">SUMPRODUCT(N576:T576,$N$3:$T$3)/100</f>
        <v>1.89626163877415</v>
      </c>
      <c r="AK576" s="7" cm="1">
        <f t="array" ref="AK576">SUMPRODUCT(N576:T576/100,($N$3:$T$3-(SUMPRODUCT(N576:T576,$N$3:$T$3)/100))^2)</f>
        <v>0.00190526887203702</v>
      </c>
      <c r="AL576" s="7" cm="1">
        <f t="array" ref="AL576">SUMPRODUCT(N576:T576/100,($N$2:$T$2-(SUMPRODUCT(N576:T576,$N$2:$T$2)/100))^2)</f>
        <v>0.482337420603092</v>
      </c>
      <c r="AM576" s="7" cm="1">
        <f t="array" ref="AM576">SUMPRODUCT(N576:T576,$N$2:$T$2)/100</f>
        <v>10.9384090330322</v>
      </c>
      <c r="AN576" s="1" cm="1">
        <f t="array" ref="AN576">SUMPRODUCT(N576:T576,$N$1:$T$1)/100</f>
        <v>1085.2727359316</v>
      </c>
      <c r="AO576" s="1" cm="1">
        <f t="array" ref="AO576">-8.314*SUMPRODUCT((N576:T576/100)*LN(N576:T576/100+0.000000000001))</f>
        <v>0.448679602278736</v>
      </c>
      <c r="AP576" s="1" cm="1">
        <f t="array" ref="AP576">SUMPRODUCT((N576:T576/100)^2)</f>
        <v>0.983388536173645</v>
      </c>
      <c r="AQ576" s="1" cm="1">
        <f t="array" ref="AQ576">1/SUMPRODUCT((N576:T576/100)^2)</f>
        <v>1.01689206576578</v>
      </c>
      <c r="AR576" s="1" t="s">
        <v>54</v>
      </c>
      <c r="AS576" s="6">
        <f t="shared" si="191"/>
        <v>0</v>
      </c>
      <c r="AT576" s="1">
        <v>949.85</v>
      </c>
      <c r="AU576" s="1">
        <v>4</v>
      </c>
      <c r="AV576" s="1">
        <v>0</v>
      </c>
      <c r="AW576" s="1">
        <v>449.85</v>
      </c>
      <c r="AX576" s="1">
        <v>12</v>
      </c>
      <c r="AY576" s="5">
        <f t="shared" si="192"/>
        <v>0</v>
      </c>
      <c r="AZ576" s="1">
        <f t="shared" si="193"/>
        <v>0</v>
      </c>
      <c r="BA576" s="1">
        <f t="shared" si="194"/>
        <v>5398.2</v>
      </c>
      <c r="BB576" s="1">
        <f t="shared" si="195"/>
        <v>500</v>
      </c>
      <c r="BC576" s="1" t="s">
        <v>51</v>
      </c>
      <c r="BD576" s="1">
        <v>122</v>
      </c>
      <c r="BE576" s="1" t="s">
        <v>52</v>
      </c>
      <c r="BF576" s="1" t="s">
        <v>52</v>
      </c>
      <c r="BG576" s="1">
        <v>83</v>
      </c>
      <c r="BH576" s="1">
        <f t="shared" si="196"/>
        <v>-1.15533633968793</v>
      </c>
      <c r="BI576" s="1">
        <f t="shared" si="197"/>
        <v>0.817592884243045</v>
      </c>
    </row>
    <row r="577" spans="1:61">
      <c r="A577" s="1">
        <v>418</v>
      </c>
      <c r="B577" s="1" t="s">
        <v>64</v>
      </c>
      <c r="C577" s="1" t="str">
        <f>_xlfn.XLOOKUP(A577,All!$A:$A,All!$C:$C,"")</f>
        <v>Cu-Cr-Mg</v>
      </c>
      <c r="D577" s="1">
        <v>1</v>
      </c>
      <c r="E577" s="1" t="s">
        <v>1344</v>
      </c>
      <c r="F577" s="1">
        <f t="shared" si="176"/>
        <v>99.53</v>
      </c>
      <c r="G577" s="1">
        <v>0</v>
      </c>
      <c r="H577" s="1">
        <v>0.28</v>
      </c>
      <c r="I577" s="1">
        <v>0.19</v>
      </c>
      <c r="J577" s="1">
        <v>0</v>
      </c>
      <c r="K577" s="1">
        <v>0</v>
      </c>
      <c r="L577" s="1">
        <v>0</v>
      </c>
      <c r="M577" s="1" t="s">
        <v>1345</v>
      </c>
      <c r="N577" s="1" cm="1">
        <f t="array" ref="N577">(F577/$F$4)/SUMPRODUCT($F577:$L577/$F$4:$L$4)*100</f>
        <v>99.164127400591</v>
      </c>
      <c r="O577" s="1" cm="1">
        <f t="array" ref="O577">(G577/$G$4)/SUMPRODUCT($F577:$L577/$F$4:$L$4)*100</f>
        <v>0</v>
      </c>
      <c r="P577" s="1" cm="1">
        <f t="array" ref="P577">(H577/$H$4)/SUMPRODUCT($F577:$L577/$F$4:$L$4)*100</f>
        <v>0.340939174475336</v>
      </c>
      <c r="Q577" s="1" cm="1">
        <f t="array" ref="Q577">(I577/$I$4)/SUMPRODUCT($F577:$L577/$F$4:$L$4)*100</f>
        <v>0.494933424933688</v>
      </c>
      <c r="R577" s="1" cm="1">
        <f t="array" ref="R577">(J577/$J$4)/SUMPRODUCT($F577:$L577/$F$4:$L$4)*100</f>
        <v>0</v>
      </c>
      <c r="S577" s="1" cm="1">
        <f t="array" ref="S577">(K577/$K$4)/SUMPRODUCT($F577:$L577/$F$4:$L$4)*100</f>
        <v>0</v>
      </c>
      <c r="T577" s="1" cm="1">
        <f t="array" ref="T577">(L577/$L$4)/SUMPRODUCT($F577:$L577/$F$4:$L$4)*100</f>
        <v>0</v>
      </c>
      <c r="U577" s="1">
        <f t="shared" si="177"/>
        <v>100</v>
      </c>
      <c r="V577" s="1">
        <f t="shared" si="178"/>
        <v>0</v>
      </c>
      <c r="W577" s="1">
        <f t="shared" si="179"/>
        <v>0</v>
      </c>
      <c r="X577" s="1">
        <f t="shared" si="180"/>
        <v>0</v>
      </c>
      <c r="Y577" s="1">
        <f t="shared" si="181"/>
        <v>0</v>
      </c>
      <c r="Z577" s="1">
        <f t="shared" si="182"/>
        <v>0</v>
      </c>
      <c r="AA577" s="1">
        <f t="shared" si="183"/>
        <v>0</v>
      </c>
      <c r="AB577" s="1">
        <f t="shared" si="184"/>
        <v>0.28</v>
      </c>
      <c r="AC577" s="1">
        <f t="shared" si="185"/>
        <v>0</v>
      </c>
      <c r="AD577" s="1">
        <f t="shared" si="186"/>
        <v>1.21763990884049</v>
      </c>
      <c r="AE577" s="1">
        <f t="shared" si="187"/>
        <v>0</v>
      </c>
      <c r="AF577" s="1">
        <f t="shared" si="188"/>
        <v>0</v>
      </c>
      <c r="AG577" s="1">
        <f t="shared" si="189"/>
        <v>0</v>
      </c>
      <c r="AH577" s="7">
        <f t="shared" si="190"/>
        <v>0.00835872599409029</v>
      </c>
      <c r="AI577" s="7" cm="1">
        <f t="array" ref="AI577">SQRT(SUMPRODUCT(N577:T577/100,(1-($N$4:$T$4/(SUMPRODUCT(N577:T577,$N$4:$T$4)/100)))^2))</f>
        <v>0.0175226167900417</v>
      </c>
      <c r="AJ577" s="7" cm="1">
        <f t="array" ref="AJ577">SUMPRODUCT(N577:T577,$N$3:$T$3)/100</f>
        <v>1.89626163877415</v>
      </c>
      <c r="AK577" s="7" cm="1">
        <f t="array" ref="AK577">SUMPRODUCT(N577:T577/100,($N$3:$T$3-(SUMPRODUCT(N577:T577,$N$3:$T$3)/100))^2)</f>
        <v>0.00190526887203702</v>
      </c>
      <c r="AL577" s="7" cm="1">
        <f t="array" ref="AL577">SUMPRODUCT(N577:T577/100,($N$2:$T$2-(SUMPRODUCT(N577:T577,$N$2:$T$2)/100))^2)</f>
        <v>0.482337420603092</v>
      </c>
      <c r="AM577" s="7" cm="1">
        <f t="array" ref="AM577">SUMPRODUCT(N577:T577,$N$2:$T$2)/100</f>
        <v>10.9384090330322</v>
      </c>
      <c r="AN577" s="1" cm="1">
        <f t="array" ref="AN577">SUMPRODUCT(N577:T577,$N$1:$T$1)/100</f>
        <v>1085.2727359316</v>
      </c>
      <c r="AO577" s="1" cm="1">
        <f t="array" ref="AO577">-8.314*SUMPRODUCT((N577:T577/100)*LN(N577:T577/100+0.000000000001))</f>
        <v>0.448679602278736</v>
      </c>
      <c r="AP577" s="1" cm="1">
        <f t="array" ref="AP577">SUMPRODUCT((N577:T577/100)^2)</f>
        <v>0.983388536173645</v>
      </c>
      <c r="AQ577" s="1" cm="1">
        <f t="array" ref="AQ577">1/SUMPRODUCT((N577:T577/100)^2)</f>
        <v>1.01689206576578</v>
      </c>
      <c r="AR577" s="1" t="s">
        <v>54</v>
      </c>
      <c r="AS577" s="6">
        <f t="shared" si="191"/>
        <v>0</v>
      </c>
      <c r="AT577" s="1">
        <v>949.85</v>
      </c>
      <c r="AU577" s="1">
        <v>4</v>
      </c>
      <c r="AV577" s="1">
        <v>0</v>
      </c>
      <c r="AW577" s="1">
        <v>449.85</v>
      </c>
      <c r="AX577" s="1">
        <v>8</v>
      </c>
      <c r="AY577" s="5">
        <f t="shared" si="192"/>
        <v>0</v>
      </c>
      <c r="AZ577" s="1">
        <f t="shared" si="193"/>
        <v>0</v>
      </c>
      <c r="BA577" s="1">
        <f t="shared" si="194"/>
        <v>3598.8</v>
      </c>
      <c r="BB577" s="1">
        <f t="shared" si="195"/>
        <v>500</v>
      </c>
      <c r="BC577" s="1" t="s">
        <v>51</v>
      </c>
      <c r="BD577" s="1">
        <v>123</v>
      </c>
      <c r="BE577" s="1" t="s">
        <v>52</v>
      </c>
      <c r="BF577" s="1" t="s">
        <v>52</v>
      </c>
      <c r="BG577" s="1">
        <v>83</v>
      </c>
      <c r="BH577" s="1">
        <f t="shared" si="196"/>
        <v>-1.14247541462937</v>
      </c>
      <c r="BI577" s="1">
        <f t="shared" si="197"/>
        <v>0.814554686813047</v>
      </c>
    </row>
    <row r="578" spans="1:61">
      <c r="A578" s="1">
        <v>297</v>
      </c>
      <c r="B578" s="1" t="s">
        <v>64</v>
      </c>
      <c r="C578" s="1" t="str">
        <f>_xlfn.XLOOKUP(A578,All!$A:$A,All!$C:$C,"")</f>
        <v>Cu-Cr-Mg</v>
      </c>
      <c r="D578" s="1">
        <v>1</v>
      </c>
      <c r="E578" s="1" t="s">
        <v>1344</v>
      </c>
      <c r="F578" s="1">
        <f t="shared" si="176"/>
        <v>99.53</v>
      </c>
      <c r="G578" s="1">
        <v>0</v>
      </c>
      <c r="H578" s="1">
        <v>0.28</v>
      </c>
      <c r="I578" s="1">
        <v>0.19</v>
      </c>
      <c r="J578" s="1">
        <v>0</v>
      </c>
      <c r="K578" s="1">
        <v>0</v>
      </c>
      <c r="L578" s="1">
        <v>0</v>
      </c>
      <c r="M578" s="1" t="s">
        <v>1345</v>
      </c>
      <c r="N578" s="1" cm="1">
        <f t="array" ref="N578">(F578/$F$4)/SUMPRODUCT($F578:$L578/$F$4:$L$4)*100</f>
        <v>99.164127400591</v>
      </c>
      <c r="O578" s="1" cm="1">
        <f t="array" ref="O578">(G578/$G$4)/SUMPRODUCT($F578:$L578/$F$4:$L$4)*100</f>
        <v>0</v>
      </c>
      <c r="P578" s="1" cm="1">
        <f t="array" ref="P578">(H578/$H$4)/SUMPRODUCT($F578:$L578/$F$4:$L$4)*100</f>
        <v>0.340939174475336</v>
      </c>
      <c r="Q578" s="1" cm="1">
        <f t="array" ref="Q578">(I578/$I$4)/SUMPRODUCT($F578:$L578/$F$4:$L$4)*100</f>
        <v>0.494933424933688</v>
      </c>
      <c r="R578" s="1" cm="1">
        <f t="array" ref="R578">(J578/$J$4)/SUMPRODUCT($F578:$L578/$F$4:$L$4)*100</f>
        <v>0</v>
      </c>
      <c r="S578" s="1" cm="1">
        <f t="array" ref="S578">(K578/$K$4)/SUMPRODUCT($F578:$L578/$F$4:$L$4)*100</f>
        <v>0</v>
      </c>
      <c r="T578" s="1" cm="1">
        <f t="array" ref="T578">(L578/$L$4)/SUMPRODUCT($F578:$L578/$F$4:$L$4)*100</f>
        <v>0</v>
      </c>
      <c r="U578" s="1">
        <f t="shared" si="177"/>
        <v>100</v>
      </c>
      <c r="V578" s="1">
        <f t="shared" si="178"/>
        <v>0</v>
      </c>
      <c r="W578" s="1">
        <f t="shared" si="179"/>
        <v>0</v>
      </c>
      <c r="X578" s="1">
        <f t="shared" si="180"/>
        <v>0</v>
      </c>
      <c r="Y578" s="1">
        <f t="shared" si="181"/>
        <v>0</v>
      </c>
      <c r="Z578" s="1">
        <f t="shared" si="182"/>
        <v>0</v>
      </c>
      <c r="AA578" s="1">
        <f t="shared" si="183"/>
        <v>0</v>
      </c>
      <c r="AB578" s="1">
        <f t="shared" si="184"/>
        <v>0.28</v>
      </c>
      <c r="AC578" s="1">
        <f t="shared" si="185"/>
        <v>0</v>
      </c>
      <c r="AD578" s="1">
        <f t="shared" si="186"/>
        <v>1.21763990884049</v>
      </c>
      <c r="AE578" s="1">
        <f t="shared" si="187"/>
        <v>0</v>
      </c>
      <c r="AF578" s="1">
        <f t="shared" si="188"/>
        <v>0</v>
      </c>
      <c r="AG578" s="1">
        <f t="shared" si="189"/>
        <v>0</v>
      </c>
      <c r="AH578" s="7">
        <f t="shared" si="190"/>
        <v>0.00835872599409029</v>
      </c>
      <c r="AI578" s="7" cm="1">
        <f t="array" ref="AI578">SQRT(SUMPRODUCT(N578:T578/100,(1-($N$4:$T$4/(SUMPRODUCT(N578:T578,$N$4:$T$4)/100)))^2))</f>
        <v>0.0175226167900417</v>
      </c>
      <c r="AJ578" s="7" cm="1">
        <f t="array" ref="AJ578">SUMPRODUCT(N578:T578,$N$3:$T$3)/100</f>
        <v>1.89626163877415</v>
      </c>
      <c r="AK578" s="7" cm="1">
        <f t="array" ref="AK578">SUMPRODUCT(N578:T578/100,($N$3:$T$3-(SUMPRODUCT(N578:T578,$N$3:$T$3)/100))^2)</f>
        <v>0.00190526887203702</v>
      </c>
      <c r="AL578" s="7" cm="1">
        <f t="array" ref="AL578">SUMPRODUCT(N578:T578/100,($N$2:$T$2-(SUMPRODUCT(N578:T578,$N$2:$T$2)/100))^2)</f>
        <v>0.482337420603092</v>
      </c>
      <c r="AM578" s="7" cm="1">
        <f t="array" ref="AM578">SUMPRODUCT(N578:T578,$N$2:$T$2)/100</f>
        <v>10.9384090330322</v>
      </c>
      <c r="AN578" s="1" cm="1">
        <f t="array" ref="AN578">SUMPRODUCT(N578:T578,$N$1:$T$1)/100</f>
        <v>1085.2727359316</v>
      </c>
      <c r="AO578" s="1" cm="1">
        <f t="array" ref="AO578">-8.314*SUMPRODUCT((N578:T578/100)*LN(N578:T578/100+0.000000000001))</f>
        <v>0.448679602278736</v>
      </c>
      <c r="AP578" s="1" cm="1">
        <f t="array" ref="AP578">SUMPRODUCT((N578:T578/100)^2)</f>
        <v>0.983388536173645</v>
      </c>
      <c r="AQ578" s="1" cm="1">
        <f t="array" ref="AQ578">1/SUMPRODUCT((N578:T578/100)^2)</f>
        <v>1.01689206576578</v>
      </c>
      <c r="AR578" s="1" t="s">
        <v>54</v>
      </c>
      <c r="AS578" s="6">
        <f t="shared" si="191"/>
        <v>0</v>
      </c>
      <c r="AT578" s="1">
        <v>949.85</v>
      </c>
      <c r="AU578" s="1">
        <v>4</v>
      </c>
      <c r="AV578" s="1">
        <v>0</v>
      </c>
      <c r="AW578" s="1">
        <v>479.85</v>
      </c>
      <c r="AX578" s="1">
        <v>1</v>
      </c>
      <c r="AY578" s="5">
        <f t="shared" si="192"/>
        <v>0</v>
      </c>
      <c r="AZ578" s="1">
        <f t="shared" si="193"/>
        <v>0</v>
      </c>
      <c r="BA578" s="1">
        <f t="shared" si="194"/>
        <v>479.85</v>
      </c>
      <c r="BB578" s="1">
        <f t="shared" si="195"/>
        <v>470</v>
      </c>
      <c r="BC578" s="1" t="s">
        <v>51</v>
      </c>
      <c r="BD578" s="1">
        <v>111</v>
      </c>
      <c r="BE578" s="1" t="s">
        <v>52</v>
      </c>
      <c r="BF578" s="1" t="s">
        <v>52</v>
      </c>
      <c r="BG578" s="1">
        <v>82</v>
      </c>
      <c r="BH578" s="1">
        <f t="shared" si="196"/>
        <v>-1.29680651533215</v>
      </c>
      <c r="BI578" s="1">
        <f t="shared" si="197"/>
        <v>0.852769356557038</v>
      </c>
    </row>
    <row r="579" spans="1:61">
      <c r="A579" s="1">
        <v>327</v>
      </c>
      <c r="B579" s="1" t="s">
        <v>64</v>
      </c>
      <c r="C579" s="1" t="str">
        <f>_xlfn.XLOOKUP(A579,All!$A:$A,All!$C:$C,"")</f>
        <v>Cu-Cr-Mg</v>
      </c>
      <c r="D579" s="1">
        <v>1</v>
      </c>
      <c r="E579" s="1" t="s">
        <v>1344</v>
      </c>
      <c r="F579" s="1">
        <f t="shared" si="176"/>
        <v>99.53</v>
      </c>
      <c r="G579" s="1">
        <v>0</v>
      </c>
      <c r="H579" s="1">
        <v>0.28</v>
      </c>
      <c r="I579" s="1">
        <v>0.19</v>
      </c>
      <c r="J579" s="1">
        <v>0</v>
      </c>
      <c r="K579" s="1">
        <v>0</v>
      </c>
      <c r="L579" s="1">
        <v>0</v>
      </c>
      <c r="M579" s="1" t="s">
        <v>1345</v>
      </c>
      <c r="N579" s="1" cm="1">
        <f t="array" ref="N579">(F579/$F$4)/SUMPRODUCT($F579:$L579/$F$4:$L$4)*100</f>
        <v>99.164127400591</v>
      </c>
      <c r="O579" s="1" cm="1">
        <f t="array" ref="O579">(G579/$G$4)/SUMPRODUCT($F579:$L579/$F$4:$L$4)*100</f>
        <v>0</v>
      </c>
      <c r="P579" s="1" cm="1">
        <f t="array" ref="P579">(H579/$H$4)/SUMPRODUCT($F579:$L579/$F$4:$L$4)*100</f>
        <v>0.340939174475336</v>
      </c>
      <c r="Q579" s="1" cm="1">
        <f t="array" ref="Q579">(I579/$I$4)/SUMPRODUCT($F579:$L579/$F$4:$L$4)*100</f>
        <v>0.494933424933688</v>
      </c>
      <c r="R579" s="1" cm="1">
        <f t="array" ref="R579">(J579/$J$4)/SUMPRODUCT($F579:$L579/$F$4:$L$4)*100</f>
        <v>0</v>
      </c>
      <c r="S579" s="1" cm="1">
        <f t="array" ref="S579">(K579/$K$4)/SUMPRODUCT($F579:$L579/$F$4:$L$4)*100</f>
        <v>0</v>
      </c>
      <c r="T579" s="1" cm="1">
        <f t="array" ref="T579">(L579/$L$4)/SUMPRODUCT($F579:$L579/$F$4:$L$4)*100</f>
        <v>0</v>
      </c>
      <c r="U579" s="1">
        <f t="shared" si="177"/>
        <v>100</v>
      </c>
      <c r="V579" s="1">
        <f t="shared" si="178"/>
        <v>0</v>
      </c>
      <c r="W579" s="1">
        <f t="shared" si="179"/>
        <v>0</v>
      </c>
      <c r="X579" s="1">
        <f t="shared" si="180"/>
        <v>0</v>
      </c>
      <c r="Y579" s="1">
        <f t="shared" si="181"/>
        <v>0</v>
      </c>
      <c r="Z579" s="1">
        <f t="shared" si="182"/>
        <v>0</v>
      </c>
      <c r="AA579" s="1">
        <f t="shared" si="183"/>
        <v>0</v>
      </c>
      <c r="AB579" s="1">
        <f t="shared" si="184"/>
        <v>0.28</v>
      </c>
      <c r="AC579" s="1">
        <f t="shared" si="185"/>
        <v>0</v>
      </c>
      <c r="AD579" s="1">
        <f t="shared" si="186"/>
        <v>1.21763990884049</v>
      </c>
      <c r="AE579" s="1">
        <f t="shared" si="187"/>
        <v>0</v>
      </c>
      <c r="AF579" s="1">
        <f t="shared" si="188"/>
        <v>0</v>
      </c>
      <c r="AG579" s="1">
        <f t="shared" si="189"/>
        <v>0</v>
      </c>
      <c r="AH579" s="7">
        <f t="shared" si="190"/>
        <v>0.00835872599409029</v>
      </c>
      <c r="AI579" s="7" cm="1">
        <f t="array" ref="AI579">SQRT(SUMPRODUCT(N579:T579/100,(1-($N$4:$T$4/(SUMPRODUCT(N579:T579,$N$4:$T$4)/100)))^2))</f>
        <v>0.0175226167900417</v>
      </c>
      <c r="AJ579" s="7" cm="1">
        <f t="array" ref="AJ579">SUMPRODUCT(N579:T579,$N$3:$T$3)/100</f>
        <v>1.89626163877415</v>
      </c>
      <c r="AK579" s="7" cm="1">
        <f t="array" ref="AK579">SUMPRODUCT(N579:T579/100,($N$3:$T$3-(SUMPRODUCT(N579:T579,$N$3:$T$3)/100))^2)</f>
        <v>0.00190526887203702</v>
      </c>
      <c r="AL579" s="7" cm="1">
        <f t="array" ref="AL579">SUMPRODUCT(N579:T579/100,($N$2:$T$2-(SUMPRODUCT(N579:T579,$N$2:$T$2)/100))^2)</f>
        <v>0.482337420603092</v>
      </c>
      <c r="AM579" s="7" cm="1">
        <f t="array" ref="AM579">SUMPRODUCT(N579:T579,$N$2:$T$2)/100</f>
        <v>10.9384090330322</v>
      </c>
      <c r="AN579" s="1" cm="1">
        <f t="array" ref="AN579">SUMPRODUCT(N579:T579,$N$1:$T$1)/100</f>
        <v>1085.2727359316</v>
      </c>
      <c r="AO579" s="1" cm="1">
        <f t="array" ref="AO579">-8.314*SUMPRODUCT((N579:T579/100)*LN(N579:T579/100+0.000000000001))</f>
        <v>0.448679602278736</v>
      </c>
      <c r="AP579" s="1" cm="1">
        <f t="array" ref="AP579">SUMPRODUCT((N579:T579/100)^2)</f>
        <v>0.983388536173645</v>
      </c>
      <c r="AQ579" s="1" cm="1">
        <f t="array" ref="AQ579">1/SUMPRODUCT((N579:T579/100)^2)</f>
        <v>1.01689206576578</v>
      </c>
      <c r="AR579" s="1" t="s">
        <v>54</v>
      </c>
      <c r="AS579" s="6">
        <f t="shared" si="191"/>
        <v>0</v>
      </c>
      <c r="AT579" s="1">
        <v>949.85</v>
      </c>
      <c r="AU579" s="1">
        <v>4</v>
      </c>
      <c r="AV579" s="1">
        <v>0</v>
      </c>
      <c r="AW579" s="1">
        <v>479.85</v>
      </c>
      <c r="AX579" s="1">
        <v>2</v>
      </c>
      <c r="AY579" s="5">
        <f t="shared" si="192"/>
        <v>0</v>
      </c>
      <c r="AZ579" s="1">
        <f t="shared" si="193"/>
        <v>0</v>
      </c>
      <c r="BA579" s="1">
        <f t="shared" si="194"/>
        <v>959.7</v>
      </c>
      <c r="BB579" s="1">
        <f t="shared" si="195"/>
        <v>470</v>
      </c>
      <c r="BC579" s="1" t="s">
        <v>51</v>
      </c>
      <c r="BD579" s="1">
        <v>112</v>
      </c>
      <c r="BE579" s="1" t="s">
        <v>52</v>
      </c>
      <c r="BF579" s="1" t="s">
        <v>52</v>
      </c>
      <c r="BG579" s="1">
        <v>82</v>
      </c>
      <c r="BH579" s="1">
        <f t="shared" si="196"/>
        <v>-1.28394559027358</v>
      </c>
      <c r="BI579" s="1">
        <f t="shared" si="197"/>
        <v>0.849735123882455</v>
      </c>
    </row>
    <row r="580" spans="1:61">
      <c r="A580" s="1">
        <v>433</v>
      </c>
      <c r="B580" s="1" t="s">
        <v>64</v>
      </c>
      <c r="C580" s="1" t="str">
        <f>_xlfn.XLOOKUP(A580,All!$A:$A,All!$C:$C,"")</f>
        <v>Cu-Cr-Mg</v>
      </c>
      <c r="D580" s="1">
        <v>1</v>
      </c>
      <c r="E580" s="1" t="s">
        <v>1344</v>
      </c>
      <c r="F580" s="1">
        <f t="shared" si="176"/>
        <v>99.53</v>
      </c>
      <c r="G580" s="1">
        <v>0</v>
      </c>
      <c r="H580" s="1">
        <v>0.28</v>
      </c>
      <c r="I580" s="1">
        <v>0.19</v>
      </c>
      <c r="J580" s="1">
        <v>0</v>
      </c>
      <c r="K580" s="1">
        <v>0</v>
      </c>
      <c r="L580" s="1">
        <v>0</v>
      </c>
      <c r="M580" s="1" t="s">
        <v>1345</v>
      </c>
      <c r="N580" s="1" cm="1">
        <f t="array" ref="N580">(F580/$F$4)/SUMPRODUCT($F580:$L580/$F$4:$L$4)*100</f>
        <v>99.164127400591</v>
      </c>
      <c r="O580" s="1" cm="1">
        <f t="array" ref="O580">(G580/$G$4)/SUMPRODUCT($F580:$L580/$F$4:$L$4)*100</f>
        <v>0</v>
      </c>
      <c r="P580" s="1" cm="1">
        <f t="array" ref="P580">(H580/$H$4)/SUMPRODUCT($F580:$L580/$F$4:$L$4)*100</f>
        <v>0.340939174475336</v>
      </c>
      <c r="Q580" s="1" cm="1">
        <f t="array" ref="Q580">(I580/$I$4)/SUMPRODUCT($F580:$L580/$F$4:$L$4)*100</f>
        <v>0.494933424933688</v>
      </c>
      <c r="R580" s="1" cm="1">
        <f t="array" ref="R580">(J580/$J$4)/SUMPRODUCT($F580:$L580/$F$4:$L$4)*100</f>
        <v>0</v>
      </c>
      <c r="S580" s="1" cm="1">
        <f t="array" ref="S580">(K580/$K$4)/SUMPRODUCT($F580:$L580/$F$4:$L$4)*100</f>
        <v>0</v>
      </c>
      <c r="T580" s="1" cm="1">
        <f t="array" ref="T580">(L580/$L$4)/SUMPRODUCT($F580:$L580/$F$4:$L$4)*100</f>
        <v>0</v>
      </c>
      <c r="U580" s="1">
        <f t="shared" si="177"/>
        <v>100</v>
      </c>
      <c r="V580" s="1">
        <f t="shared" si="178"/>
        <v>0</v>
      </c>
      <c r="W580" s="1">
        <f t="shared" si="179"/>
        <v>0</v>
      </c>
      <c r="X580" s="1">
        <f t="shared" si="180"/>
        <v>0</v>
      </c>
      <c r="Y580" s="1">
        <f t="shared" si="181"/>
        <v>0</v>
      </c>
      <c r="Z580" s="1">
        <f t="shared" si="182"/>
        <v>0</v>
      </c>
      <c r="AA580" s="1">
        <f t="shared" si="183"/>
        <v>0</v>
      </c>
      <c r="AB580" s="1">
        <f t="shared" si="184"/>
        <v>0.28</v>
      </c>
      <c r="AC580" s="1">
        <f t="shared" si="185"/>
        <v>0</v>
      </c>
      <c r="AD580" s="1">
        <f t="shared" si="186"/>
        <v>1.21763990884049</v>
      </c>
      <c r="AE580" s="1">
        <f t="shared" si="187"/>
        <v>0</v>
      </c>
      <c r="AF580" s="1">
        <f t="shared" si="188"/>
        <v>0</v>
      </c>
      <c r="AG580" s="1">
        <f t="shared" si="189"/>
        <v>0</v>
      </c>
      <c r="AH580" s="7">
        <f t="shared" si="190"/>
        <v>0.00835872599409029</v>
      </c>
      <c r="AI580" s="7" cm="1">
        <f t="array" ref="AI580">SQRT(SUMPRODUCT(N580:T580/100,(1-($N$4:$T$4/(SUMPRODUCT(N580:T580,$N$4:$T$4)/100)))^2))</f>
        <v>0.0175226167900417</v>
      </c>
      <c r="AJ580" s="7" cm="1">
        <f t="array" ref="AJ580">SUMPRODUCT(N580:T580,$N$3:$T$3)/100</f>
        <v>1.89626163877415</v>
      </c>
      <c r="AK580" s="7" cm="1">
        <f t="array" ref="AK580">SUMPRODUCT(N580:T580/100,($N$3:$T$3-(SUMPRODUCT(N580:T580,$N$3:$T$3)/100))^2)</f>
        <v>0.00190526887203702</v>
      </c>
      <c r="AL580" s="7" cm="1">
        <f t="array" ref="AL580">SUMPRODUCT(N580:T580/100,($N$2:$T$2-(SUMPRODUCT(N580:T580,$N$2:$T$2)/100))^2)</f>
        <v>0.482337420603092</v>
      </c>
      <c r="AM580" s="7" cm="1">
        <f t="array" ref="AM580">SUMPRODUCT(N580:T580,$N$2:$T$2)/100</f>
        <v>10.9384090330322</v>
      </c>
      <c r="AN580" s="1" cm="1">
        <f t="array" ref="AN580">SUMPRODUCT(N580:T580,$N$1:$T$1)/100</f>
        <v>1085.2727359316</v>
      </c>
      <c r="AO580" s="1" cm="1">
        <f t="array" ref="AO580">-8.314*SUMPRODUCT((N580:T580/100)*LN(N580:T580/100+0.000000000001))</f>
        <v>0.448679602278736</v>
      </c>
      <c r="AP580" s="1" cm="1">
        <f t="array" ref="AP580">SUMPRODUCT((N580:T580/100)^2)</f>
        <v>0.983388536173645</v>
      </c>
      <c r="AQ580" s="1" cm="1">
        <f t="array" ref="AQ580">1/SUMPRODUCT((N580:T580/100)^2)</f>
        <v>1.01689206576578</v>
      </c>
      <c r="AR580" s="1" t="s">
        <v>54</v>
      </c>
      <c r="AS580" s="6">
        <f t="shared" si="191"/>
        <v>0</v>
      </c>
      <c r="AT580" s="1">
        <v>949.85</v>
      </c>
      <c r="AU580" s="1">
        <v>4</v>
      </c>
      <c r="AV580" s="1">
        <v>0</v>
      </c>
      <c r="AW580" s="1">
        <v>419.85</v>
      </c>
      <c r="AX580" s="1">
        <v>12</v>
      </c>
      <c r="AY580" s="5">
        <f t="shared" si="192"/>
        <v>0</v>
      </c>
      <c r="AZ580" s="1">
        <f t="shared" si="193"/>
        <v>0</v>
      </c>
      <c r="BA580" s="1">
        <f t="shared" si="194"/>
        <v>5038.2</v>
      </c>
      <c r="BB580" s="1">
        <f t="shared" si="195"/>
        <v>530</v>
      </c>
      <c r="BC580" s="1" t="s">
        <v>51</v>
      </c>
      <c r="BD580" s="1">
        <v>126</v>
      </c>
      <c r="BE580" s="1" t="s">
        <v>52</v>
      </c>
      <c r="BF580" s="1" t="s">
        <v>52</v>
      </c>
      <c r="BG580" s="1">
        <v>82</v>
      </c>
      <c r="BH580" s="1">
        <f t="shared" si="196"/>
        <v>-1.10389263945367</v>
      </c>
      <c r="BI580" s="1">
        <f t="shared" si="197"/>
        <v>0.807282256517311</v>
      </c>
    </row>
    <row r="581" spans="1:61">
      <c r="A581" s="1">
        <v>326</v>
      </c>
      <c r="B581" s="1" t="s">
        <v>64</v>
      </c>
      <c r="C581" s="1" t="str">
        <f>_xlfn.XLOOKUP(A581,All!$A:$A,All!$C:$C,"")</f>
        <v>Cu-Cr-Mg</v>
      </c>
      <c r="D581" s="1">
        <v>1</v>
      </c>
      <c r="E581" s="1" t="s">
        <v>1344</v>
      </c>
      <c r="F581" s="1">
        <f t="shared" si="176"/>
        <v>99.53</v>
      </c>
      <c r="G581" s="1">
        <v>0</v>
      </c>
      <c r="H581" s="1">
        <v>0.28</v>
      </c>
      <c r="I581" s="1">
        <v>0.19</v>
      </c>
      <c r="J581" s="1">
        <v>0</v>
      </c>
      <c r="K581" s="1">
        <v>0</v>
      </c>
      <c r="L581" s="1">
        <v>0</v>
      </c>
      <c r="M581" s="1" t="s">
        <v>1345</v>
      </c>
      <c r="N581" s="1" cm="1">
        <f t="array" ref="N581">(F581/$F$4)/SUMPRODUCT($F581:$L581/$F$4:$L$4)*100</f>
        <v>99.164127400591</v>
      </c>
      <c r="O581" s="1" cm="1">
        <f t="array" ref="O581">(G581/$G$4)/SUMPRODUCT($F581:$L581/$F$4:$L$4)*100</f>
        <v>0</v>
      </c>
      <c r="P581" s="1" cm="1">
        <f t="array" ref="P581">(H581/$H$4)/SUMPRODUCT($F581:$L581/$F$4:$L$4)*100</f>
        <v>0.340939174475336</v>
      </c>
      <c r="Q581" s="1" cm="1">
        <f t="array" ref="Q581">(I581/$I$4)/SUMPRODUCT($F581:$L581/$F$4:$L$4)*100</f>
        <v>0.494933424933688</v>
      </c>
      <c r="R581" s="1" cm="1">
        <f t="array" ref="R581">(J581/$J$4)/SUMPRODUCT($F581:$L581/$F$4:$L$4)*100</f>
        <v>0</v>
      </c>
      <c r="S581" s="1" cm="1">
        <f t="array" ref="S581">(K581/$K$4)/SUMPRODUCT($F581:$L581/$F$4:$L$4)*100</f>
        <v>0</v>
      </c>
      <c r="T581" s="1" cm="1">
        <f t="array" ref="T581">(L581/$L$4)/SUMPRODUCT($F581:$L581/$F$4:$L$4)*100</f>
        <v>0</v>
      </c>
      <c r="U581" s="1">
        <f t="shared" si="177"/>
        <v>100</v>
      </c>
      <c r="V581" s="1">
        <f t="shared" si="178"/>
        <v>0</v>
      </c>
      <c r="W581" s="1">
        <f t="shared" si="179"/>
        <v>0</v>
      </c>
      <c r="X581" s="1">
        <f t="shared" si="180"/>
        <v>0</v>
      </c>
      <c r="Y581" s="1">
        <f t="shared" si="181"/>
        <v>0</v>
      </c>
      <c r="Z581" s="1">
        <f t="shared" si="182"/>
        <v>0</v>
      </c>
      <c r="AA581" s="1">
        <f t="shared" si="183"/>
        <v>0</v>
      </c>
      <c r="AB581" s="1">
        <f t="shared" si="184"/>
        <v>0.28</v>
      </c>
      <c r="AC581" s="1">
        <f t="shared" si="185"/>
        <v>0</v>
      </c>
      <c r="AD581" s="1">
        <f t="shared" si="186"/>
        <v>1.21763990884049</v>
      </c>
      <c r="AE581" s="1">
        <f t="shared" si="187"/>
        <v>0</v>
      </c>
      <c r="AF581" s="1">
        <f t="shared" si="188"/>
        <v>0</v>
      </c>
      <c r="AG581" s="1">
        <f t="shared" si="189"/>
        <v>0</v>
      </c>
      <c r="AH581" s="7">
        <f t="shared" si="190"/>
        <v>0.00835872599409029</v>
      </c>
      <c r="AI581" s="7" cm="1">
        <f t="array" ref="AI581">SQRT(SUMPRODUCT(N581:T581/100,(1-($N$4:$T$4/(SUMPRODUCT(N581:T581,$N$4:$T$4)/100)))^2))</f>
        <v>0.0175226167900417</v>
      </c>
      <c r="AJ581" s="7" cm="1">
        <f t="array" ref="AJ581">SUMPRODUCT(N581:T581,$N$3:$T$3)/100</f>
        <v>1.89626163877415</v>
      </c>
      <c r="AK581" s="7" cm="1">
        <f t="array" ref="AK581">SUMPRODUCT(N581:T581/100,($N$3:$T$3-(SUMPRODUCT(N581:T581,$N$3:$T$3)/100))^2)</f>
        <v>0.00190526887203702</v>
      </c>
      <c r="AL581" s="7" cm="1">
        <f t="array" ref="AL581">SUMPRODUCT(N581:T581/100,($N$2:$T$2-(SUMPRODUCT(N581:T581,$N$2:$T$2)/100))^2)</f>
        <v>0.482337420603092</v>
      </c>
      <c r="AM581" s="7" cm="1">
        <f t="array" ref="AM581">SUMPRODUCT(N581:T581,$N$2:$T$2)/100</f>
        <v>10.9384090330322</v>
      </c>
      <c r="AN581" s="1" cm="1">
        <f t="array" ref="AN581">SUMPRODUCT(N581:T581,$N$1:$T$1)/100</f>
        <v>1085.2727359316</v>
      </c>
      <c r="AO581" s="1" cm="1">
        <f t="array" ref="AO581">-8.314*SUMPRODUCT((N581:T581/100)*LN(N581:T581/100+0.000000000001))</f>
        <v>0.448679602278736</v>
      </c>
      <c r="AP581" s="1" cm="1">
        <f t="array" ref="AP581">SUMPRODUCT((N581:T581/100)^2)</f>
        <v>0.983388536173645</v>
      </c>
      <c r="AQ581" s="1" cm="1">
        <f t="array" ref="AQ581">1/SUMPRODUCT((N581:T581/100)^2)</f>
        <v>1.01689206576578</v>
      </c>
      <c r="AR581" s="1" t="s">
        <v>54</v>
      </c>
      <c r="AS581" s="6">
        <f t="shared" si="191"/>
        <v>0</v>
      </c>
      <c r="AT581" s="1">
        <v>949.85</v>
      </c>
      <c r="AU581" s="1">
        <v>4</v>
      </c>
      <c r="AV581" s="1">
        <v>0</v>
      </c>
      <c r="AW581" s="1">
        <v>449.85</v>
      </c>
      <c r="AX581" s="1">
        <v>2</v>
      </c>
      <c r="AY581" s="5">
        <f t="shared" si="192"/>
        <v>0</v>
      </c>
      <c r="AZ581" s="1">
        <f t="shared" si="193"/>
        <v>0</v>
      </c>
      <c r="BA581" s="1">
        <f t="shared" si="194"/>
        <v>899.7</v>
      </c>
      <c r="BB581" s="1">
        <f t="shared" si="195"/>
        <v>500</v>
      </c>
      <c r="BC581" s="1" t="s">
        <v>51</v>
      </c>
      <c r="BD581" s="1">
        <v>121</v>
      </c>
      <c r="BE581" s="1" t="s">
        <v>52</v>
      </c>
      <c r="BF581" s="1" t="s">
        <v>52</v>
      </c>
      <c r="BG581" s="1">
        <v>80</v>
      </c>
      <c r="BH581" s="1">
        <f t="shared" si="196"/>
        <v>-1.1681972647465</v>
      </c>
      <c r="BI581" s="1">
        <f t="shared" si="197"/>
        <v>0.826607210133647</v>
      </c>
    </row>
    <row r="582" spans="1:61">
      <c r="A582" s="1">
        <v>296</v>
      </c>
      <c r="B582" s="1" t="s">
        <v>64</v>
      </c>
      <c r="C582" s="1" t="str">
        <f>_xlfn.XLOOKUP(A582,All!$A:$A,All!$C:$C,"")</f>
        <v>Cu-Cr-Mg</v>
      </c>
      <c r="D582" s="1">
        <v>1</v>
      </c>
      <c r="E582" s="1" t="s">
        <v>1344</v>
      </c>
      <c r="F582" s="1">
        <f t="shared" si="176"/>
        <v>99.53</v>
      </c>
      <c r="G582" s="1">
        <v>0</v>
      </c>
      <c r="H582" s="1">
        <v>0.28</v>
      </c>
      <c r="I582" s="1">
        <v>0.19</v>
      </c>
      <c r="J582" s="1">
        <v>0</v>
      </c>
      <c r="K582" s="1">
        <v>0</v>
      </c>
      <c r="L582" s="1">
        <v>0</v>
      </c>
      <c r="M582" s="1" t="s">
        <v>1345</v>
      </c>
      <c r="N582" s="1" cm="1">
        <f t="array" ref="N582">(F582/$F$4)/SUMPRODUCT($F582:$L582/$F$4:$L$4)*100</f>
        <v>99.164127400591</v>
      </c>
      <c r="O582" s="1" cm="1">
        <f t="array" ref="O582">(G582/$G$4)/SUMPRODUCT($F582:$L582/$F$4:$L$4)*100</f>
        <v>0</v>
      </c>
      <c r="P582" s="1" cm="1">
        <f t="array" ref="P582">(H582/$H$4)/SUMPRODUCT($F582:$L582/$F$4:$L$4)*100</f>
        <v>0.340939174475336</v>
      </c>
      <c r="Q582" s="1" cm="1">
        <f t="array" ref="Q582">(I582/$I$4)/SUMPRODUCT($F582:$L582/$F$4:$L$4)*100</f>
        <v>0.494933424933688</v>
      </c>
      <c r="R582" s="1" cm="1">
        <f t="array" ref="R582">(J582/$J$4)/SUMPRODUCT($F582:$L582/$F$4:$L$4)*100</f>
        <v>0</v>
      </c>
      <c r="S582" s="1" cm="1">
        <f t="array" ref="S582">(K582/$K$4)/SUMPRODUCT($F582:$L582/$F$4:$L$4)*100</f>
        <v>0</v>
      </c>
      <c r="T582" s="1" cm="1">
        <f t="array" ref="T582">(L582/$L$4)/SUMPRODUCT($F582:$L582/$F$4:$L$4)*100</f>
        <v>0</v>
      </c>
      <c r="U582" s="1">
        <f t="shared" si="177"/>
        <v>100</v>
      </c>
      <c r="V582" s="1">
        <f t="shared" si="178"/>
        <v>0</v>
      </c>
      <c r="W582" s="1">
        <f t="shared" si="179"/>
        <v>0</v>
      </c>
      <c r="X582" s="1">
        <f t="shared" si="180"/>
        <v>0</v>
      </c>
      <c r="Y582" s="1">
        <f t="shared" si="181"/>
        <v>0</v>
      </c>
      <c r="Z582" s="1">
        <f t="shared" si="182"/>
        <v>0</v>
      </c>
      <c r="AA582" s="1">
        <f t="shared" si="183"/>
        <v>0</v>
      </c>
      <c r="AB582" s="1">
        <f t="shared" si="184"/>
        <v>0.28</v>
      </c>
      <c r="AC582" s="1">
        <f t="shared" si="185"/>
        <v>0</v>
      </c>
      <c r="AD582" s="1">
        <f t="shared" si="186"/>
        <v>1.21763990884049</v>
      </c>
      <c r="AE582" s="1">
        <f t="shared" si="187"/>
        <v>0</v>
      </c>
      <c r="AF582" s="1">
        <f t="shared" si="188"/>
        <v>0</v>
      </c>
      <c r="AG582" s="1">
        <f t="shared" si="189"/>
        <v>0</v>
      </c>
      <c r="AH582" s="7">
        <f t="shared" si="190"/>
        <v>0.00835872599409029</v>
      </c>
      <c r="AI582" s="7" cm="1">
        <f t="array" ref="AI582">SQRT(SUMPRODUCT(N582:T582/100,(1-($N$4:$T$4/(SUMPRODUCT(N582:T582,$N$4:$T$4)/100)))^2))</f>
        <v>0.0175226167900417</v>
      </c>
      <c r="AJ582" s="7" cm="1">
        <f t="array" ref="AJ582">SUMPRODUCT(N582:T582,$N$3:$T$3)/100</f>
        <v>1.89626163877415</v>
      </c>
      <c r="AK582" s="7" cm="1">
        <f t="array" ref="AK582">SUMPRODUCT(N582:T582/100,($N$3:$T$3-(SUMPRODUCT(N582:T582,$N$3:$T$3)/100))^2)</f>
        <v>0.00190526887203702</v>
      </c>
      <c r="AL582" s="7" cm="1">
        <f t="array" ref="AL582">SUMPRODUCT(N582:T582/100,($N$2:$T$2-(SUMPRODUCT(N582:T582,$N$2:$T$2)/100))^2)</f>
        <v>0.482337420603092</v>
      </c>
      <c r="AM582" s="7" cm="1">
        <f t="array" ref="AM582">SUMPRODUCT(N582:T582,$N$2:$T$2)/100</f>
        <v>10.9384090330322</v>
      </c>
      <c r="AN582" s="1" cm="1">
        <f t="array" ref="AN582">SUMPRODUCT(N582:T582,$N$1:$T$1)/100</f>
        <v>1085.2727359316</v>
      </c>
      <c r="AO582" s="1" cm="1">
        <f t="array" ref="AO582">-8.314*SUMPRODUCT((N582:T582/100)*LN(N582:T582/100+0.000000000001))</f>
        <v>0.448679602278736</v>
      </c>
      <c r="AP582" s="1" cm="1">
        <f t="array" ref="AP582">SUMPRODUCT((N582:T582/100)^2)</f>
        <v>0.983388536173645</v>
      </c>
      <c r="AQ582" s="1" cm="1">
        <f t="array" ref="AQ582">1/SUMPRODUCT((N582:T582/100)^2)</f>
        <v>1.01689206576578</v>
      </c>
      <c r="AR582" s="1" t="s">
        <v>54</v>
      </c>
      <c r="AS582" s="6">
        <f t="shared" si="191"/>
        <v>0</v>
      </c>
      <c r="AT582" s="1">
        <v>949.85</v>
      </c>
      <c r="AU582" s="1">
        <v>4</v>
      </c>
      <c r="AV582" s="1">
        <v>0</v>
      </c>
      <c r="AW582" s="1">
        <v>449.85</v>
      </c>
      <c r="AX582" s="1">
        <v>1</v>
      </c>
      <c r="AY582" s="5">
        <f t="shared" si="192"/>
        <v>0</v>
      </c>
      <c r="AZ582" s="1">
        <f t="shared" si="193"/>
        <v>0</v>
      </c>
      <c r="BA582" s="1">
        <f t="shared" si="194"/>
        <v>449.85</v>
      </c>
      <c r="BB582" s="1">
        <f t="shared" si="195"/>
        <v>500</v>
      </c>
      <c r="BC582" s="1" t="s">
        <v>51</v>
      </c>
      <c r="BD582" s="1">
        <v>122</v>
      </c>
      <c r="BE582" s="1" t="s">
        <v>52</v>
      </c>
      <c r="BF582" s="1" t="s">
        <v>52</v>
      </c>
      <c r="BG582" s="1">
        <v>80</v>
      </c>
      <c r="BH582" s="1">
        <f t="shared" si="196"/>
        <v>-1.15533633968793</v>
      </c>
      <c r="BI582" s="1">
        <f t="shared" si="197"/>
        <v>0.823590841598461</v>
      </c>
    </row>
    <row r="583" spans="1:61">
      <c r="A583" s="1">
        <v>417</v>
      </c>
      <c r="B583" s="1" t="s">
        <v>64</v>
      </c>
      <c r="C583" s="1" t="str">
        <f>_xlfn.XLOOKUP(A583,All!$A:$A,All!$C:$C,"")</f>
        <v>Cu-Cr-Mg</v>
      </c>
      <c r="D583" s="1">
        <v>1</v>
      </c>
      <c r="E583" s="1" t="s">
        <v>1344</v>
      </c>
      <c r="F583" s="1">
        <f t="shared" ref="F583:F646" si="198">100-SUM(G583:L583)</f>
        <v>99.53</v>
      </c>
      <c r="G583" s="1">
        <v>0</v>
      </c>
      <c r="H583" s="1">
        <v>0.28</v>
      </c>
      <c r="I583" s="1">
        <v>0.19</v>
      </c>
      <c r="J583" s="1">
        <v>0</v>
      </c>
      <c r="K583" s="1">
        <v>0</v>
      </c>
      <c r="L583" s="1">
        <v>0</v>
      </c>
      <c r="M583" s="1" t="s">
        <v>1345</v>
      </c>
      <c r="N583" s="1" cm="1">
        <f t="array" ref="N583">(F583/$F$4)/SUMPRODUCT($F583:$L583/$F$4:$L$4)*100</f>
        <v>99.164127400591</v>
      </c>
      <c r="O583" s="1" cm="1">
        <f t="array" ref="O583">(G583/$G$4)/SUMPRODUCT($F583:$L583/$F$4:$L$4)*100</f>
        <v>0</v>
      </c>
      <c r="P583" s="1" cm="1">
        <f t="array" ref="P583">(H583/$H$4)/SUMPRODUCT($F583:$L583/$F$4:$L$4)*100</f>
        <v>0.340939174475336</v>
      </c>
      <c r="Q583" s="1" cm="1">
        <f t="array" ref="Q583">(I583/$I$4)/SUMPRODUCT($F583:$L583/$F$4:$L$4)*100</f>
        <v>0.494933424933688</v>
      </c>
      <c r="R583" s="1" cm="1">
        <f t="array" ref="R583">(J583/$J$4)/SUMPRODUCT($F583:$L583/$F$4:$L$4)*100</f>
        <v>0</v>
      </c>
      <c r="S583" s="1" cm="1">
        <f t="array" ref="S583">(K583/$K$4)/SUMPRODUCT($F583:$L583/$F$4:$L$4)*100</f>
        <v>0</v>
      </c>
      <c r="T583" s="1" cm="1">
        <f t="array" ref="T583">(L583/$L$4)/SUMPRODUCT($F583:$L583/$F$4:$L$4)*100</f>
        <v>0</v>
      </c>
      <c r="U583" s="1">
        <f t="shared" ref="U583:U646" si="199">SUM(N583:T583)</f>
        <v>100</v>
      </c>
      <c r="V583" s="1">
        <f t="shared" ref="V583:V646" si="200">IF(K583&lt;&gt;0,J583/(K583),0)</f>
        <v>0</v>
      </c>
      <c r="W583" s="1">
        <f t="shared" ref="W583:W646" si="201">J583+K583</f>
        <v>0</v>
      </c>
      <c r="X583" s="1">
        <f t="shared" ref="X583:X646" si="202">J583*K583</f>
        <v>0</v>
      </c>
      <c r="Y583" s="1">
        <f t="shared" ref="Y583:Y646" si="203">IF(J583+K583&lt;&gt;0,I583/(J583+K583),0)</f>
        <v>0</v>
      </c>
      <c r="Z583" s="1">
        <f t="shared" ref="Z583:Z646" si="204">IF(J583+K583&lt;&gt;0,L583/(J583+K583),0)</f>
        <v>0</v>
      </c>
      <c r="AA583" s="1">
        <f t="shared" ref="AA583:AA646" si="205">IF(L583&lt;&gt;0,H583/(L583),0)</f>
        <v>0</v>
      </c>
      <c r="AB583" s="1">
        <f t="shared" ref="AB583:AB646" si="206">H583+L583</f>
        <v>0.28</v>
      </c>
      <c r="AC583" s="1">
        <f t="shared" ref="AC583:AC646" si="207">H583*L583</f>
        <v>0</v>
      </c>
      <c r="AD583" s="1">
        <f t="shared" ref="AD583:AD646" si="208">IF(H583&lt;&gt;0,P583/(H583),0)</f>
        <v>1.21763990884049</v>
      </c>
      <c r="AE583" s="1">
        <f t="shared" ref="AE583:AE646" si="209">IF(J583+K583&lt;&gt;0,H583/(J583+K583),0)</f>
        <v>0</v>
      </c>
      <c r="AF583" s="1">
        <f t="shared" ref="AF583:AF646" si="210">IF(H583&lt;&gt;0,(J583+K583)/(H583),0)</f>
        <v>0</v>
      </c>
      <c r="AG583" s="1">
        <f t="shared" ref="AG583:AG646" si="211">(J583+K583)*H583</f>
        <v>0</v>
      </c>
      <c r="AH583" s="7">
        <f t="shared" ref="AH583:AH646" si="212">(100-N583)%</f>
        <v>0.00835872599409029</v>
      </c>
      <c r="AI583" s="7" cm="1">
        <f t="array" ref="AI583">SQRT(SUMPRODUCT(N583:T583/100,(1-($N$4:$T$4/(SUMPRODUCT(N583:T583,$N$4:$T$4)/100)))^2))</f>
        <v>0.0175226167900417</v>
      </c>
      <c r="AJ583" s="7" cm="1">
        <f t="array" ref="AJ583">SUMPRODUCT(N583:T583,$N$3:$T$3)/100</f>
        <v>1.89626163877415</v>
      </c>
      <c r="AK583" s="7" cm="1">
        <f t="array" ref="AK583">SUMPRODUCT(N583:T583/100,($N$3:$T$3-(SUMPRODUCT(N583:T583,$N$3:$T$3)/100))^2)</f>
        <v>0.00190526887203702</v>
      </c>
      <c r="AL583" s="7" cm="1">
        <f t="array" ref="AL583">SUMPRODUCT(N583:T583/100,($N$2:$T$2-(SUMPRODUCT(N583:T583,$N$2:$T$2)/100))^2)</f>
        <v>0.482337420603092</v>
      </c>
      <c r="AM583" s="7" cm="1">
        <f t="array" ref="AM583">SUMPRODUCT(N583:T583,$N$2:$T$2)/100</f>
        <v>10.9384090330322</v>
      </c>
      <c r="AN583" s="1" cm="1">
        <f t="array" ref="AN583">SUMPRODUCT(N583:T583,$N$1:$T$1)/100</f>
        <v>1085.2727359316</v>
      </c>
      <c r="AO583" s="1" cm="1">
        <f t="array" ref="AO583">-8.314*SUMPRODUCT((N583:T583/100)*LN(N583:T583/100+0.000000000001))</f>
        <v>0.448679602278736</v>
      </c>
      <c r="AP583" s="1" cm="1">
        <f t="array" ref="AP583">SUMPRODUCT((N583:T583/100)^2)</f>
        <v>0.983388536173645</v>
      </c>
      <c r="AQ583" s="1" cm="1">
        <f t="array" ref="AQ583">1/SUMPRODUCT((N583:T583/100)^2)</f>
        <v>1.01689206576578</v>
      </c>
      <c r="AR583" s="1" t="s">
        <v>54</v>
      </c>
      <c r="AS583" s="6">
        <f t="shared" ref="AS583:AS646" si="213">IF(AR583="Solution ==&gt; Quenching ==&gt; Deformation ==&gt; Aging ==&gt; Secondary TMP ==&gt; Secondary Aging",2,IF(AR583="Solution ==&gt; Quenching ==&gt; Deformation ==&gt; Aging",1,IF(AR583="Solution ==&gt; Quenching ==&gt; Aging",0,"")))</f>
        <v>0</v>
      </c>
      <c r="AT583" s="1">
        <v>949.85</v>
      </c>
      <c r="AU583" s="1">
        <v>4</v>
      </c>
      <c r="AV583" s="1">
        <v>0</v>
      </c>
      <c r="AW583" s="1">
        <v>419.85</v>
      </c>
      <c r="AX583" s="1">
        <v>8</v>
      </c>
      <c r="AY583" s="5">
        <f t="shared" ref="AY583:AY646" si="214">AV583%*AW583</f>
        <v>0</v>
      </c>
      <c r="AZ583" s="1">
        <f t="shared" ref="AZ583:AZ646" si="215">AV583%*AX583</f>
        <v>0</v>
      </c>
      <c r="BA583" s="1">
        <f t="shared" ref="BA583:BA646" si="216">AW583*AX583</f>
        <v>3358.8</v>
      </c>
      <c r="BB583" s="1">
        <f t="shared" ref="BB583:BB646" si="217">AT583-AW583</f>
        <v>530</v>
      </c>
      <c r="BC583" s="1" t="s">
        <v>51</v>
      </c>
      <c r="BD583" s="1">
        <v>127</v>
      </c>
      <c r="BE583" s="1" t="s">
        <v>52</v>
      </c>
      <c r="BF583" s="1" t="s">
        <v>52</v>
      </c>
      <c r="BG583" s="1">
        <v>80</v>
      </c>
      <c r="BH583" s="1">
        <f t="shared" ref="BH583:BH646" si="218">IF(OR(BD583="",BG583=""),"",((BD583-AVERAGE($BD$6:$BD$1143))/_xlfn.STDEV.S($BD$6:$BD$1143))-$BJ$1*((AVERAGE($BG$6:$BG$1143)-BG583)/_xlfn.STDEV.S($BG$6:$BG$1143)))</f>
        <v>-1.0910317143951</v>
      </c>
      <c r="BI583" s="1">
        <f t="shared" ref="BI583:BI646" si="219">SQRT((1-(BD583-MIN($BD$6:$BD$1143))/(MAX($BD$6:$BD$1143)-MIN($BD$6:$BD$1143)))^2+(1-(BG583-MIN($BG$6:$BG$1143))/(MAX($BG$6:$BG$1143)-MIN($BG$6:$BG$1143)))^2)</f>
        <v>0.808514768466947</v>
      </c>
    </row>
    <row r="584" spans="1:61">
      <c r="A584" s="1">
        <v>357</v>
      </c>
      <c r="B584" s="1" t="s">
        <v>64</v>
      </c>
      <c r="C584" s="1" t="str">
        <f>_xlfn.XLOOKUP(A584,All!$A:$A,All!$C:$C,"")</f>
        <v>Cu-Cr-Mg</v>
      </c>
      <c r="D584" s="1">
        <v>1</v>
      </c>
      <c r="E584" s="1" t="s">
        <v>1344</v>
      </c>
      <c r="F584" s="1">
        <f t="shared" si="198"/>
        <v>99.53</v>
      </c>
      <c r="G584" s="1">
        <v>0</v>
      </c>
      <c r="H584" s="1">
        <v>0.28</v>
      </c>
      <c r="I584" s="1">
        <v>0.19</v>
      </c>
      <c r="J584" s="1">
        <v>0</v>
      </c>
      <c r="K584" s="1">
        <v>0</v>
      </c>
      <c r="L584" s="1">
        <v>0</v>
      </c>
      <c r="M584" s="1" t="s">
        <v>1345</v>
      </c>
      <c r="N584" s="1" cm="1">
        <f t="array" ref="N584">(F584/$F$4)/SUMPRODUCT($F584:$L584/$F$4:$L$4)*100</f>
        <v>99.164127400591</v>
      </c>
      <c r="O584" s="1" cm="1">
        <f t="array" ref="O584">(G584/$G$4)/SUMPRODUCT($F584:$L584/$F$4:$L$4)*100</f>
        <v>0</v>
      </c>
      <c r="P584" s="1" cm="1">
        <f t="array" ref="P584">(H584/$H$4)/SUMPRODUCT($F584:$L584/$F$4:$L$4)*100</f>
        <v>0.340939174475336</v>
      </c>
      <c r="Q584" s="1" cm="1">
        <f t="array" ref="Q584">(I584/$I$4)/SUMPRODUCT($F584:$L584/$F$4:$L$4)*100</f>
        <v>0.494933424933688</v>
      </c>
      <c r="R584" s="1" cm="1">
        <f t="array" ref="R584">(J584/$J$4)/SUMPRODUCT($F584:$L584/$F$4:$L$4)*100</f>
        <v>0</v>
      </c>
      <c r="S584" s="1" cm="1">
        <f t="array" ref="S584">(K584/$K$4)/SUMPRODUCT($F584:$L584/$F$4:$L$4)*100</f>
        <v>0</v>
      </c>
      <c r="T584" s="1" cm="1">
        <f t="array" ref="T584">(L584/$L$4)/SUMPRODUCT($F584:$L584/$F$4:$L$4)*100</f>
        <v>0</v>
      </c>
      <c r="U584" s="1">
        <f t="shared" si="199"/>
        <v>100</v>
      </c>
      <c r="V584" s="1">
        <f t="shared" si="200"/>
        <v>0</v>
      </c>
      <c r="W584" s="1">
        <f t="shared" si="201"/>
        <v>0</v>
      </c>
      <c r="X584" s="1">
        <f t="shared" si="202"/>
        <v>0</v>
      </c>
      <c r="Y584" s="1">
        <f t="shared" si="203"/>
        <v>0</v>
      </c>
      <c r="Z584" s="1">
        <f t="shared" si="204"/>
        <v>0</v>
      </c>
      <c r="AA584" s="1">
        <f t="shared" si="205"/>
        <v>0</v>
      </c>
      <c r="AB584" s="1">
        <f t="shared" si="206"/>
        <v>0.28</v>
      </c>
      <c r="AC584" s="1">
        <f t="shared" si="207"/>
        <v>0</v>
      </c>
      <c r="AD584" s="1">
        <f t="shared" si="208"/>
        <v>1.21763990884049</v>
      </c>
      <c r="AE584" s="1">
        <f t="shared" si="209"/>
        <v>0</v>
      </c>
      <c r="AF584" s="1">
        <f t="shared" si="210"/>
        <v>0</v>
      </c>
      <c r="AG584" s="1">
        <f t="shared" si="211"/>
        <v>0</v>
      </c>
      <c r="AH584" s="7">
        <f t="shared" si="212"/>
        <v>0.00835872599409029</v>
      </c>
      <c r="AI584" s="7" cm="1">
        <f t="array" ref="AI584">SQRT(SUMPRODUCT(N584:T584/100,(1-($N$4:$T$4/(SUMPRODUCT(N584:T584,$N$4:$T$4)/100)))^2))</f>
        <v>0.0175226167900417</v>
      </c>
      <c r="AJ584" s="7" cm="1">
        <f t="array" ref="AJ584">SUMPRODUCT(N584:T584,$N$3:$T$3)/100</f>
        <v>1.89626163877415</v>
      </c>
      <c r="AK584" s="7" cm="1">
        <f t="array" ref="AK584">SUMPRODUCT(N584:T584/100,($N$3:$T$3-(SUMPRODUCT(N584:T584,$N$3:$T$3)/100))^2)</f>
        <v>0.00190526887203702</v>
      </c>
      <c r="AL584" s="7" cm="1">
        <f t="array" ref="AL584">SUMPRODUCT(N584:T584/100,($N$2:$T$2-(SUMPRODUCT(N584:T584,$N$2:$T$2)/100))^2)</f>
        <v>0.482337420603092</v>
      </c>
      <c r="AM584" s="7" cm="1">
        <f t="array" ref="AM584">SUMPRODUCT(N584:T584,$N$2:$T$2)/100</f>
        <v>10.9384090330322</v>
      </c>
      <c r="AN584" s="1" cm="1">
        <f t="array" ref="AN584">SUMPRODUCT(N584:T584,$N$1:$T$1)/100</f>
        <v>1085.2727359316</v>
      </c>
      <c r="AO584" s="1" cm="1">
        <f t="array" ref="AO584">-8.314*SUMPRODUCT((N584:T584/100)*LN(N584:T584/100+0.000000000001))</f>
        <v>0.448679602278736</v>
      </c>
      <c r="AP584" s="1" cm="1">
        <f t="array" ref="AP584">SUMPRODUCT((N584:T584/100)^2)</f>
        <v>0.983388536173645</v>
      </c>
      <c r="AQ584" s="1" cm="1">
        <f t="array" ref="AQ584">1/SUMPRODUCT((N584:T584/100)^2)</f>
        <v>1.01689206576578</v>
      </c>
      <c r="AR584" s="1" t="s">
        <v>54</v>
      </c>
      <c r="AS584" s="6">
        <f t="shared" si="213"/>
        <v>0</v>
      </c>
      <c r="AT584" s="1">
        <v>949.85</v>
      </c>
      <c r="AU584" s="1">
        <v>4</v>
      </c>
      <c r="AV584" s="1">
        <v>0</v>
      </c>
      <c r="AW584" s="1">
        <v>419.85</v>
      </c>
      <c r="AX584" s="1">
        <v>4</v>
      </c>
      <c r="AY584" s="5">
        <f t="shared" si="214"/>
        <v>0</v>
      </c>
      <c r="AZ584" s="1">
        <f t="shared" si="215"/>
        <v>0</v>
      </c>
      <c r="BA584" s="1">
        <f t="shared" si="216"/>
        <v>1679.4</v>
      </c>
      <c r="BB584" s="1">
        <f t="shared" si="217"/>
        <v>530</v>
      </c>
      <c r="BC584" s="1" t="s">
        <v>51</v>
      </c>
      <c r="BD584" s="1">
        <v>124</v>
      </c>
      <c r="BE584" s="1" t="s">
        <v>52</v>
      </c>
      <c r="BF584" s="1" t="s">
        <v>52</v>
      </c>
      <c r="BG584" s="1">
        <v>79</v>
      </c>
      <c r="BH584" s="1">
        <f t="shared" si="218"/>
        <v>-1.1296144895708</v>
      </c>
      <c r="BI584" s="1">
        <f t="shared" si="219"/>
        <v>0.819944736050943</v>
      </c>
    </row>
    <row r="585" spans="1:61">
      <c r="A585" s="1">
        <v>400</v>
      </c>
      <c r="B585" s="1" t="s">
        <v>64</v>
      </c>
      <c r="C585" s="1" t="str">
        <f>_xlfn.XLOOKUP(A585,All!$A:$A,All!$C:$C,"")</f>
        <v>Cu-Cr-Mg</v>
      </c>
      <c r="D585" s="1">
        <v>1</v>
      </c>
      <c r="E585" s="1" t="s">
        <v>1344</v>
      </c>
      <c r="F585" s="1">
        <f t="shared" si="198"/>
        <v>99.53</v>
      </c>
      <c r="G585" s="1">
        <v>0</v>
      </c>
      <c r="H585" s="1">
        <v>0.28</v>
      </c>
      <c r="I585" s="1">
        <v>0.19</v>
      </c>
      <c r="J585" s="1">
        <v>0</v>
      </c>
      <c r="K585" s="1">
        <v>0</v>
      </c>
      <c r="L585" s="1">
        <v>0</v>
      </c>
      <c r="M585" s="1" t="s">
        <v>1345</v>
      </c>
      <c r="N585" s="1" cm="1">
        <f t="array" ref="N585">(F585/$F$4)/SUMPRODUCT($F585:$L585/$F$4:$L$4)*100</f>
        <v>99.164127400591</v>
      </c>
      <c r="O585" s="1" cm="1">
        <f t="array" ref="O585">(G585/$G$4)/SUMPRODUCT($F585:$L585/$F$4:$L$4)*100</f>
        <v>0</v>
      </c>
      <c r="P585" s="1" cm="1">
        <f t="array" ref="P585">(H585/$H$4)/SUMPRODUCT($F585:$L585/$F$4:$L$4)*100</f>
        <v>0.340939174475336</v>
      </c>
      <c r="Q585" s="1" cm="1">
        <f t="array" ref="Q585">(I585/$I$4)/SUMPRODUCT($F585:$L585/$F$4:$L$4)*100</f>
        <v>0.494933424933688</v>
      </c>
      <c r="R585" s="1" cm="1">
        <f t="array" ref="R585">(J585/$J$4)/SUMPRODUCT($F585:$L585/$F$4:$L$4)*100</f>
        <v>0</v>
      </c>
      <c r="S585" s="1" cm="1">
        <f t="array" ref="S585">(K585/$K$4)/SUMPRODUCT($F585:$L585/$F$4:$L$4)*100</f>
        <v>0</v>
      </c>
      <c r="T585" s="1" cm="1">
        <f t="array" ref="T585">(L585/$L$4)/SUMPRODUCT($F585:$L585/$F$4:$L$4)*100</f>
        <v>0</v>
      </c>
      <c r="U585" s="1">
        <f t="shared" si="199"/>
        <v>100</v>
      </c>
      <c r="V585" s="1">
        <f t="shared" si="200"/>
        <v>0</v>
      </c>
      <c r="W585" s="1">
        <f t="shared" si="201"/>
        <v>0</v>
      </c>
      <c r="X585" s="1">
        <f t="shared" si="202"/>
        <v>0</v>
      </c>
      <c r="Y585" s="1">
        <f t="shared" si="203"/>
        <v>0</v>
      </c>
      <c r="Z585" s="1">
        <f t="shared" si="204"/>
        <v>0</v>
      </c>
      <c r="AA585" s="1">
        <f t="shared" si="205"/>
        <v>0</v>
      </c>
      <c r="AB585" s="1">
        <f t="shared" si="206"/>
        <v>0.28</v>
      </c>
      <c r="AC585" s="1">
        <f t="shared" si="207"/>
        <v>0</v>
      </c>
      <c r="AD585" s="1">
        <f t="shared" si="208"/>
        <v>1.21763990884049</v>
      </c>
      <c r="AE585" s="1">
        <f t="shared" si="209"/>
        <v>0</v>
      </c>
      <c r="AF585" s="1">
        <f t="shared" si="210"/>
        <v>0</v>
      </c>
      <c r="AG585" s="1">
        <f t="shared" si="211"/>
        <v>0</v>
      </c>
      <c r="AH585" s="7">
        <f t="shared" si="212"/>
        <v>0.00835872599409029</v>
      </c>
      <c r="AI585" s="7" cm="1">
        <f t="array" ref="AI585">SQRT(SUMPRODUCT(N585:T585/100,(1-($N$4:$T$4/(SUMPRODUCT(N585:T585,$N$4:$T$4)/100)))^2))</f>
        <v>0.0175226167900417</v>
      </c>
      <c r="AJ585" s="7" cm="1">
        <f t="array" ref="AJ585">SUMPRODUCT(N585:T585,$N$3:$T$3)/100</f>
        <v>1.89626163877415</v>
      </c>
      <c r="AK585" s="7" cm="1">
        <f t="array" ref="AK585">SUMPRODUCT(N585:T585/100,($N$3:$T$3-(SUMPRODUCT(N585:T585,$N$3:$T$3)/100))^2)</f>
        <v>0.00190526887203702</v>
      </c>
      <c r="AL585" s="7" cm="1">
        <f t="array" ref="AL585">SUMPRODUCT(N585:T585/100,($N$2:$T$2-(SUMPRODUCT(N585:T585,$N$2:$T$2)/100))^2)</f>
        <v>0.482337420603092</v>
      </c>
      <c r="AM585" s="7" cm="1">
        <f t="array" ref="AM585">SUMPRODUCT(N585:T585,$N$2:$T$2)/100</f>
        <v>10.9384090330322</v>
      </c>
      <c r="AN585" s="1" cm="1">
        <f t="array" ref="AN585">SUMPRODUCT(N585:T585,$N$1:$T$1)/100</f>
        <v>1085.2727359316</v>
      </c>
      <c r="AO585" s="1" cm="1">
        <f t="array" ref="AO585">-8.314*SUMPRODUCT((N585:T585/100)*LN(N585:T585/100+0.000000000001))</f>
        <v>0.448679602278736</v>
      </c>
      <c r="AP585" s="1" cm="1">
        <f t="array" ref="AP585">SUMPRODUCT((N585:T585/100)^2)</f>
        <v>0.983388536173645</v>
      </c>
      <c r="AQ585" s="1" cm="1">
        <f t="array" ref="AQ585">1/SUMPRODUCT((N585:T585/100)^2)</f>
        <v>1.01689206576578</v>
      </c>
      <c r="AR585" s="1" t="s">
        <v>54</v>
      </c>
      <c r="AS585" s="6">
        <f t="shared" si="213"/>
        <v>0</v>
      </c>
      <c r="AT585" s="1">
        <v>949.85</v>
      </c>
      <c r="AU585" s="1">
        <v>4</v>
      </c>
      <c r="AV585" s="1">
        <v>0</v>
      </c>
      <c r="AW585" s="1">
        <v>419.85</v>
      </c>
      <c r="AX585" s="1">
        <v>6</v>
      </c>
      <c r="AY585" s="5">
        <f t="shared" si="214"/>
        <v>0</v>
      </c>
      <c r="AZ585" s="1">
        <f t="shared" si="215"/>
        <v>0</v>
      </c>
      <c r="BA585" s="1">
        <f t="shared" si="216"/>
        <v>2519.1</v>
      </c>
      <c r="BB585" s="1">
        <f t="shared" si="217"/>
        <v>530</v>
      </c>
      <c r="BC585" s="1" t="s">
        <v>51</v>
      </c>
      <c r="BD585" s="1">
        <v>124</v>
      </c>
      <c r="BE585" s="1" t="s">
        <v>52</v>
      </c>
      <c r="BF585" s="1" t="s">
        <v>52</v>
      </c>
      <c r="BG585" s="1">
        <v>79</v>
      </c>
      <c r="BH585" s="1">
        <f t="shared" si="218"/>
        <v>-1.1296144895708</v>
      </c>
      <c r="BI585" s="1">
        <f t="shared" si="219"/>
        <v>0.819944736050943</v>
      </c>
    </row>
    <row r="586" spans="1:61">
      <c r="A586" s="1">
        <v>298</v>
      </c>
      <c r="B586" s="1" t="s">
        <v>64</v>
      </c>
      <c r="C586" s="1" t="str">
        <f>_xlfn.XLOOKUP(A586,All!$A:$A,All!$C:$C,"")</f>
        <v>Cu-Cr-Mg</v>
      </c>
      <c r="D586" s="1">
        <v>1</v>
      </c>
      <c r="E586" s="1" t="s">
        <v>1344</v>
      </c>
      <c r="F586" s="1">
        <f t="shared" si="198"/>
        <v>99.53</v>
      </c>
      <c r="G586" s="1">
        <v>0</v>
      </c>
      <c r="H586" s="1">
        <v>0.28</v>
      </c>
      <c r="I586" s="1">
        <v>0.19</v>
      </c>
      <c r="J586" s="1">
        <v>0</v>
      </c>
      <c r="K586" s="1">
        <v>0</v>
      </c>
      <c r="L586" s="1">
        <v>0</v>
      </c>
      <c r="M586" s="1" t="s">
        <v>1345</v>
      </c>
      <c r="N586" s="1" cm="1">
        <f t="array" ref="N586">(F586/$F$4)/SUMPRODUCT($F586:$L586/$F$4:$L$4)*100</f>
        <v>99.164127400591</v>
      </c>
      <c r="O586" s="1" cm="1">
        <f t="array" ref="O586">(G586/$G$4)/SUMPRODUCT($F586:$L586/$F$4:$L$4)*100</f>
        <v>0</v>
      </c>
      <c r="P586" s="1" cm="1">
        <f t="array" ref="P586">(H586/$H$4)/SUMPRODUCT($F586:$L586/$F$4:$L$4)*100</f>
        <v>0.340939174475336</v>
      </c>
      <c r="Q586" s="1" cm="1">
        <f t="array" ref="Q586">(I586/$I$4)/SUMPRODUCT($F586:$L586/$F$4:$L$4)*100</f>
        <v>0.494933424933688</v>
      </c>
      <c r="R586" s="1" cm="1">
        <f t="array" ref="R586">(J586/$J$4)/SUMPRODUCT($F586:$L586/$F$4:$L$4)*100</f>
        <v>0</v>
      </c>
      <c r="S586" s="1" cm="1">
        <f t="array" ref="S586">(K586/$K$4)/SUMPRODUCT($F586:$L586/$F$4:$L$4)*100</f>
        <v>0</v>
      </c>
      <c r="T586" s="1" cm="1">
        <f t="array" ref="T586">(L586/$L$4)/SUMPRODUCT($F586:$L586/$F$4:$L$4)*100</f>
        <v>0</v>
      </c>
      <c r="U586" s="1">
        <f t="shared" si="199"/>
        <v>100</v>
      </c>
      <c r="V586" s="1">
        <f t="shared" si="200"/>
        <v>0</v>
      </c>
      <c r="W586" s="1">
        <f t="shared" si="201"/>
        <v>0</v>
      </c>
      <c r="X586" s="1">
        <f t="shared" si="202"/>
        <v>0</v>
      </c>
      <c r="Y586" s="1">
        <f t="shared" si="203"/>
        <v>0</v>
      </c>
      <c r="Z586" s="1">
        <f t="shared" si="204"/>
        <v>0</v>
      </c>
      <c r="AA586" s="1">
        <f t="shared" si="205"/>
        <v>0</v>
      </c>
      <c r="AB586" s="1">
        <f t="shared" si="206"/>
        <v>0.28</v>
      </c>
      <c r="AC586" s="1">
        <f t="shared" si="207"/>
        <v>0</v>
      </c>
      <c r="AD586" s="1">
        <f t="shared" si="208"/>
        <v>1.21763990884049</v>
      </c>
      <c r="AE586" s="1">
        <f t="shared" si="209"/>
        <v>0</v>
      </c>
      <c r="AF586" s="1">
        <f t="shared" si="210"/>
        <v>0</v>
      </c>
      <c r="AG586" s="1">
        <f t="shared" si="211"/>
        <v>0</v>
      </c>
      <c r="AH586" s="7">
        <f t="shared" si="212"/>
        <v>0.00835872599409029</v>
      </c>
      <c r="AI586" s="7" cm="1">
        <f t="array" ref="AI586">SQRT(SUMPRODUCT(N586:T586/100,(1-($N$4:$T$4/(SUMPRODUCT(N586:T586,$N$4:$T$4)/100)))^2))</f>
        <v>0.0175226167900417</v>
      </c>
      <c r="AJ586" s="7" cm="1">
        <f t="array" ref="AJ586">SUMPRODUCT(N586:T586,$N$3:$T$3)/100</f>
        <v>1.89626163877415</v>
      </c>
      <c r="AK586" s="7" cm="1">
        <f t="array" ref="AK586">SUMPRODUCT(N586:T586/100,($N$3:$T$3-(SUMPRODUCT(N586:T586,$N$3:$T$3)/100))^2)</f>
        <v>0.00190526887203702</v>
      </c>
      <c r="AL586" s="7" cm="1">
        <f t="array" ref="AL586">SUMPRODUCT(N586:T586/100,($N$2:$T$2-(SUMPRODUCT(N586:T586,$N$2:$T$2)/100))^2)</f>
        <v>0.482337420603092</v>
      </c>
      <c r="AM586" s="7" cm="1">
        <f t="array" ref="AM586">SUMPRODUCT(N586:T586,$N$2:$T$2)/100</f>
        <v>10.9384090330322</v>
      </c>
      <c r="AN586" s="1" cm="1">
        <f t="array" ref="AN586">SUMPRODUCT(N586:T586,$N$1:$T$1)/100</f>
        <v>1085.2727359316</v>
      </c>
      <c r="AO586" s="1" cm="1">
        <f t="array" ref="AO586">-8.314*SUMPRODUCT((N586:T586/100)*LN(N586:T586/100+0.000000000001))</f>
        <v>0.448679602278736</v>
      </c>
      <c r="AP586" s="1" cm="1">
        <f t="array" ref="AP586">SUMPRODUCT((N586:T586/100)^2)</f>
        <v>0.983388536173645</v>
      </c>
      <c r="AQ586" s="1" cm="1">
        <f t="array" ref="AQ586">1/SUMPRODUCT((N586:T586/100)^2)</f>
        <v>1.01689206576578</v>
      </c>
      <c r="AR586" s="1" t="s">
        <v>54</v>
      </c>
      <c r="AS586" s="6">
        <f t="shared" si="213"/>
        <v>0</v>
      </c>
      <c r="AT586" s="1">
        <v>949.85</v>
      </c>
      <c r="AU586" s="1">
        <v>4</v>
      </c>
      <c r="AV586" s="1">
        <v>0</v>
      </c>
      <c r="AW586" s="1">
        <v>509.85</v>
      </c>
      <c r="AX586" s="1">
        <v>1</v>
      </c>
      <c r="AY586" s="5">
        <f t="shared" si="214"/>
        <v>0</v>
      </c>
      <c r="AZ586" s="1">
        <f t="shared" si="215"/>
        <v>0</v>
      </c>
      <c r="BA586" s="1">
        <f t="shared" si="216"/>
        <v>509.85</v>
      </c>
      <c r="BB586" s="1">
        <f t="shared" si="217"/>
        <v>440</v>
      </c>
      <c r="BC586" s="1" t="s">
        <v>51</v>
      </c>
      <c r="BD586" s="1">
        <v>86</v>
      </c>
      <c r="BE586" s="1" t="s">
        <v>52</v>
      </c>
      <c r="BF586" s="1" t="s">
        <v>52</v>
      </c>
      <c r="BG586" s="1">
        <v>78</v>
      </c>
      <c r="BH586" s="1">
        <f t="shared" si="218"/>
        <v>-1.61832964179627</v>
      </c>
      <c r="BI586" s="1">
        <f t="shared" si="219"/>
        <v>0.936737206458081</v>
      </c>
    </row>
    <row r="587" spans="1:61">
      <c r="A587" s="1">
        <v>432</v>
      </c>
      <c r="B587" s="1" t="s">
        <v>64</v>
      </c>
      <c r="C587" s="1" t="str">
        <f>_xlfn.XLOOKUP(A587,All!$A:$A,All!$C:$C,"")</f>
        <v>Cu-Cr-Mg</v>
      </c>
      <c r="D587" s="1">
        <v>1</v>
      </c>
      <c r="E587" s="1" t="s">
        <v>1344</v>
      </c>
      <c r="F587" s="1">
        <f t="shared" si="198"/>
        <v>99.53</v>
      </c>
      <c r="G587" s="1">
        <v>0</v>
      </c>
      <c r="H587" s="1">
        <v>0.28</v>
      </c>
      <c r="I587" s="1">
        <v>0.19</v>
      </c>
      <c r="J587" s="1">
        <v>0</v>
      </c>
      <c r="K587" s="1">
        <v>0</v>
      </c>
      <c r="L587" s="1">
        <v>0</v>
      </c>
      <c r="M587" s="1" t="s">
        <v>1345</v>
      </c>
      <c r="N587" s="1" cm="1">
        <f t="array" ref="N587">(F587/$F$4)/SUMPRODUCT($F587:$L587/$F$4:$L$4)*100</f>
        <v>99.164127400591</v>
      </c>
      <c r="O587" s="1" cm="1">
        <f t="array" ref="O587">(G587/$G$4)/SUMPRODUCT($F587:$L587/$F$4:$L$4)*100</f>
        <v>0</v>
      </c>
      <c r="P587" s="1" cm="1">
        <f t="array" ref="P587">(H587/$H$4)/SUMPRODUCT($F587:$L587/$F$4:$L$4)*100</f>
        <v>0.340939174475336</v>
      </c>
      <c r="Q587" s="1" cm="1">
        <f t="array" ref="Q587">(I587/$I$4)/SUMPRODUCT($F587:$L587/$F$4:$L$4)*100</f>
        <v>0.494933424933688</v>
      </c>
      <c r="R587" s="1" cm="1">
        <f t="array" ref="R587">(J587/$J$4)/SUMPRODUCT($F587:$L587/$F$4:$L$4)*100</f>
        <v>0</v>
      </c>
      <c r="S587" s="1" cm="1">
        <f t="array" ref="S587">(K587/$K$4)/SUMPRODUCT($F587:$L587/$F$4:$L$4)*100</f>
        <v>0</v>
      </c>
      <c r="T587" s="1" cm="1">
        <f t="array" ref="T587">(L587/$L$4)/SUMPRODUCT($F587:$L587/$F$4:$L$4)*100</f>
        <v>0</v>
      </c>
      <c r="U587" s="1">
        <f t="shared" si="199"/>
        <v>100</v>
      </c>
      <c r="V587" s="1">
        <f t="shared" si="200"/>
        <v>0</v>
      </c>
      <c r="W587" s="1">
        <f t="shared" si="201"/>
        <v>0</v>
      </c>
      <c r="X587" s="1">
        <f t="shared" si="202"/>
        <v>0</v>
      </c>
      <c r="Y587" s="1">
        <f t="shared" si="203"/>
        <v>0</v>
      </c>
      <c r="Z587" s="1">
        <f t="shared" si="204"/>
        <v>0</v>
      </c>
      <c r="AA587" s="1">
        <f t="shared" si="205"/>
        <v>0</v>
      </c>
      <c r="AB587" s="1">
        <f t="shared" si="206"/>
        <v>0.28</v>
      </c>
      <c r="AC587" s="1">
        <f t="shared" si="207"/>
        <v>0</v>
      </c>
      <c r="AD587" s="1">
        <f t="shared" si="208"/>
        <v>1.21763990884049</v>
      </c>
      <c r="AE587" s="1">
        <f t="shared" si="209"/>
        <v>0</v>
      </c>
      <c r="AF587" s="1">
        <f t="shared" si="210"/>
        <v>0</v>
      </c>
      <c r="AG587" s="1">
        <f t="shared" si="211"/>
        <v>0</v>
      </c>
      <c r="AH587" s="7">
        <f t="shared" si="212"/>
        <v>0.00835872599409029</v>
      </c>
      <c r="AI587" s="7" cm="1">
        <f t="array" ref="AI587">SQRT(SUMPRODUCT(N587:T587/100,(1-($N$4:$T$4/(SUMPRODUCT(N587:T587,$N$4:$T$4)/100)))^2))</f>
        <v>0.0175226167900417</v>
      </c>
      <c r="AJ587" s="7" cm="1">
        <f t="array" ref="AJ587">SUMPRODUCT(N587:T587,$N$3:$T$3)/100</f>
        <v>1.89626163877415</v>
      </c>
      <c r="AK587" s="7" cm="1">
        <f t="array" ref="AK587">SUMPRODUCT(N587:T587/100,($N$3:$T$3-(SUMPRODUCT(N587:T587,$N$3:$T$3)/100))^2)</f>
        <v>0.00190526887203702</v>
      </c>
      <c r="AL587" s="7" cm="1">
        <f t="array" ref="AL587">SUMPRODUCT(N587:T587/100,($N$2:$T$2-(SUMPRODUCT(N587:T587,$N$2:$T$2)/100))^2)</f>
        <v>0.482337420603092</v>
      </c>
      <c r="AM587" s="7" cm="1">
        <f t="array" ref="AM587">SUMPRODUCT(N587:T587,$N$2:$T$2)/100</f>
        <v>10.9384090330322</v>
      </c>
      <c r="AN587" s="1" cm="1">
        <f t="array" ref="AN587">SUMPRODUCT(N587:T587,$N$1:$T$1)/100</f>
        <v>1085.2727359316</v>
      </c>
      <c r="AO587" s="1" cm="1">
        <f t="array" ref="AO587">-8.314*SUMPRODUCT((N587:T587/100)*LN(N587:T587/100+0.000000000001))</f>
        <v>0.448679602278736</v>
      </c>
      <c r="AP587" s="1" cm="1">
        <f t="array" ref="AP587">SUMPRODUCT((N587:T587/100)^2)</f>
        <v>0.983388536173645</v>
      </c>
      <c r="AQ587" s="1" cm="1">
        <f t="array" ref="AQ587">1/SUMPRODUCT((N587:T587/100)^2)</f>
        <v>1.01689206576578</v>
      </c>
      <c r="AR587" s="1" t="s">
        <v>54</v>
      </c>
      <c r="AS587" s="6">
        <f t="shared" si="213"/>
        <v>0</v>
      </c>
      <c r="AT587" s="1">
        <v>949.85</v>
      </c>
      <c r="AU587" s="1">
        <v>4</v>
      </c>
      <c r="AV587" s="1">
        <v>0</v>
      </c>
      <c r="AW587" s="1">
        <v>389.85</v>
      </c>
      <c r="AX587" s="1">
        <v>12</v>
      </c>
      <c r="AY587" s="5">
        <f t="shared" si="214"/>
        <v>0</v>
      </c>
      <c r="AZ587" s="1">
        <f t="shared" si="215"/>
        <v>0</v>
      </c>
      <c r="BA587" s="1">
        <f t="shared" si="216"/>
        <v>4678.2</v>
      </c>
      <c r="BB587" s="1">
        <f t="shared" si="217"/>
        <v>560</v>
      </c>
      <c r="BC587" s="1" t="s">
        <v>51</v>
      </c>
      <c r="BD587" s="1">
        <v>116</v>
      </c>
      <c r="BE587" s="1" t="s">
        <v>52</v>
      </c>
      <c r="BF587" s="1" t="s">
        <v>52</v>
      </c>
      <c r="BG587" s="1">
        <v>77</v>
      </c>
      <c r="BH587" s="1">
        <f t="shared" si="218"/>
        <v>-1.23250189003932</v>
      </c>
      <c r="BI587" s="1">
        <f t="shared" si="219"/>
        <v>0.849179628294238</v>
      </c>
    </row>
    <row r="588" spans="1:61">
      <c r="A588" s="1">
        <v>283</v>
      </c>
      <c r="B588" s="1" t="s">
        <v>64</v>
      </c>
      <c r="C588" s="1" t="str">
        <f>_xlfn.XLOOKUP(A588,All!$A:$A,All!$C:$C,"")</f>
        <v>Cu-Cr-Mg</v>
      </c>
      <c r="D588" s="1">
        <v>1</v>
      </c>
      <c r="E588" s="1" t="s">
        <v>1344</v>
      </c>
      <c r="F588" s="1">
        <f t="shared" si="198"/>
        <v>99.53</v>
      </c>
      <c r="G588" s="1">
        <v>0</v>
      </c>
      <c r="H588" s="1">
        <v>0.28</v>
      </c>
      <c r="I588" s="1">
        <v>0.19</v>
      </c>
      <c r="J588" s="1">
        <v>0</v>
      </c>
      <c r="K588" s="1">
        <v>0</v>
      </c>
      <c r="L588" s="1">
        <v>0</v>
      </c>
      <c r="M588" s="1" t="s">
        <v>1345</v>
      </c>
      <c r="N588" s="1" cm="1">
        <f t="array" ref="N588">(F588/$F$4)/SUMPRODUCT($F588:$L588/$F$4:$L$4)*100</f>
        <v>99.164127400591</v>
      </c>
      <c r="O588" s="1" cm="1">
        <f t="array" ref="O588">(G588/$G$4)/SUMPRODUCT($F588:$L588/$F$4:$L$4)*100</f>
        <v>0</v>
      </c>
      <c r="P588" s="1" cm="1">
        <f t="array" ref="P588">(H588/$H$4)/SUMPRODUCT($F588:$L588/$F$4:$L$4)*100</f>
        <v>0.340939174475336</v>
      </c>
      <c r="Q588" s="1" cm="1">
        <f t="array" ref="Q588">(I588/$I$4)/SUMPRODUCT($F588:$L588/$F$4:$L$4)*100</f>
        <v>0.494933424933688</v>
      </c>
      <c r="R588" s="1" cm="1">
        <f t="array" ref="R588">(J588/$J$4)/SUMPRODUCT($F588:$L588/$F$4:$L$4)*100</f>
        <v>0</v>
      </c>
      <c r="S588" s="1" cm="1">
        <f t="array" ref="S588">(K588/$K$4)/SUMPRODUCT($F588:$L588/$F$4:$L$4)*100</f>
        <v>0</v>
      </c>
      <c r="T588" s="1" cm="1">
        <f t="array" ref="T588">(L588/$L$4)/SUMPRODUCT($F588:$L588/$F$4:$L$4)*100</f>
        <v>0</v>
      </c>
      <c r="U588" s="1">
        <f t="shared" si="199"/>
        <v>100</v>
      </c>
      <c r="V588" s="1">
        <f t="shared" si="200"/>
        <v>0</v>
      </c>
      <c r="W588" s="1">
        <f t="shared" si="201"/>
        <v>0</v>
      </c>
      <c r="X588" s="1">
        <f t="shared" si="202"/>
        <v>0</v>
      </c>
      <c r="Y588" s="1">
        <f t="shared" si="203"/>
        <v>0</v>
      </c>
      <c r="Z588" s="1">
        <f t="shared" si="204"/>
        <v>0</v>
      </c>
      <c r="AA588" s="1">
        <f t="shared" si="205"/>
        <v>0</v>
      </c>
      <c r="AB588" s="1">
        <f t="shared" si="206"/>
        <v>0.28</v>
      </c>
      <c r="AC588" s="1">
        <f t="shared" si="207"/>
        <v>0</v>
      </c>
      <c r="AD588" s="1">
        <f t="shared" si="208"/>
        <v>1.21763990884049</v>
      </c>
      <c r="AE588" s="1">
        <f t="shared" si="209"/>
        <v>0</v>
      </c>
      <c r="AF588" s="1">
        <f t="shared" si="210"/>
        <v>0</v>
      </c>
      <c r="AG588" s="1">
        <f t="shared" si="211"/>
        <v>0</v>
      </c>
      <c r="AH588" s="7">
        <f t="shared" si="212"/>
        <v>0.00835872599409029</v>
      </c>
      <c r="AI588" s="7" cm="1">
        <f t="array" ref="AI588">SQRT(SUMPRODUCT(N588:T588/100,(1-($N$4:$T$4/(SUMPRODUCT(N588:T588,$N$4:$T$4)/100)))^2))</f>
        <v>0.0175226167900417</v>
      </c>
      <c r="AJ588" s="7" cm="1">
        <f t="array" ref="AJ588">SUMPRODUCT(N588:T588,$N$3:$T$3)/100</f>
        <v>1.89626163877415</v>
      </c>
      <c r="AK588" s="7" cm="1">
        <f t="array" ref="AK588">SUMPRODUCT(N588:T588/100,($N$3:$T$3-(SUMPRODUCT(N588:T588,$N$3:$T$3)/100))^2)</f>
        <v>0.00190526887203702</v>
      </c>
      <c r="AL588" s="7" cm="1">
        <f t="array" ref="AL588">SUMPRODUCT(N588:T588/100,($N$2:$T$2-(SUMPRODUCT(N588:T588,$N$2:$T$2)/100))^2)</f>
        <v>0.482337420603092</v>
      </c>
      <c r="AM588" s="7" cm="1">
        <f t="array" ref="AM588">SUMPRODUCT(N588:T588,$N$2:$T$2)/100</f>
        <v>10.9384090330322</v>
      </c>
      <c r="AN588" s="1" cm="1">
        <f t="array" ref="AN588">SUMPRODUCT(N588:T588,$N$1:$T$1)/100</f>
        <v>1085.2727359316</v>
      </c>
      <c r="AO588" s="1" cm="1">
        <f t="array" ref="AO588">-8.314*SUMPRODUCT((N588:T588/100)*LN(N588:T588/100+0.000000000001))</f>
        <v>0.448679602278736</v>
      </c>
      <c r="AP588" s="1" cm="1">
        <f t="array" ref="AP588">SUMPRODUCT((N588:T588/100)^2)</f>
        <v>0.983388536173645</v>
      </c>
      <c r="AQ588" s="1" cm="1">
        <f t="array" ref="AQ588">1/SUMPRODUCT((N588:T588/100)^2)</f>
        <v>1.01689206576578</v>
      </c>
      <c r="AR588" s="1" t="s">
        <v>54</v>
      </c>
      <c r="AS588" s="6">
        <f t="shared" si="213"/>
        <v>0</v>
      </c>
      <c r="AT588" s="1">
        <v>949.85</v>
      </c>
      <c r="AU588" s="1">
        <v>4</v>
      </c>
      <c r="AV588" s="1">
        <v>0</v>
      </c>
      <c r="AW588" s="1">
        <v>479.85</v>
      </c>
      <c r="AX588" s="1">
        <v>0.5</v>
      </c>
      <c r="AY588" s="5">
        <f t="shared" si="214"/>
        <v>0</v>
      </c>
      <c r="AZ588" s="1">
        <f t="shared" si="215"/>
        <v>0</v>
      </c>
      <c r="BA588" s="1">
        <f t="shared" si="216"/>
        <v>239.925</v>
      </c>
      <c r="BB588" s="1">
        <f t="shared" si="217"/>
        <v>470</v>
      </c>
      <c r="BC588" s="1" t="s">
        <v>51</v>
      </c>
      <c r="BD588" s="1">
        <v>107</v>
      </c>
      <c r="BE588" s="1" t="s">
        <v>52</v>
      </c>
      <c r="BF588" s="1" t="s">
        <v>52</v>
      </c>
      <c r="BG588" s="1">
        <v>76</v>
      </c>
      <c r="BH588" s="1">
        <f t="shared" si="218"/>
        <v>-1.34825021556641</v>
      </c>
      <c r="BI588" s="1">
        <f t="shared" si="219"/>
        <v>0.87888676382029</v>
      </c>
    </row>
    <row r="589" spans="1:61">
      <c r="A589" s="1">
        <v>399</v>
      </c>
      <c r="B589" s="1" t="s">
        <v>64</v>
      </c>
      <c r="C589" s="1" t="str">
        <f>_xlfn.XLOOKUP(A589,All!$A:$A,All!$C:$C,"")</f>
        <v>Cu-Cr-Mg</v>
      </c>
      <c r="D589" s="1">
        <v>1</v>
      </c>
      <c r="E589" s="1" t="s">
        <v>1344</v>
      </c>
      <c r="F589" s="1">
        <f t="shared" si="198"/>
        <v>99.53</v>
      </c>
      <c r="G589" s="1">
        <v>0</v>
      </c>
      <c r="H589" s="1">
        <v>0.28</v>
      </c>
      <c r="I589" s="1">
        <v>0.19</v>
      </c>
      <c r="J589" s="1">
        <v>0</v>
      </c>
      <c r="K589" s="1">
        <v>0</v>
      </c>
      <c r="L589" s="1">
        <v>0</v>
      </c>
      <c r="M589" s="1" t="s">
        <v>1345</v>
      </c>
      <c r="N589" s="1" cm="1">
        <f t="array" ref="N589">(F589/$F$4)/SUMPRODUCT($F589:$L589/$F$4:$L$4)*100</f>
        <v>99.164127400591</v>
      </c>
      <c r="O589" s="1" cm="1">
        <f t="array" ref="O589">(G589/$G$4)/SUMPRODUCT($F589:$L589/$F$4:$L$4)*100</f>
        <v>0</v>
      </c>
      <c r="P589" s="1" cm="1">
        <f t="array" ref="P589">(H589/$H$4)/SUMPRODUCT($F589:$L589/$F$4:$L$4)*100</f>
        <v>0.340939174475336</v>
      </c>
      <c r="Q589" s="1" cm="1">
        <f t="array" ref="Q589">(I589/$I$4)/SUMPRODUCT($F589:$L589/$F$4:$L$4)*100</f>
        <v>0.494933424933688</v>
      </c>
      <c r="R589" s="1" cm="1">
        <f t="array" ref="R589">(J589/$J$4)/SUMPRODUCT($F589:$L589/$F$4:$L$4)*100</f>
        <v>0</v>
      </c>
      <c r="S589" s="1" cm="1">
        <f t="array" ref="S589">(K589/$K$4)/SUMPRODUCT($F589:$L589/$F$4:$L$4)*100</f>
        <v>0</v>
      </c>
      <c r="T589" s="1" cm="1">
        <f t="array" ref="T589">(L589/$L$4)/SUMPRODUCT($F589:$L589/$F$4:$L$4)*100</f>
        <v>0</v>
      </c>
      <c r="U589" s="1">
        <f t="shared" si="199"/>
        <v>100</v>
      </c>
      <c r="V589" s="1">
        <f t="shared" si="200"/>
        <v>0</v>
      </c>
      <c r="W589" s="1">
        <f t="shared" si="201"/>
        <v>0</v>
      </c>
      <c r="X589" s="1">
        <f t="shared" si="202"/>
        <v>0</v>
      </c>
      <c r="Y589" s="1">
        <f t="shared" si="203"/>
        <v>0</v>
      </c>
      <c r="Z589" s="1">
        <f t="shared" si="204"/>
        <v>0</v>
      </c>
      <c r="AA589" s="1">
        <f t="shared" si="205"/>
        <v>0</v>
      </c>
      <c r="AB589" s="1">
        <f t="shared" si="206"/>
        <v>0.28</v>
      </c>
      <c r="AC589" s="1">
        <f t="shared" si="207"/>
        <v>0</v>
      </c>
      <c r="AD589" s="1">
        <f t="shared" si="208"/>
        <v>1.21763990884049</v>
      </c>
      <c r="AE589" s="1">
        <f t="shared" si="209"/>
        <v>0</v>
      </c>
      <c r="AF589" s="1">
        <f t="shared" si="210"/>
        <v>0</v>
      </c>
      <c r="AG589" s="1">
        <f t="shared" si="211"/>
        <v>0</v>
      </c>
      <c r="AH589" s="7">
        <f t="shared" si="212"/>
        <v>0.00835872599409029</v>
      </c>
      <c r="AI589" s="7" cm="1">
        <f t="array" ref="AI589">SQRT(SUMPRODUCT(N589:T589/100,(1-($N$4:$T$4/(SUMPRODUCT(N589:T589,$N$4:$T$4)/100)))^2))</f>
        <v>0.0175226167900417</v>
      </c>
      <c r="AJ589" s="7" cm="1">
        <f t="array" ref="AJ589">SUMPRODUCT(N589:T589,$N$3:$T$3)/100</f>
        <v>1.89626163877415</v>
      </c>
      <c r="AK589" s="7" cm="1">
        <f t="array" ref="AK589">SUMPRODUCT(N589:T589/100,($N$3:$T$3-(SUMPRODUCT(N589:T589,$N$3:$T$3)/100))^2)</f>
        <v>0.00190526887203702</v>
      </c>
      <c r="AL589" s="7" cm="1">
        <f t="array" ref="AL589">SUMPRODUCT(N589:T589/100,($N$2:$T$2-(SUMPRODUCT(N589:T589,$N$2:$T$2)/100))^2)</f>
        <v>0.482337420603092</v>
      </c>
      <c r="AM589" s="7" cm="1">
        <f t="array" ref="AM589">SUMPRODUCT(N589:T589,$N$2:$T$2)/100</f>
        <v>10.9384090330322</v>
      </c>
      <c r="AN589" s="1" cm="1">
        <f t="array" ref="AN589">SUMPRODUCT(N589:T589,$N$1:$T$1)/100</f>
        <v>1085.2727359316</v>
      </c>
      <c r="AO589" s="1" cm="1">
        <f t="array" ref="AO589">-8.314*SUMPRODUCT((N589:T589/100)*LN(N589:T589/100+0.000000000001))</f>
        <v>0.448679602278736</v>
      </c>
      <c r="AP589" s="1" cm="1">
        <f t="array" ref="AP589">SUMPRODUCT((N589:T589/100)^2)</f>
        <v>0.983388536173645</v>
      </c>
      <c r="AQ589" s="1" cm="1">
        <f t="array" ref="AQ589">1/SUMPRODUCT((N589:T589/100)^2)</f>
        <v>1.01689206576578</v>
      </c>
      <c r="AR589" s="1" t="s">
        <v>54</v>
      </c>
      <c r="AS589" s="6">
        <f t="shared" si="213"/>
        <v>0</v>
      </c>
      <c r="AT589" s="1">
        <v>949.85</v>
      </c>
      <c r="AU589" s="1">
        <v>4</v>
      </c>
      <c r="AV589" s="1">
        <v>0</v>
      </c>
      <c r="AW589" s="1">
        <v>389.85</v>
      </c>
      <c r="AX589" s="1">
        <v>6</v>
      </c>
      <c r="AY589" s="5">
        <f t="shared" si="214"/>
        <v>0</v>
      </c>
      <c r="AZ589" s="1">
        <f t="shared" si="215"/>
        <v>0</v>
      </c>
      <c r="BA589" s="1">
        <f t="shared" si="216"/>
        <v>2339.1</v>
      </c>
      <c r="BB589" s="1">
        <f t="shared" si="217"/>
        <v>560</v>
      </c>
      <c r="BC589" s="1" t="s">
        <v>51</v>
      </c>
      <c r="BD589" s="1">
        <v>109</v>
      </c>
      <c r="BE589" s="1" t="s">
        <v>52</v>
      </c>
      <c r="BF589" s="1" t="s">
        <v>52</v>
      </c>
      <c r="BG589" s="1">
        <v>76</v>
      </c>
      <c r="BH589" s="1">
        <f t="shared" si="218"/>
        <v>-1.32252836544928</v>
      </c>
      <c r="BI589" s="1">
        <f t="shared" si="219"/>
        <v>0.87291386843261</v>
      </c>
    </row>
    <row r="590" spans="1:61">
      <c r="A590" s="1">
        <v>416</v>
      </c>
      <c r="B590" s="1" t="s">
        <v>64</v>
      </c>
      <c r="C590" s="1" t="str">
        <f>_xlfn.XLOOKUP(A590,All!$A:$A,All!$C:$C,"")</f>
        <v>Cu-Cr-Mg</v>
      </c>
      <c r="D590" s="1">
        <v>1</v>
      </c>
      <c r="E590" s="1" t="s">
        <v>1344</v>
      </c>
      <c r="F590" s="1">
        <f t="shared" si="198"/>
        <v>99.53</v>
      </c>
      <c r="G590" s="1">
        <v>0</v>
      </c>
      <c r="H590" s="1">
        <v>0.28</v>
      </c>
      <c r="I590" s="1">
        <v>0.19</v>
      </c>
      <c r="J590" s="1">
        <v>0</v>
      </c>
      <c r="K590" s="1">
        <v>0</v>
      </c>
      <c r="L590" s="1">
        <v>0</v>
      </c>
      <c r="M590" s="1" t="s">
        <v>1345</v>
      </c>
      <c r="N590" s="1" cm="1">
        <f t="array" ref="N590">(F590/$F$4)/SUMPRODUCT($F590:$L590/$F$4:$L$4)*100</f>
        <v>99.164127400591</v>
      </c>
      <c r="O590" s="1" cm="1">
        <f t="array" ref="O590">(G590/$G$4)/SUMPRODUCT($F590:$L590/$F$4:$L$4)*100</f>
        <v>0</v>
      </c>
      <c r="P590" s="1" cm="1">
        <f t="array" ref="P590">(H590/$H$4)/SUMPRODUCT($F590:$L590/$F$4:$L$4)*100</f>
        <v>0.340939174475336</v>
      </c>
      <c r="Q590" s="1" cm="1">
        <f t="array" ref="Q590">(I590/$I$4)/SUMPRODUCT($F590:$L590/$F$4:$L$4)*100</f>
        <v>0.494933424933688</v>
      </c>
      <c r="R590" s="1" cm="1">
        <f t="array" ref="R590">(J590/$J$4)/SUMPRODUCT($F590:$L590/$F$4:$L$4)*100</f>
        <v>0</v>
      </c>
      <c r="S590" s="1" cm="1">
        <f t="array" ref="S590">(K590/$K$4)/SUMPRODUCT($F590:$L590/$F$4:$L$4)*100</f>
        <v>0</v>
      </c>
      <c r="T590" s="1" cm="1">
        <f t="array" ref="T590">(L590/$L$4)/SUMPRODUCT($F590:$L590/$F$4:$L$4)*100</f>
        <v>0</v>
      </c>
      <c r="U590" s="1">
        <f t="shared" si="199"/>
        <v>100</v>
      </c>
      <c r="V590" s="1">
        <f t="shared" si="200"/>
        <v>0</v>
      </c>
      <c r="W590" s="1">
        <f t="shared" si="201"/>
        <v>0</v>
      </c>
      <c r="X590" s="1">
        <f t="shared" si="202"/>
        <v>0</v>
      </c>
      <c r="Y590" s="1">
        <f t="shared" si="203"/>
        <v>0</v>
      </c>
      <c r="Z590" s="1">
        <f t="shared" si="204"/>
        <v>0</v>
      </c>
      <c r="AA590" s="1">
        <f t="shared" si="205"/>
        <v>0</v>
      </c>
      <c r="AB590" s="1">
        <f t="shared" si="206"/>
        <v>0.28</v>
      </c>
      <c r="AC590" s="1">
        <f t="shared" si="207"/>
        <v>0</v>
      </c>
      <c r="AD590" s="1">
        <f t="shared" si="208"/>
        <v>1.21763990884049</v>
      </c>
      <c r="AE590" s="1">
        <f t="shared" si="209"/>
        <v>0</v>
      </c>
      <c r="AF590" s="1">
        <f t="shared" si="210"/>
        <v>0</v>
      </c>
      <c r="AG590" s="1">
        <f t="shared" si="211"/>
        <v>0</v>
      </c>
      <c r="AH590" s="7">
        <f t="shared" si="212"/>
        <v>0.00835872599409029</v>
      </c>
      <c r="AI590" s="7" cm="1">
        <f t="array" ref="AI590">SQRT(SUMPRODUCT(N590:T590/100,(1-($N$4:$T$4/(SUMPRODUCT(N590:T590,$N$4:$T$4)/100)))^2))</f>
        <v>0.0175226167900417</v>
      </c>
      <c r="AJ590" s="7" cm="1">
        <f t="array" ref="AJ590">SUMPRODUCT(N590:T590,$N$3:$T$3)/100</f>
        <v>1.89626163877415</v>
      </c>
      <c r="AK590" s="7" cm="1">
        <f t="array" ref="AK590">SUMPRODUCT(N590:T590/100,($N$3:$T$3-(SUMPRODUCT(N590:T590,$N$3:$T$3)/100))^2)</f>
        <v>0.00190526887203702</v>
      </c>
      <c r="AL590" s="7" cm="1">
        <f t="array" ref="AL590">SUMPRODUCT(N590:T590/100,($N$2:$T$2-(SUMPRODUCT(N590:T590,$N$2:$T$2)/100))^2)</f>
        <v>0.482337420603092</v>
      </c>
      <c r="AM590" s="7" cm="1">
        <f t="array" ref="AM590">SUMPRODUCT(N590:T590,$N$2:$T$2)/100</f>
        <v>10.9384090330322</v>
      </c>
      <c r="AN590" s="1" cm="1">
        <f t="array" ref="AN590">SUMPRODUCT(N590:T590,$N$1:$T$1)/100</f>
        <v>1085.2727359316</v>
      </c>
      <c r="AO590" s="1" cm="1">
        <f t="array" ref="AO590">-8.314*SUMPRODUCT((N590:T590/100)*LN(N590:T590/100+0.000000000001))</f>
        <v>0.448679602278736</v>
      </c>
      <c r="AP590" s="1" cm="1">
        <f t="array" ref="AP590">SUMPRODUCT((N590:T590/100)^2)</f>
        <v>0.983388536173645</v>
      </c>
      <c r="AQ590" s="1" cm="1">
        <f t="array" ref="AQ590">1/SUMPRODUCT((N590:T590/100)^2)</f>
        <v>1.01689206576578</v>
      </c>
      <c r="AR590" s="1" t="s">
        <v>54</v>
      </c>
      <c r="AS590" s="6">
        <f t="shared" si="213"/>
        <v>0</v>
      </c>
      <c r="AT590" s="1">
        <v>949.85</v>
      </c>
      <c r="AU590" s="1">
        <v>4</v>
      </c>
      <c r="AV590" s="1">
        <v>0</v>
      </c>
      <c r="AW590" s="1">
        <v>389.85</v>
      </c>
      <c r="AX590" s="1">
        <v>8</v>
      </c>
      <c r="AY590" s="5">
        <f t="shared" si="214"/>
        <v>0</v>
      </c>
      <c r="AZ590" s="1">
        <f t="shared" si="215"/>
        <v>0</v>
      </c>
      <c r="BA590" s="1">
        <f t="shared" si="216"/>
        <v>3118.8</v>
      </c>
      <c r="BB590" s="1">
        <f t="shared" si="217"/>
        <v>560</v>
      </c>
      <c r="BC590" s="1" t="s">
        <v>51</v>
      </c>
      <c r="BD590" s="1">
        <v>117</v>
      </c>
      <c r="BE590" s="1" t="s">
        <v>52</v>
      </c>
      <c r="BF590" s="1" t="s">
        <v>52</v>
      </c>
      <c r="BG590" s="1">
        <v>76</v>
      </c>
      <c r="BH590" s="1">
        <f t="shared" si="218"/>
        <v>-1.21964096498076</v>
      </c>
      <c r="BI590" s="1">
        <f t="shared" si="219"/>
        <v>0.849045399851102</v>
      </c>
    </row>
    <row r="591" spans="1:61">
      <c r="A591" s="1">
        <v>325</v>
      </c>
      <c r="B591" s="1" t="s">
        <v>64</v>
      </c>
      <c r="C591" s="1" t="str">
        <f>_xlfn.XLOOKUP(A591,All!$A:$A,All!$C:$C,"")</f>
        <v>Cu-Cr-Mg</v>
      </c>
      <c r="D591" s="1">
        <v>1</v>
      </c>
      <c r="E591" s="1" t="s">
        <v>1344</v>
      </c>
      <c r="F591" s="1">
        <f t="shared" si="198"/>
        <v>99.53</v>
      </c>
      <c r="G591" s="1">
        <v>0</v>
      </c>
      <c r="H591" s="1">
        <v>0.28</v>
      </c>
      <c r="I591" s="1">
        <v>0.19</v>
      </c>
      <c r="J591" s="1">
        <v>0</v>
      </c>
      <c r="K591" s="1">
        <v>0</v>
      </c>
      <c r="L591" s="1">
        <v>0</v>
      </c>
      <c r="M591" s="1" t="s">
        <v>1345</v>
      </c>
      <c r="N591" s="1" cm="1">
        <f t="array" ref="N591">(F591/$F$4)/SUMPRODUCT($F591:$L591/$F$4:$L$4)*100</f>
        <v>99.164127400591</v>
      </c>
      <c r="O591" s="1" cm="1">
        <f t="array" ref="O591">(G591/$G$4)/SUMPRODUCT($F591:$L591/$F$4:$L$4)*100</f>
        <v>0</v>
      </c>
      <c r="P591" s="1" cm="1">
        <f t="array" ref="P591">(H591/$H$4)/SUMPRODUCT($F591:$L591/$F$4:$L$4)*100</f>
        <v>0.340939174475336</v>
      </c>
      <c r="Q591" s="1" cm="1">
        <f t="array" ref="Q591">(I591/$I$4)/SUMPRODUCT($F591:$L591/$F$4:$L$4)*100</f>
        <v>0.494933424933688</v>
      </c>
      <c r="R591" s="1" cm="1">
        <f t="array" ref="R591">(J591/$J$4)/SUMPRODUCT($F591:$L591/$F$4:$L$4)*100</f>
        <v>0</v>
      </c>
      <c r="S591" s="1" cm="1">
        <f t="array" ref="S591">(K591/$K$4)/SUMPRODUCT($F591:$L591/$F$4:$L$4)*100</f>
        <v>0</v>
      </c>
      <c r="T591" s="1" cm="1">
        <f t="array" ref="T591">(L591/$L$4)/SUMPRODUCT($F591:$L591/$F$4:$L$4)*100</f>
        <v>0</v>
      </c>
      <c r="U591" s="1">
        <f t="shared" si="199"/>
        <v>100</v>
      </c>
      <c r="V591" s="1">
        <f t="shared" si="200"/>
        <v>0</v>
      </c>
      <c r="W591" s="1">
        <f t="shared" si="201"/>
        <v>0</v>
      </c>
      <c r="X591" s="1">
        <f t="shared" si="202"/>
        <v>0</v>
      </c>
      <c r="Y591" s="1">
        <f t="shared" si="203"/>
        <v>0</v>
      </c>
      <c r="Z591" s="1">
        <f t="shared" si="204"/>
        <v>0</v>
      </c>
      <c r="AA591" s="1">
        <f t="shared" si="205"/>
        <v>0</v>
      </c>
      <c r="AB591" s="1">
        <f t="shared" si="206"/>
        <v>0.28</v>
      </c>
      <c r="AC591" s="1">
        <f t="shared" si="207"/>
        <v>0</v>
      </c>
      <c r="AD591" s="1">
        <f t="shared" si="208"/>
        <v>1.21763990884049</v>
      </c>
      <c r="AE591" s="1">
        <f t="shared" si="209"/>
        <v>0</v>
      </c>
      <c r="AF591" s="1">
        <f t="shared" si="210"/>
        <v>0</v>
      </c>
      <c r="AG591" s="1">
        <f t="shared" si="211"/>
        <v>0</v>
      </c>
      <c r="AH591" s="7">
        <f t="shared" si="212"/>
        <v>0.00835872599409029</v>
      </c>
      <c r="AI591" s="7" cm="1">
        <f t="array" ref="AI591">SQRT(SUMPRODUCT(N591:T591/100,(1-($N$4:$T$4/(SUMPRODUCT(N591:T591,$N$4:$T$4)/100)))^2))</f>
        <v>0.0175226167900417</v>
      </c>
      <c r="AJ591" s="7" cm="1">
        <f t="array" ref="AJ591">SUMPRODUCT(N591:T591,$N$3:$T$3)/100</f>
        <v>1.89626163877415</v>
      </c>
      <c r="AK591" s="7" cm="1">
        <f t="array" ref="AK591">SUMPRODUCT(N591:T591/100,($N$3:$T$3-(SUMPRODUCT(N591:T591,$N$3:$T$3)/100))^2)</f>
        <v>0.00190526887203702</v>
      </c>
      <c r="AL591" s="7" cm="1">
        <f t="array" ref="AL591">SUMPRODUCT(N591:T591/100,($N$2:$T$2-(SUMPRODUCT(N591:T591,$N$2:$T$2)/100))^2)</f>
        <v>0.482337420603092</v>
      </c>
      <c r="AM591" s="7" cm="1">
        <f t="array" ref="AM591">SUMPRODUCT(N591:T591,$N$2:$T$2)/100</f>
        <v>10.9384090330322</v>
      </c>
      <c r="AN591" s="1" cm="1">
        <f t="array" ref="AN591">SUMPRODUCT(N591:T591,$N$1:$T$1)/100</f>
        <v>1085.2727359316</v>
      </c>
      <c r="AO591" s="1" cm="1">
        <f t="array" ref="AO591">-8.314*SUMPRODUCT((N591:T591/100)*LN(N591:T591/100+0.000000000001))</f>
        <v>0.448679602278736</v>
      </c>
      <c r="AP591" s="1" cm="1">
        <f t="array" ref="AP591">SUMPRODUCT((N591:T591/100)^2)</f>
        <v>0.983388536173645</v>
      </c>
      <c r="AQ591" s="1" cm="1">
        <f t="array" ref="AQ591">1/SUMPRODUCT((N591:T591/100)^2)</f>
        <v>1.01689206576578</v>
      </c>
      <c r="AR591" s="1" t="s">
        <v>54</v>
      </c>
      <c r="AS591" s="6">
        <f t="shared" si="213"/>
        <v>0</v>
      </c>
      <c r="AT591" s="1">
        <v>949.85</v>
      </c>
      <c r="AU591" s="1">
        <v>4</v>
      </c>
      <c r="AV591" s="1">
        <v>0</v>
      </c>
      <c r="AW591" s="1">
        <v>419.85</v>
      </c>
      <c r="AX591" s="1">
        <v>2</v>
      </c>
      <c r="AY591" s="5">
        <f t="shared" si="214"/>
        <v>0</v>
      </c>
      <c r="AZ591" s="1">
        <f t="shared" si="215"/>
        <v>0</v>
      </c>
      <c r="BA591" s="1">
        <f t="shared" si="216"/>
        <v>839.7</v>
      </c>
      <c r="BB591" s="1">
        <f t="shared" si="217"/>
        <v>530</v>
      </c>
      <c r="BC591" s="1" t="s">
        <v>51</v>
      </c>
      <c r="BD591" s="1">
        <v>119</v>
      </c>
      <c r="BE591" s="1" t="s">
        <v>52</v>
      </c>
      <c r="BF591" s="1" t="s">
        <v>52</v>
      </c>
      <c r="BG591" s="1">
        <v>76</v>
      </c>
      <c r="BH591" s="1">
        <f t="shared" si="218"/>
        <v>-1.19391911486363</v>
      </c>
      <c r="BI591" s="1">
        <f t="shared" si="219"/>
        <v>0.843084306328854</v>
      </c>
    </row>
    <row r="592" spans="1:61">
      <c r="A592" s="1">
        <v>356</v>
      </c>
      <c r="B592" s="1" t="s">
        <v>64</v>
      </c>
      <c r="C592" s="1" t="str">
        <f>_xlfn.XLOOKUP(A592,All!$A:$A,All!$C:$C,"")</f>
        <v>Cu-Cr-Mg</v>
      </c>
      <c r="D592" s="1">
        <v>1</v>
      </c>
      <c r="E592" s="1" t="s">
        <v>1344</v>
      </c>
      <c r="F592" s="1">
        <f t="shared" si="198"/>
        <v>99.53</v>
      </c>
      <c r="G592" s="1">
        <v>0</v>
      </c>
      <c r="H592" s="1">
        <v>0.28</v>
      </c>
      <c r="I592" s="1">
        <v>0.19</v>
      </c>
      <c r="J592" s="1">
        <v>0</v>
      </c>
      <c r="K592" s="1">
        <v>0</v>
      </c>
      <c r="L592" s="1">
        <v>0</v>
      </c>
      <c r="M592" s="1" t="s">
        <v>1345</v>
      </c>
      <c r="N592" s="1" cm="1">
        <f t="array" ref="N592">(F592/$F$4)/SUMPRODUCT($F592:$L592/$F$4:$L$4)*100</f>
        <v>99.164127400591</v>
      </c>
      <c r="O592" s="1" cm="1">
        <f t="array" ref="O592">(G592/$G$4)/SUMPRODUCT($F592:$L592/$F$4:$L$4)*100</f>
        <v>0</v>
      </c>
      <c r="P592" s="1" cm="1">
        <f t="array" ref="P592">(H592/$H$4)/SUMPRODUCT($F592:$L592/$F$4:$L$4)*100</f>
        <v>0.340939174475336</v>
      </c>
      <c r="Q592" s="1" cm="1">
        <f t="array" ref="Q592">(I592/$I$4)/SUMPRODUCT($F592:$L592/$F$4:$L$4)*100</f>
        <v>0.494933424933688</v>
      </c>
      <c r="R592" s="1" cm="1">
        <f t="array" ref="R592">(J592/$J$4)/SUMPRODUCT($F592:$L592/$F$4:$L$4)*100</f>
        <v>0</v>
      </c>
      <c r="S592" s="1" cm="1">
        <f t="array" ref="S592">(K592/$K$4)/SUMPRODUCT($F592:$L592/$F$4:$L$4)*100</f>
        <v>0</v>
      </c>
      <c r="T592" s="1" cm="1">
        <f t="array" ref="T592">(L592/$L$4)/SUMPRODUCT($F592:$L592/$F$4:$L$4)*100</f>
        <v>0</v>
      </c>
      <c r="U592" s="1">
        <f t="shared" si="199"/>
        <v>100</v>
      </c>
      <c r="V592" s="1">
        <f t="shared" si="200"/>
        <v>0</v>
      </c>
      <c r="W592" s="1">
        <f t="shared" si="201"/>
        <v>0</v>
      </c>
      <c r="X592" s="1">
        <f t="shared" si="202"/>
        <v>0</v>
      </c>
      <c r="Y592" s="1">
        <f t="shared" si="203"/>
        <v>0</v>
      </c>
      <c r="Z592" s="1">
        <f t="shared" si="204"/>
        <v>0</v>
      </c>
      <c r="AA592" s="1">
        <f t="shared" si="205"/>
        <v>0</v>
      </c>
      <c r="AB592" s="1">
        <f t="shared" si="206"/>
        <v>0.28</v>
      </c>
      <c r="AC592" s="1">
        <f t="shared" si="207"/>
        <v>0</v>
      </c>
      <c r="AD592" s="1">
        <f t="shared" si="208"/>
        <v>1.21763990884049</v>
      </c>
      <c r="AE592" s="1">
        <f t="shared" si="209"/>
        <v>0</v>
      </c>
      <c r="AF592" s="1">
        <f t="shared" si="210"/>
        <v>0</v>
      </c>
      <c r="AG592" s="1">
        <f t="shared" si="211"/>
        <v>0</v>
      </c>
      <c r="AH592" s="7">
        <f t="shared" si="212"/>
        <v>0.00835872599409029</v>
      </c>
      <c r="AI592" s="7" cm="1">
        <f t="array" ref="AI592">SQRT(SUMPRODUCT(N592:T592/100,(1-($N$4:$T$4/(SUMPRODUCT(N592:T592,$N$4:$T$4)/100)))^2))</f>
        <v>0.0175226167900417</v>
      </c>
      <c r="AJ592" s="7" cm="1">
        <f t="array" ref="AJ592">SUMPRODUCT(N592:T592,$N$3:$T$3)/100</f>
        <v>1.89626163877415</v>
      </c>
      <c r="AK592" s="7" cm="1">
        <f t="array" ref="AK592">SUMPRODUCT(N592:T592/100,($N$3:$T$3-(SUMPRODUCT(N592:T592,$N$3:$T$3)/100))^2)</f>
        <v>0.00190526887203702</v>
      </c>
      <c r="AL592" s="7" cm="1">
        <f t="array" ref="AL592">SUMPRODUCT(N592:T592/100,($N$2:$T$2-(SUMPRODUCT(N592:T592,$N$2:$T$2)/100))^2)</f>
        <v>0.482337420603092</v>
      </c>
      <c r="AM592" s="7" cm="1">
        <f t="array" ref="AM592">SUMPRODUCT(N592:T592,$N$2:$T$2)/100</f>
        <v>10.9384090330322</v>
      </c>
      <c r="AN592" s="1" cm="1">
        <f t="array" ref="AN592">SUMPRODUCT(N592:T592,$N$1:$T$1)/100</f>
        <v>1085.2727359316</v>
      </c>
      <c r="AO592" s="1" cm="1">
        <f t="array" ref="AO592">-8.314*SUMPRODUCT((N592:T592/100)*LN(N592:T592/100+0.000000000001))</f>
        <v>0.448679602278736</v>
      </c>
      <c r="AP592" s="1" cm="1">
        <f t="array" ref="AP592">SUMPRODUCT((N592:T592/100)^2)</f>
        <v>0.983388536173645</v>
      </c>
      <c r="AQ592" s="1" cm="1">
        <f t="array" ref="AQ592">1/SUMPRODUCT((N592:T592/100)^2)</f>
        <v>1.01689206576578</v>
      </c>
      <c r="AR592" s="1" t="s">
        <v>54</v>
      </c>
      <c r="AS592" s="6">
        <f t="shared" si="213"/>
        <v>0</v>
      </c>
      <c r="AT592" s="1">
        <v>949.85</v>
      </c>
      <c r="AU592" s="1">
        <v>4</v>
      </c>
      <c r="AV592" s="1">
        <v>0</v>
      </c>
      <c r="AW592" s="1">
        <v>389.85</v>
      </c>
      <c r="AX592" s="1">
        <v>4</v>
      </c>
      <c r="AY592" s="5">
        <f t="shared" si="214"/>
        <v>0</v>
      </c>
      <c r="AZ592" s="1">
        <f t="shared" si="215"/>
        <v>0</v>
      </c>
      <c r="BA592" s="1">
        <f t="shared" si="216"/>
        <v>1559.4</v>
      </c>
      <c r="BB592" s="1">
        <f t="shared" si="217"/>
        <v>560</v>
      </c>
      <c r="BC592" s="1" t="s">
        <v>51</v>
      </c>
      <c r="BD592" s="1">
        <v>109</v>
      </c>
      <c r="BE592" s="1" t="s">
        <v>52</v>
      </c>
      <c r="BF592" s="1" t="s">
        <v>52</v>
      </c>
      <c r="BG592" s="1">
        <v>71</v>
      </c>
      <c r="BH592" s="1">
        <f t="shared" si="218"/>
        <v>-1.32252836544928</v>
      </c>
      <c r="BI592" s="1">
        <f t="shared" si="219"/>
        <v>0.889317081642978</v>
      </c>
    </row>
    <row r="593" spans="1:61">
      <c r="A593" s="1">
        <v>282</v>
      </c>
      <c r="B593" s="1" t="s">
        <v>64</v>
      </c>
      <c r="C593" s="1" t="str">
        <f>_xlfn.XLOOKUP(A593,All!$A:$A,All!$C:$C,"")</f>
        <v>Cu-Cr-Mg</v>
      </c>
      <c r="D593" s="1">
        <v>1</v>
      </c>
      <c r="E593" s="1" t="s">
        <v>1344</v>
      </c>
      <c r="F593" s="1">
        <f t="shared" si="198"/>
        <v>99.53</v>
      </c>
      <c r="G593" s="1">
        <v>0</v>
      </c>
      <c r="H593" s="1">
        <v>0.28</v>
      </c>
      <c r="I593" s="1">
        <v>0.19</v>
      </c>
      <c r="J593" s="1">
        <v>0</v>
      </c>
      <c r="K593" s="1">
        <v>0</v>
      </c>
      <c r="L593" s="1">
        <v>0</v>
      </c>
      <c r="M593" s="1" t="s">
        <v>1345</v>
      </c>
      <c r="N593" s="1" cm="1">
        <f t="array" ref="N593">(F593/$F$4)/SUMPRODUCT($F593:$L593/$F$4:$L$4)*100</f>
        <v>99.164127400591</v>
      </c>
      <c r="O593" s="1" cm="1">
        <f t="array" ref="O593">(G593/$G$4)/SUMPRODUCT($F593:$L593/$F$4:$L$4)*100</f>
        <v>0</v>
      </c>
      <c r="P593" s="1" cm="1">
        <f t="array" ref="P593">(H593/$H$4)/SUMPRODUCT($F593:$L593/$F$4:$L$4)*100</f>
        <v>0.340939174475336</v>
      </c>
      <c r="Q593" s="1" cm="1">
        <f t="array" ref="Q593">(I593/$I$4)/SUMPRODUCT($F593:$L593/$F$4:$L$4)*100</f>
        <v>0.494933424933688</v>
      </c>
      <c r="R593" s="1" cm="1">
        <f t="array" ref="R593">(J593/$J$4)/SUMPRODUCT($F593:$L593/$F$4:$L$4)*100</f>
        <v>0</v>
      </c>
      <c r="S593" s="1" cm="1">
        <f t="array" ref="S593">(K593/$K$4)/SUMPRODUCT($F593:$L593/$F$4:$L$4)*100</f>
        <v>0</v>
      </c>
      <c r="T593" s="1" cm="1">
        <f t="array" ref="T593">(L593/$L$4)/SUMPRODUCT($F593:$L593/$F$4:$L$4)*100</f>
        <v>0</v>
      </c>
      <c r="U593" s="1">
        <f t="shared" si="199"/>
        <v>100</v>
      </c>
      <c r="V593" s="1">
        <f t="shared" si="200"/>
        <v>0</v>
      </c>
      <c r="W593" s="1">
        <f t="shared" si="201"/>
        <v>0</v>
      </c>
      <c r="X593" s="1">
        <f t="shared" si="202"/>
        <v>0</v>
      </c>
      <c r="Y593" s="1">
        <f t="shared" si="203"/>
        <v>0</v>
      </c>
      <c r="Z593" s="1">
        <f t="shared" si="204"/>
        <v>0</v>
      </c>
      <c r="AA593" s="1">
        <f t="shared" si="205"/>
        <v>0</v>
      </c>
      <c r="AB593" s="1">
        <f t="shared" si="206"/>
        <v>0.28</v>
      </c>
      <c r="AC593" s="1">
        <f t="shared" si="207"/>
        <v>0</v>
      </c>
      <c r="AD593" s="1">
        <f t="shared" si="208"/>
        <v>1.21763990884049</v>
      </c>
      <c r="AE593" s="1">
        <f t="shared" si="209"/>
        <v>0</v>
      </c>
      <c r="AF593" s="1">
        <f t="shared" si="210"/>
        <v>0</v>
      </c>
      <c r="AG593" s="1">
        <f t="shared" si="211"/>
        <v>0</v>
      </c>
      <c r="AH593" s="7">
        <f t="shared" si="212"/>
        <v>0.00835872599409029</v>
      </c>
      <c r="AI593" s="7" cm="1">
        <f t="array" ref="AI593">SQRT(SUMPRODUCT(N593:T593/100,(1-($N$4:$T$4/(SUMPRODUCT(N593:T593,$N$4:$T$4)/100)))^2))</f>
        <v>0.0175226167900417</v>
      </c>
      <c r="AJ593" s="7" cm="1">
        <f t="array" ref="AJ593">SUMPRODUCT(N593:T593,$N$3:$T$3)/100</f>
        <v>1.89626163877415</v>
      </c>
      <c r="AK593" s="7" cm="1">
        <f t="array" ref="AK593">SUMPRODUCT(N593:T593/100,($N$3:$T$3-(SUMPRODUCT(N593:T593,$N$3:$T$3)/100))^2)</f>
        <v>0.00190526887203702</v>
      </c>
      <c r="AL593" s="7" cm="1">
        <f t="array" ref="AL593">SUMPRODUCT(N593:T593/100,($N$2:$T$2-(SUMPRODUCT(N593:T593,$N$2:$T$2)/100))^2)</f>
        <v>0.482337420603092</v>
      </c>
      <c r="AM593" s="7" cm="1">
        <f t="array" ref="AM593">SUMPRODUCT(N593:T593,$N$2:$T$2)/100</f>
        <v>10.9384090330322</v>
      </c>
      <c r="AN593" s="1" cm="1">
        <f t="array" ref="AN593">SUMPRODUCT(N593:T593,$N$1:$T$1)/100</f>
        <v>1085.2727359316</v>
      </c>
      <c r="AO593" s="1" cm="1">
        <f t="array" ref="AO593">-8.314*SUMPRODUCT((N593:T593/100)*LN(N593:T593/100+0.000000000001))</f>
        <v>0.448679602278736</v>
      </c>
      <c r="AP593" s="1" cm="1">
        <f t="array" ref="AP593">SUMPRODUCT((N593:T593/100)^2)</f>
        <v>0.983388536173645</v>
      </c>
      <c r="AQ593" s="1" cm="1">
        <f t="array" ref="AQ593">1/SUMPRODUCT((N593:T593/100)^2)</f>
        <v>1.01689206576578</v>
      </c>
      <c r="AR593" s="1" t="s">
        <v>54</v>
      </c>
      <c r="AS593" s="6">
        <f t="shared" si="213"/>
        <v>0</v>
      </c>
      <c r="AT593" s="1">
        <v>949.85</v>
      </c>
      <c r="AU593" s="1">
        <v>4</v>
      </c>
      <c r="AV593" s="1">
        <v>0</v>
      </c>
      <c r="AW593" s="1">
        <v>449.85</v>
      </c>
      <c r="AX593" s="1">
        <v>0.5</v>
      </c>
      <c r="AY593" s="5">
        <f t="shared" si="214"/>
        <v>0</v>
      </c>
      <c r="AZ593" s="1">
        <f t="shared" si="215"/>
        <v>0</v>
      </c>
      <c r="BA593" s="1">
        <f t="shared" si="216"/>
        <v>224.925</v>
      </c>
      <c r="BB593" s="1">
        <f t="shared" si="217"/>
        <v>500</v>
      </c>
      <c r="BC593" s="1" t="s">
        <v>51</v>
      </c>
      <c r="BD593" s="1">
        <v>118</v>
      </c>
      <c r="BE593" s="1" t="s">
        <v>52</v>
      </c>
      <c r="BF593" s="1" t="s">
        <v>52</v>
      </c>
      <c r="BG593" s="1">
        <v>71</v>
      </c>
      <c r="BH593" s="1">
        <f t="shared" si="218"/>
        <v>-1.20678003992219</v>
      </c>
      <c r="BI593" s="1">
        <f t="shared" si="219"/>
        <v>0.862978249917694</v>
      </c>
    </row>
    <row r="594" spans="1:61">
      <c r="A594" s="1">
        <v>295</v>
      </c>
      <c r="B594" s="1" t="s">
        <v>64</v>
      </c>
      <c r="C594" s="1" t="str">
        <f>_xlfn.XLOOKUP(A594,All!$A:$A,All!$C:$C,"")</f>
        <v>Cu-Cr-Mg</v>
      </c>
      <c r="D594" s="1">
        <v>1</v>
      </c>
      <c r="E594" s="1" t="s">
        <v>1344</v>
      </c>
      <c r="F594" s="1">
        <f t="shared" si="198"/>
        <v>99.53</v>
      </c>
      <c r="G594" s="1">
        <v>0</v>
      </c>
      <c r="H594" s="1">
        <v>0.28</v>
      </c>
      <c r="I594" s="1">
        <v>0.19</v>
      </c>
      <c r="J594" s="1">
        <v>0</v>
      </c>
      <c r="K594" s="1">
        <v>0</v>
      </c>
      <c r="L594" s="1">
        <v>0</v>
      </c>
      <c r="M594" s="1" t="s">
        <v>1345</v>
      </c>
      <c r="N594" s="1" cm="1">
        <f t="array" ref="N594">(F594/$F$4)/SUMPRODUCT($F594:$L594/$F$4:$L$4)*100</f>
        <v>99.164127400591</v>
      </c>
      <c r="O594" s="1" cm="1">
        <f t="array" ref="O594">(G594/$G$4)/SUMPRODUCT($F594:$L594/$F$4:$L$4)*100</f>
        <v>0</v>
      </c>
      <c r="P594" s="1" cm="1">
        <f t="array" ref="P594">(H594/$H$4)/SUMPRODUCT($F594:$L594/$F$4:$L$4)*100</f>
        <v>0.340939174475336</v>
      </c>
      <c r="Q594" s="1" cm="1">
        <f t="array" ref="Q594">(I594/$I$4)/SUMPRODUCT($F594:$L594/$F$4:$L$4)*100</f>
        <v>0.494933424933688</v>
      </c>
      <c r="R594" s="1" cm="1">
        <f t="array" ref="R594">(J594/$J$4)/SUMPRODUCT($F594:$L594/$F$4:$L$4)*100</f>
        <v>0</v>
      </c>
      <c r="S594" s="1" cm="1">
        <f t="array" ref="S594">(K594/$K$4)/SUMPRODUCT($F594:$L594/$F$4:$L$4)*100</f>
        <v>0</v>
      </c>
      <c r="T594" s="1" cm="1">
        <f t="array" ref="T594">(L594/$L$4)/SUMPRODUCT($F594:$L594/$F$4:$L$4)*100</f>
        <v>0</v>
      </c>
      <c r="U594" s="1">
        <f t="shared" si="199"/>
        <v>100</v>
      </c>
      <c r="V594" s="1">
        <f t="shared" si="200"/>
        <v>0</v>
      </c>
      <c r="W594" s="1">
        <f t="shared" si="201"/>
        <v>0</v>
      </c>
      <c r="X594" s="1">
        <f t="shared" si="202"/>
        <v>0</v>
      </c>
      <c r="Y594" s="1">
        <f t="shared" si="203"/>
        <v>0</v>
      </c>
      <c r="Z594" s="1">
        <f t="shared" si="204"/>
        <v>0</v>
      </c>
      <c r="AA594" s="1">
        <f t="shared" si="205"/>
        <v>0</v>
      </c>
      <c r="AB594" s="1">
        <f t="shared" si="206"/>
        <v>0.28</v>
      </c>
      <c r="AC594" s="1">
        <f t="shared" si="207"/>
        <v>0</v>
      </c>
      <c r="AD594" s="1">
        <f t="shared" si="208"/>
        <v>1.21763990884049</v>
      </c>
      <c r="AE594" s="1">
        <f t="shared" si="209"/>
        <v>0</v>
      </c>
      <c r="AF594" s="1">
        <f t="shared" si="210"/>
        <v>0</v>
      </c>
      <c r="AG594" s="1">
        <f t="shared" si="211"/>
        <v>0</v>
      </c>
      <c r="AH594" s="7">
        <f t="shared" si="212"/>
        <v>0.00835872599409029</v>
      </c>
      <c r="AI594" s="7" cm="1">
        <f t="array" ref="AI594">SQRT(SUMPRODUCT(N594:T594/100,(1-($N$4:$T$4/(SUMPRODUCT(N594:T594,$N$4:$T$4)/100)))^2))</f>
        <v>0.0175226167900417</v>
      </c>
      <c r="AJ594" s="7" cm="1">
        <f t="array" ref="AJ594">SUMPRODUCT(N594:T594,$N$3:$T$3)/100</f>
        <v>1.89626163877415</v>
      </c>
      <c r="AK594" s="7" cm="1">
        <f t="array" ref="AK594">SUMPRODUCT(N594:T594/100,($N$3:$T$3-(SUMPRODUCT(N594:T594,$N$3:$T$3)/100))^2)</f>
        <v>0.00190526887203702</v>
      </c>
      <c r="AL594" s="7" cm="1">
        <f t="array" ref="AL594">SUMPRODUCT(N594:T594/100,($N$2:$T$2-(SUMPRODUCT(N594:T594,$N$2:$T$2)/100))^2)</f>
        <v>0.482337420603092</v>
      </c>
      <c r="AM594" s="7" cm="1">
        <f t="array" ref="AM594">SUMPRODUCT(N594:T594,$N$2:$T$2)/100</f>
        <v>10.9384090330322</v>
      </c>
      <c r="AN594" s="1" cm="1">
        <f t="array" ref="AN594">SUMPRODUCT(N594:T594,$N$1:$T$1)/100</f>
        <v>1085.2727359316</v>
      </c>
      <c r="AO594" s="1" cm="1">
        <f t="array" ref="AO594">-8.314*SUMPRODUCT((N594:T594/100)*LN(N594:T594/100+0.000000000001))</f>
        <v>0.448679602278736</v>
      </c>
      <c r="AP594" s="1" cm="1">
        <f t="array" ref="AP594">SUMPRODUCT((N594:T594/100)^2)</f>
        <v>0.983388536173645</v>
      </c>
      <c r="AQ594" s="1" cm="1">
        <f t="array" ref="AQ594">1/SUMPRODUCT((N594:T594/100)^2)</f>
        <v>1.01689206576578</v>
      </c>
      <c r="AR594" s="1" t="s">
        <v>54</v>
      </c>
      <c r="AS594" s="6">
        <f t="shared" si="213"/>
        <v>0</v>
      </c>
      <c r="AT594" s="1">
        <v>949.85</v>
      </c>
      <c r="AU594" s="1">
        <v>4</v>
      </c>
      <c r="AV594" s="1">
        <v>0</v>
      </c>
      <c r="AW594" s="1">
        <v>419.85</v>
      </c>
      <c r="AX594" s="1">
        <v>1</v>
      </c>
      <c r="AY594" s="5">
        <f t="shared" si="214"/>
        <v>0</v>
      </c>
      <c r="AZ594" s="1">
        <f t="shared" si="215"/>
        <v>0</v>
      </c>
      <c r="BA594" s="1">
        <f t="shared" si="216"/>
        <v>419.85</v>
      </c>
      <c r="BB594" s="1">
        <f t="shared" si="217"/>
        <v>530</v>
      </c>
      <c r="BC594" s="1" t="s">
        <v>51</v>
      </c>
      <c r="BD594" s="1">
        <v>108</v>
      </c>
      <c r="BE594" s="1" t="s">
        <v>52</v>
      </c>
      <c r="BF594" s="1" t="s">
        <v>52</v>
      </c>
      <c r="BG594" s="1">
        <v>66</v>
      </c>
      <c r="BH594" s="1">
        <f t="shared" si="218"/>
        <v>-1.33538929050784</v>
      </c>
      <c r="BI594" s="1">
        <f t="shared" si="219"/>
        <v>0.912592939485118</v>
      </c>
    </row>
    <row r="595" spans="1:61">
      <c r="A595" s="1">
        <v>324</v>
      </c>
      <c r="B595" s="1" t="s">
        <v>64</v>
      </c>
      <c r="C595" s="1" t="str">
        <f>_xlfn.XLOOKUP(A595,All!$A:$A,All!$C:$C,"")</f>
        <v>Cu-Cr-Mg</v>
      </c>
      <c r="D595" s="1">
        <v>1</v>
      </c>
      <c r="E595" s="1" t="s">
        <v>1344</v>
      </c>
      <c r="F595" s="1">
        <f t="shared" si="198"/>
        <v>99.53</v>
      </c>
      <c r="G595" s="1">
        <v>0</v>
      </c>
      <c r="H595" s="1">
        <v>0.28</v>
      </c>
      <c r="I595" s="1">
        <v>0.19</v>
      </c>
      <c r="J595" s="1">
        <v>0</v>
      </c>
      <c r="K595" s="1">
        <v>0</v>
      </c>
      <c r="L595" s="1">
        <v>0</v>
      </c>
      <c r="M595" s="1" t="s">
        <v>1345</v>
      </c>
      <c r="N595" s="1" cm="1">
        <f t="array" ref="N595">(F595/$F$4)/SUMPRODUCT($F595:$L595/$F$4:$L$4)*100</f>
        <v>99.164127400591</v>
      </c>
      <c r="O595" s="1" cm="1">
        <f t="array" ref="O595">(G595/$G$4)/SUMPRODUCT($F595:$L595/$F$4:$L$4)*100</f>
        <v>0</v>
      </c>
      <c r="P595" s="1" cm="1">
        <f t="array" ref="P595">(H595/$H$4)/SUMPRODUCT($F595:$L595/$F$4:$L$4)*100</f>
        <v>0.340939174475336</v>
      </c>
      <c r="Q595" s="1" cm="1">
        <f t="array" ref="Q595">(I595/$I$4)/SUMPRODUCT($F595:$L595/$F$4:$L$4)*100</f>
        <v>0.494933424933688</v>
      </c>
      <c r="R595" s="1" cm="1">
        <f t="array" ref="R595">(J595/$J$4)/SUMPRODUCT($F595:$L595/$F$4:$L$4)*100</f>
        <v>0</v>
      </c>
      <c r="S595" s="1" cm="1">
        <f t="array" ref="S595">(K595/$K$4)/SUMPRODUCT($F595:$L595/$F$4:$L$4)*100</f>
        <v>0</v>
      </c>
      <c r="T595" s="1" cm="1">
        <f t="array" ref="T595">(L595/$L$4)/SUMPRODUCT($F595:$L595/$F$4:$L$4)*100</f>
        <v>0</v>
      </c>
      <c r="U595" s="1">
        <f t="shared" si="199"/>
        <v>100</v>
      </c>
      <c r="V595" s="1">
        <f t="shared" si="200"/>
        <v>0</v>
      </c>
      <c r="W595" s="1">
        <f t="shared" si="201"/>
        <v>0</v>
      </c>
      <c r="X595" s="1">
        <f t="shared" si="202"/>
        <v>0</v>
      </c>
      <c r="Y595" s="1">
        <f t="shared" si="203"/>
        <v>0</v>
      </c>
      <c r="Z595" s="1">
        <f t="shared" si="204"/>
        <v>0</v>
      </c>
      <c r="AA595" s="1">
        <f t="shared" si="205"/>
        <v>0</v>
      </c>
      <c r="AB595" s="1">
        <f t="shared" si="206"/>
        <v>0.28</v>
      </c>
      <c r="AC595" s="1">
        <f t="shared" si="207"/>
        <v>0</v>
      </c>
      <c r="AD595" s="1">
        <f t="shared" si="208"/>
        <v>1.21763990884049</v>
      </c>
      <c r="AE595" s="1">
        <f t="shared" si="209"/>
        <v>0</v>
      </c>
      <c r="AF595" s="1">
        <f t="shared" si="210"/>
        <v>0</v>
      </c>
      <c r="AG595" s="1">
        <f t="shared" si="211"/>
        <v>0</v>
      </c>
      <c r="AH595" s="7">
        <f t="shared" si="212"/>
        <v>0.00835872599409029</v>
      </c>
      <c r="AI595" s="7" cm="1">
        <f t="array" ref="AI595">SQRT(SUMPRODUCT(N595:T595/100,(1-($N$4:$T$4/(SUMPRODUCT(N595:T595,$N$4:$T$4)/100)))^2))</f>
        <v>0.0175226167900417</v>
      </c>
      <c r="AJ595" s="7" cm="1">
        <f t="array" ref="AJ595">SUMPRODUCT(N595:T595,$N$3:$T$3)/100</f>
        <v>1.89626163877415</v>
      </c>
      <c r="AK595" s="7" cm="1">
        <f t="array" ref="AK595">SUMPRODUCT(N595:T595/100,($N$3:$T$3-(SUMPRODUCT(N595:T595,$N$3:$T$3)/100))^2)</f>
        <v>0.00190526887203702</v>
      </c>
      <c r="AL595" s="7" cm="1">
        <f t="array" ref="AL595">SUMPRODUCT(N595:T595/100,($N$2:$T$2-(SUMPRODUCT(N595:T595,$N$2:$T$2)/100))^2)</f>
        <v>0.482337420603092</v>
      </c>
      <c r="AM595" s="7" cm="1">
        <f t="array" ref="AM595">SUMPRODUCT(N595:T595,$N$2:$T$2)/100</f>
        <v>10.9384090330322</v>
      </c>
      <c r="AN595" s="1" cm="1">
        <f t="array" ref="AN595">SUMPRODUCT(N595:T595,$N$1:$T$1)/100</f>
        <v>1085.2727359316</v>
      </c>
      <c r="AO595" s="1" cm="1">
        <f t="array" ref="AO595">-8.314*SUMPRODUCT((N595:T595/100)*LN(N595:T595/100+0.000000000001))</f>
        <v>0.448679602278736</v>
      </c>
      <c r="AP595" s="1" cm="1">
        <f t="array" ref="AP595">SUMPRODUCT((N595:T595/100)^2)</f>
        <v>0.983388536173645</v>
      </c>
      <c r="AQ595" s="1" cm="1">
        <f t="array" ref="AQ595">1/SUMPRODUCT((N595:T595/100)^2)</f>
        <v>1.01689206576578</v>
      </c>
      <c r="AR595" s="1" t="s">
        <v>54</v>
      </c>
      <c r="AS595" s="6">
        <f t="shared" si="213"/>
        <v>0</v>
      </c>
      <c r="AT595" s="1">
        <v>949.85</v>
      </c>
      <c r="AU595" s="1">
        <v>4</v>
      </c>
      <c r="AV595" s="1">
        <v>0</v>
      </c>
      <c r="AW595" s="1">
        <v>389.85</v>
      </c>
      <c r="AX595" s="1">
        <v>2</v>
      </c>
      <c r="AY595" s="5">
        <f t="shared" si="214"/>
        <v>0</v>
      </c>
      <c r="AZ595" s="1">
        <f t="shared" si="215"/>
        <v>0</v>
      </c>
      <c r="BA595" s="1">
        <f t="shared" si="216"/>
        <v>779.7</v>
      </c>
      <c r="BB595" s="1">
        <f t="shared" si="217"/>
        <v>560</v>
      </c>
      <c r="BC595" s="1" t="s">
        <v>51</v>
      </c>
      <c r="BD595" s="1">
        <v>98</v>
      </c>
      <c r="BE595" s="1" t="s">
        <v>52</v>
      </c>
      <c r="BF595" s="1" t="s">
        <v>52</v>
      </c>
      <c r="BG595" s="1">
        <v>65</v>
      </c>
      <c r="BH595" s="1">
        <f t="shared" si="218"/>
        <v>-1.46399854109349</v>
      </c>
      <c r="BI595" s="1">
        <f t="shared" si="219"/>
        <v>0.945708559227524</v>
      </c>
    </row>
    <row r="596" spans="1:61">
      <c r="A596" s="1">
        <v>284</v>
      </c>
      <c r="B596" s="1" t="s">
        <v>64</v>
      </c>
      <c r="C596" s="1" t="str">
        <f>_xlfn.XLOOKUP(A596,All!$A:$A,All!$C:$C,"")</f>
        <v>Cu-Cr-Mg</v>
      </c>
      <c r="D596" s="1">
        <v>1</v>
      </c>
      <c r="E596" s="1" t="s">
        <v>1344</v>
      </c>
      <c r="F596" s="1">
        <f t="shared" si="198"/>
        <v>99.53</v>
      </c>
      <c r="G596" s="1">
        <v>0</v>
      </c>
      <c r="H596" s="1">
        <v>0.28</v>
      </c>
      <c r="I596" s="1">
        <v>0.19</v>
      </c>
      <c r="J596" s="1">
        <v>0</v>
      </c>
      <c r="K596" s="1">
        <v>0</v>
      </c>
      <c r="L596" s="1">
        <v>0</v>
      </c>
      <c r="M596" s="1" t="s">
        <v>1345</v>
      </c>
      <c r="N596" s="1" cm="1">
        <f t="array" ref="N596">(F596/$F$4)/SUMPRODUCT($F596:$L596/$F$4:$L$4)*100</f>
        <v>99.164127400591</v>
      </c>
      <c r="O596" s="1" cm="1">
        <f t="array" ref="O596">(G596/$G$4)/SUMPRODUCT($F596:$L596/$F$4:$L$4)*100</f>
        <v>0</v>
      </c>
      <c r="P596" s="1" cm="1">
        <f t="array" ref="P596">(H596/$H$4)/SUMPRODUCT($F596:$L596/$F$4:$L$4)*100</f>
        <v>0.340939174475336</v>
      </c>
      <c r="Q596" s="1" cm="1">
        <f t="array" ref="Q596">(I596/$I$4)/SUMPRODUCT($F596:$L596/$F$4:$L$4)*100</f>
        <v>0.494933424933688</v>
      </c>
      <c r="R596" s="1" cm="1">
        <f t="array" ref="R596">(J596/$J$4)/SUMPRODUCT($F596:$L596/$F$4:$L$4)*100</f>
        <v>0</v>
      </c>
      <c r="S596" s="1" cm="1">
        <f t="array" ref="S596">(K596/$K$4)/SUMPRODUCT($F596:$L596/$F$4:$L$4)*100</f>
        <v>0</v>
      </c>
      <c r="T596" s="1" cm="1">
        <f t="array" ref="T596">(L596/$L$4)/SUMPRODUCT($F596:$L596/$F$4:$L$4)*100</f>
        <v>0</v>
      </c>
      <c r="U596" s="1">
        <f t="shared" si="199"/>
        <v>100</v>
      </c>
      <c r="V596" s="1">
        <f t="shared" si="200"/>
        <v>0</v>
      </c>
      <c r="W596" s="1">
        <f t="shared" si="201"/>
        <v>0</v>
      </c>
      <c r="X596" s="1">
        <f t="shared" si="202"/>
        <v>0</v>
      </c>
      <c r="Y596" s="1">
        <f t="shared" si="203"/>
        <v>0</v>
      </c>
      <c r="Z596" s="1">
        <f t="shared" si="204"/>
        <v>0</v>
      </c>
      <c r="AA596" s="1">
        <f t="shared" si="205"/>
        <v>0</v>
      </c>
      <c r="AB596" s="1">
        <f t="shared" si="206"/>
        <v>0.28</v>
      </c>
      <c r="AC596" s="1">
        <f t="shared" si="207"/>
        <v>0</v>
      </c>
      <c r="AD596" s="1">
        <f t="shared" si="208"/>
        <v>1.21763990884049</v>
      </c>
      <c r="AE596" s="1">
        <f t="shared" si="209"/>
        <v>0</v>
      </c>
      <c r="AF596" s="1">
        <f t="shared" si="210"/>
        <v>0</v>
      </c>
      <c r="AG596" s="1">
        <f t="shared" si="211"/>
        <v>0</v>
      </c>
      <c r="AH596" s="7">
        <f t="shared" si="212"/>
        <v>0.00835872599409029</v>
      </c>
      <c r="AI596" s="7" cm="1">
        <f t="array" ref="AI596">SQRT(SUMPRODUCT(N596:T596/100,(1-($N$4:$T$4/(SUMPRODUCT(N596:T596,$N$4:$T$4)/100)))^2))</f>
        <v>0.0175226167900417</v>
      </c>
      <c r="AJ596" s="7" cm="1">
        <f t="array" ref="AJ596">SUMPRODUCT(N596:T596,$N$3:$T$3)/100</f>
        <v>1.89626163877415</v>
      </c>
      <c r="AK596" s="7" cm="1">
        <f t="array" ref="AK596">SUMPRODUCT(N596:T596/100,($N$3:$T$3-(SUMPRODUCT(N596:T596,$N$3:$T$3)/100))^2)</f>
        <v>0.00190526887203702</v>
      </c>
      <c r="AL596" s="7" cm="1">
        <f t="array" ref="AL596">SUMPRODUCT(N596:T596/100,($N$2:$T$2-(SUMPRODUCT(N596:T596,$N$2:$T$2)/100))^2)</f>
        <v>0.482337420603092</v>
      </c>
      <c r="AM596" s="7" cm="1">
        <f t="array" ref="AM596">SUMPRODUCT(N596:T596,$N$2:$T$2)/100</f>
        <v>10.9384090330322</v>
      </c>
      <c r="AN596" s="1" cm="1">
        <f t="array" ref="AN596">SUMPRODUCT(N596:T596,$N$1:$T$1)/100</f>
        <v>1085.2727359316</v>
      </c>
      <c r="AO596" s="1" cm="1">
        <f t="array" ref="AO596">-8.314*SUMPRODUCT((N596:T596/100)*LN(N596:T596/100+0.000000000001))</f>
        <v>0.448679602278736</v>
      </c>
      <c r="AP596" s="1" cm="1">
        <f t="array" ref="AP596">SUMPRODUCT((N596:T596/100)^2)</f>
        <v>0.983388536173645</v>
      </c>
      <c r="AQ596" s="1" cm="1">
        <f t="array" ref="AQ596">1/SUMPRODUCT((N596:T596/100)^2)</f>
        <v>1.01689206576578</v>
      </c>
      <c r="AR596" s="1" t="s">
        <v>54</v>
      </c>
      <c r="AS596" s="6">
        <f t="shared" si="213"/>
        <v>0</v>
      </c>
      <c r="AT596" s="1">
        <v>949.85</v>
      </c>
      <c r="AU596" s="1">
        <v>4</v>
      </c>
      <c r="AV596" s="1">
        <v>0</v>
      </c>
      <c r="AW596" s="1">
        <v>509.85</v>
      </c>
      <c r="AX596" s="1">
        <v>0.5</v>
      </c>
      <c r="AY596" s="5">
        <f t="shared" si="214"/>
        <v>0</v>
      </c>
      <c r="AZ596" s="1">
        <f t="shared" si="215"/>
        <v>0</v>
      </c>
      <c r="BA596" s="1">
        <f t="shared" si="216"/>
        <v>254.925</v>
      </c>
      <c r="BB596" s="1">
        <f t="shared" si="217"/>
        <v>440</v>
      </c>
      <c r="BC596" s="1" t="s">
        <v>51</v>
      </c>
      <c r="BD596" s="1">
        <v>82</v>
      </c>
      <c r="BE596" s="1" t="s">
        <v>52</v>
      </c>
      <c r="BF596" s="1" t="s">
        <v>52</v>
      </c>
      <c r="BG596" s="1">
        <v>62</v>
      </c>
      <c r="BH596" s="1">
        <f t="shared" si="218"/>
        <v>-1.66977334203054</v>
      </c>
      <c r="BI596" s="1">
        <f t="shared" si="219"/>
        <v>1.00509196322014</v>
      </c>
    </row>
    <row r="597" spans="1:61">
      <c r="A597" s="1">
        <v>260</v>
      </c>
      <c r="B597" s="1" t="s">
        <v>64</v>
      </c>
      <c r="C597" s="1" t="str">
        <f>_xlfn.XLOOKUP(A597,All!$A:$A,All!$C:$C,"")</f>
        <v>Cu-Cr-Mg</v>
      </c>
      <c r="D597" s="1">
        <v>1</v>
      </c>
      <c r="E597" s="1" t="s">
        <v>1344</v>
      </c>
      <c r="F597" s="1">
        <f t="shared" si="198"/>
        <v>99.53</v>
      </c>
      <c r="G597" s="1">
        <v>0</v>
      </c>
      <c r="H597" s="1">
        <v>0.28</v>
      </c>
      <c r="I597" s="1">
        <v>0.19</v>
      </c>
      <c r="J597" s="1">
        <v>0</v>
      </c>
      <c r="K597" s="1">
        <v>0</v>
      </c>
      <c r="L597" s="1">
        <v>0</v>
      </c>
      <c r="M597" s="1" t="s">
        <v>1345</v>
      </c>
      <c r="N597" s="1" cm="1">
        <f t="array" ref="N597">(F597/$F$4)/SUMPRODUCT($F597:$L597/$F$4:$L$4)*100</f>
        <v>99.164127400591</v>
      </c>
      <c r="O597" s="1" cm="1">
        <f t="array" ref="O597">(G597/$G$4)/SUMPRODUCT($F597:$L597/$F$4:$L$4)*100</f>
        <v>0</v>
      </c>
      <c r="P597" s="1" cm="1">
        <f t="array" ref="P597">(H597/$H$4)/SUMPRODUCT($F597:$L597/$F$4:$L$4)*100</f>
        <v>0.340939174475336</v>
      </c>
      <c r="Q597" s="1" cm="1">
        <f t="array" ref="Q597">(I597/$I$4)/SUMPRODUCT($F597:$L597/$F$4:$L$4)*100</f>
        <v>0.494933424933688</v>
      </c>
      <c r="R597" s="1" cm="1">
        <f t="array" ref="R597">(J597/$J$4)/SUMPRODUCT($F597:$L597/$F$4:$L$4)*100</f>
        <v>0</v>
      </c>
      <c r="S597" s="1" cm="1">
        <f t="array" ref="S597">(K597/$K$4)/SUMPRODUCT($F597:$L597/$F$4:$L$4)*100</f>
        <v>0</v>
      </c>
      <c r="T597" s="1" cm="1">
        <f t="array" ref="T597">(L597/$L$4)/SUMPRODUCT($F597:$L597/$F$4:$L$4)*100</f>
        <v>0</v>
      </c>
      <c r="U597" s="1">
        <f t="shared" si="199"/>
        <v>100</v>
      </c>
      <c r="V597" s="1">
        <f t="shared" si="200"/>
        <v>0</v>
      </c>
      <c r="W597" s="1">
        <f t="shared" si="201"/>
        <v>0</v>
      </c>
      <c r="X597" s="1">
        <f t="shared" si="202"/>
        <v>0</v>
      </c>
      <c r="Y597" s="1">
        <f t="shared" si="203"/>
        <v>0</v>
      </c>
      <c r="Z597" s="1">
        <f t="shared" si="204"/>
        <v>0</v>
      </c>
      <c r="AA597" s="1">
        <f t="shared" si="205"/>
        <v>0</v>
      </c>
      <c r="AB597" s="1">
        <f t="shared" si="206"/>
        <v>0.28</v>
      </c>
      <c r="AC597" s="1">
        <f t="shared" si="207"/>
        <v>0</v>
      </c>
      <c r="AD597" s="1">
        <f t="shared" si="208"/>
        <v>1.21763990884049</v>
      </c>
      <c r="AE597" s="1">
        <f t="shared" si="209"/>
        <v>0</v>
      </c>
      <c r="AF597" s="1">
        <f t="shared" si="210"/>
        <v>0</v>
      </c>
      <c r="AG597" s="1">
        <f t="shared" si="211"/>
        <v>0</v>
      </c>
      <c r="AH597" s="7">
        <f t="shared" si="212"/>
        <v>0.00835872599409029</v>
      </c>
      <c r="AI597" s="7" cm="1">
        <f t="array" ref="AI597">SQRT(SUMPRODUCT(N597:T597/100,(1-($N$4:$T$4/(SUMPRODUCT(N597:T597,$N$4:$T$4)/100)))^2))</f>
        <v>0.0175226167900417</v>
      </c>
      <c r="AJ597" s="7" cm="1">
        <f t="array" ref="AJ597">SUMPRODUCT(N597:T597,$N$3:$T$3)/100</f>
        <v>1.89626163877415</v>
      </c>
      <c r="AK597" s="7" cm="1">
        <f t="array" ref="AK597">SUMPRODUCT(N597:T597/100,($N$3:$T$3-(SUMPRODUCT(N597:T597,$N$3:$T$3)/100))^2)</f>
        <v>0.00190526887203702</v>
      </c>
      <c r="AL597" s="7" cm="1">
        <f t="array" ref="AL597">SUMPRODUCT(N597:T597/100,($N$2:$T$2-(SUMPRODUCT(N597:T597,$N$2:$T$2)/100))^2)</f>
        <v>0.482337420603092</v>
      </c>
      <c r="AM597" s="7" cm="1">
        <f t="array" ref="AM597">SUMPRODUCT(N597:T597,$N$2:$T$2)/100</f>
        <v>10.9384090330322</v>
      </c>
      <c r="AN597" s="1" cm="1">
        <f t="array" ref="AN597">SUMPRODUCT(N597:T597,$N$1:$T$1)/100</f>
        <v>1085.2727359316</v>
      </c>
      <c r="AO597" s="1" cm="1">
        <f t="array" ref="AO597">-8.314*SUMPRODUCT((N597:T597/100)*LN(N597:T597/100+0.000000000001))</f>
        <v>0.448679602278736</v>
      </c>
      <c r="AP597" s="1" cm="1">
        <f t="array" ref="AP597">SUMPRODUCT((N597:T597/100)^2)</f>
        <v>0.983388536173645</v>
      </c>
      <c r="AQ597" s="1" cm="1">
        <f t="array" ref="AQ597">1/SUMPRODUCT((N597:T597/100)^2)</f>
        <v>1.01689206576578</v>
      </c>
      <c r="AR597" s="1" t="s">
        <v>54</v>
      </c>
      <c r="AS597" s="6">
        <f t="shared" si="213"/>
        <v>0</v>
      </c>
      <c r="AT597" s="1">
        <v>949.85</v>
      </c>
      <c r="AU597" s="1">
        <v>4</v>
      </c>
      <c r="AV597" s="1">
        <v>0</v>
      </c>
      <c r="AW597" s="1">
        <v>479.85</v>
      </c>
      <c r="AX597" s="1">
        <v>0.25</v>
      </c>
      <c r="AY597" s="5">
        <f t="shared" si="214"/>
        <v>0</v>
      </c>
      <c r="AZ597" s="1">
        <f t="shared" si="215"/>
        <v>0</v>
      </c>
      <c r="BA597" s="1">
        <f t="shared" si="216"/>
        <v>119.9625</v>
      </c>
      <c r="BB597" s="1">
        <f t="shared" si="217"/>
        <v>470</v>
      </c>
      <c r="BC597" s="1" t="s">
        <v>51</v>
      </c>
      <c r="BD597" s="1">
        <v>99</v>
      </c>
      <c r="BE597" s="1" t="s">
        <v>52</v>
      </c>
      <c r="BF597" s="1" t="s">
        <v>52</v>
      </c>
      <c r="BG597" s="1">
        <v>62</v>
      </c>
      <c r="BH597" s="1">
        <f t="shared" si="218"/>
        <v>-1.45113761603493</v>
      </c>
      <c r="BI597" s="1">
        <f t="shared" si="219"/>
        <v>0.95690803542294</v>
      </c>
    </row>
    <row r="598" spans="1:61">
      <c r="A598" s="1">
        <v>294</v>
      </c>
      <c r="B598" s="1" t="s">
        <v>64</v>
      </c>
      <c r="C598" s="1" t="str">
        <f>_xlfn.XLOOKUP(A598,All!$A:$A,All!$C:$C,"")</f>
        <v>Cu-Cr-Mg</v>
      </c>
      <c r="D598" s="1">
        <v>1</v>
      </c>
      <c r="E598" s="1" t="s">
        <v>1344</v>
      </c>
      <c r="F598" s="1">
        <f t="shared" si="198"/>
        <v>99.53</v>
      </c>
      <c r="G598" s="1">
        <v>0</v>
      </c>
      <c r="H598" s="1">
        <v>0.28</v>
      </c>
      <c r="I598" s="1">
        <v>0.19</v>
      </c>
      <c r="J598" s="1">
        <v>0</v>
      </c>
      <c r="K598" s="1">
        <v>0</v>
      </c>
      <c r="L598" s="1">
        <v>0</v>
      </c>
      <c r="M598" s="1" t="s">
        <v>1345</v>
      </c>
      <c r="N598" s="1" cm="1">
        <f t="array" ref="N598">(F598/$F$4)/SUMPRODUCT($F598:$L598/$F$4:$L$4)*100</f>
        <v>99.164127400591</v>
      </c>
      <c r="O598" s="1" cm="1">
        <f t="array" ref="O598">(G598/$G$4)/SUMPRODUCT($F598:$L598/$F$4:$L$4)*100</f>
        <v>0</v>
      </c>
      <c r="P598" s="1" cm="1">
        <f t="array" ref="P598">(H598/$H$4)/SUMPRODUCT($F598:$L598/$F$4:$L$4)*100</f>
        <v>0.340939174475336</v>
      </c>
      <c r="Q598" s="1" cm="1">
        <f t="array" ref="Q598">(I598/$I$4)/SUMPRODUCT($F598:$L598/$F$4:$L$4)*100</f>
        <v>0.494933424933688</v>
      </c>
      <c r="R598" s="1" cm="1">
        <f t="array" ref="R598">(J598/$J$4)/SUMPRODUCT($F598:$L598/$F$4:$L$4)*100</f>
        <v>0</v>
      </c>
      <c r="S598" s="1" cm="1">
        <f t="array" ref="S598">(K598/$K$4)/SUMPRODUCT($F598:$L598/$F$4:$L$4)*100</f>
        <v>0</v>
      </c>
      <c r="T598" s="1" cm="1">
        <f t="array" ref="T598">(L598/$L$4)/SUMPRODUCT($F598:$L598/$F$4:$L$4)*100</f>
        <v>0</v>
      </c>
      <c r="U598" s="1">
        <f t="shared" si="199"/>
        <v>100</v>
      </c>
      <c r="V598" s="1">
        <f t="shared" si="200"/>
        <v>0</v>
      </c>
      <c r="W598" s="1">
        <f t="shared" si="201"/>
        <v>0</v>
      </c>
      <c r="X598" s="1">
        <f t="shared" si="202"/>
        <v>0</v>
      </c>
      <c r="Y598" s="1">
        <f t="shared" si="203"/>
        <v>0</v>
      </c>
      <c r="Z598" s="1">
        <f t="shared" si="204"/>
        <v>0</v>
      </c>
      <c r="AA598" s="1">
        <f t="shared" si="205"/>
        <v>0</v>
      </c>
      <c r="AB598" s="1">
        <f t="shared" si="206"/>
        <v>0.28</v>
      </c>
      <c r="AC598" s="1">
        <f t="shared" si="207"/>
        <v>0</v>
      </c>
      <c r="AD598" s="1">
        <f t="shared" si="208"/>
        <v>1.21763990884049</v>
      </c>
      <c r="AE598" s="1">
        <f t="shared" si="209"/>
        <v>0</v>
      </c>
      <c r="AF598" s="1">
        <f t="shared" si="210"/>
        <v>0</v>
      </c>
      <c r="AG598" s="1">
        <f t="shared" si="211"/>
        <v>0</v>
      </c>
      <c r="AH598" s="7">
        <f t="shared" si="212"/>
        <v>0.00835872599409029</v>
      </c>
      <c r="AI598" s="7" cm="1">
        <f t="array" ref="AI598">SQRT(SUMPRODUCT(N598:T598/100,(1-($N$4:$T$4/(SUMPRODUCT(N598:T598,$N$4:$T$4)/100)))^2))</f>
        <v>0.0175226167900417</v>
      </c>
      <c r="AJ598" s="7" cm="1">
        <f t="array" ref="AJ598">SUMPRODUCT(N598:T598,$N$3:$T$3)/100</f>
        <v>1.89626163877415</v>
      </c>
      <c r="AK598" s="7" cm="1">
        <f t="array" ref="AK598">SUMPRODUCT(N598:T598/100,($N$3:$T$3-(SUMPRODUCT(N598:T598,$N$3:$T$3)/100))^2)</f>
        <v>0.00190526887203702</v>
      </c>
      <c r="AL598" s="7" cm="1">
        <f t="array" ref="AL598">SUMPRODUCT(N598:T598/100,($N$2:$T$2-(SUMPRODUCT(N598:T598,$N$2:$T$2)/100))^2)</f>
        <v>0.482337420603092</v>
      </c>
      <c r="AM598" s="7" cm="1">
        <f t="array" ref="AM598">SUMPRODUCT(N598:T598,$N$2:$T$2)/100</f>
        <v>10.9384090330322</v>
      </c>
      <c r="AN598" s="1" cm="1">
        <f t="array" ref="AN598">SUMPRODUCT(N598:T598,$N$1:$T$1)/100</f>
        <v>1085.2727359316</v>
      </c>
      <c r="AO598" s="1" cm="1">
        <f t="array" ref="AO598">-8.314*SUMPRODUCT((N598:T598/100)*LN(N598:T598/100+0.000000000001))</f>
        <v>0.448679602278736</v>
      </c>
      <c r="AP598" s="1" cm="1">
        <f t="array" ref="AP598">SUMPRODUCT((N598:T598/100)^2)</f>
        <v>0.983388536173645</v>
      </c>
      <c r="AQ598" s="1" cm="1">
        <f t="array" ref="AQ598">1/SUMPRODUCT((N598:T598/100)^2)</f>
        <v>1.01689206576578</v>
      </c>
      <c r="AR598" s="1" t="s">
        <v>54</v>
      </c>
      <c r="AS598" s="6">
        <f t="shared" si="213"/>
        <v>0</v>
      </c>
      <c r="AT598" s="1">
        <v>949.85</v>
      </c>
      <c r="AU598" s="1">
        <v>4</v>
      </c>
      <c r="AV598" s="1">
        <v>0</v>
      </c>
      <c r="AW598" s="1">
        <v>389.85</v>
      </c>
      <c r="AX598" s="1">
        <v>1</v>
      </c>
      <c r="AY598" s="5">
        <f t="shared" si="214"/>
        <v>0</v>
      </c>
      <c r="AZ598" s="1">
        <f t="shared" si="215"/>
        <v>0</v>
      </c>
      <c r="BA598" s="1">
        <f t="shared" si="216"/>
        <v>389.85</v>
      </c>
      <c r="BB598" s="1">
        <f t="shared" si="217"/>
        <v>560</v>
      </c>
      <c r="BC598" s="1" t="s">
        <v>51</v>
      </c>
      <c r="BD598" s="1">
        <v>77</v>
      </c>
      <c r="BE598" s="1" t="s">
        <v>52</v>
      </c>
      <c r="BF598" s="1" t="s">
        <v>52</v>
      </c>
      <c r="BG598" s="1">
        <v>55</v>
      </c>
      <c r="BH598" s="1">
        <f t="shared" si="218"/>
        <v>-1.73407796732336</v>
      </c>
      <c r="BI598" s="1">
        <f t="shared" si="219"/>
        <v>1.05467108902976</v>
      </c>
    </row>
    <row r="599" spans="1:61">
      <c r="A599" s="1">
        <v>261</v>
      </c>
      <c r="B599" s="1" t="s">
        <v>64</v>
      </c>
      <c r="C599" s="1" t="str">
        <f>_xlfn.XLOOKUP(A599,All!$A:$A,All!$C:$C,"")</f>
        <v>Cu-Cr-Mg</v>
      </c>
      <c r="D599" s="1">
        <v>1</v>
      </c>
      <c r="E599" s="1" t="s">
        <v>1344</v>
      </c>
      <c r="F599" s="1">
        <f t="shared" si="198"/>
        <v>99.53</v>
      </c>
      <c r="G599" s="1">
        <v>0</v>
      </c>
      <c r="H599" s="1">
        <v>0.28</v>
      </c>
      <c r="I599" s="1">
        <v>0.19</v>
      </c>
      <c r="J599" s="1">
        <v>0</v>
      </c>
      <c r="K599" s="1">
        <v>0</v>
      </c>
      <c r="L599" s="1">
        <v>0</v>
      </c>
      <c r="M599" s="1" t="s">
        <v>1345</v>
      </c>
      <c r="N599" s="1" cm="1">
        <f t="array" ref="N599">(F599/$F$4)/SUMPRODUCT($F599:$L599/$F$4:$L$4)*100</f>
        <v>99.164127400591</v>
      </c>
      <c r="O599" s="1" cm="1">
        <f t="array" ref="O599">(G599/$G$4)/SUMPRODUCT($F599:$L599/$F$4:$L$4)*100</f>
        <v>0</v>
      </c>
      <c r="P599" s="1" cm="1">
        <f t="array" ref="P599">(H599/$H$4)/SUMPRODUCT($F599:$L599/$F$4:$L$4)*100</f>
        <v>0.340939174475336</v>
      </c>
      <c r="Q599" s="1" cm="1">
        <f t="array" ref="Q599">(I599/$I$4)/SUMPRODUCT($F599:$L599/$F$4:$L$4)*100</f>
        <v>0.494933424933688</v>
      </c>
      <c r="R599" s="1" cm="1">
        <f t="array" ref="R599">(J599/$J$4)/SUMPRODUCT($F599:$L599/$F$4:$L$4)*100</f>
        <v>0</v>
      </c>
      <c r="S599" s="1" cm="1">
        <f t="array" ref="S599">(K599/$K$4)/SUMPRODUCT($F599:$L599/$F$4:$L$4)*100</f>
        <v>0</v>
      </c>
      <c r="T599" s="1" cm="1">
        <f t="array" ref="T599">(L599/$L$4)/SUMPRODUCT($F599:$L599/$F$4:$L$4)*100</f>
        <v>0</v>
      </c>
      <c r="U599" s="1">
        <f t="shared" si="199"/>
        <v>100</v>
      </c>
      <c r="V599" s="1">
        <f t="shared" si="200"/>
        <v>0</v>
      </c>
      <c r="W599" s="1">
        <f t="shared" si="201"/>
        <v>0</v>
      </c>
      <c r="X599" s="1">
        <f t="shared" si="202"/>
        <v>0</v>
      </c>
      <c r="Y599" s="1">
        <f t="shared" si="203"/>
        <v>0</v>
      </c>
      <c r="Z599" s="1">
        <f t="shared" si="204"/>
        <v>0</v>
      </c>
      <c r="AA599" s="1">
        <f t="shared" si="205"/>
        <v>0</v>
      </c>
      <c r="AB599" s="1">
        <f t="shared" si="206"/>
        <v>0.28</v>
      </c>
      <c r="AC599" s="1">
        <f t="shared" si="207"/>
        <v>0</v>
      </c>
      <c r="AD599" s="1">
        <f t="shared" si="208"/>
        <v>1.21763990884049</v>
      </c>
      <c r="AE599" s="1">
        <f t="shared" si="209"/>
        <v>0</v>
      </c>
      <c r="AF599" s="1">
        <f t="shared" si="210"/>
        <v>0</v>
      </c>
      <c r="AG599" s="1">
        <f t="shared" si="211"/>
        <v>0</v>
      </c>
      <c r="AH599" s="7">
        <f t="shared" si="212"/>
        <v>0.00835872599409029</v>
      </c>
      <c r="AI599" s="7" cm="1">
        <f t="array" ref="AI599">SQRT(SUMPRODUCT(N599:T599/100,(1-($N$4:$T$4/(SUMPRODUCT(N599:T599,$N$4:$T$4)/100)))^2))</f>
        <v>0.0175226167900417</v>
      </c>
      <c r="AJ599" s="7" cm="1">
        <f t="array" ref="AJ599">SUMPRODUCT(N599:T599,$N$3:$T$3)/100</f>
        <v>1.89626163877415</v>
      </c>
      <c r="AK599" s="7" cm="1">
        <f t="array" ref="AK599">SUMPRODUCT(N599:T599/100,($N$3:$T$3-(SUMPRODUCT(N599:T599,$N$3:$T$3)/100))^2)</f>
        <v>0.00190526887203702</v>
      </c>
      <c r="AL599" s="7" cm="1">
        <f t="array" ref="AL599">SUMPRODUCT(N599:T599/100,($N$2:$T$2-(SUMPRODUCT(N599:T599,$N$2:$T$2)/100))^2)</f>
        <v>0.482337420603092</v>
      </c>
      <c r="AM599" s="7" cm="1">
        <f t="array" ref="AM599">SUMPRODUCT(N599:T599,$N$2:$T$2)/100</f>
        <v>10.9384090330322</v>
      </c>
      <c r="AN599" s="1" cm="1">
        <f t="array" ref="AN599">SUMPRODUCT(N599:T599,$N$1:$T$1)/100</f>
        <v>1085.2727359316</v>
      </c>
      <c r="AO599" s="1" cm="1">
        <f t="array" ref="AO599">-8.314*SUMPRODUCT((N599:T599/100)*LN(N599:T599/100+0.000000000001))</f>
        <v>0.448679602278736</v>
      </c>
      <c r="AP599" s="1" cm="1">
        <f t="array" ref="AP599">SUMPRODUCT((N599:T599/100)^2)</f>
        <v>0.983388536173645</v>
      </c>
      <c r="AQ599" s="1" cm="1">
        <f t="array" ref="AQ599">1/SUMPRODUCT((N599:T599/100)^2)</f>
        <v>1.01689206576578</v>
      </c>
      <c r="AR599" s="1" t="s">
        <v>54</v>
      </c>
      <c r="AS599" s="6">
        <f t="shared" si="213"/>
        <v>0</v>
      </c>
      <c r="AT599" s="1">
        <v>949.85</v>
      </c>
      <c r="AU599" s="1">
        <v>4</v>
      </c>
      <c r="AV599" s="1">
        <v>0</v>
      </c>
      <c r="AW599" s="1">
        <v>509.85</v>
      </c>
      <c r="AX599" s="1">
        <v>0.25</v>
      </c>
      <c r="AY599" s="5">
        <f t="shared" si="214"/>
        <v>0</v>
      </c>
      <c r="AZ599" s="1">
        <f t="shared" si="215"/>
        <v>0</v>
      </c>
      <c r="BA599" s="1">
        <f t="shared" si="216"/>
        <v>127.4625</v>
      </c>
      <c r="BB599" s="1">
        <f t="shared" si="217"/>
        <v>440</v>
      </c>
      <c r="BC599" s="1" t="s">
        <v>51</v>
      </c>
      <c r="BD599" s="1">
        <v>77</v>
      </c>
      <c r="BE599" s="1" t="s">
        <v>52</v>
      </c>
      <c r="BF599" s="1" t="s">
        <v>52</v>
      </c>
      <c r="BG599" s="1">
        <v>54</v>
      </c>
      <c r="BH599" s="1">
        <f t="shared" si="218"/>
        <v>-1.73407796732336</v>
      </c>
      <c r="BI599" s="1">
        <f t="shared" si="219"/>
        <v>1.06021217500802</v>
      </c>
    </row>
    <row r="600" spans="1:61">
      <c r="A600" s="1">
        <v>259</v>
      </c>
      <c r="B600" s="1" t="s">
        <v>64</v>
      </c>
      <c r="C600" s="1" t="str">
        <f>_xlfn.XLOOKUP(A600,All!$A:$A,All!$C:$C,"")</f>
        <v>Cu-Cr-Mg</v>
      </c>
      <c r="D600" s="1">
        <v>1</v>
      </c>
      <c r="E600" s="1" t="s">
        <v>1344</v>
      </c>
      <c r="F600" s="1">
        <f t="shared" si="198"/>
        <v>99.53</v>
      </c>
      <c r="G600" s="1">
        <v>0</v>
      </c>
      <c r="H600" s="1">
        <v>0.28</v>
      </c>
      <c r="I600" s="1">
        <v>0.19</v>
      </c>
      <c r="J600" s="1">
        <v>0</v>
      </c>
      <c r="K600" s="1">
        <v>0</v>
      </c>
      <c r="L600" s="1">
        <v>0</v>
      </c>
      <c r="M600" s="1" t="s">
        <v>1345</v>
      </c>
      <c r="N600" s="1" cm="1">
        <f t="array" ref="N600">(F600/$F$4)/SUMPRODUCT($F600:$L600/$F$4:$L$4)*100</f>
        <v>99.164127400591</v>
      </c>
      <c r="O600" s="1" cm="1">
        <f t="array" ref="O600">(G600/$G$4)/SUMPRODUCT($F600:$L600/$F$4:$L$4)*100</f>
        <v>0</v>
      </c>
      <c r="P600" s="1" cm="1">
        <f t="array" ref="P600">(H600/$H$4)/SUMPRODUCT($F600:$L600/$F$4:$L$4)*100</f>
        <v>0.340939174475336</v>
      </c>
      <c r="Q600" s="1" cm="1">
        <f t="array" ref="Q600">(I600/$I$4)/SUMPRODUCT($F600:$L600/$F$4:$L$4)*100</f>
        <v>0.494933424933688</v>
      </c>
      <c r="R600" s="1" cm="1">
        <f t="array" ref="R600">(J600/$J$4)/SUMPRODUCT($F600:$L600/$F$4:$L$4)*100</f>
        <v>0</v>
      </c>
      <c r="S600" s="1" cm="1">
        <f t="array" ref="S600">(K600/$K$4)/SUMPRODUCT($F600:$L600/$F$4:$L$4)*100</f>
        <v>0</v>
      </c>
      <c r="T600" s="1" cm="1">
        <f t="array" ref="T600">(L600/$L$4)/SUMPRODUCT($F600:$L600/$F$4:$L$4)*100</f>
        <v>0</v>
      </c>
      <c r="U600" s="1">
        <f t="shared" si="199"/>
        <v>100</v>
      </c>
      <c r="V600" s="1">
        <f t="shared" si="200"/>
        <v>0</v>
      </c>
      <c r="W600" s="1">
        <f t="shared" si="201"/>
        <v>0</v>
      </c>
      <c r="X600" s="1">
        <f t="shared" si="202"/>
        <v>0</v>
      </c>
      <c r="Y600" s="1">
        <f t="shared" si="203"/>
        <v>0</v>
      </c>
      <c r="Z600" s="1">
        <f t="shared" si="204"/>
        <v>0</v>
      </c>
      <c r="AA600" s="1">
        <f t="shared" si="205"/>
        <v>0</v>
      </c>
      <c r="AB600" s="1">
        <f t="shared" si="206"/>
        <v>0.28</v>
      </c>
      <c r="AC600" s="1">
        <f t="shared" si="207"/>
        <v>0</v>
      </c>
      <c r="AD600" s="1">
        <f t="shared" si="208"/>
        <v>1.21763990884049</v>
      </c>
      <c r="AE600" s="1">
        <f t="shared" si="209"/>
        <v>0</v>
      </c>
      <c r="AF600" s="1">
        <f t="shared" si="210"/>
        <v>0</v>
      </c>
      <c r="AG600" s="1">
        <f t="shared" si="211"/>
        <v>0</v>
      </c>
      <c r="AH600" s="7">
        <f t="shared" si="212"/>
        <v>0.00835872599409029</v>
      </c>
      <c r="AI600" s="7" cm="1">
        <f t="array" ref="AI600">SQRT(SUMPRODUCT(N600:T600/100,(1-($N$4:$T$4/(SUMPRODUCT(N600:T600,$N$4:$T$4)/100)))^2))</f>
        <v>0.0175226167900417</v>
      </c>
      <c r="AJ600" s="7" cm="1">
        <f t="array" ref="AJ600">SUMPRODUCT(N600:T600,$N$3:$T$3)/100</f>
        <v>1.89626163877415</v>
      </c>
      <c r="AK600" s="7" cm="1">
        <f t="array" ref="AK600">SUMPRODUCT(N600:T600/100,($N$3:$T$3-(SUMPRODUCT(N600:T600,$N$3:$T$3)/100))^2)</f>
        <v>0.00190526887203702</v>
      </c>
      <c r="AL600" s="7" cm="1">
        <f t="array" ref="AL600">SUMPRODUCT(N600:T600/100,($N$2:$T$2-(SUMPRODUCT(N600:T600,$N$2:$T$2)/100))^2)</f>
        <v>0.482337420603092</v>
      </c>
      <c r="AM600" s="7" cm="1">
        <f t="array" ref="AM600">SUMPRODUCT(N600:T600,$N$2:$T$2)/100</f>
        <v>10.9384090330322</v>
      </c>
      <c r="AN600" s="1" cm="1">
        <f t="array" ref="AN600">SUMPRODUCT(N600:T600,$N$1:$T$1)/100</f>
        <v>1085.2727359316</v>
      </c>
      <c r="AO600" s="1" cm="1">
        <f t="array" ref="AO600">-8.314*SUMPRODUCT((N600:T600/100)*LN(N600:T600/100+0.000000000001))</f>
        <v>0.448679602278736</v>
      </c>
      <c r="AP600" s="1" cm="1">
        <f t="array" ref="AP600">SUMPRODUCT((N600:T600/100)^2)</f>
        <v>0.983388536173645</v>
      </c>
      <c r="AQ600" s="1" cm="1">
        <f t="array" ref="AQ600">1/SUMPRODUCT((N600:T600/100)^2)</f>
        <v>1.01689206576578</v>
      </c>
      <c r="AR600" s="1" t="s">
        <v>54</v>
      </c>
      <c r="AS600" s="6">
        <f t="shared" si="213"/>
        <v>0</v>
      </c>
      <c r="AT600" s="1">
        <v>949.85</v>
      </c>
      <c r="AU600" s="1">
        <v>4</v>
      </c>
      <c r="AV600" s="1">
        <v>0</v>
      </c>
      <c r="AW600" s="1">
        <v>449.85</v>
      </c>
      <c r="AX600" s="1">
        <v>0.25</v>
      </c>
      <c r="AY600" s="5">
        <f t="shared" si="214"/>
        <v>0</v>
      </c>
      <c r="AZ600" s="1">
        <f t="shared" si="215"/>
        <v>0</v>
      </c>
      <c r="BA600" s="1">
        <f t="shared" si="216"/>
        <v>112.4625</v>
      </c>
      <c r="BB600" s="1">
        <f t="shared" si="217"/>
        <v>500</v>
      </c>
      <c r="BC600" s="1" t="s">
        <v>51</v>
      </c>
      <c r="BD600" s="1">
        <v>94</v>
      </c>
      <c r="BE600" s="1" t="s">
        <v>52</v>
      </c>
      <c r="BF600" s="1" t="s">
        <v>52</v>
      </c>
      <c r="BG600" s="1">
        <v>54</v>
      </c>
      <c r="BH600" s="1">
        <f t="shared" si="218"/>
        <v>-1.51544224132775</v>
      </c>
      <c r="BI600" s="1">
        <f t="shared" si="219"/>
        <v>1.01386063203782</v>
      </c>
    </row>
    <row r="601" spans="1:61">
      <c r="A601" s="1">
        <v>281</v>
      </c>
      <c r="B601" s="1" t="s">
        <v>64</v>
      </c>
      <c r="C601" s="1" t="str">
        <f>_xlfn.XLOOKUP(A601,All!$A:$A,All!$C:$C,"")</f>
        <v>Cu-Cr-Mg</v>
      </c>
      <c r="D601" s="1">
        <v>1</v>
      </c>
      <c r="E601" s="1" t="s">
        <v>1344</v>
      </c>
      <c r="F601" s="1">
        <f t="shared" si="198"/>
        <v>99.53</v>
      </c>
      <c r="G601" s="1">
        <v>0</v>
      </c>
      <c r="H601" s="1">
        <v>0.28</v>
      </c>
      <c r="I601" s="1">
        <v>0.19</v>
      </c>
      <c r="J601" s="1">
        <v>0</v>
      </c>
      <c r="K601" s="1">
        <v>0</v>
      </c>
      <c r="L601" s="1">
        <v>0</v>
      </c>
      <c r="M601" s="1" t="s">
        <v>1345</v>
      </c>
      <c r="N601" s="1" cm="1">
        <f t="array" ref="N601">(F601/$F$4)/SUMPRODUCT($F601:$L601/$F$4:$L$4)*100</f>
        <v>99.164127400591</v>
      </c>
      <c r="O601" s="1" cm="1">
        <f t="array" ref="O601">(G601/$G$4)/SUMPRODUCT($F601:$L601/$F$4:$L$4)*100</f>
        <v>0</v>
      </c>
      <c r="P601" s="1" cm="1">
        <f t="array" ref="P601">(H601/$H$4)/SUMPRODUCT($F601:$L601/$F$4:$L$4)*100</f>
        <v>0.340939174475336</v>
      </c>
      <c r="Q601" s="1" cm="1">
        <f t="array" ref="Q601">(I601/$I$4)/SUMPRODUCT($F601:$L601/$F$4:$L$4)*100</f>
        <v>0.494933424933688</v>
      </c>
      <c r="R601" s="1" cm="1">
        <f t="array" ref="R601">(J601/$J$4)/SUMPRODUCT($F601:$L601/$F$4:$L$4)*100</f>
        <v>0</v>
      </c>
      <c r="S601" s="1" cm="1">
        <f t="array" ref="S601">(K601/$K$4)/SUMPRODUCT($F601:$L601/$F$4:$L$4)*100</f>
        <v>0</v>
      </c>
      <c r="T601" s="1" cm="1">
        <f t="array" ref="T601">(L601/$L$4)/SUMPRODUCT($F601:$L601/$F$4:$L$4)*100</f>
        <v>0</v>
      </c>
      <c r="U601" s="1">
        <f t="shared" si="199"/>
        <v>100</v>
      </c>
      <c r="V601" s="1">
        <f t="shared" si="200"/>
        <v>0</v>
      </c>
      <c r="W601" s="1">
        <f t="shared" si="201"/>
        <v>0</v>
      </c>
      <c r="X601" s="1">
        <f t="shared" si="202"/>
        <v>0</v>
      </c>
      <c r="Y601" s="1">
        <f t="shared" si="203"/>
        <v>0</v>
      </c>
      <c r="Z601" s="1">
        <f t="shared" si="204"/>
        <v>0</v>
      </c>
      <c r="AA601" s="1">
        <f t="shared" si="205"/>
        <v>0</v>
      </c>
      <c r="AB601" s="1">
        <f t="shared" si="206"/>
        <v>0.28</v>
      </c>
      <c r="AC601" s="1">
        <f t="shared" si="207"/>
        <v>0</v>
      </c>
      <c r="AD601" s="1">
        <f t="shared" si="208"/>
        <v>1.21763990884049</v>
      </c>
      <c r="AE601" s="1">
        <f t="shared" si="209"/>
        <v>0</v>
      </c>
      <c r="AF601" s="1">
        <f t="shared" si="210"/>
        <v>0</v>
      </c>
      <c r="AG601" s="1">
        <f t="shared" si="211"/>
        <v>0</v>
      </c>
      <c r="AH601" s="7">
        <f t="shared" si="212"/>
        <v>0.00835872599409029</v>
      </c>
      <c r="AI601" s="7" cm="1">
        <f t="array" ref="AI601">SQRT(SUMPRODUCT(N601:T601/100,(1-($N$4:$T$4/(SUMPRODUCT(N601:T601,$N$4:$T$4)/100)))^2))</f>
        <v>0.0175226167900417</v>
      </c>
      <c r="AJ601" s="7" cm="1">
        <f t="array" ref="AJ601">SUMPRODUCT(N601:T601,$N$3:$T$3)/100</f>
        <v>1.89626163877415</v>
      </c>
      <c r="AK601" s="7" cm="1">
        <f t="array" ref="AK601">SUMPRODUCT(N601:T601/100,($N$3:$T$3-(SUMPRODUCT(N601:T601,$N$3:$T$3)/100))^2)</f>
        <v>0.00190526887203702</v>
      </c>
      <c r="AL601" s="7" cm="1">
        <f t="array" ref="AL601">SUMPRODUCT(N601:T601/100,($N$2:$T$2-(SUMPRODUCT(N601:T601,$N$2:$T$2)/100))^2)</f>
        <v>0.482337420603092</v>
      </c>
      <c r="AM601" s="7" cm="1">
        <f t="array" ref="AM601">SUMPRODUCT(N601:T601,$N$2:$T$2)/100</f>
        <v>10.9384090330322</v>
      </c>
      <c r="AN601" s="1" cm="1">
        <f t="array" ref="AN601">SUMPRODUCT(N601:T601,$N$1:$T$1)/100</f>
        <v>1085.2727359316</v>
      </c>
      <c r="AO601" s="1" cm="1">
        <f t="array" ref="AO601">-8.314*SUMPRODUCT((N601:T601/100)*LN(N601:T601/100+0.000000000001))</f>
        <v>0.448679602278736</v>
      </c>
      <c r="AP601" s="1" cm="1">
        <f t="array" ref="AP601">SUMPRODUCT((N601:T601/100)^2)</f>
        <v>0.983388536173645</v>
      </c>
      <c r="AQ601" s="1" cm="1">
        <f t="array" ref="AQ601">1/SUMPRODUCT((N601:T601/100)^2)</f>
        <v>1.01689206576578</v>
      </c>
      <c r="AR601" s="1" t="s">
        <v>54</v>
      </c>
      <c r="AS601" s="6">
        <f t="shared" si="213"/>
        <v>0</v>
      </c>
      <c r="AT601" s="1">
        <v>949.85</v>
      </c>
      <c r="AU601" s="1">
        <v>4</v>
      </c>
      <c r="AV601" s="1">
        <v>0</v>
      </c>
      <c r="AW601" s="1">
        <v>419.85</v>
      </c>
      <c r="AX601" s="1">
        <v>0.5</v>
      </c>
      <c r="AY601" s="5">
        <f t="shared" si="214"/>
        <v>0</v>
      </c>
      <c r="AZ601" s="1">
        <f t="shared" si="215"/>
        <v>0</v>
      </c>
      <c r="BA601" s="1">
        <f t="shared" si="216"/>
        <v>209.925</v>
      </c>
      <c r="BB601" s="1">
        <f t="shared" si="217"/>
        <v>530</v>
      </c>
      <c r="BC601" s="1" t="s">
        <v>51</v>
      </c>
      <c r="BD601" s="1">
        <v>81</v>
      </c>
      <c r="BE601" s="1" t="s">
        <v>52</v>
      </c>
      <c r="BF601" s="1" t="s">
        <v>52</v>
      </c>
      <c r="BG601" s="1">
        <v>53</v>
      </c>
      <c r="BH601" s="1">
        <f t="shared" si="218"/>
        <v>-1.6826342670891</v>
      </c>
      <c r="BI601" s="1">
        <f t="shared" si="219"/>
        <v>1.05497462859644</v>
      </c>
    </row>
    <row r="602" spans="1:61">
      <c r="A602" s="1">
        <v>254</v>
      </c>
      <c r="B602" s="1" t="s">
        <v>64</v>
      </c>
      <c r="C602" s="1" t="str">
        <f>_xlfn.XLOOKUP(A602,All!$A:$A,All!$C:$C,"")</f>
        <v>Cu-Cr-Mg</v>
      </c>
      <c r="D602" s="1">
        <v>1</v>
      </c>
      <c r="E602" s="1" t="s">
        <v>1344</v>
      </c>
      <c r="F602" s="1">
        <f t="shared" si="198"/>
        <v>99.53</v>
      </c>
      <c r="G602" s="1">
        <v>0</v>
      </c>
      <c r="H602" s="1">
        <v>0.28</v>
      </c>
      <c r="I602" s="1">
        <v>0.19</v>
      </c>
      <c r="J602" s="1">
        <v>0</v>
      </c>
      <c r="K602" s="1">
        <v>0</v>
      </c>
      <c r="L602" s="1">
        <v>0</v>
      </c>
      <c r="M602" s="1" t="s">
        <v>1345</v>
      </c>
      <c r="N602" s="1" cm="1">
        <f t="array" ref="N602">(F602/$F$4)/SUMPRODUCT($F602:$L602/$F$4:$L$4)*100</f>
        <v>99.164127400591</v>
      </c>
      <c r="O602" s="1" cm="1">
        <f t="array" ref="O602">(G602/$G$4)/SUMPRODUCT($F602:$L602/$F$4:$L$4)*100</f>
        <v>0</v>
      </c>
      <c r="P602" s="1" cm="1">
        <f t="array" ref="P602">(H602/$H$4)/SUMPRODUCT($F602:$L602/$F$4:$L$4)*100</f>
        <v>0.340939174475336</v>
      </c>
      <c r="Q602" s="1" cm="1">
        <f t="array" ref="Q602">(I602/$I$4)/SUMPRODUCT($F602:$L602/$F$4:$L$4)*100</f>
        <v>0.494933424933688</v>
      </c>
      <c r="R602" s="1" cm="1">
        <f t="array" ref="R602">(J602/$J$4)/SUMPRODUCT($F602:$L602/$F$4:$L$4)*100</f>
        <v>0</v>
      </c>
      <c r="S602" s="1" cm="1">
        <f t="array" ref="S602">(K602/$K$4)/SUMPRODUCT($F602:$L602/$F$4:$L$4)*100</f>
        <v>0</v>
      </c>
      <c r="T602" s="1" cm="1">
        <f t="array" ref="T602">(L602/$L$4)/SUMPRODUCT($F602:$L602/$F$4:$L$4)*100</f>
        <v>0</v>
      </c>
      <c r="U602" s="1">
        <f t="shared" si="199"/>
        <v>100</v>
      </c>
      <c r="V602" s="1">
        <f t="shared" si="200"/>
        <v>0</v>
      </c>
      <c r="W602" s="1">
        <f t="shared" si="201"/>
        <v>0</v>
      </c>
      <c r="X602" s="1">
        <f t="shared" si="202"/>
        <v>0</v>
      </c>
      <c r="Y602" s="1">
        <f t="shared" si="203"/>
        <v>0</v>
      </c>
      <c r="Z602" s="1">
        <f t="shared" si="204"/>
        <v>0</v>
      </c>
      <c r="AA602" s="1">
        <f t="shared" si="205"/>
        <v>0</v>
      </c>
      <c r="AB602" s="1">
        <f t="shared" si="206"/>
        <v>0.28</v>
      </c>
      <c r="AC602" s="1">
        <f t="shared" si="207"/>
        <v>0</v>
      </c>
      <c r="AD602" s="1">
        <f t="shared" si="208"/>
        <v>1.21763990884049</v>
      </c>
      <c r="AE602" s="1">
        <f t="shared" si="209"/>
        <v>0</v>
      </c>
      <c r="AF602" s="1">
        <f t="shared" si="210"/>
        <v>0</v>
      </c>
      <c r="AG602" s="1">
        <f t="shared" si="211"/>
        <v>0</v>
      </c>
      <c r="AH602" s="7">
        <f t="shared" si="212"/>
        <v>0.00835872599409029</v>
      </c>
      <c r="AI602" s="7" cm="1">
        <f t="array" ref="AI602">SQRT(SUMPRODUCT(N602:T602/100,(1-($N$4:$T$4/(SUMPRODUCT(N602:T602,$N$4:$T$4)/100)))^2))</f>
        <v>0.0175226167900417</v>
      </c>
      <c r="AJ602" s="7" cm="1">
        <f t="array" ref="AJ602">SUMPRODUCT(N602:T602,$N$3:$T$3)/100</f>
        <v>1.89626163877415</v>
      </c>
      <c r="AK602" s="7" cm="1">
        <f t="array" ref="AK602">SUMPRODUCT(N602:T602/100,($N$3:$T$3-(SUMPRODUCT(N602:T602,$N$3:$T$3)/100))^2)</f>
        <v>0.00190526887203702</v>
      </c>
      <c r="AL602" s="7" cm="1">
        <f t="array" ref="AL602">SUMPRODUCT(N602:T602/100,($N$2:$T$2-(SUMPRODUCT(N602:T602,$N$2:$T$2)/100))^2)</f>
        <v>0.482337420603092</v>
      </c>
      <c r="AM602" s="7" cm="1">
        <f t="array" ref="AM602">SUMPRODUCT(N602:T602,$N$2:$T$2)/100</f>
        <v>10.9384090330322</v>
      </c>
      <c r="AN602" s="1" cm="1">
        <f t="array" ref="AN602">SUMPRODUCT(N602:T602,$N$1:$T$1)/100</f>
        <v>1085.2727359316</v>
      </c>
      <c r="AO602" s="1" cm="1">
        <f t="array" ref="AO602">-8.314*SUMPRODUCT((N602:T602/100)*LN(N602:T602/100+0.000000000001))</f>
        <v>0.448679602278736</v>
      </c>
      <c r="AP602" s="1" cm="1">
        <f t="array" ref="AP602">SUMPRODUCT((N602:T602/100)^2)</f>
        <v>0.983388536173645</v>
      </c>
      <c r="AQ602" s="1" cm="1">
        <f t="array" ref="AQ602">1/SUMPRODUCT((N602:T602/100)^2)</f>
        <v>1.01689206576578</v>
      </c>
      <c r="AR602" s="1" t="s">
        <v>54</v>
      </c>
      <c r="AS602" s="6">
        <f t="shared" si="213"/>
        <v>0</v>
      </c>
      <c r="AT602" s="1">
        <v>949.85</v>
      </c>
      <c r="AU602" s="1">
        <v>4</v>
      </c>
      <c r="AV602" s="1">
        <v>0</v>
      </c>
      <c r="AW602" s="1">
        <v>479.85</v>
      </c>
      <c r="AX602" s="1">
        <v>0.167</v>
      </c>
      <c r="AY602" s="5">
        <f t="shared" si="214"/>
        <v>0</v>
      </c>
      <c r="AZ602" s="1">
        <f t="shared" si="215"/>
        <v>0</v>
      </c>
      <c r="BA602" s="1">
        <f t="shared" si="216"/>
        <v>80.13495</v>
      </c>
      <c r="BB602" s="1">
        <f t="shared" si="217"/>
        <v>470</v>
      </c>
      <c r="BC602" s="1" t="s">
        <v>51</v>
      </c>
      <c r="BD602" s="1">
        <v>89</v>
      </c>
      <c r="BE602" s="1" t="s">
        <v>52</v>
      </c>
      <c r="BF602" s="1" t="s">
        <v>52</v>
      </c>
      <c r="BG602" s="1">
        <v>53</v>
      </c>
      <c r="BH602" s="1">
        <f t="shared" si="218"/>
        <v>-1.57974686662058</v>
      </c>
      <c r="BI602" s="1">
        <f t="shared" si="219"/>
        <v>1.03327416363859</v>
      </c>
    </row>
    <row r="603" spans="1:61">
      <c r="A603" s="1">
        <v>255</v>
      </c>
      <c r="B603" s="1" t="s">
        <v>64</v>
      </c>
      <c r="C603" s="1" t="str">
        <f>_xlfn.XLOOKUP(A603,All!$A:$A,All!$C:$C,"")</f>
        <v>Cu-Cr-Mg</v>
      </c>
      <c r="D603" s="1">
        <v>1</v>
      </c>
      <c r="E603" s="1" t="s">
        <v>1344</v>
      </c>
      <c r="F603" s="1">
        <f t="shared" si="198"/>
        <v>99.53</v>
      </c>
      <c r="G603" s="1">
        <v>0</v>
      </c>
      <c r="H603" s="1">
        <v>0.28</v>
      </c>
      <c r="I603" s="1">
        <v>0.19</v>
      </c>
      <c r="J603" s="1">
        <v>0</v>
      </c>
      <c r="K603" s="1">
        <v>0</v>
      </c>
      <c r="L603" s="1">
        <v>0</v>
      </c>
      <c r="M603" s="1" t="s">
        <v>1345</v>
      </c>
      <c r="N603" s="1" cm="1">
        <f t="array" ref="N603">(F603/$F$4)/SUMPRODUCT($F603:$L603/$F$4:$L$4)*100</f>
        <v>99.164127400591</v>
      </c>
      <c r="O603" s="1" cm="1">
        <f t="array" ref="O603">(G603/$G$4)/SUMPRODUCT($F603:$L603/$F$4:$L$4)*100</f>
        <v>0</v>
      </c>
      <c r="P603" s="1" cm="1">
        <f t="array" ref="P603">(H603/$H$4)/SUMPRODUCT($F603:$L603/$F$4:$L$4)*100</f>
        <v>0.340939174475336</v>
      </c>
      <c r="Q603" s="1" cm="1">
        <f t="array" ref="Q603">(I603/$I$4)/SUMPRODUCT($F603:$L603/$F$4:$L$4)*100</f>
        <v>0.494933424933688</v>
      </c>
      <c r="R603" s="1" cm="1">
        <f t="array" ref="R603">(J603/$J$4)/SUMPRODUCT($F603:$L603/$F$4:$L$4)*100</f>
        <v>0</v>
      </c>
      <c r="S603" s="1" cm="1">
        <f t="array" ref="S603">(K603/$K$4)/SUMPRODUCT($F603:$L603/$F$4:$L$4)*100</f>
        <v>0</v>
      </c>
      <c r="T603" s="1" cm="1">
        <f t="array" ref="T603">(L603/$L$4)/SUMPRODUCT($F603:$L603/$F$4:$L$4)*100</f>
        <v>0</v>
      </c>
      <c r="U603" s="1">
        <f t="shared" si="199"/>
        <v>100</v>
      </c>
      <c r="V603" s="1">
        <f t="shared" si="200"/>
        <v>0</v>
      </c>
      <c r="W603" s="1">
        <f t="shared" si="201"/>
        <v>0</v>
      </c>
      <c r="X603" s="1">
        <f t="shared" si="202"/>
        <v>0</v>
      </c>
      <c r="Y603" s="1">
        <f t="shared" si="203"/>
        <v>0</v>
      </c>
      <c r="Z603" s="1">
        <f t="shared" si="204"/>
        <v>0</v>
      </c>
      <c r="AA603" s="1">
        <f t="shared" si="205"/>
        <v>0</v>
      </c>
      <c r="AB603" s="1">
        <f t="shared" si="206"/>
        <v>0.28</v>
      </c>
      <c r="AC603" s="1">
        <f t="shared" si="207"/>
        <v>0</v>
      </c>
      <c r="AD603" s="1">
        <f t="shared" si="208"/>
        <v>1.21763990884049</v>
      </c>
      <c r="AE603" s="1">
        <f t="shared" si="209"/>
        <v>0</v>
      </c>
      <c r="AF603" s="1">
        <f t="shared" si="210"/>
        <v>0</v>
      </c>
      <c r="AG603" s="1">
        <f t="shared" si="211"/>
        <v>0</v>
      </c>
      <c r="AH603" s="7">
        <f t="shared" si="212"/>
        <v>0.00835872599409029</v>
      </c>
      <c r="AI603" s="7" cm="1">
        <f t="array" ref="AI603">SQRT(SUMPRODUCT(N603:T603/100,(1-($N$4:$T$4/(SUMPRODUCT(N603:T603,$N$4:$T$4)/100)))^2))</f>
        <v>0.0175226167900417</v>
      </c>
      <c r="AJ603" s="7" cm="1">
        <f t="array" ref="AJ603">SUMPRODUCT(N603:T603,$N$3:$T$3)/100</f>
        <v>1.89626163877415</v>
      </c>
      <c r="AK603" s="7" cm="1">
        <f t="array" ref="AK603">SUMPRODUCT(N603:T603/100,($N$3:$T$3-(SUMPRODUCT(N603:T603,$N$3:$T$3)/100))^2)</f>
        <v>0.00190526887203702</v>
      </c>
      <c r="AL603" s="7" cm="1">
        <f t="array" ref="AL603">SUMPRODUCT(N603:T603/100,($N$2:$T$2-(SUMPRODUCT(N603:T603,$N$2:$T$2)/100))^2)</f>
        <v>0.482337420603092</v>
      </c>
      <c r="AM603" s="7" cm="1">
        <f t="array" ref="AM603">SUMPRODUCT(N603:T603,$N$2:$T$2)/100</f>
        <v>10.9384090330322</v>
      </c>
      <c r="AN603" s="1" cm="1">
        <f t="array" ref="AN603">SUMPRODUCT(N603:T603,$N$1:$T$1)/100</f>
        <v>1085.2727359316</v>
      </c>
      <c r="AO603" s="1" cm="1">
        <f t="array" ref="AO603">-8.314*SUMPRODUCT((N603:T603/100)*LN(N603:T603/100+0.000000000001))</f>
        <v>0.448679602278736</v>
      </c>
      <c r="AP603" s="1" cm="1">
        <f t="array" ref="AP603">SUMPRODUCT((N603:T603/100)^2)</f>
        <v>0.983388536173645</v>
      </c>
      <c r="AQ603" s="1" cm="1">
        <f t="array" ref="AQ603">1/SUMPRODUCT((N603:T603/100)^2)</f>
        <v>1.01689206576578</v>
      </c>
      <c r="AR603" s="1" t="s">
        <v>54</v>
      </c>
      <c r="AS603" s="6">
        <f t="shared" si="213"/>
        <v>0</v>
      </c>
      <c r="AT603" s="1">
        <v>949.85</v>
      </c>
      <c r="AU603" s="1">
        <v>4</v>
      </c>
      <c r="AV603" s="1">
        <v>0</v>
      </c>
      <c r="AW603" s="1">
        <v>509.85</v>
      </c>
      <c r="AX603" s="1">
        <v>0.167</v>
      </c>
      <c r="AY603" s="5">
        <f t="shared" si="214"/>
        <v>0</v>
      </c>
      <c r="AZ603" s="1">
        <f t="shared" si="215"/>
        <v>0</v>
      </c>
      <c r="BA603" s="1">
        <f t="shared" si="216"/>
        <v>85.14495</v>
      </c>
      <c r="BB603" s="1">
        <f t="shared" si="217"/>
        <v>440</v>
      </c>
      <c r="BC603" s="1" t="s">
        <v>51</v>
      </c>
      <c r="BD603" s="1">
        <v>75</v>
      </c>
      <c r="BE603" s="1" t="s">
        <v>52</v>
      </c>
      <c r="BF603" s="1" t="s">
        <v>52</v>
      </c>
      <c r="BG603" s="1">
        <v>51</v>
      </c>
      <c r="BH603" s="1">
        <f t="shared" si="218"/>
        <v>-1.75979981744049</v>
      </c>
      <c r="BI603" s="1">
        <f t="shared" si="219"/>
        <v>1.0829352885134</v>
      </c>
    </row>
    <row r="604" spans="1:61">
      <c r="A604" s="1">
        <v>280</v>
      </c>
      <c r="B604" s="1" t="s">
        <v>64</v>
      </c>
      <c r="C604" s="1" t="str">
        <f>_xlfn.XLOOKUP(A604,All!$A:$A,All!$C:$C,"")</f>
        <v>Cu-Cr-Mg</v>
      </c>
      <c r="D604" s="1">
        <v>1</v>
      </c>
      <c r="E604" s="1" t="s">
        <v>1344</v>
      </c>
      <c r="F604" s="1">
        <f t="shared" si="198"/>
        <v>99.53</v>
      </c>
      <c r="G604" s="1">
        <v>0</v>
      </c>
      <c r="H604" s="1">
        <v>0.28</v>
      </c>
      <c r="I604" s="1">
        <v>0.19</v>
      </c>
      <c r="J604" s="1">
        <v>0</v>
      </c>
      <c r="K604" s="1">
        <v>0</v>
      </c>
      <c r="L604" s="1">
        <v>0</v>
      </c>
      <c r="M604" s="1" t="s">
        <v>1345</v>
      </c>
      <c r="N604" s="1" cm="1">
        <f t="array" ref="N604">(F604/$F$4)/SUMPRODUCT($F604:$L604/$F$4:$L$4)*100</f>
        <v>99.164127400591</v>
      </c>
      <c r="O604" s="1" cm="1">
        <f t="array" ref="O604">(G604/$G$4)/SUMPRODUCT($F604:$L604/$F$4:$L$4)*100</f>
        <v>0</v>
      </c>
      <c r="P604" s="1" cm="1">
        <f t="array" ref="P604">(H604/$H$4)/SUMPRODUCT($F604:$L604/$F$4:$L$4)*100</f>
        <v>0.340939174475336</v>
      </c>
      <c r="Q604" s="1" cm="1">
        <f t="array" ref="Q604">(I604/$I$4)/SUMPRODUCT($F604:$L604/$F$4:$L$4)*100</f>
        <v>0.494933424933688</v>
      </c>
      <c r="R604" s="1" cm="1">
        <f t="array" ref="R604">(J604/$J$4)/SUMPRODUCT($F604:$L604/$F$4:$L$4)*100</f>
        <v>0</v>
      </c>
      <c r="S604" s="1" cm="1">
        <f t="array" ref="S604">(K604/$K$4)/SUMPRODUCT($F604:$L604/$F$4:$L$4)*100</f>
        <v>0</v>
      </c>
      <c r="T604" s="1" cm="1">
        <f t="array" ref="T604">(L604/$L$4)/SUMPRODUCT($F604:$L604/$F$4:$L$4)*100</f>
        <v>0</v>
      </c>
      <c r="U604" s="1">
        <f t="shared" si="199"/>
        <v>100</v>
      </c>
      <c r="V604" s="1">
        <f t="shared" si="200"/>
        <v>0</v>
      </c>
      <c r="W604" s="1">
        <f t="shared" si="201"/>
        <v>0</v>
      </c>
      <c r="X604" s="1">
        <f t="shared" si="202"/>
        <v>0</v>
      </c>
      <c r="Y604" s="1">
        <f t="shared" si="203"/>
        <v>0</v>
      </c>
      <c r="Z604" s="1">
        <f t="shared" si="204"/>
        <v>0</v>
      </c>
      <c r="AA604" s="1">
        <f t="shared" si="205"/>
        <v>0</v>
      </c>
      <c r="AB604" s="1">
        <f t="shared" si="206"/>
        <v>0.28</v>
      </c>
      <c r="AC604" s="1">
        <f t="shared" si="207"/>
        <v>0</v>
      </c>
      <c r="AD604" s="1">
        <f t="shared" si="208"/>
        <v>1.21763990884049</v>
      </c>
      <c r="AE604" s="1">
        <f t="shared" si="209"/>
        <v>0</v>
      </c>
      <c r="AF604" s="1">
        <f t="shared" si="210"/>
        <v>0</v>
      </c>
      <c r="AG604" s="1">
        <f t="shared" si="211"/>
        <v>0</v>
      </c>
      <c r="AH604" s="7">
        <f t="shared" si="212"/>
        <v>0.00835872599409029</v>
      </c>
      <c r="AI604" s="7" cm="1">
        <f t="array" ref="AI604">SQRT(SUMPRODUCT(N604:T604/100,(1-($N$4:$T$4/(SUMPRODUCT(N604:T604,$N$4:$T$4)/100)))^2))</f>
        <v>0.0175226167900417</v>
      </c>
      <c r="AJ604" s="7" cm="1">
        <f t="array" ref="AJ604">SUMPRODUCT(N604:T604,$N$3:$T$3)/100</f>
        <v>1.89626163877415</v>
      </c>
      <c r="AK604" s="7" cm="1">
        <f t="array" ref="AK604">SUMPRODUCT(N604:T604/100,($N$3:$T$3-(SUMPRODUCT(N604:T604,$N$3:$T$3)/100))^2)</f>
        <v>0.00190526887203702</v>
      </c>
      <c r="AL604" s="7" cm="1">
        <f t="array" ref="AL604">SUMPRODUCT(N604:T604/100,($N$2:$T$2-(SUMPRODUCT(N604:T604,$N$2:$T$2)/100))^2)</f>
        <v>0.482337420603092</v>
      </c>
      <c r="AM604" s="7" cm="1">
        <f t="array" ref="AM604">SUMPRODUCT(N604:T604,$N$2:$T$2)/100</f>
        <v>10.9384090330322</v>
      </c>
      <c r="AN604" s="1" cm="1">
        <f t="array" ref="AN604">SUMPRODUCT(N604:T604,$N$1:$T$1)/100</f>
        <v>1085.2727359316</v>
      </c>
      <c r="AO604" s="1" cm="1">
        <f t="array" ref="AO604">-8.314*SUMPRODUCT((N604:T604/100)*LN(N604:T604/100+0.000000000001))</f>
        <v>0.448679602278736</v>
      </c>
      <c r="AP604" s="1" cm="1">
        <f t="array" ref="AP604">SUMPRODUCT((N604:T604/100)^2)</f>
        <v>0.983388536173645</v>
      </c>
      <c r="AQ604" s="1" cm="1">
        <f t="array" ref="AQ604">1/SUMPRODUCT((N604:T604/100)^2)</f>
        <v>1.01689206576578</v>
      </c>
      <c r="AR604" s="1" t="s">
        <v>54</v>
      </c>
      <c r="AS604" s="6">
        <f t="shared" si="213"/>
        <v>0</v>
      </c>
      <c r="AT604" s="1">
        <v>949.85</v>
      </c>
      <c r="AU604" s="1">
        <v>4</v>
      </c>
      <c r="AV604" s="1">
        <v>0</v>
      </c>
      <c r="AW604" s="1">
        <v>389.85</v>
      </c>
      <c r="AX604" s="1">
        <v>0.5</v>
      </c>
      <c r="AY604" s="5">
        <f t="shared" si="214"/>
        <v>0</v>
      </c>
      <c r="AZ604" s="1">
        <f t="shared" si="215"/>
        <v>0</v>
      </c>
      <c r="BA604" s="1">
        <f t="shared" si="216"/>
        <v>194.925</v>
      </c>
      <c r="BB604" s="1">
        <f t="shared" si="217"/>
        <v>560</v>
      </c>
      <c r="BC604" s="1" t="s">
        <v>51</v>
      </c>
      <c r="BD604" s="1">
        <v>67</v>
      </c>
      <c r="BE604" s="1" t="s">
        <v>52</v>
      </c>
      <c r="BF604" s="1" t="s">
        <v>52</v>
      </c>
      <c r="BG604" s="1">
        <v>50</v>
      </c>
      <c r="BH604" s="1">
        <f t="shared" si="218"/>
        <v>-1.86268721790901</v>
      </c>
      <c r="BI604" s="1">
        <f t="shared" si="219"/>
        <v>1.1104689452522</v>
      </c>
    </row>
    <row r="605" spans="1:61">
      <c r="A605" s="1">
        <v>253</v>
      </c>
      <c r="B605" s="1" t="s">
        <v>64</v>
      </c>
      <c r="C605" s="1" t="str">
        <f>_xlfn.XLOOKUP(A605,All!$A:$A,All!$C:$C,"")</f>
        <v>Cu-Cr-Mg</v>
      </c>
      <c r="D605" s="1">
        <v>1</v>
      </c>
      <c r="E605" s="1" t="s">
        <v>1344</v>
      </c>
      <c r="F605" s="1">
        <f t="shared" si="198"/>
        <v>99.53</v>
      </c>
      <c r="G605" s="1">
        <v>0</v>
      </c>
      <c r="H605" s="1">
        <v>0.28</v>
      </c>
      <c r="I605" s="1">
        <v>0.19</v>
      </c>
      <c r="J605" s="1">
        <v>0</v>
      </c>
      <c r="K605" s="1">
        <v>0</v>
      </c>
      <c r="L605" s="1">
        <v>0</v>
      </c>
      <c r="M605" s="1" t="s">
        <v>1345</v>
      </c>
      <c r="N605" s="1" cm="1">
        <f t="array" ref="N605">(F605/$F$4)/SUMPRODUCT($F605:$L605/$F$4:$L$4)*100</f>
        <v>99.164127400591</v>
      </c>
      <c r="O605" s="1" cm="1">
        <f t="array" ref="O605">(G605/$G$4)/SUMPRODUCT($F605:$L605/$F$4:$L$4)*100</f>
        <v>0</v>
      </c>
      <c r="P605" s="1" cm="1">
        <f t="array" ref="P605">(H605/$H$4)/SUMPRODUCT($F605:$L605/$F$4:$L$4)*100</f>
        <v>0.340939174475336</v>
      </c>
      <c r="Q605" s="1" cm="1">
        <f t="array" ref="Q605">(I605/$I$4)/SUMPRODUCT($F605:$L605/$F$4:$L$4)*100</f>
        <v>0.494933424933688</v>
      </c>
      <c r="R605" s="1" cm="1">
        <f t="array" ref="R605">(J605/$J$4)/SUMPRODUCT($F605:$L605/$F$4:$L$4)*100</f>
        <v>0</v>
      </c>
      <c r="S605" s="1" cm="1">
        <f t="array" ref="S605">(K605/$K$4)/SUMPRODUCT($F605:$L605/$F$4:$L$4)*100</f>
        <v>0</v>
      </c>
      <c r="T605" s="1" cm="1">
        <f t="array" ref="T605">(L605/$L$4)/SUMPRODUCT($F605:$L605/$F$4:$L$4)*100</f>
        <v>0</v>
      </c>
      <c r="U605" s="1">
        <f t="shared" si="199"/>
        <v>100</v>
      </c>
      <c r="V605" s="1">
        <f t="shared" si="200"/>
        <v>0</v>
      </c>
      <c r="W605" s="1">
        <f t="shared" si="201"/>
        <v>0</v>
      </c>
      <c r="X605" s="1">
        <f t="shared" si="202"/>
        <v>0</v>
      </c>
      <c r="Y605" s="1">
        <f t="shared" si="203"/>
        <v>0</v>
      </c>
      <c r="Z605" s="1">
        <f t="shared" si="204"/>
        <v>0</v>
      </c>
      <c r="AA605" s="1">
        <f t="shared" si="205"/>
        <v>0</v>
      </c>
      <c r="AB605" s="1">
        <f t="shared" si="206"/>
        <v>0.28</v>
      </c>
      <c r="AC605" s="1">
        <f t="shared" si="207"/>
        <v>0</v>
      </c>
      <c r="AD605" s="1">
        <f t="shared" si="208"/>
        <v>1.21763990884049</v>
      </c>
      <c r="AE605" s="1">
        <f t="shared" si="209"/>
        <v>0</v>
      </c>
      <c r="AF605" s="1">
        <f t="shared" si="210"/>
        <v>0</v>
      </c>
      <c r="AG605" s="1">
        <f t="shared" si="211"/>
        <v>0</v>
      </c>
      <c r="AH605" s="7">
        <f t="shared" si="212"/>
        <v>0.00835872599409029</v>
      </c>
      <c r="AI605" s="7" cm="1">
        <f t="array" ref="AI605">SQRT(SUMPRODUCT(N605:T605/100,(1-($N$4:$T$4/(SUMPRODUCT(N605:T605,$N$4:$T$4)/100)))^2))</f>
        <v>0.0175226167900417</v>
      </c>
      <c r="AJ605" s="7" cm="1">
        <f t="array" ref="AJ605">SUMPRODUCT(N605:T605,$N$3:$T$3)/100</f>
        <v>1.89626163877415</v>
      </c>
      <c r="AK605" s="7" cm="1">
        <f t="array" ref="AK605">SUMPRODUCT(N605:T605/100,($N$3:$T$3-(SUMPRODUCT(N605:T605,$N$3:$T$3)/100))^2)</f>
        <v>0.00190526887203702</v>
      </c>
      <c r="AL605" s="7" cm="1">
        <f t="array" ref="AL605">SUMPRODUCT(N605:T605/100,($N$2:$T$2-(SUMPRODUCT(N605:T605,$N$2:$T$2)/100))^2)</f>
        <v>0.482337420603092</v>
      </c>
      <c r="AM605" s="7" cm="1">
        <f t="array" ref="AM605">SUMPRODUCT(N605:T605,$N$2:$T$2)/100</f>
        <v>10.9384090330322</v>
      </c>
      <c r="AN605" s="1" cm="1">
        <f t="array" ref="AN605">SUMPRODUCT(N605:T605,$N$1:$T$1)/100</f>
        <v>1085.2727359316</v>
      </c>
      <c r="AO605" s="1" cm="1">
        <f t="array" ref="AO605">-8.314*SUMPRODUCT((N605:T605/100)*LN(N605:T605/100+0.000000000001))</f>
        <v>0.448679602278736</v>
      </c>
      <c r="AP605" s="1" cm="1">
        <f t="array" ref="AP605">SUMPRODUCT((N605:T605/100)^2)</f>
        <v>0.983388536173645</v>
      </c>
      <c r="AQ605" s="1" cm="1">
        <f t="array" ref="AQ605">1/SUMPRODUCT((N605:T605/100)^2)</f>
        <v>1.01689206576578</v>
      </c>
      <c r="AR605" s="1" t="s">
        <v>54</v>
      </c>
      <c r="AS605" s="6">
        <f t="shared" si="213"/>
        <v>0</v>
      </c>
      <c r="AT605" s="1">
        <v>949.85</v>
      </c>
      <c r="AU605" s="1">
        <v>4</v>
      </c>
      <c r="AV605" s="1">
        <v>0</v>
      </c>
      <c r="AW605" s="1">
        <v>449.85</v>
      </c>
      <c r="AX605" s="1">
        <v>0.167</v>
      </c>
      <c r="AY605" s="5">
        <f t="shared" si="214"/>
        <v>0</v>
      </c>
      <c r="AZ605" s="1">
        <f t="shared" si="215"/>
        <v>0</v>
      </c>
      <c r="BA605" s="1">
        <f t="shared" si="216"/>
        <v>75.12495</v>
      </c>
      <c r="BB605" s="1">
        <f t="shared" si="217"/>
        <v>500</v>
      </c>
      <c r="BC605" s="1" t="s">
        <v>51</v>
      </c>
      <c r="BD605" s="1">
        <v>80</v>
      </c>
      <c r="BE605" s="1" t="s">
        <v>52</v>
      </c>
      <c r="BF605" s="1" t="s">
        <v>52</v>
      </c>
      <c r="BG605" s="1">
        <v>50</v>
      </c>
      <c r="BH605" s="1">
        <f t="shared" si="218"/>
        <v>-1.69549519214767</v>
      </c>
      <c r="BI605" s="1">
        <f t="shared" si="219"/>
        <v>1.07549495505976</v>
      </c>
    </row>
    <row r="606" spans="1:61">
      <c r="A606" s="1">
        <v>227</v>
      </c>
      <c r="B606" s="1" t="s">
        <v>64</v>
      </c>
      <c r="C606" s="1" t="str">
        <f>_xlfn.XLOOKUP(A606,All!$A:$A,All!$C:$C,"")</f>
        <v>Cu-Cr-Mg</v>
      </c>
      <c r="D606" s="1">
        <v>1</v>
      </c>
      <c r="E606" s="1" t="s">
        <v>1344</v>
      </c>
      <c r="F606" s="1">
        <f t="shared" si="198"/>
        <v>99.53</v>
      </c>
      <c r="G606" s="1">
        <v>0</v>
      </c>
      <c r="H606" s="1">
        <v>0.28</v>
      </c>
      <c r="I606" s="1">
        <v>0.19</v>
      </c>
      <c r="J606" s="1">
        <v>0</v>
      </c>
      <c r="K606" s="1">
        <v>0</v>
      </c>
      <c r="L606" s="1">
        <v>0</v>
      </c>
      <c r="M606" s="1" t="s">
        <v>1345</v>
      </c>
      <c r="N606" s="1" cm="1">
        <f t="array" ref="N606">(F606/$F$4)/SUMPRODUCT($F606:$L606/$F$4:$L$4)*100</f>
        <v>99.164127400591</v>
      </c>
      <c r="O606" s="1" cm="1">
        <f t="array" ref="O606">(G606/$G$4)/SUMPRODUCT($F606:$L606/$F$4:$L$4)*100</f>
        <v>0</v>
      </c>
      <c r="P606" s="1" cm="1">
        <f t="array" ref="P606">(H606/$H$4)/SUMPRODUCT($F606:$L606/$F$4:$L$4)*100</f>
        <v>0.340939174475336</v>
      </c>
      <c r="Q606" s="1" cm="1">
        <f t="array" ref="Q606">(I606/$I$4)/SUMPRODUCT($F606:$L606/$F$4:$L$4)*100</f>
        <v>0.494933424933688</v>
      </c>
      <c r="R606" s="1" cm="1">
        <f t="array" ref="R606">(J606/$J$4)/SUMPRODUCT($F606:$L606/$F$4:$L$4)*100</f>
        <v>0</v>
      </c>
      <c r="S606" s="1" cm="1">
        <f t="array" ref="S606">(K606/$K$4)/SUMPRODUCT($F606:$L606/$F$4:$L$4)*100</f>
        <v>0</v>
      </c>
      <c r="T606" s="1" cm="1">
        <f t="array" ref="T606">(L606/$L$4)/SUMPRODUCT($F606:$L606/$F$4:$L$4)*100</f>
        <v>0</v>
      </c>
      <c r="U606" s="1">
        <f t="shared" si="199"/>
        <v>100</v>
      </c>
      <c r="V606" s="1">
        <f t="shared" si="200"/>
        <v>0</v>
      </c>
      <c r="W606" s="1">
        <f t="shared" si="201"/>
        <v>0</v>
      </c>
      <c r="X606" s="1">
        <f t="shared" si="202"/>
        <v>0</v>
      </c>
      <c r="Y606" s="1">
        <f t="shared" si="203"/>
        <v>0</v>
      </c>
      <c r="Z606" s="1">
        <f t="shared" si="204"/>
        <v>0</v>
      </c>
      <c r="AA606" s="1">
        <f t="shared" si="205"/>
        <v>0</v>
      </c>
      <c r="AB606" s="1">
        <f t="shared" si="206"/>
        <v>0.28</v>
      </c>
      <c r="AC606" s="1">
        <f t="shared" si="207"/>
        <v>0</v>
      </c>
      <c r="AD606" s="1">
        <f t="shared" si="208"/>
        <v>1.21763990884049</v>
      </c>
      <c r="AE606" s="1">
        <f t="shared" si="209"/>
        <v>0</v>
      </c>
      <c r="AF606" s="1">
        <f t="shared" si="210"/>
        <v>0</v>
      </c>
      <c r="AG606" s="1">
        <f t="shared" si="211"/>
        <v>0</v>
      </c>
      <c r="AH606" s="7">
        <f t="shared" si="212"/>
        <v>0.00835872599409029</v>
      </c>
      <c r="AI606" s="7" cm="1">
        <f t="array" ref="AI606">SQRT(SUMPRODUCT(N606:T606/100,(1-($N$4:$T$4/(SUMPRODUCT(N606:T606,$N$4:$T$4)/100)))^2))</f>
        <v>0.0175226167900417</v>
      </c>
      <c r="AJ606" s="7" cm="1">
        <f t="array" ref="AJ606">SUMPRODUCT(N606:T606,$N$3:$T$3)/100</f>
        <v>1.89626163877415</v>
      </c>
      <c r="AK606" s="7" cm="1">
        <f t="array" ref="AK606">SUMPRODUCT(N606:T606/100,($N$3:$T$3-(SUMPRODUCT(N606:T606,$N$3:$T$3)/100))^2)</f>
        <v>0.00190526887203702</v>
      </c>
      <c r="AL606" s="7" cm="1">
        <f t="array" ref="AL606">SUMPRODUCT(N606:T606/100,($N$2:$T$2-(SUMPRODUCT(N606:T606,$N$2:$T$2)/100))^2)</f>
        <v>0.482337420603092</v>
      </c>
      <c r="AM606" s="7" cm="1">
        <f t="array" ref="AM606">SUMPRODUCT(N606:T606,$N$2:$T$2)/100</f>
        <v>10.9384090330322</v>
      </c>
      <c r="AN606" s="1" cm="1">
        <f t="array" ref="AN606">SUMPRODUCT(N606:T606,$N$1:$T$1)/100</f>
        <v>1085.2727359316</v>
      </c>
      <c r="AO606" s="1" cm="1">
        <f t="array" ref="AO606">-8.314*SUMPRODUCT((N606:T606/100)*LN(N606:T606/100+0.000000000001))</f>
        <v>0.448679602278736</v>
      </c>
      <c r="AP606" s="1" cm="1">
        <f t="array" ref="AP606">SUMPRODUCT((N606:T606/100)^2)</f>
        <v>0.983388536173645</v>
      </c>
      <c r="AQ606" s="1" cm="1">
        <f t="array" ref="AQ606">1/SUMPRODUCT((N606:T606/100)^2)</f>
        <v>1.01689206576578</v>
      </c>
      <c r="AR606" s="1" t="s">
        <v>54</v>
      </c>
      <c r="AS606" s="6">
        <f t="shared" si="213"/>
        <v>0</v>
      </c>
      <c r="AT606" s="1">
        <v>949.85</v>
      </c>
      <c r="AU606" s="1">
        <v>4</v>
      </c>
      <c r="AV606" s="1">
        <v>0</v>
      </c>
      <c r="AW606" s="1">
        <v>509.85</v>
      </c>
      <c r="AX606" s="1">
        <v>0.0833</v>
      </c>
      <c r="AY606" s="5">
        <f t="shared" si="214"/>
        <v>0</v>
      </c>
      <c r="AZ606" s="1">
        <f t="shared" si="215"/>
        <v>0</v>
      </c>
      <c r="BA606" s="1">
        <f t="shared" si="216"/>
        <v>42.470505</v>
      </c>
      <c r="BB606" s="1">
        <f t="shared" si="217"/>
        <v>440</v>
      </c>
      <c r="BC606" s="1" t="s">
        <v>51</v>
      </c>
      <c r="BD606" s="1">
        <v>69</v>
      </c>
      <c r="BE606" s="1" t="s">
        <v>52</v>
      </c>
      <c r="BF606" s="1" t="s">
        <v>52</v>
      </c>
      <c r="BG606" s="1">
        <v>49</v>
      </c>
      <c r="BH606" s="1">
        <f t="shared" si="218"/>
        <v>-1.83696536779188</v>
      </c>
      <c r="BI606" s="1">
        <f t="shared" si="219"/>
        <v>1.11105971599558</v>
      </c>
    </row>
    <row r="607" spans="1:61">
      <c r="A607" s="1">
        <v>258</v>
      </c>
      <c r="B607" s="1" t="s">
        <v>64</v>
      </c>
      <c r="C607" s="1" t="str">
        <f>_xlfn.XLOOKUP(A607,All!$A:$A,All!$C:$C,"")</f>
        <v>Cu-Cr-Mg</v>
      </c>
      <c r="D607" s="1">
        <v>1</v>
      </c>
      <c r="E607" s="1" t="s">
        <v>1344</v>
      </c>
      <c r="F607" s="1">
        <f t="shared" si="198"/>
        <v>99.53</v>
      </c>
      <c r="G607" s="1">
        <v>0</v>
      </c>
      <c r="H607" s="1">
        <v>0.28</v>
      </c>
      <c r="I607" s="1">
        <v>0.19</v>
      </c>
      <c r="J607" s="1">
        <v>0</v>
      </c>
      <c r="K607" s="1">
        <v>0</v>
      </c>
      <c r="L607" s="1">
        <v>0</v>
      </c>
      <c r="M607" s="1" t="s">
        <v>1345</v>
      </c>
      <c r="N607" s="1" cm="1">
        <f t="array" ref="N607">(F607/$F$4)/SUMPRODUCT($F607:$L607/$F$4:$L$4)*100</f>
        <v>99.164127400591</v>
      </c>
      <c r="O607" s="1" cm="1">
        <f t="array" ref="O607">(G607/$G$4)/SUMPRODUCT($F607:$L607/$F$4:$L$4)*100</f>
        <v>0</v>
      </c>
      <c r="P607" s="1" cm="1">
        <f t="array" ref="P607">(H607/$H$4)/SUMPRODUCT($F607:$L607/$F$4:$L$4)*100</f>
        <v>0.340939174475336</v>
      </c>
      <c r="Q607" s="1" cm="1">
        <f t="array" ref="Q607">(I607/$I$4)/SUMPRODUCT($F607:$L607/$F$4:$L$4)*100</f>
        <v>0.494933424933688</v>
      </c>
      <c r="R607" s="1" cm="1">
        <f t="array" ref="R607">(J607/$J$4)/SUMPRODUCT($F607:$L607/$F$4:$L$4)*100</f>
        <v>0</v>
      </c>
      <c r="S607" s="1" cm="1">
        <f t="array" ref="S607">(K607/$K$4)/SUMPRODUCT($F607:$L607/$F$4:$L$4)*100</f>
        <v>0</v>
      </c>
      <c r="T607" s="1" cm="1">
        <f t="array" ref="T607">(L607/$L$4)/SUMPRODUCT($F607:$L607/$F$4:$L$4)*100</f>
        <v>0</v>
      </c>
      <c r="U607" s="1">
        <f t="shared" si="199"/>
        <v>100</v>
      </c>
      <c r="V607" s="1">
        <f t="shared" si="200"/>
        <v>0</v>
      </c>
      <c r="W607" s="1">
        <f t="shared" si="201"/>
        <v>0</v>
      </c>
      <c r="X607" s="1">
        <f t="shared" si="202"/>
        <v>0</v>
      </c>
      <c r="Y607" s="1">
        <f t="shared" si="203"/>
        <v>0</v>
      </c>
      <c r="Z607" s="1">
        <f t="shared" si="204"/>
        <v>0</v>
      </c>
      <c r="AA607" s="1">
        <f t="shared" si="205"/>
        <v>0</v>
      </c>
      <c r="AB607" s="1">
        <f t="shared" si="206"/>
        <v>0.28</v>
      </c>
      <c r="AC607" s="1">
        <f t="shared" si="207"/>
        <v>0</v>
      </c>
      <c r="AD607" s="1">
        <f t="shared" si="208"/>
        <v>1.21763990884049</v>
      </c>
      <c r="AE607" s="1">
        <f t="shared" si="209"/>
        <v>0</v>
      </c>
      <c r="AF607" s="1">
        <f t="shared" si="210"/>
        <v>0</v>
      </c>
      <c r="AG607" s="1">
        <f t="shared" si="211"/>
        <v>0</v>
      </c>
      <c r="AH607" s="7">
        <f t="shared" si="212"/>
        <v>0.00835872599409029</v>
      </c>
      <c r="AI607" s="7" cm="1">
        <f t="array" ref="AI607">SQRT(SUMPRODUCT(N607:T607/100,(1-($N$4:$T$4/(SUMPRODUCT(N607:T607,$N$4:$T$4)/100)))^2))</f>
        <v>0.0175226167900417</v>
      </c>
      <c r="AJ607" s="7" cm="1">
        <f t="array" ref="AJ607">SUMPRODUCT(N607:T607,$N$3:$T$3)/100</f>
        <v>1.89626163877415</v>
      </c>
      <c r="AK607" s="7" cm="1">
        <f t="array" ref="AK607">SUMPRODUCT(N607:T607/100,($N$3:$T$3-(SUMPRODUCT(N607:T607,$N$3:$T$3)/100))^2)</f>
        <v>0.00190526887203702</v>
      </c>
      <c r="AL607" s="7" cm="1">
        <f t="array" ref="AL607">SUMPRODUCT(N607:T607/100,($N$2:$T$2-(SUMPRODUCT(N607:T607,$N$2:$T$2)/100))^2)</f>
        <v>0.482337420603092</v>
      </c>
      <c r="AM607" s="7" cm="1">
        <f t="array" ref="AM607">SUMPRODUCT(N607:T607,$N$2:$T$2)/100</f>
        <v>10.9384090330322</v>
      </c>
      <c r="AN607" s="1" cm="1">
        <f t="array" ref="AN607">SUMPRODUCT(N607:T607,$N$1:$T$1)/100</f>
        <v>1085.2727359316</v>
      </c>
      <c r="AO607" s="1" cm="1">
        <f t="array" ref="AO607">-8.314*SUMPRODUCT((N607:T607/100)*LN(N607:T607/100+0.000000000001))</f>
        <v>0.448679602278736</v>
      </c>
      <c r="AP607" s="1" cm="1">
        <f t="array" ref="AP607">SUMPRODUCT((N607:T607/100)^2)</f>
        <v>0.983388536173645</v>
      </c>
      <c r="AQ607" s="1" cm="1">
        <f t="array" ref="AQ607">1/SUMPRODUCT((N607:T607/100)^2)</f>
        <v>1.01689206576578</v>
      </c>
      <c r="AR607" s="1" t="s">
        <v>54</v>
      </c>
      <c r="AS607" s="6">
        <f t="shared" si="213"/>
        <v>0</v>
      </c>
      <c r="AT607" s="1">
        <v>949.85</v>
      </c>
      <c r="AU607" s="1">
        <v>4</v>
      </c>
      <c r="AV607" s="1">
        <v>0</v>
      </c>
      <c r="AW607" s="1">
        <v>419.85</v>
      </c>
      <c r="AX607" s="1">
        <v>0.25</v>
      </c>
      <c r="AY607" s="5">
        <f t="shared" si="214"/>
        <v>0</v>
      </c>
      <c r="AZ607" s="1">
        <f t="shared" si="215"/>
        <v>0</v>
      </c>
      <c r="BA607" s="1">
        <f t="shared" si="216"/>
        <v>104.9625</v>
      </c>
      <c r="BB607" s="1">
        <f t="shared" si="217"/>
        <v>530</v>
      </c>
      <c r="BC607" s="1" t="s">
        <v>51</v>
      </c>
      <c r="BD607" s="1">
        <v>69</v>
      </c>
      <c r="BE607" s="1" t="s">
        <v>52</v>
      </c>
      <c r="BF607" s="1" t="s">
        <v>52</v>
      </c>
      <c r="BG607" s="1">
        <v>49</v>
      </c>
      <c r="BH607" s="1">
        <f t="shared" si="218"/>
        <v>-1.83696536779188</v>
      </c>
      <c r="BI607" s="1">
        <f t="shared" si="219"/>
        <v>1.11105971599558</v>
      </c>
    </row>
    <row r="608" spans="1:61">
      <c r="A608" s="1">
        <v>251</v>
      </c>
      <c r="B608" s="1" t="s">
        <v>64</v>
      </c>
      <c r="C608" s="1" t="str">
        <f>_xlfn.XLOOKUP(A608,All!$A:$A,All!$C:$C,"")</f>
        <v>Cu-Cr-Mg</v>
      </c>
      <c r="D608" s="1">
        <v>1</v>
      </c>
      <c r="E608" s="1" t="s">
        <v>1344</v>
      </c>
      <c r="F608" s="1">
        <f t="shared" si="198"/>
        <v>99.53</v>
      </c>
      <c r="G608" s="1">
        <v>0</v>
      </c>
      <c r="H608" s="1">
        <v>0.28</v>
      </c>
      <c r="I608" s="1">
        <v>0.19</v>
      </c>
      <c r="J608" s="1">
        <v>0</v>
      </c>
      <c r="K608" s="1">
        <v>0</v>
      </c>
      <c r="L608" s="1">
        <v>0</v>
      </c>
      <c r="M608" s="1" t="s">
        <v>1345</v>
      </c>
      <c r="N608" s="1" cm="1">
        <f t="array" ref="N608">(F608/$F$4)/SUMPRODUCT($F608:$L608/$F$4:$L$4)*100</f>
        <v>99.164127400591</v>
      </c>
      <c r="O608" s="1" cm="1">
        <f t="array" ref="O608">(G608/$G$4)/SUMPRODUCT($F608:$L608/$F$4:$L$4)*100</f>
        <v>0</v>
      </c>
      <c r="P608" s="1" cm="1">
        <f t="array" ref="P608">(H608/$H$4)/SUMPRODUCT($F608:$L608/$F$4:$L$4)*100</f>
        <v>0.340939174475336</v>
      </c>
      <c r="Q608" s="1" cm="1">
        <f t="array" ref="Q608">(I608/$I$4)/SUMPRODUCT($F608:$L608/$F$4:$L$4)*100</f>
        <v>0.494933424933688</v>
      </c>
      <c r="R608" s="1" cm="1">
        <f t="array" ref="R608">(J608/$J$4)/SUMPRODUCT($F608:$L608/$F$4:$L$4)*100</f>
        <v>0</v>
      </c>
      <c r="S608" s="1" cm="1">
        <f t="array" ref="S608">(K608/$K$4)/SUMPRODUCT($F608:$L608/$F$4:$L$4)*100</f>
        <v>0</v>
      </c>
      <c r="T608" s="1" cm="1">
        <f t="array" ref="T608">(L608/$L$4)/SUMPRODUCT($F608:$L608/$F$4:$L$4)*100</f>
        <v>0</v>
      </c>
      <c r="U608" s="1">
        <f t="shared" si="199"/>
        <v>100</v>
      </c>
      <c r="V608" s="1">
        <f t="shared" si="200"/>
        <v>0</v>
      </c>
      <c r="W608" s="1">
        <f t="shared" si="201"/>
        <v>0</v>
      </c>
      <c r="X608" s="1">
        <f t="shared" si="202"/>
        <v>0</v>
      </c>
      <c r="Y608" s="1">
        <f t="shared" si="203"/>
        <v>0</v>
      </c>
      <c r="Z608" s="1">
        <f t="shared" si="204"/>
        <v>0</v>
      </c>
      <c r="AA608" s="1">
        <f t="shared" si="205"/>
        <v>0</v>
      </c>
      <c r="AB608" s="1">
        <f t="shared" si="206"/>
        <v>0.28</v>
      </c>
      <c r="AC608" s="1">
        <f t="shared" si="207"/>
        <v>0</v>
      </c>
      <c r="AD608" s="1">
        <f t="shared" si="208"/>
        <v>1.21763990884049</v>
      </c>
      <c r="AE608" s="1">
        <f t="shared" si="209"/>
        <v>0</v>
      </c>
      <c r="AF608" s="1">
        <f t="shared" si="210"/>
        <v>0</v>
      </c>
      <c r="AG608" s="1">
        <f t="shared" si="211"/>
        <v>0</v>
      </c>
      <c r="AH608" s="7">
        <f t="shared" si="212"/>
        <v>0.00835872599409029</v>
      </c>
      <c r="AI608" s="7" cm="1">
        <f t="array" ref="AI608">SQRT(SUMPRODUCT(N608:T608/100,(1-($N$4:$T$4/(SUMPRODUCT(N608:T608,$N$4:$T$4)/100)))^2))</f>
        <v>0.0175226167900417</v>
      </c>
      <c r="AJ608" s="7" cm="1">
        <f t="array" ref="AJ608">SUMPRODUCT(N608:T608,$N$3:$T$3)/100</f>
        <v>1.89626163877415</v>
      </c>
      <c r="AK608" s="7" cm="1">
        <f t="array" ref="AK608">SUMPRODUCT(N608:T608/100,($N$3:$T$3-(SUMPRODUCT(N608:T608,$N$3:$T$3)/100))^2)</f>
        <v>0.00190526887203702</v>
      </c>
      <c r="AL608" s="7" cm="1">
        <f t="array" ref="AL608">SUMPRODUCT(N608:T608/100,($N$2:$T$2-(SUMPRODUCT(N608:T608,$N$2:$T$2)/100))^2)</f>
        <v>0.482337420603092</v>
      </c>
      <c r="AM608" s="7" cm="1">
        <f t="array" ref="AM608">SUMPRODUCT(N608:T608,$N$2:$T$2)/100</f>
        <v>10.9384090330322</v>
      </c>
      <c r="AN608" s="1" cm="1">
        <f t="array" ref="AN608">SUMPRODUCT(N608:T608,$N$1:$T$1)/100</f>
        <v>1085.2727359316</v>
      </c>
      <c r="AO608" s="1" cm="1">
        <f t="array" ref="AO608">-8.314*SUMPRODUCT((N608:T608/100)*LN(N608:T608/100+0.000000000001))</f>
        <v>0.448679602278736</v>
      </c>
      <c r="AP608" s="1" cm="1">
        <f t="array" ref="AP608">SUMPRODUCT((N608:T608/100)^2)</f>
        <v>0.983388536173645</v>
      </c>
      <c r="AQ608" s="1" cm="1">
        <f t="array" ref="AQ608">1/SUMPRODUCT((N608:T608/100)^2)</f>
        <v>1.01689206576578</v>
      </c>
      <c r="AR608" s="1" t="s">
        <v>54</v>
      </c>
      <c r="AS608" s="6">
        <f t="shared" si="213"/>
        <v>0</v>
      </c>
      <c r="AT608" s="1">
        <v>949.85</v>
      </c>
      <c r="AU608" s="1">
        <v>4</v>
      </c>
      <c r="AV608" s="1">
        <v>0</v>
      </c>
      <c r="AW608" s="1">
        <v>389.85</v>
      </c>
      <c r="AX608" s="1">
        <v>0.167</v>
      </c>
      <c r="AY608" s="5">
        <f t="shared" si="214"/>
        <v>0</v>
      </c>
      <c r="AZ608" s="1">
        <f t="shared" si="215"/>
        <v>0</v>
      </c>
      <c r="BA608" s="1">
        <f t="shared" si="216"/>
        <v>65.10495</v>
      </c>
      <c r="BB608" s="1">
        <f t="shared" si="217"/>
        <v>560</v>
      </c>
      <c r="BC608" s="1" t="s">
        <v>51</v>
      </c>
      <c r="BD608" s="1">
        <v>64</v>
      </c>
      <c r="BE608" s="1" t="s">
        <v>52</v>
      </c>
      <c r="BF608" s="1" t="s">
        <v>52</v>
      </c>
      <c r="BG608" s="1">
        <v>48</v>
      </c>
      <c r="BH608" s="1">
        <f t="shared" si="218"/>
        <v>-1.90126999308471</v>
      </c>
      <c r="BI608" s="1">
        <f t="shared" si="219"/>
        <v>1.13053556958367</v>
      </c>
    </row>
    <row r="609" spans="1:61">
      <c r="A609" s="1">
        <v>200</v>
      </c>
      <c r="B609" s="1" t="s">
        <v>64</v>
      </c>
      <c r="C609" s="1" t="str">
        <f>_xlfn.XLOOKUP(A609,All!$A:$A,All!$C:$C,"")</f>
        <v>Cu-Cr-Mg</v>
      </c>
      <c r="D609" s="1">
        <v>1</v>
      </c>
      <c r="E609" s="1" t="s">
        <v>1344</v>
      </c>
      <c r="F609" s="1">
        <f t="shared" si="198"/>
        <v>99.53</v>
      </c>
      <c r="G609" s="1">
        <v>0</v>
      </c>
      <c r="H609" s="1">
        <v>0.28</v>
      </c>
      <c r="I609" s="1">
        <v>0.19</v>
      </c>
      <c r="J609" s="1">
        <v>0</v>
      </c>
      <c r="K609" s="1">
        <v>0</v>
      </c>
      <c r="L609" s="1">
        <v>0</v>
      </c>
      <c r="M609" s="1" t="s">
        <v>1345</v>
      </c>
      <c r="N609" s="1" cm="1">
        <f t="array" ref="N609">(F609/$F$4)/SUMPRODUCT($F609:$L609/$F$4:$L$4)*100</f>
        <v>99.164127400591</v>
      </c>
      <c r="O609" s="1" cm="1">
        <f t="array" ref="O609">(G609/$G$4)/SUMPRODUCT($F609:$L609/$F$4:$L$4)*100</f>
        <v>0</v>
      </c>
      <c r="P609" s="1" cm="1">
        <f t="array" ref="P609">(H609/$H$4)/SUMPRODUCT($F609:$L609/$F$4:$L$4)*100</f>
        <v>0.340939174475336</v>
      </c>
      <c r="Q609" s="1" cm="1">
        <f t="array" ref="Q609">(I609/$I$4)/SUMPRODUCT($F609:$L609/$F$4:$L$4)*100</f>
        <v>0.494933424933688</v>
      </c>
      <c r="R609" s="1" cm="1">
        <f t="array" ref="R609">(J609/$J$4)/SUMPRODUCT($F609:$L609/$F$4:$L$4)*100</f>
        <v>0</v>
      </c>
      <c r="S609" s="1" cm="1">
        <f t="array" ref="S609">(K609/$K$4)/SUMPRODUCT($F609:$L609/$F$4:$L$4)*100</f>
        <v>0</v>
      </c>
      <c r="T609" s="1" cm="1">
        <f t="array" ref="T609">(L609/$L$4)/SUMPRODUCT($F609:$L609/$F$4:$L$4)*100</f>
        <v>0</v>
      </c>
      <c r="U609" s="1">
        <f t="shared" si="199"/>
        <v>100</v>
      </c>
      <c r="V609" s="1">
        <f t="shared" si="200"/>
        <v>0</v>
      </c>
      <c r="W609" s="1">
        <f t="shared" si="201"/>
        <v>0</v>
      </c>
      <c r="X609" s="1">
        <f t="shared" si="202"/>
        <v>0</v>
      </c>
      <c r="Y609" s="1">
        <f t="shared" si="203"/>
        <v>0</v>
      </c>
      <c r="Z609" s="1">
        <f t="shared" si="204"/>
        <v>0</v>
      </c>
      <c r="AA609" s="1">
        <f t="shared" si="205"/>
        <v>0</v>
      </c>
      <c r="AB609" s="1">
        <f t="shared" si="206"/>
        <v>0.28</v>
      </c>
      <c r="AC609" s="1">
        <f t="shared" si="207"/>
        <v>0</v>
      </c>
      <c r="AD609" s="1">
        <f t="shared" si="208"/>
        <v>1.21763990884049</v>
      </c>
      <c r="AE609" s="1">
        <f t="shared" si="209"/>
        <v>0</v>
      </c>
      <c r="AF609" s="1">
        <f t="shared" si="210"/>
        <v>0</v>
      </c>
      <c r="AG609" s="1">
        <f t="shared" si="211"/>
        <v>0</v>
      </c>
      <c r="AH609" s="7">
        <f t="shared" si="212"/>
        <v>0.00835872599409029</v>
      </c>
      <c r="AI609" s="7" cm="1">
        <f t="array" ref="AI609">SQRT(SUMPRODUCT(N609:T609/100,(1-($N$4:$T$4/(SUMPRODUCT(N609:T609,$N$4:$T$4)/100)))^2))</f>
        <v>0.0175226167900417</v>
      </c>
      <c r="AJ609" s="7" cm="1">
        <f t="array" ref="AJ609">SUMPRODUCT(N609:T609,$N$3:$T$3)/100</f>
        <v>1.89626163877415</v>
      </c>
      <c r="AK609" s="7" cm="1">
        <f t="array" ref="AK609">SUMPRODUCT(N609:T609/100,($N$3:$T$3-(SUMPRODUCT(N609:T609,$N$3:$T$3)/100))^2)</f>
        <v>0.00190526887203702</v>
      </c>
      <c r="AL609" s="7" cm="1">
        <f t="array" ref="AL609">SUMPRODUCT(N609:T609/100,($N$2:$T$2-(SUMPRODUCT(N609:T609,$N$2:$T$2)/100))^2)</f>
        <v>0.482337420603092</v>
      </c>
      <c r="AM609" s="7" cm="1">
        <f t="array" ref="AM609">SUMPRODUCT(N609:T609,$N$2:$T$2)/100</f>
        <v>10.9384090330322</v>
      </c>
      <c r="AN609" s="1" cm="1">
        <f t="array" ref="AN609">SUMPRODUCT(N609:T609,$N$1:$T$1)/100</f>
        <v>1085.2727359316</v>
      </c>
      <c r="AO609" s="1" cm="1">
        <f t="array" ref="AO609">-8.314*SUMPRODUCT((N609:T609/100)*LN(N609:T609/100+0.000000000001))</f>
        <v>0.448679602278736</v>
      </c>
      <c r="AP609" s="1" cm="1">
        <f t="array" ref="AP609">SUMPRODUCT((N609:T609/100)^2)</f>
        <v>0.983388536173645</v>
      </c>
      <c r="AQ609" s="1" cm="1">
        <f t="array" ref="AQ609">1/SUMPRODUCT((N609:T609/100)^2)</f>
        <v>1.01689206576578</v>
      </c>
      <c r="AR609" s="1" t="s">
        <v>54</v>
      </c>
      <c r="AS609" s="6">
        <f t="shared" si="213"/>
        <v>0</v>
      </c>
      <c r="AT609" s="1">
        <v>949.85</v>
      </c>
      <c r="AU609" s="1">
        <v>4</v>
      </c>
      <c r="AV609" s="1">
        <v>0</v>
      </c>
      <c r="AW609" s="1">
        <v>389.85</v>
      </c>
      <c r="AX609" s="1">
        <v>0.0167</v>
      </c>
      <c r="AY609" s="5">
        <f t="shared" si="214"/>
        <v>0</v>
      </c>
      <c r="AZ609" s="1">
        <f t="shared" si="215"/>
        <v>0</v>
      </c>
      <c r="BA609" s="1">
        <f t="shared" si="216"/>
        <v>6.510495</v>
      </c>
      <c r="BB609" s="1">
        <f t="shared" si="217"/>
        <v>560</v>
      </c>
      <c r="BC609" s="1" t="s">
        <v>51</v>
      </c>
      <c r="BD609" s="1">
        <v>65</v>
      </c>
      <c r="BE609" s="1" t="s">
        <v>52</v>
      </c>
      <c r="BF609" s="1" t="s">
        <v>52</v>
      </c>
      <c r="BG609" s="1">
        <v>48</v>
      </c>
      <c r="BH609" s="1">
        <f t="shared" si="218"/>
        <v>-1.88840906802614</v>
      </c>
      <c r="BI609" s="1">
        <f t="shared" si="219"/>
        <v>1.12785654669737</v>
      </c>
    </row>
    <row r="610" spans="1:61">
      <c r="A610" s="1">
        <v>223</v>
      </c>
      <c r="B610" s="1" t="s">
        <v>64</v>
      </c>
      <c r="C610" s="1" t="str">
        <f>_xlfn.XLOOKUP(A610,All!$A:$A,All!$C:$C,"")</f>
        <v>Cu-Cr-Mg</v>
      </c>
      <c r="D610" s="1">
        <v>4</v>
      </c>
      <c r="E610" s="1" t="s">
        <v>1344</v>
      </c>
      <c r="F610" s="1">
        <f t="shared" si="198"/>
        <v>99.53</v>
      </c>
      <c r="G610" s="1">
        <v>0</v>
      </c>
      <c r="H610" s="1">
        <v>0.28</v>
      </c>
      <c r="I610" s="1">
        <v>0.19</v>
      </c>
      <c r="J610" s="1">
        <v>0</v>
      </c>
      <c r="K610" s="1">
        <v>0</v>
      </c>
      <c r="L610" s="1">
        <v>0</v>
      </c>
      <c r="M610" s="1" t="s">
        <v>1345</v>
      </c>
      <c r="N610" s="1" cm="1">
        <f t="array" ref="N610">(F610/$F$4)/SUMPRODUCT($F610:$L610/$F$4:$L$4)*100</f>
        <v>99.164127400591</v>
      </c>
      <c r="O610" s="1" cm="1">
        <f t="array" ref="O610">(G610/$G$4)/SUMPRODUCT($F610:$L610/$F$4:$L$4)*100</f>
        <v>0</v>
      </c>
      <c r="P610" s="1" cm="1">
        <f t="array" ref="P610">(H610/$H$4)/SUMPRODUCT($F610:$L610/$F$4:$L$4)*100</f>
        <v>0.340939174475336</v>
      </c>
      <c r="Q610" s="1" cm="1">
        <f t="array" ref="Q610">(I610/$I$4)/SUMPRODUCT($F610:$L610/$F$4:$L$4)*100</f>
        <v>0.494933424933688</v>
      </c>
      <c r="R610" s="1" cm="1">
        <f t="array" ref="R610">(J610/$J$4)/SUMPRODUCT($F610:$L610/$F$4:$L$4)*100</f>
        <v>0</v>
      </c>
      <c r="S610" s="1" cm="1">
        <f t="array" ref="S610">(K610/$K$4)/SUMPRODUCT($F610:$L610/$F$4:$L$4)*100</f>
        <v>0</v>
      </c>
      <c r="T610" s="1" cm="1">
        <f t="array" ref="T610">(L610/$L$4)/SUMPRODUCT($F610:$L610/$F$4:$L$4)*100</f>
        <v>0</v>
      </c>
      <c r="U610" s="1">
        <f t="shared" si="199"/>
        <v>100</v>
      </c>
      <c r="V610" s="1">
        <f t="shared" si="200"/>
        <v>0</v>
      </c>
      <c r="W610" s="1">
        <f t="shared" si="201"/>
        <v>0</v>
      </c>
      <c r="X610" s="1">
        <f t="shared" si="202"/>
        <v>0</v>
      </c>
      <c r="Y610" s="1">
        <f t="shared" si="203"/>
        <v>0</v>
      </c>
      <c r="Z610" s="1">
        <f t="shared" si="204"/>
        <v>0</v>
      </c>
      <c r="AA610" s="1">
        <f t="shared" si="205"/>
        <v>0</v>
      </c>
      <c r="AB610" s="1">
        <f t="shared" si="206"/>
        <v>0.28</v>
      </c>
      <c r="AC610" s="1">
        <f t="shared" si="207"/>
        <v>0</v>
      </c>
      <c r="AD610" s="1">
        <f t="shared" si="208"/>
        <v>1.21763990884049</v>
      </c>
      <c r="AE610" s="1">
        <f t="shared" si="209"/>
        <v>0</v>
      </c>
      <c r="AF610" s="1">
        <f t="shared" si="210"/>
        <v>0</v>
      </c>
      <c r="AG610" s="1">
        <f t="shared" si="211"/>
        <v>0</v>
      </c>
      <c r="AH610" s="7">
        <f t="shared" si="212"/>
        <v>0.00835872599409029</v>
      </c>
      <c r="AI610" s="7" cm="1">
        <f t="array" ref="AI610">SQRT(SUMPRODUCT(N610:T610/100,(1-($N$4:$T$4/(SUMPRODUCT(N610:T610,$N$4:$T$4)/100)))^2))</f>
        <v>0.0175226167900417</v>
      </c>
      <c r="AJ610" s="7" cm="1">
        <f t="array" ref="AJ610">SUMPRODUCT(N610:T610,$N$3:$T$3)/100</f>
        <v>1.89626163877415</v>
      </c>
      <c r="AK610" s="7" cm="1">
        <f t="array" ref="AK610">SUMPRODUCT(N610:T610/100,($N$3:$T$3-(SUMPRODUCT(N610:T610,$N$3:$T$3)/100))^2)</f>
        <v>0.00190526887203702</v>
      </c>
      <c r="AL610" s="7" cm="1">
        <f t="array" ref="AL610">SUMPRODUCT(N610:T610/100,($N$2:$T$2-(SUMPRODUCT(N610:T610,$N$2:$T$2)/100))^2)</f>
        <v>0.482337420603092</v>
      </c>
      <c r="AM610" s="7" cm="1">
        <f t="array" ref="AM610">SUMPRODUCT(N610:T610,$N$2:$T$2)/100</f>
        <v>10.9384090330322</v>
      </c>
      <c r="AN610" s="1" cm="1">
        <f t="array" ref="AN610">SUMPRODUCT(N610:T610,$N$1:$T$1)/100</f>
        <v>1085.2727359316</v>
      </c>
      <c r="AO610" s="1" cm="1">
        <f t="array" ref="AO610">-8.314*SUMPRODUCT((N610:T610/100)*LN(N610:T610/100+0.000000000001))</f>
        <v>0.448679602278736</v>
      </c>
      <c r="AP610" s="1" cm="1">
        <f t="array" ref="AP610">SUMPRODUCT((N610:T610/100)^2)</f>
        <v>0.983388536173645</v>
      </c>
      <c r="AQ610" s="1" cm="1">
        <f t="array" ref="AQ610">1/SUMPRODUCT((N610:T610/100)^2)</f>
        <v>1.01689206576578</v>
      </c>
      <c r="AR610" s="1" t="s">
        <v>54</v>
      </c>
      <c r="AS610" s="6">
        <f t="shared" si="213"/>
        <v>0</v>
      </c>
      <c r="AT610" s="1">
        <v>949.85</v>
      </c>
      <c r="AU610" s="1">
        <v>4</v>
      </c>
      <c r="AV610" s="1">
        <v>0</v>
      </c>
      <c r="AW610" s="1">
        <v>389.85</v>
      </c>
      <c r="AX610" s="1">
        <v>0.0833</v>
      </c>
      <c r="AY610" s="5">
        <f t="shared" si="214"/>
        <v>0</v>
      </c>
      <c r="AZ610" s="1">
        <f t="shared" si="215"/>
        <v>0</v>
      </c>
      <c r="BA610" s="1">
        <f t="shared" si="216"/>
        <v>32.474505</v>
      </c>
      <c r="BB610" s="1">
        <f t="shared" si="217"/>
        <v>560</v>
      </c>
      <c r="BC610" s="1" t="s">
        <v>51</v>
      </c>
      <c r="BD610" s="1">
        <v>65</v>
      </c>
      <c r="BE610" s="1" t="s">
        <v>52</v>
      </c>
      <c r="BF610" s="1" t="s">
        <v>52</v>
      </c>
      <c r="BG610" s="1">
        <v>48</v>
      </c>
      <c r="BH610" s="1">
        <f t="shared" si="218"/>
        <v>-1.88840906802614</v>
      </c>
      <c r="BI610" s="1">
        <f t="shared" si="219"/>
        <v>1.12785654669737</v>
      </c>
    </row>
    <row r="611" spans="1:61">
      <c r="A611" s="1">
        <v>195</v>
      </c>
      <c r="B611" s="1" t="s">
        <v>64</v>
      </c>
      <c r="C611" s="1" t="str">
        <f>_xlfn.XLOOKUP(A611,All!$A:$A,All!$C:$C,"")</f>
        <v>Cu-Cr-Mg</v>
      </c>
      <c r="D611" s="1">
        <v>4</v>
      </c>
      <c r="E611" s="1" t="s">
        <v>1344</v>
      </c>
      <c r="F611" s="1">
        <f t="shared" si="198"/>
        <v>99.53</v>
      </c>
      <c r="G611" s="1">
        <v>0</v>
      </c>
      <c r="H611" s="1">
        <v>0.28</v>
      </c>
      <c r="I611" s="1">
        <v>0.19</v>
      </c>
      <c r="J611" s="1">
        <v>0</v>
      </c>
      <c r="K611" s="1">
        <v>0</v>
      </c>
      <c r="L611" s="1">
        <v>0</v>
      </c>
      <c r="M611" s="1" t="s">
        <v>1345</v>
      </c>
      <c r="N611" s="1" cm="1">
        <f t="array" ref="N611">(F611/$F$4)/SUMPRODUCT($F611:$L611/$F$4:$L$4)*100</f>
        <v>99.164127400591</v>
      </c>
      <c r="O611" s="1" cm="1">
        <f t="array" ref="O611">(G611/$G$4)/SUMPRODUCT($F611:$L611/$F$4:$L$4)*100</f>
        <v>0</v>
      </c>
      <c r="P611" s="1" cm="1">
        <f t="array" ref="P611">(H611/$H$4)/SUMPRODUCT($F611:$L611/$F$4:$L$4)*100</f>
        <v>0.340939174475336</v>
      </c>
      <c r="Q611" s="1" cm="1">
        <f t="array" ref="Q611">(I611/$I$4)/SUMPRODUCT($F611:$L611/$F$4:$L$4)*100</f>
        <v>0.494933424933688</v>
      </c>
      <c r="R611" s="1" cm="1">
        <f t="array" ref="R611">(J611/$J$4)/SUMPRODUCT($F611:$L611/$F$4:$L$4)*100</f>
        <v>0</v>
      </c>
      <c r="S611" s="1" cm="1">
        <f t="array" ref="S611">(K611/$K$4)/SUMPRODUCT($F611:$L611/$F$4:$L$4)*100</f>
        <v>0</v>
      </c>
      <c r="T611" s="1" cm="1">
        <f t="array" ref="T611">(L611/$L$4)/SUMPRODUCT($F611:$L611/$F$4:$L$4)*100</f>
        <v>0</v>
      </c>
      <c r="U611" s="1">
        <f t="shared" si="199"/>
        <v>100</v>
      </c>
      <c r="V611" s="1">
        <f t="shared" si="200"/>
        <v>0</v>
      </c>
      <c r="W611" s="1">
        <f t="shared" si="201"/>
        <v>0</v>
      </c>
      <c r="X611" s="1">
        <f t="shared" si="202"/>
        <v>0</v>
      </c>
      <c r="Y611" s="1">
        <f t="shared" si="203"/>
        <v>0</v>
      </c>
      <c r="Z611" s="1">
        <f t="shared" si="204"/>
        <v>0</v>
      </c>
      <c r="AA611" s="1">
        <f t="shared" si="205"/>
        <v>0</v>
      </c>
      <c r="AB611" s="1">
        <f t="shared" si="206"/>
        <v>0.28</v>
      </c>
      <c r="AC611" s="1">
        <f t="shared" si="207"/>
        <v>0</v>
      </c>
      <c r="AD611" s="1">
        <f t="shared" si="208"/>
        <v>1.21763990884049</v>
      </c>
      <c r="AE611" s="1">
        <f t="shared" si="209"/>
        <v>0</v>
      </c>
      <c r="AF611" s="1">
        <f t="shared" si="210"/>
        <v>0</v>
      </c>
      <c r="AG611" s="1">
        <f t="shared" si="211"/>
        <v>0</v>
      </c>
      <c r="AH611" s="7">
        <f t="shared" si="212"/>
        <v>0.00835872599409029</v>
      </c>
      <c r="AI611" s="7" cm="1">
        <f t="array" ref="AI611">SQRT(SUMPRODUCT(N611:T611/100,(1-($N$4:$T$4/(SUMPRODUCT(N611:T611,$N$4:$T$4)/100)))^2))</f>
        <v>0.0175226167900417</v>
      </c>
      <c r="AJ611" s="7" cm="1">
        <f t="array" ref="AJ611">SUMPRODUCT(N611:T611,$N$3:$T$3)/100</f>
        <v>1.89626163877415</v>
      </c>
      <c r="AK611" s="7" cm="1">
        <f t="array" ref="AK611">SUMPRODUCT(N611:T611/100,($N$3:$T$3-(SUMPRODUCT(N611:T611,$N$3:$T$3)/100))^2)</f>
        <v>0.00190526887203702</v>
      </c>
      <c r="AL611" s="7" cm="1">
        <f t="array" ref="AL611">SUMPRODUCT(N611:T611/100,($N$2:$T$2-(SUMPRODUCT(N611:T611,$N$2:$T$2)/100))^2)</f>
        <v>0.482337420603092</v>
      </c>
      <c r="AM611" s="7" cm="1">
        <f t="array" ref="AM611">SUMPRODUCT(N611:T611,$N$2:$T$2)/100</f>
        <v>10.9384090330322</v>
      </c>
      <c r="AN611" s="1" cm="1">
        <f t="array" ref="AN611">SUMPRODUCT(N611:T611,$N$1:$T$1)/100</f>
        <v>1085.2727359316</v>
      </c>
      <c r="AO611" s="1" cm="1">
        <f t="array" ref="AO611">-8.314*SUMPRODUCT((N611:T611/100)*LN(N611:T611/100+0.000000000001))</f>
        <v>0.448679602278736</v>
      </c>
      <c r="AP611" s="1" cm="1">
        <f t="array" ref="AP611">SUMPRODUCT((N611:T611/100)^2)</f>
        <v>0.983388536173645</v>
      </c>
      <c r="AQ611" s="1" cm="1">
        <f t="array" ref="AQ611">1/SUMPRODUCT((N611:T611/100)^2)</f>
        <v>1.01689206576578</v>
      </c>
      <c r="AR611" s="1" t="s">
        <v>54</v>
      </c>
      <c r="AS611" s="6">
        <f t="shared" si="213"/>
        <v>0</v>
      </c>
      <c r="AT611" s="1">
        <v>949.85</v>
      </c>
      <c r="AU611" s="1">
        <v>4</v>
      </c>
      <c r="AV611" s="1">
        <v>0</v>
      </c>
      <c r="AW611" s="1">
        <v>389.85</v>
      </c>
      <c r="AX611" s="1">
        <v>0.0083</v>
      </c>
      <c r="AY611" s="5">
        <f t="shared" si="214"/>
        <v>0</v>
      </c>
      <c r="AZ611" s="1">
        <f t="shared" si="215"/>
        <v>0</v>
      </c>
      <c r="BA611" s="1">
        <f t="shared" si="216"/>
        <v>3.235755</v>
      </c>
      <c r="BB611" s="1">
        <f t="shared" si="217"/>
        <v>560</v>
      </c>
      <c r="BC611" s="1" t="s">
        <v>51</v>
      </c>
      <c r="BD611" s="1">
        <v>66</v>
      </c>
      <c r="BE611" s="1" t="s">
        <v>52</v>
      </c>
      <c r="BF611" s="1" t="s">
        <v>52</v>
      </c>
      <c r="BG611" s="1">
        <v>48</v>
      </c>
      <c r="BH611" s="1">
        <f t="shared" si="218"/>
        <v>-1.87554814296758</v>
      </c>
      <c r="BI611" s="1">
        <f t="shared" si="219"/>
        <v>1.12517950776161</v>
      </c>
    </row>
    <row r="612" spans="1:61">
      <c r="A612" s="1">
        <v>217</v>
      </c>
      <c r="B612" s="1" t="s">
        <v>64</v>
      </c>
      <c r="C612" s="1" t="str">
        <f>_xlfn.XLOOKUP(A612,All!$A:$A,All!$C:$C,"")</f>
        <v>Cu-Cr-Mg</v>
      </c>
      <c r="D612" s="1">
        <v>4</v>
      </c>
      <c r="E612" s="1" t="s">
        <v>1344</v>
      </c>
      <c r="F612" s="1">
        <f t="shared" si="198"/>
        <v>99.53</v>
      </c>
      <c r="G612" s="1">
        <v>0</v>
      </c>
      <c r="H612" s="1">
        <v>0.28</v>
      </c>
      <c r="I612" s="1">
        <v>0.19</v>
      </c>
      <c r="J612" s="1">
        <v>0</v>
      </c>
      <c r="K612" s="1">
        <v>0</v>
      </c>
      <c r="L612" s="1">
        <v>0</v>
      </c>
      <c r="M612" s="1" t="s">
        <v>1345</v>
      </c>
      <c r="N612" s="1" cm="1">
        <f t="array" ref="N612">(F612/$F$4)/SUMPRODUCT($F612:$L612/$F$4:$L$4)*100</f>
        <v>99.164127400591</v>
      </c>
      <c r="O612" s="1" cm="1">
        <f t="array" ref="O612">(G612/$G$4)/SUMPRODUCT($F612:$L612/$F$4:$L$4)*100</f>
        <v>0</v>
      </c>
      <c r="P612" s="1" cm="1">
        <f t="array" ref="P612">(H612/$H$4)/SUMPRODUCT($F612:$L612/$F$4:$L$4)*100</f>
        <v>0.340939174475336</v>
      </c>
      <c r="Q612" s="1" cm="1">
        <f t="array" ref="Q612">(I612/$I$4)/SUMPRODUCT($F612:$L612/$F$4:$L$4)*100</f>
        <v>0.494933424933688</v>
      </c>
      <c r="R612" s="1" cm="1">
        <f t="array" ref="R612">(J612/$J$4)/SUMPRODUCT($F612:$L612/$F$4:$L$4)*100</f>
        <v>0</v>
      </c>
      <c r="S612" s="1" cm="1">
        <f t="array" ref="S612">(K612/$K$4)/SUMPRODUCT($F612:$L612/$F$4:$L$4)*100</f>
        <v>0</v>
      </c>
      <c r="T612" s="1" cm="1">
        <f t="array" ref="T612">(L612/$L$4)/SUMPRODUCT($F612:$L612/$F$4:$L$4)*100</f>
        <v>0</v>
      </c>
      <c r="U612" s="1">
        <f t="shared" si="199"/>
        <v>100</v>
      </c>
      <c r="V612" s="1">
        <f t="shared" si="200"/>
        <v>0</v>
      </c>
      <c r="W612" s="1">
        <f t="shared" si="201"/>
        <v>0</v>
      </c>
      <c r="X612" s="1">
        <f t="shared" si="202"/>
        <v>0</v>
      </c>
      <c r="Y612" s="1">
        <f t="shared" si="203"/>
        <v>0</v>
      </c>
      <c r="Z612" s="1">
        <f t="shared" si="204"/>
        <v>0</v>
      </c>
      <c r="AA612" s="1">
        <f t="shared" si="205"/>
        <v>0</v>
      </c>
      <c r="AB612" s="1">
        <f t="shared" si="206"/>
        <v>0.28</v>
      </c>
      <c r="AC612" s="1">
        <f t="shared" si="207"/>
        <v>0</v>
      </c>
      <c r="AD612" s="1">
        <f t="shared" si="208"/>
        <v>1.21763990884049</v>
      </c>
      <c r="AE612" s="1">
        <f t="shared" si="209"/>
        <v>0</v>
      </c>
      <c r="AF612" s="1">
        <f t="shared" si="210"/>
        <v>0</v>
      </c>
      <c r="AG612" s="1">
        <f t="shared" si="211"/>
        <v>0</v>
      </c>
      <c r="AH612" s="7">
        <f t="shared" si="212"/>
        <v>0.00835872599409029</v>
      </c>
      <c r="AI612" s="7" cm="1">
        <f t="array" ref="AI612">SQRT(SUMPRODUCT(N612:T612/100,(1-($N$4:$T$4/(SUMPRODUCT(N612:T612,$N$4:$T$4)/100)))^2))</f>
        <v>0.0175226167900417</v>
      </c>
      <c r="AJ612" s="7" cm="1">
        <f t="array" ref="AJ612">SUMPRODUCT(N612:T612,$N$3:$T$3)/100</f>
        <v>1.89626163877415</v>
      </c>
      <c r="AK612" s="7" cm="1">
        <f t="array" ref="AK612">SUMPRODUCT(N612:T612/100,($N$3:$T$3-(SUMPRODUCT(N612:T612,$N$3:$T$3)/100))^2)</f>
        <v>0.00190526887203702</v>
      </c>
      <c r="AL612" s="7" cm="1">
        <f t="array" ref="AL612">SUMPRODUCT(N612:T612/100,($N$2:$T$2-(SUMPRODUCT(N612:T612,$N$2:$T$2)/100))^2)</f>
        <v>0.482337420603092</v>
      </c>
      <c r="AM612" s="7" cm="1">
        <f t="array" ref="AM612">SUMPRODUCT(N612:T612,$N$2:$T$2)/100</f>
        <v>10.9384090330322</v>
      </c>
      <c r="AN612" s="1" cm="1">
        <f t="array" ref="AN612">SUMPRODUCT(N612:T612,$N$1:$T$1)/100</f>
        <v>1085.2727359316</v>
      </c>
      <c r="AO612" s="1" cm="1">
        <f t="array" ref="AO612">-8.314*SUMPRODUCT((N612:T612/100)*LN(N612:T612/100+0.000000000001))</f>
        <v>0.448679602278736</v>
      </c>
      <c r="AP612" s="1" cm="1">
        <f t="array" ref="AP612">SUMPRODUCT((N612:T612/100)^2)</f>
        <v>0.983388536173645</v>
      </c>
      <c r="AQ612" s="1" cm="1">
        <f t="array" ref="AQ612">1/SUMPRODUCT((N612:T612/100)^2)</f>
        <v>1.01689206576578</v>
      </c>
      <c r="AR612" s="1" t="s">
        <v>54</v>
      </c>
      <c r="AS612" s="6">
        <f t="shared" si="213"/>
        <v>0</v>
      </c>
      <c r="AT612" s="1">
        <v>949.85</v>
      </c>
      <c r="AU612" s="1">
        <v>4</v>
      </c>
      <c r="AV612" s="1">
        <v>0</v>
      </c>
      <c r="AW612" s="1">
        <v>389.85</v>
      </c>
      <c r="AX612" s="1">
        <v>0.0417</v>
      </c>
      <c r="AY612" s="5">
        <f t="shared" si="214"/>
        <v>0</v>
      </c>
      <c r="AZ612" s="1">
        <f t="shared" si="215"/>
        <v>0</v>
      </c>
      <c r="BA612" s="1">
        <f t="shared" si="216"/>
        <v>16.256745</v>
      </c>
      <c r="BB612" s="1">
        <f t="shared" si="217"/>
        <v>560</v>
      </c>
      <c r="BC612" s="1" t="s">
        <v>51</v>
      </c>
      <c r="BD612" s="1">
        <v>66</v>
      </c>
      <c r="BE612" s="1" t="s">
        <v>52</v>
      </c>
      <c r="BF612" s="1" t="s">
        <v>52</v>
      </c>
      <c r="BG612" s="1">
        <v>48</v>
      </c>
      <c r="BH612" s="1">
        <f t="shared" si="218"/>
        <v>-1.87554814296758</v>
      </c>
      <c r="BI612" s="1">
        <f t="shared" si="219"/>
        <v>1.12517950776161</v>
      </c>
    </row>
    <row r="613" spans="1:61">
      <c r="A613" s="1">
        <v>218</v>
      </c>
      <c r="B613" s="1" t="s">
        <v>64</v>
      </c>
      <c r="C613" s="1" t="str">
        <f>_xlfn.XLOOKUP(A613,All!$A:$A,All!$C:$C,"")</f>
        <v>Cu-Cr-Mg</v>
      </c>
      <c r="D613" s="1">
        <v>4</v>
      </c>
      <c r="E613" s="1" t="s">
        <v>1344</v>
      </c>
      <c r="F613" s="1">
        <f t="shared" si="198"/>
        <v>99.53</v>
      </c>
      <c r="G613" s="1">
        <v>0</v>
      </c>
      <c r="H613" s="1">
        <v>0.28</v>
      </c>
      <c r="I613" s="1">
        <v>0.19</v>
      </c>
      <c r="J613" s="1">
        <v>0</v>
      </c>
      <c r="K613" s="1">
        <v>0</v>
      </c>
      <c r="L613" s="1">
        <v>0</v>
      </c>
      <c r="M613" s="1" t="s">
        <v>1345</v>
      </c>
      <c r="N613" s="1" cm="1">
        <f t="array" ref="N613">(F613/$F$4)/SUMPRODUCT($F613:$L613/$F$4:$L$4)*100</f>
        <v>99.164127400591</v>
      </c>
      <c r="O613" s="1" cm="1">
        <f t="array" ref="O613">(G613/$G$4)/SUMPRODUCT($F613:$L613/$F$4:$L$4)*100</f>
        <v>0</v>
      </c>
      <c r="P613" s="1" cm="1">
        <f t="array" ref="P613">(H613/$H$4)/SUMPRODUCT($F613:$L613/$F$4:$L$4)*100</f>
        <v>0.340939174475336</v>
      </c>
      <c r="Q613" s="1" cm="1">
        <f t="array" ref="Q613">(I613/$I$4)/SUMPRODUCT($F613:$L613/$F$4:$L$4)*100</f>
        <v>0.494933424933688</v>
      </c>
      <c r="R613" s="1" cm="1">
        <f t="array" ref="R613">(J613/$J$4)/SUMPRODUCT($F613:$L613/$F$4:$L$4)*100</f>
        <v>0</v>
      </c>
      <c r="S613" s="1" cm="1">
        <f t="array" ref="S613">(K613/$K$4)/SUMPRODUCT($F613:$L613/$F$4:$L$4)*100</f>
        <v>0</v>
      </c>
      <c r="T613" s="1" cm="1">
        <f t="array" ref="T613">(L613/$L$4)/SUMPRODUCT($F613:$L613/$F$4:$L$4)*100</f>
        <v>0</v>
      </c>
      <c r="U613" s="1">
        <f t="shared" si="199"/>
        <v>100</v>
      </c>
      <c r="V613" s="1">
        <f t="shared" si="200"/>
        <v>0</v>
      </c>
      <c r="W613" s="1">
        <f t="shared" si="201"/>
        <v>0</v>
      </c>
      <c r="X613" s="1">
        <f t="shared" si="202"/>
        <v>0</v>
      </c>
      <c r="Y613" s="1">
        <f t="shared" si="203"/>
        <v>0</v>
      </c>
      <c r="Z613" s="1">
        <f t="shared" si="204"/>
        <v>0</v>
      </c>
      <c r="AA613" s="1">
        <f t="shared" si="205"/>
        <v>0</v>
      </c>
      <c r="AB613" s="1">
        <f t="shared" si="206"/>
        <v>0.28</v>
      </c>
      <c r="AC613" s="1">
        <f t="shared" si="207"/>
        <v>0</v>
      </c>
      <c r="AD613" s="1">
        <f t="shared" si="208"/>
        <v>1.21763990884049</v>
      </c>
      <c r="AE613" s="1">
        <f t="shared" si="209"/>
        <v>0</v>
      </c>
      <c r="AF613" s="1">
        <f t="shared" si="210"/>
        <v>0</v>
      </c>
      <c r="AG613" s="1">
        <f t="shared" si="211"/>
        <v>0</v>
      </c>
      <c r="AH613" s="7">
        <f t="shared" si="212"/>
        <v>0.00835872599409029</v>
      </c>
      <c r="AI613" s="7" cm="1">
        <f t="array" ref="AI613">SQRT(SUMPRODUCT(N613:T613/100,(1-($N$4:$T$4/(SUMPRODUCT(N613:T613,$N$4:$T$4)/100)))^2))</f>
        <v>0.0175226167900417</v>
      </c>
      <c r="AJ613" s="7" cm="1">
        <f t="array" ref="AJ613">SUMPRODUCT(N613:T613,$N$3:$T$3)/100</f>
        <v>1.89626163877415</v>
      </c>
      <c r="AK613" s="7" cm="1">
        <f t="array" ref="AK613">SUMPRODUCT(N613:T613/100,($N$3:$T$3-(SUMPRODUCT(N613:T613,$N$3:$T$3)/100))^2)</f>
        <v>0.00190526887203702</v>
      </c>
      <c r="AL613" s="7" cm="1">
        <f t="array" ref="AL613">SUMPRODUCT(N613:T613/100,($N$2:$T$2-(SUMPRODUCT(N613:T613,$N$2:$T$2)/100))^2)</f>
        <v>0.482337420603092</v>
      </c>
      <c r="AM613" s="7" cm="1">
        <f t="array" ref="AM613">SUMPRODUCT(N613:T613,$N$2:$T$2)/100</f>
        <v>10.9384090330322</v>
      </c>
      <c r="AN613" s="1" cm="1">
        <f t="array" ref="AN613">SUMPRODUCT(N613:T613,$N$1:$T$1)/100</f>
        <v>1085.2727359316</v>
      </c>
      <c r="AO613" s="1" cm="1">
        <f t="array" ref="AO613">-8.314*SUMPRODUCT((N613:T613/100)*LN(N613:T613/100+0.000000000001))</f>
        <v>0.448679602278736</v>
      </c>
      <c r="AP613" s="1" cm="1">
        <f t="array" ref="AP613">SUMPRODUCT((N613:T613/100)^2)</f>
        <v>0.983388536173645</v>
      </c>
      <c r="AQ613" s="1" cm="1">
        <f t="array" ref="AQ613">1/SUMPRODUCT((N613:T613/100)^2)</f>
        <v>1.01689206576578</v>
      </c>
      <c r="AR613" s="1" t="s">
        <v>54</v>
      </c>
      <c r="AS613" s="6">
        <f t="shared" si="213"/>
        <v>0</v>
      </c>
      <c r="AT613" s="1">
        <v>949.85</v>
      </c>
      <c r="AU613" s="1">
        <v>4</v>
      </c>
      <c r="AV613" s="1">
        <v>0</v>
      </c>
      <c r="AW613" s="1">
        <v>419.85</v>
      </c>
      <c r="AX613" s="1">
        <v>0.0417</v>
      </c>
      <c r="AY613" s="5">
        <f t="shared" si="214"/>
        <v>0</v>
      </c>
      <c r="AZ613" s="1">
        <f t="shared" si="215"/>
        <v>0</v>
      </c>
      <c r="BA613" s="1">
        <f t="shared" si="216"/>
        <v>17.507745</v>
      </c>
      <c r="BB613" s="1">
        <f t="shared" si="217"/>
        <v>530</v>
      </c>
      <c r="BC613" s="1" t="s">
        <v>51</v>
      </c>
      <c r="BD613" s="1">
        <v>66</v>
      </c>
      <c r="BE613" s="1" t="s">
        <v>52</v>
      </c>
      <c r="BF613" s="1" t="s">
        <v>52</v>
      </c>
      <c r="BG613" s="1">
        <v>48</v>
      </c>
      <c r="BH613" s="1">
        <f t="shared" si="218"/>
        <v>-1.87554814296758</v>
      </c>
      <c r="BI613" s="1">
        <f t="shared" si="219"/>
        <v>1.12517950776161</v>
      </c>
    </row>
    <row r="614" spans="1:61">
      <c r="A614" s="1">
        <v>252</v>
      </c>
      <c r="B614" s="1" t="s">
        <v>64</v>
      </c>
      <c r="C614" s="1" t="str">
        <f>_xlfn.XLOOKUP(A614,All!$A:$A,All!$C:$C,"")</f>
        <v>Cu-Cr-Mg</v>
      </c>
      <c r="D614" s="1">
        <v>4</v>
      </c>
      <c r="E614" s="1" t="s">
        <v>1344</v>
      </c>
      <c r="F614" s="1">
        <f t="shared" si="198"/>
        <v>99.53</v>
      </c>
      <c r="G614" s="1">
        <v>0</v>
      </c>
      <c r="H614" s="1">
        <v>0.28</v>
      </c>
      <c r="I614" s="1">
        <v>0.19</v>
      </c>
      <c r="J614" s="1">
        <v>0</v>
      </c>
      <c r="K614" s="1">
        <v>0</v>
      </c>
      <c r="L614" s="1">
        <v>0</v>
      </c>
      <c r="M614" s="1" t="s">
        <v>1345</v>
      </c>
      <c r="N614" s="1" cm="1">
        <f t="array" ref="N614">(F614/$F$4)/SUMPRODUCT($F614:$L614/$F$4:$L$4)*100</f>
        <v>99.164127400591</v>
      </c>
      <c r="O614" s="1" cm="1">
        <f t="array" ref="O614">(G614/$G$4)/SUMPRODUCT($F614:$L614/$F$4:$L$4)*100</f>
        <v>0</v>
      </c>
      <c r="P614" s="1" cm="1">
        <f t="array" ref="P614">(H614/$H$4)/SUMPRODUCT($F614:$L614/$F$4:$L$4)*100</f>
        <v>0.340939174475336</v>
      </c>
      <c r="Q614" s="1" cm="1">
        <f t="array" ref="Q614">(I614/$I$4)/SUMPRODUCT($F614:$L614/$F$4:$L$4)*100</f>
        <v>0.494933424933688</v>
      </c>
      <c r="R614" s="1" cm="1">
        <f t="array" ref="R614">(J614/$J$4)/SUMPRODUCT($F614:$L614/$F$4:$L$4)*100</f>
        <v>0</v>
      </c>
      <c r="S614" s="1" cm="1">
        <f t="array" ref="S614">(K614/$K$4)/SUMPRODUCT($F614:$L614/$F$4:$L$4)*100</f>
        <v>0</v>
      </c>
      <c r="T614" s="1" cm="1">
        <f t="array" ref="T614">(L614/$L$4)/SUMPRODUCT($F614:$L614/$F$4:$L$4)*100</f>
        <v>0</v>
      </c>
      <c r="U614" s="1">
        <f t="shared" si="199"/>
        <v>100</v>
      </c>
      <c r="V614" s="1">
        <f t="shared" si="200"/>
        <v>0</v>
      </c>
      <c r="W614" s="1">
        <f t="shared" si="201"/>
        <v>0</v>
      </c>
      <c r="X614" s="1">
        <f t="shared" si="202"/>
        <v>0</v>
      </c>
      <c r="Y614" s="1">
        <f t="shared" si="203"/>
        <v>0</v>
      </c>
      <c r="Z614" s="1">
        <f t="shared" si="204"/>
        <v>0</v>
      </c>
      <c r="AA614" s="1">
        <f t="shared" si="205"/>
        <v>0</v>
      </c>
      <c r="AB614" s="1">
        <f t="shared" si="206"/>
        <v>0.28</v>
      </c>
      <c r="AC614" s="1">
        <f t="shared" si="207"/>
        <v>0</v>
      </c>
      <c r="AD614" s="1">
        <f t="shared" si="208"/>
        <v>1.21763990884049</v>
      </c>
      <c r="AE614" s="1">
        <f t="shared" si="209"/>
        <v>0</v>
      </c>
      <c r="AF614" s="1">
        <f t="shared" si="210"/>
        <v>0</v>
      </c>
      <c r="AG614" s="1">
        <f t="shared" si="211"/>
        <v>0</v>
      </c>
      <c r="AH614" s="7">
        <f t="shared" si="212"/>
        <v>0.00835872599409029</v>
      </c>
      <c r="AI614" s="7" cm="1">
        <f t="array" ref="AI614">SQRT(SUMPRODUCT(N614:T614/100,(1-($N$4:$T$4/(SUMPRODUCT(N614:T614,$N$4:$T$4)/100)))^2))</f>
        <v>0.0175226167900417</v>
      </c>
      <c r="AJ614" s="7" cm="1">
        <f t="array" ref="AJ614">SUMPRODUCT(N614:T614,$N$3:$T$3)/100</f>
        <v>1.89626163877415</v>
      </c>
      <c r="AK614" s="7" cm="1">
        <f t="array" ref="AK614">SUMPRODUCT(N614:T614/100,($N$3:$T$3-(SUMPRODUCT(N614:T614,$N$3:$T$3)/100))^2)</f>
        <v>0.00190526887203702</v>
      </c>
      <c r="AL614" s="7" cm="1">
        <f t="array" ref="AL614">SUMPRODUCT(N614:T614/100,($N$2:$T$2-(SUMPRODUCT(N614:T614,$N$2:$T$2)/100))^2)</f>
        <v>0.482337420603092</v>
      </c>
      <c r="AM614" s="7" cm="1">
        <f t="array" ref="AM614">SUMPRODUCT(N614:T614,$N$2:$T$2)/100</f>
        <v>10.9384090330322</v>
      </c>
      <c r="AN614" s="1" cm="1">
        <f t="array" ref="AN614">SUMPRODUCT(N614:T614,$N$1:$T$1)/100</f>
        <v>1085.2727359316</v>
      </c>
      <c r="AO614" s="1" cm="1">
        <f t="array" ref="AO614">-8.314*SUMPRODUCT((N614:T614/100)*LN(N614:T614/100+0.000000000001))</f>
        <v>0.448679602278736</v>
      </c>
      <c r="AP614" s="1" cm="1">
        <f t="array" ref="AP614">SUMPRODUCT((N614:T614/100)^2)</f>
        <v>0.983388536173645</v>
      </c>
      <c r="AQ614" s="1" cm="1">
        <f t="array" ref="AQ614">1/SUMPRODUCT((N614:T614/100)^2)</f>
        <v>1.01689206576578</v>
      </c>
      <c r="AR614" s="1" t="s">
        <v>54</v>
      </c>
      <c r="AS614" s="6">
        <f t="shared" si="213"/>
        <v>0</v>
      </c>
      <c r="AT614" s="1">
        <v>949.85</v>
      </c>
      <c r="AU614" s="1">
        <v>4</v>
      </c>
      <c r="AV614" s="1">
        <v>0</v>
      </c>
      <c r="AW614" s="1">
        <v>419.85</v>
      </c>
      <c r="AX614" s="1">
        <v>0.167</v>
      </c>
      <c r="AY614" s="5">
        <f t="shared" si="214"/>
        <v>0</v>
      </c>
      <c r="AZ614" s="1">
        <f t="shared" si="215"/>
        <v>0</v>
      </c>
      <c r="BA614" s="1">
        <f t="shared" si="216"/>
        <v>70.11495</v>
      </c>
      <c r="BB614" s="1">
        <f t="shared" si="217"/>
        <v>530</v>
      </c>
      <c r="BC614" s="1" t="s">
        <v>51</v>
      </c>
      <c r="BD614" s="1">
        <v>67</v>
      </c>
      <c r="BE614" s="1" t="s">
        <v>52</v>
      </c>
      <c r="BF614" s="1" t="s">
        <v>52</v>
      </c>
      <c r="BG614" s="1">
        <v>48</v>
      </c>
      <c r="BH614" s="1">
        <f t="shared" si="218"/>
        <v>-1.86268721790901</v>
      </c>
      <c r="BI614" s="1">
        <f t="shared" si="219"/>
        <v>1.12250446697086</v>
      </c>
    </row>
    <row r="615" spans="1:61">
      <c r="A615" s="1">
        <v>257</v>
      </c>
      <c r="B615" s="1" t="s">
        <v>64</v>
      </c>
      <c r="C615" s="1" t="str">
        <f>_xlfn.XLOOKUP(A615,All!$A:$A,All!$C:$C,"")</f>
        <v>Cu-Cr-Mg</v>
      </c>
      <c r="D615" s="1">
        <v>4</v>
      </c>
      <c r="E615" s="1" t="s">
        <v>1344</v>
      </c>
      <c r="F615" s="1">
        <f t="shared" si="198"/>
        <v>99.53</v>
      </c>
      <c r="G615" s="1">
        <v>0</v>
      </c>
      <c r="H615" s="1">
        <v>0.28</v>
      </c>
      <c r="I615" s="1">
        <v>0.19</v>
      </c>
      <c r="J615" s="1">
        <v>0</v>
      </c>
      <c r="K615" s="1">
        <v>0</v>
      </c>
      <c r="L615" s="1">
        <v>0</v>
      </c>
      <c r="M615" s="1" t="s">
        <v>1345</v>
      </c>
      <c r="N615" s="1" cm="1">
        <f t="array" ref="N615">(F615/$F$4)/SUMPRODUCT($F615:$L615/$F$4:$L$4)*100</f>
        <v>99.164127400591</v>
      </c>
      <c r="O615" s="1" cm="1">
        <f t="array" ref="O615">(G615/$G$4)/SUMPRODUCT($F615:$L615/$F$4:$L$4)*100</f>
        <v>0</v>
      </c>
      <c r="P615" s="1" cm="1">
        <f t="array" ref="P615">(H615/$H$4)/SUMPRODUCT($F615:$L615/$F$4:$L$4)*100</f>
        <v>0.340939174475336</v>
      </c>
      <c r="Q615" s="1" cm="1">
        <f t="array" ref="Q615">(I615/$I$4)/SUMPRODUCT($F615:$L615/$F$4:$L$4)*100</f>
        <v>0.494933424933688</v>
      </c>
      <c r="R615" s="1" cm="1">
        <f t="array" ref="R615">(J615/$J$4)/SUMPRODUCT($F615:$L615/$F$4:$L$4)*100</f>
        <v>0</v>
      </c>
      <c r="S615" s="1" cm="1">
        <f t="array" ref="S615">(K615/$K$4)/SUMPRODUCT($F615:$L615/$F$4:$L$4)*100</f>
        <v>0</v>
      </c>
      <c r="T615" s="1" cm="1">
        <f t="array" ref="T615">(L615/$L$4)/SUMPRODUCT($F615:$L615/$F$4:$L$4)*100</f>
        <v>0</v>
      </c>
      <c r="U615" s="1">
        <f t="shared" si="199"/>
        <v>100</v>
      </c>
      <c r="V615" s="1">
        <f t="shared" si="200"/>
        <v>0</v>
      </c>
      <c r="W615" s="1">
        <f t="shared" si="201"/>
        <v>0</v>
      </c>
      <c r="X615" s="1">
        <f t="shared" si="202"/>
        <v>0</v>
      </c>
      <c r="Y615" s="1">
        <f t="shared" si="203"/>
        <v>0</v>
      </c>
      <c r="Z615" s="1">
        <f t="shared" si="204"/>
        <v>0</v>
      </c>
      <c r="AA615" s="1">
        <f t="shared" si="205"/>
        <v>0</v>
      </c>
      <c r="AB615" s="1">
        <f t="shared" si="206"/>
        <v>0.28</v>
      </c>
      <c r="AC615" s="1">
        <f t="shared" si="207"/>
        <v>0</v>
      </c>
      <c r="AD615" s="1">
        <f t="shared" si="208"/>
        <v>1.21763990884049</v>
      </c>
      <c r="AE615" s="1">
        <f t="shared" si="209"/>
        <v>0</v>
      </c>
      <c r="AF615" s="1">
        <f t="shared" si="210"/>
        <v>0</v>
      </c>
      <c r="AG615" s="1">
        <f t="shared" si="211"/>
        <v>0</v>
      </c>
      <c r="AH615" s="7">
        <f t="shared" si="212"/>
        <v>0.00835872599409029</v>
      </c>
      <c r="AI615" s="7" cm="1">
        <f t="array" ref="AI615">SQRT(SUMPRODUCT(N615:T615/100,(1-($N$4:$T$4/(SUMPRODUCT(N615:T615,$N$4:$T$4)/100)))^2))</f>
        <v>0.0175226167900417</v>
      </c>
      <c r="AJ615" s="7" cm="1">
        <f t="array" ref="AJ615">SUMPRODUCT(N615:T615,$N$3:$T$3)/100</f>
        <v>1.89626163877415</v>
      </c>
      <c r="AK615" s="7" cm="1">
        <f t="array" ref="AK615">SUMPRODUCT(N615:T615/100,($N$3:$T$3-(SUMPRODUCT(N615:T615,$N$3:$T$3)/100))^2)</f>
        <v>0.00190526887203702</v>
      </c>
      <c r="AL615" s="7" cm="1">
        <f t="array" ref="AL615">SUMPRODUCT(N615:T615/100,($N$2:$T$2-(SUMPRODUCT(N615:T615,$N$2:$T$2)/100))^2)</f>
        <v>0.482337420603092</v>
      </c>
      <c r="AM615" s="7" cm="1">
        <f t="array" ref="AM615">SUMPRODUCT(N615:T615,$N$2:$T$2)/100</f>
        <v>10.9384090330322</v>
      </c>
      <c r="AN615" s="1" cm="1">
        <f t="array" ref="AN615">SUMPRODUCT(N615:T615,$N$1:$T$1)/100</f>
        <v>1085.2727359316</v>
      </c>
      <c r="AO615" s="1" cm="1">
        <f t="array" ref="AO615">-8.314*SUMPRODUCT((N615:T615/100)*LN(N615:T615/100+0.000000000001))</f>
        <v>0.448679602278736</v>
      </c>
      <c r="AP615" s="1" cm="1">
        <f t="array" ref="AP615">SUMPRODUCT((N615:T615/100)^2)</f>
        <v>0.983388536173645</v>
      </c>
      <c r="AQ615" s="1" cm="1">
        <f t="array" ref="AQ615">1/SUMPRODUCT((N615:T615/100)^2)</f>
        <v>1.01689206576578</v>
      </c>
      <c r="AR615" s="1" t="s">
        <v>54</v>
      </c>
      <c r="AS615" s="6">
        <f t="shared" si="213"/>
        <v>0</v>
      </c>
      <c r="AT615" s="1">
        <v>949.85</v>
      </c>
      <c r="AU615" s="1">
        <v>4</v>
      </c>
      <c r="AV615" s="1">
        <v>0</v>
      </c>
      <c r="AW615" s="1">
        <v>389.85</v>
      </c>
      <c r="AX615" s="1">
        <v>0.25</v>
      </c>
      <c r="AY615" s="5">
        <f t="shared" si="214"/>
        <v>0</v>
      </c>
      <c r="AZ615" s="1">
        <f t="shared" si="215"/>
        <v>0</v>
      </c>
      <c r="BA615" s="1">
        <f t="shared" si="216"/>
        <v>97.4625</v>
      </c>
      <c r="BB615" s="1">
        <f t="shared" si="217"/>
        <v>560</v>
      </c>
      <c r="BC615" s="1" t="s">
        <v>51</v>
      </c>
      <c r="BD615" s="1">
        <v>67</v>
      </c>
      <c r="BE615" s="1" t="s">
        <v>52</v>
      </c>
      <c r="BF615" s="1" t="s">
        <v>52</v>
      </c>
      <c r="BG615" s="1">
        <v>48</v>
      </c>
      <c r="BH615" s="1">
        <f t="shared" si="218"/>
        <v>-1.86268721790901</v>
      </c>
      <c r="BI615" s="1">
        <f t="shared" si="219"/>
        <v>1.12250446697086</v>
      </c>
    </row>
    <row r="616" spans="1:61">
      <c r="A616" s="1">
        <v>225</v>
      </c>
      <c r="B616" s="1" t="s">
        <v>64</v>
      </c>
      <c r="C616" s="1" t="str">
        <f>_xlfn.XLOOKUP(A616,All!$A:$A,All!$C:$C,"")</f>
        <v>Cu-Cr-Mg</v>
      </c>
      <c r="D616" s="1">
        <v>4</v>
      </c>
      <c r="E616" s="1" t="s">
        <v>1344</v>
      </c>
      <c r="F616" s="1">
        <f t="shared" si="198"/>
        <v>99.53</v>
      </c>
      <c r="G616" s="1">
        <v>0</v>
      </c>
      <c r="H616" s="1">
        <v>0.28</v>
      </c>
      <c r="I616" s="1">
        <v>0.19</v>
      </c>
      <c r="J616" s="1">
        <v>0</v>
      </c>
      <c r="K616" s="1">
        <v>0</v>
      </c>
      <c r="L616" s="1">
        <v>0</v>
      </c>
      <c r="M616" s="1" t="s">
        <v>1345</v>
      </c>
      <c r="N616" s="1" cm="1">
        <f t="array" ref="N616">(F616/$F$4)/SUMPRODUCT($F616:$L616/$F$4:$L$4)*100</f>
        <v>99.164127400591</v>
      </c>
      <c r="O616" s="1" cm="1">
        <f t="array" ref="O616">(G616/$G$4)/SUMPRODUCT($F616:$L616/$F$4:$L$4)*100</f>
        <v>0</v>
      </c>
      <c r="P616" s="1" cm="1">
        <f t="array" ref="P616">(H616/$H$4)/SUMPRODUCT($F616:$L616/$F$4:$L$4)*100</f>
        <v>0.340939174475336</v>
      </c>
      <c r="Q616" s="1" cm="1">
        <f t="array" ref="Q616">(I616/$I$4)/SUMPRODUCT($F616:$L616/$F$4:$L$4)*100</f>
        <v>0.494933424933688</v>
      </c>
      <c r="R616" s="1" cm="1">
        <f t="array" ref="R616">(J616/$J$4)/SUMPRODUCT($F616:$L616/$F$4:$L$4)*100</f>
        <v>0</v>
      </c>
      <c r="S616" s="1" cm="1">
        <f t="array" ref="S616">(K616/$K$4)/SUMPRODUCT($F616:$L616/$F$4:$L$4)*100</f>
        <v>0</v>
      </c>
      <c r="T616" s="1" cm="1">
        <f t="array" ref="T616">(L616/$L$4)/SUMPRODUCT($F616:$L616/$F$4:$L$4)*100</f>
        <v>0</v>
      </c>
      <c r="U616" s="1">
        <f t="shared" si="199"/>
        <v>100</v>
      </c>
      <c r="V616" s="1">
        <f t="shared" si="200"/>
        <v>0</v>
      </c>
      <c r="W616" s="1">
        <f t="shared" si="201"/>
        <v>0</v>
      </c>
      <c r="X616" s="1">
        <f t="shared" si="202"/>
        <v>0</v>
      </c>
      <c r="Y616" s="1">
        <f t="shared" si="203"/>
        <v>0</v>
      </c>
      <c r="Z616" s="1">
        <f t="shared" si="204"/>
        <v>0</v>
      </c>
      <c r="AA616" s="1">
        <f t="shared" si="205"/>
        <v>0</v>
      </c>
      <c r="AB616" s="1">
        <f t="shared" si="206"/>
        <v>0.28</v>
      </c>
      <c r="AC616" s="1">
        <f t="shared" si="207"/>
        <v>0</v>
      </c>
      <c r="AD616" s="1">
        <f t="shared" si="208"/>
        <v>1.21763990884049</v>
      </c>
      <c r="AE616" s="1">
        <f t="shared" si="209"/>
        <v>0</v>
      </c>
      <c r="AF616" s="1">
        <f t="shared" si="210"/>
        <v>0</v>
      </c>
      <c r="AG616" s="1">
        <f t="shared" si="211"/>
        <v>0</v>
      </c>
      <c r="AH616" s="7">
        <f t="shared" si="212"/>
        <v>0.00835872599409029</v>
      </c>
      <c r="AI616" s="7" cm="1">
        <f t="array" ref="AI616">SQRT(SUMPRODUCT(N616:T616/100,(1-($N$4:$T$4/(SUMPRODUCT(N616:T616,$N$4:$T$4)/100)))^2))</f>
        <v>0.0175226167900417</v>
      </c>
      <c r="AJ616" s="7" cm="1">
        <f t="array" ref="AJ616">SUMPRODUCT(N616:T616,$N$3:$T$3)/100</f>
        <v>1.89626163877415</v>
      </c>
      <c r="AK616" s="7" cm="1">
        <f t="array" ref="AK616">SUMPRODUCT(N616:T616/100,($N$3:$T$3-(SUMPRODUCT(N616:T616,$N$3:$T$3)/100))^2)</f>
        <v>0.00190526887203702</v>
      </c>
      <c r="AL616" s="7" cm="1">
        <f t="array" ref="AL616">SUMPRODUCT(N616:T616/100,($N$2:$T$2-(SUMPRODUCT(N616:T616,$N$2:$T$2)/100))^2)</f>
        <v>0.482337420603092</v>
      </c>
      <c r="AM616" s="7" cm="1">
        <f t="array" ref="AM616">SUMPRODUCT(N616:T616,$N$2:$T$2)/100</f>
        <v>10.9384090330322</v>
      </c>
      <c r="AN616" s="1" cm="1">
        <f t="array" ref="AN616">SUMPRODUCT(N616:T616,$N$1:$T$1)/100</f>
        <v>1085.2727359316</v>
      </c>
      <c r="AO616" s="1" cm="1">
        <f t="array" ref="AO616">-8.314*SUMPRODUCT((N616:T616/100)*LN(N616:T616/100+0.000000000001))</f>
        <v>0.448679602278736</v>
      </c>
      <c r="AP616" s="1" cm="1">
        <f t="array" ref="AP616">SUMPRODUCT((N616:T616/100)^2)</f>
        <v>0.983388536173645</v>
      </c>
      <c r="AQ616" s="1" cm="1">
        <f t="array" ref="AQ616">1/SUMPRODUCT((N616:T616/100)^2)</f>
        <v>1.01689206576578</v>
      </c>
      <c r="AR616" s="1" t="s">
        <v>54</v>
      </c>
      <c r="AS616" s="6">
        <f t="shared" si="213"/>
        <v>0</v>
      </c>
      <c r="AT616" s="1">
        <v>949.85</v>
      </c>
      <c r="AU616" s="1">
        <v>4</v>
      </c>
      <c r="AV616" s="1">
        <v>0</v>
      </c>
      <c r="AW616" s="1">
        <v>449.85</v>
      </c>
      <c r="AX616" s="1">
        <v>0.0833</v>
      </c>
      <c r="AY616" s="5">
        <f t="shared" si="214"/>
        <v>0</v>
      </c>
      <c r="AZ616" s="1">
        <f t="shared" si="215"/>
        <v>0</v>
      </c>
      <c r="BA616" s="1">
        <f t="shared" si="216"/>
        <v>37.472505</v>
      </c>
      <c r="BB616" s="1">
        <f t="shared" si="217"/>
        <v>500</v>
      </c>
      <c r="BC616" s="1" t="s">
        <v>51</v>
      </c>
      <c r="BD616" s="1">
        <v>68</v>
      </c>
      <c r="BE616" s="1" t="s">
        <v>52</v>
      </c>
      <c r="BF616" s="1" t="s">
        <v>52</v>
      </c>
      <c r="BG616" s="1">
        <v>48</v>
      </c>
      <c r="BH616" s="1">
        <f t="shared" si="218"/>
        <v>-1.84982629285045</v>
      </c>
      <c r="BI616" s="1">
        <f t="shared" si="219"/>
        <v>1.11983143864454</v>
      </c>
    </row>
    <row r="617" spans="1:61">
      <c r="A617" s="1">
        <v>226</v>
      </c>
      <c r="B617" s="1" t="s">
        <v>64</v>
      </c>
      <c r="C617" s="1" t="str">
        <f>_xlfn.XLOOKUP(A617,All!$A:$A,All!$C:$C,"")</f>
        <v>Cu-Cr-Mg</v>
      </c>
      <c r="D617" s="1">
        <v>4</v>
      </c>
      <c r="E617" s="1" t="s">
        <v>1344</v>
      </c>
      <c r="F617" s="1">
        <f t="shared" si="198"/>
        <v>99.53</v>
      </c>
      <c r="G617" s="1">
        <v>0</v>
      </c>
      <c r="H617" s="1">
        <v>0.28</v>
      </c>
      <c r="I617" s="1">
        <v>0.19</v>
      </c>
      <c r="J617" s="1">
        <v>0</v>
      </c>
      <c r="K617" s="1">
        <v>0</v>
      </c>
      <c r="L617" s="1">
        <v>0</v>
      </c>
      <c r="M617" s="1" t="s">
        <v>1345</v>
      </c>
      <c r="N617" s="1" cm="1">
        <f t="array" ref="N617">(F617/$F$4)/SUMPRODUCT($F617:$L617/$F$4:$L$4)*100</f>
        <v>99.164127400591</v>
      </c>
      <c r="O617" s="1" cm="1">
        <f t="array" ref="O617">(G617/$G$4)/SUMPRODUCT($F617:$L617/$F$4:$L$4)*100</f>
        <v>0</v>
      </c>
      <c r="P617" s="1" cm="1">
        <f t="array" ref="P617">(H617/$H$4)/SUMPRODUCT($F617:$L617/$F$4:$L$4)*100</f>
        <v>0.340939174475336</v>
      </c>
      <c r="Q617" s="1" cm="1">
        <f t="array" ref="Q617">(I617/$I$4)/SUMPRODUCT($F617:$L617/$F$4:$L$4)*100</f>
        <v>0.494933424933688</v>
      </c>
      <c r="R617" s="1" cm="1">
        <f t="array" ref="R617">(J617/$J$4)/SUMPRODUCT($F617:$L617/$F$4:$L$4)*100</f>
        <v>0</v>
      </c>
      <c r="S617" s="1" cm="1">
        <f t="array" ref="S617">(K617/$K$4)/SUMPRODUCT($F617:$L617/$F$4:$L$4)*100</f>
        <v>0</v>
      </c>
      <c r="T617" s="1" cm="1">
        <f t="array" ref="T617">(L617/$L$4)/SUMPRODUCT($F617:$L617/$F$4:$L$4)*100</f>
        <v>0</v>
      </c>
      <c r="U617" s="1">
        <f t="shared" si="199"/>
        <v>100</v>
      </c>
      <c r="V617" s="1">
        <f t="shared" si="200"/>
        <v>0</v>
      </c>
      <c r="W617" s="1">
        <f t="shared" si="201"/>
        <v>0</v>
      </c>
      <c r="X617" s="1">
        <f t="shared" si="202"/>
        <v>0</v>
      </c>
      <c r="Y617" s="1">
        <f t="shared" si="203"/>
        <v>0</v>
      </c>
      <c r="Z617" s="1">
        <f t="shared" si="204"/>
        <v>0</v>
      </c>
      <c r="AA617" s="1">
        <f t="shared" si="205"/>
        <v>0</v>
      </c>
      <c r="AB617" s="1">
        <f t="shared" si="206"/>
        <v>0.28</v>
      </c>
      <c r="AC617" s="1">
        <f t="shared" si="207"/>
        <v>0</v>
      </c>
      <c r="AD617" s="1">
        <f t="shared" si="208"/>
        <v>1.21763990884049</v>
      </c>
      <c r="AE617" s="1">
        <f t="shared" si="209"/>
        <v>0</v>
      </c>
      <c r="AF617" s="1">
        <f t="shared" si="210"/>
        <v>0</v>
      </c>
      <c r="AG617" s="1">
        <f t="shared" si="211"/>
        <v>0</v>
      </c>
      <c r="AH617" s="7">
        <f t="shared" si="212"/>
        <v>0.00835872599409029</v>
      </c>
      <c r="AI617" s="7" cm="1">
        <f t="array" ref="AI617">SQRT(SUMPRODUCT(N617:T617/100,(1-($N$4:$T$4/(SUMPRODUCT(N617:T617,$N$4:$T$4)/100)))^2))</f>
        <v>0.0175226167900417</v>
      </c>
      <c r="AJ617" s="7" cm="1">
        <f t="array" ref="AJ617">SUMPRODUCT(N617:T617,$N$3:$T$3)/100</f>
        <v>1.89626163877415</v>
      </c>
      <c r="AK617" s="7" cm="1">
        <f t="array" ref="AK617">SUMPRODUCT(N617:T617/100,($N$3:$T$3-(SUMPRODUCT(N617:T617,$N$3:$T$3)/100))^2)</f>
        <v>0.00190526887203702</v>
      </c>
      <c r="AL617" s="7" cm="1">
        <f t="array" ref="AL617">SUMPRODUCT(N617:T617/100,($N$2:$T$2-(SUMPRODUCT(N617:T617,$N$2:$T$2)/100))^2)</f>
        <v>0.482337420603092</v>
      </c>
      <c r="AM617" s="7" cm="1">
        <f t="array" ref="AM617">SUMPRODUCT(N617:T617,$N$2:$T$2)/100</f>
        <v>10.9384090330322</v>
      </c>
      <c r="AN617" s="1" cm="1">
        <f t="array" ref="AN617">SUMPRODUCT(N617:T617,$N$1:$T$1)/100</f>
        <v>1085.2727359316</v>
      </c>
      <c r="AO617" s="1" cm="1">
        <f t="array" ref="AO617">-8.314*SUMPRODUCT((N617:T617/100)*LN(N617:T617/100+0.000000000001))</f>
        <v>0.448679602278736</v>
      </c>
      <c r="AP617" s="1" cm="1">
        <f t="array" ref="AP617">SUMPRODUCT((N617:T617/100)^2)</f>
        <v>0.983388536173645</v>
      </c>
      <c r="AQ617" s="1" cm="1">
        <f t="array" ref="AQ617">1/SUMPRODUCT((N617:T617/100)^2)</f>
        <v>1.01689206576578</v>
      </c>
      <c r="AR617" s="1" t="s">
        <v>54</v>
      </c>
      <c r="AS617" s="6">
        <f t="shared" si="213"/>
        <v>0</v>
      </c>
      <c r="AT617" s="1">
        <v>949.85</v>
      </c>
      <c r="AU617" s="1">
        <v>4</v>
      </c>
      <c r="AV617" s="1">
        <v>0</v>
      </c>
      <c r="AW617" s="1">
        <v>479.85</v>
      </c>
      <c r="AX617" s="1">
        <v>0.0833</v>
      </c>
      <c r="AY617" s="5">
        <f t="shared" si="214"/>
        <v>0</v>
      </c>
      <c r="AZ617" s="1">
        <f t="shared" si="215"/>
        <v>0</v>
      </c>
      <c r="BA617" s="1">
        <f t="shared" si="216"/>
        <v>39.971505</v>
      </c>
      <c r="BB617" s="1">
        <f t="shared" si="217"/>
        <v>470</v>
      </c>
      <c r="BC617" s="1" t="s">
        <v>51</v>
      </c>
      <c r="BD617" s="1">
        <v>73</v>
      </c>
      <c r="BE617" s="1" t="s">
        <v>52</v>
      </c>
      <c r="BF617" s="1" t="s">
        <v>52</v>
      </c>
      <c r="BG617" s="1">
        <v>48</v>
      </c>
      <c r="BH617" s="1">
        <f t="shared" si="218"/>
        <v>-1.78552166755762</v>
      </c>
      <c r="BI617" s="1">
        <f t="shared" si="219"/>
        <v>1.10649699406606</v>
      </c>
    </row>
    <row r="618" spans="1:61">
      <c r="A618" s="1">
        <v>203</v>
      </c>
      <c r="B618" s="1" t="s">
        <v>64</v>
      </c>
      <c r="C618" s="1" t="str">
        <f>_xlfn.XLOOKUP(A618,All!$A:$A,All!$C:$C,"")</f>
        <v>Cu-Cr-Mg</v>
      </c>
      <c r="D618" s="1">
        <v>4</v>
      </c>
      <c r="E618" s="1" t="s">
        <v>1344</v>
      </c>
      <c r="F618" s="1">
        <f t="shared" si="198"/>
        <v>99.53</v>
      </c>
      <c r="G618" s="1">
        <v>0</v>
      </c>
      <c r="H618" s="1">
        <v>0.28</v>
      </c>
      <c r="I618" s="1">
        <v>0.19</v>
      </c>
      <c r="J618" s="1">
        <v>0</v>
      </c>
      <c r="K618" s="1">
        <v>0</v>
      </c>
      <c r="L618" s="1">
        <v>0</v>
      </c>
      <c r="M618" s="1" t="s">
        <v>1345</v>
      </c>
      <c r="N618" s="1" cm="1">
        <f t="array" ref="N618">(F618/$F$4)/SUMPRODUCT($F618:$L618/$F$4:$L$4)*100</f>
        <v>99.164127400591</v>
      </c>
      <c r="O618" s="1" cm="1">
        <f t="array" ref="O618">(G618/$G$4)/SUMPRODUCT($F618:$L618/$F$4:$L$4)*100</f>
        <v>0</v>
      </c>
      <c r="P618" s="1" cm="1">
        <f t="array" ref="P618">(H618/$H$4)/SUMPRODUCT($F618:$L618/$F$4:$L$4)*100</f>
        <v>0.340939174475336</v>
      </c>
      <c r="Q618" s="1" cm="1">
        <f t="array" ref="Q618">(I618/$I$4)/SUMPRODUCT($F618:$L618/$F$4:$L$4)*100</f>
        <v>0.494933424933688</v>
      </c>
      <c r="R618" s="1" cm="1">
        <f t="array" ref="R618">(J618/$J$4)/SUMPRODUCT($F618:$L618/$F$4:$L$4)*100</f>
        <v>0</v>
      </c>
      <c r="S618" s="1" cm="1">
        <f t="array" ref="S618">(K618/$K$4)/SUMPRODUCT($F618:$L618/$F$4:$L$4)*100</f>
        <v>0</v>
      </c>
      <c r="T618" s="1" cm="1">
        <f t="array" ref="T618">(L618/$L$4)/SUMPRODUCT($F618:$L618/$F$4:$L$4)*100</f>
        <v>0</v>
      </c>
      <c r="U618" s="1">
        <f t="shared" si="199"/>
        <v>100</v>
      </c>
      <c r="V618" s="1">
        <f t="shared" si="200"/>
        <v>0</v>
      </c>
      <c r="W618" s="1">
        <f t="shared" si="201"/>
        <v>0</v>
      </c>
      <c r="X618" s="1">
        <f t="shared" si="202"/>
        <v>0</v>
      </c>
      <c r="Y618" s="1">
        <f t="shared" si="203"/>
        <v>0</v>
      </c>
      <c r="Z618" s="1">
        <f t="shared" si="204"/>
        <v>0</v>
      </c>
      <c r="AA618" s="1">
        <f t="shared" si="205"/>
        <v>0</v>
      </c>
      <c r="AB618" s="1">
        <f t="shared" si="206"/>
        <v>0.28</v>
      </c>
      <c r="AC618" s="1">
        <f t="shared" si="207"/>
        <v>0</v>
      </c>
      <c r="AD618" s="1">
        <f t="shared" si="208"/>
        <v>1.21763990884049</v>
      </c>
      <c r="AE618" s="1">
        <f t="shared" si="209"/>
        <v>0</v>
      </c>
      <c r="AF618" s="1">
        <f t="shared" si="210"/>
        <v>0</v>
      </c>
      <c r="AG618" s="1">
        <f t="shared" si="211"/>
        <v>0</v>
      </c>
      <c r="AH618" s="7">
        <f t="shared" si="212"/>
        <v>0.00835872599409029</v>
      </c>
      <c r="AI618" s="7" cm="1">
        <f t="array" ref="AI618">SQRT(SUMPRODUCT(N618:T618/100,(1-($N$4:$T$4/(SUMPRODUCT(N618:T618,$N$4:$T$4)/100)))^2))</f>
        <v>0.0175226167900417</v>
      </c>
      <c r="AJ618" s="7" cm="1">
        <f t="array" ref="AJ618">SUMPRODUCT(N618:T618,$N$3:$T$3)/100</f>
        <v>1.89626163877415</v>
      </c>
      <c r="AK618" s="7" cm="1">
        <f t="array" ref="AK618">SUMPRODUCT(N618:T618/100,($N$3:$T$3-(SUMPRODUCT(N618:T618,$N$3:$T$3)/100))^2)</f>
        <v>0.00190526887203702</v>
      </c>
      <c r="AL618" s="7" cm="1">
        <f t="array" ref="AL618">SUMPRODUCT(N618:T618/100,($N$2:$T$2-(SUMPRODUCT(N618:T618,$N$2:$T$2)/100))^2)</f>
        <v>0.482337420603092</v>
      </c>
      <c r="AM618" s="7" cm="1">
        <f t="array" ref="AM618">SUMPRODUCT(N618:T618,$N$2:$T$2)/100</f>
        <v>10.9384090330322</v>
      </c>
      <c r="AN618" s="1" cm="1">
        <f t="array" ref="AN618">SUMPRODUCT(N618:T618,$N$1:$T$1)/100</f>
        <v>1085.2727359316</v>
      </c>
      <c r="AO618" s="1" cm="1">
        <f t="array" ref="AO618">-8.314*SUMPRODUCT((N618:T618/100)*LN(N618:T618/100+0.000000000001))</f>
        <v>0.448679602278736</v>
      </c>
      <c r="AP618" s="1" cm="1">
        <f t="array" ref="AP618">SUMPRODUCT((N618:T618/100)^2)</f>
        <v>0.983388536173645</v>
      </c>
      <c r="AQ618" s="1" cm="1">
        <f t="array" ref="AQ618">1/SUMPRODUCT((N618:T618/100)^2)</f>
        <v>1.01689206576578</v>
      </c>
      <c r="AR618" s="1" t="s">
        <v>54</v>
      </c>
      <c r="AS618" s="6">
        <f t="shared" si="213"/>
        <v>0</v>
      </c>
      <c r="AT618" s="1">
        <v>949.85</v>
      </c>
      <c r="AU618" s="1">
        <v>4</v>
      </c>
      <c r="AV618" s="1">
        <v>0</v>
      </c>
      <c r="AW618" s="1">
        <v>479.85</v>
      </c>
      <c r="AX618" s="1">
        <v>0.0167</v>
      </c>
      <c r="AY618" s="5">
        <f t="shared" si="214"/>
        <v>0</v>
      </c>
      <c r="AZ618" s="1">
        <f t="shared" si="215"/>
        <v>0</v>
      </c>
      <c r="BA618" s="1">
        <f t="shared" si="216"/>
        <v>8.013495</v>
      </c>
      <c r="BB618" s="1">
        <f t="shared" si="217"/>
        <v>470</v>
      </c>
      <c r="BC618" s="1" t="s">
        <v>51</v>
      </c>
      <c r="BD618" s="1">
        <v>61</v>
      </c>
      <c r="BE618" s="1" t="s">
        <v>52</v>
      </c>
      <c r="BF618" s="1" t="s">
        <v>52</v>
      </c>
      <c r="BG618" s="1">
        <v>47</v>
      </c>
      <c r="BH618" s="1">
        <f t="shared" si="218"/>
        <v>-1.9398527682604</v>
      </c>
      <c r="BI618" s="1">
        <f t="shared" si="219"/>
        <v>1.14467492771398</v>
      </c>
    </row>
    <row r="619" spans="1:61">
      <c r="A619" s="1">
        <v>204</v>
      </c>
      <c r="B619" s="1" t="s">
        <v>64</v>
      </c>
      <c r="C619" s="1" t="str">
        <f>_xlfn.XLOOKUP(A619,All!$A:$A,All!$C:$C,"")</f>
        <v>Cu-Cr-Mg</v>
      </c>
      <c r="D619" s="1">
        <v>4</v>
      </c>
      <c r="E619" s="1" t="s">
        <v>1344</v>
      </c>
      <c r="F619" s="1">
        <f t="shared" si="198"/>
        <v>99.53</v>
      </c>
      <c r="G619" s="1">
        <v>0</v>
      </c>
      <c r="H619" s="1">
        <v>0.28</v>
      </c>
      <c r="I619" s="1">
        <v>0.19</v>
      </c>
      <c r="J619" s="1">
        <v>0</v>
      </c>
      <c r="K619" s="1">
        <v>0</v>
      </c>
      <c r="L619" s="1">
        <v>0</v>
      </c>
      <c r="M619" s="1" t="s">
        <v>1345</v>
      </c>
      <c r="N619" s="1" cm="1">
        <f t="array" ref="N619">(F619/$F$4)/SUMPRODUCT($F619:$L619/$F$4:$L$4)*100</f>
        <v>99.164127400591</v>
      </c>
      <c r="O619" s="1" cm="1">
        <f t="array" ref="O619">(G619/$G$4)/SUMPRODUCT($F619:$L619/$F$4:$L$4)*100</f>
        <v>0</v>
      </c>
      <c r="P619" s="1" cm="1">
        <f t="array" ref="P619">(H619/$H$4)/SUMPRODUCT($F619:$L619/$F$4:$L$4)*100</f>
        <v>0.340939174475336</v>
      </c>
      <c r="Q619" s="1" cm="1">
        <f t="array" ref="Q619">(I619/$I$4)/SUMPRODUCT($F619:$L619/$F$4:$L$4)*100</f>
        <v>0.494933424933688</v>
      </c>
      <c r="R619" s="1" cm="1">
        <f t="array" ref="R619">(J619/$J$4)/SUMPRODUCT($F619:$L619/$F$4:$L$4)*100</f>
        <v>0</v>
      </c>
      <c r="S619" s="1" cm="1">
        <f t="array" ref="S619">(K619/$K$4)/SUMPRODUCT($F619:$L619/$F$4:$L$4)*100</f>
        <v>0</v>
      </c>
      <c r="T619" s="1" cm="1">
        <f t="array" ref="T619">(L619/$L$4)/SUMPRODUCT($F619:$L619/$F$4:$L$4)*100</f>
        <v>0</v>
      </c>
      <c r="U619" s="1">
        <f t="shared" si="199"/>
        <v>100</v>
      </c>
      <c r="V619" s="1">
        <f t="shared" si="200"/>
        <v>0</v>
      </c>
      <c r="W619" s="1">
        <f t="shared" si="201"/>
        <v>0</v>
      </c>
      <c r="X619" s="1">
        <f t="shared" si="202"/>
        <v>0</v>
      </c>
      <c r="Y619" s="1">
        <f t="shared" si="203"/>
        <v>0</v>
      </c>
      <c r="Z619" s="1">
        <f t="shared" si="204"/>
        <v>0</v>
      </c>
      <c r="AA619" s="1">
        <f t="shared" si="205"/>
        <v>0</v>
      </c>
      <c r="AB619" s="1">
        <f t="shared" si="206"/>
        <v>0.28</v>
      </c>
      <c r="AC619" s="1">
        <f t="shared" si="207"/>
        <v>0</v>
      </c>
      <c r="AD619" s="1">
        <f t="shared" si="208"/>
        <v>1.21763990884049</v>
      </c>
      <c r="AE619" s="1">
        <f t="shared" si="209"/>
        <v>0</v>
      </c>
      <c r="AF619" s="1">
        <f t="shared" si="210"/>
        <v>0</v>
      </c>
      <c r="AG619" s="1">
        <f t="shared" si="211"/>
        <v>0</v>
      </c>
      <c r="AH619" s="7">
        <f t="shared" si="212"/>
        <v>0.00835872599409029</v>
      </c>
      <c r="AI619" s="7" cm="1">
        <f t="array" ref="AI619">SQRT(SUMPRODUCT(N619:T619/100,(1-($N$4:$T$4/(SUMPRODUCT(N619:T619,$N$4:$T$4)/100)))^2))</f>
        <v>0.0175226167900417</v>
      </c>
      <c r="AJ619" s="7" cm="1">
        <f t="array" ref="AJ619">SUMPRODUCT(N619:T619,$N$3:$T$3)/100</f>
        <v>1.89626163877415</v>
      </c>
      <c r="AK619" s="7" cm="1">
        <f t="array" ref="AK619">SUMPRODUCT(N619:T619/100,($N$3:$T$3-(SUMPRODUCT(N619:T619,$N$3:$T$3)/100))^2)</f>
        <v>0.00190526887203702</v>
      </c>
      <c r="AL619" s="7" cm="1">
        <f t="array" ref="AL619">SUMPRODUCT(N619:T619/100,($N$2:$T$2-(SUMPRODUCT(N619:T619,$N$2:$T$2)/100))^2)</f>
        <v>0.482337420603092</v>
      </c>
      <c r="AM619" s="7" cm="1">
        <f t="array" ref="AM619">SUMPRODUCT(N619:T619,$N$2:$T$2)/100</f>
        <v>10.9384090330322</v>
      </c>
      <c r="AN619" s="1" cm="1">
        <f t="array" ref="AN619">SUMPRODUCT(N619:T619,$N$1:$T$1)/100</f>
        <v>1085.2727359316</v>
      </c>
      <c r="AO619" s="1" cm="1">
        <f t="array" ref="AO619">-8.314*SUMPRODUCT((N619:T619/100)*LN(N619:T619/100+0.000000000001))</f>
        <v>0.448679602278736</v>
      </c>
      <c r="AP619" s="1" cm="1">
        <f t="array" ref="AP619">SUMPRODUCT((N619:T619/100)^2)</f>
        <v>0.983388536173645</v>
      </c>
      <c r="AQ619" s="1" cm="1">
        <f t="array" ref="AQ619">1/SUMPRODUCT((N619:T619/100)^2)</f>
        <v>1.01689206576578</v>
      </c>
      <c r="AR619" s="1" t="s">
        <v>54</v>
      </c>
      <c r="AS619" s="6">
        <f t="shared" si="213"/>
        <v>0</v>
      </c>
      <c r="AT619" s="1">
        <v>949.85</v>
      </c>
      <c r="AU619" s="1">
        <v>4</v>
      </c>
      <c r="AV619" s="1">
        <v>0</v>
      </c>
      <c r="AW619" s="1">
        <v>509.85</v>
      </c>
      <c r="AX619" s="1">
        <v>0.0167</v>
      </c>
      <c r="AY619" s="5">
        <f t="shared" si="214"/>
        <v>0</v>
      </c>
      <c r="AZ619" s="1">
        <f t="shared" si="215"/>
        <v>0</v>
      </c>
      <c r="BA619" s="1">
        <f t="shared" si="216"/>
        <v>8.514495</v>
      </c>
      <c r="BB619" s="1">
        <f t="shared" si="217"/>
        <v>440</v>
      </c>
      <c r="BC619" s="1" t="s">
        <v>51</v>
      </c>
      <c r="BD619" s="1">
        <v>63</v>
      </c>
      <c r="BE619" s="1" t="s">
        <v>52</v>
      </c>
      <c r="BF619" s="1" t="s">
        <v>52</v>
      </c>
      <c r="BG619" s="1">
        <v>47</v>
      </c>
      <c r="BH619" s="1">
        <f t="shared" si="218"/>
        <v>-1.91413091814327</v>
      </c>
      <c r="BI619" s="1">
        <f t="shared" si="219"/>
        <v>1.1393357833334</v>
      </c>
    </row>
    <row r="620" spans="1:61">
      <c r="A620" s="1">
        <v>197</v>
      </c>
      <c r="B620" s="1" t="s">
        <v>64</v>
      </c>
      <c r="C620" s="1" t="str">
        <f>_xlfn.XLOOKUP(A620,All!$A:$A,All!$C:$C,"")</f>
        <v>Cu-Cr-Mg</v>
      </c>
      <c r="D620" s="1">
        <v>1</v>
      </c>
      <c r="E620" s="1" t="s">
        <v>1344</v>
      </c>
      <c r="F620" s="1">
        <f t="shared" si="198"/>
        <v>99.53</v>
      </c>
      <c r="G620" s="1">
        <v>0</v>
      </c>
      <c r="H620" s="1">
        <v>0.28</v>
      </c>
      <c r="I620" s="1">
        <v>0.19</v>
      </c>
      <c r="J620" s="1">
        <v>0</v>
      </c>
      <c r="K620" s="1">
        <v>0</v>
      </c>
      <c r="L620" s="1">
        <v>0</v>
      </c>
      <c r="M620" s="1" t="s">
        <v>1345</v>
      </c>
      <c r="N620" s="1" cm="1">
        <f t="array" ref="N620">(F620/$F$4)/SUMPRODUCT($F620:$L620/$F$4:$L$4)*100</f>
        <v>99.164127400591</v>
      </c>
      <c r="O620" s="1" cm="1">
        <f t="array" ref="O620">(G620/$G$4)/SUMPRODUCT($F620:$L620/$F$4:$L$4)*100</f>
        <v>0</v>
      </c>
      <c r="P620" s="1" cm="1">
        <f t="array" ref="P620">(H620/$H$4)/SUMPRODUCT($F620:$L620/$F$4:$L$4)*100</f>
        <v>0.340939174475336</v>
      </c>
      <c r="Q620" s="1" cm="1">
        <f t="array" ref="Q620">(I620/$I$4)/SUMPRODUCT($F620:$L620/$F$4:$L$4)*100</f>
        <v>0.494933424933688</v>
      </c>
      <c r="R620" s="1" cm="1">
        <f t="array" ref="R620">(J620/$J$4)/SUMPRODUCT($F620:$L620/$F$4:$L$4)*100</f>
        <v>0</v>
      </c>
      <c r="S620" s="1" cm="1">
        <f t="array" ref="S620">(K620/$K$4)/SUMPRODUCT($F620:$L620/$F$4:$L$4)*100</f>
        <v>0</v>
      </c>
      <c r="T620" s="1" cm="1">
        <f t="array" ref="T620">(L620/$L$4)/SUMPRODUCT($F620:$L620/$F$4:$L$4)*100</f>
        <v>0</v>
      </c>
      <c r="U620" s="1">
        <f t="shared" si="199"/>
        <v>100</v>
      </c>
      <c r="V620" s="1">
        <f t="shared" si="200"/>
        <v>0</v>
      </c>
      <c r="W620" s="1">
        <f t="shared" si="201"/>
        <v>0</v>
      </c>
      <c r="X620" s="1">
        <f t="shared" si="202"/>
        <v>0</v>
      </c>
      <c r="Y620" s="1">
        <f t="shared" si="203"/>
        <v>0</v>
      </c>
      <c r="Z620" s="1">
        <f t="shared" si="204"/>
        <v>0</v>
      </c>
      <c r="AA620" s="1">
        <f t="shared" si="205"/>
        <v>0</v>
      </c>
      <c r="AB620" s="1">
        <f t="shared" si="206"/>
        <v>0.28</v>
      </c>
      <c r="AC620" s="1">
        <f t="shared" si="207"/>
        <v>0</v>
      </c>
      <c r="AD620" s="1">
        <f t="shared" si="208"/>
        <v>1.21763990884049</v>
      </c>
      <c r="AE620" s="1">
        <f t="shared" si="209"/>
        <v>0</v>
      </c>
      <c r="AF620" s="1">
        <f t="shared" si="210"/>
        <v>0</v>
      </c>
      <c r="AG620" s="1">
        <f t="shared" si="211"/>
        <v>0</v>
      </c>
      <c r="AH620" s="7">
        <f t="shared" si="212"/>
        <v>0.00835872599409029</v>
      </c>
      <c r="AI620" s="7" cm="1">
        <f t="array" ref="AI620">SQRT(SUMPRODUCT(N620:T620/100,(1-($N$4:$T$4/(SUMPRODUCT(N620:T620,$N$4:$T$4)/100)))^2))</f>
        <v>0.0175226167900417</v>
      </c>
      <c r="AJ620" s="7" cm="1">
        <f t="array" ref="AJ620">SUMPRODUCT(N620:T620,$N$3:$T$3)/100</f>
        <v>1.89626163877415</v>
      </c>
      <c r="AK620" s="7" cm="1">
        <f t="array" ref="AK620">SUMPRODUCT(N620:T620/100,($N$3:$T$3-(SUMPRODUCT(N620:T620,$N$3:$T$3)/100))^2)</f>
        <v>0.00190526887203702</v>
      </c>
      <c r="AL620" s="7" cm="1">
        <f t="array" ref="AL620">SUMPRODUCT(N620:T620/100,($N$2:$T$2-(SUMPRODUCT(N620:T620,$N$2:$T$2)/100))^2)</f>
        <v>0.482337420603092</v>
      </c>
      <c r="AM620" s="7" cm="1">
        <f t="array" ref="AM620">SUMPRODUCT(N620:T620,$N$2:$T$2)/100</f>
        <v>10.9384090330322</v>
      </c>
      <c r="AN620" s="1" cm="1">
        <f t="array" ref="AN620">SUMPRODUCT(N620:T620,$N$1:$T$1)/100</f>
        <v>1085.2727359316</v>
      </c>
      <c r="AO620" s="1" cm="1">
        <f t="array" ref="AO620">-8.314*SUMPRODUCT((N620:T620/100)*LN(N620:T620/100+0.000000000001))</f>
        <v>0.448679602278736</v>
      </c>
      <c r="AP620" s="1" cm="1">
        <f t="array" ref="AP620">SUMPRODUCT((N620:T620/100)^2)</f>
        <v>0.983388536173645</v>
      </c>
      <c r="AQ620" s="1" cm="1">
        <f t="array" ref="AQ620">1/SUMPRODUCT((N620:T620/100)^2)</f>
        <v>1.01689206576578</v>
      </c>
      <c r="AR620" s="1" t="s">
        <v>54</v>
      </c>
      <c r="AS620" s="6">
        <f t="shared" si="213"/>
        <v>0</v>
      </c>
      <c r="AT620" s="1">
        <v>949.85</v>
      </c>
      <c r="AU620" s="1">
        <v>4</v>
      </c>
      <c r="AV620" s="1">
        <v>0</v>
      </c>
      <c r="AW620" s="1">
        <v>449.85</v>
      </c>
      <c r="AX620" s="1">
        <v>0.0083</v>
      </c>
      <c r="AY620" s="5">
        <f t="shared" si="214"/>
        <v>0</v>
      </c>
      <c r="AZ620" s="1">
        <f t="shared" si="215"/>
        <v>0</v>
      </c>
      <c r="BA620" s="1">
        <f t="shared" si="216"/>
        <v>3.733755</v>
      </c>
      <c r="BB620" s="1">
        <f t="shared" si="217"/>
        <v>500</v>
      </c>
      <c r="BC620" s="1" t="s">
        <v>51</v>
      </c>
      <c r="BD620" s="1">
        <v>65</v>
      </c>
      <c r="BE620" s="1" t="s">
        <v>52</v>
      </c>
      <c r="BF620" s="1" t="s">
        <v>52</v>
      </c>
      <c r="BG620" s="1">
        <v>47</v>
      </c>
      <c r="BH620" s="1">
        <f t="shared" si="218"/>
        <v>-1.88840906802614</v>
      </c>
      <c r="BI620" s="1">
        <f t="shared" si="219"/>
        <v>1.13400469131662</v>
      </c>
    </row>
    <row r="621" spans="1:61">
      <c r="A621" s="1">
        <v>202</v>
      </c>
      <c r="B621" s="1" t="s">
        <v>64</v>
      </c>
      <c r="C621" s="1" t="str">
        <f>_xlfn.XLOOKUP(A621,All!$A:$A,All!$C:$C,"")</f>
        <v>Cu-Cr-Mg</v>
      </c>
      <c r="D621" s="1">
        <v>1</v>
      </c>
      <c r="E621" s="1" t="s">
        <v>1344</v>
      </c>
      <c r="F621" s="1">
        <f t="shared" si="198"/>
        <v>99.53</v>
      </c>
      <c r="G621" s="1">
        <v>0</v>
      </c>
      <c r="H621" s="1">
        <v>0.28</v>
      </c>
      <c r="I621" s="1">
        <v>0.19</v>
      </c>
      <c r="J621" s="1">
        <v>0</v>
      </c>
      <c r="K621" s="1">
        <v>0</v>
      </c>
      <c r="L621" s="1">
        <v>0</v>
      </c>
      <c r="M621" s="1" t="s">
        <v>1345</v>
      </c>
      <c r="N621" s="1" cm="1">
        <f t="array" ref="N621">(F621/$F$4)/SUMPRODUCT($F621:$L621/$F$4:$L$4)*100</f>
        <v>99.164127400591</v>
      </c>
      <c r="O621" s="1" cm="1">
        <f t="array" ref="O621">(G621/$G$4)/SUMPRODUCT($F621:$L621/$F$4:$L$4)*100</f>
        <v>0</v>
      </c>
      <c r="P621" s="1" cm="1">
        <f t="array" ref="P621">(H621/$H$4)/SUMPRODUCT($F621:$L621/$F$4:$L$4)*100</f>
        <v>0.340939174475336</v>
      </c>
      <c r="Q621" s="1" cm="1">
        <f t="array" ref="Q621">(I621/$I$4)/SUMPRODUCT($F621:$L621/$F$4:$L$4)*100</f>
        <v>0.494933424933688</v>
      </c>
      <c r="R621" s="1" cm="1">
        <f t="array" ref="R621">(J621/$J$4)/SUMPRODUCT($F621:$L621/$F$4:$L$4)*100</f>
        <v>0</v>
      </c>
      <c r="S621" s="1" cm="1">
        <f t="array" ref="S621">(K621/$K$4)/SUMPRODUCT($F621:$L621/$F$4:$L$4)*100</f>
        <v>0</v>
      </c>
      <c r="T621" s="1" cm="1">
        <f t="array" ref="T621">(L621/$L$4)/SUMPRODUCT($F621:$L621/$F$4:$L$4)*100</f>
        <v>0</v>
      </c>
      <c r="U621" s="1">
        <f t="shared" si="199"/>
        <v>100</v>
      </c>
      <c r="V621" s="1">
        <f t="shared" si="200"/>
        <v>0</v>
      </c>
      <c r="W621" s="1">
        <f t="shared" si="201"/>
        <v>0</v>
      </c>
      <c r="X621" s="1">
        <f t="shared" si="202"/>
        <v>0</v>
      </c>
      <c r="Y621" s="1">
        <f t="shared" si="203"/>
        <v>0</v>
      </c>
      <c r="Z621" s="1">
        <f t="shared" si="204"/>
        <v>0</v>
      </c>
      <c r="AA621" s="1">
        <f t="shared" si="205"/>
        <v>0</v>
      </c>
      <c r="AB621" s="1">
        <f t="shared" si="206"/>
        <v>0.28</v>
      </c>
      <c r="AC621" s="1">
        <f t="shared" si="207"/>
        <v>0</v>
      </c>
      <c r="AD621" s="1">
        <f t="shared" si="208"/>
        <v>1.21763990884049</v>
      </c>
      <c r="AE621" s="1">
        <f t="shared" si="209"/>
        <v>0</v>
      </c>
      <c r="AF621" s="1">
        <f t="shared" si="210"/>
        <v>0</v>
      </c>
      <c r="AG621" s="1">
        <f t="shared" si="211"/>
        <v>0</v>
      </c>
      <c r="AH621" s="7">
        <f t="shared" si="212"/>
        <v>0.00835872599409029</v>
      </c>
      <c r="AI621" s="7" cm="1">
        <f t="array" ref="AI621">SQRT(SUMPRODUCT(N621:T621/100,(1-($N$4:$T$4/(SUMPRODUCT(N621:T621,$N$4:$T$4)/100)))^2))</f>
        <v>0.0175226167900417</v>
      </c>
      <c r="AJ621" s="7" cm="1">
        <f t="array" ref="AJ621">SUMPRODUCT(N621:T621,$N$3:$T$3)/100</f>
        <v>1.89626163877415</v>
      </c>
      <c r="AK621" s="7" cm="1">
        <f t="array" ref="AK621">SUMPRODUCT(N621:T621/100,($N$3:$T$3-(SUMPRODUCT(N621:T621,$N$3:$T$3)/100))^2)</f>
        <v>0.00190526887203702</v>
      </c>
      <c r="AL621" s="7" cm="1">
        <f t="array" ref="AL621">SUMPRODUCT(N621:T621/100,($N$2:$T$2-(SUMPRODUCT(N621:T621,$N$2:$T$2)/100))^2)</f>
        <v>0.482337420603092</v>
      </c>
      <c r="AM621" s="7" cm="1">
        <f t="array" ref="AM621">SUMPRODUCT(N621:T621,$N$2:$T$2)/100</f>
        <v>10.9384090330322</v>
      </c>
      <c r="AN621" s="1" cm="1">
        <f t="array" ref="AN621">SUMPRODUCT(N621:T621,$N$1:$T$1)/100</f>
        <v>1085.2727359316</v>
      </c>
      <c r="AO621" s="1" cm="1">
        <f t="array" ref="AO621">-8.314*SUMPRODUCT((N621:T621/100)*LN(N621:T621/100+0.000000000001))</f>
        <v>0.448679602278736</v>
      </c>
      <c r="AP621" s="1" cm="1">
        <f t="array" ref="AP621">SUMPRODUCT((N621:T621/100)^2)</f>
        <v>0.983388536173645</v>
      </c>
      <c r="AQ621" s="1" cm="1">
        <f t="array" ref="AQ621">1/SUMPRODUCT((N621:T621/100)^2)</f>
        <v>1.01689206576578</v>
      </c>
      <c r="AR621" s="1" t="s">
        <v>54</v>
      </c>
      <c r="AS621" s="6">
        <f t="shared" si="213"/>
        <v>0</v>
      </c>
      <c r="AT621" s="1">
        <v>949.85</v>
      </c>
      <c r="AU621" s="1">
        <v>4</v>
      </c>
      <c r="AV621" s="1">
        <v>0</v>
      </c>
      <c r="AW621" s="1">
        <v>449.85</v>
      </c>
      <c r="AX621" s="1">
        <v>0.0167</v>
      </c>
      <c r="AY621" s="5">
        <f t="shared" si="214"/>
        <v>0</v>
      </c>
      <c r="AZ621" s="1">
        <f t="shared" si="215"/>
        <v>0</v>
      </c>
      <c r="BA621" s="1">
        <f t="shared" si="216"/>
        <v>7.512495</v>
      </c>
      <c r="BB621" s="1">
        <f t="shared" si="217"/>
        <v>500</v>
      </c>
      <c r="BC621" s="1" t="s">
        <v>51</v>
      </c>
      <c r="BD621" s="1">
        <v>65</v>
      </c>
      <c r="BE621" s="1" t="s">
        <v>52</v>
      </c>
      <c r="BF621" s="1" t="s">
        <v>52</v>
      </c>
      <c r="BG621" s="1">
        <v>47</v>
      </c>
      <c r="BH621" s="1">
        <f t="shared" si="218"/>
        <v>-1.88840906802614</v>
      </c>
      <c r="BI621" s="1">
        <f t="shared" si="219"/>
        <v>1.13400469131662</v>
      </c>
    </row>
    <row r="622" spans="1:61">
      <c r="A622" s="1">
        <v>219</v>
      </c>
      <c r="B622" s="1" t="s">
        <v>64</v>
      </c>
      <c r="C622" s="1" t="str">
        <f>_xlfn.XLOOKUP(A622,All!$A:$A,All!$C:$C,"")</f>
        <v>Cu-Cr-Mg</v>
      </c>
      <c r="D622" s="1">
        <v>1</v>
      </c>
      <c r="E622" s="1" t="s">
        <v>1344</v>
      </c>
      <c r="F622" s="1">
        <f t="shared" si="198"/>
        <v>99.53</v>
      </c>
      <c r="G622" s="1">
        <v>0</v>
      </c>
      <c r="H622" s="1">
        <v>0.28</v>
      </c>
      <c r="I622" s="1">
        <v>0.19</v>
      </c>
      <c r="J622" s="1">
        <v>0</v>
      </c>
      <c r="K622" s="1">
        <v>0</v>
      </c>
      <c r="L622" s="1">
        <v>0</v>
      </c>
      <c r="M622" s="1" t="s">
        <v>1345</v>
      </c>
      <c r="N622" s="1" cm="1">
        <f t="array" ref="N622">(F622/$F$4)/SUMPRODUCT($F622:$L622/$F$4:$L$4)*100</f>
        <v>99.164127400591</v>
      </c>
      <c r="O622" s="1" cm="1">
        <f t="array" ref="O622">(G622/$G$4)/SUMPRODUCT($F622:$L622/$F$4:$L$4)*100</f>
        <v>0</v>
      </c>
      <c r="P622" s="1" cm="1">
        <f t="array" ref="P622">(H622/$H$4)/SUMPRODUCT($F622:$L622/$F$4:$L$4)*100</f>
        <v>0.340939174475336</v>
      </c>
      <c r="Q622" s="1" cm="1">
        <f t="array" ref="Q622">(I622/$I$4)/SUMPRODUCT($F622:$L622/$F$4:$L$4)*100</f>
        <v>0.494933424933688</v>
      </c>
      <c r="R622" s="1" cm="1">
        <f t="array" ref="R622">(J622/$J$4)/SUMPRODUCT($F622:$L622/$F$4:$L$4)*100</f>
        <v>0</v>
      </c>
      <c r="S622" s="1" cm="1">
        <f t="array" ref="S622">(K622/$K$4)/SUMPRODUCT($F622:$L622/$F$4:$L$4)*100</f>
        <v>0</v>
      </c>
      <c r="T622" s="1" cm="1">
        <f t="array" ref="T622">(L622/$L$4)/SUMPRODUCT($F622:$L622/$F$4:$L$4)*100</f>
        <v>0</v>
      </c>
      <c r="U622" s="1">
        <f t="shared" si="199"/>
        <v>100</v>
      </c>
      <c r="V622" s="1">
        <f t="shared" si="200"/>
        <v>0</v>
      </c>
      <c r="W622" s="1">
        <f t="shared" si="201"/>
        <v>0</v>
      </c>
      <c r="X622" s="1">
        <f t="shared" si="202"/>
        <v>0</v>
      </c>
      <c r="Y622" s="1">
        <f t="shared" si="203"/>
        <v>0</v>
      </c>
      <c r="Z622" s="1">
        <f t="shared" si="204"/>
        <v>0</v>
      </c>
      <c r="AA622" s="1">
        <f t="shared" si="205"/>
        <v>0</v>
      </c>
      <c r="AB622" s="1">
        <f t="shared" si="206"/>
        <v>0.28</v>
      </c>
      <c r="AC622" s="1">
        <f t="shared" si="207"/>
        <v>0</v>
      </c>
      <c r="AD622" s="1">
        <f t="shared" si="208"/>
        <v>1.21763990884049</v>
      </c>
      <c r="AE622" s="1">
        <f t="shared" si="209"/>
        <v>0</v>
      </c>
      <c r="AF622" s="1">
        <f t="shared" si="210"/>
        <v>0</v>
      </c>
      <c r="AG622" s="1">
        <f t="shared" si="211"/>
        <v>0</v>
      </c>
      <c r="AH622" s="7">
        <f t="shared" si="212"/>
        <v>0.00835872599409029</v>
      </c>
      <c r="AI622" s="7" cm="1">
        <f t="array" ref="AI622">SQRT(SUMPRODUCT(N622:T622/100,(1-($N$4:$T$4/(SUMPRODUCT(N622:T622,$N$4:$T$4)/100)))^2))</f>
        <v>0.0175226167900417</v>
      </c>
      <c r="AJ622" s="7" cm="1">
        <f t="array" ref="AJ622">SUMPRODUCT(N622:T622,$N$3:$T$3)/100</f>
        <v>1.89626163877415</v>
      </c>
      <c r="AK622" s="7" cm="1">
        <f t="array" ref="AK622">SUMPRODUCT(N622:T622/100,($N$3:$T$3-(SUMPRODUCT(N622:T622,$N$3:$T$3)/100))^2)</f>
        <v>0.00190526887203702</v>
      </c>
      <c r="AL622" s="7" cm="1">
        <f t="array" ref="AL622">SUMPRODUCT(N622:T622/100,($N$2:$T$2-(SUMPRODUCT(N622:T622,$N$2:$T$2)/100))^2)</f>
        <v>0.482337420603092</v>
      </c>
      <c r="AM622" s="7" cm="1">
        <f t="array" ref="AM622">SUMPRODUCT(N622:T622,$N$2:$T$2)/100</f>
        <v>10.9384090330322</v>
      </c>
      <c r="AN622" s="1" cm="1">
        <f t="array" ref="AN622">SUMPRODUCT(N622:T622,$N$1:$T$1)/100</f>
        <v>1085.2727359316</v>
      </c>
      <c r="AO622" s="1" cm="1">
        <f t="array" ref="AO622">-8.314*SUMPRODUCT((N622:T622/100)*LN(N622:T622/100+0.000000000001))</f>
        <v>0.448679602278736</v>
      </c>
      <c r="AP622" s="1" cm="1">
        <f t="array" ref="AP622">SUMPRODUCT((N622:T622/100)^2)</f>
        <v>0.983388536173645</v>
      </c>
      <c r="AQ622" s="1" cm="1">
        <f t="array" ref="AQ622">1/SUMPRODUCT((N622:T622/100)^2)</f>
        <v>1.01689206576578</v>
      </c>
      <c r="AR622" s="1" t="s">
        <v>54</v>
      </c>
      <c r="AS622" s="6">
        <f t="shared" si="213"/>
        <v>0</v>
      </c>
      <c r="AT622" s="1">
        <v>949.85</v>
      </c>
      <c r="AU622" s="1">
        <v>4</v>
      </c>
      <c r="AV622" s="1">
        <v>0</v>
      </c>
      <c r="AW622" s="1">
        <v>449.85</v>
      </c>
      <c r="AX622" s="1">
        <v>0.0417</v>
      </c>
      <c r="AY622" s="5">
        <f t="shared" si="214"/>
        <v>0</v>
      </c>
      <c r="AZ622" s="1">
        <f t="shared" si="215"/>
        <v>0</v>
      </c>
      <c r="BA622" s="1">
        <f t="shared" si="216"/>
        <v>18.758745</v>
      </c>
      <c r="BB622" s="1">
        <f t="shared" si="217"/>
        <v>500</v>
      </c>
      <c r="BC622" s="1" t="s">
        <v>51</v>
      </c>
      <c r="BD622" s="1">
        <v>65</v>
      </c>
      <c r="BE622" s="1" t="s">
        <v>52</v>
      </c>
      <c r="BF622" s="1" t="s">
        <v>52</v>
      </c>
      <c r="BG622" s="1">
        <v>47</v>
      </c>
      <c r="BH622" s="1">
        <f t="shared" si="218"/>
        <v>-1.88840906802614</v>
      </c>
      <c r="BI622" s="1">
        <f t="shared" si="219"/>
        <v>1.13400469131662</v>
      </c>
    </row>
    <row r="623" spans="1:61">
      <c r="A623" s="1">
        <v>221</v>
      </c>
      <c r="B623" s="1" t="s">
        <v>64</v>
      </c>
      <c r="C623" s="1" t="str">
        <f>_xlfn.XLOOKUP(A623,All!$A:$A,All!$C:$C,"")</f>
        <v>Cu-Cr-Mg</v>
      </c>
      <c r="D623" s="1">
        <v>1</v>
      </c>
      <c r="E623" s="1" t="s">
        <v>1344</v>
      </c>
      <c r="F623" s="1">
        <f t="shared" si="198"/>
        <v>99.53</v>
      </c>
      <c r="G623" s="1">
        <v>0</v>
      </c>
      <c r="H623" s="1">
        <v>0.28</v>
      </c>
      <c r="I623" s="1">
        <v>0.19</v>
      </c>
      <c r="J623" s="1">
        <v>0</v>
      </c>
      <c r="K623" s="1">
        <v>0</v>
      </c>
      <c r="L623" s="1">
        <v>0</v>
      </c>
      <c r="M623" s="1" t="s">
        <v>1345</v>
      </c>
      <c r="N623" s="1" cm="1">
        <f t="array" ref="N623">(F623/$F$4)/SUMPRODUCT($F623:$L623/$F$4:$L$4)*100</f>
        <v>99.164127400591</v>
      </c>
      <c r="O623" s="1" cm="1">
        <f t="array" ref="O623">(G623/$G$4)/SUMPRODUCT($F623:$L623/$F$4:$L$4)*100</f>
        <v>0</v>
      </c>
      <c r="P623" s="1" cm="1">
        <f t="array" ref="P623">(H623/$H$4)/SUMPRODUCT($F623:$L623/$F$4:$L$4)*100</f>
        <v>0.340939174475336</v>
      </c>
      <c r="Q623" s="1" cm="1">
        <f t="array" ref="Q623">(I623/$I$4)/SUMPRODUCT($F623:$L623/$F$4:$L$4)*100</f>
        <v>0.494933424933688</v>
      </c>
      <c r="R623" s="1" cm="1">
        <f t="array" ref="R623">(J623/$J$4)/SUMPRODUCT($F623:$L623/$F$4:$L$4)*100</f>
        <v>0</v>
      </c>
      <c r="S623" s="1" cm="1">
        <f t="array" ref="S623">(K623/$K$4)/SUMPRODUCT($F623:$L623/$F$4:$L$4)*100</f>
        <v>0</v>
      </c>
      <c r="T623" s="1" cm="1">
        <f t="array" ref="T623">(L623/$L$4)/SUMPRODUCT($F623:$L623/$F$4:$L$4)*100</f>
        <v>0</v>
      </c>
      <c r="U623" s="1">
        <f t="shared" si="199"/>
        <v>100</v>
      </c>
      <c r="V623" s="1">
        <f t="shared" si="200"/>
        <v>0</v>
      </c>
      <c r="W623" s="1">
        <f t="shared" si="201"/>
        <v>0</v>
      </c>
      <c r="X623" s="1">
        <f t="shared" si="202"/>
        <v>0</v>
      </c>
      <c r="Y623" s="1">
        <f t="shared" si="203"/>
        <v>0</v>
      </c>
      <c r="Z623" s="1">
        <f t="shared" si="204"/>
        <v>0</v>
      </c>
      <c r="AA623" s="1">
        <f t="shared" si="205"/>
        <v>0</v>
      </c>
      <c r="AB623" s="1">
        <f t="shared" si="206"/>
        <v>0.28</v>
      </c>
      <c r="AC623" s="1">
        <f t="shared" si="207"/>
        <v>0</v>
      </c>
      <c r="AD623" s="1">
        <f t="shared" si="208"/>
        <v>1.21763990884049</v>
      </c>
      <c r="AE623" s="1">
        <f t="shared" si="209"/>
        <v>0</v>
      </c>
      <c r="AF623" s="1">
        <f t="shared" si="210"/>
        <v>0</v>
      </c>
      <c r="AG623" s="1">
        <f t="shared" si="211"/>
        <v>0</v>
      </c>
      <c r="AH623" s="7">
        <f t="shared" si="212"/>
        <v>0.00835872599409029</v>
      </c>
      <c r="AI623" s="7" cm="1">
        <f t="array" ref="AI623">SQRT(SUMPRODUCT(N623:T623/100,(1-($N$4:$T$4/(SUMPRODUCT(N623:T623,$N$4:$T$4)/100)))^2))</f>
        <v>0.0175226167900417</v>
      </c>
      <c r="AJ623" s="7" cm="1">
        <f t="array" ref="AJ623">SUMPRODUCT(N623:T623,$N$3:$T$3)/100</f>
        <v>1.89626163877415</v>
      </c>
      <c r="AK623" s="7" cm="1">
        <f t="array" ref="AK623">SUMPRODUCT(N623:T623/100,($N$3:$T$3-(SUMPRODUCT(N623:T623,$N$3:$T$3)/100))^2)</f>
        <v>0.00190526887203702</v>
      </c>
      <c r="AL623" s="7" cm="1">
        <f t="array" ref="AL623">SUMPRODUCT(N623:T623/100,($N$2:$T$2-(SUMPRODUCT(N623:T623,$N$2:$T$2)/100))^2)</f>
        <v>0.482337420603092</v>
      </c>
      <c r="AM623" s="7" cm="1">
        <f t="array" ref="AM623">SUMPRODUCT(N623:T623,$N$2:$T$2)/100</f>
        <v>10.9384090330322</v>
      </c>
      <c r="AN623" s="1" cm="1">
        <f t="array" ref="AN623">SUMPRODUCT(N623:T623,$N$1:$T$1)/100</f>
        <v>1085.2727359316</v>
      </c>
      <c r="AO623" s="1" cm="1">
        <f t="array" ref="AO623">-8.314*SUMPRODUCT((N623:T623/100)*LN(N623:T623/100+0.000000000001))</f>
        <v>0.448679602278736</v>
      </c>
      <c r="AP623" s="1" cm="1">
        <f t="array" ref="AP623">SUMPRODUCT((N623:T623/100)^2)</f>
        <v>0.983388536173645</v>
      </c>
      <c r="AQ623" s="1" cm="1">
        <f t="array" ref="AQ623">1/SUMPRODUCT((N623:T623/100)^2)</f>
        <v>1.01689206576578</v>
      </c>
      <c r="AR623" s="1" t="s">
        <v>54</v>
      </c>
      <c r="AS623" s="6">
        <f t="shared" si="213"/>
        <v>0</v>
      </c>
      <c r="AT623" s="1">
        <v>949.85</v>
      </c>
      <c r="AU623" s="1">
        <v>4</v>
      </c>
      <c r="AV623" s="1">
        <v>0</v>
      </c>
      <c r="AW623" s="1">
        <v>509.85</v>
      </c>
      <c r="AX623" s="1">
        <v>0.0417</v>
      </c>
      <c r="AY623" s="5">
        <f t="shared" si="214"/>
        <v>0</v>
      </c>
      <c r="AZ623" s="1">
        <f t="shared" si="215"/>
        <v>0</v>
      </c>
      <c r="BA623" s="1">
        <f t="shared" si="216"/>
        <v>21.260745</v>
      </c>
      <c r="BB623" s="1">
        <f t="shared" si="217"/>
        <v>440</v>
      </c>
      <c r="BC623" s="1" t="s">
        <v>51</v>
      </c>
      <c r="BD623" s="1">
        <v>66</v>
      </c>
      <c r="BE623" s="1" t="s">
        <v>52</v>
      </c>
      <c r="BF623" s="1" t="s">
        <v>52</v>
      </c>
      <c r="BG623" s="1">
        <v>47</v>
      </c>
      <c r="BH623" s="1">
        <f t="shared" si="218"/>
        <v>-1.87554814296758</v>
      </c>
      <c r="BI623" s="1">
        <f t="shared" si="219"/>
        <v>1.13134220052408</v>
      </c>
    </row>
    <row r="624" spans="1:61">
      <c r="A624" s="1">
        <v>224</v>
      </c>
      <c r="B624" s="1" t="s">
        <v>64</v>
      </c>
      <c r="C624" s="1" t="str">
        <f>_xlfn.XLOOKUP(A624,All!$A:$A,All!$C:$C,"")</f>
        <v>Cu-Cr-Mg</v>
      </c>
      <c r="D624" s="1">
        <v>1</v>
      </c>
      <c r="E624" s="1" t="s">
        <v>1344</v>
      </c>
      <c r="F624" s="1">
        <f t="shared" si="198"/>
        <v>99.53</v>
      </c>
      <c r="G624" s="1">
        <v>0</v>
      </c>
      <c r="H624" s="1">
        <v>0.28</v>
      </c>
      <c r="I624" s="1">
        <v>0.19</v>
      </c>
      <c r="J624" s="1">
        <v>0</v>
      </c>
      <c r="K624" s="1">
        <v>0</v>
      </c>
      <c r="L624" s="1">
        <v>0</v>
      </c>
      <c r="M624" s="1" t="s">
        <v>1345</v>
      </c>
      <c r="N624" s="1" cm="1">
        <f t="array" ref="N624">(F624/$F$4)/SUMPRODUCT($F624:$L624/$F$4:$L$4)*100</f>
        <v>99.164127400591</v>
      </c>
      <c r="O624" s="1" cm="1">
        <f t="array" ref="O624">(G624/$G$4)/SUMPRODUCT($F624:$L624/$F$4:$L$4)*100</f>
        <v>0</v>
      </c>
      <c r="P624" s="1" cm="1">
        <f t="array" ref="P624">(H624/$H$4)/SUMPRODUCT($F624:$L624/$F$4:$L$4)*100</f>
        <v>0.340939174475336</v>
      </c>
      <c r="Q624" s="1" cm="1">
        <f t="array" ref="Q624">(I624/$I$4)/SUMPRODUCT($F624:$L624/$F$4:$L$4)*100</f>
        <v>0.494933424933688</v>
      </c>
      <c r="R624" s="1" cm="1">
        <f t="array" ref="R624">(J624/$J$4)/SUMPRODUCT($F624:$L624/$F$4:$L$4)*100</f>
        <v>0</v>
      </c>
      <c r="S624" s="1" cm="1">
        <f t="array" ref="S624">(K624/$K$4)/SUMPRODUCT($F624:$L624/$F$4:$L$4)*100</f>
        <v>0</v>
      </c>
      <c r="T624" s="1" cm="1">
        <f t="array" ref="T624">(L624/$L$4)/SUMPRODUCT($F624:$L624/$F$4:$L$4)*100</f>
        <v>0</v>
      </c>
      <c r="U624" s="1">
        <f t="shared" si="199"/>
        <v>100</v>
      </c>
      <c r="V624" s="1">
        <f t="shared" si="200"/>
        <v>0</v>
      </c>
      <c r="W624" s="1">
        <f t="shared" si="201"/>
        <v>0</v>
      </c>
      <c r="X624" s="1">
        <f t="shared" si="202"/>
        <v>0</v>
      </c>
      <c r="Y624" s="1">
        <f t="shared" si="203"/>
        <v>0</v>
      </c>
      <c r="Z624" s="1">
        <f t="shared" si="204"/>
        <v>0</v>
      </c>
      <c r="AA624" s="1">
        <f t="shared" si="205"/>
        <v>0</v>
      </c>
      <c r="AB624" s="1">
        <f t="shared" si="206"/>
        <v>0.28</v>
      </c>
      <c r="AC624" s="1">
        <f t="shared" si="207"/>
        <v>0</v>
      </c>
      <c r="AD624" s="1">
        <f t="shared" si="208"/>
        <v>1.21763990884049</v>
      </c>
      <c r="AE624" s="1">
        <f t="shared" si="209"/>
        <v>0</v>
      </c>
      <c r="AF624" s="1">
        <f t="shared" si="210"/>
        <v>0</v>
      </c>
      <c r="AG624" s="1">
        <f t="shared" si="211"/>
        <v>0</v>
      </c>
      <c r="AH624" s="7">
        <f t="shared" si="212"/>
        <v>0.00835872599409029</v>
      </c>
      <c r="AI624" s="7" cm="1">
        <f t="array" ref="AI624">SQRT(SUMPRODUCT(N624:T624/100,(1-($N$4:$T$4/(SUMPRODUCT(N624:T624,$N$4:$T$4)/100)))^2))</f>
        <v>0.0175226167900417</v>
      </c>
      <c r="AJ624" s="7" cm="1">
        <f t="array" ref="AJ624">SUMPRODUCT(N624:T624,$N$3:$T$3)/100</f>
        <v>1.89626163877415</v>
      </c>
      <c r="AK624" s="7" cm="1">
        <f t="array" ref="AK624">SUMPRODUCT(N624:T624/100,($N$3:$T$3-(SUMPRODUCT(N624:T624,$N$3:$T$3)/100))^2)</f>
        <v>0.00190526887203702</v>
      </c>
      <c r="AL624" s="7" cm="1">
        <f t="array" ref="AL624">SUMPRODUCT(N624:T624/100,($N$2:$T$2-(SUMPRODUCT(N624:T624,$N$2:$T$2)/100))^2)</f>
        <v>0.482337420603092</v>
      </c>
      <c r="AM624" s="7" cm="1">
        <f t="array" ref="AM624">SUMPRODUCT(N624:T624,$N$2:$T$2)/100</f>
        <v>10.9384090330322</v>
      </c>
      <c r="AN624" s="1" cm="1">
        <f t="array" ref="AN624">SUMPRODUCT(N624:T624,$N$1:$T$1)/100</f>
        <v>1085.2727359316</v>
      </c>
      <c r="AO624" s="1" cm="1">
        <f t="array" ref="AO624">-8.314*SUMPRODUCT((N624:T624/100)*LN(N624:T624/100+0.000000000001))</f>
        <v>0.448679602278736</v>
      </c>
      <c r="AP624" s="1" cm="1">
        <f t="array" ref="AP624">SUMPRODUCT((N624:T624/100)^2)</f>
        <v>0.983388536173645</v>
      </c>
      <c r="AQ624" s="1" cm="1">
        <f t="array" ref="AQ624">1/SUMPRODUCT((N624:T624/100)^2)</f>
        <v>1.01689206576578</v>
      </c>
      <c r="AR624" s="1" t="s">
        <v>54</v>
      </c>
      <c r="AS624" s="6">
        <f t="shared" si="213"/>
        <v>0</v>
      </c>
      <c r="AT624" s="1">
        <v>949.85</v>
      </c>
      <c r="AU624" s="1">
        <v>4</v>
      </c>
      <c r="AV624" s="1">
        <v>0</v>
      </c>
      <c r="AW624" s="1">
        <v>419.85</v>
      </c>
      <c r="AX624" s="1">
        <v>0.0833</v>
      </c>
      <c r="AY624" s="5">
        <f t="shared" si="214"/>
        <v>0</v>
      </c>
      <c r="AZ624" s="1">
        <f t="shared" si="215"/>
        <v>0</v>
      </c>
      <c r="BA624" s="1">
        <f t="shared" si="216"/>
        <v>34.973505</v>
      </c>
      <c r="BB624" s="1">
        <f t="shared" si="217"/>
        <v>530</v>
      </c>
      <c r="BC624" s="1" t="s">
        <v>51</v>
      </c>
      <c r="BD624" s="1">
        <v>66</v>
      </c>
      <c r="BE624" s="1" t="s">
        <v>52</v>
      </c>
      <c r="BF624" s="1" t="s">
        <v>52</v>
      </c>
      <c r="BG624" s="1">
        <v>47</v>
      </c>
      <c r="BH624" s="1">
        <f t="shared" si="218"/>
        <v>-1.87554814296758</v>
      </c>
      <c r="BI624" s="1">
        <f t="shared" si="219"/>
        <v>1.13134220052408</v>
      </c>
    </row>
    <row r="625" spans="1:61">
      <c r="A625" s="1">
        <v>196</v>
      </c>
      <c r="B625" s="1" t="s">
        <v>64</v>
      </c>
      <c r="C625" s="1" t="str">
        <f>_xlfn.XLOOKUP(A625,All!$A:$A,All!$C:$C,"")</f>
        <v>Cu-Cr-Mg</v>
      </c>
      <c r="D625" s="1">
        <v>1</v>
      </c>
      <c r="E625" s="1" t="s">
        <v>1344</v>
      </c>
      <c r="F625" s="1">
        <f t="shared" si="198"/>
        <v>99.53</v>
      </c>
      <c r="G625" s="1">
        <v>0</v>
      </c>
      <c r="H625" s="1">
        <v>0.28</v>
      </c>
      <c r="I625" s="1">
        <v>0.19</v>
      </c>
      <c r="J625" s="1">
        <v>0</v>
      </c>
      <c r="K625" s="1">
        <v>0</v>
      </c>
      <c r="L625" s="1">
        <v>0</v>
      </c>
      <c r="M625" s="1" t="s">
        <v>1345</v>
      </c>
      <c r="N625" s="1" cm="1">
        <f t="array" ref="N625">(F625/$F$4)/SUMPRODUCT($F625:$L625/$F$4:$L$4)*100</f>
        <v>99.164127400591</v>
      </c>
      <c r="O625" s="1" cm="1">
        <f t="array" ref="O625">(G625/$G$4)/SUMPRODUCT($F625:$L625/$F$4:$L$4)*100</f>
        <v>0</v>
      </c>
      <c r="P625" s="1" cm="1">
        <f t="array" ref="P625">(H625/$H$4)/SUMPRODUCT($F625:$L625/$F$4:$L$4)*100</f>
        <v>0.340939174475336</v>
      </c>
      <c r="Q625" s="1" cm="1">
        <f t="array" ref="Q625">(I625/$I$4)/SUMPRODUCT($F625:$L625/$F$4:$L$4)*100</f>
        <v>0.494933424933688</v>
      </c>
      <c r="R625" s="1" cm="1">
        <f t="array" ref="R625">(J625/$J$4)/SUMPRODUCT($F625:$L625/$F$4:$L$4)*100</f>
        <v>0</v>
      </c>
      <c r="S625" s="1" cm="1">
        <f t="array" ref="S625">(K625/$K$4)/SUMPRODUCT($F625:$L625/$F$4:$L$4)*100</f>
        <v>0</v>
      </c>
      <c r="T625" s="1" cm="1">
        <f t="array" ref="T625">(L625/$L$4)/SUMPRODUCT($F625:$L625/$F$4:$L$4)*100</f>
        <v>0</v>
      </c>
      <c r="U625" s="1">
        <f t="shared" si="199"/>
        <v>100</v>
      </c>
      <c r="V625" s="1">
        <f t="shared" si="200"/>
        <v>0</v>
      </c>
      <c r="W625" s="1">
        <f t="shared" si="201"/>
        <v>0</v>
      </c>
      <c r="X625" s="1">
        <f t="shared" si="202"/>
        <v>0</v>
      </c>
      <c r="Y625" s="1">
        <f t="shared" si="203"/>
        <v>0</v>
      </c>
      <c r="Z625" s="1">
        <f t="shared" si="204"/>
        <v>0</v>
      </c>
      <c r="AA625" s="1">
        <f t="shared" si="205"/>
        <v>0</v>
      </c>
      <c r="AB625" s="1">
        <f t="shared" si="206"/>
        <v>0.28</v>
      </c>
      <c r="AC625" s="1">
        <f t="shared" si="207"/>
        <v>0</v>
      </c>
      <c r="AD625" s="1">
        <f t="shared" si="208"/>
        <v>1.21763990884049</v>
      </c>
      <c r="AE625" s="1">
        <f t="shared" si="209"/>
        <v>0</v>
      </c>
      <c r="AF625" s="1">
        <f t="shared" si="210"/>
        <v>0</v>
      </c>
      <c r="AG625" s="1">
        <f t="shared" si="211"/>
        <v>0</v>
      </c>
      <c r="AH625" s="7">
        <f t="shared" si="212"/>
        <v>0.00835872599409029</v>
      </c>
      <c r="AI625" s="7" cm="1">
        <f t="array" ref="AI625">SQRT(SUMPRODUCT(N625:T625/100,(1-($N$4:$T$4/(SUMPRODUCT(N625:T625,$N$4:$T$4)/100)))^2))</f>
        <v>0.0175226167900417</v>
      </c>
      <c r="AJ625" s="7" cm="1">
        <f t="array" ref="AJ625">SUMPRODUCT(N625:T625,$N$3:$T$3)/100</f>
        <v>1.89626163877415</v>
      </c>
      <c r="AK625" s="7" cm="1">
        <f t="array" ref="AK625">SUMPRODUCT(N625:T625/100,($N$3:$T$3-(SUMPRODUCT(N625:T625,$N$3:$T$3)/100))^2)</f>
        <v>0.00190526887203702</v>
      </c>
      <c r="AL625" s="7" cm="1">
        <f t="array" ref="AL625">SUMPRODUCT(N625:T625/100,($N$2:$T$2-(SUMPRODUCT(N625:T625,$N$2:$T$2)/100))^2)</f>
        <v>0.482337420603092</v>
      </c>
      <c r="AM625" s="7" cm="1">
        <f t="array" ref="AM625">SUMPRODUCT(N625:T625,$N$2:$T$2)/100</f>
        <v>10.9384090330322</v>
      </c>
      <c r="AN625" s="1" cm="1">
        <f t="array" ref="AN625">SUMPRODUCT(N625:T625,$N$1:$T$1)/100</f>
        <v>1085.2727359316</v>
      </c>
      <c r="AO625" s="1" cm="1">
        <f t="array" ref="AO625">-8.314*SUMPRODUCT((N625:T625/100)*LN(N625:T625/100+0.000000000001))</f>
        <v>0.448679602278736</v>
      </c>
      <c r="AP625" s="1" cm="1">
        <f t="array" ref="AP625">SUMPRODUCT((N625:T625/100)^2)</f>
        <v>0.983388536173645</v>
      </c>
      <c r="AQ625" s="1" cm="1">
        <f t="array" ref="AQ625">1/SUMPRODUCT((N625:T625/100)^2)</f>
        <v>1.01689206576578</v>
      </c>
      <c r="AR625" s="1" t="s">
        <v>54</v>
      </c>
      <c r="AS625" s="6">
        <f t="shared" si="213"/>
        <v>0</v>
      </c>
      <c r="AT625" s="1">
        <v>949.85</v>
      </c>
      <c r="AU625" s="1">
        <v>4</v>
      </c>
      <c r="AV625" s="1">
        <v>0</v>
      </c>
      <c r="AW625" s="1">
        <v>419.85</v>
      </c>
      <c r="AX625" s="1">
        <v>0.0083</v>
      </c>
      <c r="AY625" s="5">
        <f t="shared" si="214"/>
        <v>0</v>
      </c>
      <c r="AZ625" s="1">
        <f t="shared" si="215"/>
        <v>0</v>
      </c>
      <c r="BA625" s="1">
        <f t="shared" si="216"/>
        <v>3.484755</v>
      </c>
      <c r="BB625" s="1">
        <f t="shared" si="217"/>
        <v>530</v>
      </c>
      <c r="BC625" s="1" t="s">
        <v>51</v>
      </c>
      <c r="BD625" s="1">
        <v>67</v>
      </c>
      <c r="BE625" s="1" t="s">
        <v>52</v>
      </c>
      <c r="BF625" s="1" t="s">
        <v>52</v>
      </c>
      <c r="BG625" s="1">
        <v>47</v>
      </c>
      <c r="BH625" s="1">
        <f t="shared" si="218"/>
        <v>-1.86268721790901</v>
      </c>
      <c r="BI625" s="1">
        <f t="shared" si="219"/>
        <v>1.12868176576461</v>
      </c>
    </row>
    <row r="626" spans="1:61">
      <c r="A626" s="1">
        <v>201</v>
      </c>
      <c r="B626" s="1" t="s">
        <v>64</v>
      </c>
      <c r="C626" s="1" t="str">
        <f>_xlfn.XLOOKUP(A626,All!$A:$A,All!$C:$C,"")</f>
        <v>Cu-Cr-Mg</v>
      </c>
      <c r="D626" s="1">
        <v>1</v>
      </c>
      <c r="E626" s="1" t="s">
        <v>1344</v>
      </c>
      <c r="F626" s="1">
        <f t="shared" si="198"/>
        <v>99.53</v>
      </c>
      <c r="G626" s="1">
        <v>0</v>
      </c>
      <c r="H626" s="1">
        <v>0.28</v>
      </c>
      <c r="I626" s="1">
        <v>0.19</v>
      </c>
      <c r="J626" s="1">
        <v>0</v>
      </c>
      <c r="K626" s="1">
        <v>0</v>
      </c>
      <c r="L626" s="1">
        <v>0</v>
      </c>
      <c r="M626" s="1" t="s">
        <v>1345</v>
      </c>
      <c r="N626" s="1" cm="1">
        <f t="array" ref="N626">(F626/$F$4)/SUMPRODUCT($F626:$L626/$F$4:$L$4)*100</f>
        <v>99.164127400591</v>
      </c>
      <c r="O626" s="1" cm="1">
        <f t="array" ref="O626">(G626/$G$4)/SUMPRODUCT($F626:$L626/$F$4:$L$4)*100</f>
        <v>0</v>
      </c>
      <c r="P626" s="1" cm="1">
        <f t="array" ref="P626">(H626/$H$4)/SUMPRODUCT($F626:$L626/$F$4:$L$4)*100</f>
        <v>0.340939174475336</v>
      </c>
      <c r="Q626" s="1" cm="1">
        <f t="array" ref="Q626">(I626/$I$4)/SUMPRODUCT($F626:$L626/$F$4:$L$4)*100</f>
        <v>0.494933424933688</v>
      </c>
      <c r="R626" s="1" cm="1">
        <f t="array" ref="R626">(J626/$J$4)/SUMPRODUCT($F626:$L626/$F$4:$L$4)*100</f>
        <v>0</v>
      </c>
      <c r="S626" s="1" cm="1">
        <f t="array" ref="S626">(K626/$K$4)/SUMPRODUCT($F626:$L626/$F$4:$L$4)*100</f>
        <v>0</v>
      </c>
      <c r="T626" s="1" cm="1">
        <f t="array" ref="T626">(L626/$L$4)/SUMPRODUCT($F626:$L626/$F$4:$L$4)*100</f>
        <v>0</v>
      </c>
      <c r="U626" s="1">
        <f t="shared" si="199"/>
        <v>100</v>
      </c>
      <c r="V626" s="1">
        <f t="shared" si="200"/>
        <v>0</v>
      </c>
      <c r="W626" s="1">
        <f t="shared" si="201"/>
        <v>0</v>
      </c>
      <c r="X626" s="1">
        <f t="shared" si="202"/>
        <v>0</v>
      </c>
      <c r="Y626" s="1">
        <f t="shared" si="203"/>
        <v>0</v>
      </c>
      <c r="Z626" s="1">
        <f t="shared" si="204"/>
        <v>0</v>
      </c>
      <c r="AA626" s="1">
        <f t="shared" si="205"/>
        <v>0</v>
      </c>
      <c r="AB626" s="1">
        <f t="shared" si="206"/>
        <v>0.28</v>
      </c>
      <c r="AC626" s="1">
        <f t="shared" si="207"/>
        <v>0</v>
      </c>
      <c r="AD626" s="1">
        <f t="shared" si="208"/>
        <v>1.21763990884049</v>
      </c>
      <c r="AE626" s="1">
        <f t="shared" si="209"/>
        <v>0</v>
      </c>
      <c r="AF626" s="1">
        <f t="shared" si="210"/>
        <v>0</v>
      </c>
      <c r="AG626" s="1">
        <f t="shared" si="211"/>
        <v>0</v>
      </c>
      <c r="AH626" s="7">
        <f t="shared" si="212"/>
        <v>0.00835872599409029</v>
      </c>
      <c r="AI626" s="7" cm="1">
        <f t="array" ref="AI626">SQRT(SUMPRODUCT(N626:T626/100,(1-($N$4:$T$4/(SUMPRODUCT(N626:T626,$N$4:$T$4)/100)))^2))</f>
        <v>0.0175226167900417</v>
      </c>
      <c r="AJ626" s="7" cm="1">
        <f t="array" ref="AJ626">SUMPRODUCT(N626:T626,$N$3:$T$3)/100</f>
        <v>1.89626163877415</v>
      </c>
      <c r="AK626" s="7" cm="1">
        <f t="array" ref="AK626">SUMPRODUCT(N626:T626/100,($N$3:$T$3-(SUMPRODUCT(N626:T626,$N$3:$T$3)/100))^2)</f>
        <v>0.00190526887203702</v>
      </c>
      <c r="AL626" s="7" cm="1">
        <f t="array" ref="AL626">SUMPRODUCT(N626:T626/100,($N$2:$T$2-(SUMPRODUCT(N626:T626,$N$2:$T$2)/100))^2)</f>
        <v>0.482337420603092</v>
      </c>
      <c r="AM626" s="7" cm="1">
        <f t="array" ref="AM626">SUMPRODUCT(N626:T626,$N$2:$T$2)/100</f>
        <v>10.9384090330322</v>
      </c>
      <c r="AN626" s="1" cm="1">
        <f t="array" ref="AN626">SUMPRODUCT(N626:T626,$N$1:$T$1)/100</f>
        <v>1085.2727359316</v>
      </c>
      <c r="AO626" s="1" cm="1">
        <f t="array" ref="AO626">-8.314*SUMPRODUCT((N626:T626/100)*LN(N626:T626/100+0.000000000001))</f>
        <v>0.448679602278736</v>
      </c>
      <c r="AP626" s="1" cm="1">
        <f t="array" ref="AP626">SUMPRODUCT((N626:T626/100)^2)</f>
        <v>0.983388536173645</v>
      </c>
      <c r="AQ626" s="1" cm="1">
        <f t="array" ref="AQ626">1/SUMPRODUCT((N626:T626/100)^2)</f>
        <v>1.01689206576578</v>
      </c>
      <c r="AR626" s="1" t="s">
        <v>54</v>
      </c>
      <c r="AS626" s="6">
        <f t="shared" si="213"/>
        <v>0</v>
      </c>
      <c r="AT626" s="1">
        <v>949.85</v>
      </c>
      <c r="AU626" s="1">
        <v>4</v>
      </c>
      <c r="AV626" s="1">
        <v>0</v>
      </c>
      <c r="AW626" s="1">
        <v>419.85</v>
      </c>
      <c r="AX626" s="1">
        <v>0.0167</v>
      </c>
      <c r="AY626" s="5">
        <f t="shared" si="214"/>
        <v>0</v>
      </c>
      <c r="AZ626" s="1">
        <f t="shared" si="215"/>
        <v>0</v>
      </c>
      <c r="BA626" s="1">
        <f t="shared" si="216"/>
        <v>7.011495</v>
      </c>
      <c r="BB626" s="1">
        <f t="shared" si="217"/>
        <v>530</v>
      </c>
      <c r="BC626" s="1" t="s">
        <v>51</v>
      </c>
      <c r="BD626" s="1">
        <v>68</v>
      </c>
      <c r="BE626" s="1" t="s">
        <v>52</v>
      </c>
      <c r="BF626" s="1" t="s">
        <v>52</v>
      </c>
      <c r="BG626" s="1">
        <v>47</v>
      </c>
      <c r="BH626" s="1">
        <f t="shared" si="218"/>
        <v>-1.84982629285045</v>
      </c>
      <c r="BI626" s="1">
        <f t="shared" si="219"/>
        <v>1.12602340161149</v>
      </c>
    </row>
    <row r="627" spans="1:61">
      <c r="A627" s="1">
        <v>220</v>
      </c>
      <c r="B627" s="1" t="s">
        <v>64</v>
      </c>
      <c r="C627" s="1" t="str">
        <f>_xlfn.XLOOKUP(A627,All!$A:$A,All!$C:$C,"")</f>
        <v>Cu-Cr-Mg</v>
      </c>
      <c r="D627" s="1">
        <v>1</v>
      </c>
      <c r="E627" s="1" t="s">
        <v>1344</v>
      </c>
      <c r="F627" s="1">
        <f t="shared" si="198"/>
        <v>99.53</v>
      </c>
      <c r="G627" s="1">
        <v>0</v>
      </c>
      <c r="H627" s="1">
        <v>0.28</v>
      </c>
      <c r="I627" s="1">
        <v>0.19</v>
      </c>
      <c r="J627" s="1">
        <v>0</v>
      </c>
      <c r="K627" s="1">
        <v>0</v>
      </c>
      <c r="L627" s="1">
        <v>0</v>
      </c>
      <c r="M627" s="1" t="s">
        <v>1345</v>
      </c>
      <c r="N627" s="1" cm="1">
        <f t="array" ref="N627">(F627/$F$4)/SUMPRODUCT($F627:$L627/$F$4:$L$4)*100</f>
        <v>99.164127400591</v>
      </c>
      <c r="O627" s="1" cm="1">
        <f t="array" ref="O627">(G627/$G$4)/SUMPRODUCT($F627:$L627/$F$4:$L$4)*100</f>
        <v>0</v>
      </c>
      <c r="P627" s="1" cm="1">
        <f t="array" ref="P627">(H627/$H$4)/SUMPRODUCT($F627:$L627/$F$4:$L$4)*100</f>
        <v>0.340939174475336</v>
      </c>
      <c r="Q627" s="1" cm="1">
        <f t="array" ref="Q627">(I627/$I$4)/SUMPRODUCT($F627:$L627/$F$4:$L$4)*100</f>
        <v>0.494933424933688</v>
      </c>
      <c r="R627" s="1" cm="1">
        <f t="array" ref="R627">(J627/$J$4)/SUMPRODUCT($F627:$L627/$F$4:$L$4)*100</f>
        <v>0</v>
      </c>
      <c r="S627" s="1" cm="1">
        <f t="array" ref="S627">(K627/$K$4)/SUMPRODUCT($F627:$L627/$F$4:$L$4)*100</f>
        <v>0</v>
      </c>
      <c r="T627" s="1" cm="1">
        <f t="array" ref="T627">(L627/$L$4)/SUMPRODUCT($F627:$L627/$F$4:$L$4)*100</f>
        <v>0</v>
      </c>
      <c r="U627" s="1">
        <f t="shared" si="199"/>
        <v>100</v>
      </c>
      <c r="V627" s="1">
        <f t="shared" si="200"/>
        <v>0</v>
      </c>
      <c r="W627" s="1">
        <f t="shared" si="201"/>
        <v>0</v>
      </c>
      <c r="X627" s="1">
        <f t="shared" si="202"/>
        <v>0</v>
      </c>
      <c r="Y627" s="1">
        <f t="shared" si="203"/>
        <v>0</v>
      </c>
      <c r="Z627" s="1">
        <f t="shared" si="204"/>
        <v>0</v>
      </c>
      <c r="AA627" s="1">
        <f t="shared" si="205"/>
        <v>0</v>
      </c>
      <c r="AB627" s="1">
        <f t="shared" si="206"/>
        <v>0.28</v>
      </c>
      <c r="AC627" s="1">
        <f t="shared" si="207"/>
        <v>0</v>
      </c>
      <c r="AD627" s="1">
        <f t="shared" si="208"/>
        <v>1.21763990884049</v>
      </c>
      <c r="AE627" s="1">
        <f t="shared" si="209"/>
        <v>0</v>
      </c>
      <c r="AF627" s="1">
        <f t="shared" si="210"/>
        <v>0</v>
      </c>
      <c r="AG627" s="1">
        <f t="shared" si="211"/>
        <v>0</v>
      </c>
      <c r="AH627" s="7">
        <f t="shared" si="212"/>
        <v>0.00835872599409029</v>
      </c>
      <c r="AI627" s="7" cm="1">
        <f t="array" ref="AI627">SQRT(SUMPRODUCT(N627:T627/100,(1-($N$4:$T$4/(SUMPRODUCT(N627:T627,$N$4:$T$4)/100)))^2))</f>
        <v>0.0175226167900417</v>
      </c>
      <c r="AJ627" s="7" cm="1">
        <f t="array" ref="AJ627">SUMPRODUCT(N627:T627,$N$3:$T$3)/100</f>
        <v>1.89626163877415</v>
      </c>
      <c r="AK627" s="7" cm="1">
        <f t="array" ref="AK627">SUMPRODUCT(N627:T627/100,($N$3:$T$3-(SUMPRODUCT(N627:T627,$N$3:$T$3)/100))^2)</f>
        <v>0.00190526887203702</v>
      </c>
      <c r="AL627" s="7" cm="1">
        <f t="array" ref="AL627">SUMPRODUCT(N627:T627/100,($N$2:$T$2-(SUMPRODUCT(N627:T627,$N$2:$T$2)/100))^2)</f>
        <v>0.482337420603092</v>
      </c>
      <c r="AM627" s="7" cm="1">
        <f t="array" ref="AM627">SUMPRODUCT(N627:T627,$N$2:$T$2)/100</f>
        <v>10.9384090330322</v>
      </c>
      <c r="AN627" s="1" cm="1">
        <f t="array" ref="AN627">SUMPRODUCT(N627:T627,$N$1:$T$1)/100</f>
        <v>1085.2727359316</v>
      </c>
      <c r="AO627" s="1" cm="1">
        <f t="array" ref="AO627">-8.314*SUMPRODUCT((N627:T627/100)*LN(N627:T627/100+0.000000000001))</f>
        <v>0.448679602278736</v>
      </c>
      <c r="AP627" s="1" cm="1">
        <f t="array" ref="AP627">SUMPRODUCT((N627:T627/100)^2)</f>
        <v>0.983388536173645</v>
      </c>
      <c r="AQ627" s="1" cm="1">
        <f t="array" ref="AQ627">1/SUMPRODUCT((N627:T627/100)^2)</f>
        <v>1.01689206576578</v>
      </c>
      <c r="AR627" s="1" t="s">
        <v>54</v>
      </c>
      <c r="AS627" s="6">
        <f t="shared" si="213"/>
        <v>0</v>
      </c>
      <c r="AT627" s="1">
        <v>949.85</v>
      </c>
      <c r="AU627" s="1">
        <v>4</v>
      </c>
      <c r="AV627" s="1">
        <v>0</v>
      </c>
      <c r="AW627" s="1">
        <v>479.85</v>
      </c>
      <c r="AX627" s="1">
        <v>0.0417</v>
      </c>
      <c r="AY627" s="5">
        <f t="shared" si="214"/>
        <v>0</v>
      </c>
      <c r="AZ627" s="1">
        <f t="shared" si="215"/>
        <v>0</v>
      </c>
      <c r="BA627" s="1">
        <f t="shared" si="216"/>
        <v>20.009745</v>
      </c>
      <c r="BB627" s="1">
        <f t="shared" si="217"/>
        <v>470</v>
      </c>
      <c r="BC627" s="1" t="s">
        <v>51</v>
      </c>
      <c r="BD627" s="1">
        <v>63</v>
      </c>
      <c r="BE627" s="1" t="s">
        <v>52</v>
      </c>
      <c r="BF627" s="1" t="s">
        <v>52</v>
      </c>
      <c r="BG627" s="1">
        <v>46</v>
      </c>
      <c r="BH627" s="1">
        <f t="shared" si="218"/>
        <v>-1.91413091814327</v>
      </c>
      <c r="BI627" s="1">
        <f t="shared" si="219"/>
        <v>1.14555871834836</v>
      </c>
    </row>
    <row r="628" spans="1:61">
      <c r="A628" s="1">
        <v>199</v>
      </c>
      <c r="B628" s="1" t="s">
        <v>64</v>
      </c>
      <c r="C628" s="1" t="str">
        <f>_xlfn.XLOOKUP(A628,All!$A:$A,All!$C:$C,"")</f>
        <v>Cu-Cr-Mg</v>
      </c>
      <c r="D628" s="1">
        <v>1</v>
      </c>
      <c r="E628" s="1" t="s">
        <v>1344</v>
      </c>
      <c r="F628" s="1">
        <f t="shared" si="198"/>
        <v>99.53</v>
      </c>
      <c r="G628" s="1">
        <v>0</v>
      </c>
      <c r="H628" s="1">
        <v>0.28</v>
      </c>
      <c r="I628" s="1">
        <v>0.19</v>
      </c>
      <c r="J628" s="1">
        <v>0</v>
      </c>
      <c r="K628" s="1">
        <v>0</v>
      </c>
      <c r="L628" s="1">
        <v>0</v>
      </c>
      <c r="M628" s="1" t="s">
        <v>1345</v>
      </c>
      <c r="N628" s="1" cm="1">
        <f t="array" ref="N628">(F628/$F$4)/SUMPRODUCT($F628:$L628/$F$4:$L$4)*100</f>
        <v>99.164127400591</v>
      </c>
      <c r="O628" s="1" cm="1">
        <f t="array" ref="O628">(G628/$G$4)/SUMPRODUCT($F628:$L628/$F$4:$L$4)*100</f>
        <v>0</v>
      </c>
      <c r="P628" s="1" cm="1">
        <f t="array" ref="P628">(H628/$H$4)/SUMPRODUCT($F628:$L628/$F$4:$L$4)*100</f>
        <v>0.340939174475336</v>
      </c>
      <c r="Q628" s="1" cm="1">
        <f t="array" ref="Q628">(I628/$I$4)/SUMPRODUCT($F628:$L628/$F$4:$L$4)*100</f>
        <v>0.494933424933688</v>
      </c>
      <c r="R628" s="1" cm="1">
        <f t="array" ref="R628">(J628/$J$4)/SUMPRODUCT($F628:$L628/$F$4:$L$4)*100</f>
        <v>0</v>
      </c>
      <c r="S628" s="1" cm="1">
        <f t="array" ref="S628">(K628/$K$4)/SUMPRODUCT($F628:$L628/$F$4:$L$4)*100</f>
        <v>0</v>
      </c>
      <c r="T628" s="1" cm="1">
        <f t="array" ref="T628">(L628/$L$4)/SUMPRODUCT($F628:$L628/$F$4:$L$4)*100</f>
        <v>0</v>
      </c>
      <c r="U628" s="1">
        <f t="shared" si="199"/>
        <v>100</v>
      </c>
      <c r="V628" s="1">
        <f t="shared" si="200"/>
        <v>0</v>
      </c>
      <c r="W628" s="1">
        <f t="shared" si="201"/>
        <v>0</v>
      </c>
      <c r="X628" s="1">
        <f t="shared" si="202"/>
        <v>0</v>
      </c>
      <c r="Y628" s="1">
        <f t="shared" si="203"/>
        <v>0</v>
      </c>
      <c r="Z628" s="1">
        <f t="shared" si="204"/>
        <v>0</v>
      </c>
      <c r="AA628" s="1">
        <f t="shared" si="205"/>
        <v>0</v>
      </c>
      <c r="AB628" s="1">
        <f t="shared" si="206"/>
        <v>0.28</v>
      </c>
      <c r="AC628" s="1">
        <f t="shared" si="207"/>
        <v>0</v>
      </c>
      <c r="AD628" s="1">
        <f t="shared" si="208"/>
        <v>1.21763990884049</v>
      </c>
      <c r="AE628" s="1">
        <f t="shared" si="209"/>
        <v>0</v>
      </c>
      <c r="AF628" s="1">
        <f t="shared" si="210"/>
        <v>0</v>
      </c>
      <c r="AG628" s="1">
        <f t="shared" si="211"/>
        <v>0</v>
      </c>
      <c r="AH628" s="7">
        <f t="shared" si="212"/>
        <v>0.00835872599409029</v>
      </c>
      <c r="AI628" s="7" cm="1">
        <f t="array" ref="AI628">SQRT(SUMPRODUCT(N628:T628/100,(1-($N$4:$T$4/(SUMPRODUCT(N628:T628,$N$4:$T$4)/100)))^2))</f>
        <v>0.0175226167900417</v>
      </c>
      <c r="AJ628" s="7" cm="1">
        <f t="array" ref="AJ628">SUMPRODUCT(N628:T628,$N$3:$T$3)/100</f>
        <v>1.89626163877415</v>
      </c>
      <c r="AK628" s="7" cm="1">
        <f t="array" ref="AK628">SUMPRODUCT(N628:T628/100,($N$3:$T$3-(SUMPRODUCT(N628:T628,$N$3:$T$3)/100))^2)</f>
        <v>0.00190526887203702</v>
      </c>
      <c r="AL628" s="7" cm="1">
        <f t="array" ref="AL628">SUMPRODUCT(N628:T628/100,($N$2:$T$2-(SUMPRODUCT(N628:T628,$N$2:$T$2)/100))^2)</f>
        <v>0.482337420603092</v>
      </c>
      <c r="AM628" s="7" cm="1">
        <f t="array" ref="AM628">SUMPRODUCT(N628:T628,$N$2:$T$2)/100</f>
        <v>10.9384090330322</v>
      </c>
      <c r="AN628" s="1" cm="1">
        <f t="array" ref="AN628">SUMPRODUCT(N628:T628,$N$1:$T$1)/100</f>
        <v>1085.2727359316</v>
      </c>
      <c r="AO628" s="1" cm="1">
        <f t="array" ref="AO628">-8.314*SUMPRODUCT((N628:T628/100)*LN(N628:T628/100+0.000000000001))</f>
        <v>0.448679602278736</v>
      </c>
      <c r="AP628" s="1" cm="1">
        <f t="array" ref="AP628">SUMPRODUCT((N628:T628/100)^2)</f>
        <v>0.983388536173645</v>
      </c>
      <c r="AQ628" s="1" cm="1">
        <f t="array" ref="AQ628">1/SUMPRODUCT((N628:T628/100)^2)</f>
        <v>1.01689206576578</v>
      </c>
      <c r="AR628" s="1" t="s">
        <v>54</v>
      </c>
      <c r="AS628" s="6">
        <f t="shared" si="213"/>
        <v>0</v>
      </c>
      <c r="AT628" s="1">
        <v>949.85</v>
      </c>
      <c r="AU628" s="1">
        <v>4</v>
      </c>
      <c r="AV628" s="1">
        <v>0</v>
      </c>
      <c r="AW628" s="1">
        <v>509.85</v>
      </c>
      <c r="AX628" s="1">
        <v>0.0083</v>
      </c>
      <c r="AY628" s="5">
        <f t="shared" si="214"/>
        <v>0</v>
      </c>
      <c r="AZ628" s="1">
        <f t="shared" si="215"/>
        <v>0</v>
      </c>
      <c r="BA628" s="1">
        <f t="shared" si="216"/>
        <v>4.231755</v>
      </c>
      <c r="BB628" s="1">
        <f t="shared" si="217"/>
        <v>440</v>
      </c>
      <c r="BC628" s="1" t="s">
        <v>51</v>
      </c>
      <c r="BD628" s="1">
        <v>64</v>
      </c>
      <c r="BE628" s="1" t="s">
        <v>52</v>
      </c>
      <c r="BF628" s="1" t="s">
        <v>52</v>
      </c>
      <c r="BG628" s="1">
        <v>46</v>
      </c>
      <c r="BH628" s="1">
        <f t="shared" si="218"/>
        <v>-1.90126999308471</v>
      </c>
      <c r="BI628" s="1">
        <f t="shared" si="219"/>
        <v>1.14290667777114</v>
      </c>
    </row>
    <row r="629" spans="1:61">
      <c r="A629" s="1">
        <v>198</v>
      </c>
      <c r="B629" s="1" t="s">
        <v>64</v>
      </c>
      <c r="C629" s="1" t="str">
        <f>_xlfn.XLOOKUP(A629,All!$A:$A,All!$C:$C,"")</f>
        <v>Cu-Cr-Mg</v>
      </c>
      <c r="D629" s="1">
        <v>1</v>
      </c>
      <c r="E629" s="1" t="s">
        <v>1344</v>
      </c>
      <c r="F629" s="1">
        <f t="shared" si="198"/>
        <v>99.53</v>
      </c>
      <c r="G629" s="1">
        <v>0</v>
      </c>
      <c r="H629" s="1">
        <v>0.28</v>
      </c>
      <c r="I629" s="1">
        <v>0.19</v>
      </c>
      <c r="J629" s="1">
        <v>0</v>
      </c>
      <c r="K629" s="1">
        <v>0</v>
      </c>
      <c r="L629" s="1">
        <v>0</v>
      </c>
      <c r="M629" s="1" t="s">
        <v>1345</v>
      </c>
      <c r="N629" s="1" cm="1">
        <f t="array" ref="N629">(F629/$F$4)/SUMPRODUCT($F629:$L629/$F$4:$L$4)*100</f>
        <v>99.164127400591</v>
      </c>
      <c r="O629" s="1" cm="1">
        <f t="array" ref="O629">(G629/$G$4)/SUMPRODUCT($F629:$L629/$F$4:$L$4)*100</f>
        <v>0</v>
      </c>
      <c r="P629" s="1" cm="1">
        <f t="array" ref="P629">(H629/$H$4)/SUMPRODUCT($F629:$L629/$F$4:$L$4)*100</f>
        <v>0.340939174475336</v>
      </c>
      <c r="Q629" s="1" cm="1">
        <f t="array" ref="Q629">(I629/$I$4)/SUMPRODUCT($F629:$L629/$F$4:$L$4)*100</f>
        <v>0.494933424933688</v>
      </c>
      <c r="R629" s="1" cm="1">
        <f t="array" ref="R629">(J629/$J$4)/SUMPRODUCT($F629:$L629/$F$4:$L$4)*100</f>
        <v>0</v>
      </c>
      <c r="S629" s="1" cm="1">
        <f t="array" ref="S629">(K629/$K$4)/SUMPRODUCT($F629:$L629/$F$4:$L$4)*100</f>
        <v>0</v>
      </c>
      <c r="T629" s="1" cm="1">
        <f t="array" ref="T629">(L629/$L$4)/SUMPRODUCT($F629:$L629/$F$4:$L$4)*100</f>
        <v>0</v>
      </c>
      <c r="U629" s="1">
        <f t="shared" si="199"/>
        <v>100</v>
      </c>
      <c r="V629" s="1">
        <f t="shared" si="200"/>
        <v>0</v>
      </c>
      <c r="W629" s="1">
        <f t="shared" si="201"/>
        <v>0</v>
      </c>
      <c r="X629" s="1">
        <f t="shared" si="202"/>
        <v>0</v>
      </c>
      <c r="Y629" s="1">
        <f t="shared" si="203"/>
        <v>0</v>
      </c>
      <c r="Z629" s="1">
        <f t="shared" si="204"/>
        <v>0</v>
      </c>
      <c r="AA629" s="1">
        <f t="shared" si="205"/>
        <v>0</v>
      </c>
      <c r="AB629" s="1">
        <f t="shared" si="206"/>
        <v>0.28</v>
      </c>
      <c r="AC629" s="1">
        <f t="shared" si="207"/>
        <v>0</v>
      </c>
      <c r="AD629" s="1">
        <f t="shared" si="208"/>
        <v>1.21763990884049</v>
      </c>
      <c r="AE629" s="1">
        <f t="shared" si="209"/>
        <v>0</v>
      </c>
      <c r="AF629" s="1">
        <f t="shared" si="210"/>
        <v>0</v>
      </c>
      <c r="AG629" s="1">
        <f t="shared" si="211"/>
        <v>0</v>
      </c>
      <c r="AH629" s="7">
        <f t="shared" si="212"/>
        <v>0.00835872599409029</v>
      </c>
      <c r="AI629" s="7" cm="1">
        <f t="array" ref="AI629">SQRT(SUMPRODUCT(N629:T629/100,(1-($N$4:$T$4/(SUMPRODUCT(N629:T629,$N$4:$T$4)/100)))^2))</f>
        <v>0.0175226167900417</v>
      </c>
      <c r="AJ629" s="7" cm="1">
        <f t="array" ref="AJ629">SUMPRODUCT(N629:T629,$N$3:$T$3)/100</f>
        <v>1.89626163877415</v>
      </c>
      <c r="AK629" s="7" cm="1">
        <f t="array" ref="AK629">SUMPRODUCT(N629:T629/100,($N$3:$T$3-(SUMPRODUCT(N629:T629,$N$3:$T$3)/100))^2)</f>
        <v>0.00190526887203702</v>
      </c>
      <c r="AL629" s="7" cm="1">
        <f t="array" ref="AL629">SUMPRODUCT(N629:T629/100,($N$2:$T$2-(SUMPRODUCT(N629:T629,$N$2:$T$2)/100))^2)</f>
        <v>0.482337420603092</v>
      </c>
      <c r="AM629" s="7" cm="1">
        <f t="array" ref="AM629">SUMPRODUCT(N629:T629,$N$2:$T$2)/100</f>
        <v>10.9384090330322</v>
      </c>
      <c r="AN629" s="1" cm="1">
        <f t="array" ref="AN629">SUMPRODUCT(N629:T629,$N$1:$T$1)/100</f>
        <v>1085.2727359316</v>
      </c>
      <c r="AO629" s="1" cm="1">
        <f t="array" ref="AO629">-8.314*SUMPRODUCT((N629:T629/100)*LN(N629:T629/100+0.000000000001))</f>
        <v>0.448679602278736</v>
      </c>
      <c r="AP629" s="1" cm="1">
        <f t="array" ref="AP629">SUMPRODUCT((N629:T629/100)^2)</f>
        <v>0.983388536173645</v>
      </c>
      <c r="AQ629" s="1" cm="1">
        <f t="array" ref="AQ629">1/SUMPRODUCT((N629:T629/100)^2)</f>
        <v>1.01689206576578</v>
      </c>
      <c r="AR629" s="1" t="s">
        <v>54</v>
      </c>
      <c r="AS629" s="6">
        <f t="shared" si="213"/>
        <v>0</v>
      </c>
      <c r="AT629" s="1">
        <v>949.85</v>
      </c>
      <c r="AU629" s="1">
        <v>4</v>
      </c>
      <c r="AV629" s="1">
        <v>0</v>
      </c>
      <c r="AW629" s="1">
        <v>479.85</v>
      </c>
      <c r="AX629" s="1">
        <v>0.0083</v>
      </c>
      <c r="AY629" s="5">
        <f t="shared" si="214"/>
        <v>0</v>
      </c>
      <c r="AZ629" s="1">
        <f t="shared" si="215"/>
        <v>0</v>
      </c>
      <c r="BA629" s="1">
        <f t="shared" si="216"/>
        <v>3.982755</v>
      </c>
      <c r="BB629" s="1">
        <f t="shared" si="217"/>
        <v>470</v>
      </c>
      <c r="BC629" s="1" t="s">
        <v>51</v>
      </c>
      <c r="BD629" s="1">
        <v>62</v>
      </c>
      <c r="BE629" s="1" t="s">
        <v>52</v>
      </c>
      <c r="BF629" s="1" t="s">
        <v>52</v>
      </c>
      <c r="BG629" s="1">
        <v>45</v>
      </c>
      <c r="BH629" s="1">
        <f t="shared" si="218"/>
        <v>-1.92699184320184</v>
      </c>
      <c r="BI629" s="1">
        <f t="shared" si="219"/>
        <v>1.1545232562397</v>
      </c>
    </row>
    <row r="630" spans="1:61">
      <c r="A630" s="1">
        <v>819</v>
      </c>
      <c r="B630" s="1" t="s">
        <v>96</v>
      </c>
      <c r="C630" s="1" t="str">
        <f>_xlfn.XLOOKUP(A630,All!$A:$A,All!$C:$C,"")</f>
        <v>Cu-Cr-Mg-Ni-Si</v>
      </c>
      <c r="D630" s="1">
        <v>2</v>
      </c>
      <c r="E630" s="1" t="s">
        <v>1344</v>
      </c>
      <c r="F630" s="1">
        <f t="shared" si="198"/>
        <v>92.35</v>
      </c>
      <c r="G630" s="1">
        <v>0</v>
      </c>
      <c r="H630" s="1">
        <v>0.1</v>
      </c>
      <c r="I630" s="1">
        <v>0.15</v>
      </c>
      <c r="J630" s="1">
        <v>6</v>
      </c>
      <c r="K630" s="1">
        <v>1.4</v>
      </c>
      <c r="L630" s="1">
        <v>0</v>
      </c>
      <c r="M630" s="1" t="s">
        <v>1345</v>
      </c>
      <c r="N630" s="1" cm="1">
        <f t="array" ref="N630">(F630/$F$4)/SUMPRODUCT($F630:$L630/$F$4:$L$4)*100</f>
        <v>90.0727953600277</v>
      </c>
      <c r="O630" s="1" cm="1">
        <f t="array" ref="O630">(G630/$G$4)/SUMPRODUCT($F630:$L630/$F$4:$L$4)*100</f>
        <v>0</v>
      </c>
      <c r="P630" s="1" cm="1">
        <f t="array" ref="P630">(H630/$H$4)/SUMPRODUCT($F630:$L630/$F$4:$L$4)*100</f>
        <v>0.11919966218609</v>
      </c>
      <c r="Q630" s="1" cm="1">
        <f t="array" ref="Q630">(I630/$I$4)/SUMPRODUCT($F630:$L630/$F$4:$L$4)*100</f>
        <v>0.38250806223172</v>
      </c>
      <c r="R630" s="1" cm="1">
        <f t="array" ref="R630">(J630/$J$4)/SUMPRODUCT($F630:$L630/$F$4:$L$4)*100</f>
        <v>6.33592316122327</v>
      </c>
      <c r="S630" s="1" cm="1">
        <f t="array" ref="S630">(K630/$K$4)/SUMPRODUCT($F630:$L630/$F$4:$L$4)*100</f>
        <v>3.08957375433119</v>
      </c>
      <c r="T630" s="1" cm="1">
        <f t="array" ref="T630">(L630/$L$4)/SUMPRODUCT($F630:$L630/$F$4:$L$4)*100</f>
        <v>0</v>
      </c>
      <c r="U630" s="1">
        <f t="shared" si="199"/>
        <v>100</v>
      </c>
      <c r="V630" s="1">
        <f t="shared" si="200"/>
        <v>4.28571428571429</v>
      </c>
      <c r="W630" s="1">
        <f t="shared" si="201"/>
        <v>7.4</v>
      </c>
      <c r="X630" s="1">
        <f t="shared" si="202"/>
        <v>8.4</v>
      </c>
      <c r="Y630" s="1">
        <f t="shared" si="203"/>
        <v>0.0202702702702703</v>
      </c>
      <c r="Z630" s="1">
        <f t="shared" si="204"/>
        <v>0</v>
      </c>
      <c r="AA630" s="1">
        <f t="shared" si="205"/>
        <v>0</v>
      </c>
      <c r="AB630" s="1">
        <f t="shared" si="206"/>
        <v>0.1</v>
      </c>
      <c r="AC630" s="1">
        <f t="shared" si="207"/>
        <v>0</v>
      </c>
      <c r="AD630" s="1">
        <f t="shared" si="208"/>
        <v>1.1919966218609</v>
      </c>
      <c r="AE630" s="1">
        <f t="shared" si="209"/>
        <v>0.0135135135135135</v>
      </c>
      <c r="AF630" s="1">
        <f t="shared" si="210"/>
        <v>74</v>
      </c>
      <c r="AG630" s="1">
        <f t="shared" si="211"/>
        <v>0.74</v>
      </c>
      <c r="AH630" s="7">
        <f t="shared" si="212"/>
        <v>0.0992720463997227</v>
      </c>
      <c r="AI630" s="7" cm="1">
        <f t="array" ref="AI630">SQRT(SUMPRODUCT(N630:T630/100,(1-($N$4:$T$4/(SUMPRODUCT(N630:T630,$N$4:$T$4)/100)))^2))</f>
        <v>0.0287767213774032</v>
      </c>
      <c r="AJ630" s="7" cm="1">
        <f t="array" ref="AJ630">SUMPRODUCT(N630:T630,$N$3:$T$3)/100</f>
        <v>1.89809071555971</v>
      </c>
      <c r="AK630" s="7" cm="1">
        <f t="array" ref="AK630">SUMPRODUCT(N630:T630/100,($N$3:$T$3-(SUMPRODUCT(N630:T630,$N$3:$T$3)/100))^2)</f>
        <v>0.00140286012613509</v>
      </c>
      <c r="AL630" s="7" cm="1">
        <f t="array" ref="AL630">SUMPRODUCT(N630:T630/100,($N$2:$T$2-(SUMPRODUCT(N630:T630,$N$2:$T$2)/100))^2)</f>
        <v>1.81447215096026</v>
      </c>
      <c r="AM630" s="7" cm="1">
        <f t="array" ref="AM630">SUMPRODUCT(N630:T630,$N$2:$T$2)/100</f>
        <v>10.6799848968744</v>
      </c>
      <c r="AN630" s="1" cm="1">
        <f t="array" ref="AN630">SUMPRODUCT(N630:T630,$N$1:$T$1)/100</f>
        <v>1117.58124787837</v>
      </c>
      <c r="AO630" s="1" cm="1">
        <f t="array" ref="AO630">-8.314*SUMPRODUCT((N630:T630/100)*LN(N630:T630/100+0.000000000001))</f>
        <v>3.37316729791843</v>
      </c>
      <c r="AP630" s="1" cm="1">
        <f t="array" ref="AP630">SUMPRODUCT((N630:T630/100)^2)</f>
        <v>0.816295837323495</v>
      </c>
      <c r="AQ630" s="1" cm="1">
        <f t="array" ref="AQ630">1/SUMPRODUCT((N630:T630/100)^2)</f>
        <v>1.22504606084829</v>
      </c>
      <c r="AR630" s="1" t="s">
        <v>50</v>
      </c>
      <c r="AS630" s="6">
        <f t="shared" si="213"/>
        <v>1</v>
      </c>
      <c r="AT630" s="1">
        <v>969.85</v>
      </c>
      <c r="AU630" s="1">
        <v>4</v>
      </c>
      <c r="AV630" s="1">
        <v>80</v>
      </c>
      <c r="AW630" s="1">
        <v>449.85</v>
      </c>
      <c r="AX630" s="1">
        <v>30</v>
      </c>
      <c r="AY630" s="5">
        <f t="shared" si="214"/>
        <v>359.88</v>
      </c>
      <c r="AZ630" s="1">
        <f t="shared" si="215"/>
        <v>24</v>
      </c>
      <c r="BA630" s="1">
        <f t="shared" si="216"/>
        <v>13495.5</v>
      </c>
      <c r="BB630" s="1">
        <f t="shared" si="217"/>
        <v>520</v>
      </c>
      <c r="BC630" s="1" t="s">
        <v>51</v>
      </c>
      <c r="BD630" s="1">
        <v>238</v>
      </c>
      <c r="BE630" s="1" t="s">
        <v>52</v>
      </c>
      <c r="BF630" s="1" t="s">
        <v>52</v>
      </c>
      <c r="BG630" s="1">
        <v>47</v>
      </c>
      <c r="BH630" s="1">
        <f t="shared" si="218"/>
        <v>0.336530967105625</v>
      </c>
      <c r="BI630" s="1">
        <f t="shared" si="219"/>
        <v>0.72284929898718</v>
      </c>
    </row>
    <row r="631" spans="1:61">
      <c r="A631" s="1">
        <v>815</v>
      </c>
      <c r="B631" s="1" t="s">
        <v>96</v>
      </c>
      <c r="C631" s="1" t="str">
        <f>_xlfn.XLOOKUP(A631,All!$A:$A,All!$C:$C,"")</f>
        <v>Cu-Cr-Mg-Ni-Si</v>
      </c>
      <c r="D631" s="1">
        <v>2</v>
      </c>
      <c r="E631" s="1" t="s">
        <v>1344</v>
      </c>
      <c r="F631" s="1">
        <f t="shared" si="198"/>
        <v>92.35</v>
      </c>
      <c r="G631" s="1">
        <v>0</v>
      </c>
      <c r="H631" s="1">
        <v>0.1</v>
      </c>
      <c r="I631" s="1">
        <v>0.15</v>
      </c>
      <c r="J631" s="1">
        <v>6</v>
      </c>
      <c r="K631" s="1">
        <v>1.4</v>
      </c>
      <c r="L631" s="1">
        <v>0</v>
      </c>
      <c r="M631" s="1" t="s">
        <v>1345</v>
      </c>
      <c r="N631" s="1" cm="1">
        <f t="array" ref="N631">(F631/$F$4)/SUMPRODUCT($F631:$L631/$F$4:$L$4)*100</f>
        <v>90.0727953600277</v>
      </c>
      <c r="O631" s="1" cm="1">
        <f t="array" ref="O631">(G631/$G$4)/SUMPRODUCT($F631:$L631/$F$4:$L$4)*100</f>
        <v>0</v>
      </c>
      <c r="P631" s="1" cm="1">
        <f t="array" ref="P631">(H631/$H$4)/SUMPRODUCT($F631:$L631/$F$4:$L$4)*100</f>
        <v>0.11919966218609</v>
      </c>
      <c r="Q631" s="1" cm="1">
        <f t="array" ref="Q631">(I631/$I$4)/SUMPRODUCT($F631:$L631/$F$4:$L$4)*100</f>
        <v>0.38250806223172</v>
      </c>
      <c r="R631" s="1" cm="1">
        <f t="array" ref="R631">(J631/$J$4)/SUMPRODUCT($F631:$L631/$F$4:$L$4)*100</f>
        <v>6.33592316122327</v>
      </c>
      <c r="S631" s="1" cm="1">
        <f t="array" ref="S631">(K631/$K$4)/SUMPRODUCT($F631:$L631/$F$4:$L$4)*100</f>
        <v>3.08957375433119</v>
      </c>
      <c r="T631" s="1" cm="1">
        <f t="array" ref="T631">(L631/$L$4)/SUMPRODUCT($F631:$L631/$F$4:$L$4)*100</f>
        <v>0</v>
      </c>
      <c r="U631" s="1">
        <f t="shared" si="199"/>
        <v>100</v>
      </c>
      <c r="V631" s="1">
        <f t="shared" si="200"/>
        <v>4.28571428571429</v>
      </c>
      <c r="W631" s="1">
        <f t="shared" si="201"/>
        <v>7.4</v>
      </c>
      <c r="X631" s="1">
        <f t="shared" si="202"/>
        <v>8.4</v>
      </c>
      <c r="Y631" s="1">
        <f t="shared" si="203"/>
        <v>0.0202702702702703</v>
      </c>
      <c r="Z631" s="1">
        <f t="shared" si="204"/>
        <v>0</v>
      </c>
      <c r="AA631" s="1">
        <f t="shared" si="205"/>
        <v>0</v>
      </c>
      <c r="AB631" s="1">
        <f t="shared" si="206"/>
        <v>0.1</v>
      </c>
      <c r="AC631" s="1">
        <f t="shared" si="207"/>
        <v>0</v>
      </c>
      <c r="AD631" s="1">
        <f t="shared" si="208"/>
        <v>1.1919966218609</v>
      </c>
      <c r="AE631" s="1">
        <f t="shared" si="209"/>
        <v>0.0135135135135135</v>
      </c>
      <c r="AF631" s="1">
        <f t="shared" si="210"/>
        <v>74</v>
      </c>
      <c r="AG631" s="1">
        <f t="shared" si="211"/>
        <v>0.74</v>
      </c>
      <c r="AH631" s="7">
        <f t="shared" si="212"/>
        <v>0.0992720463997227</v>
      </c>
      <c r="AI631" s="7" cm="1">
        <f t="array" ref="AI631">SQRT(SUMPRODUCT(N631:T631/100,(1-($N$4:$T$4/(SUMPRODUCT(N631:T631,$N$4:$T$4)/100)))^2))</f>
        <v>0.0287767213774032</v>
      </c>
      <c r="AJ631" s="7" cm="1">
        <f t="array" ref="AJ631">SUMPRODUCT(N631:T631,$N$3:$T$3)/100</f>
        <v>1.89809071555971</v>
      </c>
      <c r="AK631" s="7" cm="1">
        <f t="array" ref="AK631">SUMPRODUCT(N631:T631/100,($N$3:$T$3-(SUMPRODUCT(N631:T631,$N$3:$T$3)/100))^2)</f>
        <v>0.00140286012613509</v>
      </c>
      <c r="AL631" s="7" cm="1">
        <f t="array" ref="AL631">SUMPRODUCT(N631:T631/100,($N$2:$T$2-(SUMPRODUCT(N631:T631,$N$2:$T$2)/100))^2)</f>
        <v>1.81447215096026</v>
      </c>
      <c r="AM631" s="7" cm="1">
        <f t="array" ref="AM631">SUMPRODUCT(N631:T631,$N$2:$T$2)/100</f>
        <v>10.6799848968744</v>
      </c>
      <c r="AN631" s="1" cm="1">
        <f t="array" ref="AN631">SUMPRODUCT(N631:T631,$N$1:$T$1)/100</f>
        <v>1117.58124787837</v>
      </c>
      <c r="AO631" s="1" cm="1">
        <f t="array" ref="AO631">-8.314*SUMPRODUCT((N631:T631/100)*LN(N631:T631/100+0.000000000001))</f>
        <v>3.37316729791843</v>
      </c>
      <c r="AP631" s="1" cm="1">
        <f t="array" ref="AP631">SUMPRODUCT((N631:T631/100)^2)</f>
        <v>0.816295837323495</v>
      </c>
      <c r="AQ631" s="1" cm="1">
        <f t="array" ref="AQ631">1/SUMPRODUCT((N631:T631/100)^2)</f>
        <v>1.22504606084829</v>
      </c>
      <c r="AR631" s="1" t="s">
        <v>50</v>
      </c>
      <c r="AS631" s="6">
        <f t="shared" si="213"/>
        <v>1</v>
      </c>
      <c r="AT631" s="1">
        <v>969.85</v>
      </c>
      <c r="AU631" s="1">
        <v>4</v>
      </c>
      <c r="AV631" s="1">
        <v>80</v>
      </c>
      <c r="AW631" s="1">
        <v>449.85</v>
      </c>
      <c r="AX631" s="1">
        <v>26</v>
      </c>
      <c r="AY631" s="5">
        <f t="shared" si="214"/>
        <v>359.88</v>
      </c>
      <c r="AZ631" s="1">
        <f t="shared" si="215"/>
        <v>20.8</v>
      </c>
      <c r="BA631" s="1">
        <f t="shared" si="216"/>
        <v>11696.1</v>
      </c>
      <c r="BB631" s="1">
        <f t="shared" si="217"/>
        <v>520</v>
      </c>
      <c r="BC631" s="1" t="s">
        <v>51</v>
      </c>
      <c r="BD631" s="1">
        <v>248</v>
      </c>
      <c r="BE631" s="1" t="s">
        <v>52</v>
      </c>
      <c r="BF631" s="1" t="s">
        <v>52</v>
      </c>
      <c r="BG631" s="1">
        <v>47</v>
      </c>
      <c r="BH631" s="1">
        <f t="shared" si="218"/>
        <v>0.465140217691276</v>
      </c>
      <c r="BI631" s="1">
        <f t="shared" si="219"/>
        <v>0.703988669853818</v>
      </c>
    </row>
    <row r="632" spans="1:61">
      <c r="A632" s="1">
        <v>812</v>
      </c>
      <c r="B632" s="1" t="s">
        <v>96</v>
      </c>
      <c r="C632" s="1" t="str">
        <f>_xlfn.XLOOKUP(A632,All!$A:$A,All!$C:$C,"")</f>
        <v>Cu-Cr-Mg-Ni-Si</v>
      </c>
      <c r="D632" s="1">
        <v>2</v>
      </c>
      <c r="E632" s="1" t="s">
        <v>1344</v>
      </c>
      <c r="F632" s="1">
        <f t="shared" si="198"/>
        <v>92.35</v>
      </c>
      <c r="G632" s="1">
        <v>0</v>
      </c>
      <c r="H632" s="1">
        <v>0.1</v>
      </c>
      <c r="I632" s="1">
        <v>0.15</v>
      </c>
      <c r="J632" s="1">
        <v>6</v>
      </c>
      <c r="K632" s="1">
        <v>1.4</v>
      </c>
      <c r="L632" s="1">
        <v>0</v>
      </c>
      <c r="M632" s="1" t="s">
        <v>1345</v>
      </c>
      <c r="N632" s="1" cm="1">
        <f t="array" ref="N632">(F632/$F$4)/SUMPRODUCT($F632:$L632/$F$4:$L$4)*100</f>
        <v>90.0727953600277</v>
      </c>
      <c r="O632" s="1" cm="1">
        <f t="array" ref="O632">(G632/$G$4)/SUMPRODUCT($F632:$L632/$F$4:$L$4)*100</f>
        <v>0</v>
      </c>
      <c r="P632" s="1" cm="1">
        <f t="array" ref="P632">(H632/$H$4)/SUMPRODUCT($F632:$L632/$F$4:$L$4)*100</f>
        <v>0.11919966218609</v>
      </c>
      <c r="Q632" s="1" cm="1">
        <f t="array" ref="Q632">(I632/$I$4)/SUMPRODUCT($F632:$L632/$F$4:$L$4)*100</f>
        <v>0.38250806223172</v>
      </c>
      <c r="R632" s="1" cm="1">
        <f t="array" ref="R632">(J632/$J$4)/SUMPRODUCT($F632:$L632/$F$4:$L$4)*100</f>
        <v>6.33592316122327</v>
      </c>
      <c r="S632" s="1" cm="1">
        <f t="array" ref="S632">(K632/$K$4)/SUMPRODUCT($F632:$L632/$F$4:$L$4)*100</f>
        <v>3.08957375433119</v>
      </c>
      <c r="T632" s="1" cm="1">
        <f t="array" ref="T632">(L632/$L$4)/SUMPRODUCT($F632:$L632/$F$4:$L$4)*100</f>
        <v>0</v>
      </c>
      <c r="U632" s="1">
        <f t="shared" si="199"/>
        <v>100</v>
      </c>
      <c r="V632" s="1">
        <f t="shared" si="200"/>
        <v>4.28571428571429</v>
      </c>
      <c r="W632" s="1">
        <f t="shared" si="201"/>
        <v>7.4</v>
      </c>
      <c r="X632" s="1">
        <f t="shared" si="202"/>
        <v>8.4</v>
      </c>
      <c r="Y632" s="1">
        <f t="shared" si="203"/>
        <v>0.0202702702702703</v>
      </c>
      <c r="Z632" s="1">
        <f t="shared" si="204"/>
        <v>0</v>
      </c>
      <c r="AA632" s="1">
        <f t="shared" si="205"/>
        <v>0</v>
      </c>
      <c r="AB632" s="1">
        <f t="shared" si="206"/>
        <v>0.1</v>
      </c>
      <c r="AC632" s="1">
        <f t="shared" si="207"/>
        <v>0</v>
      </c>
      <c r="AD632" s="1">
        <f t="shared" si="208"/>
        <v>1.1919966218609</v>
      </c>
      <c r="AE632" s="1">
        <f t="shared" si="209"/>
        <v>0.0135135135135135</v>
      </c>
      <c r="AF632" s="1">
        <f t="shared" si="210"/>
        <v>74</v>
      </c>
      <c r="AG632" s="1">
        <f t="shared" si="211"/>
        <v>0.74</v>
      </c>
      <c r="AH632" s="7">
        <f t="shared" si="212"/>
        <v>0.0992720463997227</v>
      </c>
      <c r="AI632" s="7" cm="1">
        <f t="array" ref="AI632">SQRT(SUMPRODUCT(N632:T632/100,(1-($N$4:$T$4/(SUMPRODUCT(N632:T632,$N$4:$T$4)/100)))^2))</f>
        <v>0.0287767213774032</v>
      </c>
      <c r="AJ632" s="7" cm="1">
        <f t="array" ref="AJ632">SUMPRODUCT(N632:T632,$N$3:$T$3)/100</f>
        <v>1.89809071555971</v>
      </c>
      <c r="AK632" s="7" cm="1">
        <f t="array" ref="AK632">SUMPRODUCT(N632:T632/100,($N$3:$T$3-(SUMPRODUCT(N632:T632,$N$3:$T$3)/100))^2)</f>
        <v>0.00140286012613509</v>
      </c>
      <c r="AL632" s="7" cm="1">
        <f t="array" ref="AL632">SUMPRODUCT(N632:T632/100,($N$2:$T$2-(SUMPRODUCT(N632:T632,$N$2:$T$2)/100))^2)</f>
        <v>1.81447215096026</v>
      </c>
      <c r="AM632" s="7" cm="1">
        <f t="array" ref="AM632">SUMPRODUCT(N632:T632,$N$2:$T$2)/100</f>
        <v>10.6799848968744</v>
      </c>
      <c r="AN632" s="1" cm="1">
        <f t="array" ref="AN632">SUMPRODUCT(N632:T632,$N$1:$T$1)/100</f>
        <v>1117.58124787837</v>
      </c>
      <c r="AO632" s="1" cm="1">
        <f t="array" ref="AO632">-8.314*SUMPRODUCT((N632:T632/100)*LN(N632:T632/100+0.000000000001))</f>
        <v>3.37316729791843</v>
      </c>
      <c r="AP632" s="1" cm="1">
        <f t="array" ref="AP632">SUMPRODUCT((N632:T632/100)^2)</f>
        <v>0.816295837323495</v>
      </c>
      <c r="AQ632" s="1" cm="1">
        <f t="array" ref="AQ632">1/SUMPRODUCT((N632:T632/100)^2)</f>
        <v>1.22504606084829</v>
      </c>
      <c r="AR632" s="1" t="s">
        <v>50</v>
      </c>
      <c r="AS632" s="6">
        <f t="shared" si="213"/>
        <v>1</v>
      </c>
      <c r="AT632" s="1">
        <v>969.85</v>
      </c>
      <c r="AU632" s="1">
        <v>4</v>
      </c>
      <c r="AV632" s="1">
        <v>80</v>
      </c>
      <c r="AW632" s="1">
        <v>449.85</v>
      </c>
      <c r="AX632" s="1">
        <v>23</v>
      </c>
      <c r="AY632" s="5">
        <f t="shared" si="214"/>
        <v>359.88</v>
      </c>
      <c r="AZ632" s="1">
        <f t="shared" si="215"/>
        <v>18.4</v>
      </c>
      <c r="BA632" s="1">
        <f t="shared" si="216"/>
        <v>10346.55</v>
      </c>
      <c r="BB632" s="1">
        <f t="shared" si="217"/>
        <v>520</v>
      </c>
      <c r="BC632" s="1" t="s">
        <v>51</v>
      </c>
      <c r="BD632" s="1">
        <v>252</v>
      </c>
      <c r="BE632" s="1" t="s">
        <v>52</v>
      </c>
      <c r="BF632" s="1" t="s">
        <v>52</v>
      </c>
      <c r="BG632" s="1">
        <v>47</v>
      </c>
      <c r="BH632" s="1">
        <f t="shared" si="218"/>
        <v>0.516583917925536</v>
      </c>
      <c r="BI632" s="1">
        <f t="shared" si="219"/>
        <v>0.696679662727248</v>
      </c>
    </row>
    <row r="633" spans="1:61">
      <c r="A633" s="1">
        <v>793</v>
      </c>
      <c r="B633" s="1" t="s">
        <v>96</v>
      </c>
      <c r="C633" s="1" t="str">
        <f>_xlfn.XLOOKUP(A633,All!$A:$A,All!$C:$C,"")</f>
        <v>Cu-Cr-Mg-Ni-Si</v>
      </c>
      <c r="D633" s="1">
        <v>2</v>
      </c>
      <c r="E633" s="1" t="s">
        <v>1344</v>
      </c>
      <c r="F633" s="1">
        <f t="shared" si="198"/>
        <v>92.35</v>
      </c>
      <c r="G633" s="1">
        <v>0</v>
      </c>
      <c r="H633" s="1">
        <v>0.1</v>
      </c>
      <c r="I633" s="1">
        <v>0.15</v>
      </c>
      <c r="J633" s="1">
        <v>6</v>
      </c>
      <c r="K633" s="1">
        <v>1.4</v>
      </c>
      <c r="L633" s="1">
        <v>0</v>
      </c>
      <c r="M633" s="1" t="s">
        <v>1345</v>
      </c>
      <c r="N633" s="1" cm="1">
        <f t="array" ref="N633">(F633/$F$4)/SUMPRODUCT($F633:$L633/$F$4:$L$4)*100</f>
        <v>90.0727953600277</v>
      </c>
      <c r="O633" s="1" cm="1">
        <f t="array" ref="O633">(G633/$G$4)/SUMPRODUCT($F633:$L633/$F$4:$L$4)*100</f>
        <v>0</v>
      </c>
      <c r="P633" s="1" cm="1">
        <f t="array" ref="P633">(H633/$H$4)/SUMPRODUCT($F633:$L633/$F$4:$L$4)*100</f>
        <v>0.11919966218609</v>
      </c>
      <c r="Q633" s="1" cm="1">
        <f t="array" ref="Q633">(I633/$I$4)/SUMPRODUCT($F633:$L633/$F$4:$L$4)*100</f>
        <v>0.38250806223172</v>
      </c>
      <c r="R633" s="1" cm="1">
        <f t="array" ref="R633">(J633/$J$4)/SUMPRODUCT($F633:$L633/$F$4:$L$4)*100</f>
        <v>6.33592316122327</v>
      </c>
      <c r="S633" s="1" cm="1">
        <f t="array" ref="S633">(K633/$K$4)/SUMPRODUCT($F633:$L633/$F$4:$L$4)*100</f>
        <v>3.08957375433119</v>
      </c>
      <c r="T633" s="1" cm="1">
        <f t="array" ref="T633">(L633/$L$4)/SUMPRODUCT($F633:$L633/$F$4:$L$4)*100</f>
        <v>0</v>
      </c>
      <c r="U633" s="1">
        <f t="shared" si="199"/>
        <v>100</v>
      </c>
      <c r="V633" s="1">
        <f t="shared" si="200"/>
        <v>4.28571428571429</v>
      </c>
      <c r="W633" s="1">
        <f t="shared" si="201"/>
        <v>7.4</v>
      </c>
      <c r="X633" s="1">
        <f t="shared" si="202"/>
        <v>8.4</v>
      </c>
      <c r="Y633" s="1">
        <f t="shared" si="203"/>
        <v>0.0202702702702703</v>
      </c>
      <c r="Z633" s="1">
        <f t="shared" si="204"/>
        <v>0</v>
      </c>
      <c r="AA633" s="1">
        <f t="shared" si="205"/>
        <v>0</v>
      </c>
      <c r="AB633" s="1">
        <f t="shared" si="206"/>
        <v>0.1</v>
      </c>
      <c r="AC633" s="1">
        <f t="shared" si="207"/>
        <v>0</v>
      </c>
      <c r="AD633" s="1">
        <f t="shared" si="208"/>
        <v>1.1919966218609</v>
      </c>
      <c r="AE633" s="1">
        <f t="shared" si="209"/>
        <v>0.0135135135135135</v>
      </c>
      <c r="AF633" s="1">
        <f t="shared" si="210"/>
        <v>74</v>
      </c>
      <c r="AG633" s="1">
        <f t="shared" si="211"/>
        <v>0.74</v>
      </c>
      <c r="AH633" s="7">
        <f t="shared" si="212"/>
        <v>0.0992720463997227</v>
      </c>
      <c r="AI633" s="7" cm="1">
        <f t="array" ref="AI633">SQRT(SUMPRODUCT(N633:T633/100,(1-($N$4:$T$4/(SUMPRODUCT(N633:T633,$N$4:$T$4)/100)))^2))</f>
        <v>0.0287767213774032</v>
      </c>
      <c r="AJ633" s="7" cm="1">
        <f t="array" ref="AJ633">SUMPRODUCT(N633:T633,$N$3:$T$3)/100</f>
        <v>1.89809071555971</v>
      </c>
      <c r="AK633" s="7" cm="1">
        <f t="array" ref="AK633">SUMPRODUCT(N633:T633/100,($N$3:$T$3-(SUMPRODUCT(N633:T633,$N$3:$T$3)/100))^2)</f>
        <v>0.00140286012613509</v>
      </c>
      <c r="AL633" s="7" cm="1">
        <f t="array" ref="AL633">SUMPRODUCT(N633:T633/100,($N$2:$T$2-(SUMPRODUCT(N633:T633,$N$2:$T$2)/100))^2)</f>
        <v>1.81447215096026</v>
      </c>
      <c r="AM633" s="7" cm="1">
        <f t="array" ref="AM633">SUMPRODUCT(N633:T633,$N$2:$T$2)/100</f>
        <v>10.6799848968744</v>
      </c>
      <c r="AN633" s="1" cm="1">
        <f t="array" ref="AN633">SUMPRODUCT(N633:T633,$N$1:$T$1)/100</f>
        <v>1117.58124787837</v>
      </c>
      <c r="AO633" s="1" cm="1">
        <f t="array" ref="AO633">-8.314*SUMPRODUCT((N633:T633/100)*LN(N633:T633/100+0.000000000001))</f>
        <v>3.37316729791843</v>
      </c>
      <c r="AP633" s="1" cm="1">
        <f t="array" ref="AP633">SUMPRODUCT((N633:T633/100)^2)</f>
        <v>0.816295837323495</v>
      </c>
      <c r="AQ633" s="1" cm="1">
        <f t="array" ref="AQ633">1/SUMPRODUCT((N633:T633/100)^2)</f>
        <v>1.22504606084829</v>
      </c>
      <c r="AR633" s="1" t="s">
        <v>50</v>
      </c>
      <c r="AS633" s="6">
        <f t="shared" si="213"/>
        <v>1</v>
      </c>
      <c r="AT633" s="1">
        <v>969.85</v>
      </c>
      <c r="AU633" s="1">
        <v>4</v>
      </c>
      <c r="AV633" s="1">
        <v>80</v>
      </c>
      <c r="AW633" s="1">
        <v>449.85</v>
      </c>
      <c r="AX633" s="1">
        <v>20</v>
      </c>
      <c r="AY633" s="5">
        <f t="shared" si="214"/>
        <v>359.88</v>
      </c>
      <c r="AZ633" s="1">
        <f t="shared" si="215"/>
        <v>16</v>
      </c>
      <c r="BA633" s="1">
        <f t="shared" si="216"/>
        <v>8997</v>
      </c>
      <c r="BB633" s="1">
        <f t="shared" si="217"/>
        <v>520</v>
      </c>
      <c r="BC633" s="1" t="s">
        <v>51</v>
      </c>
      <c r="BD633" s="1">
        <v>259</v>
      </c>
      <c r="BE633" s="1" t="s">
        <v>52</v>
      </c>
      <c r="BF633" s="1" t="s">
        <v>52</v>
      </c>
      <c r="BG633" s="1">
        <v>46</v>
      </c>
      <c r="BH633" s="1">
        <f t="shared" si="218"/>
        <v>0.606610393335492</v>
      </c>
      <c r="BI633" s="1">
        <f t="shared" si="219"/>
        <v>0.694543170076781</v>
      </c>
    </row>
    <row r="634" spans="1:61">
      <c r="A634" s="1">
        <v>782</v>
      </c>
      <c r="B634" s="1" t="s">
        <v>96</v>
      </c>
      <c r="C634" s="1" t="str">
        <f>_xlfn.XLOOKUP(A634,All!$A:$A,All!$C:$C,"")</f>
        <v>Cu-Cr-Mg-Ni-Si</v>
      </c>
      <c r="D634" s="1">
        <v>2</v>
      </c>
      <c r="E634" s="1" t="s">
        <v>1344</v>
      </c>
      <c r="F634" s="1">
        <f t="shared" si="198"/>
        <v>92.35</v>
      </c>
      <c r="G634" s="1">
        <v>0</v>
      </c>
      <c r="H634" s="1">
        <v>0.1</v>
      </c>
      <c r="I634" s="1">
        <v>0.15</v>
      </c>
      <c r="J634" s="1">
        <v>6</v>
      </c>
      <c r="K634" s="1">
        <v>1.4</v>
      </c>
      <c r="L634" s="1">
        <v>0</v>
      </c>
      <c r="M634" s="1" t="s">
        <v>1345</v>
      </c>
      <c r="N634" s="1" cm="1">
        <f t="array" ref="N634">(F634/$F$4)/SUMPRODUCT($F634:$L634/$F$4:$L$4)*100</f>
        <v>90.0727953600277</v>
      </c>
      <c r="O634" s="1" cm="1">
        <f t="array" ref="O634">(G634/$G$4)/SUMPRODUCT($F634:$L634/$F$4:$L$4)*100</f>
        <v>0</v>
      </c>
      <c r="P634" s="1" cm="1">
        <f t="array" ref="P634">(H634/$H$4)/SUMPRODUCT($F634:$L634/$F$4:$L$4)*100</f>
        <v>0.11919966218609</v>
      </c>
      <c r="Q634" s="1" cm="1">
        <f t="array" ref="Q634">(I634/$I$4)/SUMPRODUCT($F634:$L634/$F$4:$L$4)*100</f>
        <v>0.38250806223172</v>
      </c>
      <c r="R634" s="1" cm="1">
        <f t="array" ref="R634">(J634/$J$4)/SUMPRODUCT($F634:$L634/$F$4:$L$4)*100</f>
        <v>6.33592316122327</v>
      </c>
      <c r="S634" s="1" cm="1">
        <f t="array" ref="S634">(K634/$K$4)/SUMPRODUCT($F634:$L634/$F$4:$L$4)*100</f>
        <v>3.08957375433119</v>
      </c>
      <c r="T634" s="1" cm="1">
        <f t="array" ref="T634">(L634/$L$4)/SUMPRODUCT($F634:$L634/$F$4:$L$4)*100</f>
        <v>0</v>
      </c>
      <c r="U634" s="1">
        <f t="shared" si="199"/>
        <v>100</v>
      </c>
      <c r="V634" s="1">
        <f t="shared" si="200"/>
        <v>4.28571428571429</v>
      </c>
      <c r="W634" s="1">
        <f t="shared" si="201"/>
        <v>7.4</v>
      </c>
      <c r="X634" s="1">
        <f t="shared" si="202"/>
        <v>8.4</v>
      </c>
      <c r="Y634" s="1">
        <f t="shared" si="203"/>
        <v>0.0202702702702703</v>
      </c>
      <c r="Z634" s="1">
        <f t="shared" si="204"/>
        <v>0</v>
      </c>
      <c r="AA634" s="1">
        <f t="shared" si="205"/>
        <v>0</v>
      </c>
      <c r="AB634" s="1">
        <f t="shared" si="206"/>
        <v>0.1</v>
      </c>
      <c r="AC634" s="1">
        <f t="shared" si="207"/>
        <v>0</v>
      </c>
      <c r="AD634" s="1">
        <f t="shared" si="208"/>
        <v>1.1919966218609</v>
      </c>
      <c r="AE634" s="1">
        <f t="shared" si="209"/>
        <v>0.0135135135135135</v>
      </c>
      <c r="AF634" s="1">
        <f t="shared" si="210"/>
        <v>74</v>
      </c>
      <c r="AG634" s="1">
        <f t="shared" si="211"/>
        <v>0.74</v>
      </c>
      <c r="AH634" s="7">
        <f t="shared" si="212"/>
        <v>0.0992720463997227</v>
      </c>
      <c r="AI634" s="7" cm="1">
        <f t="array" ref="AI634">SQRT(SUMPRODUCT(N634:T634/100,(1-($N$4:$T$4/(SUMPRODUCT(N634:T634,$N$4:$T$4)/100)))^2))</f>
        <v>0.0287767213774032</v>
      </c>
      <c r="AJ634" s="7" cm="1">
        <f t="array" ref="AJ634">SUMPRODUCT(N634:T634,$N$3:$T$3)/100</f>
        <v>1.89809071555971</v>
      </c>
      <c r="AK634" s="7" cm="1">
        <f t="array" ref="AK634">SUMPRODUCT(N634:T634/100,($N$3:$T$3-(SUMPRODUCT(N634:T634,$N$3:$T$3)/100))^2)</f>
        <v>0.00140286012613509</v>
      </c>
      <c r="AL634" s="7" cm="1">
        <f t="array" ref="AL634">SUMPRODUCT(N634:T634/100,($N$2:$T$2-(SUMPRODUCT(N634:T634,$N$2:$T$2)/100))^2)</f>
        <v>1.81447215096026</v>
      </c>
      <c r="AM634" s="7" cm="1">
        <f t="array" ref="AM634">SUMPRODUCT(N634:T634,$N$2:$T$2)/100</f>
        <v>10.6799848968744</v>
      </c>
      <c r="AN634" s="1" cm="1">
        <f t="array" ref="AN634">SUMPRODUCT(N634:T634,$N$1:$T$1)/100</f>
        <v>1117.58124787837</v>
      </c>
      <c r="AO634" s="1" cm="1">
        <f t="array" ref="AO634">-8.314*SUMPRODUCT((N634:T634/100)*LN(N634:T634/100+0.000000000001))</f>
        <v>3.37316729791843</v>
      </c>
      <c r="AP634" s="1" cm="1">
        <f t="array" ref="AP634">SUMPRODUCT((N634:T634/100)^2)</f>
        <v>0.816295837323495</v>
      </c>
      <c r="AQ634" s="1" cm="1">
        <f t="array" ref="AQ634">1/SUMPRODUCT((N634:T634/100)^2)</f>
        <v>1.22504606084829</v>
      </c>
      <c r="AR634" s="1" t="s">
        <v>50</v>
      </c>
      <c r="AS634" s="6">
        <f t="shared" si="213"/>
        <v>1</v>
      </c>
      <c r="AT634" s="1">
        <v>969.85</v>
      </c>
      <c r="AU634" s="1">
        <v>4</v>
      </c>
      <c r="AV634" s="1">
        <v>80</v>
      </c>
      <c r="AW634" s="1">
        <v>449.85</v>
      </c>
      <c r="AX634" s="1">
        <v>17</v>
      </c>
      <c r="AY634" s="5">
        <f t="shared" si="214"/>
        <v>359.88</v>
      </c>
      <c r="AZ634" s="1">
        <f t="shared" si="215"/>
        <v>13.6</v>
      </c>
      <c r="BA634" s="1">
        <f t="shared" si="216"/>
        <v>7647.45</v>
      </c>
      <c r="BB634" s="1">
        <f t="shared" si="217"/>
        <v>520</v>
      </c>
      <c r="BC634" s="1" t="s">
        <v>51</v>
      </c>
      <c r="BD634" s="1">
        <v>264</v>
      </c>
      <c r="BE634" s="1" t="s">
        <v>52</v>
      </c>
      <c r="BF634" s="1" t="s">
        <v>52</v>
      </c>
      <c r="BG634" s="1">
        <v>46</v>
      </c>
      <c r="BH634" s="1">
        <f t="shared" si="218"/>
        <v>0.670915018628318</v>
      </c>
      <c r="BI634" s="1">
        <f t="shared" si="219"/>
        <v>0.686057894581173</v>
      </c>
    </row>
    <row r="635" spans="1:61">
      <c r="A635" s="1">
        <v>763</v>
      </c>
      <c r="B635" s="1" t="s">
        <v>96</v>
      </c>
      <c r="C635" s="1" t="str">
        <f>_xlfn.XLOOKUP(A635,All!$A:$A,All!$C:$C,"")</f>
        <v>Cu-Cr-Mg-Ni-Si</v>
      </c>
      <c r="D635" s="1">
        <v>2</v>
      </c>
      <c r="E635" s="1" t="s">
        <v>1344</v>
      </c>
      <c r="F635" s="1">
        <f t="shared" si="198"/>
        <v>92.35</v>
      </c>
      <c r="G635" s="1">
        <v>0</v>
      </c>
      <c r="H635" s="1">
        <v>0.1</v>
      </c>
      <c r="I635" s="1">
        <v>0.15</v>
      </c>
      <c r="J635" s="1">
        <v>6</v>
      </c>
      <c r="K635" s="1">
        <v>1.4</v>
      </c>
      <c r="L635" s="1">
        <v>0</v>
      </c>
      <c r="M635" s="1" t="s">
        <v>1345</v>
      </c>
      <c r="N635" s="1" cm="1">
        <f t="array" ref="N635">(F635/$F$4)/SUMPRODUCT($F635:$L635/$F$4:$L$4)*100</f>
        <v>90.0727953600277</v>
      </c>
      <c r="O635" s="1" cm="1">
        <f t="array" ref="O635">(G635/$G$4)/SUMPRODUCT($F635:$L635/$F$4:$L$4)*100</f>
        <v>0</v>
      </c>
      <c r="P635" s="1" cm="1">
        <f t="array" ref="P635">(H635/$H$4)/SUMPRODUCT($F635:$L635/$F$4:$L$4)*100</f>
        <v>0.11919966218609</v>
      </c>
      <c r="Q635" s="1" cm="1">
        <f t="array" ref="Q635">(I635/$I$4)/SUMPRODUCT($F635:$L635/$F$4:$L$4)*100</f>
        <v>0.38250806223172</v>
      </c>
      <c r="R635" s="1" cm="1">
        <f t="array" ref="R635">(J635/$J$4)/SUMPRODUCT($F635:$L635/$F$4:$L$4)*100</f>
        <v>6.33592316122327</v>
      </c>
      <c r="S635" s="1" cm="1">
        <f t="array" ref="S635">(K635/$K$4)/SUMPRODUCT($F635:$L635/$F$4:$L$4)*100</f>
        <v>3.08957375433119</v>
      </c>
      <c r="T635" s="1" cm="1">
        <f t="array" ref="T635">(L635/$L$4)/SUMPRODUCT($F635:$L635/$F$4:$L$4)*100</f>
        <v>0</v>
      </c>
      <c r="U635" s="1">
        <f t="shared" si="199"/>
        <v>100</v>
      </c>
      <c r="V635" s="1">
        <f t="shared" si="200"/>
        <v>4.28571428571429</v>
      </c>
      <c r="W635" s="1">
        <f t="shared" si="201"/>
        <v>7.4</v>
      </c>
      <c r="X635" s="1">
        <f t="shared" si="202"/>
        <v>8.4</v>
      </c>
      <c r="Y635" s="1">
        <f t="shared" si="203"/>
        <v>0.0202702702702703</v>
      </c>
      <c r="Z635" s="1">
        <f t="shared" si="204"/>
        <v>0</v>
      </c>
      <c r="AA635" s="1">
        <f t="shared" si="205"/>
        <v>0</v>
      </c>
      <c r="AB635" s="1">
        <f t="shared" si="206"/>
        <v>0.1</v>
      </c>
      <c r="AC635" s="1">
        <f t="shared" si="207"/>
        <v>0</v>
      </c>
      <c r="AD635" s="1">
        <f t="shared" si="208"/>
        <v>1.1919966218609</v>
      </c>
      <c r="AE635" s="1">
        <f t="shared" si="209"/>
        <v>0.0135135135135135</v>
      </c>
      <c r="AF635" s="1">
        <f t="shared" si="210"/>
        <v>74</v>
      </c>
      <c r="AG635" s="1">
        <f t="shared" si="211"/>
        <v>0.74</v>
      </c>
      <c r="AH635" s="7">
        <f t="shared" si="212"/>
        <v>0.0992720463997227</v>
      </c>
      <c r="AI635" s="7" cm="1">
        <f t="array" ref="AI635">SQRT(SUMPRODUCT(N635:T635/100,(1-($N$4:$T$4/(SUMPRODUCT(N635:T635,$N$4:$T$4)/100)))^2))</f>
        <v>0.0287767213774032</v>
      </c>
      <c r="AJ635" s="7" cm="1">
        <f t="array" ref="AJ635">SUMPRODUCT(N635:T635,$N$3:$T$3)/100</f>
        <v>1.89809071555971</v>
      </c>
      <c r="AK635" s="7" cm="1">
        <f t="array" ref="AK635">SUMPRODUCT(N635:T635/100,($N$3:$T$3-(SUMPRODUCT(N635:T635,$N$3:$T$3)/100))^2)</f>
        <v>0.00140286012613509</v>
      </c>
      <c r="AL635" s="7" cm="1">
        <f t="array" ref="AL635">SUMPRODUCT(N635:T635/100,($N$2:$T$2-(SUMPRODUCT(N635:T635,$N$2:$T$2)/100))^2)</f>
        <v>1.81447215096026</v>
      </c>
      <c r="AM635" s="7" cm="1">
        <f t="array" ref="AM635">SUMPRODUCT(N635:T635,$N$2:$T$2)/100</f>
        <v>10.6799848968744</v>
      </c>
      <c r="AN635" s="1" cm="1">
        <f t="array" ref="AN635">SUMPRODUCT(N635:T635,$N$1:$T$1)/100</f>
        <v>1117.58124787837</v>
      </c>
      <c r="AO635" s="1" cm="1">
        <f t="array" ref="AO635">-8.314*SUMPRODUCT((N635:T635/100)*LN(N635:T635/100+0.000000000001))</f>
        <v>3.37316729791843</v>
      </c>
      <c r="AP635" s="1" cm="1">
        <f t="array" ref="AP635">SUMPRODUCT((N635:T635/100)^2)</f>
        <v>0.816295837323495</v>
      </c>
      <c r="AQ635" s="1" cm="1">
        <f t="array" ref="AQ635">1/SUMPRODUCT((N635:T635/100)^2)</f>
        <v>1.22504606084829</v>
      </c>
      <c r="AR635" s="1" t="s">
        <v>50</v>
      </c>
      <c r="AS635" s="6">
        <f t="shared" si="213"/>
        <v>1</v>
      </c>
      <c r="AT635" s="1">
        <v>969.85</v>
      </c>
      <c r="AU635" s="1">
        <v>4</v>
      </c>
      <c r="AV635" s="1">
        <v>80</v>
      </c>
      <c r="AW635" s="1">
        <v>449.85</v>
      </c>
      <c r="AX635" s="1">
        <v>15</v>
      </c>
      <c r="AY635" s="5">
        <f t="shared" si="214"/>
        <v>359.88</v>
      </c>
      <c r="AZ635" s="1">
        <f t="shared" si="215"/>
        <v>12</v>
      </c>
      <c r="BA635" s="1">
        <f t="shared" si="216"/>
        <v>6747.75</v>
      </c>
      <c r="BB635" s="1">
        <f t="shared" si="217"/>
        <v>520</v>
      </c>
      <c r="BC635" s="1" t="s">
        <v>51</v>
      </c>
      <c r="BD635" s="1">
        <v>269</v>
      </c>
      <c r="BE635" s="1" t="s">
        <v>52</v>
      </c>
      <c r="BF635" s="1" t="s">
        <v>52</v>
      </c>
      <c r="BG635" s="1">
        <v>45</v>
      </c>
      <c r="BH635" s="1">
        <f t="shared" si="218"/>
        <v>0.735219643921144</v>
      </c>
      <c r="BI635" s="1">
        <f t="shared" si="219"/>
        <v>0.688449255531412</v>
      </c>
    </row>
    <row r="636" spans="1:61">
      <c r="A636" s="1">
        <v>752</v>
      </c>
      <c r="B636" s="1" t="s">
        <v>96</v>
      </c>
      <c r="C636" s="1" t="str">
        <f>_xlfn.XLOOKUP(A636,All!$A:$A,All!$C:$C,"")</f>
        <v>Cu-Cr-Mg-Ni-Si</v>
      </c>
      <c r="D636" s="1">
        <v>2</v>
      </c>
      <c r="E636" s="1" t="s">
        <v>1344</v>
      </c>
      <c r="F636" s="1">
        <f t="shared" si="198"/>
        <v>92.35</v>
      </c>
      <c r="G636" s="1">
        <v>0</v>
      </c>
      <c r="H636" s="1">
        <v>0.1</v>
      </c>
      <c r="I636" s="1">
        <v>0.15</v>
      </c>
      <c r="J636" s="1">
        <v>6</v>
      </c>
      <c r="K636" s="1">
        <v>1.4</v>
      </c>
      <c r="L636" s="1">
        <v>0</v>
      </c>
      <c r="M636" s="1" t="s">
        <v>1345</v>
      </c>
      <c r="N636" s="1" cm="1">
        <f t="array" ref="N636">(F636/$F$4)/SUMPRODUCT($F636:$L636/$F$4:$L$4)*100</f>
        <v>90.0727953600277</v>
      </c>
      <c r="O636" s="1" cm="1">
        <f t="array" ref="O636">(G636/$G$4)/SUMPRODUCT($F636:$L636/$F$4:$L$4)*100</f>
        <v>0</v>
      </c>
      <c r="P636" s="1" cm="1">
        <f t="array" ref="P636">(H636/$H$4)/SUMPRODUCT($F636:$L636/$F$4:$L$4)*100</f>
        <v>0.11919966218609</v>
      </c>
      <c r="Q636" s="1" cm="1">
        <f t="array" ref="Q636">(I636/$I$4)/SUMPRODUCT($F636:$L636/$F$4:$L$4)*100</f>
        <v>0.38250806223172</v>
      </c>
      <c r="R636" s="1" cm="1">
        <f t="array" ref="R636">(J636/$J$4)/SUMPRODUCT($F636:$L636/$F$4:$L$4)*100</f>
        <v>6.33592316122327</v>
      </c>
      <c r="S636" s="1" cm="1">
        <f t="array" ref="S636">(K636/$K$4)/SUMPRODUCT($F636:$L636/$F$4:$L$4)*100</f>
        <v>3.08957375433119</v>
      </c>
      <c r="T636" s="1" cm="1">
        <f t="array" ref="T636">(L636/$L$4)/SUMPRODUCT($F636:$L636/$F$4:$L$4)*100</f>
        <v>0</v>
      </c>
      <c r="U636" s="1">
        <f t="shared" si="199"/>
        <v>100</v>
      </c>
      <c r="V636" s="1">
        <f t="shared" si="200"/>
        <v>4.28571428571429</v>
      </c>
      <c r="W636" s="1">
        <f t="shared" si="201"/>
        <v>7.4</v>
      </c>
      <c r="X636" s="1">
        <f t="shared" si="202"/>
        <v>8.4</v>
      </c>
      <c r="Y636" s="1">
        <f t="shared" si="203"/>
        <v>0.0202702702702703</v>
      </c>
      <c r="Z636" s="1">
        <f t="shared" si="204"/>
        <v>0</v>
      </c>
      <c r="AA636" s="1">
        <f t="shared" si="205"/>
        <v>0</v>
      </c>
      <c r="AB636" s="1">
        <f t="shared" si="206"/>
        <v>0.1</v>
      </c>
      <c r="AC636" s="1">
        <f t="shared" si="207"/>
        <v>0</v>
      </c>
      <c r="AD636" s="1">
        <f t="shared" si="208"/>
        <v>1.1919966218609</v>
      </c>
      <c r="AE636" s="1">
        <f t="shared" si="209"/>
        <v>0.0135135135135135</v>
      </c>
      <c r="AF636" s="1">
        <f t="shared" si="210"/>
        <v>74</v>
      </c>
      <c r="AG636" s="1">
        <f t="shared" si="211"/>
        <v>0.74</v>
      </c>
      <c r="AH636" s="7">
        <f t="shared" si="212"/>
        <v>0.0992720463997227</v>
      </c>
      <c r="AI636" s="7" cm="1">
        <f t="array" ref="AI636">SQRT(SUMPRODUCT(N636:T636/100,(1-($N$4:$T$4/(SUMPRODUCT(N636:T636,$N$4:$T$4)/100)))^2))</f>
        <v>0.0287767213774032</v>
      </c>
      <c r="AJ636" s="7" cm="1">
        <f t="array" ref="AJ636">SUMPRODUCT(N636:T636,$N$3:$T$3)/100</f>
        <v>1.89809071555971</v>
      </c>
      <c r="AK636" s="7" cm="1">
        <f t="array" ref="AK636">SUMPRODUCT(N636:T636/100,($N$3:$T$3-(SUMPRODUCT(N636:T636,$N$3:$T$3)/100))^2)</f>
        <v>0.00140286012613509</v>
      </c>
      <c r="AL636" s="7" cm="1">
        <f t="array" ref="AL636">SUMPRODUCT(N636:T636/100,($N$2:$T$2-(SUMPRODUCT(N636:T636,$N$2:$T$2)/100))^2)</f>
        <v>1.81447215096026</v>
      </c>
      <c r="AM636" s="7" cm="1">
        <f t="array" ref="AM636">SUMPRODUCT(N636:T636,$N$2:$T$2)/100</f>
        <v>10.6799848968744</v>
      </c>
      <c r="AN636" s="1" cm="1">
        <f t="array" ref="AN636">SUMPRODUCT(N636:T636,$N$1:$T$1)/100</f>
        <v>1117.58124787837</v>
      </c>
      <c r="AO636" s="1" cm="1">
        <f t="array" ref="AO636">-8.314*SUMPRODUCT((N636:T636/100)*LN(N636:T636/100+0.000000000001))</f>
        <v>3.37316729791843</v>
      </c>
      <c r="AP636" s="1" cm="1">
        <f t="array" ref="AP636">SUMPRODUCT((N636:T636/100)^2)</f>
        <v>0.816295837323495</v>
      </c>
      <c r="AQ636" s="1" cm="1">
        <f t="array" ref="AQ636">1/SUMPRODUCT((N636:T636/100)^2)</f>
        <v>1.22504606084829</v>
      </c>
      <c r="AR636" s="1" t="s">
        <v>50</v>
      </c>
      <c r="AS636" s="6">
        <f t="shared" si="213"/>
        <v>1</v>
      </c>
      <c r="AT636" s="1">
        <v>969.85</v>
      </c>
      <c r="AU636" s="1">
        <v>4</v>
      </c>
      <c r="AV636" s="1">
        <v>80</v>
      </c>
      <c r="AW636" s="1">
        <v>449.85</v>
      </c>
      <c r="AX636" s="1">
        <v>13</v>
      </c>
      <c r="AY636" s="5">
        <f t="shared" si="214"/>
        <v>359.88</v>
      </c>
      <c r="AZ636" s="1">
        <f t="shared" si="215"/>
        <v>10.4</v>
      </c>
      <c r="BA636" s="1">
        <f t="shared" si="216"/>
        <v>5848.05</v>
      </c>
      <c r="BB636" s="1">
        <f t="shared" si="217"/>
        <v>520</v>
      </c>
      <c r="BC636" s="1" t="s">
        <v>51</v>
      </c>
      <c r="BD636" s="1">
        <v>276</v>
      </c>
      <c r="BE636" s="1" t="s">
        <v>52</v>
      </c>
      <c r="BF636" s="1" t="s">
        <v>52</v>
      </c>
      <c r="BG636" s="1">
        <v>44</v>
      </c>
      <c r="BH636" s="1">
        <f t="shared" si="218"/>
        <v>0.825246119331099</v>
      </c>
      <c r="BI636" s="1">
        <f t="shared" si="219"/>
        <v>0.688370897174795</v>
      </c>
    </row>
    <row r="637" spans="1:61">
      <c r="A637" s="1">
        <v>734</v>
      </c>
      <c r="B637" s="1" t="s">
        <v>96</v>
      </c>
      <c r="C637" s="1" t="str">
        <f>_xlfn.XLOOKUP(A637,All!$A:$A,All!$C:$C,"")</f>
        <v>Cu-Cr-Mg-Ni-Si</v>
      </c>
      <c r="D637" s="1">
        <v>2</v>
      </c>
      <c r="E637" s="1" t="s">
        <v>1344</v>
      </c>
      <c r="F637" s="1">
        <f t="shared" si="198"/>
        <v>92.35</v>
      </c>
      <c r="G637" s="1">
        <v>0</v>
      </c>
      <c r="H637" s="1">
        <v>0.1</v>
      </c>
      <c r="I637" s="1">
        <v>0.15</v>
      </c>
      <c r="J637" s="1">
        <v>6</v>
      </c>
      <c r="K637" s="1">
        <v>1.4</v>
      </c>
      <c r="L637" s="1">
        <v>0</v>
      </c>
      <c r="M637" s="1" t="s">
        <v>1345</v>
      </c>
      <c r="N637" s="1" cm="1">
        <f t="array" ref="N637">(F637/$F$4)/SUMPRODUCT($F637:$L637/$F$4:$L$4)*100</f>
        <v>90.0727953600277</v>
      </c>
      <c r="O637" s="1" cm="1">
        <f t="array" ref="O637">(G637/$G$4)/SUMPRODUCT($F637:$L637/$F$4:$L$4)*100</f>
        <v>0</v>
      </c>
      <c r="P637" s="1" cm="1">
        <f t="array" ref="P637">(H637/$H$4)/SUMPRODUCT($F637:$L637/$F$4:$L$4)*100</f>
        <v>0.11919966218609</v>
      </c>
      <c r="Q637" s="1" cm="1">
        <f t="array" ref="Q637">(I637/$I$4)/SUMPRODUCT($F637:$L637/$F$4:$L$4)*100</f>
        <v>0.38250806223172</v>
      </c>
      <c r="R637" s="1" cm="1">
        <f t="array" ref="R637">(J637/$J$4)/SUMPRODUCT($F637:$L637/$F$4:$L$4)*100</f>
        <v>6.33592316122327</v>
      </c>
      <c r="S637" s="1" cm="1">
        <f t="array" ref="S637">(K637/$K$4)/SUMPRODUCT($F637:$L637/$F$4:$L$4)*100</f>
        <v>3.08957375433119</v>
      </c>
      <c r="T637" s="1" cm="1">
        <f t="array" ref="T637">(L637/$L$4)/SUMPRODUCT($F637:$L637/$F$4:$L$4)*100</f>
        <v>0</v>
      </c>
      <c r="U637" s="1">
        <f t="shared" si="199"/>
        <v>100</v>
      </c>
      <c r="V637" s="1">
        <f t="shared" si="200"/>
        <v>4.28571428571429</v>
      </c>
      <c r="W637" s="1">
        <f t="shared" si="201"/>
        <v>7.4</v>
      </c>
      <c r="X637" s="1">
        <f t="shared" si="202"/>
        <v>8.4</v>
      </c>
      <c r="Y637" s="1">
        <f t="shared" si="203"/>
        <v>0.0202702702702703</v>
      </c>
      <c r="Z637" s="1">
        <f t="shared" si="204"/>
        <v>0</v>
      </c>
      <c r="AA637" s="1">
        <f t="shared" si="205"/>
        <v>0</v>
      </c>
      <c r="AB637" s="1">
        <f t="shared" si="206"/>
        <v>0.1</v>
      </c>
      <c r="AC637" s="1">
        <f t="shared" si="207"/>
        <v>0</v>
      </c>
      <c r="AD637" s="1">
        <f t="shared" si="208"/>
        <v>1.1919966218609</v>
      </c>
      <c r="AE637" s="1">
        <f t="shared" si="209"/>
        <v>0.0135135135135135</v>
      </c>
      <c r="AF637" s="1">
        <f t="shared" si="210"/>
        <v>74</v>
      </c>
      <c r="AG637" s="1">
        <f t="shared" si="211"/>
        <v>0.74</v>
      </c>
      <c r="AH637" s="7">
        <f t="shared" si="212"/>
        <v>0.0992720463997227</v>
      </c>
      <c r="AI637" s="7" cm="1">
        <f t="array" ref="AI637">SQRT(SUMPRODUCT(N637:T637/100,(1-($N$4:$T$4/(SUMPRODUCT(N637:T637,$N$4:$T$4)/100)))^2))</f>
        <v>0.0287767213774032</v>
      </c>
      <c r="AJ637" s="7" cm="1">
        <f t="array" ref="AJ637">SUMPRODUCT(N637:T637,$N$3:$T$3)/100</f>
        <v>1.89809071555971</v>
      </c>
      <c r="AK637" s="7" cm="1">
        <f t="array" ref="AK637">SUMPRODUCT(N637:T637/100,($N$3:$T$3-(SUMPRODUCT(N637:T637,$N$3:$T$3)/100))^2)</f>
        <v>0.00140286012613509</v>
      </c>
      <c r="AL637" s="7" cm="1">
        <f t="array" ref="AL637">SUMPRODUCT(N637:T637/100,($N$2:$T$2-(SUMPRODUCT(N637:T637,$N$2:$T$2)/100))^2)</f>
        <v>1.81447215096026</v>
      </c>
      <c r="AM637" s="7" cm="1">
        <f t="array" ref="AM637">SUMPRODUCT(N637:T637,$N$2:$T$2)/100</f>
        <v>10.6799848968744</v>
      </c>
      <c r="AN637" s="1" cm="1">
        <f t="array" ref="AN637">SUMPRODUCT(N637:T637,$N$1:$T$1)/100</f>
        <v>1117.58124787837</v>
      </c>
      <c r="AO637" s="1" cm="1">
        <f t="array" ref="AO637">-8.314*SUMPRODUCT((N637:T637/100)*LN(N637:T637/100+0.000000000001))</f>
        <v>3.37316729791843</v>
      </c>
      <c r="AP637" s="1" cm="1">
        <f t="array" ref="AP637">SUMPRODUCT((N637:T637/100)^2)</f>
        <v>0.816295837323495</v>
      </c>
      <c r="AQ637" s="1" cm="1">
        <f t="array" ref="AQ637">1/SUMPRODUCT((N637:T637/100)^2)</f>
        <v>1.22504606084829</v>
      </c>
      <c r="AR637" s="1" t="s">
        <v>50</v>
      </c>
      <c r="AS637" s="6">
        <f t="shared" si="213"/>
        <v>1</v>
      </c>
      <c r="AT637" s="1">
        <v>969.85</v>
      </c>
      <c r="AU637" s="1">
        <v>4</v>
      </c>
      <c r="AV637" s="1">
        <v>80</v>
      </c>
      <c r="AW637" s="1">
        <v>449.85</v>
      </c>
      <c r="AX637" s="1">
        <v>11</v>
      </c>
      <c r="AY637" s="5">
        <f t="shared" si="214"/>
        <v>359.88</v>
      </c>
      <c r="AZ637" s="1">
        <f t="shared" si="215"/>
        <v>8.8</v>
      </c>
      <c r="BA637" s="1">
        <f t="shared" si="216"/>
        <v>4948.35</v>
      </c>
      <c r="BB637" s="1">
        <f t="shared" si="217"/>
        <v>520</v>
      </c>
      <c r="BC637" s="1" t="s">
        <v>51</v>
      </c>
      <c r="BD637" s="1">
        <v>283</v>
      </c>
      <c r="BE637" s="1" t="s">
        <v>52</v>
      </c>
      <c r="BF637" s="1" t="s">
        <v>52</v>
      </c>
      <c r="BG637" s="1">
        <v>44</v>
      </c>
      <c r="BH637" s="1">
        <f t="shared" si="218"/>
        <v>0.915272594741055</v>
      </c>
      <c r="BI637" s="1">
        <f t="shared" si="219"/>
        <v>0.678103962533706</v>
      </c>
    </row>
    <row r="638" spans="1:61">
      <c r="A638" s="1">
        <v>816</v>
      </c>
      <c r="B638" s="1" t="s">
        <v>96</v>
      </c>
      <c r="C638" s="1" t="str">
        <f>_xlfn.XLOOKUP(A638,All!$A:$A,All!$C:$C,"")</f>
        <v>Cu-Cr-Mg-Ni-Si</v>
      </c>
      <c r="D638" s="1">
        <v>2</v>
      </c>
      <c r="E638" s="1" t="s">
        <v>1344</v>
      </c>
      <c r="F638" s="1">
        <f t="shared" si="198"/>
        <v>92.35</v>
      </c>
      <c r="G638" s="1">
        <v>0</v>
      </c>
      <c r="H638" s="1">
        <v>0.1</v>
      </c>
      <c r="I638" s="1">
        <v>0.15</v>
      </c>
      <c r="J638" s="1">
        <v>6</v>
      </c>
      <c r="K638" s="1">
        <v>1.4</v>
      </c>
      <c r="L638" s="1">
        <v>0</v>
      </c>
      <c r="M638" s="1" t="s">
        <v>1345</v>
      </c>
      <c r="N638" s="1" cm="1">
        <f t="array" ref="N638">(F638/$F$4)/SUMPRODUCT($F638:$L638/$F$4:$L$4)*100</f>
        <v>90.0727953600277</v>
      </c>
      <c r="O638" s="1" cm="1">
        <f t="array" ref="O638">(G638/$G$4)/SUMPRODUCT($F638:$L638/$F$4:$L$4)*100</f>
        <v>0</v>
      </c>
      <c r="P638" s="1" cm="1">
        <f t="array" ref="P638">(H638/$H$4)/SUMPRODUCT($F638:$L638/$F$4:$L$4)*100</f>
        <v>0.11919966218609</v>
      </c>
      <c r="Q638" s="1" cm="1">
        <f t="array" ref="Q638">(I638/$I$4)/SUMPRODUCT($F638:$L638/$F$4:$L$4)*100</f>
        <v>0.38250806223172</v>
      </c>
      <c r="R638" s="1" cm="1">
        <f t="array" ref="R638">(J638/$J$4)/SUMPRODUCT($F638:$L638/$F$4:$L$4)*100</f>
        <v>6.33592316122327</v>
      </c>
      <c r="S638" s="1" cm="1">
        <f t="array" ref="S638">(K638/$K$4)/SUMPRODUCT($F638:$L638/$F$4:$L$4)*100</f>
        <v>3.08957375433119</v>
      </c>
      <c r="T638" s="1" cm="1">
        <f t="array" ref="T638">(L638/$L$4)/SUMPRODUCT($F638:$L638/$F$4:$L$4)*100</f>
        <v>0</v>
      </c>
      <c r="U638" s="1">
        <f t="shared" si="199"/>
        <v>100</v>
      </c>
      <c r="V638" s="1">
        <f t="shared" si="200"/>
        <v>4.28571428571429</v>
      </c>
      <c r="W638" s="1">
        <f t="shared" si="201"/>
        <v>7.4</v>
      </c>
      <c r="X638" s="1">
        <f t="shared" si="202"/>
        <v>8.4</v>
      </c>
      <c r="Y638" s="1">
        <f t="shared" si="203"/>
        <v>0.0202702702702703</v>
      </c>
      <c r="Z638" s="1">
        <f t="shared" si="204"/>
        <v>0</v>
      </c>
      <c r="AA638" s="1">
        <f t="shared" si="205"/>
        <v>0</v>
      </c>
      <c r="AB638" s="1">
        <f t="shared" si="206"/>
        <v>0.1</v>
      </c>
      <c r="AC638" s="1">
        <f t="shared" si="207"/>
        <v>0</v>
      </c>
      <c r="AD638" s="1">
        <f t="shared" si="208"/>
        <v>1.1919966218609</v>
      </c>
      <c r="AE638" s="1">
        <f t="shared" si="209"/>
        <v>0.0135135135135135</v>
      </c>
      <c r="AF638" s="1">
        <f t="shared" si="210"/>
        <v>74</v>
      </c>
      <c r="AG638" s="1">
        <f t="shared" si="211"/>
        <v>0.74</v>
      </c>
      <c r="AH638" s="7">
        <f t="shared" si="212"/>
        <v>0.0992720463997227</v>
      </c>
      <c r="AI638" s="7" cm="1">
        <f t="array" ref="AI638">SQRT(SUMPRODUCT(N638:T638/100,(1-($N$4:$T$4/(SUMPRODUCT(N638:T638,$N$4:$T$4)/100)))^2))</f>
        <v>0.0287767213774032</v>
      </c>
      <c r="AJ638" s="7" cm="1">
        <f t="array" ref="AJ638">SUMPRODUCT(N638:T638,$N$3:$T$3)/100</f>
        <v>1.89809071555971</v>
      </c>
      <c r="AK638" s="7" cm="1">
        <f t="array" ref="AK638">SUMPRODUCT(N638:T638/100,($N$3:$T$3-(SUMPRODUCT(N638:T638,$N$3:$T$3)/100))^2)</f>
        <v>0.00140286012613509</v>
      </c>
      <c r="AL638" s="7" cm="1">
        <f t="array" ref="AL638">SUMPRODUCT(N638:T638/100,($N$2:$T$2-(SUMPRODUCT(N638:T638,$N$2:$T$2)/100))^2)</f>
        <v>1.81447215096026</v>
      </c>
      <c r="AM638" s="7" cm="1">
        <f t="array" ref="AM638">SUMPRODUCT(N638:T638,$N$2:$T$2)/100</f>
        <v>10.6799848968744</v>
      </c>
      <c r="AN638" s="1" cm="1">
        <f t="array" ref="AN638">SUMPRODUCT(N638:T638,$N$1:$T$1)/100</f>
        <v>1117.58124787837</v>
      </c>
      <c r="AO638" s="1" cm="1">
        <f t="array" ref="AO638">-8.314*SUMPRODUCT((N638:T638/100)*LN(N638:T638/100+0.000000000001))</f>
        <v>3.37316729791843</v>
      </c>
      <c r="AP638" s="1" cm="1">
        <f t="array" ref="AP638">SUMPRODUCT((N638:T638/100)^2)</f>
        <v>0.816295837323495</v>
      </c>
      <c r="AQ638" s="1" cm="1">
        <f t="array" ref="AQ638">1/SUMPRODUCT((N638:T638/100)^2)</f>
        <v>1.22504606084829</v>
      </c>
      <c r="AR638" s="1" t="s">
        <v>50</v>
      </c>
      <c r="AS638" s="6">
        <f t="shared" si="213"/>
        <v>1</v>
      </c>
      <c r="AT638" s="1">
        <v>969.85</v>
      </c>
      <c r="AU638" s="1">
        <v>4</v>
      </c>
      <c r="AV638" s="1">
        <v>50</v>
      </c>
      <c r="AW638" s="1">
        <v>449.85</v>
      </c>
      <c r="AX638" s="1">
        <v>27</v>
      </c>
      <c r="AY638" s="5">
        <f t="shared" si="214"/>
        <v>224.925</v>
      </c>
      <c r="AZ638" s="1">
        <f t="shared" si="215"/>
        <v>13.5</v>
      </c>
      <c r="BA638" s="1">
        <f t="shared" si="216"/>
        <v>12145.95</v>
      </c>
      <c r="BB638" s="1">
        <f t="shared" si="217"/>
        <v>520</v>
      </c>
      <c r="BC638" s="1" t="s">
        <v>51</v>
      </c>
      <c r="BD638" s="1">
        <v>251</v>
      </c>
      <c r="BE638" s="1" t="s">
        <v>52</v>
      </c>
      <c r="BF638" s="1" t="s">
        <v>52</v>
      </c>
      <c r="BG638" s="1">
        <v>43</v>
      </c>
      <c r="BH638" s="1">
        <f t="shared" si="218"/>
        <v>0.503722992866971</v>
      </c>
      <c r="BI638" s="1">
        <f t="shared" si="219"/>
        <v>0.739353567501696</v>
      </c>
    </row>
    <row r="639" spans="1:61">
      <c r="A639" s="1">
        <v>811</v>
      </c>
      <c r="B639" s="1" t="s">
        <v>96</v>
      </c>
      <c r="C639" s="1" t="str">
        <f>_xlfn.XLOOKUP(A639,All!$A:$A,All!$C:$C,"")</f>
        <v>Cu-Cr-Mg-Ni-Si</v>
      </c>
      <c r="D639" s="1">
        <v>2</v>
      </c>
      <c r="E639" s="1" t="s">
        <v>1344</v>
      </c>
      <c r="F639" s="1">
        <f t="shared" si="198"/>
        <v>92.35</v>
      </c>
      <c r="G639" s="1">
        <v>0</v>
      </c>
      <c r="H639" s="1">
        <v>0.1</v>
      </c>
      <c r="I639" s="1">
        <v>0.15</v>
      </c>
      <c r="J639" s="1">
        <v>6</v>
      </c>
      <c r="K639" s="1">
        <v>1.4</v>
      </c>
      <c r="L639" s="1">
        <v>0</v>
      </c>
      <c r="M639" s="1" t="s">
        <v>1345</v>
      </c>
      <c r="N639" s="1" cm="1">
        <f t="array" ref="N639">(F639/$F$4)/SUMPRODUCT($F639:$L639/$F$4:$L$4)*100</f>
        <v>90.0727953600277</v>
      </c>
      <c r="O639" s="1" cm="1">
        <f t="array" ref="O639">(G639/$G$4)/SUMPRODUCT($F639:$L639/$F$4:$L$4)*100</f>
        <v>0</v>
      </c>
      <c r="P639" s="1" cm="1">
        <f t="array" ref="P639">(H639/$H$4)/SUMPRODUCT($F639:$L639/$F$4:$L$4)*100</f>
        <v>0.11919966218609</v>
      </c>
      <c r="Q639" s="1" cm="1">
        <f t="array" ref="Q639">(I639/$I$4)/SUMPRODUCT($F639:$L639/$F$4:$L$4)*100</f>
        <v>0.38250806223172</v>
      </c>
      <c r="R639" s="1" cm="1">
        <f t="array" ref="R639">(J639/$J$4)/SUMPRODUCT($F639:$L639/$F$4:$L$4)*100</f>
        <v>6.33592316122327</v>
      </c>
      <c r="S639" s="1" cm="1">
        <f t="array" ref="S639">(K639/$K$4)/SUMPRODUCT($F639:$L639/$F$4:$L$4)*100</f>
        <v>3.08957375433119</v>
      </c>
      <c r="T639" s="1" cm="1">
        <f t="array" ref="T639">(L639/$L$4)/SUMPRODUCT($F639:$L639/$F$4:$L$4)*100</f>
        <v>0</v>
      </c>
      <c r="U639" s="1">
        <f t="shared" si="199"/>
        <v>100</v>
      </c>
      <c r="V639" s="1">
        <f t="shared" si="200"/>
        <v>4.28571428571429</v>
      </c>
      <c r="W639" s="1">
        <f t="shared" si="201"/>
        <v>7.4</v>
      </c>
      <c r="X639" s="1">
        <f t="shared" si="202"/>
        <v>8.4</v>
      </c>
      <c r="Y639" s="1">
        <f t="shared" si="203"/>
        <v>0.0202702702702703</v>
      </c>
      <c r="Z639" s="1">
        <f t="shared" si="204"/>
        <v>0</v>
      </c>
      <c r="AA639" s="1">
        <f t="shared" si="205"/>
        <v>0</v>
      </c>
      <c r="AB639" s="1">
        <f t="shared" si="206"/>
        <v>0.1</v>
      </c>
      <c r="AC639" s="1">
        <f t="shared" si="207"/>
        <v>0</v>
      </c>
      <c r="AD639" s="1">
        <f t="shared" si="208"/>
        <v>1.1919966218609</v>
      </c>
      <c r="AE639" s="1">
        <f t="shared" si="209"/>
        <v>0.0135135135135135</v>
      </c>
      <c r="AF639" s="1">
        <f t="shared" si="210"/>
        <v>74</v>
      </c>
      <c r="AG639" s="1">
        <f t="shared" si="211"/>
        <v>0.74</v>
      </c>
      <c r="AH639" s="7">
        <f t="shared" si="212"/>
        <v>0.0992720463997227</v>
      </c>
      <c r="AI639" s="7" cm="1">
        <f t="array" ref="AI639">SQRT(SUMPRODUCT(N639:T639/100,(1-($N$4:$T$4/(SUMPRODUCT(N639:T639,$N$4:$T$4)/100)))^2))</f>
        <v>0.0287767213774032</v>
      </c>
      <c r="AJ639" s="7" cm="1">
        <f t="array" ref="AJ639">SUMPRODUCT(N639:T639,$N$3:$T$3)/100</f>
        <v>1.89809071555971</v>
      </c>
      <c r="AK639" s="7" cm="1">
        <f t="array" ref="AK639">SUMPRODUCT(N639:T639/100,($N$3:$T$3-(SUMPRODUCT(N639:T639,$N$3:$T$3)/100))^2)</f>
        <v>0.00140286012613509</v>
      </c>
      <c r="AL639" s="7" cm="1">
        <f t="array" ref="AL639">SUMPRODUCT(N639:T639/100,($N$2:$T$2-(SUMPRODUCT(N639:T639,$N$2:$T$2)/100))^2)</f>
        <v>1.81447215096026</v>
      </c>
      <c r="AM639" s="7" cm="1">
        <f t="array" ref="AM639">SUMPRODUCT(N639:T639,$N$2:$T$2)/100</f>
        <v>10.6799848968744</v>
      </c>
      <c r="AN639" s="1" cm="1">
        <f t="array" ref="AN639">SUMPRODUCT(N639:T639,$N$1:$T$1)/100</f>
        <v>1117.58124787837</v>
      </c>
      <c r="AO639" s="1" cm="1">
        <f t="array" ref="AO639">-8.314*SUMPRODUCT((N639:T639/100)*LN(N639:T639/100+0.000000000001))</f>
        <v>3.37316729791843</v>
      </c>
      <c r="AP639" s="1" cm="1">
        <f t="array" ref="AP639">SUMPRODUCT((N639:T639/100)^2)</f>
        <v>0.816295837323495</v>
      </c>
      <c r="AQ639" s="1" cm="1">
        <f t="array" ref="AQ639">1/SUMPRODUCT((N639:T639/100)^2)</f>
        <v>1.22504606084829</v>
      </c>
      <c r="AR639" s="1" t="s">
        <v>50</v>
      </c>
      <c r="AS639" s="6">
        <f t="shared" si="213"/>
        <v>1</v>
      </c>
      <c r="AT639" s="1">
        <v>969.85</v>
      </c>
      <c r="AU639" s="1">
        <v>4</v>
      </c>
      <c r="AV639" s="1">
        <v>50</v>
      </c>
      <c r="AW639" s="1">
        <v>449.85</v>
      </c>
      <c r="AX639" s="1">
        <v>23</v>
      </c>
      <c r="AY639" s="5">
        <f t="shared" si="214"/>
        <v>224.925</v>
      </c>
      <c r="AZ639" s="1">
        <f t="shared" si="215"/>
        <v>11.5</v>
      </c>
      <c r="BA639" s="1">
        <f t="shared" si="216"/>
        <v>10346.55</v>
      </c>
      <c r="BB639" s="1">
        <f t="shared" si="217"/>
        <v>520</v>
      </c>
      <c r="BC639" s="1" t="s">
        <v>51</v>
      </c>
      <c r="BD639" s="1">
        <v>253</v>
      </c>
      <c r="BE639" s="1" t="s">
        <v>52</v>
      </c>
      <c r="BF639" s="1" t="s">
        <v>52</v>
      </c>
      <c r="BG639" s="1">
        <v>43</v>
      </c>
      <c r="BH639" s="1">
        <f t="shared" si="218"/>
        <v>0.529444842984102</v>
      </c>
      <c r="BI639" s="1">
        <f t="shared" si="219"/>
        <v>0.735934933307509</v>
      </c>
    </row>
    <row r="640" spans="1:61">
      <c r="A640" s="1">
        <v>792</v>
      </c>
      <c r="B640" s="1" t="s">
        <v>96</v>
      </c>
      <c r="C640" s="1" t="str">
        <f>_xlfn.XLOOKUP(A640,All!$A:$A,All!$C:$C,"")</f>
        <v>Cu-Cr-Mg-Ni-Si</v>
      </c>
      <c r="D640" s="1">
        <v>2</v>
      </c>
      <c r="E640" s="1" t="s">
        <v>1344</v>
      </c>
      <c r="F640" s="1">
        <f t="shared" si="198"/>
        <v>92.35</v>
      </c>
      <c r="G640" s="1">
        <v>0</v>
      </c>
      <c r="H640" s="1">
        <v>0.1</v>
      </c>
      <c r="I640" s="1">
        <v>0.15</v>
      </c>
      <c r="J640" s="1">
        <v>6</v>
      </c>
      <c r="K640" s="1">
        <v>1.4</v>
      </c>
      <c r="L640" s="1">
        <v>0</v>
      </c>
      <c r="M640" s="1" t="s">
        <v>1345</v>
      </c>
      <c r="N640" s="1" cm="1">
        <f t="array" ref="N640">(F640/$F$4)/SUMPRODUCT($F640:$L640/$F$4:$L$4)*100</f>
        <v>90.0727953600277</v>
      </c>
      <c r="O640" s="1" cm="1">
        <f t="array" ref="O640">(G640/$G$4)/SUMPRODUCT($F640:$L640/$F$4:$L$4)*100</f>
        <v>0</v>
      </c>
      <c r="P640" s="1" cm="1">
        <f t="array" ref="P640">(H640/$H$4)/SUMPRODUCT($F640:$L640/$F$4:$L$4)*100</f>
        <v>0.11919966218609</v>
      </c>
      <c r="Q640" s="1" cm="1">
        <f t="array" ref="Q640">(I640/$I$4)/SUMPRODUCT($F640:$L640/$F$4:$L$4)*100</f>
        <v>0.38250806223172</v>
      </c>
      <c r="R640" s="1" cm="1">
        <f t="array" ref="R640">(J640/$J$4)/SUMPRODUCT($F640:$L640/$F$4:$L$4)*100</f>
        <v>6.33592316122327</v>
      </c>
      <c r="S640" s="1" cm="1">
        <f t="array" ref="S640">(K640/$K$4)/SUMPRODUCT($F640:$L640/$F$4:$L$4)*100</f>
        <v>3.08957375433119</v>
      </c>
      <c r="T640" s="1" cm="1">
        <f t="array" ref="T640">(L640/$L$4)/SUMPRODUCT($F640:$L640/$F$4:$L$4)*100</f>
        <v>0</v>
      </c>
      <c r="U640" s="1">
        <f t="shared" si="199"/>
        <v>100</v>
      </c>
      <c r="V640" s="1">
        <f t="shared" si="200"/>
        <v>4.28571428571429</v>
      </c>
      <c r="W640" s="1">
        <f t="shared" si="201"/>
        <v>7.4</v>
      </c>
      <c r="X640" s="1">
        <f t="shared" si="202"/>
        <v>8.4</v>
      </c>
      <c r="Y640" s="1">
        <f t="shared" si="203"/>
        <v>0.0202702702702703</v>
      </c>
      <c r="Z640" s="1">
        <f t="shared" si="204"/>
        <v>0</v>
      </c>
      <c r="AA640" s="1">
        <f t="shared" si="205"/>
        <v>0</v>
      </c>
      <c r="AB640" s="1">
        <f t="shared" si="206"/>
        <v>0.1</v>
      </c>
      <c r="AC640" s="1">
        <f t="shared" si="207"/>
        <v>0</v>
      </c>
      <c r="AD640" s="1">
        <f t="shared" si="208"/>
        <v>1.1919966218609</v>
      </c>
      <c r="AE640" s="1">
        <f t="shared" si="209"/>
        <v>0.0135135135135135</v>
      </c>
      <c r="AF640" s="1">
        <f t="shared" si="210"/>
        <v>74</v>
      </c>
      <c r="AG640" s="1">
        <f t="shared" si="211"/>
        <v>0.74</v>
      </c>
      <c r="AH640" s="7">
        <f t="shared" si="212"/>
        <v>0.0992720463997227</v>
      </c>
      <c r="AI640" s="7" cm="1">
        <f t="array" ref="AI640">SQRT(SUMPRODUCT(N640:T640/100,(1-($N$4:$T$4/(SUMPRODUCT(N640:T640,$N$4:$T$4)/100)))^2))</f>
        <v>0.0287767213774032</v>
      </c>
      <c r="AJ640" s="7" cm="1">
        <f t="array" ref="AJ640">SUMPRODUCT(N640:T640,$N$3:$T$3)/100</f>
        <v>1.89809071555971</v>
      </c>
      <c r="AK640" s="7" cm="1">
        <f t="array" ref="AK640">SUMPRODUCT(N640:T640/100,($N$3:$T$3-(SUMPRODUCT(N640:T640,$N$3:$T$3)/100))^2)</f>
        <v>0.00140286012613509</v>
      </c>
      <c r="AL640" s="7" cm="1">
        <f t="array" ref="AL640">SUMPRODUCT(N640:T640/100,($N$2:$T$2-(SUMPRODUCT(N640:T640,$N$2:$T$2)/100))^2)</f>
        <v>1.81447215096026</v>
      </c>
      <c r="AM640" s="7" cm="1">
        <f t="array" ref="AM640">SUMPRODUCT(N640:T640,$N$2:$T$2)/100</f>
        <v>10.6799848968744</v>
      </c>
      <c r="AN640" s="1" cm="1">
        <f t="array" ref="AN640">SUMPRODUCT(N640:T640,$N$1:$T$1)/100</f>
        <v>1117.58124787837</v>
      </c>
      <c r="AO640" s="1" cm="1">
        <f t="array" ref="AO640">-8.314*SUMPRODUCT((N640:T640/100)*LN(N640:T640/100+0.000000000001))</f>
        <v>3.37316729791843</v>
      </c>
      <c r="AP640" s="1" cm="1">
        <f t="array" ref="AP640">SUMPRODUCT((N640:T640/100)^2)</f>
        <v>0.816295837323495</v>
      </c>
      <c r="AQ640" s="1" cm="1">
        <f t="array" ref="AQ640">1/SUMPRODUCT((N640:T640/100)^2)</f>
        <v>1.22504606084829</v>
      </c>
      <c r="AR640" s="1" t="s">
        <v>50</v>
      </c>
      <c r="AS640" s="6">
        <f t="shared" si="213"/>
        <v>1</v>
      </c>
      <c r="AT640" s="1">
        <v>969.85</v>
      </c>
      <c r="AU640" s="1">
        <v>4</v>
      </c>
      <c r="AV640" s="1">
        <v>50</v>
      </c>
      <c r="AW640" s="1">
        <v>449.85</v>
      </c>
      <c r="AX640" s="1">
        <v>20</v>
      </c>
      <c r="AY640" s="5">
        <f t="shared" si="214"/>
        <v>224.925</v>
      </c>
      <c r="AZ640" s="1">
        <f t="shared" si="215"/>
        <v>10</v>
      </c>
      <c r="BA640" s="1">
        <f t="shared" si="216"/>
        <v>8997</v>
      </c>
      <c r="BB640" s="1">
        <f t="shared" si="217"/>
        <v>520</v>
      </c>
      <c r="BC640" s="1" t="s">
        <v>51</v>
      </c>
      <c r="BD640" s="1">
        <v>258</v>
      </c>
      <c r="BE640" s="1" t="s">
        <v>52</v>
      </c>
      <c r="BF640" s="1" t="s">
        <v>52</v>
      </c>
      <c r="BG640" s="1">
        <v>43</v>
      </c>
      <c r="BH640" s="1">
        <f t="shared" si="218"/>
        <v>0.593749468276927</v>
      </c>
      <c r="BI640" s="1">
        <f t="shared" si="219"/>
        <v>0.727544416479067</v>
      </c>
    </row>
    <row r="641" spans="1:61">
      <c r="A641" s="1">
        <v>722</v>
      </c>
      <c r="B641" s="1" t="s">
        <v>96</v>
      </c>
      <c r="C641" s="1" t="str">
        <f>_xlfn.XLOOKUP(A641,All!$A:$A,All!$C:$C,"")</f>
        <v>Cu-Cr-Mg-Ni-Si</v>
      </c>
      <c r="D641" s="1">
        <v>2</v>
      </c>
      <c r="E641" s="1" t="s">
        <v>1344</v>
      </c>
      <c r="F641" s="1">
        <f t="shared" si="198"/>
        <v>92.35</v>
      </c>
      <c r="G641" s="1">
        <v>0</v>
      </c>
      <c r="H641" s="1">
        <v>0.1</v>
      </c>
      <c r="I641" s="1">
        <v>0.15</v>
      </c>
      <c r="J641" s="1">
        <v>6</v>
      </c>
      <c r="K641" s="1">
        <v>1.4</v>
      </c>
      <c r="L641" s="1">
        <v>0</v>
      </c>
      <c r="M641" s="1" t="s">
        <v>1345</v>
      </c>
      <c r="N641" s="1" cm="1">
        <f t="array" ref="N641">(F641/$F$4)/SUMPRODUCT($F641:$L641/$F$4:$L$4)*100</f>
        <v>90.0727953600277</v>
      </c>
      <c r="O641" s="1" cm="1">
        <f t="array" ref="O641">(G641/$G$4)/SUMPRODUCT($F641:$L641/$F$4:$L$4)*100</f>
        <v>0</v>
      </c>
      <c r="P641" s="1" cm="1">
        <f t="array" ref="P641">(H641/$H$4)/SUMPRODUCT($F641:$L641/$F$4:$L$4)*100</f>
        <v>0.11919966218609</v>
      </c>
      <c r="Q641" s="1" cm="1">
        <f t="array" ref="Q641">(I641/$I$4)/SUMPRODUCT($F641:$L641/$F$4:$L$4)*100</f>
        <v>0.38250806223172</v>
      </c>
      <c r="R641" s="1" cm="1">
        <f t="array" ref="R641">(J641/$J$4)/SUMPRODUCT($F641:$L641/$F$4:$L$4)*100</f>
        <v>6.33592316122327</v>
      </c>
      <c r="S641" s="1" cm="1">
        <f t="array" ref="S641">(K641/$K$4)/SUMPRODUCT($F641:$L641/$F$4:$L$4)*100</f>
        <v>3.08957375433119</v>
      </c>
      <c r="T641" s="1" cm="1">
        <f t="array" ref="T641">(L641/$L$4)/SUMPRODUCT($F641:$L641/$F$4:$L$4)*100</f>
        <v>0</v>
      </c>
      <c r="U641" s="1">
        <f t="shared" si="199"/>
        <v>100</v>
      </c>
      <c r="V641" s="1">
        <f t="shared" si="200"/>
        <v>4.28571428571429</v>
      </c>
      <c r="W641" s="1">
        <f t="shared" si="201"/>
        <v>7.4</v>
      </c>
      <c r="X641" s="1">
        <f t="shared" si="202"/>
        <v>8.4</v>
      </c>
      <c r="Y641" s="1">
        <f t="shared" si="203"/>
        <v>0.0202702702702703</v>
      </c>
      <c r="Z641" s="1">
        <f t="shared" si="204"/>
        <v>0</v>
      </c>
      <c r="AA641" s="1">
        <f t="shared" si="205"/>
        <v>0</v>
      </c>
      <c r="AB641" s="1">
        <f t="shared" si="206"/>
        <v>0.1</v>
      </c>
      <c r="AC641" s="1">
        <f t="shared" si="207"/>
        <v>0</v>
      </c>
      <c r="AD641" s="1">
        <f t="shared" si="208"/>
        <v>1.1919966218609</v>
      </c>
      <c r="AE641" s="1">
        <f t="shared" si="209"/>
        <v>0.0135135135135135</v>
      </c>
      <c r="AF641" s="1">
        <f t="shared" si="210"/>
        <v>74</v>
      </c>
      <c r="AG641" s="1">
        <f t="shared" si="211"/>
        <v>0.74</v>
      </c>
      <c r="AH641" s="7">
        <f t="shared" si="212"/>
        <v>0.0992720463997227</v>
      </c>
      <c r="AI641" s="7" cm="1">
        <f t="array" ref="AI641">SQRT(SUMPRODUCT(N641:T641/100,(1-($N$4:$T$4/(SUMPRODUCT(N641:T641,$N$4:$T$4)/100)))^2))</f>
        <v>0.0287767213774032</v>
      </c>
      <c r="AJ641" s="7" cm="1">
        <f t="array" ref="AJ641">SUMPRODUCT(N641:T641,$N$3:$T$3)/100</f>
        <v>1.89809071555971</v>
      </c>
      <c r="AK641" s="7" cm="1">
        <f t="array" ref="AK641">SUMPRODUCT(N641:T641/100,($N$3:$T$3-(SUMPRODUCT(N641:T641,$N$3:$T$3)/100))^2)</f>
        <v>0.00140286012613509</v>
      </c>
      <c r="AL641" s="7" cm="1">
        <f t="array" ref="AL641">SUMPRODUCT(N641:T641/100,($N$2:$T$2-(SUMPRODUCT(N641:T641,$N$2:$T$2)/100))^2)</f>
        <v>1.81447215096026</v>
      </c>
      <c r="AM641" s="7" cm="1">
        <f t="array" ref="AM641">SUMPRODUCT(N641:T641,$N$2:$T$2)/100</f>
        <v>10.6799848968744</v>
      </c>
      <c r="AN641" s="1" cm="1">
        <f t="array" ref="AN641">SUMPRODUCT(N641:T641,$N$1:$T$1)/100</f>
        <v>1117.58124787837</v>
      </c>
      <c r="AO641" s="1" cm="1">
        <f t="array" ref="AO641">-8.314*SUMPRODUCT((N641:T641/100)*LN(N641:T641/100+0.000000000001))</f>
        <v>3.37316729791843</v>
      </c>
      <c r="AP641" s="1" cm="1">
        <f t="array" ref="AP641">SUMPRODUCT((N641:T641/100)^2)</f>
        <v>0.816295837323495</v>
      </c>
      <c r="AQ641" s="1" cm="1">
        <f t="array" ref="AQ641">1/SUMPRODUCT((N641:T641/100)^2)</f>
        <v>1.22504606084829</v>
      </c>
      <c r="AR641" s="1" t="s">
        <v>50</v>
      </c>
      <c r="AS641" s="6">
        <f t="shared" si="213"/>
        <v>1</v>
      </c>
      <c r="AT641" s="1">
        <v>969.85</v>
      </c>
      <c r="AU641" s="1">
        <v>4</v>
      </c>
      <c r="AV641" s="1">
        <v>80</v>
      </c>
      <c r="AW641" s="1">
        <v>449.85</v>
      </c>
      <c r="AX641" s="1">
        <v>9</v>
      </c>
      <c r="AY641" s="5">
        <f t="shared" si="214"/>
        <v>359.88</v>
      </c>
      <c r="AZ641" s="1">
        <f t="shared" si="215"/>
        <v>7.2</v>
      </c>
      <c r="BA641" s="1">
        <f t="shared" si="216"/>
        <v>4048.65</v>
      </c>
      <c r="BB641" s="1">
        <f t="shared" si="217"/>
        <v>520</v>
      </c>
      <c r="BC641" s="1" t="s">
        <v>51</v>
      </c>
      <c r="BD641" s="1">
        <v>292</v>
      </c>
      <c r="BE641" s="1" t="s">
        <v>52</v>
      </c>
      <c r="BF641" s="1" t="s">
        <v>52</v>
      </c>
      <c r="BG641" s="1">
        <v>43</v>
      </c>
      <c r="BH641" s="1">
        <f t="shared" si="218"/>
        <v>1.03102092026814</v>
      </c>
      <c r="BI641" s="1">
        <f t="shared" si="219"/>
        <v>0.676977294746911</v>
      </c>
    </row>
    <row r="642" spans="1:61">
      <c r="A642" s="1">
        <v>781</v>
      </c>
      <c r="B642" s="1" t="s">
        <v>96</v>
      </c>
      <c r="C642" s="1" t="str">
        <f>_xlfn.XLOOKUP(A642,All!$A:$A,All!$C:$C,"")</f>
        <v>Cu-Cr-Mg-Ni-Si</v>
      </c>
      <c r="D642" s="1">
        <v>2</v>
      </c>
      <c r="E642" s="1" t="s">
        <v>1344</v>
      </c>
      <c r="F642" s="1">
        <f t="shared" si="198"/>
        <v>92.35</v>
      </c>
      <c r="G642" s="1">
        <v>0</v>
      </c>
      <c r="H642" s="1">
        <v>0.1</v>
      </c>
      <c r="I642" s="1">
        <v>0.15</v>
      </c>
      <c r="J642" s="1">
        <v>6</v>
      </c>
      <c r="K642" s="1">
        <v>1.4</v>
      </c>
      <c r="L642" s="1">
        <v>0</v>
      </c>
      <c r="M642" s="1" t="s">
        <v>1345</v>
      </c>
      <c r="N642" s="1" cm="1">
        <f t="array" ref="N642">(F642/$F$4)/SUMPRODUCT($F642:$L642/$F$4:$L$4)*100</f>
        <v>90.0727953600277</v>
      </c>
      <c r="O642" s="1" cm="1">
        <f t="array" ref="O642">(G642/$G$4)/SUMPRODUCT($F642:$L642/$F$4:$L$4)*100</f>
        <v>0</v>
      </c>
      <c r="P642" s="1" cm="1">
        <f t="array" ref="P642">(H642/$H$4)/SUMPRODUCT($F642:$L642/$F$4:$L$4)*100</f>
        <v>0.11919966218609</v>
      </c>
      <c r="Q642" s="1" cm="1">
        <f t="array" ref="Q642">(I642/$I$4)/SUMPRODUCT($F642:$L642/$F$4:$L$4)*100</f>
        <v>0.38250806223172</v>
      </c>
      <c r="R642" s="1" cm="1">
        <f t="array" ref="R642">(J642/$J$4)/SUMPRODUCT($F642:$L642/$F$4:$L$4)*100</f>
        <v>6.33592316122327</v>
      </c>
      <c r="S642" s="1" cm="1">
        <f t="array" ref="S642">(K642/$K$4)/SUMPRODUCT($F642:$L642/$F$4:$L$4)*100</f>
        <v>3.08957375433119</v>
      </c>
      <c r="T642" s="1" cm="1">
        <f t="array" ref="T642">(L642/$L$4)/SUMPRODUCT($F642:$L642/$F$4:$L$4)*100</f>
        <v>0</v>
      </c>
      <c r="U642" s="1">
        <f t="shared" si="199"/>
        <v>100</v>
      </c>
      <c r="V642" s="1">
        <f t="shared" si="200"/>
        <v>4.28571428571429</v>
      </c>
      <c r="W642" s="1">
        <f t="shared" si="201"/>
        <v>7.4</v>
      </c>
      <c r="X642" s="1">
        <f t="shared" si="202"/>
        <v>8.4</v>
      </c>
      <c r="Y642" s="1">
        <f t="shared" si="203"/>
        <v>0.0202702702702703</v>
      </c>
      <c r="Z642" s="1">
        <f t="shared" si="204"/>
        <v>0</v>
      </c>
      <c r="AA642" s="1">
        <f t="shared" si="205"/>
        <v>0</v>
      </c>
      <c r="AB642" s="1">
        <f t="shared" si="206"/>
        <v>0.1</v>
      </c>
      <c r="AC642" s="1">
        <f t="shared" si="207"/>
        <v>0</v>
      </c>
      <c r="AD642" s="1">
        <f t="shared" si="208"/>
        <v>1.1919966218609</v>
      </c>
      <c r="AE642" s="1">
        <f t="shared" si="209"/>
        <v>0.0135135135135135</v>
      </c>
      <c r="AF642" s="1">
        <f t="shared" si="210"/>
        <v>74</v>
      </c>
      <c r="AG642" s="1">
        <f t="shared" si="211"/>
        <v>0.74</v>
      </c>
      <c r="AH642" s="7">
        <f t="shared" si="212"/>
        <v>0.0992720463997227</v>
      </c>
      <c r="AI642" s="7" cm="1">
        <f t="array" ref="AI642">SQRT(SUMPRODUCT(N642:T642/100,(1-($N$4:$T$4/(SUMPRODUCT(N642:T642,$N$4:$T$4)/100)))^2))</f>
        <v>0.0287767213774032</v>
      </c>
      <c r="AJ642" s="7" cm="1">
        <f t="array" ref="AJ642">SUMPRODUCT(N642:T642,$N$3:$T$3)/100</f>
        <v>1.89809071555971</v>
      </c>
      <c r="AK642" s="7" cm="1">
        <f t="array" ref="AK642">SUMPRODUCT(N642:T642/100,($N$3:$T$3-(SUMPRODUCT(N642:T642,$N$3:$T$3)/100))^2)</f>
        <v>0.00140286012613509</v>
      </c>
      <c r="AL642" s="7" cm="1">
        <f t="array" ref="AL642">SUMPRODUCT(N642:T642/100,($N$2:$T$2-(SUMPRODUCT(N642:T642,$N$2:$T$2)/100))^2)</f>
        <v>1.81447215096026</v>
      </c>
      <c r="AM642" s="7" cm="1">
        <f t="array" ref="AM642">SUMPRODUCT(N642:T642,$N$2:$T$2)/100</f>
        <v>10.6799848968744</v>
      </c>
      <c r="AN642" s="1" cm="1">
        <f t="array" ref="AN642">SUMPRODUCT(N642:T642,$N$1:$T$1)/100</f>
        <v>1117.58124787837</v>
      </c>
      <c r="AO642" s="1" cm="1">
        <f t="array" ref="AO642">-8.314*SUMPRODUCT((N642:T642/100)*LN(N642:T642/100+0.000000000001))</f>
        <v>3.37316729791843</v>
      </c>
      <c r="AP642" s="1" cm="1">
        <f t="array" ref="AP642">SUMPRODUCT((N642:T642/100)^2)</f>
        <v>0.816295837323495</v>
      </c>
      <c r="AQ642" s="1" cm="1">
        <f t="array" ref="AQ642">1/SUMPRODUCT((N642:T642/100)^2)</f>
        <v>1.22504606084829</v>
      </c>
      <c r="AR642" s="1" t="s">
        <v>50</v>
      </c>
      <c r="AS642" s="6">
        <f t="shared" si="213"/>
        <v>1</v>
      </c>
      <c r="AT642" s="1">
        <v>969.85</v>
      </c>
      <c r="AU642" s="1">
        <v>4</v>
      </c>
      <c r="AV642" s="1">
        <v>50</v>
      </c>
      <c r="AW642" s="1">
        <v>449.85</v>
      </c>
      <c r="AX642" s="1">
        <v>17</v>
      </c>
      <c r="AY642" s="5">
        <f t="shared" si="214"/>
        <v>224.925</v>
      </c>
      <c r="AZ642" s="1">
        <f t="shared" si="215"/>
        <v>8.5</v>
      </c>
      <c r="BA642" s="1">
        <f t="shared" si="216"/>
        <v>7647.45</v>
      </c>
      <c r="BB642" s="1">
        <f t="shared" si="217"/>
        <v>520</v>
      </c>
      <c r="BC642" s="1" t="s">
        <v>51</v>
      </c>
      <c r="BD642" s="1">
        <v>268</v>
      </c>
      <c r="BE642" s="1" t="s">
        <v>52</v>
      </c>
      <c r="BF642" s="1" t="s">
        <v>52</v>
      </c>
      <c r="BG642" s="1">
        <v>42</v>
      </c>
      <c r="BH642" s="1">
        <f t="shared" si="218"/>
        <v>0.722358718862579</v>
      </c>
      <c r="BI642" s="1">
        <f t="shared" si="219"/>
        <v>0.722248122910828</v>
      </c>
    </row>
    <row r="643" spans="1:61">
      <c r="A643" s="1">
        <v>762</v>
      </c>
      <c r="B643" s="1" t="s">
        <v>96</v>
      </c>
      <c r="C643" s="1" t="str">
        <f>_xlfn.XLOOKUP(A643,All!$A:$A,All!$C:$C,"")</f>
        <v>Cu-Cr-Mg-Ni-Si</v>
      </c>
      <c r="D643" s="1">
        <v>2</v>
      </c>
      <c r="E643" s="1" t="s">
        <v>1344</v>
      </c>
      <c r="F643" s="1">
        <f t="shared" si="198"/>
        <v>92.35</v>
      </c>
      <c r="G643" s="1">
        <v>0</v>
      </c>
      <c r="H643" s="1">
        <v>0.1</v>
      </c>
      <c r="I643" s="1">
        <v>0.15</v>
      </c>
      <c r="J643" s="1">
        <v>6</v>
      </c>
      <c r="K643" s="1">
        <v>1.4</v>
      </c>
      <c r="L643" s="1">
        <v>0</v>
      </c>
      <c r="M643" s="1" t="s">
        <v>1345</v>
      </c>
      <c r="N643" s="1" cm="1">
        <f t="array" ref="N643">(F643/$F$4)/SUMPRODUCT($F643:$L643/$F$4:$L$4)*100</f>
        <v>90.0727953600277</v>
      </c>
      <c r="O643" s="1" cm="1">
        <f t="array" ref="O643">(G643/$G$4)/SUMPRODUCT($F643:$L643/$F$4:$L$4)*100</f>
        <v>0</v>
      </c>
      <c r="P643" s="1" cm="1">
        <f t="array" ref="P643">(H643/$H$4)/SUMPRODUCT($F643:$L643/$F$4:$L$4)*100</f>
        <v>0.11919966218609</v>
      </c>
      <c r="Q643" s="1" cm="1">
        <f t="array" ref="Q643">(I643/$I$4)/SUMPRODUCT($F643:$L643/$F$4:$L$4)*100</f>
        <v>0.38250806223172</v>
      </c>
      <c r="R643" s="1" cm="1">
        <f t="array" ref="R643">(J643/$J$4)/SUMPRODUCT($F643:$L643/$F$4:$L$4)*100</f>
        <v>6.33592316122327</v>
      </c>
      <c r="S643" s="1" cm="1">
        <f t="array" ref="S643">(K643/$K$4)/SUMPRODUCT($F643:$L643/$F$4:$L$4)*100</f>
        <v>3.08957375433119</v>
      </c>
      <c r="T643" s="1" cm="1">
        <f t="array" ref="T643">(L643/$L$4)/SUMPRODUCT($F643:$L643/$F$4:$L$4)*100</f>
        <v>0</v>
      </c>
      <c r="U643" s="1">
        <f t="shared" si="199"/>
        <v>100</v>
      </c>
      <c r="V643" s="1">
        <f t="shared" si="200"/>
        <v>4.28571428571429</v>
      </c>
      <c r="W643" s="1">
        <f t="shared" si="201"/>
        <v>7.4</v>
      </c>
      <c r="X643" s="1">
        <f t="shared" si="202"/>
        <v>8.4</v>
      </c>
      <c r="Y643" s="1">
        <f t="shared" si="203"/>
        <v>0.0202702702702703</v>
      </c>
      <c r="Z643" s="1">
        <f t="shared" si="204"/>
        <v>0</v>
      </c>
      <c r="AA643" s="1">
        <f t="shared" si="205"/>
        <v>0</v>
      </c>
      <c r="AB643" s="1">
        <f t="shared" si="206"/>
        <v>0.1</v>
      </c>
      <c r="AC643" s="1">
        <f t="shared" si="207"/>
        <v>0</v>
      </c>
      <c r="AD643" s="1">
        <f t="shared" si="208"/>
        <v>1.1919966218609</v>
      </c>
      <c r="AE643" s="1">
        <f t="shared" si="209"/>
        <v>0.0135135135135135</v>
      </c>
      <c r="AF643" s="1">
        <f t="shared" si="210"/>
        <v>74</v>
      </c>
      <c r="AG643" s="1">
        <f t="shared" si="211"/>
        <v>0.74</v>
      </c>
      <c r="AH643" s="7">
        <f t="shared" si="212"/>
        <v>0.0992720463997227</v>
      </c>
      <c r="AI643" s="7" cm="1">
        <f t="array" ref="AI643">SQRT(SUMPRODUCT(N643:T643/100,(1-($N$4:$T$4/(SUMPRODUCT(N643:T643,$N$4:$T$4)/100)))^2))</f>
        <v>0.0287767213774032</v>
      </c>
      <c r="AJ643" s="7" cm="1">
        <f t="array" ref="AJ643">SUMPRODUCT(N643:T643,$N$3:$T$3)/100</f>
        <v>1.89809071555971</v>
      </c>
      <c r="AK643" s="7" cm="1">
        <f t="array" ref="AK643">SUMPRODUCT(N643:T643/100,($N$3:$T$3-(SUMPRODUCT(N643:T643,$N$3:$T$3)/100))^2)</f>
        <v>0.00140286012613509</v>
      </c>
      <c r="AL643" s="7" cm="1">
        <f t="array" ref="AL643">SUMPRODUCT(N643:T643/100,($N$2:$T$2-(SUMPRODUCT(N643:T643,$N$2:$T$2)/100))^2)</f>
        <v>1.81447215096026</v>
      </c>
      <c r="AM643" s="7" cm="1">
        <f t="array" ref="AM643">SUMPRODUCT(N643:T643,$N$2:$T$2)/100</f>
        <v>10.6799848968744</v>
      </c>
      <c r="AN643" s="1" cm="1">
        <f t="array" ref="AN643">SUMPRODUCT(N643:T643,$N$1:$T$1)/100</f>
        <v>1117.58124787837</v>
      </c>
      <c r="AO643" s="1" cm="1">
        <f t="array" ref="AO643">-8.314*SUMPRODUCT((N643:T643/100)*LN(N643:T643/100+0.000000000001))</f>
        <v>3.37316729791843</v>
      </c>
      <c r="AP643" s="1" cm="1">
        <f t="array" ref="AP643">SUMPRODUCT((N643:T643/100)^2)</f>
        <v>0.816295837323495</v>
      </c>
      <c r="AQ643" s="1" cm="1">
        <f t="array" ref="AQ643">1/SUMPRODUCT((N643:T643/100)^2)</f>
        <v>1.22504606084829</v>
      </c>
      <c r="AR643" s="1" t="s">
        <v>50</v>
      </c>
      <c r="AS643" s="6">
        <f t="shared" si="213"/>
        <v>1</v>
      </c>
      <c r="AT643" s="1">
        <v>969.85</v>
      </c>
      <c r="AU643" s="1">
        <v>4</v>
      </c>
      <c r="AV643" s="1">
        <v>50</v>
      </c>
      <c r="AW643" s="1">
        <v>449.85</v>
      </c>
      <c r="AX643" s="1">
        <v>15</v>
      </c>
      <c r="AY643" s="5">
        <f t="shared" si="214"/>
        <v>224.925</v>
      </c>
      <c r="AZ643" s="1">
        <f t="shared" si="215"/>
        <v>7.5</v>
      </c>
      <c r="BA643" s="1">
        <f t="shared" si="216"/>
        <v>6747.75</v>
      </c>
      <c r="BB643" s="1">
        <f t="shared" si="217"/>
        <v>520</v>
      </c>
      <c r="BC643" s="1" t="s">
        <v>51</v>
      </c>
      <c r="BD643" s="1">
        <v>278</v>
      </c>
      <c r="BE643" s="1" t="s">
        <v>52</v>
      </c>
      <c r="BF643" s="1" t="s">
        <v>52</v>
      </c>
      <c r="BG643" s="1">
        <v>41</v>
      </c>
      <c r="BH643" s="1">
        <f t="shared" si="218"/>
        <v>0.85096796944823</v>
      </c>
      <c r="BI643" s="1">
        <f t="shared" si="219"/>
        <v>0.718441519246758</v>
      </c>
    </row>
    <row r="644" spans="1:61">
      <c r="A644" s="1">
        <v>702</v>
      </c>
      <c r="B644" s="1" t="s">
        <v>96</v>
      </c>
      <c r="C644" s="1" t="str">
        <f>_xlfn.XLOOKUP(A644,All!$A:$A,All!$C:$C,"")</f>
        <v>Cu-Cr-Mg-Ni-Si</v>
      </c>
      <c r="D644" s="1">
        <v>2</v>
      </c>
      <c r="E644" s="1" t="s">
        <v>1344</v>
      </c>
      <c r="F644" s="1">
        <f t="shared" si="198"/>
        <v>92.35</v>
      </c>
      <c r="G644" s="1">
        <v>0</v>
      </c>
      <c r="H644" s="1">
        <v>0.1</v>
      </c>
      <c r="I644" s="1">
        <v>0.15</v>
      </c>
      <c r="J644" s="1">
        <v>6</v>
      </c>
      <c r="K644" s="1">
        <v>1.4</v>
      </c>
      <c r="L644" s="1">
        <v>0</v>
      </c>
      <c r="M644" s="1" t="s">
        <v>1345</v>
      </c>
      <c r="N644" s="1" cm="1">
        <f t="array" ref="N644">(F644/$F$4)/SUMPRODUCT($F644:$L644/$F$4:$L$4)*100</f>
        <v>90.0727953600277</v>
      </c>
      <c r="O644" s="1" cm="1">
        <f t="array" ref="O644">(G644/$G$4)/SUMPRODUCT($F644:$L644/$F$4:$L$4)*100</f>
        <v>0</v>
      </c>
      <c r="P644" s="1" cm="1">
        <f t="array" ref="P644">(H644/$H$4)/SUMPRODUCT($F644:$L644/$F$4:$L$4)*100</f>
        <v>0.11919966218609</v>
      </c>
      <c r="Q644" s="1" cm="1">
        <f t="array" ref="Q644">(I644/$I$4)/SUMPRODUCT($F644:$L644/$F$4:$L$4)*100</f>
        <v>0.38250806223172</v>
      </c>
      <c r="R644" s="1" cm="1">
        <f t="array" ref="R644">(J644/$J$4)/SUMPRODUCT($F644:$L644/$F$4:$L$4)*100</f>
        <v>6.33592316122327</v>
      </c>
      <c r="S644" s="1" cm="1">
        <f t="array" ref="S644">(K644/$K$4)/SUMPRODUCT($F644:$L644/$F$4:$L$4)*100</f>
        <v>3.08957375433119</v>
      </c>
      <c r="T644" s="1" cm="1">
        <f t="array" ref="T644">(L644/$L$4)/SUMPRODUCT($F644:$L644/$F$4:$L$4)*100</f>
        <v>0</v>
      </c>
      <c r="U644" s="1">
        <f t="shared" si="199"/>
        <v>100</v>
      </c>
      <c r="V644" s="1">
        <f t="shared" si="200"/>
        <v>4.28571428571429</v>
      </c>
      <c r="W644" s="1">
        <f t="shared" si="201"/>
        <v>7.4</v>
      </c>
      <c r="X644" s="1">
        <f t="shared" si="202"/>
        <v>8.4</v>
      </c>
      <c r="Y644" s="1">
        <f t="shared" si="203"/>
        <v>0.0202702702702703</v>
      </c>
      <c r="Z644" s="1">
        <f t="shared" si="204"/>
        <v>0</v>
      </c>
      <c r="AA644" s="1">
        <f t="shared" si="205"/>
        <v>0</v>
      </c>
      <c r="AB644" s="1">
        <f t="shared" si="206"/>
        <v>0.1</v>
      </c>
      <c r="AC644" s="1">
        <f t="shared" si="207"/>
        <v>0</v>
      </c>
      <c r="AD644" s="1">
        <f t="shared" si="208"/>
        <v>1.1919966218609</v>
      </c>
      <c r="AE644" s="1">
        <f t="shared" si="209"/>
        <v>0.0135135135135135</v>
      </c>
      <c r="AF644" s="1">
        <f t="shared" si="210"/>
        <v>74</v>
      </c>
      <c r="AG644" s="1">
        <f t="shared" si="211"/>
        <v>0.74</v>
      </c>
      <c r="AH644" s="7">
        <f t="shared" si="212"/>
        <v>0.0992720463997227</v>
      </c>
      <c r="AI644" s="7" cm="1">
        <f t="array" ref="AI644">SQRT(SUMPRODUCT(N644:T644/100,(1-($N$4:$T$4/(SUMPRODUCT(N644:T644,$N$4:$T$4)/100)))^2))</f>
        <v>0.0287767213774032</v>
      </c>
      <c r="AJ644" s="7" cm="1">
        <f t="array" ref="AJ644">SUMPRODUCT(N644:T644,$N$3:$T$3)/100</f>
        <v>1.89809071555971</v>
      </c>
      <c r="AK644" s="7" cm="1">
        <f t="array" ref="AK644">SUMPRODUCT(N644:T644/100,($N$3:$T$3-(SUMPRODUCT(N644:T644,$N$3:$T$3)/100))^2)</f>
        <v>0.00140286012613509</v>
      </c>
      <c r="AL644" s="7" cm="1">
        <f t="array" ref="AL644">SUMPRODUCT(N644:T644/100,($N$2:$T$2-(SUMPRODUCT(N644:T644,$N$2:$T$2)/100))^2)</f>
        <v>1.81447215096026</v>
      </c>
      <c r="AM644" s="7" cm="1">
        <f t="array" ref="AM644">SUMPRODUCT(N644:T644,$N$2:$T$2)/100</f>
        <v>10.6799848968744</v>
      </c>
      <c r="AN644" s="1" cm="1">
        <f t="array" ref="AN644">SUMPRODUCT(N644:T644,$N$1:$T$1)/100</f>
        <v>1117.58124787837</v>
      </c>
      <c r="AO644" s="1" cm="1">
        <f t="array" ref="AO644">-8.314*SUMPRODUCT((N644:T644/100)*LN(N644:T644/100+0.000000000001))</f>
        <v>3.37316729791843</v>
      </c>
      <c r="AP644" s="1" cm="1">
        <f t="array" ref="AP644">SUMPRODUCT((N644:T644/100)^2)</f>
        <v>0.816295837323495</v>
      </c>
      <c r="AQ644" s="1" cm="1">
        <f t="array" ref="AQ644">1/SUMPRODUCT((N644:T644/100)^2)</f>
        <v>1.22504606084829</v>
      </c>
      <c r="AR644" s="1" t="s">
        <v>50</v>
      </c>
      <c r="AS644" s="6">
        <f t="shared" si="213"/>
        <v>1</v>
      </c>
      <c r="AT644" s="1">
        <v>969.85</v>
      </c>
      <c r="AU644" s="1">
        <v>4</v>
      </c>
      <c r="AV644" s="1">
        <v>80</v>
      </c>
      <c r="AW644" s="1">
        <v>449.85</v>
      </c>
      <c r="AX644" s="1">
        <v>7</v>
      </c>
      <c r="AY644" s="5">
        <f t="shared" si="214"/>
        <v>359.88</v>
      </c>
      <c r="AZ644" s="1">
        <f t="shared" si="215"/>
        <v>5.6</v>
      </c>
      <c r="BA644" s="1">
        <f t="shared" si="216"/>
        <v>3148.95</v>
      </c>
      <c r="BB644" s="1">
        <f t="shared" si="217"/>
        <v>520</v>
      </c>
      <c r="BC644" s="1" t="s">
        <v>51</v>
      </c>
      <c r="BD644" s="1">
        <v>296</v>
      </c>
      <c r="BE644" s="1" t="s">
        <v>52</v>
      </c>
      <c r="BF644" s="1" t="s">
        <v>52</v>
      </c>
      <c r="BG644" s="1">
        <v>41</v>
      </c>
      <c r="BH644" s="1">
        <f t="shared" si="218"/>
        <v>1.0824646205024</v>
      </c>
      <c r="BI644" s="1">
        <f t="shared" si="219"/>
        <v>0.694710654486211</v>
      </c>
    </row>
    <row r="645" spans="1:61">
      <c r="A645" s="1">
        <v>682</v>
      </c>
      <c r="B645" s="1" t="s">
        <v>96</v>
      </c>
      <c r="C645" s="1" t="str">
        <f>_xlfn.XLOOKUP(A645,All!$A:$A,All!$C:$C,"")</f>
        <v>Cu-Cr-Mg-Ni-Si</v>
      </c>
      <c r="D645" s="1">
        <v>2</v>
      </c>
      <c r="E645" s="1" t="s">
        <v>1344</v>
      </c>
      <c r="F645" s="1">
        <f t="shared" si="198"/>
        <v>92.35</v>
      </c>
      <c r="G645" s="1">
        <v>0</v>
      </c>
      <c r="H645" s="1">
        <v>0.1</v>
      </c>
      <c r="I645" s="1">
        <v>0.15</v>
      </c>
      <c r="J645" s="1">
        <v>6</v>
      </c>
      <c r="K645" s="1">
        <v>1.4</v>
      </c>
      <c r="L645" s="1">
        <v>0</v>
      </c>
      <c r="M645" s="1" t="s">
        <v>1345</v>
      </c>
      <c r="N645" s="1" cm="1">
        <f t="array" ref="N645">(F645/$F$4)/SUMPRODUCT($F645:$L645/$F$4:$L$4)*100</f>
        <v>90.0727953600277</v>
      </c>
      <c r="O645" s="1" cm="1">
        <f t="array" ref="O645">(G645/$G$4)/SUMPRODUCT($F645:$L645/$F$4:$L$4)*100</f>
        <v>0</v>
      </c>
      <c r="P645" s="1" cm="1">
        <f t="array" ref="P645">(H645/$H$4)/SUMPRODUCT($F645:$L645/$F$4:$L$4)*100</f>
        <v>0.11919966218609</v>
      </c>
      <c r="Q645" s="1" cm="1">
        <f t="array" ref="Q645">(I645/$I$4)/SUMPRODUCT($F645:$L645/$F$4:$L$4)*100</f>
        <v>0.38250806223172</v>
      </c>
      <c r="R645" s="1" cm="1">
        <f t="array" ref="R645">(J645/$J$4)/SUMPRODUCT($F645:$L645/$F$4:$L$4)*100</f>
        <v>6.33592316122327</v>
      </c>
      <c r="S645" s="1" cm="1">
        <f t="array" ref="S645">(K645/$K$4)/SUMPRODUCT($F645:$L645/$F$4:$L$4)*100</f>
        <v>3.08957375433119</v>
      </c>
      <c r="T645" s="1" cm="1">
        <f t="array" ref="T645">(L645/$L$4)/SUMPRODUCT($F645:$L645/$F$4:$L$4)*100</f>
        <v>0</v>
      </c>
      <c r="U645" s="1">
        <f t="shared" si="199"/>
        <v>100</v>
      </c>
      <c r="V645" s="1">
        <f t="shared" si="200"/>
        <v>4.28571428571429</v>
      </c>
      <c r="W645" s="1">
        <f t="shared" si="201"/>
        <v>7.4</v>
      </c>
      <c r="X645" s="1">
        <f t="shared" si="202"/>
        <v>8.4</v>
      </c>
      <c r="Y645" s="1">
        <f t="shared" si="203"/>
        <v>0.0202702702702703</v>
      </c>
      <c r="Z645" s="1">
        <f t="shared" si="204"/>
        <v>0</v>
      </c>
      <c r="AA645" s="1">
        <f t="shared" si="205"/>
        <v>0</v>
      </c>
      <c r="AB645" s="1">
        <f t="shared" si="206"/>
        <v>0.1</v>
      </c>
      <c r="AC645" s="1">
        <f t="shared" si="207"/>
        <v>0</v>
      </c>
      <c r="AD645" s="1">
        <f t="shared" si="208"/>
        <v>1.1919966218609</v>
      </c>
      <c r="AE645" s="1">
        <f t="shared" si="209"/>
        <v>0.0135135135135135</v>
      </c>
      <c r="AF645" s="1">
        <f t="shared" si="210"/>
        <v>74</v>
      </c>
      <c r="AG645" s="1">
        <f t="shared" si="211"/>
        <v>0.74</v>
      </c>
      <c r="AH645" s="7">
        <f t="shared" si="212"/>
        <v>0.0992720463997227</v>
      </c>
      <c r="AI645" s="7" cm="1">
        <f t="array" ref="AI645">SQRT(SUMPRODUCT(N645:T645/100,(1-($N$4:$T$4/(SUMPRODUCT(N645:T645,$N$4:$T$4)/100)))^2))</f>
        <v>0.0287767213774032</v>
      </c>
      <c r="AJ645" s="7" cm="1">
        <f t="array" ref="AJ645">SUMPRODUCT(N645:T645,$N$3:$T$3)/100</f>
        <v>1.89809071555971</v>
      </c>
      <c r="AK645" s="7" cm="1">
        <f t="array" ref="AK645">SUMPRODUCT(N645:T645/100,($N$3:$T$3-(SUMPRODUCT(N645:T645,$N$3:$T$3)/100))^2)</f>
        <v>0.00140286012613509</v>
      </c>
      <c r="AL645" s="7" cm="1">
        <f t="array" ref="AL645">SUMPRODUCT(N645:T645/100,($N$2:$T$2-(SUMPRODUCT(N645:T645,$N$2:$T$2)/100))^2)</f>
        <v>1.81447215096026</v>
      </c>
      <c r="AM645" s="7" cm="1">
        <f t="array" ref="AM645">SUMPRODUCT(N645:T645,$N$2:$T$2)/100</f>
        <v>10.6799848968744</v>
      </c>
      <c r="AN645" s="1" cm="1">
        <f t="array" ref="AN645">SUMPRODUCT(N645:T645,$N$1:$T$1)/100</f>
        <v>1117.58124787837</v>
      </c>
      <c r="AO645" s="1" cm="1">
        <f t="array" ref="AO645">-8.314*SUMPRODUCT((N645:T645/100)*LN(N645:T645/100+0.000000000001))</f>
        <v>3.37316729791843</v>
      </c>
      <c r="AP645" s="1" cm="1">
        <f t="array" ref="AP645">SUMPRODUCT((N645:T645/100)^2)</f>
        <v>0.816295837323495</v>
      </c>
      <c r="AQ645" s="1" cm="1">
        <f t="array" ref="AQ645">1/SUMPRODUCT((N645:T645/100)^2)</f>
        <v>1.22504606084829</v>
      </c>
      <c r="AR645" s="1" t="s">
        <v>50</v>
      </c>
      <c r="AS645" s="6">
        <f t="shared" si="213"/>
        <v>1</v>
      </c>
      <c r="AT645" s="1">
        <v>969.85</v>
      </c>
      <c r="AU645" s="1">
        <v>4</v>
      </c>
      <c r="AV645" s="1">
        <v>80</v>
      </c>
      <c r="AW645" s="1">
        <v>449.85</v>
      </c>
      <c r="AX645" s="1">
        <v>5</v>
      </c>
      <c r="AY645" s="5">
        <f t="shared" si="214"/>
        <v>359.88</v>
      </c>
      <c r="AZ645" s="1">
        <f t="shared" si="215"/>
        <v>4</v>
      </c>
      <c r="BA645" s="1">
        <f t="shared" si="216"/>
        <v>2249.25</v>
      </c>
      <c r="BB645" s="1">
        <f t="shared" si="217"/>
        <v>520</v>
      </c>
      <c r="BC645" s="1" t="s">
        <v>51</v>
      </c>
      <c r="BD645" s="1">
        <v>300</v>
      </c>
      <c r="BE645" s="1" t="s">
        <v>52</v>
      </c>
      <c r="BF645" s="1" t="s">
        <v>52</v>
      </c>
      <c r="BG645" s="1">
        <v>41</v>
      </c>
      <c r="BH645" s="1">
        <f t="shared" si="218"/>
        <v>1.13390832073666</v>
      </c>
      <c r="BI645" s="1">
        <f t="shared" si="219"/>
        <v>0.689926541089295</v>
      </c>
    </row>
    <row r="646" spans="1:61">
      <c r="A646" s="1">
        <v>768</v>
      </c>
      <c r="B646" s="1" t="s">
        <v>96</v>
      </c>
      <c r="C646" s="1" t="str">
        <f>_xlfn.XLOOKUP(A646,All!$A:$A,All!$C:$C,"")</f>
        <v>Cu-Cr-Mg-Ni-Si</v>
      </c>
      <c r="D646" s="1">
        <v>2</v>
      </c>
      <c r="E646" s="1" t="s">
        <v>1344</v>
      </c>
      <c r="F646" s="1">
        <f t="shared" si="198"/>
        <v>92.35</v>
      </c>
      <c r="G646" s="1">
        <v>0</v>
      </c>
      <c r="H646" s="1">
        <v>0.1</v>
      </c>
      <c r="I646" s="1">
        <v>0.15</v>
      </c>
      <c r="J646" s="1">
        <v>6</v>
      </c>
      <c r="K646" s="1">
        <v>1.4</v>
      </c>
      <c r="L646" s="1">
        <v>0</v>
      </c>
      <c r="M646" s="1" t="s">
        <v>1345</v>
      </c>
      <c r="N646" s="1" cm="1">
        <f t="array" ref="N646">(F646/$F$4)/SUMPRODUCT($F646:$L646/$F$4:$L$4)*100</f>
        <v>90.0727953600277</v>
      </c>
      <c r="O646" s="1" cm="1">
        <f t="array" ref="O646">(G646/$G$4)/SUMPRODUCT($F646:$L646/$F$4:$L$4)*100</f>
        <v>0</v>
      </c>
      <c r="P646" s="1" cm="1">
        <f t="array" ref="P646">(H646/$H$4)/SUMPRODUCT($F646:$L646/$F$4:$L$4)*100</f>
        <v>0.11919966218609</v>
      </c>
      <c r="Q646" s="1" cm="1">
        <f t="array" ref="Q646">(I646/$I$4)/SUMPRODUCT($F646:$L646/$F$4:$L$4)*100</f>
        <v>0.38250806223172</v>
      </c>
      <c r="R646" s="1" cm="1">
        <f t="array" ref="R646">(J646/$J$4)/SUMPRODUCT($F646:$L646/$F$4:$L$4)*100</f>
        <v>6.33592316122327</v>
      </c>
      <c r="S646" s="1" cm="1">
        <f t="array" ref="S646">(K646/$K$4)/SUMPRODUCT($F646:$L646/$F$4:$L$4)*100</f>
        <v>3.08957375433119</v>
      </c>
      <c r="T646" s="1" cm="1">
        <f t="array" ref="T646">(L646/$L$4)/SUMPRODUCT($F646:$L646/$F$4:$L$4)*100</f>
        <v>0</v>
      </c>
      <c r="U646" s="1">
        <f t="shared" si="199"/>
        <v>100</v>
      </c>
      <c r="V646" s="1">
        <f t="shared" si="200"/>
        <v>4.28571428571429</v>
      </c>
      <c r="W646" s="1">
        <f t="shared" si="201"/>
        <v>7.4</v>
      </c>
      <c r="X646" s="1">
        <f t="shared" si="202"/>
        <v>8.4</v>
      </c>
      <c r="Y646" s="1">
        <f t="shared" si="203"/>
        <v>0.0202702702702703</v>
      </c>
      <c r="Z646" s="1">
        <f t="shared" si="204"/>
        <v>0</v>
      </c>
      <c r="AA646" s="1">
        <f t="shared" si="205"/>
        <v>0</v>
      </c>
      <c r="AB646" s="1">
        <f t="shared" si="206"/>
        <v>0.1</v>
      </c>
      <c r="AC646" s="1">
        <f t="shared" si="207"/>
        <v>0</v>
      </c>
      <c r="AD646" s="1">
        <f t="shared" si="208"/>
        <v>1.1919966218609</v>
      </c>
      <c r="AE646" s="1">
        <f t="shared" si="209"/>
        <v>0.0135135135135135</v>
      </c>
      <c r="AF646" s="1">
        <f t="shared" si="210"/>
        <v>74</v>
      </c>
      <c r="AG646" s="1">
        <f t="shared" si="211"/>
        <v>0.74</v>
      </c>
      <c r="AH646" s="7">
        <f t="shared" si="212"/>
        <v>0.0992720463997227</v>
      </c>
      <c r="AI646" s="7" cm="1">
        <f t="array" ref="AI646">SQRT(SUMPRODUCT(N646:T646/100,(1-($N$4:$T$4/(SUMPRODUCT(N646:T646,$N$4:$T$4)/100)))^2))</f>
        <v>0.0287767213774032</v>
      </c>
      <c r="AJ646" s="7" cm="1">
        <f t="array" ref="AJ646">SUMPRODUCT(N646:T646,$N$3:$T$3)/100</f>
        <v>1.89809071555971</v>
      </c>
      <c r="AK646" s="7" cm="1">
        <f t="array" ref="AK646">SUMPRODUCT(N646:T646/100,($N$3:$T$3-(SUMPRODUCT(N646:T646,$N$3:$T$3)/100))^2)</f>
        <v>0.00140286012613509</v>
      </c>
      <c r="AL646" s="7" cm="1">
        <f t="array" ref="AL646">SUMPRODUCT(N646:T646/100,($N$2:$T$2-(SUMPRODUCT(N646:T646,$N$2:$T$2)/100))^2)</f>
        <v>1.81447215096026</v>
      </c>
      <c r="AM646" s="7" cm="1">
        <f t="array" ref="AM646">SUMPRODUCT(N646:T646,$N$2:$T$2)/100</f>
        <v>10.6799848968744</v>
      </c>
      <c r="AN646" s="1" cm="1">
        <f t="array" ref="AN646">SUMPRODUCT(N646:T646,$N$1:$T$1)/100</f>
        <v>1117.58124787837</v>
      </c>
      <c r="AO646" s="1" cm="1">
        <f t="array" ref="AO646">-8.314*SUMPRODUCT((N646:T646/100)*LN(N646:T646/100+0.000000000001))</f>
        <v>3.37316729791843</v>
      </c>
      <c r="AP646" s="1" cm="1">
        <f t="array" ref="AP646">SUMPRODUCT((N646:T646/100)^2)</f>
        <v>0.816295837323495</v>
      </c>
      <c r="AQ646" s="1" cm="1">
        <f t="array" ref="AQ646">1/SUMPRODUCT((N646:T646/100)^2)</f>
        <v>1.22504606084829</v>
      </c>
      <c r="AR646" s="1" t="s">
        <v>54</v>
      </c>
      <c r="AS646" s="6">
        <f t="shared" si="213"/>
        <v>0</v>
      </c>
      <c r="AT646" s="1">
        <v>969.85</v>
      </c>
      <c r="AU646" s="1">
        <v>4</v>
      </c>
      <c r="AV646" s="1">
        <v>0</v>
      </c>
      <c r="AW646" s="1">
        <v>499.85</v>
      </c>
      <c r="AX646" s="1">
        <v>16</v>
      </c>
      <c r="AY646" s="5">
        <f t="shared" si="214"/>
        <v>0</v>
      </c>
      <c r="AZ646" s="1">
        <f t="shared" si="215"/>
        <v>0</v>
      </c>
      <c r="BA646" s="1">
        <f t="shared" si="216"/>
        <v>7997.6</v>
      </c>
      <c r="BB646" s="1">
        <f t="shared" si="217"/>
        <v>470</v>
      </c>
      <c r="BC646" s="1" t="s">
        <v>51</v>
      </c>
      <c r="BD646" s="1">
        <v>259</v>
      </c>
      <c r="BE646" s="1" t="s">
        <v>52</v>
      </c>
      <c r="BF646" s="1" t="s">
        <v>52</v>
      </c>
      <c r="BG646" s="1">
        <v>40</v>
      </c>
      <c r="BH646" s="1">
        <f t="shared" si="218"/>
        <v>0.606610393335492</v>
      </c>
      <c r="BI646" s="1">
        <f t="shared" si="219"/>
        <v>0.757802886706236</v>
      </c>
    </row>
    <row r="647" spans="1:61">
      <c r="A647" s="1">
        <v>757</v>
      </c>
      <c r="B647" s="1" t="s">
        <v>96</v>
      </c>
      <c r="C647" s="1" t="str">
        <f>_xlfn.XLOOKUP(A647,All!$A:$A,All!$C:$C,"")</f>
        <v>Cu-Cr-Mg-Ni-Si</v>
      </c>
      <c r="D647" s="1">
        <v>2</v>
      </c>
      <c r="E647" s="1" t="s">
        <v>1344</v>
      </c>
      <c r="F647" s="1">
        <f t="shared" ref="F647:F710" si="220">100-SUM(G647:L647)</f>
        <v>92.35</v>
      </c>
      <c r="G647" s="1">
        <v>0</v>
      </c>
      <c r="H647" s="1">
        <v>0.1</v>
      </c>
      <c r="I647" s="1">
        <v>0.15</v>
      </c>
      <c r="J647" s="1">
        <v>6</v>
      </c>
      <c r="K647" s="1">
        <v>1.4</v>
      </c>
      <c r="L647" s="1">
        <v>0</v>
      </c>
      <c r="M647" s="1" t="s">
        <v>1345</v>
      </c>
      <c r="N647" s="1" cm="1">
        <f t="array" ref="N647">(F647/$F$4)/SUMPRODUCT($F647:$L647/$F$4:$L$4)*100</f>
        <v>90.0727953600277</v>
      </c>
      <c r="O647" s="1" cm="1">
        <f t="array" ref="O647">(G647/$G$4)/SUMPRODUCT($F647:$L647/$F$4:$L$4)*100</f>
        <v>0</v>
      </c>
      <c r="P647" s="1" cm="1">
        <f t="array" ref="P647">(H647/$H$4)/SUMPRODUCT($F647:$L647/$F$4:$L$4)*100</f>
        <v>0.11919966218609</v>
      </c>
      <c r="Q647" s="1" cm="1">
        <f t="array" ref="Q647">(I647/$I$4)/SUMPRODUCT($F647:$L647/$F$4:$L$4)*100</f>
        <v>0.38250806223172</v>
      </c>
      <c r="R647" s="1" cm="1">
        <f t="array" ref="R647">(J647/$J$4)/SUMPRODUCT($F647:$L647/$F$4:$L$4)*100</f>
        <v>6.33592316122327</v>
      </c>
      <c r="S647" s="1" cm="1">
        <f t="array" ref="S647">(K647/$K$4)/SUMPRODUCT($F647:$L647/$F$4:$L$4)*100</f>
        <v>3.08957375433119</v>
      </c>
      <c r="T647" s="1" cm="1">
        <f t="array" ref="T647">(L647/$L$4)/SUMPRODUCT($F647:$L647/$F$4:$L$4)*100</f>
        <v>0</v>
      </c>
      <c r="U647" s="1">
        <f t="shared" ref="U647:U710" si="221">SUM(N647:T647)</f>
        <v>100</v>
      </c>
      <c r="V647" s="1">
        <f t="shared" ref="V647:V710" si="222">IF(K647&lt;&gt;0,J647/(K647),0)</f>
        <v>4.28571428571429</v>
      </c>
      <c r="W647" s="1">
        <f t="shared" ref="W647:W710" si="223">J647+K647</f>
        <v>7.4</v>
      </c>
      <c r="X647" s="1">
        <f t="shared" ref="X647:X710" si="224">J647*K647</f>
        <v>8.4</v>
      </c>
      <c r="Y647" s="1">
        <f t="shared" ref="Y647:Y710" si="225">IF(J647+K647&lt;&gt;0,I647/(J647+K647),0)</f>
        <v>0.0202702702702703</v>
      </c>
      <c r="Z647" s="1">
        <f t="shared" ref="Z647:Z710" si="226">IF(J647+K647&lt;&gt;0,L647/(J647+K647),0)</f>
        <v>0</v>
      </c>
      <c r="AA647" s="1">
        <f t="shared" ref="AA647:AA710" si="227">IF(L647&lt;&gt;0,H647/(L647),0)</f>
        <v>0</v>
      </c>
      <c r="AB647" s="1">
        <f t="shared" ref="AB647:AB710" si="228">H647+L647</f>
        <v>0.1</v>
      </c>
      <c r="AC647" s="1">
        <f t="shared" ref="AC647:AC710" si="229">H647*L647</f>
        <v>0</v>
      </c>
      <c r="AD647" s="1">
        <f t="shared" ref="AD647:AD710" si="230">IF(H647&lt;&gt;0,P647/(H647),0)</f>
        <v>1.1919966218609</v>
      </c>
      <c r="AE647" s="1">
        <f t="shared" ref="AE647:AE710" si="231">IF(J647+K647&lt;&gt;0,H647/(J647+K647),0)</f>
        <v>0.0135135135135135</v>
      </c>
      <c r="AF647" s="1">
        <f t="shared" ref="AF647:AF710" si="232">IF(H647&lt;&gt;0,(J647+K647)/(H647),0)</f>
        <v>74</v>
      </c>
      <c r="AG647" s="1">
        <f t="shared" ref="AG647:AG710" si="233">(J647+K647)*H647</f>
        <v>0.74</v>
      </c>
      <c r="AH647" s="7">
        <f t="shared" ref="AH647:AH710" si="234">(100-N647)%</f>
        <v>0.0992720463997227</v>
      </c>
      <c r="AI647" s="7" cm="1">
        <f t="array" ref="AI647">SQRT(SUMPRODUCT(N647:T647/100,(1-($N$4:$T$4/(SUMPRODUCT(N647:T647,$N$4:$T$4)/100)))^2))</f>
        <v>0.0287767213774032</v>
      </c>
      <c r="AJ647" s="7" cm="1">
        <f t="array" ref="AJ647">SUMPRODUCT(N647:T647,$N$3:$T$3)/100</f>
        <v>1.89809071555971</v>
      </c>
      <c r="AK647" s="7" cm="1">
        <f t="array" ref="AK647">SUMPRODUCT(N647:T647/100,($N$3:$T$3-(SUMPRODUCT(N647:T647,$N$3:$T$3)/100))^2)</f>
        <v>0.00140286012613509</v>
      </c>
      <c r="AL647" s="7" cm="1">
        <f t="array" ref="AL647">SUMPRODUCT(N647:T647/100,($N$2:$T$2-(SUMPRODUCT(N647:T647,$N$2:$T$2)/100))^2)</f>
        <v>1.81447215096026</v>
      </c>
      <c r="AM647" s="7" cm="1">
        <f t="array" ref="AM647">SUMPRODUCT(N647:T647,$N$2:$T$2)/100</f>
        <v>10.6799848968744</v>
      </c>
      <c r="AN647" s="1" cm="1">
        <f t="array" ref="AN647">SUMPRODUCT(N647:T647,$N$1:$T$1)/100</f>
        <v>1117.58124787837</v>
      </c>
      <c r="AO647" s="1" cm="1">
        <f t="array" ref="AO647">-8.314*SUMPRODUCT((N647:T647/100)*LN(N647:T647/100+0.000000000001))</f>
        <v>3.37316729791843</v>
      </c>
      <c r="AP647" s="1" cm="1">
        <f t="array" ref="AP647">SUMPRODUCT((N647:T647/100)^2)</f>
        <v>0.816295837323495</v>
      </c>
      <c r="AQ647" s="1" cm="1">
        <f t="array" ref="AQ647">1/SUMPRODUCT((N647:T647/100)^2)</f>
        <v>1.22504606084829</v>
      </c>
      <c r="AR647" s="1" t="s">
        <v>54</v>
      </c>
      <c r="AS647" s="6">
        <f t="shared" ref="AS647:AS710" si="235">IF(AR647="Solution ==&gt; Quenching ==&gt; Deformation ==&gt; Aging ==&gt; Secondary TMP ==&gt; Secondary Aging",2,IF(AR647="Solution ==&gt; Quenching ==&gt; Deformation ==&gt; Aging",1,IF(AR647="Solution ==&gt; Quenching ==&gt; Aging",0,"")))</f>
        <v>0</v>
      </c>
      <c r="AT647" s="1">
        <v>969.85</v>
      </c>
      <c r="AU647" s="1">
        <v>4</v>
      </c>
      <c r="AV647" s="1">
        <v>0</v>
      </c>
      <c r="AW647" s="1">
        <v>499.85</v>
      </c>
      <c r="AX647" s="1">
        <v>14</v>
      </c>
      <c r="AY647" s="5">
        <f t="shared" ref="AY647:AY710" si="236">AV647%*AW647</f>
        <v>0</v>
      </c>
      <c r="AZ647" s="1">
        <f t="shared" ref="AZ647:AZ710" si="237">AV647%*AX647</f>
        <v>0</v>
      </c>
      <c r="BA647" s="1">
        <f t="shared" ref="BA647:BA710" si="238">AW647*AX647</f>
        <v>6997.9</v>
      </c>
      <c r="BB647" s="1">
        <f t="shared" ref="BB647:BB710" si="239">AT647-AW647</f>
        <v>470</v>
      </c>
      <c r="BC647" s="1" t="s">
        <v>51</v>
      </c>
      <c r="BD647" s="1">
        <v>261</v>
      </c>
      <c r="BE647" s="1" t="s">
        <v>52</v>
      </c>
      <c r="BF647" s="1" t="s">
        <v>52</v>
      </c>
      <c r="BG647" s="1">
        <v>40</v>
      </c>
      <c r="BH647" s="1">
        <f t="shared" ref="BH647:BH710" si="240">IF(OR(BD647="",BG647=""),"",((BD647-AVERAGE($BD$6:$BD$1143))/_xlfn.STDEV.S($BD$6:$BD$1143))-$BJ$1*((AVERAGE($BG$6:$BG$1143)-BG647)/_xlfn.STDEV.S($BG$6:$BG$1143)))</f>
        <v>0.632332243452623</v>
      </c>
      <c r="BI647" s="1">
        <f t="shared" ref="BI647:BI710" si="241">SQRT((1-(BD647-MIN($BD$6:$BD$1143))/(MAX($BD$6:$BD$1143)-MIN($BD$6:$BD$1143)))^2+(1-(BG647-MIN($BG$6:$BG$1143))/(MAX($BG$6:$BG$1143)-MIN($BG$6:$BG$1143)))^2)</f>
        <v>0.754667374526097</v>
      </c>
    </row>
    <row r="648" spans="1:61">
      <c r="A648" s="1">
        <v>751</v>
      </c>
      <c r="B648" s="1" t="s">
        <v>96</v>
      </c>
      <c r="C648" s="1" t="str">
        <f>_xlfn.XLOOKUP(A648,All!$A:$A,All!$C:$C,"")</f>
        <v>Cu-Cr-Mg-Ni-Si</v>
      </c>
      <c r="D648" s="1">
        <v>2</v>
      </c>
      <c r="E648" s="1" t="s">
        <v>1344</v>
      </c>
      <c r="F648" s="1">
        <f t="shared" si="220"/>
        <v>92.35</v>
      </c>
      <c r="G648" s="1">
        <v>0</v>
      </c>
      <c r="H648" s="1">
        <v>0.1</v>
      </c>
      <c r="I648" s="1">
        <v>0.15</v>
      </c>
      <c r="J648" s="1">
        <v>6</v>
      </c>
      <c r="K648" s="1">
        <v>1.4</v>
      </c>
      <c r="L648" s="1">
        <v>0</v>
      </c>
      <c r="M648" s="1" t="s">
        <v>1345</v>
      </c>
      <c r="N648" s="1" cm="1">
        <f t="array" ref="N648">(F648/$F$4)/SUMPRODUCT($F648:$L648/$F$4:$L$4)*100</f>
        <v>90.0727953600277</v>
      </c>
      <c r="O648" s="1" cm="1">
        <f t="array" ref="O648">(G648/$G$4)/SUMPRODUCT($F648:$L648/$F$4:$L$4)*100</f>
        <v>0</v>
      </c>
      <c r="P648" s="1" cm="1">
        <f t="array" ref="P648">(H648/$H$4)/SUMPRODUCT($F648:$L648/$F$4:$L$4)*100</f>
        <v>0.11919966218609</v>
      </c>
      <c r="Q648" s="1" cm="1">
        <f t="array" ref="Q648">(I648/$I$4)/SUMPRODUCT($F648:$L648/$F$4:$L$4)*100</f>
        <v>0.38250806223172</v>
      </c>
      <c r="R648" s="1" cm="1">
        <f t="array" ref="R648">(J648/$J$4)/SUMPRODUCT($F648:$L648/$F$4:$L$4)*100</f>
        <v>6.33592316122327</v>
      </c>
      <c r="S648" s="1" cm="1">
        <f t="array" ref="S648">(K648/$K$4)/SUMPRODUCT($F648:$L648/$F$4:$L$4)*100</f>
        <v>3.08957375433119</v>
      </c>
      <c r="T648" s="1" cm="1">
        <f t="array" ref="T648">(L648/$L$4)/SUMPRODUCT($F648:$L648/$F$4:$L$4)*100</f>
        <v>0</v>
      </c>
      <c r="U648" s="1">
        <f t="shared" si="221"/>
        <v>100</v>
      </c>
      <c r="V648" s="1">
        <f t="shared" si="222"/>
        <v>4.28571428571429</v>
      </c>
      <c r="W648" s="1">
        <f t="shared" si="223"/>
        <v>7.4</v>
      </c>
      <c r="X648" s="1">
        <f t="shared" si="224"/>
        <v>8.4</v>
      </c>
      <c r="Y648" s="1">
        <f t="shared" si="225"/>
        <v>0.0202702702702703</v>
      </c>
      <c r="Z648" s="1">
        <f t="shared" si="226"/>
        <v>0</v>
      </c>
      <c r="AA648" s="1">
        <f t="shared" si="227"/>
        <v>0</v>
      </c>
      <c r="AB648" s="1">
        <f t="shared" si="228"/>
        <v>0.1</v>
      </c>
      <c r="AC648" s="1">
        <f t="shared" si="229"/>
        <v>0</v>
      </c>
      <c r="AD648" s="1">
        <f t="shared" si="230"/>
        <v>1.1919966218609</v>
      </c>
      <c r="AE648" s="1">
        <f t="shared" si="231"/>
        <v>0.0135135135135135</v>
      </c>
      <c r="AF648" s="1">
        <f t="shared" si="232"/>
        <v>74</v>
      </c>
      <c r="AG648" s="1">
        <f t="shared" si="233"/>
        <v>0.74</v>
      </c>
      <c r="AH648" s="7">
        <f t="shared" si="234"/>
        <v>0.0992720463997227</v>
      </c>
      <c r="AI648" s="7" cm="1">
        <f t="array" ref="AI648">SQRT(SUMPRODUCT(N648:T648/100,(1-($N$4:$T$4/(SUMPRODUCT(N648:T648,$N$4:$T$4)/100)))^2))</f>
        <v>0.0287767213774032</v>
      </c>
      <c r="AJ648" s="7" cm="1">
        <f t="array" ref="AJ648">SUMPRODUCT(N648:T648,$N$3:$T$3)/100</f>
        <v>1.89809071555971</v>
      </c>
      <c r="AK648" s="7" cm="1">
        <f t="array" ref="AK648">SUMPRODUCT(N648:T648/100,($N$3:$T$3-(SUMPRODUCT(N648:T648,$N$3:$T$3)/100))^2)</f>
        <v>0.00140286012613509</v>
      </c>
      <c r="AL648" s="7" cm="1">
        <f t="array" ref="AL648">SUMPRODUCT(N648:T648/100,($N$2:$T$2-(SUMPRODUCT(N648:T648,$N$2:$T$2)/100))^2)</f>
        <v>1.81447215096026</v>
      </c>
      <c r="AM648" s="7" cm="1">
        <f t="array" ref="AM648">SUMPRODUCT(N648:T648,$N$2:$T$2)/100</f>
        <v>10.6799848968744</v>
      </c>
      <c r="AN648" s="1" cm="1">
        <f t="array" ref="AN648">SUMPRODUCT(N648:T648,$N$1:$T$1)/100</f>
        <v>1117.58124787837</v>
      </c>
      <c r="AO648" s="1" cm="1">
        <f t="array" ref="AO648">-8.314*SUMPRODUCT((N648:T648/100)*LN(N648:T648/100+0.000000000001))</f>
        <v>3.37316729791843</v>
      </c>
      <c r="AP648" s="1" cm="1">
        <f t="array" ref="AP648">SUMPRODUCT((N648:T648/100)^2)</f>
        <v>0.816295837323495</v>
      </c>
      <c r="AQ648" s="1" cm="1">
        <f t="array" ref="AQ648">1/SUMPRODUCT((N648:T648/100)^2)</f>
        <v>1.22504606084829</v>
      </c>
      <c r="AR648" s="1" t="s">
        <v>50</v>
      </c>
      <c r="AS648" s="6">
        <f t="shared" si="235"/>
        <v>1</v>
      </c>
      <c r="AT648" s="1">
        <v>969.85</v>
      </c>
      <c r="AU648" s="1">
        <v>4</v>
      </c>
      <c r="AV648" s="1">
        <v>50</v>
      </c>
      <c r="AW648" s="1">
        <v>449.85</v>
      </c>
      <c r="AX648" s="1">
        <v>13</v>
      </c>
      <c r="AY648" s="5">
        <f t="shared" si="236"/>
        <v>224.925</v>
      </c>
      <c r="AZ648" s="1">
        <f t="shared" si="237"/>
        <v>6.5</v>
      </c>
      <c r="BA648" s="1">
        <f t="shared" si="238"/>
        <v>5848.05</v>
      </c>
      <c r="BB648" s="1">
        <f t="shared" si="239"/>
        <v>520</v>
      </c>
      <c r="BC648" s="1" t="s">
        <v>51</v>
      </c>
      <c r="BD648" s="1">
        <v>290</v>
      </c>
      <c r="BE648" s="1" t="s">
        <v>52</v>
      </c>
      <c r="BF648" s="1" t="s">
        <v>52</v>
      </c>
      <c r="BG648" s="1">
        <v>40</v>
      </c>
      <c r="BH648" s="1">
        <f t="shared" si="240"/>
        <v>1.00529907015101</v>
      </c>
      <c r="BI648" s="1">
        <f t="shared" si="241"/>
        <v>0.713594845288137</v>
      </c>
    </row>
    <row r="649" spans="1:61">
      <c r="A649" s="1">
        <v>733</v>
      </c>
      <c r="B649" s="1" t="s">
        <v>96</v>
      </c>
      <c r="C649" s="1" t="str">
        <f>_xlfn.XLOOKUP(A649,All!$A:$A,All!$C:$C,"")</f>
        <v>Cu-Cr-Mg-Ni-Si</v>
      </c>
      <c r="D649" s="1">
        <v>2</v>
      </c>
      <c r="E649" s="1" t="s">
        <v>1344</v>
      </c>
      <c r="F649" s="1">
        <f t="shared" si="220"/>
        <v>92.35</v>
      </c>
      <c r="G649" s="1">
        <v>0</v>
      </c>
      <c r="H649" s="1">
        <v>0.1</v>
      </c>
      <c r="I649" s="1">
        <v>0.15</v>
      </c>
      <c r="J649" s="1">
        <v>6</v>
      </c>
      <c r="K649" s="1">
        <v>1.4</v>
      </c>
      <c r="L649" s="1">
        <v>0</v>
      </c>
      <c r="M649" s="1" t="s">
        <v>1345</v>
      </c>
      <c r="N649" s="1" cm="1">
        <f t="array" ref="N649">(F649/$F$4)/SUMPRODUCT($F649:$L649/$F$4:$L$4)*100</f>
        <v>90.0727953600277</v>
      </c>
      <c r="O649" s="1" cm="1">
        <f t="array" ref="O649">(G649/$G$4)/SUMPRODUCT($F649:$L649/$F$4:$L$4)*100</f>
        <v>0</v>
      </c>
      <c r="P649" s="1" cm="1">
        <f t="array" ref="P649">(H649/$H$4)/SUMPRODUCT($F649:$L649/$F$4:$L$4)*100</f>
        <v>0.11919966218609</v>
      </c>
      <c r="Q649" s="1" cm="1">
        <f t="array" ref="Q649">(I649/$I$4)/SUMPRODUCT($F649:$L649/$F$4:$L$4)*100</f>
        <v>0.38250806223172</v>
      </c>
      <c r="R649" s="1" cm="1">
        <f t="array" ref="R649">(J649/$J$4)/SUMPRODUCT($F649:$L649/$F$4:$L$4)*100</f>
        <v>6.33592316122327</v>
      </c>
      <c r="S649" s="1" cm="1">
        <f t="array" ref="S649">(K649/$K$4)/SUMPRODUCT($F649:$L649/$F$4:$L$4)*100</f>
        <v>3.08957375433119</v>
      </c>
      <c r="T649" s="1" cm="1">
        <f t="array" ref="T649">(L649/$L$4)/SUMPRODUCT($F649:$L649/$F$4:$L$4)*100</f>
        <v>0</v>
      </c>
      <c r="U649" s="1">
        <f t="shared" si="221"/>
        <v>100</v>
      </c>
      <c r="V649" s="1">
        <f t="shared" si="222"/>
        <v>4.28571428571429</v>
      </c>
      <c r="W649" s="1">
        <f t="shared" si="223"/>
        <v>7.4</v>
      </c>
      <c r="X649" s="1">
        <f t="shared" si="224"/>
        <v>8.4</v>
      </c>
      <c r="Y649" s="1">
        <f t="shared" si="225"/>
        <v>0.0202702702702703</v>
      </c>
      <c r="Z649" s="1">
        <f t="shared" si="226"/>
        <v>0</v>
      </c>
      <c r="AA649" s="1">
        <f t="shared" si="227"/>
        <v>0</v>
      </c>
      <c r="AB649" s="1">
        <f t="shared" si="228"/>
        <v>0.1</v>
      </c>
      <c r="AC649" s="1">
        <f t="shared" si="229"/>
        <v>0</v>
      </c>
      <c r="AD649" s="1">
        <f t="shared" si="230"/>
        <v>1.1919966218609</v>
      </c>
      <c r="AE649" s="1">
        <f t="shared" si="231"/>
        <v>0.0135135135135135</v>
      </c>
      <c r="AF649" s="1">
        <f t="shared" si="232"/>
        <v>74</v>
      </c>
      <c r="AG649" s="1">
        <f t="shared" si="233"/>
        <v>0.74</v>
      </c>
      <c r="AH649" s="7">
        <f t="shared" si="234"/>
        <v>0.0992720463997227</v>
      </c>
      <c r="AI649" s="7" cm="1">
        <f t="array" ref="AI649">SQRT(SUMPRODUCT(N649:T649/100,(1-($N$4:$T$4/(SUMPRODUCT(N649:T649,$N$4:$T$4)/100)))^2))</f>
        <v>0.0287767213774032</v>
      </c>
      <c r="AJ649" s="7" cm="1">
        <f t="array" ref="AJ649">SUMPRODUCT(N649:T649,$N$3:$T$3)/100</f>
        <v>1.89809071555971</v>
      </c>
      <c r="AK649" s="7" cm="1">
        <f t="array" ref="AK649">SUMPRODUCT(N649:T649/100,($N$3:$T$3-(SUMPRODUCT(N649:T649,$N$3:$T$3)/100))^2)</f>
        <v>0.00140286012613509</v>
      </c>
      <c r="AL649" s="7" cm="1">
        <f t="array" ref="AL649">SUMPRODUCT(N649:T649/100,($N$2:$T$2-(SUMPRODUCT(N649:T649,$N$2:$T$2)/100))^2)</f>
        <v>1.81447215096026</v>
      </c>
      <c r="AM649" s="7" cm="1">
        <f t="array" ref="AM649">SUMPRODUCT(N649:T649,$N$2:$T$2)/100</f>
        <v>10.6799848968744</v>
      </c>
      <c r="AN649" s="1" cm="1">
        <f t="array" ref="AN649">SUMPRODUCT(N649:T649,$N$1:$T$1)/100</f>
        <v>1117.58124787837</v>
      </c>
      <c r="AO649" s="1" cm="1">
        <f t="array" ref="AO649">-8.314*SUMPRODUCT((N649:T649/100)*LN(N649:T649/100+0.000000000001))</f>
        <v>3.37316729791843</v>
      </c>
      <c r="AP649" s="1" cm="1">
        <f t="array" ref="AP649">SUMPRODUCT((N649:T649/100)^2)</f>
        <v>0.816295837323495</v>
      </c>
      <c r="AQ649" s="1" cm="1">
        <f t="array" ref="AQ649">1/SUMPRODUCT((N649:T649/100)^2)</f>
        <v>1.22504606084829</v>
      </c>
      <c r="AR649" s="1" t="s">
        <v>50</v>
      </c>
      <c r="AS649" s="6">
        <f t="shared" si="235"/>
        <v>1</v>
      </c>
      <c r="AT649" s="1">
        <v>969.85</v>
      </c>
      <c r="AU649" s="1">
        <v>4</v>
      </c>
      <c r="AV649" s="1">
        <v>50</v>
      </c>
      <c r="AW649" s="1">
        <v>449.85</v>
      </c>
      <c r="AX649" s="1">
        <v>11</v>
      </c>
      <c r="AY649" s="5">
        <f t="shared" si="236"/>
        <v>224.925</v>
      </c>
      <c r="AZ649" s="1">
        <f t="shared" si="237"/>
        <v>5.5</v>
      </c>
      <c r="BA649" s="1">
        <f t="shared" si="238"/>
        <v>4948.35</v>
      </c>
      <c r="BB649" s="1">
        <f t="shared" si="239"/>
        <v>520</v>
      </c>
      <c r="BC649" s="1" t="s">
        <v>51</v>
      </c>
      <c r="BD649" s="1">
        <v>294</v>
      </c>
      <c r="BE649" s="1" t="s">
        <v>52</v>
      </c>
      <c r="BF649" s="1" t="s">
        <v>52</v>
      </c>
      <c r="BG649" s="1">
        <v>40</v>
      </c>
      <c r="BH649" s="1">
        <f t="shared" si="240"/>
        <v>1.05674277038527</v>
      </c>
      <c r="BI649" s="1">
        <f t="shared" si="241"/>
        <v>0.708619564845011</v>
      </c>
    </row>
    <row r="650" spans="1:61">
      <c r="A650" s="1">
        <v>665</v>
      </c>
      <c r="B650" s="1" t="s">
        <v>96</v>
      </c>
      <c r="C650" s="1" t="str">
        <f>_xlfn.XLOOKUP(A650,All!$A:$A,All!$C:$C,"")</f>
        <v>Cu-Cr-Mg-Ni-Si</v>
      </c>
      <c r="D650" s="1">
        <v>2</v>
      </c>
      <c r="E650" s="1" t="s">
        <v>1344</v>
      </c>
      <c r="F650" s="1">
        <f t="shared" si="220"/>
        <v>92.35</v>
      </c>
      <c r="G650" s="1">
        <v>0</v>
      </c>
      <c r="H650" s="1">
        <v>0.1</v>
      </c>
      <c r="I650" s="1">
        <v>0.15</v>
      </c>
      <c r="J650" s="1">
        <v>6</v>
      </c>
      <c r="K650" s="1">
        <v>1.4</v>
      </c>
      <c r="L650" s="1">
        <v>0</v>
      </c>
      <c r="M650" s="1" t="s">
        <v>1345</v>
      </c>
      <c r="N650" s="1" cm="1">
        <f t="array" ref="N650">(F650/$F$4)/SUMPRODUCT($F650:$L650/$F$4:$L$4)*100</f>
        <v>90.0727953600277</v>
      </c>
      <c r="O650" s="1" cm="1">
        <f t="array" ref="O650">(G650/$G$4)/SUMPRODUCT($F650:$L650/$F$4:$L$4)*100</f>
        <v>0</v>
      </c>
      <c r="P650" s="1" cm="1">
        <f t="array" ref="P650">(H650/$H$4)/SUMPRODUCT($F650:$L650/$F$4:$L$4)*100</f>
        <v>0.11919966218609</v>
      </c>
      <c r="Q650" s="1" cm="1">
        <f t="array" ref="Q650">(I650/$I$4)/SUMPRODUCT($F650:$L650/$F$4:$L$4)*100</f>
        <v>0.38250806223172</v>
      </c>
      <c r="R650" s="1" cm="1">
        <f t="array" ref="R650">(J650/$J$4)/SUMPRODUCT($F650:$L650/$F$4:$L$4)*100</f>
        <v>6.33592316122327</v>
      </c>
      <c r="S650" s="1" cm="1">
        <f t="array" ref="S650">(K650/$K$4)/SUMPRODUCT($F650:$L650/$F$4:$L$4)*100</f>
        <v>3.08957375433119</v>
      </c>
      <c r="T650" s="1" cm="1">
        <f t="array" ref="T650">(L650/$L$4)/SUMPRODUCT($F650:$L650/$F$4:$L$4)*100</f>
        <v>0</v>
      </c>
      <c r="U650" s="1">
        <f t="shared" si="221"/>
        <v>100</v>
      </c>
      <c r="V650" s="1">
        <f t="shared" si="222"/>
        <v>4.28571428571429</v>
      </c>
      <c r="W650" s="1">
        <f t="shared" si="223"/>
        <v>7.4</v>
      </c>
      <c r="X650" s="1">
        <f t="shared" si="224"/>
        <v>8.4</v>
      </c>
      <c r="Y650" s="1">
        <f t="shared" si="225"/>
        <v>0.0202702702702703</v>
      </c>
      <c r="Z650" s="1">
        <f t="shared" si="226"/>
        <v>0</v>
      </c>
      <c r="AA650" s="1">
        <f t="shared" si="227"/>
        <v>0</v>
      </c>
      <c r="AB650" s="1">
        <f t="shared" si="228"/>
        <v>0.1</v>
      </c>
      <c r="AC650" s="1">
        <f t="shared" si="229"/>
        <v>0</v>
      </c>
      <c r="AD650" s="1">
        <f t="shared" si="230"/>
        <v>1.1919966218609</v>
      </c>
      <c r="AE650" s="1">
        <f t="shared" si="231"/>
        <v>0.0135135135135135</v>
      </c>
      <c r="AF650" s="1">
        <f t="shared" si="232"/>
        <v>74</v>
      </c>
      <c r="AG650" s="1">
        <f t="shared" si="233"/>
        <v>0.74</v>
      </c>
      <c r="AH650" s="7">
        <f t="shared" si="234"/>
        <v>0.0992720463997227</v>
      </c>
      <c r="AI650" s="7" cm="1">
        <f t="array" ref="AI650">SQRT(SUMPRODUCT(N650:T650/100,(1-($N$4:$T$4/(SUMPRODUCT(N650:T650,$N$4:$T$4)/100)))^2))</f>
        <v>0.0287767213774032</v>
      </c>
      <c r="AJ650" s="7" cm="1">
        <f t="array" ref="AJ650">SUMPRODUCT(N650:T650,$N$3:$T$3)/100</f>
        <v>1.89809071555971</v>
      </c>
      <c r="AK650" s="7" cm="1">
        <f t="array" ref="AK650">SUMPRODUCT(N650:T650/100,($N$3:$T$3-(SUMPRODUCT(N650:T650,$N$3:$T$3)/100))^2)</f>
        <v>0.00140286012613509</v>
      </c>
      <c r="AL650" s="7" cm="1">
        <f t="array" ref="AL650">SUMPRODUCT(N650:T650/100,($N$2:$T$2-(SUMPRODUCT(N650:T650,$N$2:$T$2)/100))^2)</f>
        <v>1.81447215096026</v>
      </c>
      <c r="AM650" s="7" cm="1">
        <f t="array" ref="AM650">SUMPRODUCT(N650:T650,$N$2:$T$2)/100</f>
        <v>10.6799848968744</v>
      </c>
      <c r="AN650" s="1" cm="1">
        <f t="array" ref="AN650">SUMPRODUCT(N650:T650,$N$1:$T$1)/100</f>
        <v>1117.58124787837</v>
      </c>
      <c r="AO650" s="1" cm="1">
        <f t="array" ref="AO650">-8.314*SUMPRODUCT((N650:T650/100)*LN(N650:T650/100+0.000000000001))</f>
        <v>3.37316729791843</v>
      </c>
      <c r="AP650" s="1" cm="1">
        <f t="array" ref="AP650">SUMPRODUCT((N650:T650/100)^2)</f>
        <v>0.816295837323495</v>
      </c>
      <c r="AQ650" s="1" cm="1">
        <f t="array" ref="AQ650">1/SUMPRODUCT((N650:T650/100)^2)</f>
        <v>1.22504606084829</v>
      </c>
      <c r="AR650" s="1" t="s">
        <v>50</v>
      </c>
      <c r="AS650" s="6">
        <f t="shared" si="235"/>
        <v>1</v>
      </c>
      <c r="AT650" s="1">
        <v>969.85</v>
      </c>
      <c r="AU650" s="1">
        <v>4</v>
      </c>
      <c r="AV650" s="1">
        <v>80</v>
      </c>
      <c r="AW650" s="1">
        <v>449.85</v>
      </c>
      <c r="AX650" s="1">
        <v>4</v>
      </c>
      <c r="AY650" s="5">
        <f t="shared" si="236"/>
        <v>359.88</v>
      </c>
      <c r="AZ650" s="1">
        <f t="shared" si="237"/>
        <v>3.2</v>
      </c>
      <c r="BA650" s="1">
        <f t="shared" si="238"/>
        <v>1799.4</v>
      </c>
      <c r="BB650" s="1">
        <f t="shared" si="239"/>
        <v>520</v>
      </c>
      <c r="BC650" s="1" t="s">
        <v>51</v>
      </c>
      <c r="BD650" s="1">
        <v>303</v>
      </c>
      <c r="BE650" s="1" t="s">
        <v>52</v>
      </c>
      <c r="BF650" s="1" t="s">
        <v>52</v>
      </c>
      <c r="BG650" s="1">
        <v>40</v>
      </c>
      <c r="BH650" s="1">
        <f t="shared" si="240"/>
        <v>1.17249109591236</v>
      </c>
      <c r="BI650" s="1">
        <f t="shared" si="241"/>
        <v>0.698084367957614</v>
      </c>
    </row>
    <row r="651" spans="1:61">
      <c r="A651" s="1">
        <v>738</v>
      </c>
      <c r="B651" s="1" t="s">
        <v>96</v>
      </c>
      <c r="C651" s="1" t="str">
        <f>_xlfn.XLOOKUP(A651,All!$A:$A,All!$C:$C,"")</f>
        <v>Cu-Cr-Mg-Ni-Si</v>
      </c>
      <c r="D651" s="1">
        <v>2</v>
      </c>
      <c r="E651" s="1" t="s">
        <v>1344</v>
      </c>
      <c r="F651" s="1">
        <f t="shared" si="220"/>
        <v>92.35</v>
      </c>
      <c r="G651" s="1">
        <v>0</v>
      </c>
      <c r="H651" s="1">
        <v>0.1</v>
      </c>
      <c r="I651" s="1">
        <v>0.15</v>
      </c>
      <c r="J651" s="1">
        <v>6</v>
      </c>
      <c r="K651" s="1">
        <v>1.4</v>
      </c>
      <c r="L651" s="1">
        <v>0</v>
      </c>
      <c r="M651" s="1" t="s">
        <v>1345</v>
      </c>
      <c r="N651" s="1" cm="1">
        <f t="array" ref="N651">(F651/$F$4)/SUMPRODUCT($F651:$L651/$F$4:$L$4)*100</f>
        <v>90.0727953600277</v>
      </c>
      <c r="O651" s="1" cm="1">
        <f t="array" ref="O651">(G651/$G$4)/SUMPRODUCT($F651:$L651/$F$4:$L$4)*100</f>
        <v>0</v>
      </c>
      <c r="P651" s="1" cm="1">
        <f t="array" ref="P651">(H651/$H$4)/SUMPRODUCT($F651:$L651/$F$4:$L$4)*100</f>
        <v>0.11919966218609</v>
      </c>
      <c r="Q651" s="1" cm="1">
        <f t="array" ref="Q651">(I651/$I$4)/SUMPRODUCT($F651:$L651/$F$4:$L$4)*100</f>
        <v>0.38250806223172</v>
      </c>
      <c r="R651" s="1" cm="1">
        <f t="array" ref="R651">(J651/$J$4)/SUMPRODUCT($F651:$L651/$F$4:$L$4)*100</f>
        <v>6.33592316122327</v>
      </c>
      <c r="S651" s="1" cm="1">
        <f t="array" ref="S651">(K651/$K$4)/SUMPRODUCT($F651:$L651/$F$4:$L$4)*100</f>
        <v>3.08957375433119</v>
      </c>
      <c r="T651" s="1" cm="1">
        <f t="array" ref="T651">(L651/$L$4)/SUMPRODUCT($F651:$L651/$F$4:$L$4)*100</f>
        <v>0</v>
      </c>
      <c r="U651" s="1">
        <f t="shared" si="221"/>
        <v>100</v>
      </c>
      <c r="V651" s="1">
        <f t="shared" si="222"/>
        <v>4.28571428571429</v>
      </c>
      <c r="W651" s="1">
        <f t="shared" si="223"/>
        <v>7.4</v>
      </c>
      <c r="X651" s="1">
        <f t="shared" si="224"/>
        <v>8.4</v>
      </c>
      <c r="Y651" s="1">
        <f t="shared" si="225"/>
        <v>0.0202702702702703</v>
      </c>
      <c r="Z651" s="1">
        <f t="shared" si="226"/>
        <v>0</v>
      </c>
      <c r="AA651" s="1">
        <f t="shared" si="227"/>
        <v>0</v>
      </c>
      <c r="AB651" s="1">
        <f t="shared" si="228"/>
        <v>0.1</v>
      </c>
      <c r="AC651" s="1">
        <f t="shared" si="229"/>
        <v>0</v>
      </c>
      <c r="AD651" s="1">
        <f t="shared" si="230"/>
        <v>1.1919966218609</v>
      </c>
      <c r="AE651" s="1">
        <f t="shared" si="231"/>
        <v>0.0135135135135135</v>
      </c>
      <c r="AF651" s="1">
        <f t="shared" si="232"/>
        <v>74</v>
      </c>
      <c r="AG651" s="1">
        <f t="shared" si="233"/>
        <v>0.74</v>
      </c>
      <c r="AH651" s="7">
        <f t="shared" si="234"/>
        <v>0.0992720463997227</v>
      </c>
      <c r="AI651" s="7" cm="1">
        <f t="array" ref="AI651">SQRT(SUMPRODUCT(N651:T651/100,(1-($N$4:$T$4/(SUMPRODUCT(N651:T651,$N$4:$T$4)/100)))^2))</f>
        <v>0.0287767213774032</v>
      </c>
      <c r="AJ651" s="7" cm="1">
        <f t="array" ref="AJ651">SUMPRODUCT(N651:T651,$N$3:$T$3)/100</f>
        <v>1.89809071555971</v>
      </c>
      <c r="AK651" s="7" cm="1">
        <f t="array" ref="AK651">SUMPRODUCT(N651:T651/100,($N$3:$T$3-(SUMPRODUCT(N651:T651,$N$3:$T$3)/100))^2)</f>
        <v>0.00140286012613509</v>
      </c>
      <c r="AL651" s="7" cm="1">
        <f t="array" ref="AL651">SUMPRODUCT(N651:T651/100,($N$2:$T$2-(SUMPRODUCT(N651:T651,$N$2:$T$2)/100))^2)</f>
        <v>1.81447215096026</v>
      </c>
      <c r="AM651" s="7" cm="1">
        <f t="array" ref="AM651">SUMPRODUCT(N651:T651,$N$2:$T$2)/100</f>
        <v>10.6799848968744</v>
      </c>
      <c r="AN651" s="1" cm="1">
        <f t="array" ref="AN651">SUMPRODUCT(N651:T651,$N$1:$T$1)/100</f>
        <v>1117.58124787837</v>
      </c>
      <c r="AO651" s="1" cm="1">
        <f t="array" ref="AO651">-8.314*SUMPRODUCT((N651:T651/100)*LN(N651:T651/100+0.000000000001))</f>
        <v>3.37316729791843</v>
      </c>
      <c r="AP651" s="1" cm="1">
        <f t="array" ref="AP651">SUMPRODUCT((N651:T651/100)^2)</f>
        <v>0.816295837323495</v>
      </c>
      <c r="AQ651" s="1" cm="1">
        <f t="array" ref="AQ651">1/SUMPRODUCT((N651:T651/100)^2)</f>
        <v>1.22504606084829</v>
      </c>
      <c r="AR651" s="1" t="s">
        <v>54</v>
      </c>
      <c r="AS651" s="6">
        <f t="shared" si="235"/>
        <v>0</v>
      </c>
      <c r="AT651" s="1">
        <v>969.85</v>
      </c>
      <c r="AU651" s="1">
        <v>4</v>
      </c>
      <c r="AV651" s="1">
        <v>0</v>
      </c>
      <c r="AW651" s="1">
        <v>499.85</v>
      </c>
      <c r="AX651" s="1">
        <v>12</v>
      </c>
      <c r="AY651" s="5">
        <f t="shared" si="236"/>
        <v>0</v>
      </c>
      <c r="AZ651" s="1">
        <f t="shared" si="237"/>
        <v>0</v>
      </c>
      <c r="BA651" s="1">
        <f t="shared" si="238"/>
        <v>5998.2</v>
      </c>
      <c r="BB651" s="1">
        <f t="shared" si="239"/>
        <v>470</v>
      </c>
      <c r="BC651" s="1" t="s">
        <v>51</v>
      </c>
      <c r="BD651" s="1">
        <v>265</v>
      </c>
      <c r="BE651" s="1" t="s">
        <v>52</v>
      </c>
      <c r="BF651" s="1" t="s">
        <v>52</v>
      </c>
      <c r="BG651" s="1">
        <v>39</v>
      </c>
      <c r="BH651" s="1">
        <f t="shared" si="240"/>
        <v>0.683775943686883</v>
      </c>
      <c r="BI651" s="1">
        <f t="shared" si="241"/>
        <v>0.759388033493715</v>
      </c>
    </row>
    <row r="652" spans="1:61">
      <c r="A652" s="1">
        <v>728</v>
      </c>
      <c r="B652" s="1" t="s">
        <v>96</v>
      </c>
      <c r="C652" s="1" t="str">
        <f>_xlfn.XLOOKUP(A652,All!$A:$A,All!$C:$C,"")</f>
        <v>Cu-Cr-Mg-Ni-Si</v>
      </c>
      <c r="D652" s="1">
        <v>2</v>
      </c>
      <c r="E652" s="1" t="s">
        <v>1344</v>
      </c>
      <c r="F652" s="1">
        <f t="shared" si="220"/>
        <v>92.35</v>
      </c>
      <c r="G652" s="1">
        <v>0</v>
      </c>
      <c r="H652" s="1">
        <v>0.1</v>
      </c>
      <c r="I652" s="1">
        <v>0.15</v>
      </c>
      <c r="J652" s="1">
        <v>6</v>
      </c>
      <c r="K652" s="1">
        <v>1.4</v>
      </c>
      <c r="L652" s="1">
        <v>0</v>
      </c>
      <c r="M652" s="1" t="s">
        <v>1345</v>
      </c>
      <c r="N652" s="1" cm="1">
        <f t="array" ref="N652">(F652/$F$4)/SUMPRODUCT($F652:$L652/$F$4:$L$4)*100</f>
        <v>90.0727953600277</v>
      </c>
      <c r="O652" s="1" cm="1">
        <f t="array" ref="O652">(G652/$G$4)/SUMPRODUCT($F652:$L652/$F$4:$L$4)*100</f>
        <v>0</v>
      </c>
      <c r="P652" s="1" cm="1">
        <f t="array" ref="P652">(H652/$H$4)/SUMPRODUCT($F652:$L652/$F$4:$L$4)*100</f>
        <v>0.11919966218609</v>
      </c>
      <c r="Q652" s="1" cm="1">
        <f t="array" ref="Q652">(I652/$I$4)/SUMPRODUCT($F652:$L652/$F$4:$L$4)*100</f>
        <v>0.38250806223172</v>
      </c>
      <c r="R652" s="1" cm="1">
        <f t="array" ref="R652">(J652/$J$4)/SUMPRODUCT($F652:$L652/$F$4:$L$4)*100</f>
        <v>6.33592316122327</v>
      </c>
      <c r="S652" s="1" cm="1">
        <f t="array" ref="S652">(K652/$K$4)/SUMPRODUCT($F652:$L652/$F$4:$L$4)*100</f>
        <v>3.08957375433119</v>
      </c>
      <c r="T652" s="1" cm="1">
        <f t="array" ref="T652">(L652/$L$4)/SUMPRODUCT($F652:$L652/$F$4:$L$4)*100</f>
        <v>0</v>
      </c>
      <c r="U652" s="1">
        <f t="shared" si="221"/>
        <v>100</v>
      </c>
      <c r="V652" s="1">
        <f t="shared" si="222"/>
        <v>4.28571428571429</v>
      </c>
      <c r="W652" s="1">
        <f t="shared" si="223"/>
        <v>7.4</v>
      </c>
      <c r="X652" s="1">
        <f t="shared" si="224"/>
        <v>8.4</v>
      </c>
      <c r="Y652" s="1">
        <f t="shared" si="225"/>
        <v>0.0202702702702703</v>
      </c>
      <c r="Z652" s="1">
        <f t="shared" si="226"/>
        <v>0</v>
      </c>
      <c r="AA652" s="1">
        <f t="shared" si="227"/>
        <v>0</v>
      </c>
      <c r="AB652" s="1">
        <f t="shared" si="228"/>
        <v>0.1</v>
      </c>
      <c r="AC652" s="1">
        <f t="shared" si="229"/>
        <v>0</v>
      </c>
      <c r="AD652" s="1">
        <f t="shared" si="230"/>
        <v>1.1919966218609</v>
      </c>
      <c r="AE652" s="1">
        <f t="shared" si="231"/>
        <v>0.0135135135135135</v>
      </c>
      <c r="AF652" s="1">
        <f t="shared" si="232"/>
        <v>74</v>
      </c>
      <c r="AG652" s="1">
        <f t="shared" si="233"/>
        <v>0.74</v>
      </c>
      <c r="AH652" s="7">
        <f t="shared" si="234"/>
        <v>0.0992720463997227</v>
      </c>
      <c r="AI652" s="7" cm="1">
        <f t="array" ref="AI652">SQRT(SUMPRODUCT(N652:T652/100,(1-($N$4:$T$4/(SUMPRODUCT(N652:T652,$N$4:$T$4)/100)))^2))</f>
        <v>0.0287767213774032</v>
      </c>
      <c r="AJ652" s="7" cm="1">
        <f t="array" ref="AJ652">SUMPRODUCT(N652:T652,$N$3:$T$3)/100</f>
        <v>1.89809071555971</v>
      </c>
      <c r="AK652" s="7" cm="1">
        <f t="array" ref="AK652">SUMPRODUCT(N652:T652/100,($N$3:$T$3-(SUMPRODUCT(N652:T652,$N$3:$T$3)/100))^2)</f>
        <v>0.00140286012613509</v>
      </c>
      <c r="AL652" s="7" cm="1">
        <f t="array" ref="AL652">SUMPRODUCT(N652:T652/100,($N$2:$T$2-(SUMPRODUCT(N652:T652,$N$2:$T$2)/100))^2)</f>
        <v>1.81447215096026</v>
      </c>
      <c r="AM652" s="7" cm="1">
        <f t="array" ref="AM652">SUMPRODUCT(N652:T652,$N$2:$T$2)/100</f>
        <v>10.6799848968744</v>
      </c>
      <c r="AN652" s="1" cm="1">
        <f t="array" ref="AN652">SUMPRODUCT(N652:T652,$N$1:$T$1)/100</f>
        <v>1117.58124787837</v>
      </c>
      <c r="AO652" s="1" cm="1">
        <f t="array" ref="AO652">-8.314*SUMPRODUCT((N652:T652/100)*LN(N652:T652/100+0.000000000001))</f>
        <v>3.37316729791843</v>
      </c>
      <c r="AP652" s="1" cm="1">
        <f t="array" ref="AP652">SUMPRODUCT((N652:T652/100)^2)</f>
        <v>0.816295837323495</v>
      </c>
      <c r="AQ652" s="1" cm="1">
        <f t="array" ref="AQ652">1/SUMPRODUCT((N652:T652/100)^2)</f>
        <v>1.22504606084829</v>
      </c>
      <c r="AR652" s="1" t="s">
        <v>54</v>
      </c>
      <c r="AS652" s="6">
        <f t="shared" si="235"/>
        <v>0</v>
      </c>
      <c r="AT652" s="1">
        <v>969.85</v>
      </c>
      <c r="AU652" s="1">
        <v>4</v>
      </c>
      <c r="AV652" s="1">
        <v>0</v>
      </c>
      <c r="AW652" s="1">
        <v>499.85</v>
      </c>
      <c r="AX652" s="1">
        <v>10</v>
      </c>
      <c r="AY652" s="5">
        <f t="shared" si="236"/>
        <v>0</v>
      </c>
      <c r="AZ652" s="1">
        <f t="shared" si="237"/>
        <v>0</v>
      </c>
      <c r="BA652" s="1">
        <f t="shared" si="238"/>
        <v>4998.5</v>
      </c>
      <c r="BB652" s="1">
        <f t="shared" si="239"/>
        <v>470</v>
      </c>
      <c r="BC652" s="1" t="s">
        <v>51</v>
      </c>
      <c r="BD652" s="1">
        <v>266</v>
      </c>
      <c r="BE652" s="1" t="s">
        <v>52</v>
      </c>
      <c r="BF652" s="1" t="s">
        <v>52</v>
      </c>
      <c r="BG652" s="1">
        <v>39</v>
      </c>
      <c r="BH652" s="1">
        <f t="shared" si="240"/>
        <v>0.696636868745448</v>
      </c>
      <c r="BI652" s="1">
        <f t="shared" si="241"/>
        <v>0.757893465491069</v>
      </c>
    </row>
    <row r="653" spans="1:61">
      <c r="A653" s="1">
        <v>810</v>
      </c>
      <c r="B653" s="1" t="s">
        <v>96</v>
      </c>
      <c r="C653" s="1" t="str">
        <f>_xlfn.XLOOKUP(A653,All!$A:$A,All!$C:$C,"")</f>
        <v>Cu-Cr-Mg-Ni-Si</v>
      </c>
      <c r="D653" s="1">
        <v>2</v>
      </c>
      <c r="E653" s="1" t="s">
        <v>1344</v>
      </c>
      <c r="F653" s="1">
        <f t="shared" si="220"/>
        <v>92.35</v>
      </c>
      <c r="G653" s="1">
        <v>0</v>
      </c>
      <c r="H653" s="1">
        <v>0.1</v>
      </c>
      <c r="I653" s="1">
        <v>0.15</v>
      </c>
      <c r="J653" s="1">
        <v>6</v>
      </c>
      <c r="K653" s="1">
        <v>1.4</v>
      </c>
      <c r="L653" s="1">
        <v>0</v>
      </c>
      <c r="M653" s="1" t="s">
        <v>1345</v>
      </c>
      <c r="N653" s="1" cm="1">
        <f t="array" ref="N653">(F653/$F$4)/SUMPRODUCT($F653:$L653/$F$4:$L$4)*100</f>
        <v>90.0727953600277</v>
      </c>
      <c r="O653" s="1" cm="1">
        <f t="array" ref="O653">(G653/$G$4)/SUMPRODUCT($F653:$L653/$F$4:$L$4)*100</f>
        <v>0</v>
      </c>
      <c r="P653" s="1" cm="1">
        <f t="array" ref="P653">(H653/$H$4)/SUMPRODUCT($F653:$L653/$F$4:$L$4)*100</f>
        <v>0.11919966218609</v>
      </c>
      <c r="Q653" s="1" cm="1">
        <f t="array" ref="Q653">(I653/$I$4)/SUMPRODUCT($F653:$L653/$F$4:$L$4)*100</f>
        <v>0.38250806223172</v>
      </c>
      <c r="R653" s="1" cm="1">
        <f t="array" ref="R653">(J653/$J$4)/SUMPRODUCT($F653:$L653/$F$4:$L$4)*100</f>
        <v>6.33592316122327</v>
      </c>
      <c r="S653" s="1" cm="1">
        <f t="array" ref="S653">(K653/$K$4)/SUMPRODUCT($F653:$L653/$F$4:$L$4)*100</f>
        <v>3.08957375433119</v>
      </c>
      <c r="T653" s="1" cm="1">
        <f t="array" ref="T653">(L653/$L$4)/SUMPRODUCT($F653:$L653/$F$4:$L$4)*100</f>
        <v>0</v>
      </c>
      <c r="U653" s="1">
        <f t="shared" si="221"/>
        <v>100</v>
      </c>
      <c r="V653" s="1">
        <f t="shared" si="222"/>
        <v>4.28571428571429</v>
      </c>
      <c r="W653" s="1">
        <f t="shared" si="223"/>
        <v>7.4</v>
      </c>
      <c r="X653" s="1">
        <f t="shared" si="224"/>
        <v>8.4</v>
      </c>
      <c r="Y653" s="1">
        <f t="shared" si="225"/>
        <v>0.0202702702702703</v>
      </c>
      <c r="Z653" s="1">
        <f t="shared" si="226"/>
        <v>0</v>
      </c>
      <c r="AA653" s="1">
        <f t="shared" si="227"/>
        <v>0</v>
      </c>
      <c r="AB653" s="1">
        <f t="shared" si="228"/>
        <v>0.1</v>
      </c>
      <c r="AC653" s="1">
        <f t="shared" si="229"/>
        <v>0</v>
      </c>
      <c r="AD653" s="1">
        <f t="shared" si="230"/>
        <v>1.1919966218609</v>
      </c>
      <c r="AE653" s="1">
        <f t="shared" si="231"/>
        <v>0.0135135135135135</v>
      </c>
      <c r="AF653" s="1">
        <f t="shared" si="232"/>
        <v>74</v>
      </c>
      <c r="AG653" s="1">
        <f t="shared" si="233"/>
        <v>0.74</v>
      </c>
      <c r="AH653" s="7">
        <f t="shared" si="234"/>
        <v>0.0992720463997227</v>
      </c>
      <c r="AI653" s="7" cm="1">
        <f t="array" ref="AI653">SQRT(SUMPRODUCT(N653:T653/100,(1-($N$4:$T$4/(SUMPRODUCT(N653:T653,$N$4:$T$4)/100)))^2))</f>
        <v>0.0287767213774032</v>
      </c>
      <c r="AJ653" s="7" cm="1">
        <f t="array" ref="AJ653">SUMPRODUCT(N653:T653,$N$3:$T$3)/100</f>
        <v>1.89809071555971</v>
      </c>
      <c r="AK653" s="7" cm="1">
        <f t="array" ref="AK653">SUMPRODUCT(N653:T653/100,($N$3:$T$3-(SUMPRODUCT(N653:T653,$N$3:$T$3)/100))^2)</f>
        <v>0.00140286012613509</v>
      </c>
      <c r="AL653" s="7" cm="1">
        <f t="array" ref="AL653">SUMPRODUCT(N653:T653/100,($N$2:$T$2-(SUMPRODUCT(N653:T653,$N$2:$T$2)/100))^2)</f>
        <v>1.81447215096026</v>
      </c>
      <c r="AM653" s="7" cm="1">
        <f t="array" ref="AM653">SUMPRODUCT(N653:T653,$N$2:$T$2)/100</f>
        <v>10.6799848968744</v>
      </c>
      <c r="AN653" s="1" cm="1">
        <f t="array" ref="AN653">SUMPRODUCT(N653:T653,$N$1:$T$1)/100</f>
        <v>1117.58124787837</v>
      </c>
      <c r="AO653" s="1" cm="1">
        <f t="array" ref="AO653">-8.314*SUMPRODUCT((N653:T653/100)*LN(N653:T653/100+0.000000000001))</f>
        <v>3.37316729791843</v>
      </c>
      <c r="AP653" s="1" cm="1">
        <f t="array" ref="AP653">SUMPRODUCT((N653:T653/100)^2)</f>
        <v>0.816295837323495</v>
      </c>
      <c r="AQ653" s="1" cm="1">
        <f t="array" ref="AQ653">1/SUMPRODUCT((N653:T653/100)^2)</f>
        <v>1.22504606084829</v>
      </c>
      <c r="AR653" s="1" t="s">
        <v>54</v>
      </c>
      <c r="AS653" s="6">
        <f t="shared" si="235"/>
        <v>0</v>
      </c>
      <c r="AT653" s="1">
        <v>969.85</v>
      </c>
      <c r="AU653" s="1">
        <v>4</v>
      </c>
      <c r="AV653" s="1">
        <v>0</v>
      </c>
      <c r="AW653" s="1">
        <v>449.85</v>
      </c>
      <c r="AX653" s="1">
        <v>23</v>
      </c>
      <c r="AY653" s="5">
        <f t="shared" si="236"/>
        <v>0</v>
      </c>
      <c r="AZ653" s="1">
        <f t="shared" si="237"/>
        <v>0</v>
      </c>
      <c r="BA653" s="1">
        <f t="shared" si="238"/>
        <v>10346.55</v>
      </c>
      <c r="BB653" s="1">
        <f t="shared" si="239"/>
        <v>520</v>
      </c>
      <c r="BC653" s="1" t="s">
        <v>51</v>
      </c>
      <c r="BD653" s="1">
        <v>282</v>
      </c>
      <c r="BE653" s="1" t="s">
        <v>52</v>
      </c>
      <c r="BF653" s="1" t="s">
        <v>52</v>
      </c>
      <c r="BG653" s="1">
        <v>39</v>
      </c>
      <c r="BH653" s="1">
        <f t="shared" si="240"/>
        <v>0.90241166968249</v>
      </c>
      <c r="BI653" s="1">
        <f t="shared" si="241"/>
        <v>0.735308773693085</v>
      </c>
    </row>
    <row r="654" spans="1:61">
      <c r="A654" s="1">
        <v>790</v>
      </c>
      <c r="B654" s="1" t="s">
        <v>96</v>
      </c>
      <c r="C654" s="1" t="str">
        <f>_xlfn.XLOOKUP(A654,All!$A:$A,All!$C:$C,"")</f>
        <v>Cu-Cr-Mg-Ni-Si</v>
      </c>
      <c r="D654" s="1">
        <v>2</v>
      </c>
      <c r="E654" s="1" t="s">
        <v>1344</v>
      </c>
      <c r="F654" s="1">
        <f t="shared" si="220"/>
        <v>92.35</v>
      </c>
      <c r="G654" s="1">
        <v>0</v>
      </c>
      <c r="H654" s="1">
        <v>0.1</v>
      </c>
      <c r="I654" s="1">
        <v>0.15</v>
      </c>
      <c r="J654" s="1">
        <v>6</v>
      </c>
      <c r="K654" s="1">
        <v>1.4</v>
      </c>
      <c r="L654" s="1">
        <v>0</v>
      </c>
      <c r="M654" s="1" t="s">
        <v>1345</v>
      </c>
      <c r="N654" s="1" cm="1">
        <f t="array" ref="N654">(F654/$F$4)/SUMPRODUCT($F654:$L654/$F$4:$L$4)*100</f>
        <v>90.0727953600277</v>
      </c>
      <c r="O654" s="1" cm="1">
        <f t="array" ref="O654">(G654/$G$4)/SUMPRODUCT($F654:$L654/$F$4:$L$4)*100</f>
        <v>0</v>
      </c>
      <c r="P654" s="1" cm="1">
        <f t="array" ref="P654">(H654/$H$4)/SUMPRODUCT($F654:$L654/$F$4:$L$4)*100</f>
        <v>0.11919966218609</v>
      </c>
      <c r="Q654" s="1" cm="1">
        <f t="array" ref="Q654">(I654/$I$4)/SUMPRODUCT($F654:$L654/$F$4:$L$4)*100</f>
        <v>0.38250806223172</v>
      </c>
      <c r="R654" s="1" cm="1">
        <f t="array" ref="R654">(J654/$J$4)/SUMPRODUCT($F654:$L654/$F$4:$L$4)*100</f>
        <v>6.33592316122327</v>
      </c>
      <c r="S654" s="1" cm="1">
        <f t="array" ref="S654">(K654/$K$4)/SUMPRODUCT($F654:$L654/$F$4:$L$4)*100</f>
        <v>3.08957375433119</v>
      </c>
      <c r="T654" s="1" cm="1">
        <f t="array" ref="T654">(L654/$L$4)/SUMPRODUCT($F654:$L654/$F$4:$L$4)*100</f>
        <v>0</v>
      </c>
      <c r="U654" s="1">
        <f t="shared" si="221"/>
        <v>100</v>
      </c>
      <c r="V654" s="1">
        <f t="shared" si="222"/>
        <v>4.28571428571429</v>
      </c>
      <c r="W654" s="1">
        <f t="shared" si="223"/>
        <v>7.4</v>
      </c>
      <c r="X654" s="1">
        <f t="shared" si="224"/>
        <v>8.4</v>
      </c>
      <c r="Y654" s="1">
        <f t="shared" si="225"/>
        <v>0.0202702702702703</v>
      </c>
      <c r="Z654" s="1">
        <f t="shared" si="226"/>
        <v>0</v>
      </c>
      <c r="AA654" s="1">
        <f t="shared" si="227"/>
        <v>0</v>
      </c>
      <c r="AB654" s="1">
        <f t="shared" si="228"/>
        <v>0.1</v>
      </c>
      <c r="AC654" s="1">
        <f t="shared" si="229"/>
        <v>0</v>
      </c>
      <c r="AD654" s="1">
        <f t="shared" si="230"/>
        <v>1.1919966218609</v>
      </c>
      <c r="AE654" s="1">
        <f t="shared" si="231"/>
        <v>0.0135135135135135</v>
      </c>
      <c r="AF654" s="1">
        <f t="shared" si="232"/>
        <v>74</v>
      </c>
      <c r="AG654" s="1">
        <f t="shared" si="233"/>
        <v>0.74</v>
      </c>
      <c r="AH654" s="7">
        <f t="shared" si="234"/>
        <v>0.0992720463997227</v>
      </c>
      <c r="AI654" s="7" cm="1">
        <f t="array" ref="AI654">SQRT(SUMPRODUCT(N654:T654/100,(1-($N$4:$T$4/(SUMPRODUCT(N654:T654,$N$4:$T$4)/100)))^2))</f>
        <v>0.0287767213774032</v>
      </c>
      <c r="AJ654" s="7" cm="1">
        <f t="array" ref="AJ654">SUMPRODUCT(N654:T654,$N$3:$T$3)/100</f>
        <v>1.89809071555971</v>
      </c>
      <c r="AK654" s="7" cm="1">
        <f t="array" ref="AK654">SUMPRODUCT(N654:T654/100,($N$3:$T$3-(SUMPRODUCT(N654:T654,$N$3:$T$3)/100))^2)</f>
        <v>0.00140286012613509</v>
      </c>
      <c r="AL654" s="7" cm="1">
        <f t="array" ref="AL654">SUMPRODUCT(N654:T654/100,($N$2:$T$2-(SUMPRODUCT(N654:T654,$N$2:$T$2)/100))^2)</f>
        <v>1.81447215096026</v>
      </c>
      <c r="AM654" s="7" cm="1">
        <f t="array" ref="AM654">SUMPRODUCT(N654:T654,$N$2:$T$2)/100</f>
        <v>10.6799848968744</v>
      </c>
      <c r="AN654" s="1" cm="1">
        <f t="array" ref="AN654">SUMPRODUCT(N654:T654,$N$1:$T$1)/100</f>
        <v>1117.58124787837</v>
      </c>
      <c r="AO654" s="1" cm="1">
        <f t="array" ref="AO654">-8.314*SUMPRODUCT((N654:T654/100)*LN(N654:T654/100+0.000000000001))</f>
        <v>3.37316729791843</v>
      </c>
      <c r="AP654" s="1" cm="1">
        <f t="array" ref="AP654">SUMPRODUCT((N654:T654/100)^2)</f>
        <v>0.816295837323495</v>
      </c>
      <c r="AQ654" s="1" cm="1">
        <f t="array" ref="AQ654">1/SUMPRODUCT((N654:T654/100)^2)</f>
        <v>1.22504606084829</v>
      </c>
      <c r="AR654" s="1" t="s">
        <v>54</v>
      </c>
      <c r="AS654" s="6">
        <f t="shared" si="235"/>
        <v>0</v>
      </c>
      <c r="AT654" s="1">
        <v>969.85</v>
      </c>
      <c r="AU654" s="1">
        <v>4</v>
      </c>
      <c r="AV654" s="1">
        <v>0</v>
      </c>
      <c r="AW654" s="1">
        <v>449.85</v>
      </c>
      <c r="AX654" s="1">
        <v>19</v>
      </c>
      <c r="AY654" s="5">
        <f t="shared" si="236"/>
        <v>0</v>
      </c>
      <c r="AZ654" s="1">
        <f t="shared" si="237"/>
        <v>0</v>
      </c>
      <c r="BA654" s="1">
        <f t="shared" si="238"/>
        <v>8547.15</v>
      </c>
      <c r="BB654" s="1">
        <f t="shared" si="239"/>
        <v>520</v>
      </c>
      <c r="BC654" s="1" t="s">
        <v>51</v>
      </c>
      <c r="BD654" s="1">
        <v>286</v>
      </c>
      <c r="BE654" s="1" t="s">
        <v>52</v>
      </c>
      <c r="BF654" s="1" t="s">
        <v>52</v>
      </c>
      <c r="BG654" s="1">
        <v>39</v>
      </c>
      <c r="BH654" s="1">
        <f t="shared" si="240"/>
        <v>0.953855369916751</v>
      </c>
      <c r="BI654" s="1">
        <f t="shared" si="241"/>
        <v>0.730069086834549</v>
      </c>
    </row>
    <row r="655" spans="1:61">
      <c r="A655" s="1">
        <v>809</v>
      </c>
      <c r="B655" s="1" t="s">
        <v>96</v>
      </c>
      <c r="C655" s="1" t="str">
        <f>_xlfn.XLOOKUP(A655,All!$A:$A,All!$C:$C,"")</f>
        <v>Cu-Cr-Mg-Ni-Si</v>
      </c>
      <c r="D655" s="1">
        <v>2</v>
      </c>
      <c r="E655" s="1" t="s">
        <v>1344</v>
      </c>
      <c r="F655" s="1">
        <f t="shared" si="220"/>
        <v>92.35</v>
      </c>
      <c r="G655" s="1">
        <v>0</v>
      </c>
      <c r="H655" s="1">
        <v>0.1</v>
      </c>
      <c r="I655" s="1">
        <v>0.15</v>
      </c>
      <c r="J655" s="1">
        <v>6</v>
      </c>
      <c r="K655" s="1">
        <v>1.4</v>
      </c>
      <c r="L655" s="1">
        <v>0</v>
      </c>
      <c r="M655" s="1" t="s">
        <v>1345</v>
      </c>
      <c r="N655" s="1" cm="1">
        <f t="array" ref="N655">(F655/$F$4)/SUMPRODUCT($F655:$L655/$F$4:$L$4)*100</f>
        <v>90.0727953600277</v>
      </c>
      <c r="O655" s="1" cm="1">
        <f t="array" ref="O655">(G655/$G$4)/SUMPRODUCT($F655:$L655/$F$4:$L$4)*100</f>
        <v>0</v>
      </c>
      <c r="P655" s="1" cm="1">
        <f t="array" ref="P655">(H655/$H$4)/SUMPRODUCT($F655:$L655/$F$4:$L$4)*100</f>
        <v>0.11919966218609</v>
      </c>
      <c r="Q655" s="1" cm="1">
        <f t="array" ref="Q655">(I655/$I$4)/SUMPRODUCT($F655:$L655/$F$4:$L$4)*100</f>
        <v>0.38250806223172</v>
      </c>
      <c r="R655" s="1" cm="1">
        <f t="array" ref="R655">(J655/$J$4)/SUMPRODUCT($F655:$L655/$F$4:$L$4)*100</f>
        <v>6.33592316122327</v>
      </c>
      <c r="S655" s="1" cm="1">
        <f t="array" ref="S655">(K655/$K$4)/SUMPRODUCT($F655:$L655/$F$4:$L$4)*100</f>
        <v>3.08957375433119</v>
      </c>
      <c r="T655" s="1" cm="1">
        <f t="array" ref="T655">(L655/$L$4)/SUMPRODUCT($F655:$L655/$F$4:$L$4)*100</f>
        <v>0</v>
      </c>
      <c r="U655" s="1">
        <f t="shared" si="221"/>
        <v>100</v>
      </c>
      <c r="V655" s="1">
        <f t="shared" si="222"/>
        <v>4.28571428571429</v>
      </c>
      <c r="W655" s="1">
        <f t="shared" si="223"/>
        <v>7.4</v>
      </c>
      <c r="X655" s="1">
        <f t="shared" si="224"/>
        <v>8.4</v>
      </c>
      <c r="Y655" s="1">
        <f t="shared" si="225"/>
        <v>0.0202702702702703</v>
      </c>
      <c r="Z655" s="1">
        <f t="shared" si="226"/>
        <v>0</v>
      </c>
      <c r="AA655" s="1">
        <f t="shared" si="227"/>
        <v>0</v>
      </c>
      <c r="AB655" s="1">
        <f t="shared" si="228"/>
        <v>0.1</v>
      </c>
      <c r="AC655" s="1">
        <f t="shared" si="229"/>
        <v>0</v>
      </c>
      <c r="AD655" s="1">
        <f t="shared" si="230"/>
        <v>1.1919966218609</v>
      </c>
      <c r="AE655" s="1">
        <f t="shared" si="231"/>
        <v>0.0135135135135135</v>
      </c>
      <c r="AF655" s="1">
        <f t="shared" si="232"/>
        <v>74</v>
      </c>
      <c r="AG655" s="1">
        <f t="shared" si="233"/>
        <v>0.74</v>
      </c>
      <c r="AH655" s="7">
        <f t="shared" si="234"/>
        <v>0.0992720463997227</v>
      </c>
      <c r="AI655" s="7" cm="1">
        <f t="array" ref="AI655">SQRT(SUMPRODUCT(N655:T655/100,(1-($N$4:$T$4/(SUMPRODUCT(N655:T655,$N$4:$T$4)/100)))^2))</f>
        <v>0.0287767213774032</v>
      </c>
      <c r="AJ655" s="7" cm="1">
        <f t="array" ref="AJ655">SUMPRODUCT(N655:T655,$N$3:$T$3)/100</f>
        <v>1.89809071555971</v>
      </c>
      <c r="AK655" s="7" cm="1">
        <f t="array" ref="AK655">SUMPRODUCT(N655:T655/100,($N$3:$T$3-(SUMPRODUCT(N655:T655,$N$3:$T$3)/100))^2)</f>
        <v>0.00140286012613509</v>
      </c>
      <c r="AL655" s="7" cm="1">
        <f t="array" ref="AL655">SUMPRODUCT(N655:T655/100,($N$2:$T$2-(SUMPRODUCT(N655:T655,$N$2:$T$2)/100))^2)</f>
        <v>1.81447215096026</v>
      </c>
      <c r="AM655" s="7" cm="1">
        <f t="array" ref="AM655">SUMPRODUCT(N655:T655,$N$2:$T$2)/100</f>
        <v>10.6799848968744</v>
      </c>
      <c r="AN655" s="1" cm="1">
        <f t="array" ref="AN655">SUMPRODUCT(N655:T655,$N$1:$T$1)/100</f>
        <v>1117.58124787837</v>
      </c>
      <c r="AO655" s="1" cm="1">
        <f t="array" ref="AO655">-8.314*SUMPRODUCT((N655:T655/100)*LN(N655:T655/100+0.000000000001))</f>
        <v>3.37316729791843</v>
      </c>
      <c r="AP655" s="1" cm="1">
        <f t="array" ref="AP655">SUMPRODUCT((N655:T655/100)^2)</f>
        <v>0.816295837323495</v>
      </c>
      <c r="AQ655" s="1" cm="1">
        <f t="array" ref="AQ655">1/SUMPRODUCT((N655:T655/100)^2)</f>
        <v>1.22504606084829</v>
      </c>
      <c r="AR655" s="1" t="s">
        <v>54</v>
      </c>
      <c r="AS655" s="6">
        <f t="shared" si="235"/>
        <v>0</v>
      </c>
      <c r="AT655" s="1">
        <v>969.85</v>
      </c>
      <c r="AU655" s="1">
        <v>4</v>
      </c>
      <c r="AV655" s="1">
        <v>0</v>
      </c>
      <c r="AW655" s="1">
        <v>449.85</v>
      </c>
      <c r="AX655" s="1">
        <v>21</v>
      </c>
      <c r="AY655" s="5">
        <f t="shared" si="236"/>
        <v>0</v>
      </c>
      <c r="AZ655" s="1">
        <f t="shared" si="237"/>
        <v>0</v>
      </c>
      <c r="BA655" s="1">
        <f t="shared" si="238"/>
        <v>9446.85</v>
      </c>
      <c r="BB655" s="1">
        <f t="shared" si="239"/>
        <v>520</v>
      </c>
      <c r="BC655" s="1" t="s">
        <v>51</v>
      </c>
      <c r="BD655" s="1">
        <v>286</v>
      </c>
      <c r="BE655" s="1" t="s">
        <v>52</v>
      </c>
      <c r="BF655" s="1" t="s">
        <v>52</v>
      </c>
      <c r="BG655" s="1">
        <v>39</v>
      </c>
      <c r="BH655" s="1">
        <f t="shared" si="240"/>
        <v>0.953855369916751</v>
      </c>
      <c r="BI655" s="1">
        <f t="shared" si="241"/>
        <v>0.730069086834549</v>
      </c>
    </row>
    <row r="656" spans="1:61">
      <c r="A656" s="1">
        <v>721</v>
      </c>
      <c r="B656" s="1" t="s">
        <v>96</v>
      </c>
      <c r="C656" s="1" t="str">
        <f>_xlfn.XLOOKUP(A656,All!$A:$A,All!$C:$C,"")</f>
        <v>Cu-Cr-Mg-Ni-Si</v>
      </c>
      <c r="D656" s="1">
        <v>2</v>
      </c>
      <c r="E656" s="1" t="s">
        <v>1344</v>
      </c>
      <c r="F656" s="1">
        <f t="shared" si="220"/>
        <v>92.35</v>
      </c>
      <c r="G656" s="1">
        <v>0</v>
      </c>
      <c r="H656" s="1">
        <v>0.1</v>
      </c>
      <c r="I656" s="1">
        <v>0.15</v>
      </c>
      <c r="J656" s="1">
        <v>6</v>
      </c>
      <c r="K656" s="1">
        <v>1.4</v>
      </c>
      <c r="L656" s="1">
        <v>0</v>
      </c>
      <c r="M656" s="1" t="s">
        <v>1345</v>
      </c>
      <c r="N656" s="1" cm="1">
        <f t="array" ref="N656">(F656/$F$4)/SUMPRODUCT($F656:$L656/$F$4:$L$4)*100</f>
        <v>90.0727953600277</v>
      </c>
      <c r="O656" s="1" cm="1">
        <f t="array" ref="O656">(G656/$G$4)/SUMPRODUCT($F656:$L656/$F$4:$L$4)*100</f>
        <v>0</v>
      </c>
      <c r="P656" s="1" cm="1">
        <f t="array" ref="P656">(H656/$H$4)/SUMPRODUCT($F656:$L656/$F$4:$L$4)*100</f>
        <v>0.11919966218609</v>
      </c>
      <c r="Q656" s="1" cm="1">
        <f t="array" ref="Q656">(I656/$I$4)/SUMPRODUCT($F656:$L656/$F$4:$L$4)*100</f>
        <v>0.38250806223172</v>
      </c>
      <c r="R656" s="1" cm="1">
        <f t="array" ref="R656">(J656/$J$4)/SUMPRODUCT($F656:$L656/$F$4:$L$4)*100</f>
        <v>6.33592316122327</v>
      </c>
      <c r="S656" s="1" cm="1">
        <f t="array" ref="S656">(K656/$K$4)/SUMPRODUCT($F656:$L656/$F$4:$L$4)*100</f>
        <v>3.08957375433119</v>
      </c>
      <c r="T656" s="1" cm="1">
        <f t="array" ref="T656">(L656/$L$4)/SUMPRODUCT($F656:$L656/$F$4:$L$4)*100</f>
        <v>0</v>
      </c>
      <c r="U656" s="1">
        <f t="shared" si="221"/>
        <v>100</v>
      </c>
      <c r="V656" s="1">
        <f t="shared" si="222"/>
        <v>4.28571428571429</v>
      </c>
      <c r="W656" s="1">
        <f t="shared" si="223"/>
        <v>7.4</v>
      </c>
      <c r="X656" s="1">
        <f t="shared" si="224"/>
        <v>8.4</v>
      </c>
      <c r="Y656" s="1">
        <f t="shared" si="225"/>
        <v>0.0202702702702703</v>
      </c>
      <c r="Z656" s="1">
        <f t="shared" si="226"/>
        <v>0</v>
      </c>
      <c r="AA656" s="1">
        <f t="shared" si="227"/>
        <v>0</v>
      </c>
      <c r="AB656" s="1">
        <f t="shared" si="228"/>
        <v>0.1</v>
      </c>
      <c r="AC656" s="1">
        <f t="shared" si="229"/>
        <v>0</v>
      </c>
      <c r="AD656" s="1">
        <f t="shared" si="230"/>
        <v>1.1919966218609</v>
      </c>
      <c r="AE656" s="1">
        <f t="shared" si="231"/>
        <v>0.0135135135135135</v>
      </c>
      <c r="AF656" s="1">
        <f t="shared" si="232"/>
        <v>74</v>
      </c>
      <c r="AG656" s="1">
        <f t="shared" si="233"/>
        <v>0.74</v>
      </c>
      <c r="AH656" s="7">
        <f t="shared" si="234"/>
        <v>0.0992720463997227</v>
      </c>
      <c r="AI656" s="7" cm="1">
        <f t="array" ref="AI656">SQRT(SUMPRODUCT(N656:T656/100,(1-($N$4:$T$4/(SUMPRODUCT(N656:T656,$N$4:$T$4)/100)))^2))</f>
        <v>0.0287767213774032</v>
      </c>
      <c r="AJ656" s="7" cm="1">
        <f t="array" ref="AJ656">SUMPRODUCT(N656:T656,$N$3:$T$3)/100</f>
        <v>1.89809071555971</v>
      </c>
      <c r="AK656" s="7" cm="1">
        <f t="array" ref="AK656">SUMPRODUCT(N656:T656/100,($N$3:$T$3-(SUMPRODUCT(N656:T656,$N$3:$T$3)/100))^2)</f>
        <v>0.00140286012613509</v>
      </c>
      <c r="AL656" s="7" cm="1">
        <f t="array" ref="AL656">SUMPRODUCT(N656:T656/100,($N$2:$T$2-(SUMPRODUCT(N656:T656,$N$2:$T$2)/100))^2)</f>
        <v>1.81447215096026</v>
      </c>
      <c r="AM656" s="7" cm="1">
        <f t="array" ref="AM656">SUMPRODUCT(N656:T656,$N$2:$T$2)/100</f>
        <v>10.6799848968744</v>
      </c>
      <c r="AN656" s="1" cm="1">
        <f t="array" ref="AN656">SUMPRODUCT(N656:T656,$N$1:$T$1)/100</f>
        <v>1117.58124787837</v>
      </c>
      <c r="AO656" s="1" cm="1">
        <f t="array" ref="AO656">-8.314*SUMPRODUCT((N656:T656/100)*LN(N656:T656/100+0.000000000001))</f>
        <v>3.37316729791843</v>
      </c>
      <c r="AP656" s="1" cm="1">
        <f t="array" ref="AP656">SUMPRODUCT((N656:T656/100)^2)</f>
        <v>0.816295837323495</v>
      </c>
      <c r="AQ656" s="1" cm="1">
        <f t="array" ref="AQ656">1/SUMPRODUCT((N656:T656/100)^2)</f>
        <v>1.22504606084829</v>
      </c>
      <c r="AR656" s="1" t="s">
        <v>50</v>
      </c>
      <c r="AS656" s="6">
        <f t="shared" si="235"/>
        <v>1</v>
      </c>
      <c r="AT656" s="1">
        <v>969.85</v>
      </c>
      <c r="AU656" s="1">
        <v>4</v>
      </c>
      <c r="AV656" s="1">
        <v>50</v>
      </c>
      <c r="AW656" s="1">
        <v>449.85</v>
      </c>
      <c r="AX656" s="1">
        <v>9</v>
      </c>
      <c r="AY656" s="5">
        <f t="shared" si="236"/>
        <v>224.925</v>
      </c>
      <c r="AZ656" s="1">
        <f t="shared" si="237"/>
        <v>4.5</v>
      </c>
      <c r="BA656" s="1">
        <f t="shared" si="238"/>
        <v>4048.65</v>
      </c>
      <c r="BB656" s="1">
        <f t="shared" si="239"/>
        <v>520</v>
      </c>
      <c r="BC656" s="1" t="s">
        <v>51</v>
      </c>
      <c r="BD656" s="1">
        <v>300</v>
      </c>
      <c r="BE656" s="1" t="s">
        <v>52</v>
      </c>
      <c r="BF656" s="1" t="s">
        <v>52</v>
      </c>
      <c r="BG656" s="1">
        <v>39</v>
      </c>
      <c r="BH656" s="1">
        <f t="shared" si="240"/>
        <v>1.13390832073666</v>
      </c>
      <c r="BI656" s="1">
        <f t="shared" si="241"/>
        <v>0.713090900306153</v>
      </c>
    </row>
    <row r="657" spans="1:61">
      <c r="A657" s="1">
        <v>706</v>
      </c>
      <c r="B657" s="1" t="s">
        <v>96</v>
      </c>
      <c r="C657" s="1" t="str">
        <f>_xlfn.XLOOKUP(A657,All!$A:$A,All!$C:$C,"")</f>
        <v>Cu-Cr-Mg-Ni-Si</v>
      </c>
      <c r="D657" s="1">
        <v>2</v>
      </c>
      <c r="E657" s="1" t="s">
        <v>1344</v>
      </c>
      <c r="F657" s="1">
        <f t="shared" si="220"/>
        <v>92.35</v>
      </c>
      <c r="G657" s="1">
        <v>0</v>
      </c>
      <c r="H657" s="1">
        <v>0.1</v>
      </c>
      <c r="I657" s="1">
        <v>0.15</v>
      </c>
      <c r="J657" s="1">
        <v>6</v>
      </c>
      <c r="K657" s="1">
        <v>1.4</v>
      </c>
      <c r="L657" s="1">
        <v>0</v>
      </c>
      <c r="M657" s="1" t="s">
        <v>1345</v>
      </c>
      <c r="N657" s="1" cm="1">
        <f t="array" ref="N657">(F657/$F$4)/SUMPRODUCT($F657:$L657/$F$4:$L$4)*100</f>
        <v>90.0727953600277</v>
      </c>
      <c r="O657" s="1" cm="1">
        <f t="array" ref="O657">(G657/$G$4)/SUMPRODUCT($F657:$L657/$F$4:$L$4)*100</f>
        <v>0</v>
      </c>
      <c r="P657" s="1" cm="1">
        <f t="array" ref="P657">(H657/$H$4)/SUMPRODUCT($F657:$L657/$F$4:$L$4)*100</f>
        <v>0.11919966218609</v>
      </c>
      <c r="Q657" s="1" cm="1">
        <f t="array" ref="Q657">(I657/$I$4)/SUMPRODUCT($F657:$L657/$F$4:$L$4)*100</f>
        <v>0.38250806223172</v>
      </c>
      <c r="R657" s="1" cm="1">
        <f t="array" ref="R657">(J657/$J$4)/SUMPRODUCT($F657:$L657/$F$4:$L$4)*100</f>
        <v>6.33592316122327</v>
      </c>
      <c r="S657" s="1" cm="1">
        <f t="array" ref="S657">(K657/$K$4)/SUMPRODUCT($F657:$L657/$F$4:$L$4)*100</f>
        <v>3.08957375433119</v>
      </c>
      <c r="T657" s="1" cm="1">
        <f t="array" ref="T657">(L657/$L$4)/SUMPRODUCT($F657:$L657/$F$4:$L$4)*100</f>
        <v>0</v>
      </c>
      <c r="U657" s="1">
        <f t="shared" si="221"/>
        <v>100</v>
      </c>
      <c r="V657" s="1">
        <f t="shared" si="222"/>
        <v>4.28571428571429</v>
      </c>
      <c r="W657" s="1">
        <f t="shared" si="223"/>
        <v>7.4</v>
      </c>
      <c r="X657" s="1">
        <f t="shared" si="224"/>
        <v>8.4</v>
      </c>
      <c r="Y657" s="1">
        <f t="shared" si="225"/>
        <v>0.0202702702702703</v>
      </c>
      <c r="Z657" s="1">
        <f t="shared" si="226"/>
        <v>0</v>
      </c>
      <c r="AA657" s="1">
        <f t="shared" si="227"/>
        <v>0</v>
      </c>
      <c r="AB657" s="1">
        <f t="shared" si="228"/>
        <v>0.1</v>
      </c>
      <c r="AC657" s="1">
        <f t="shared" si="229"/>
        <v>0</v>
      </c>
      <c r="AD657" s="1">
        <f t="shared" si="230"/>
        <v>1.1919966218609</v>
      </c>
      <c r="AE657" s="1">
        <f t="shared" si="231"/>
        <v>0.0135135135135135</v>
      </c>
      <c r="AF657" s="1">
        <f t="shared" si="232"/>
        <v>74</v>
      </c>
      <c r="AG657" s="1">
        <f t="shared" si="233"/>
        <v>0.74</v>
      </c>
      <c r="AH657" s="7">
        <f t="shared" si="234"/>
        <v>0.0992720463997227</v>
      </c>
      <c r="AI657" s="7" cm="1">
        <f t="array" ref="AI657">SQRT(SUMPRODUCT(N657:T657/100,(1-($N$4:$T$4/(SUMPRODUCT(N657:T657,$N$4:$T$4)/100)))^2))</f>
        <v>0.0287767213774032</v>
      </c>
      <c r="AJ657" s="7" cm="1">
        <f t="array" ref="AJ657">SUMPRODUCT(N657:T657,$N$3:$T$3)/100</f>
        <v>1.89809071555971</v>
      </c>
      <c r="AK657" s="7" cm="1">
        <f t="array" ref="AK657">SUMPRODUCT(N657:T657/100,($N$3:$T$3-(SUMPRODUCT(N657:T657,$N$3:$T$3)/100))^2)</f>
        <v>0.00140286012613509</v>
      </c>
      <c r="AL657" s="7" cm="1">
        <f t="array" ref="AL657">SUMPRODUCT(N657:T657/100,($N$2:$T$2-(SUMPRODUCT(N657:T657,$N$2:$T$2)/100))^2)</f>
        <v>1.81447215096026</v>
      </c>
      <c r="AM657" s="7" cm="1">
        <f t="array" ref="AM657">SUMPRODUCT(N657:T657,$N$2:$T$2)/100</f>
        <v>10.6799848968744</v>
      </c>
      <c r="AN657" s="1" cm="1">
        <f t="array" ref="AN657">SUMPRODUCT(N657:T657,$N$1:$T$1)/100</f>
        <v>1117.58124787837</v>
      </c>
      <c r="AO657" s="1" cm="1">
        <f t="array" ref="AO657">-8.314*SUMPRODUCT((N657:T657/100)*LN(N657:T657/100+0.000000000001))</f>
        <v>3.37316729791843</v>
      </c>
      <c r="AP657" s="1" cm="1">
        <f t="array" ref="AP657">SUMPRODUCT((N657:T657/100)^2)</f>
        <v>0.816295837323495</v>
      </c>
      <c r="AQ657" s="1" cm="1">
        <f t="array" ref="AQ657">1/SUMPRODUCT((N657:T657/100)^2)</f>
        <v>1.22504606084829</v>
      </c>
      <c r="AR657" s="1" t="s">
        <v>54</v>
      </c>
      <c r="AS657" s="6">
        <f t="shared" si="235"/>
        <v>0</v>
      </c>
      <c r="AT657" s="1">
        <v>969.85</v>
      </c>
      <c r="AU657" s="1">
        <v>4</v>
      </c>
      <c r="AV657" s="1">
        <v>0</v>
      </c>
      <c r="AW657" s="1">
        <v>499.85</v>
      </c>
      <c r="AX657" s="1">
        <v>8</v>
      </c>
      <c r="AY657" s="5">
        <f t="shared" si="236"/>
        <v>0</v>
      </c>
      <c r="AZ657" s="1">
        <f t="shared" si="237"/>
        <v>0</v>
      </c>
      <c r="BA657" s="1">
        <f t="shared" si="238"/>
        <v>3998.8</v>
      </c>
      <c r="BB657" s="1">
        <f t="shared" si="239"/>
        <v>470</v>
      </c>
      <c r="BC657" s="1" t="s">
        <v>51</v>
      </c>
      <c r="BD657" s="1">
        <v>273</v>
      </c>
      <c r="BE657" s="1" t="s">
        <v>52</v>
      </c>
      <c r="BF657" s="1" t="s">
        <v>52</v>
      </c>
      <c r="BG657" s="1">
        <v>38</v>
      </c>
      <c r="BH657" s="1">
        <f t="shared" si="240"/>
        <v>0.786663344155404</v>
      </c>
      <c r="BI657" s="1">
        <f t="shared" si="241"/>
        <v>0.758798011501759</v>
      </c>
    </row>
    <row r="658" spans="1:61">
      <c r="A658" s="1">
        <v>689</v>
      </c>
      <c r="B658" s="1" t="s">
        <v>96</v>
      </c>
      <c r="C658" s="1" t="str">
        <f>_xlfn.XLOOKUP(A658,All!$A:$A,All!$C:$C,"")</f>
        <v>Cu-Cr-Mg-Ni-Si</v>
      </c>
      <c r="D658" s="1">
        <v>2</v>
      </c>
      <c r="E658" s="1" t="s">
        <v>1344</v>
      </c>
      <c r="F658" s="1">
        <f t="shared" si="220"/>
        <v>92.35</v>
      </c>
      <c r="G658" s="1">
        <v>0</v>
      </c>
      <c r="H658" s="1">
        <v>0.1</v>
      </c>
      <c r="I658" s="1">
        <v>0.15</v>
      </c>
      <c r="J658" s="1">
        <v>6</v>
      </c>
      <c r="K658" s="1">
        <v>1.4</v>
      </c>
      <c r="L658" s="1">
        <v>0</v>
      </c>
      <c r="M658" s="1" t="s">
        <v>1345</v>
      </c>
      <c r="N658" s="1" cm="1">
        <f t="array" ref="N658">(F658/$F$4)/SUMPRODUCT($F658:$L658/$F$4:$L$4)*100</f>
        <v>90.0727953600277</v>
      </c>
      <c r="O658" s="1" cm="1">
        <f t="array" ref="O658">(G658/$G$4)/SUMPRODUCT($F658:$L658/$F$4:$L$4)*100</f>
        <v>0</v>
      </c>
      <c r="P658" s="1" cm="1">
        <f t="array" ref="P658">(H658/$H$4)/SUMPRODUCT($F658:$L658/$F$4:$L$4)*100</f>
        <v>0.11919966218609</v>
      </c>
      <c r="Q658" s="1" cm="1">
        <f t="array" ref="Q658">(I658/$I$4)/SUMPRODUCT($F658:$L658/$F$4:$L$4)*100</f>
        <v>0.38250806223172</v>
      </c>
      <c r="R658" s="1" cm="1">
        <f t="array" ref="R658">(J658/$J$4)/SUMPRODUCT($F658:$L658/$F$4:$L$4)*100</f>
        <v>6.33592316122327</v>
      </c>
      <c r="S658" s="1" cm="1">
        <f t="array" ref="S658">(K658/$K$4)/SUMPRODUCT($F658:$L658/$F$4:$L$4)*100</f>
        <v>3.08957375433119</v>
      </c>
      <c r="T658" s="1" cm="1">
        <f t="array" ref="T658">(L658/$L$4)/SUMPRODUCT($F658:$L658/$F$4:$L$4)*100</f>
        <v>0</v>
      </c>
      <c r="U658" s="1">
        <f t="shared" si="221"/>
        <v>100</v>
      </c>
      <c r="V658" s="1">
        <f t="shared" si="222"/>
        <v>4.28571428571429</v>
      </c>
      <c r="W658" s="1">
        <f t="shared" si="223"/>
        <v>7.4</v>
      </c>
      <c r="X658" s="1">
        <f t="shared" si="224"/>
        <v>8.4</v>
      </c>
      <c r="Y658" s="1">
        <f t="shared" si="225"/>
        <v>0.0202702702702703</v>
      </c>
      <c r="Z658" s="1">
        <f t="shared" si="226"/>
        <v>0</v>
      </c>
      <c r="AA658" s="1">
        <f t="shared" si="227"/>
        <v>0</v>
      </c>
      <c r="AB658" s="1">
        <f t="shared" si="228"/>
        <v>0.1</v>
      </c>
      <c r="AC658" s="1">
        <f t="shared" si="229"/>
        <v>0</v>
      </c>
      <c r="AD658" s="1">
        <f t="shared" si="230"/>
        <v>1.1919966218609</v>
      </c>
      <c r="AE658" s="1">
        <f t="shared" si="231"/>
        <v>0.0135135135135135</v>
      </c>
      <c r="AF658" s="1">
        <f t="shared" si="232"/>
        <v>74</v>
      </c>
      <c r="AG658" s="1">
        <f t="shared" si="233"/>
        <v>0.74</v>
      </c>
      <c r="AH658" s="7">
        <f t="shared" si="234"/>
        <v>0.0992720463997227</v>
      </c>
      <c r="AI658" s="7" cm="1">
        <f t="array" ref="AI658">SQRT(SUMPRODUCT(N658:T658/100,(1-($N$4:$T$4/(SUMPRODUCT(N658:T658,$N$4:$T$4)/100)))^2))</f>
        <v>0.0287767213774032</v>
      </c>
      <c r="AJ658" s="7" cm="1">
        <f t="array" ref="AJ658">SUMPRODUCT(N658:T658,$N$3:$T$3)/100</f>
        <v>1.89809071555971</v>
      </c>
      <c r="AK658" s="7" cm="1">
        <f t="array" ref="AK658">SUMPRODUCT(N658:T658/100,($N$3:$T$3-(SUMPRODUCT(N658:T658,$N$3:$T$3)/100))^2)</f>
        <v>0.00140286012613509</v>
      </c>
      <c r="AL658" s="7" cm="1">
        <f t="array" ref="AL658">SUMPRODUCT(N658:T658/100,($N$2:$T$2-(SUMPRODUCT(N658:T658,$N$2:$T$2)/100))^2)</f>
        <v>1.81447215096026</v>
      </c>
      <c r="AM658" s="7" cm="1">
        <f t="array" ref="AM658">SUMPRODUCT(N658:T658,$N$2:$T$2)/100</f>
        <v>10.6799848968744</v>
      </c>
      <c r="AN658" s="1" cm="1">
        <f t="array" ref="AN658">SUMPRODUCT(N658:T658,$N$1:$T$1)/100</f>
        <v>1117.58124787837</v>
      </c>
      <c r="AO658" s="1" cm="1">
        <f t="array" ref="AO658">-8.314*SUMPRODUCT((N658:T658/100)*LN(N658:T658/100+0.000000000001))</f>
        <v>3.37316729791843</v>
      </c>
      <c r="AP658" s="1" cm="1">
        <f t="array" ref="AP658">SUMPRODUCT((N658:T658/100)^2)</f>
        <v>0.816295837323495</v>
      </c>
      <c r="AQ658" s="1" cm="1">
        <f t="array" ref="AQ658">1/SUMPRODUCT((N658:T658/100)^2)</f>
        <v>1.22504606084829</v>
      </c>
      <c r="AR658" s="1" t="s">
        <v>54</v>
      </c>
      <c r="AS658" s="6">
        <f t="shared" si="235"/>
        <v>0</v>
      </c>
      <c r="AT658" s="1">
        <v>969.85</v>
      </c>
      <c r="AU658" s="1">
        <v>4</v>
      </c>
      <c r="AV658" s="1">
        <v>0</v>
      </c>
      <c r="AW658" s="1">
        <v>499.85</v>
      </c>
      <c r="AX658" s="1">
        <v>6</v>
      </c>
      <c r="AY658" s="5">
        <f t="shared" si="236"/>
        <v>0</v>
      </c>
      <c r="AZ658" s="1">
        <f t="shared" si="237"/>
        <v>0</v>
      </c>
      <c r="BA658" s="1">
        <f t="shared" si="238"/>
        <v>2999.1</v>
      </c>
      <c r="BB658" s="1">
        <f t="shared" si="239"/>
        <v>470</v>
      </c>
      <c r="BC658" s="1" t="s">
        <v>51</v>
      </c>
      <c r="BD658" s="1">
        <v>277</v>
      </c>
      <c r="BE658" s="1" t="s">
        <v>52</v>
      </c>
      <c r="BF658" s="1" t="s">
        <v>52</v>
      </c>
      <c r="BG658" s="1">
        <v>38</v>
      </c>
      <c r="BH658" s="1">
        <f t="shared" si="240"/>
        <v>0.838107044389665</v>
      </c>
      <c r="BI658" s="1">
        <f t="shared" si="241"/>
        <v>0.753272075591055</v>
      </c>
    </row>
    <row r="659" spans="1:61">
      <c r="A659" s="1">
        <v>663</v>
      </c>
      <c r="B659" s="1" t="s">
        <v>96</v>
      </c>
      <c r="C659" s="1" t="str">
        <f>_xlfn.XLOOKUP(A659,All!$A:$A,All!$C:$C,"")</f>
        <v>Cu-Cr-Mg-Ni-Si</v>
      </c>
      <c r="D659" s="1">
        <v>2</v>
      </c>
      <c r="E659" s="1" t="s">
        <v>1344</v>
      </c>
      <c r="F659" s="1">
        <f t="shared" si="220"/>
        <v>92.35</v>
      </c>
      <c r="G659" s="1">
        <v>0</v>
      </c>
      <c r="H659" s="1">
        <v>0.1</v>
      </c>
      <c r="I659" s="1">
        <v>0.15</v>
      </c>
      <c r="J659" s="1">
        <v>6</v>
      </c>
      <c r="K659" s="1">
        <v>1.4</v>
      </c>
      <c r="L659" s="1">
        <v>0</v>
      </c>
      <c r="M659" s="1" t="s">
        <v>1345</v>
      </c>
      <c r="N659" s="1" cm="1">
        <f t="array" ref="N659">(F659/$F$4)/SUMPRODUCT($F659:$L659/$F$4:$L$4)*100</f>
        <v>90.0727953600277</v>
      </c>
      <c r="O659" s="1" cm="1">
        <f t="array" ref="O659">(G659/$G$4)/SUMPRODUCT($F659:$L659/$F$4:$L$4)*100</f>
        <v>0</v>
      </c>
      <c r="P659" s="1" cm="1">
        <f t="array" ref="P659">(H659/$H$4)/SUMPRODUCT($F659:$L659/$F$4:$L$4)*100</f>
        <v>0.11919966218609</v>
      </c>
      <c r="Q659" s="1" cm="1">
        <f t="array" ref="Q659">(I659/$I$4)/SUMPRODUCT($F659:$L659/$F$4:$L$4)*100</f>
        <v>0.38250806223172</v>
      </c>
      <c r="R659" s="1" cm="1">
        <f t="array" ref="R659">(J659/$J$4)/SUMPRODUCT($F659:$L659/$F$4:$L$4)*100</f>
        <v>6.33592316122327</v>
      </c>
      <c r="S659" s="1" cm="1">
        <f t="array" ref="S659">(K659/$K$4)/SUMPRODUCT($F659:$L659/$F$4:$L$4)*100</f>
        <v>3.08957375433119</v>
      </c>
      <c r="T659" s="1" cm="1">
        <f t="array" ref="T659">(L659/$L$4)/SUMPRODUCT($F659:$L659/$F$4:$L$4)*100</f>
        <v>0</v>
      </c>
      <c r="U659" s="1">
        <f t="shared" si="221"/>
        <v>100</v>
      </c>
      <c r="V659" s="1">
        <f t="shared" si="222"/>
        <v>4.28571428571429</v>
      </c>
      <c r="W659" s="1">
        <f t="shared" si="223"/>
        <v>7.4</v>
      </c>
      <c r="X659" s="1">
        <f t="shared" si="224"/>
        <v>8.4</v>
      </c>
      <c r="Y659" s="1">
        <f t="shared" si="225"/>
        <v>0.0202702702702703</v>
      </c>
      <c r="Z659" s="1">
        <f t="shared" si="226"/>
        <v>0</v>
      </c>
      <c r="AA659" s="1">
        <f t="shared" si="227"/>
        <v>0</v>
      </c>
      <c r="AB659" s="1">
        <f t="shared" si="228"/>
        <v>0.1</v>
      </c>
      <c r="AC659" s="1">
        <f t="shared" si="229"/>
        <v>0</v>
      </c>
      <c r="AD659" s="1">
        <f t="shared" si="230"/>
        <v>1.1919966218609</v>
      </c>
      <c r="AE659" s="1">
        <f t="shared" si="231"/>
        <v>0.0135135135135135</v>
      </c>
      <c r="AF659" s="1">
        <f t="shared" si="232"/>
        <v>74</v>
      </c>
      <c r="AG659" s="1">
        <f t="shared" si="233"/>
        <v>0.74</v>
      </c>
      <c r="AH659" s="7">
        <f t="shared" si="234"/>
        <v>0.0992720463997227</v>
      </c>
      <c r="AI659" s="7" cm="1">
        <f t="array" ref="AI659">SQRT(SUMPRODUCT(N659:T659/100,(1-($N$4:$T$4/(SUMPRODUCT(N659:T659,$N$4:$T$4)/100)))^2))</f>
        <v>0.0287767213774032</v>
      </c>
      <c r="AJ659" s="7" cm="1">
        <f t="array" ref="AJ659">SUMPRODUCT(N659:T659,$N$3:$T$3)/100</f>
        <v>1.89809071555971</v>
      </c>
      <c r="AK659" s="7" cm="1">
        <f t="array" ref="AK659">SUMPRODUCT(N659:T659/100,($N$3:$T$3-(SUMPRODUCT(N659:T659,$N$3:$T$3)/100))^2)</f>
        <v>0.00140286012613509</v>
      </c>
      <c r="AL659" s="7" cm="1">
        <f t="array" ref="AL659">SUMPRODUCT(N659:T659/100,($N$2:$T$2-(SUMPRODUCT(N659:T659,$N$2:$T$2)/100))^2)</f>
        <v>1.81447215096026</v>
      </c>
      <c r="AM659" s="7" cm="1">
        <f t="array" ref="AM659">SUMPRODUCT(N659:T659,$N$2:$T$2)/100</f>
        <v>10.6799848968744</v>
      </c>
      <c r="AN659" s="1" cm="1">
        <f t="array" ref="AN659">SUMPRODUCT(N659:T659,$N$1:$T$1)/100</f>
        <v>1117.58124787837</v>
      </c>
      <c r="AO659" s="1" cm="1">
        <f t="array" ref="AO659">-8.314*SUMPRODUCT((N659:T659/100)*LN(N659:T659/100+0.000000000001))</f>
        <v>3.37316729791843</v>
      </c>
      <c r="AP659" s="1" cm="1">
        <f t="array" ref="AP659">SUMPRODUCT((N659:T659/100)^2)</f>
        <v>0.816295837323495</v>
      </c>
      <c r="AQ659" s="1" cm="1">
        <f t="array" ref="AQ659">1/SUMPRODUCT((N659:T659/100)^2)</f>
        <v>1.22504606084829</v>
      </c>
      <c r="AR659" s="1" t="s">
        <v>54</v>
      </c>
      <c r="AS659" s="6">
        <f t="shared" si="235"/>
        <v>0</v>
      </c>
      <c r="AT659" s="1">
        <v>969.85</v>
      </c>
      <c r="AU659" s="1">
        <v>4</v>
      </c>
      <c r="AV659" s="1">
        <v>0</v>
      </c>
      <c r="AW659" s="1">
        <v>499.85</v>
      </c>
      <c r="AX659" s="1">
        <v>4</v>
      </c>
      <c r="AY659" s="5">
        <f t="shared" si="236"/>
        <v>0</v>
      </c>
      <c r="AZ659" s="1">
        <f t="shared" si="237"/>
        <v>0</v>
      </c>
      <c r="BA659" s="1">
        <f t="shared" si="238"/>
        <v>1999.4</v>
      </c>
      <c r="BB659" s="1">
        <f t="shared" si="239"/>
        <v>470</v>
      </c>
      <c r="BC659" s="1" t="s">
        <v>51</v>
      </c>
      <c r="BD659" s="1">
        <v>282</v>
      </c>
      <c r="BE659" s="1" t="s">
        <v>52</v>
      </c>
      <c r="BF659" s="1" t="s">
        <v>52</v>
      </c>
      <c r="BG659" s="1">
        <v>38</v>
      </c>
      <c r="BH659" s="1">
        <f t="shared" si="240"/>
        <v>0.90241166968249</v>
      </c>
      <c r="BI659" s="1">
        <f t="shared" si="241"/>
        <v>0.746590746440129</v>
      </c>
    </row>
    <row r="660" spans="1:61">
      <c r="A660" s="1">
        <v>780</v>
      </c>
      <c r="B660" s="1" t="s">
        <v>96</v>
      </c>
      <c r="C660" s="1" t="str">
        <f>_xlfn.XLOOKUP(A660,All!$A:$A,All!$C:$C,"")</f>
        <v>Cu-Cr-Mg-Ni-Si</v>
      </c>
      <c r="D660" s="1">
        <v>2</v>
      </c>
      <c r="E660" s="1" t="s">
        <v>1344</v>
      </c>
      <c r="F660" s="1">
        <f t="shared" si="220"/>
        <v>92.35</v>
      </c>
      <c r="G660" s="1">
        <v>0</v>
      </c>
      <c r="H660" s="1">
        <v>0.1</v>
      </c>
      <c r="I660" s="1">
        <v>0.15</v>
      </c>
      <c r="J660" s="1">
        <v>6</v>
      </c>
      <c r="K660" s="1">
        <v>1.4</v>
      </c>
      <c r="L660" s="1">
        <v>0</v>
      </c>
      <c r="M660" s="1" t="s">
        <v>1345</v>
      </c>
      <c r="N660" s="1" cm="1">
        <f t="array" ref="N660">(F660/$F$4)/SUMPRODUCT($F660:$L660/$F$4:$L$4)*100</f>
        <v>90.0727953600277</v>
      </c>
      <c r="O660" s="1" cm="1">
        <f t="array" ref="O660">(G660/$G$4)/SUMPRODUCT($F660:$L660/$F$4:$L$4)*100</f>
        <v>0</v>
      </c>
      <c r="P660" s="1" cm="1">
        <f t="array" ref="P660">(H660/$H$4)/SUMPRODUCT($F660:$L660/$F$4:$L$4)*100</f>
        <v>0.11919966218609</v>
      </c>
      <c r="Q660" s="1" cm="1">
        <f t="array" ref="Q660">(I660/$I$4)/SUMPRODUCT($F660:$L660/$F$4:$L$4)*100</f>
        <v>0.38250806223172</v>
      </c>
      <c r="R660" s="1" cm="1">
        <f t="array" ref="R660">(J660/$J$4)/SUMPRODUCT($F660:$L660/$F$4:$L$4)*100</f>
        <v>6.33592316122327</v>
      </c>
      <c r="S660" s="1" cm="1">
        <f t="array" ref="S660">(K660/$K$4)/SUMPRODUCT($F660:$L660/$F$4:$L$4)*100</f>
        <v>3.08957375433119</v>
      </c>
      <c r="T660" s="1" cm="1">
        <f t="array" ref="T660">(L660/$L$4)/SUMPRODUCT($F660:$L660/$F$4:$L$4)*100</f>
        <v>0</v>
      </c>
      <c r="U660" s="1">
        <f t="shared" si="221"/>
        <v>100</v>
      </c>
      <c r="V660" s="1">
        <f t="shared" si="222"/>
        <v>4.28571428571429</v>
      </c>
      <c r="W660" s="1">
        <f t="shared" si="223"/>
        <v>7.4</v>
      </c>
      <c r="X660" s="1">
        <f t="shared" si="224"/>
        <v>8.4</v>
      </c>
      <c r="Y660" s="1">
        <f t="shared" si="225"/>
        <v>0.0202702702702703</v>
      </c>
      <c r="Z660" s="1">
        <f t="shared" si="226"/>
        <v>0</v>
      </c>
      <c r="AA660" s="1">
        <f t="shared" si="227"/>
        <v>0</v>
      </c>
      <c r="AB660" s="1">
        <f t="shared" si="228"/>
        <v>0.1</v>
      </c>
      <c r="AC660" s="1">
        <f t="shared" si="229"/>
        <v>0</v>
      </c>
      <c r="AD660" s="1">
        <f t="shared" si="230"/>
        <v>1.1919966218609</v>
      </c>
      <c r="AE660" s="1">
        <f t="shared" si="231"/>
        <v>0.0135135135135135</v>
      </c>
      <c r="AF660" s="1">
        <f t="shared" si="232"/>
        <v>74</v>
      </c>
      <c r="AG660" s="1">
        <f t="shared" si="233"/>
        <v>0.74</v>
      </c>
      <c r="AH660" s="7">
        <f t="shared" si="234"/>
        <v>0.0992720463997227</v>
      </c>
      <c r="AI660" s="7" cm="1">
        <f t="array" ref="AI660">SQRT(SUMPRODUCT(N660:T660/100,(1-($N$4:$T$4/(SUMPRODUCT(N660:T660,$N$4:$T$4)/100)))^2))</f>
        <v>0.0287767213774032</v>
      </c>
      <c r="AJ660" s="7" cm="1">
        <f t="array" ref="AJ660">SUMPRODUCT(N660:T660,$N$3:$T$3)/100</f>
        <v>1.89809071555971</v>
      </c>
      <c r="AK660" s="7" cm="1">
        <f t="array" ref="AK660">SUMPRODUCT(N660:T660/100,($N$3:$T$3-(SUMPRODUCT(N660:T660,$N$3:$T$3)/100))^2)</f>
        <v>0.00140286012613509</v>
      </c>
      <c r="AL660" s="7" cm="1">
        <f t="array" ref="AL660">SUMPRODUCT(N660:T660/100,($N$2:$T$2-(SUMPRODUCT(N660:T660,$N$2:$T$2)/100))^2)</f>
        <v>1.81447215096026</v>
      </c>
      <c r="AM660" s="7" cm="1">
        <f t="array" ref="AM660">SUMPRODUCT(N660:T660,$N$2:$T$2)/100</f>
        <v>10.6799848968744</v>
      </c>
      <c r="AN660" s="1" cm="1">
        <f t="array" ref="AN660">SUMPRODUCT(N660:T660,$N$1:$T$1)/100</f>
        <v>1117.58124787837</v>
      </c>
      <c r="AO660" s="1" cm="1">
        <f t="array" ref="AO660">-8.314*SUMPRODUCT((N660:T660/100)*LN(N660:T660/100+0.000000000001))</f>
        <v>3.37316729791843</v>
      </c>
      <c r="AP660" s="1" cm="1">
        <f t="array" ref="AP660">SUMPRODUCT((N660:T660/100)^2)</f>
        <v>0.816295837323495</v>
      </c>
      <c r="AQ660" s="1" cm="1">
        <f t="array" ref="AQ660">1/SUMPRODUCT((N660:T660/100)^2)</f>
        <v>1.22504606084829</v>
      </c>
      <c r="AR660" s="1" t="s">
        <v>54</v>
      </c>
      <c r="AS660" s="6">
        <f t="shared" si="235"/>
        <v>0</v>
      </c>
      <c r="AT660" s="1">
        <v>969.85</v>
      </c>
      <c r="AU660" s="1">
        <v>4</v>
      </c>
      <c r="AV660" s="1">
        <v>0</v>
      </c>
      <c r="AW660" s="1">
        <v>449.85</v>
      </c>
      <c r="AX660" s="1">
        <v>17</v>
      </c>
      <c r="AY660" s="5">
        <f t="shared" si="236"/>
        <v>0</v>
      </c>
      <c r="AZ660" s="1">
        <f t="shared" si="237"/>
        <v>0</v>
      </c>
      <c r="BA660" s="1">
        <f t="shared" si="238"/>
        <v>7647.45</v>
      </c>
      <c r="BB660" s="1">
        <f t="shared" si="239"/>
        <v>520</v>
      </c>
      <c r="BC660" s="1" t="s">
        <v>51</v>
      </c>
      <c r="BD660" s="1">
        <v>290</v>
      </c>
      <c r="BE660" s="1" t="s">
        <v>52</v>
      </c>
      <c r="BF660" s="1" t="s">
        <v>52</v>
      </c>
      <c r="BG660" s="1">
        <v>38</v>
      </c>
      <c r="BH660" s="1">
        <f t="shared" si="240"/>
        <v>1.00529907015101</v>
      </c>
      <c r="BI660" s="1">
        <f t="shared" si="241"/>
        <v>0.736439137486459</v>
      </c>
    </row>
    <row r="661" spans="1:61">
      <c r="A661" s="1">
        <v>761</v>
      </c>
      <c r="B661" s="1" t="s">
        <v>96</v>
      </c>
      <c r="C661" s="1" t="str">
        <f>_xlfn.XLOOKUP(A661,All!$A:$A,All!$C:$C,"")</f>
        <v>Cu-Cr-Mg-Ni-Si</v>
      </c>
      <c r="D661" s="1">
        <v>2</v>
      </c>
      <c r="E661" s="1" t="s">
        <v>1344</v>
      </c>
      <c r="F661" s="1">
        <f t="shared" si="220"/>
        <v>92.35</v>
      </c>
      <c r="G661" s="1">
        <v>0</v>
      </c>
      <c r="H661" s="1">
        <v>0.1</v>
      </c>
      <c r="I661" s="1">
        <v>0.15</v>
      </c>
      <c r="J661" s="1">
        <v>6</v>
      </c>
      <c r="K661" s="1">
        <v>1.4</v>
      </c>
      <c r="L661" s="1">
        <v>0</v>
      </c>
      <c r="M661" s="1" t="s">
        <v>1345</v>
      </c>
      <c r="N661" s="1" cm="1">
        <f t="array" ref="N661">(F661/$F$4)/SUMPRODUCT($F661:$L661/$F$4:$L$4)*100</f>
        <v>90.0727953600277</v>
      </c>
      <c r="O661" s="1" cm="1">
        <f t="array" ref="O661">(G661/$G$4)/SUMPRODUCT($F661:$L661/$F$4:$L$4)*100</f>
        <v>0</v>
      </c>
      <c r="P661" s="1" cm="1">
        <f t="array" ref="P661">(H661/$H$4)/SUMPRODUCT($F661:$L661/$F$4:$L$4)*100</f>
        <v>0.11919966218609</v>
      </c>
      <c r="Q661" s="1" cm="1">
        <f t="array" ref="Q661">(I661/$I$4)/SUMPRODUCT($F661:$L661/$F$4:$L$4)*100</f>
        <v>0.38250806223172</v>
      </c>
      <c r="R661" s="1" cm="1">
        <f t="array" ref="R661">(J661/$J$4)/SUMPRODUCT($F661:$L661/$F$4:$L$4)*100</f>
        <v>6.33592316122327</v>
      </c>
      <c r="S661" s="1" cm="1">
        <f t="array" ref="S661">(K661/$K$4)/SUMPRODUCT($F661:$L661/$F$4:$L$4)*100</f>
        <v>3.08957375433119</v>
      </c>
      <c r="T661" s="1" cm="1">
        <f t="array" ref="T661">(L661/$L$4)/SUMPRODUCT($F661:$L661/$F$4:$L$4)*100</f>
        <v>0</v>
      </c>
      <c r="U661" s="1">
        <f t="shared" si="221"/>
        <v>100</v>
      </c>
      <c r="V661" s="1">
        <f t="shared" si="222"/>
        <v>4.28571428571429</v>
      </c>
      <c r="W661" s="1">
        <f t="shared" si="223"/>
        <v>7.4</v>
      </c>
      <c r="X661" s="1">
        <f t="shared" si="224"/>
        <v>8.4</v>
      </c>
      <c r="Y661" s="1">
        <f t="shared" si="225"/>
        <v>0.0202702702702703</v>
      </c>
      <c r="Z661" s="1">
        <f t="shared" si="226"/>
        <v>0</v>
      </c>
      <c r="AA661" s="1">
        <f t="shared" si="227"/>
        <v>0</v>
      </c>
      <c r="AB661" s="1">
        <f t="shared" si="228"/>
        <v>0.1</v>
      </c>
      <c r="AC661" s="1">
        <f t="shared" si="229"/>
        <v>0</v>
      </c>
      <c r="AD661" s="1">
        <f t="shared" si="230"/>
        <v>1.1919966218609</v>
      </c>
      <c r="AE661" s="1">
        <f t="shared" si="231"/>
        <v>0.0135135135135135</v>
      </c>
      <c r="AF661" s="1">
        <f t="shared" si="232"/>
        <v>74</v>
      </c>
      <c r="AG661" s="1">
        <f t="shared" si="233"/>
        <v>0.74</v>
      </c>
      <c r="AH661" s="7">
        <f t="shared" si="234"/>
        <v>0.0992720463997227</v>
      </c>
      <c r="AI661" s="7" cm="1">
        <f t="array" ref="AI661">SQRT(SUMPRODUCT(N661:T661/100,(1-($N$4:$T$4/(SUMPRODUCT(N661:T661,$N$4:$T$4)/100)))^2))</f>
        <v>0.0287767213774032</v>
      </c>
      <c r="AJ661" s="7" cm="1">
        <f t="array" ref="AJ661">SUMPRODUCT(N661:T661,$N$3:$T$3)/100</f>
        <v>1.89809071555971</v>
      </c>
      <c r="AK661" s="7" cm="1">
        <f t="array" ref="AK661">SUMPRODUCT(N661:T661/100,($N$3:$T$3-(SUMPRODUCT(N661:T661,$N$3:$T$3)/100))^2)</f>
        <v>0.00140286012613509</v>
      </c>
      <c r="AL661" s="7" cm="1">
        <f t="array" ref="AL661">SUMPRODUCT(N661:T661/100,($N$2:$T$2-(SUMPRODUCT(N661:T661,$N$2:$T$2)/100))^2)</f>
        <v>1.81447215096026</v>
      </c>
      <c r="AM661" s="7" cm="1">
        <f t="array" ref="AM661">SUMPRODUCT(N661:T661,$N$2:$T$2)/100</f>
        <v>10.6799848968744</v>
      </c>
      <c r="AN661" s="1" cm="1">
        <f t="array" ref="AN661">SUMPRODUCT(N661:T661,$N$1:$T$1)/100</f>
        <v>1117.58124787837</v>
      </c>
      <c r="AO661" s="1" cm="1">
        <f t="array" ref="AO661">-8.314*SUMPRODUCT((N661:T661/100)*LN(N661:T661/100+0.000000000001))</f>
        <v>3.37316729791843</v>
      </c>
      <c r="AP661" s="1" cm="1">
        <f t="array" ref="AP661">SUMPRODUCT((N661:T661/100)^2)</f>
        <v>0.816295837323495</v>
      </c>
      <c r="AQ661" s="1" cm="1">
        <f t="array" ref="AQ661">1/SUMPRODUCT((N661:T661/100)^2)</f>
        <v>1.22504606084829</v>
      </c>
      <c r="AR661" s="1" t="s">
        <v>54</v>
      </c>
      <c r="AS661" s="6">
        <f t="shared" si="235"/>
        <v>0</v>
      </c>
      <c r="AT661" s="1">
        <v>969.85</v>
      </c>
      <c r="AU661" s="1">
        <v>4</v>
      </c>
      <c r="AV661" s="1">
        <v>0</v>
      </c>
      <c r="AW661" s="1">
        <v>449.85</v>
      </c>
      <c r="AX661" s="1">
        <v>15</v>
      </c>
      <c r="AY661" s="5">
        <f t="shared" si="236"/>
        <v>0</v>
      </c>
      <c r="AZ661" s="1">
        <f t="shared" si="237"/>
        <v>0</v>
      </c>
      <c r="BA661" s="1">
        <f t="shared" si="238"/>
        <v>6747.75</v>
      </c>
      <c r="BB661" s="1">
        <f t="shared" si="239"/>
        <v>520</v>
      </c>
      <c r="BC661" s="1" t="s">
        <v>51</v>
      </c>
      <c r="BD661" s="1">
        <v>291</v>
      </c>
      <c r="BE661" s="1" t="s">
        <v>52</v>
      </c>
      <c r="BF661" s="1" t="s">
        <v>52</v>
      </c>
      <c r="BG661" s="1">
        <v>38</v>
      </c>
      <c r="BH661" s="1">
        <f t="shared" si="240"/>
        <v>1.01815999520958</v>
      </c>
      <c r="BI661" s="1">
        <f t="shared" si="241"/>
        <v>0.735217924121935</v>
      </c>
    </row>
    <row r="662" spans="1:61">
      <c r="A662" s="1">
        <v>720</v>
      </c>
      <c r="B662" s="1" t="s">
        <v>96</v>
      </c>
      <c r="C662" s="1" t="str">
        <f>_xlfn.XLOOKUP(A662,All!$A:$A,All!$C:$C,"")</f>
        <v>Cu-Cr-Mg-Ni-Si</v>
      </c>
      <c r="D662" s="1">
        <v>2</v>
      </c>
      <c r="E662" s="1" t="s">
        <v>1344</v>
      </c>
      <c r="F662" s="1">
        <f t="shared" si="220"/>
        <v>92.35</v>
      </c>
      <c r="G662" s="1">
        <v>0</v>
      </c>
      <c r="H662" s="1">
        <v>0.1</v>
      </c>
      <c r="I662" s="1">
        <v>0.15</v>
      </c>
      <c r="J662" s="1">
        <v>6</v>
      </c>
      <c r="K662" s="1">
        <v>1.4</v>
      </c>
      <c r="L662" s="1">
        <v>0</v>
      </c>
      <c r="M662" s="1" t="s">
        <v>1345</v>
      </c>
      <c r="N662" s="1" cm="1">
        <f t="array" ref="N662">(F662/$F$4)/SUMPRODUCT($F662:$L662/$F$4:$L$4)*100</f>
        <v>90.0727953600277</v>
      </c>
      <c r="O662" s="1" cm="1">
        <f t="array" ref="O662">(G662/$G$4)/SUMPRODUCT($F662:$L662/$F$4:$L$4)*100</f>
        <v>0</v>
      </c>
      <c r="P662" s="1" cm="1">
        <f t="array" ref="P662">(H662/$H$4)/SUMPRODUCT($F662:$L662/$F$4:$L$4)*100</f>
        <v>0.11919966218609</v>
      </c>
      <c r="Q662" s="1" cm="1">
        <f t="array" ref="Q662">(I662/$I$4)/SUMPRODUCT($F662:$L662/$F$4:$L$4)*100</f>
        <v>0.38250806223172</v>
      </c>
      <c r="R662" s="1" cm="1">
        <f t="array" ref="R662">(J662/$J$4)/SUMPRODUCT($F662:$L662/$F$4:$L$4)*100</f>
        <v>6.33592316122327</v>
      </c>
      <c r="S662" s="1" cm="1">
        <f t="array" ref="S662">(K662/$K$4)/SUMPRODUCT($F662:$L662/$F$4:$L$4)*100</f>
        <v>3.08957375433119</v>
      </c>
      <c r="T662" s="1" cm="1">
        <f t="array" ref="T662">(L662/$L$4)/SUMPRODUCT($F662:$L662/$F$4:$L$4)*100</f>
        <v>0</v>
      </c>
      <c r="U662" s="1">
        <f t="shared" si="221"/>
        <v>100</v>
      </c>
      <c r="V662" s="1">
        <f t="shared" si="222"/>
        <v>4.28571428571429</v>
      </c>
      <c r="W662" s="1">
        <f t="shared" si="223"/>
        <v>7.4</v>
      </c>
      <c r="X662" s="1">
        <f t="shared" si="224"/>
        <v>8.4</v>
      </c>
      <c r="Y662" s="1">
        <f t="shared" si="225"/>
        <v>0.0202702702702703</v>
      </c>
      <c r="Z662" s="1">
        <f t="shared" si="226"/>
        <v>0</v>
      </c>
      <c r="AA662" s="1">
        <f t="shared" si="227"/>
        <v>0</v>
      </c>
      <c r="AB662" s="1">
        <f t="shared" si="228"/>
        <v>0.1</v>
      </c>
      <c r="AC662" s="1">
        <f t="shared" si="229"/>
        <v>0</v>
      </c>
      <c r="AD662" s="1">
        <f t="shared" si="230"/>
        <v>1.1919966218609</v>
      </c>
      <c r="AE662" s="1">
        <f t="shared" si="231"/>
        <v>0.0135135135135135</v>
      </c>
      <c r="AF662" s="1">
        <f t="shared" si="232"/>
        <v>74</v>
      </c>
      <c r="AG662" s="1">
        <f t="shared" si="233"/>
        <v>0.74</v>
      </c>
      <c r="AH662" s="7">
        <f t="shared" si="234"/>
        <v>0.0992720463997227</v>
      </c>
      <c r="AI662" s="7" cm="1">
        <f t="array" ref="AI662">SQRT(SUMPRODUCT(N662:T662/100,(1-($N$4:$T$4/(SUMPRODUCT(N662:T662,$N$4:$T$4)/100)))^2))</f>
        <v>0.0287767213774032</v>
      </c>
      <c r="AJ662" s="7" cm="1">
        <f t="array" ref="AJ662">SUMPRODUCT(N662:T662,$N$3:$T$3)/100</f>
        <v>1.89809071555971</v>
      </c>
      <c r="AK662" s="7" cm="1">
        <f t="array" ref="AK662">SUMPRODUCT(N662:T662/100,($N$3:$T$3-(SUMPRODUCT(N662:T662,$N$3:$T$3)/100))^2)</f>
        <v>0.00140286012613509</v>
      </c>
      <c r="AL662" s="7" cm="1">
        <f t="array" ref="AL662">SUMPRODUCT(N662:T662/100,($N$2:$T$2-(SUMPRODUCT(N662:T662,$N$2:$T$2)/100))^2)</f>
        <v>1.81447215096026</v>
      </c>
      <c r="AM662" s="7" cm="1">
        <f t="array" ref="AM662">SUMPRODUCT(N662:T662,$N$2:$T$2)/100</f>
        <v>10.6799848968744</v>
      </c>
      <c r="AN662" s="1" cm="1">
        <f t="array" ref="AN662">SUMPRODUCT(N662:T662,$N$1:$T$1)/100</f>
        <v>1117.58124787837</v>
      </c>
      <c r="AO662" s="1" cm="1">
        <f t="array" ref="AO662">-8.314*SUMPRODUCT((N662:T662/100)*LN(N662:T662/100+0.000000000001))</f>
        <v>3.37316729791843</v>
      </c>
      <c r="AP662" s="1" cm="1">
        <f t="array" ref="AP662">SUMPRODUCT((N662:T662/100)^2)</f>
        <v>0.816295837323495</v>
      </c>
      <c r="AQ662" s="1" cm="1">
        <f t="array" ref="AQ662">1/SUMPRODUCT((N662:T662/100)^2)</f>
        <v>1.22504606084829</v>
      </c>
      <c r="AR662" s="1" t="s">
        <v>54</v>
      </c>
      <c r="AS662" s="6">
        <f t="shared" si="235"/>
        <v>0</v>
      </c>
      <c r="AT662" s="1">
        <v>969.85</v>
      </c>
      <c r="AU662" s="1">
        <v>4</v>
      </c>
      <c r="AV662" s="1">
        <v>0</v>
      </c>
      <c r="AW662" s="1">
        <v>449.85</v>
      </c>
      <c r="AX662" s="1">
        <v>9</v>
      </c>
      <c r="AY662" s="5">
        <f t="shared" si="236"/>
        <v>0</v>
      </c>
      <c r="AZ662" s="1">
        <f t="shared" si="237"/>
        <v>0</v>
      </c>
      <c r="BA662" s="1">
        <f t="shared" si="238"/>
        <v>4048.65</v>
      </c>
      <c r="BB662" s="1">
        <f t="shared" si="239"/>
        <v>520</v>
      </c>
      <c r="BC662" s="1" t="s">
        <v>51</v>
      </c>
      <c r="BD662" s="1">
        <v>292</v>
      </c>
      <c r="BE662" s="1" t="s">
        <v>52</v>
      </c>
      <c r="BF662" s="1" t="s">
        <v>52</v>
      </c>
      <c r="BG662" s="1">
        <v>38</v>
      </c>
      <c r="BH662" s="1">
        <f t="shared" si="240"/>
        <v>1.03102092026814</v>
      </c>
      <c r="BI662" s="1">
        <f t="shared" si="241"/>
        <v>0.734007498328761</v>
      </c>
    </row>
    <row r="663" spans="1:61">
      <c r="A663" s="1">
        <v>732</v>
      </c>
      <c r="B663" s="1" t="s">
        <v>96</v>
      </c>
      <c r="C663" s="1" t="str">
        <f>_xlfn.XLOOKUP(A663,All!$A:$A,All!$C:$C,"")</f>
        <v>Cu-Cr-Mg-Ni-Si</v>
      </c>
      <c r="D663" s="1">
        <v>2</v>
      </c>
      <c r="E663" s="1" t="s">
        <v>1344</v>
      </c>
      <c r="F663" s="1">
        <f t="shared" si="220"/>
        <v>92.35</v>
      </c>
      <c r="G663" s="1">
        <v>0</v>
      </c>
      <c r="H663" s="1">
        <v>0.1</v>
      </c>
      <c r="I663" s="1">
        <v>0.15</v>
      </c>
      <c r="J663" s="1">
        <v>6</v>
      </c>
      <c r="K663" s="1">
        <v>1.4</v>
      </c>
      <c r="L663" s="1">
        <v>0</v>
      </c>
      <c r="M663" s="1" t="s">
        <v>1345</v>
      </c>
      <c r="N663" s="1" cm="1">
        <f t="array" ref="N663">(F663/$F$4)/SUMPRODUCT($F663:$L663/$F$4:$L$4)*100</f>
        <v>90.0727953600277</v>
      </c>
      <c r="O663" s="1" cm="1">
        <f t="array" ref="O663">(G663/$G$4)/SUMPRODUCT($F663:$L663/$F$4:$L$4)*100</f>
        <v>0</v>
      </c>
      <c r="P663" s="1" cm="1">
        <f t="array" ref="P663">(H663/$H$4)/SUMPRODUCT($F663:$L663/$F$4:$L$4)*100</f>
        <v>0.11919966218609</v>
      </c>
      <c r="Q663" s="1" cm="1">
        <f t="array" ref="Q663">(I663/$I$4)/SUMPRODUCT($F663:$L663/$F$4:$L$4)*100</f>
        <v>0.38250806223172</v>
      </c>
      <c r="R663" s="1" cm="1">
        <f t="array" ref="R663">(J663/$J$4)/SUMPRODUCT($F663:$L663/$F$4:$L$4)*100</f>
        <v>6.33592316122327</v>
      </c>
      <c r="S663" s="1" cm="1">
        <f t="array" ref="S663">(K663/$K$4)/SUMPRODUCT($F663:$L663/$F$4:$L$4)*100</f>
        <v>3.08957375433119</v>
      </c>
      <c r="T663" s="1" cm="1">
        <f t="array" ref="T663">(L663/$L$4)/SUMPRODUCT($F663:$L663/$F$4:$L$4)*100</f>
        <v>0</v>
      </c>
      <c r="U663" s="1">
        <f t="shared" si="221"/>
        <v>100</v>
      </c>
      <c r="V663" s="1">
        <f t="shared" si="222"/>
        <v>4.28571428571429</v>
      </c>
      <c r="W663" s="1">
        <f t="shared" si="223"/>
        <v>7.4</v>
      </c>
      <c r="X663" s="1">
        <f t="shared" si="224"/>
        <v>8.4</v>
      </c>
      <c r="Y663" s="1">
        <f t="shared" si="225"/>
        <v>0.0202702702702703</v>
      </c>
      <c r="Z663" s="1">
        <f t="shared" si="226"/>
        <v>0</v>
      </c>
      <c r="AA663" s="1">
        <f t="shared" si="227"/>
        <v>0</v>
      </c>
      <c r="AB663" s="1">
        <f t="shared" si="228"/>
        <v>0.1</v>
      </c>
      <c r="AC663" s="1">
        <f t="shared" si="229"/>
        <v>0</v>
      </c>
      <c r="AD663" s="1">
        <f t="shared" si="230"/>
        <v>1.1919966218609</v>
      </c>
      <c r="AE663" s="1">
        <f t="shared" si="231"/>
        <v>0.0135135135135135</v>
      </c>
      <c r="AF663" s="1">
        <f t="shared" si="232"/>
        <v>74</v>
      </c>
      <c r="AG663" s="1">
        <f t="shared" si="233"/>
        <v>0.74</v>
      </c>
      <c r="AH663" s="7">
        <f t="shared" si="234"/>
        <v>0.0992720463997227</v>
      </c>
      <c r="AI663" s="7" cm="1">
        <f t="array" ref="AI663">SQRT(SUMPRODUCT(N663:T663/100,(1-($N$4:$T$4/(SUMPRODUCT(N663:T663,$N$4:$T$4)/100)))^2))</f>
        <v>0.0287767213774032</v>
      </c>
      <c r="AJ663" s="7" cm="1">
        <f t="array" ref="AJ663">SUMPRODUCT(N663:T663,$N$3:$T$3)/100</f>
        <v>1.89809071555971</v>
      </c>
      <c r="AK663" s="7" cm="1">
        <f t="array" ref="AK663">SUMPRODUCT(N663:T663/100,($N$3:$T$3-(SUMPRODUCT(N663:T663,$N$3:$T$3)/100))^2)</f>
        <v>0.00140286012613509</v>
      </c>
      <c r="AL663" s="7" cm="1">
        <f t="array" ref="AL663">SUMPRODUCT(N663:T663/100,($N$2:$T$2-(SUMPRODUCT(N663:T663,$N$2:$T$2)/100))^2)</f>
        <v>1.81447215096026</v>
      </c>
      <c r="AM663" s="7" cm="1">
        <f t="array" ref="AM663">SUMPRODUCT(N663:T663,$N$2:$T$2)/100</f>
        <v>10.6799848968744</v>
      </c>
      <c r="AN663" s="1" cm="1">
        <f t="array" ref="AN663">SUMPRODUCT(N663:T663,$N$1:$T$1)/100</f>
        <v>1117.58124787837</v>
      </c>
      <c r="AO663" s="1" cm="1">
        <f t="array" ref="AO663">-8.314*SUMPRODUCT((N663:T663/100)*LN(N663:T663/100+0.000000000001))</f>
        <v>3.37316729791843</v>
      </c>
      <c r="AP663" s="1" cm="1">
        <f t="array" ref="AP663">SUMPRODUCT((N663:T663/100)^2)</f>
        <v>0.816295837323495</v>
      </c>
      <c r="AQ663" s="1" cm="1">
        <f t="array" ref="AQ663">1/SUMPRODUCT((N663:T663/100)^2)</f>
        <v>1.22504606084829</v>
      </c>
      <c r="AR663" s="1" t="s">
        <v>54</v>
      </c>
      <c r="AS663" s="6">
        <f t="shared" si="235"/>
        <v>0</v>
      </c>
      <c r="AT663" s="1">
        <v>969.85</v>
      </c>
      <c r="AU663" s="1">
        <v>4</v>
      </c>
      <c r="AV663" s="1">
        <v>0</v>
      </c>
      <c r="AW663" s="1">
        <v>449.85</v>
      </c>
      <c r="AX663" s="1">
        <v>11</v>
      </c>
      <c r="AY663" s="5">
        <f t="shared" si="236"/>
        <v>0</v>
      </c>
      <c r="AZ663" s="1">
        <f t="shared" si="237"/>
        <v>0</v>
      </c>
      <c r="BA663" s="1">
        <f t="shared" si="238"/>
        <v>4948.35</v>
      </c>
      <c r="BB663" s="1">
        <f t="shared" si="239"/>
        <v>520</v>
      </c>
      <c r="BC663" s="1" t="s">
        <v>51</v>
      </c>
      <c r="BD663" s="1">
        <v>292</v>
      </c>
      <c r="BE663" s="1" t="s">
        <v>52</v>
      </c>
      <c r="BF663" s="1" t="s">
        <v>52</v>
      </c>
      <c r="BG663" s="1">
        <v>38</v>
      </c>
      <c r="BH663" s="1">
        <f t="shared" si="240"/>
        <v>1.03102092026814</v>
      </c>
      <c r="BI663" s="1">
        <f t="shared" si="241"/>
        <v>0.734007498328761</v>
      </c>
    </row>
    <row r="664" spans="1:61">
      <c r="A664" s="1">
        <v>750</v>
      </c>
      <c r="B664" s="1" t="s">
        <v>96</v>
      </c>
      <c r="C664" s="1" t="str">
        <f>_xlfn.XLOOKUP(A664,All!$A:$A,All!$C:$C,"")</f>
        <v>Cu-Cr-Mg-Ni-Si</v>
      </c>
      <c r="D664" s="1">
        <v>2</v>
      </c>
      <c r="E664" s="1" t="s">
        <v>1344</v>
      </c>
      <c r="F664" s="1">
        <f t="shared" si="220"/>
        <v>92.35</v>
      </c>
      <c r="G664" s="1">
        <v>0</v>
      </c>
      <c r="H664" s="1">
        <v>0.1</v>
      </c>
      <c r="I664" s="1">
        <v>0.15</v>
      </c>
      <c r="J664" s="1">
        <v>6</v>
      </c>
      <c r="K664" s="1">
        <v>1.4</v>
      </c>
      <c r="L664" s="1">
        <v>0</v>
      </c>
      <c r="M664" s="1" t="s">
        <v>1345</v>
      </c>
      <c r="N664" s="1" cm="1">
        <f t="array" ref="N664">(F664/$F$4)/SUMPRODUCT($F664:$L664/$F$4:$L$4)*100</f>
        <v>90.0727953600277</v>
      </c>
      <c r="O664" s="1" cm="1">
        <f t="array" ref="O664">(G664/$G$4)/SUMPRODUCT($F664:$L664/$F$4:$L$4)*100</f>
        <v>0</v>
      </c>
      <c r="P664" s="1" cm="1">
        <f t="array" ref="P664">(H664/$H$4)/SUMPRODUCT($F664:$L664/$F$4:$L$4)*100</f>
        <v>0.11919966218609</v>
      </c>
      <c r="Q664" s="1" cm="1">
        <f t="array" ref="Q664">(I664/$I$4)/SUMPRODUCT($F664:$L664/$F$4:$L$4)*100</f>
        <v>0.38250806223172</v>
      </c>
      <c r="R664" s="1" cm="1">
        <f t="array" ref="R664">(J664/$J$4)/SUMPRODUCT($F664:$L664/$F$4:$L$4)*100</f>
        <v>6.33592316122327</v>
      </c>
      <c r="S664" s="1" cm="1">
        <f t="array" ref="S664">(K664/$K$4)/SUMPRODUCT($F664:$L664/$F$4:$L$4)*100</f>
        <v>3.08957375433119</v>
      </c>
      <c r="T664" s="1" cm="1">
        <f t="array" ref="T664">(L664/$L$4)/SUMPRODUCT($F664:$L664/$F$4:$L$4)*100</f>
        <v>0</v>
      </c>
      <c r="U664" s="1">
        <f t="shared" si="221"/>
        <v>100</v>
      </c>
      <c r="V664" s="1">
        <f t="shared" si="222"/>
        <v>4.28571428571429</v>
      </c>
      <c r="W664" s="1">
        <f t="shared" si="223"/>
        <v>7.4</v>
      </c>
      <c r="X664" s="1">
        <f t="shared" si="224"/>
        <v>8.4</v>
      </c>
      <c r="Y664" s="1">
        <f t="shared" si="225"/>
        <v>0.0202702702702703</v>
      </c>
      <c r="Z664" s="1">
        <f t="shared" si="226"/>
        <v>0</v>
      </c>
      <c r="AA664" s="1">
        <f t="shared" si="227"/>
        <v>0</v>
      </c>
      <c r="AB664" s="1">
        <f t="shared" si="228"/>
        <v>0.1</v>
      </c>
      <c r="AC664" s="1">
        <f t="shared" si="229"/>
        <v>0</v>
      </c>
      <c r="AD664" s="1">
        <f t="shared" si="230"/>
        <v>1.1919966218609</v>
      </c>
      <c r="AE664" s="1">
        <f t="shared" si="231"/>
        <v>0.0135135135135135</v>
      </c>
      <c r="AF664" s="1">
        <f t="shared" si="232"/>
        <v>74</v>
      </c>
      <c r="AG664" s="1">
        <f t="shared" si="233"/>
        <v>0.74</v>
      </c>
      <c r="AH664" s="7">
        <f t="shared" si="234"/>
        <v>0.0992720463997227</v>
      </c>
      <c r="AI664" s="7" cm="1">
        <f t="array" ref="AI664">SQRT(SUMPRODUCT(N664:T664/100,(1-($N$4:$T$4/(SUMPRODUCT(N664:T664,$N$4:$T$4)/100)))^2))</f>
        <v>0.0287767213774032</v>
      </c>
      <c r="AJ664" s="7" cm="1">
        <f t="array" ref="AJ664">SUMPRODUCT(N664:T664,$N$3:$T$3)/100</f>
        <v>1.89809071555971</v>
      </c>
      <c r="AK664" s="7" cm="1">
        <f t="array" ref="AK664">SUMPRODUCT(N664:T664/100,($N$3:$T$3-(SUMPRODUCT(N664:T664,$N$3:$T$3)/100))^2)</f>
        <v>0.00140286012613509</v>
      </c>
      <c r="AL664" s="7" cm="1">
        <f t="array" ref="AL664">SUMPRODUCT(N664:T664/100,($N$2:$T$2-(SUMPRODUCT(N664:T664,$N$2:$T$2)/100))^2)</f>
        <v>1.81447215096026</v>
      </c>
      <c r="AM664" s="7" cm="1">
        <f t="array" ref="AM664">SUMPRODUCT(N664:T664,$N$2:$T$2)/100</f>
        <v>10.6799848968744</v>
      </c>
      <c r="AN664" s="1" cm="1">
        <f t="array" ref="AN664">SUMPRODUCT(N664:T664,$N$1:$T$1)/100</f>
        <v>1117.58124787837</v>
      </c>
      <c r="AO664" s="1" cm="1">
        <f t="array" ref="AO664">-8.314*SUMPRODUCT((N664:T664/100)*LN(N664:T664/100+0.000000000001))</f>
        <v>3.37316729791843</v>
      </c>
      <c r="AP664" s="1" cm="1">
        <f t="array" ref="AP664">SUMPRODUCT((N664:T664/100)^2)</f>
        <v>0.816295837323495</v>
      </c>
      <c r="AQ664" s="1" cm="1">
        <f t="array" ref="AQ664">1/SUMPRODUCT((N664:T664/100)^2)</f>
        <v>1.22504606084829</v>
      </c>
      <c r="AR664" s="1" t="s">
        <v>54</v>
      </c>
      <c r="AS664" s="6">
        <f t="shared" si="235"/>
        <v>0</v>
      </c>
      <c r="AT664" s="1">
        <v>969.85</v>
      </c>
      <c r="AU664" s="1">
        <v>4</v>
      </c>
      <c r="AV664" s="1">
        <v>0</v>
      </c>
      <c r="AW664" s="1">
        <v>449.85</v>
      </c>
      <c r="AX664" s="1">
        <v>13</v>
      </c>
      <c r="AY664" s="5">
        <f t="shared" si="236"/>
        <v>0</v>
      </c>
      <c r="AZ664" s="1">
        <f t="shared" si="237"/>
        <v>0</v>
      </c>
      <c r="BA664" s="1">
        <f t="shared" si="238"/>
        <v>5848.05</v>
      </c>
      <c r="BB664" s="1">
        <f t="shared" si="239"/>
        <v>520</v>
      </c>
      <c r="BC664" s="1" t="s">
        <v>51</v>
      </c>
      <c r="BD664" s="1">
        <v>293</v>
      </c>
      <c r="BE664" s="1" t="s">
        <v>52</v>
      </c>
      <c r="BF664" s="1" t="s">
        <v>52</v>
      </c>
      <c r="BG664" s="1">
        <v>38</v>
      </c>
      <c r="BH664" s="1">
        <f t="shared" si="240"/>
        <v>1.04388184532671</v>
      </c>
      <c r="BI664" s="1">
        <f t="shared" si="241"/>
        <v>0.732807913562506</v>
      </c>
    </row>
    <row r="665" spans="1:61">
      <c r="A665" s="1">
        <v>701</v>
      </c>
      <c r="B665" s="1" t="s">
        <v>96</v>
      </c>
      <c r="C665" s="1" t="str">
        <f>_xlfn.XLOOKUP(A665,All!$A:$A,All!$C:$C,"")</f>
        <v>Cu-Cr-Mg-Ni-Si</v>
      </c>
      <c r="D665" s="1">
        <v>2</v>
      </c>
      <c r="E665" s="1" t="s">
        <v>1344</v>
      </c>
      <c r="F665" s="1">
        <f t="shared" si="220"/>
        <v>92.35</v>
      </c>
      <c r="G665" s="1">
        <v>0</v>
      </c>
      <c r="H665" s="1">
        <v>0.1</v>
      </c>
      <c r="I665" s="1">
        <v>0.15</v>
      </c>
      <c r="J665" s="1">
        <v>6</v>
      </c>
      <c r="K665" s="1">
        <v>1.4</v>
      </c>
      <c r="L665" s="1">
        <v>0</v>
      </c>
      <c r="M665" s="1" t="s">
        <v>1345</v>
      </c>
      <c r="N665" s="1" cm="1">
        <f t="array" ref="N665">(F665/$F$4)/SUMPRODUCT($F665:$L665/$F$4:$L$4)*100</f>
        <v>90.0727953600277</v>
      </c>
      <c r="O665" s="1" cm="1">
        <f t="array" ref="O665">(G665/$G$4)/SUMPRODUCT($F665:$L665/$F$4:$L$4)*100</f>
        <v>0</v>
      </c>
      <c r="P665" s="1" cm="1">
        <f t="array" ref="P665">(H665/$H$4)/SUMPRODUCT($F665:$L665/$F$4:$L$4)*100</f>
        <v>0.11919966218609</v>
      </c>
      <c r="Q665" s="1" cm="1">
        <f t="array" ref="Q665">(I665/$I$4)/SUMPRODUCT($F665:$L665/$F$4:$L$4)*100</f>
        <v>0.38250806223172</v>
      </c>
      <c r="R665" s="1" cm="1">
        <f t="array" ref="R665">(J665/$J$4)/SUMPRODUCT($F665:$L665/$F$4:$L$4)*100</f>
        <v>6.33592316122327</v>
      </c>
      <c r="S665" s="1" cm="1">
        <f t="array" ref="S665">(K665/$K$4)/SUMPRODUCT($F665:$L665/$F$4:$L$4)*100</f>
        <v>3.08957375433119</v>
      </c>
      <c r="T665" s="1" cm="1">
        <f t="array" ref="T665">(L665/$L$4)/SUMPRODUCT($F665:$L665/$F$4:$L$4)*100</f>
        <v>0</v>
      </c>
      <c r="U665" s="1">
        <f t="shared" si="221"/>
        <v>100</v>
      </c>
      <c r="V665" s="1">
        <f t="shared" si="222"/>
        <v>4.28571428571429</v>
      </c>
      <c r="W665" s="1">
        <f t="shared" si="223"/>
        <v>7.4</v>
      </c>
      <c r="X665" s="1">
        <f t="shared" si="224"/>
        <v>8.4</v>
      </c>
      <c r="Y665" s="1">
        <f t="shared" si="225"/>
        <v>0.0202702702702703</v>
      </c>
      <c r="Z665" s="1">
        <f t="shared" si="226"/>
        <v>0</v>
      </c>
      <c r="AA665" s="1">
        <f t="shared" si="227"/>
        <v>0</v>
      </c>
      <c r="AB665" s="1">
        <f t="shared" si="228"/>
        <v>0.1</v>
      </c>
      <c r="AC665" s="1">
        <f t="shared" si="229"/>
        <v>0</v>
      </c>
      <c r="AD665" s="1">
        <f t="shared" si="230"/>
        <v>1.1919966218609</v>
      </c>
      <c r="AE665" s="1">
        <f t="shared" si="231"/>
        <v>0.0135135135135135</v>
      </c>
      <c r="AF665" s="1">
        <f t="shared" si="232"/>
        <v>74</v>
      </c>
      <c r="AG665" s="1">
        <f t="shared" si="233"/>
        <v>0.74</v>
      </c>
      <c r="AH665" s="7">
        <f t="shared" si="234"/>
        <v>0.0992720463997227</v>
      </c>
      <c r="AI665" s="7" cm="1">
        <f t="array" ref="AI665">SQRT(SUMPRODUCT(N665:T665/100,(1-($N$4:$T$4/(SUMPRODUCT(N665:T665,$N$4:$T$4)/100)))^2))</f>
        <v>0.0287767213774032</v>
      </c>
      <c r="AJ665" s="7" cm="1">
        <f t="array" ref="AJ665">SUMPRODUCT(N665:T665,$N$3:$T$3)/100</f>
        <v>1.89809071555971</v>
      </c>
      <c r="AK665" s="7" cm="1">
        <f t="array" ref="AK665">SUMPRODUCT(N665:T665/100,($N$3:$T$3-(SUMPRODUCT(N665:T665,$N$3:$T$3)/100))^2)</f>
        <v>0.00140286012613509</v>
      </c>
      <c r="AL665" s="7" cm="1">
        <f t="array" ref="AL665">SUMPRODUCT(N665:T665/100,($N$2:$T$2-(SUMPRODUCT(N665:T665,$N$2:$T$2)/100))^2)</f>
        <v>1.81447215096026</v>
      </c>
      <c r="AM665" s="7" cm="1">
        <f t="array" ref="AM665">SUMPRODUCT(N665:T665,$N$2:$T$2)/100</f>
        <v>10.6799848968744</v>
      </c>
      <c r="AN665" s="1" cm="1">
        <f t="array" ref="AN665">SUMPRODUCT(N665:T665,$N$1:$T$1)/100</f>
        <v>1117.58124787837</v>
      </c>
      <c r="AO665" s="1" cm="1">
        <f t="array" ref="AO665">-8.314*SUMPRODUCT((N665:T665/100)*LN(N665:T665/100+0.000000000001))</f>
        <v>3.37316729791843</v>
      </c>
      <c r="AP665" s="1" cm="1">
        <f t="array" ref="AP665">SUMPRODUCT((N665:T665/100)^2)</f>
        <v>0.816295837323495</v>
      </c>
      <c r="AQ665" s="1" cm="1">
        <f t="array" ref="AQ665">1/SUMPRODUCT((N665:T665/100)^2)</f>
        <v>1.22504606084829</v>
      </c>
      <c r="AR665" s="1" t="s">
        <v>50</v>
      </c>
      <c r="AS665" s="6">
        <f t="shared" si="235"/>
        <v>1</v>
      </c>
      <c r="AT665" s="1">
        <v>969.85</v>
      </c>
      <c r="AU665" s="1">
        <v>4</v>
      </c>
      <c r="AV665" s="1">
        <v>50</v>
      </c>
      <c r="AW665" s="1">
        <v>449.85</v>
      </c>
      <c r="AX665" s="1">
        <v>7</v>
      </c>
      <c r="AY665" s="5">
        <f t="shared" si="236"/>
        <v>224.925</v>
      </c>
      <c r="AZ665" s="1">
        <f t="shared" si="237"/>
        <v>3.5</v>
      </c>
      <c r="BA665" s="1">
        <f t="shared" si="238"/>
        <v>3148.95</v>
      </c>
      <c r="BB665" s="1">
        <f t="shared" si="239"/>
        <v>520</v>
      </c>
      <c r="BC665" s="1" t="s">
        <v>51</v>
      </c>
      <c r="BD665" s="1">
        <v>309</v>
      </c>
      <c r="BE665" s="1" t="s">
        <v>52</v>
      </c>
      <c r="BF665" s="1" t="s">
        <v>52</v>
      </c>
      <c r="BG665" s="1">
        <v>38</v>
      </c>
      <c r="BH665" s="1">
        <f t="shared" si="240"/>
        <v>1.24965664626375</v>
      </c>
      <c r="BI665" s="1">
        <f t="shared" si="241"/>
        <v>0.715131946648899</v>
      </c>
    </row>
    <row r="666" spans="1:61">
      <c r="A666" s="1">
        <v>648</v>
      </c>
      <c r="B666" s="1" t="s">
        <v>96</v>
      </c>
      <c r="C666" s="1" t="str">
        <f>_xlfn.XLOOKUP(A666,All!$A:$A,All!$C:$C,"")</f>
        <v>Cu-Cr-Mg-Ni-Si</v>
      </c>
      <c r="D666" s="1">
        <v>2</v>
      </c>
      <c r="E666" s="1" t="s">
        <v>1344</v>
      </c>
      <c r="F666" s="1">
        <f t="shared" si="220"/>
        <v>92.35</v>
      </c>
      <c r="G666" s="1">
        <v>0</v>
      </c>
      <c r="H666" s="1">
        <v>0.1</v>
      </c>
      <c r="I666" s="1">
        <v>0.15</v>
      </c>
      <c r="J666" s="1">
        <v>6</v>
      </c>
      <c r="K666" s="1">
        <v>1.4</v>
      </c>
      <c r="L666" s="1">
        <v>0</v>
      </c>
      <c r="M666" s="1" t="s">
        <v>1345</v>
      </c>
      <c r="N666" s="1" cm="1">
        <f t="array" ref="N666">(F666/$F$4)/SUMPRODUCT($F666:$L666/$F$4:$L$4)*100</f>
        <v>90.0727953600277</v>
      </c>
      <c r="O666" s="1" cm="1">
        <f t="array" ref="O666">(G666/$G$4)/SUMPRODUCT($F666:$L666/$F$4:$L$4)*100</f>
        <v>0</v>
      </c>
      <c r="P666" s="1" cm="1">
        <f t="array" ref="P666">(H666/$H$4)/SUMPRODUCT($F666:$L666/$F$4:$L$4)*100</f>
        <v>0.11919966218609</v>
      </c>
      <c r="Q666" s="1" cm="1">
        <f t="array" ref="Q666">(I666/$I$4)/SUMPRODUCT($F666:$L666/$F$4:$L$4)*100</f>
        <v>0.38250806223172</v>
      </c>
      <c r="R666" s="1" cm="1">
        <f t="array" ref="R666">(J666/$J$4)/SUMPRODUCT($F666:$L666/$F$4:$L$4)*100</f>
        <v>6.33592316122327</v>
      </c>
      <c r="S666" s="1" cm="1">
        <f t="array" ref="S666">(K666/$K$4)/SUMPRODUCT($F666:$L666/$F$4:$L$4)*100</f>
        <v>3.08957375433119</v>
      </c>
      <c r="T666" s="1" cm="1">
        <f t="array" ref="T666">(L666/$L$4)/SUMPRODUCT($F666:$L666/$F$4:$L$4)*100</f>
        <v>0</v>
      </c>
      <c r="U666" s="1">
        <f t="shared" si="221"/>
        <v>100</v>
      </c>
      <c r="V666" s="1">
        <f t="shared" si="222"/>
        <v>4.28571428571429</v>
      </c>
      <c r="W666" s="1">
        <f t="shared" si="223"/>
        <v>7.4</v>
      </c>
      <c r="X666" s="1">
        <f t="shared" si="224"/>
        <v>8.4</v>
      </c>
      <c r="Y666" s="1">
        <f t="shared" si="225"/>
        <v>0.0202702702702703</v>
      </c>
      <c r="Z666" s="1">
        <f t="shared" si="226"/>
        <v>0</v>
      </c>
      <c r="AA666" s="1">
        <f t="shared" si="227"/>
        <v>0</v>
      </c>
      <c r="AB666" s="1">
        <f t="shared" si="228"/>
        <v>0.1</v>
      </c>
      <c r="AC666" s="1">
        <f t="shared" si="229"/>
        <v>0</v>
      </c>
      <c r="AD666" s="1">
        <f t="shared" si="230"/>
        <v>1.1919966218609</v>
      </c>
      <c r="AE666" s="1">
        <f t="shared" si="231"/>
        <v>0.0135135135135135</v>
      </c>
      <c r="AF666" s="1">
        <f t="shared" si="232"/>
        <v>74</v>
      </c>
      <c r="AG666" s="1">
        <f t="shared" si="233"/>
        <v>0.74</v>
      </c>
      <c r="AH666" s="7">
        <f t="shared" si="234"/>
        <v>0.0992720463997227</v>
      </c>
      <c r="AI666" s="7" cm="1">
        <f t="array" ref="AI666">SQRT(SUMPRODUCT(N666:T666/100,(1-($N$4:$T$4/(SUMPRODUCT(N666:T666,$N$4:$T$4)/100)))^2))</f>
        <v>0.0287767213774032</v>
      </c>
      <c r="AJ666" s="7" cm="1">
        <f t="array" ref="AJ666">SUMPRODUCT(N666:T666,$N$3:$T$3)/100</f>
        <v>1.89809071555971</v>
      </c>
      <c r="AK666" s="7" cm="1">
        <f t="array" ref="AK666">SUMPRODUCT(N666:T666/100,($N$3:$T$3-(SUMPRODUCT(N666:T666,$N$3:$T$3)/100))^2)</f>
        <v>0.00140286012613509</v>
      </c>
      <c r="AL666" s="7" cm="1">
        <f t="array" ref="AL666">SUMPRODUCT(N666:T666/100,($N$2:$T$2-(SUMPRODUCT(N666:T666,$N$2:$T$2)/100))^2)</f>
        <v>1.81447215096026</v>
      </c>
      <c r="AM666" s="7" cm="1">
        <f t="array" ref="AM666">SUMPRODUCT(N666:T666,$N$2:$T$2)/100</f>
        <v>10.6799848968744</v>
      </c>
      <c r="AN666" s="1" cm="1">
        <f t="array" ref="AN666">SUMPRODUCT(N666:T666,$N$1:$T$1)/100</f>
        <v>1117.58124787837</v>
      </c>
      <c r="AO666" s="1" cm="1">
        <f t="array" ref="AO666">-8.314*SUMPRODUCT((N666:T666/100)*LN(N666:T666/100+0.000000000001))</f>
        <v>3.37316729791843</v>
      </c>
      <c r="AP666" s="1" cm="1">
        <f t="array" ref="AP666">SUMPRODUCT((N666:T666/100)^2)</f>
        <v>0.816295837323495</v>
      </c>
      <c r="AQ666" s="1" cm="1">
        <f t="array" ref="AQ666">1/SUMPRODUCT((N666:T666/100)^2)</f>
        <v>1.22504606084829</v>
      </c>
      <c r="AR666" s="1" t="s">
        <v>50</v>
      </c>
      <c r="AS666" s="6">
        <f t="shared" si="235"/>
        <v>1</v>
      </c>
      <c r="AT666" s="1">
        <v>969.85</v>
      </c>
      <c r="AU666" s="1">
        <v>4</v>
      </c>
      <c r="AV666" s="1">
        <v>80</v>
      </c>
      <c r="AW666" s="1">
        <v>449.85</v>
      </c>
      <c r="AX666" s="1">
        <v>3</v>
      </c>
      <c r="AY666" s="5">
        <f t="shared" si="236"/>
        <v>359.88</v>
      </c>
      <c r="AZ666" s="1">
        <f t="shared" si="237"/>
        <v>2.4</v>
      </c>
      <c r="BA666" s="1">
        <f t="shared" si="238"/>
        <v>1349.55</v>
      </c>
      <c r="BB666" s="1">
        <f t="shared" si="239"/>
        <v>520</v>
      </c>
      <c r="BC666" s="1" t="s">
        <v>51</v>
      </c>
      <c r="BD666" s="1">
        <v>311</v>
      </c>
      <c r="BE666" s="1" t="s">
        <v>52</v>
      </c>
      <c r="BF666" s="1" t="s">
        <v>52</v>
      </c>
      <c r="BG666" s="1">
        <v>38</v>
      </c>
      <c r="BH666" s="1">
        <f t="shared" si="240"/>
        <v>1.27537849638088</v>
      </c>
      <c r="BI666" s="1">
        <f t="shared" si="241"/>
        <v>0.71312917807553</v>
      </c>
    </row>
    <row r="667" spans="1:61">
      <c r="A667" s="1">
        <v>646</v>
      </c>
      <c r="B667" s="1" t="s">
        <v>96</v>
      </c>
      <c r="C667" s="1" t="str">
        <f>_xlfn.XLOOKUP(A667,All!$A:$A,All!$C:$C,"")</f>
        <v>Cu-Cr-Mg-Ni-Si</v>
      </c>
      <c r="D667" s="1">
        <v>2</v>
      </c>
      <c r="E667" s="1" t="s">
        <v>1344</v>
      </c>
      <c r="F667" s="1">
        <f t="shared" si="220"/>
        <v>92.35</v>
      </c>
      <c r="G667" s="1">
        <v>0</v>
      </c>
      <c r="H667" s="1">
        <v>0.1</v>
      </c>
      <c r="I667" s="1">
        <v>0.15</v>
      </c>
      <c r="J667" s="1">
        <v>6</v>
      </c>
      <c r="K667" s="1">
        <v>1.4</v>
      </c>
      <c r="L667" s="1">
        <v>0</v>
      </c>
      <c r="M667" s="1" t="s">
        <v>1345</v>
      </c>
      <c r="N667" s="1" cm="1">
        <f t="array" ref="N667">(F667/$F$4)/SUMPRODUCT($F667:$L667/$F$4:$L$4)*100</f>
        <v>90.0727953600277</v>
      </c>
      <c r="O667" s="1" cm="1">
        <f t="array" ref="O667">(G667/$G$4)/SUMPRODUCT($F667:$L667/$F$4:$L$4)*100</f>
        <v>0</v>
      </c>
      <c r="P667" s="1" cm="1">
        <f t="array" ref="P667">(H667/$H$4)/SUMPRODUCT($F667:$L667/$F$4:$L$4)*100</f>
        <v>0.11919966218609</v>
      </c>
      <c r="Q667" s="1" cm="1">
        <f t="array" ref="Q667">(I667/$I$4)/SUMPRODUCT($F667:$L667/$F$4:$L$4)*100</f>
        <v>0.38250806223172</v>
      </c>
      <c r="R667" s="1" cm="1">
        <f t="array" ref="R667">(J667/$J$4)/SUMPRODUCT($F667:$L667/$F$4:$L$4)*100</f>
        <v>6.33592316122327</v>
      </c>
      <c r="S667" s="1" cm="1">
        <f t="array" ref="S667">(K667/$K$4)/SUMPRODUCT($F667:$L667/$F$4:$L$4)*100</f>
        <v>3.08957375433119</v>
      </c>
      <c r="T667" s="1" cm="1">
        <f t="array" ref="T667">(L667/$L$4)/SUMPRODUCT($F667:$L667/$F$4:$L$4)*100</f>
        <v>0</v>
      </c>
      <c r="U667" s="1">
        <f t="shared" si="221"/>
        <v>100</v>
      </c>
      <c r="V667" s="1">
        <f t="shared" si="222"/>
        <v>4.28571428571429</v>
      </c>
      <c r="W667" s="1">
        <f t="shared" si="223"/>
        <v>7.4</v>
      </c>
      <c r="X667" s="1">
        <f t="shared" si="224"/>
        <v>8.4</v>
      </c>
      <c r="Y667" s="1">
        <f t="shared" si="225"/>
        <v>0.0202702702702703</v>
      </c>
      <c r="Z667" s="1">
        <f t="shared" si="226"/>
        <v>0</v>
      </c>
      <c r="AA667" s="1">
        <f t="shared" si="227"/>
        <v>0</v>
      </c>
      <c r="AB667" s="1">
        <f t="shared" si="228"/>
        <v>0.1</v>
      </c>
      <c r="AC667" s="1">
        <f t="shared" si="229"/>
        <v>0</v>
      </c>
      <c r="AD667" s="1">
        <f t="shared" si="230"/>
        <v>1.1919966218609</v>
      </c>
      <c r="AE667" s="1">
        <f t="shared" si="231"/>
        <v>0.0135135135135135</v>
      </c>
      <c r="AF667" s="1">
        <f t="shared" si="232"/>
        <v>74</v>
      </c>
      <c r="AG667" s="1">
        <f t="shared" si="233"/>
        <v>0.74</v>
      </c>
      <c r="AH667" s="7">
        <f t="shared" si="234"/>
        <v>0.0992720463997227</v>
      </c>
      <c r="AI667" s="7" cm="1">
        <f t="array" ref="AI667">SQRT(SUMPRODUCT(N667:T667/100,(1-($N$4:$T$4/(SUMPRODUCT(N667:T667,$N$4:$T$4)/100)))^2))</f>
        <v>0.0287767213774032</v>
      </c>
      <c r="AJ667" s="7" cm="1">
        <f t="array" ref="AJ667">SUMPRODUCT(N667:T667,$N$3:$T$3)/100</f>
        <v>1.89809071555971</v>
      </c>
      <c r="AK667" s="7" cm="1">
        <f t="array" ref="AK667">SUMPRODUCT(N667:T667/100,($N$3:$T$3-(SUMPRODUCT(N667:T667,$N$3:$T$3)/100))^2)</f>
        <v>0.00140286012613509</v>
      </c>
      <c r="AL667" s="7" cm="1">
        <f t="array" ref="AL667">SUMPRODUCT(N667:T667/100,($N$2:$T$2-(SUMPRODUCT(N667:T667,$N$2:$T$2)/100))^2)</f>
        <v>1.81447215096026</v>
      </c>
      <c r="AM667" s="7" cm="1">
        <f t="array" ref="AM667">SUMPRODUCT(N667:T667,$N$2:$T$2)/100</f>
        <v>10.6799848968744</v>
      </c>
      <c r="AN667" s="1" cm="1">
        <f t="array" ref="AN667">SUMPRODUCT(N667:T667,$N$1:$T$1)/100</f>
        <v>1117.58124787837</v>
      </c>
      <c r="AO667" s="1" cm="1">
        <f t="array" ref="AO667">-8.314*SUMPRODUCT((N667:T667/100)*LN(N667:T667/100+0.000000000001))</f>
        <v>3.37316729791843</v>
      </c>
      <c r="AP667" s="1" cm="1">
        <f t="array" ref="AP667">SUMPRODUCT((N667:T667/100)^2)</f>
        <v>0.816295837323495</v>
      </c>
      <c r="AQ667" s="1" cm="1">
        <f t="array" ref="AQ667">1/SUMPRODUCT((N667:T667/100)^2)</f>
        <v>1.22504606084829</v>
      </c>
      <c r="AR667" s="1" t="s">
        <v>54</v>
      </c>
      <c r="AS667" s="6">
        <f t="shared" si="235"/>
        <v>0</v>
      </c>
      <c r="AT667" s="1">
        <v>969.85</v>
      </c>
      <c r="AU667" s="1">
        <v>4</v>
      </c>
      <c r="AV667" s="1">
        <v>0</v>
      </c>
      <c r="AW667" s="1">
        <v>499.85</v>
      </c>
      <c r="AX667" s="1">
        <v>3</v>
      </c>
      <c r="AY667" s="5">
        <f t="shared" si="236"/>
        <v>0</v>
      </c>
      <c r="AZ667" s="1">
        <f t="shared" si="237"/>
        <v>0</v>
      </c>
      <c r="BA667" s="1">
        <f t="shared" si="238"/>
        <v>1499.55</v>
      </c>
      <c r="BB667" s="1">
        <f t="shared" si="239"/>
        <v>470</v>
      </c>
      <c r="BC667" s="1" t="s">
        <v>51</v>
      </c>
      <c r="BD667" s="1">
        <v>285</v>
      </c>
      <c r="BE667" s="1" t="s">
        <v>52</v>
      </c>
      <c r="BF667" s="1" t="s">
        <v>52</v>
      </c>
      <c r="BG667" s="1">
        <v>37</v>
      </c>
      <c r="BH667" s="1">
        <f t="shared" si="240"/>
        <v>0.940994444858186</v>
      </c>
      <c r="BI667" s="1">
        <f t="shared" si="241"/>
        <v>0.75408366475121</v>
      </c>
    </row>
    <row r="668" spans="1:61">
      <c r="A668" s="1">
        <v>688</v>
      </c>
      <c r="B668" s="1" t="s">
        <v>96</v>
      </c>
      <c r="C668" s="1" t="str">
        <f>_xlfn.XLOOKUP(A668,All!$A:$A,All!$C:$C,"")</f>
        <v>Cu-Cr-Mg-Ni-Si</v>
      </c>
      <c r="D668" s="1">
        <v>2</v>
      </c>
      <c r="E668" s="1" t="s">
        <v>1344</v>
      </c>
      <c r="F668" s="1">
        <f t="shared" si="220"/>
        <v>92.35</v>
      </c>
      <c r="G668" s="1">
        <v>0</v>
      </c>
      <c r="H668" s="1">
        <v>0.1</v>
      </c>
      <c r="I668" s="1">
        <v>0.15</v>
      </c>
      <c r="J668" s="1">
        <v>6</v>
      </c>
      <c r="K668" s="1">
        <v>1.4</v>
      </c>
      <c r="L668" s="1">
        <v>0</v>
      </c>
      <c r="M668" s="1" t="s">
        <v>1345</v>
      </c>
      <c r="N668" s="1" cm="1">
        <f t="array" ref="N668">(F668/$F$4)/SUMPRODUCT($F668:$L668/$F$4:$L$4)*100</f>
        <v>90.0727953600277</v>
      </c>
      <c r="O668" s="1" cm="1">
        <f t="array" ref="O668">(G668/$G$4)/SUMPRODUCT($F668:$L668/$F$4:$L$4)*100</f>
        <v>0</v>
      </c>
      <c r="P668" s="1" cm="1">
        <f t="array" ref="P668">(H668/$H$4)/SUMPRODUCT($F668:$L668/$F$4:$L$4)*100</f>
        <v>0.11919966218609</v>
      </c>
      <c r="Q668" s="1" cm="1">
        <f t="array" ref="Q668">(I668/$I$4)/SUMPRODUCT($F668:$L668/$F$4:$L$4)*100</f>
        <v>0.38250806223172</v>
      </c>
      <c r="R668" s="1" cm="1">
        <f t="array" ref="R668">(J668/$J$4)/SUMPRODUCT($F668:$L668/$F$4:$L$4)*100</f>
        <v>6.33592316122327</v>
      </c>
      <c r="S668" s="1" cm="1">
        <f t="array" ref="S668">(K668/$K$4)/SUMPRODUCT($F668:$L668/$F$4:$L$4)*100</f>
        <v>3.08957375433119</v>
      </c>
      <c r="T668" s="1" cm="1">
        <f t="array" ref="T668">(L668/$L$4)/SUMPRODUCT($F668:$L668/$F$4:$L$4)*100</f>
        <v>0</v>
      </c>
      <c r="U668" s="1">
        <f t="shared" si="221"/>
        <v>100</v>
      </c>
      <c r="V668" s="1">
        <f t="shared" si="222"/>
        <v>4.28571428571429</v>
      </c>
      <c r="W668" s="1">
        <f t="shared" si="223"/>
        <v>7.4</v>
      </c>
      <c r="X668" s="1">
        <f t="shared" si="224"/>
        <v>8.4</v>
      </c>
      <c r="Y668" s="1">
        <f t="shared" si="225"/>
        <v>0.0202702702702703</v>
      </c>
      <c r="Z668" s="1">
        <f t="shared" si="226"/>
        <v>0</v>
      </c>
      <c r="AA668" s="1">
        <f t="shared" si="227"/>
        <v>0</v>
      </c>
      <c r="AB668" s="1">
        <f t="shared" si="228"/>
        <v>0.1</v>
      </c>
      <c r="AC668" s="1">
        <f t="shared" si="229"/>
        <v>0</v>
      </c>
      <c r="AD668" s="1">
        <f t="shared" si="230"/>
        <v>1.1919966218609</v>
      </c>
      <c r="AE668" s="1">
        <f t="shared" si="231"/>
        <v>0.0135135135135135</v>
      </c>
      <c r="AF668" s="1">
        <f t="shared" si="232"/>
        <v>74</v>
      </c>
      <c r="AG668" s="1">
        <f t="shared" si="233"/>
        <v>0.74</v>
      </c>
      <c r="AH668" s="7">
        <f t="shared" si="234"/>
        <v>0.0992720463997227</v>
      </c>
      <c r="AI668" s="7" cm="1">
        <f t="array" ref="AI668">SQRT(SUMPRODUCT(N668:T668/100,(1-($N$4:$T$4/(SUMPRODUCT(N668:T668,$N$4:$T$4)/100)))^2))</f>
        <v>0.0287767213774032</v>
      </c>
      <c r="AJ668" s="7" cm="1">
        <f t="array" ref="AJ668">SUMPRODUCT(N668:T668,$N$3:$T$3)/100</f>
        <v>1.89809071555971</v>
      </c>
      <c r="AK668" s="7" cm="1">
        <f t="array" ref="AK668">SUMPRODUCT(N668:T668/100,($N$3:$T$3-(SUMPRODUCT(N668:T668,$N$3:$T$3)/100))^2)</f>
        <v>0.00140286012613509</v>
      </c>
      <c r="AL668" s="7" cm="1">
        <f t="array" ref="AL668">SUMPRODUCT(N668:T668/100,($N$2:$T$2-(SUMPRODUCT(N668:T668,$N$2:$T$2)/100))^2)</f>
        <v>1.81447215096026</v>
      </c>
      <c r="AM668" s="7" cm="1">
        <f t="array" ref="AM668">SUMPRODUCT(N668:T668,$N$2:$T$2)/100</f>
        <v>10.6799848968744</v>
      </c>
      <c r="AN668" s="1" cm="1">
        <f t="array" ref="AN668">SUMPRODUCT(N668:T668,$N$1:$T$1)/100</f>
        <v>1117.58124787837</v>
      </c>
      <c r="AO668" s="1" cm="1">
        <f t="array" ref="AO668">-8.314*SUMPRODUCT((N668:T668/100)*LN(N668:T668/100+0.000000000001))</f>
        <v>3.37316729791843</v>
      </c>
      <c r="AP668" s="1" cm="1">
        <f t="array" ref="AP668">SUMPRODUCT((N668:T668/100)^2)</f>
        <v>0.816295837323495</v>
      </c>
      <c r="AQ668" s="1" cm="1">
        <f t="array" ref="AQ668">1/SUMPRODUCT((N668:T668/100)^2)</f>
        <v>1.22504606084829</v>
      </c>
      <c r="AR668" s="1" t="s">
        <v>54</v>
      </c>
      <c r="AS668" s="6">
        <f t="shared" si="235"/>
        <v>0</v>
      </c>
      <c r="AT668" s="1">
        <v>969.85</v>
      </c>
      <c r="AU668" s="1">
        <v>4</v>
      </c>
      <c r="AV668" s="1">
        <v>0</v>
      </c>
      <c r="AW668" s="1">
        <v>449.85</v>
      </c>
      <c r="AX668" s="1">
        <v>6</v>
      </c>
      <c r="AY668" s="5">
        <f t="shared" si="236"/>
        <v>0</v>
      </c>
      <c r="AZ668" s="1">
        <f t="shared" si="237"/>
        <v>0</v>
      </c>
      <c r="BA668" s="1">
        <f t="shared" si="238"/>
        <v>2699.1</v>
      </c>
      <c r="BB668" s="1">
        <f t="shared" si="239"/>
        <v>520</v>
      </c>
      <c r="BC668" s="1" t="s">
        <v>51</v>
      </c>
      <c r="BD668" s="1">
        <v>295</v>
      </c>
      <c r="BE668" s="1" t="s">
        <v>52</v>
      </c>
      <c r="BF668" s="1" t="s">
        <v>52</v>
      </c>
      <c r="BG668" s="1">
        <v>37</v>
      </c>
      <c r="BH668" s="1">
        <f t="shared" si="240"/>
        <v>1.06960369544384</v>
      </c>
      <c r="BI668" s="1">
        <f t="shared" si="241"/>
        <v>0.742008090324318</v>
      </c>
    </row>
    <row r="669" spans="1:61">
      <c r="A669" s="1">
        <v>681</v>
      </c>
      <c r="B669" s="1" t="s">
        <v>96</v>
      </c>
      <c r="C669" s="1" t="str">
        <f>_xlfn.XLOOKUP(A669,All!$A:$A,All!$C:$C,"")</f>
        <v>Cu-Cr-Mg-Ni-Si</v>
      </c>
      <c r="D669" s="1">
        <v>2</v>
      </c>
      <c r="E669" s="1" t="s">
        <v>1344</v>
      </c>
      <c r="F669" s="1">
        <f t="shared" si="220"/>
        <v>92.35</v>
      </c>
      <c r="G669" s="1">
        <v>0</v>
      </c>
      <c r="H669" s="1">
        <v>0.1</v>
      </c>
      <c r="I669" s="1">
        <v>0.15</v>
      </c>
      <c r="J669" s="1">
        <v>6</v>
      </c>
      <c r="K669" s="1">
        <v>1.4</v>
      </c>
      <c r="L669" s="1">
        <v>0</v>
      </c>
      <c r="M669" s="1" t="s">
        <v>1345</v>
      </c>
      <c r="N669" s="1" cm="1">
        <f t="array" ref="N669">(F669/$F$4)/SUMPRODUCT($F669:$L669/$F$4:$L$4)*100</f>
        <v>90.0727953600277</v>
      </c>
      <c r="O669" s="1" cm="1">
        <f t="array" ref="O669">(G669/$G$4)/SUMPRODUCT($F669:$L669/$F$4:$L$4)*100</f>
        <v>0</v>
      </c>
      <c r="P669" s="1" cm="1">
        <f t="array" ref="P669">(H669/$H$4)/SUMPRODUCT($F669:$L669/$F$4:$L$4)*100</f>
        <v>0.11919966218609</v>
      </c>
      <c r="Q669" s="1" cm="1">
        <f t="array" ref="Q669">(I669/$I$4)/SUMPRODUCT($F669:$L669/$F$4:$L$4)*100</f>
        <v>0.38250806223172</v>
      </c>
      <c r="R669" s="1" cm="1">
        <f t="array" ref="R669">(J669/$J$4)/SUMPRODUCT($F669:$L669/$F$4:$L$4)*100</f>
        <v>6.33592316122327</v>
      </c>
      <c r="S669" s="1" cm="1">
        <f t="array" ref="S669">(K669/$K$4)/SUMPRODUCT($F669:$L669/$F$4:$L$4)*100</f>
        <v>3.08957375433119</v>
      </c>
      <c r="T669" s="1" cm="1">
        <f t="array" ref="T669">(L669/$L$4)/SUMPRODUCT($F669:$L669/$F$4:$L$4)*100</f>
        <v>0</v>
      </c>
      <c r="U669" s="1">
        <f t="shared" si="221"/>
        <v>100</v>
      </c>
      <c r="V669" s="1">
        <f t="shared" si="222"/>
        <v>4.28571428571429</v>
      </c>
      <c r="W669" s="1">
        <f t="shared" si="223"/>
        <v>7.4</v>
      </c>
      <c r="X669" s="1">
        <f t="shared" si="224"/>
        <v>8.4</v>
      </c>
      <c r="Y669" s="1">
        <f t="shared" si="225"/>
        <v>0.0202702702702703</v>
      </c>
      <c r="Z669" s="1">
        <f t="shared" si="226"/>
        <v>0</v>
      </c>
      <c r="AA669" s="1">
        <f t="shared" si="227"/>
        <v>0</v>
      </c>
      <c r="AB669" s="1">
        <f t="shared" si="228"/>
        <v>0.1</v>
      </c>
      <c r="AC669" s="1">
        <f t="shared" si="229"/>
        <v>0</v>
      </c>
      <c r="AD669" s="1">
        <f t="shared" si="230"/>
        <v>1.1919966218609</v>
      </c>
      <c r="AE669" s="1">
        <f t="shared" si="231"/>
        <v>0.0135135135135135</v>
      </c>
      <c r="AF669" s="1">
        <f t="shared" si="232"/>
        <v>74</v>
      </c>
      <c r="AG669" s="1">
        <f t="shared" si="233"/>
        <v>0.74</v>
      </c>
      <c r="AH669" s="7">
        <f t="shared" si="234"/>
        <v>0.0992720463997227</v>
      </c>
      <c r="AI669" s="7" cm="1">
        <f t="array" ref="AI669">SQRT(SUMPRODUCT(N669:T669/100,(1-($N$4:$T$4/(SUMPRODUCT(N669:T669,$N$4:$T$4)/100)))^2))</f>
        <v>0.0287767213774032</v>
      </c>
      <c r="AJ669" s="7" cm="1">
        <f t="array" ref="AJ669">SUMPRODUCT(N669:T669,$N$3:$T$3)/100</f>
        <v>1.89809071555971</v>
      </c>
      <c r="AK669" s="7" cm="1">
        <f t="array" ref="AK669">SUMPRODUCT(N669:T669/100,($N$3:$T$3-(SUMPRODUCT(N669:T669,$N$3:$T$3)/100))^2)</f>
        <v>0.00140286012613509</v>
      </c>
      <c r="AL669" s="7" cm="1">
        <f t="array" ref="AL669">SUMPRODUCT(N669:T669/100,($N$2:$T$2-(SUMPRODUCT(N669:T669,$N$2:$T$2)/100))^2)</f>
        <v>1.81447215096026</v>
      </c>
      <c r="AM669" s="7" cm="1">
        <f t="array" ref="AM669">SUMPRODUCT(N669:T669,$N$2:$T$2)/100</f>
        <v>10.6799848968744</v>
      </c>
      <c r="AN669" s="1" cm="1">
        <f t="array" ref="AN669">SUMPRODUCT(N669:T669,$N$1:$T$1)/100</f>
        <v>1117.58124787837</v>
      </c>
      <c r="AO669" s="1" cm="1">
        <f t="array" ref="AO669">-8.314*SUMPRODUCT((N669:T669/100)*LN(N669:T669/100+0.000000000001))</f>
        <v>3.37316729791843</v>
      </c>
      <c r="AP669" s="1" cm="1">
        <f t="array" ref="AP669">SUMPRODUCT((N669:T669/100)^2)</f>
        <v>0.816295837323495</v>
      </c>
      <c r="AQ669" s="1" cm="1">
        <f t="array" ref="AQ669">1/SUMPRODUCT((N669:T669/100)^2)</f>
        <v>1.22504606084829</v>
      </c>
      <c r="AR669" s="1" t="s">
        <v>50</v>
      </c>
      <c r="AS669" s="6">
        <f t="shared" si="235"/>
        <v>1</v>
      </c>
      <c r="AT669" s="1">
        <v>969.85</v>
      </c>
      <c r="AU669" s="1">
        <v>4</v>
      </c>
      <c r="AV669" s="1">
        <v>50</v>
      </c>
      <c r="AW669" s="1">
        <v>449.85</v>
      </c>
      <c r="AX669" s="1">
        <v>5</v>
      </c>
      <c r="AY669" s="5">
        <f t="shared" si="236"/>
        <v>224.925</v>
      </c>
      <c r="AZ669" s="1">
        <f t="shared" si="237"/>
        <v>2.5</v>
      </c>
      <c r="BA669" s="1">
        <f t="shared" si="238"/>
        <v>2249.25</v>
      </c>
      <c r="BB669" s="1">
        <f t="shared" si="239"/>
        <v>520</v>
      </c>
      <c r="BC669" s="1" t="s">
        <v>51</v>
      </c>
      <c r="BD669" s="1">
        <v>313</v>
      </c>
      <c r="BE669" s="1" t="s">
        <v>52</v>
      </c>
      <c r="BF669" s="1" t="s">
        <v>52</v>
      </c>
      <c r="BG669" s="1">
        <v>37</v>
      </c>
      <c r="BH669" s="1">
        <f t="shared" si="240"/>
        <v>1.30110034649801</v>
      </c>
      <c r="BI669" s="1">
        <f t="shared" si="241"/>
        <v>0.723048597139057</v>
      </c>
    </row>
    <row r="670" spans="1:61">
      <c r="A670" s="1">
        <v>628</v>
      </c>
      <c r="B670" s="1" t="s">
        <v>96</v>
      </c>
      <c r="C670" s="1" t="str">
        <f>_xlfn.XLOOKUP(A670,All!$A:$A,All!$C:$C,"")</f>
        <v>Cu-Cr-Mg-Ni-Si</v>
      </c>
      <c r="D670" s="1">
        <v>2</v>
      </c>
      <c r="E670" s="1" t="s">
        <v>1344</v>
      </c>
      <c r="F670" s="1">
        <f t="shared" si="220"/>
        <v>92.35</v>
      </c>
      <c r="G670" s="1">
        <v>0</v>
      </c>
      <c r="H670" s="1">
        <v>0.1</v>
      </c>
      <c r="I670" s="1">
        <v>0.15</v>
      </c>
      <c r="J670" s="1">
        <v>6</v>
      </c>
      <c r="K670" s="1">
        <v>1.4</v>
      </c>
      <c r="L670" s="1">
        <v>0</v>
      </c>
      <c r="M670" s="1" t="s">
        <v>1345</v>
      </c>
      <c r="N670" s="1" cm="1">
        <f t="array" ref="N670">(F670/$F$4)/SUMPRODUCT($F670:$L670/$F$4:$L$4)*100</f>
        <v>90.0727953600277</v>
      </c>
      <c r="O670" s="1" cm="1">
        <f t="array" ref="O670">(G670/$G$4)/SUMPRODUCT($F670:$L670/$F$4:$L$4)*100</f>
        <v>0</v>
      </c>
      <c r="P670" s="1" cm="1">
        <f t="array" ref="P670">(H670/$H$4)/SUMPRODUCT($F670:$L670/$F$4:$L$4)*100</f>
        <v>0.11919966218609</v>
      </c>
      <c r="Q670" s="1" cm="1">
        <f t="array" ref="Q670">(I670/$I$4)/SUMPRODUCT($F670:$L670/$F$4:$L$4)*100</f>
        <v>0.38250806223172</v>
      </c>
      <c r="R670" s="1" cm="1">
        <f t="array" ref="R670">(J670/$J$4)/SUMPRODUCT($F670:$L670/$F$4:$L$4)*100</f>
        <v>6.33592316122327</v>
      </c>
      <c r="S670" s="1" cm="1">
        <f t="array" ref="S670">(K670/$K$4)/SUMPRODUCT($F670:$L670/$F$4:$L$4)*100</f>
        <v>3.08957375433119</v>
      </c>
      <c r="T670" s="1" cm="1">
        <f t="array" ref="T670">(L670/$L$4)/SUMPRODUCT($F670:$L670/$F$4:$L$4)*100</f>
        <v>0</v>
      </c>
      <c r="U670" s="1">
        <f t="shared" si="221"/>
        <v>100</v>
      </c>
      <c r="V670" s="1">
        <f t="shared" si="222"/>
        <v>4.28571428571429</v>
      </c>
      <c r="W670" s="1">
        <f t="shared" si="223"/>
        <v>7.4</v>
      </c>
      <c r="X670" s="1">
        <f t="shared" si="224"/>
        <v>8.4</v>
      </c>
      <c r="Y670" s="1">
        <f t="shared" si="225"/>
        <v>0.0202702702702703</v>
      </c>
      <c r="Z670" s="1">
        <f t="shared" si="226"/>
        <v>0</v>
      </c>
      <c r="AA670" s="1">
        <f t="shared" si="227"/>
        <v>0</v>
      </c>
      <c r="AB670" s="1">
        <f t="shared" si="228"/>
        <v>0.1</v>
      </c>
      <c r="AC670" s="1">
        <f t="shared" si="229"/>
        <v>0</v>
      </c>
      <c r="AD670" s="1">
        <f t="shared" si="230"/>
        <v>1.1919966218609</v>
      </c>
      <c r="AE670" s="1">
        <f t="shared" si="231"/>
        <v>0.0135135135135135</v>
      </c>
      <c r="AF670" s="1">
        <f t="shared" si="232"/>
        <v>74</v>
      </c>
      <c r="AG670" s="1">
        <f t="shared" si="233"/>
        <v>0.74</v>
      </c>
      <c r="AH670" s="7">
        <f t="shared" si="234"/>
        <v>0.0992720463997227</v>
      </c>
      <c r="AI670" s="7" cm="1">
        <f t="array" ref="AI670">SQRT(SUMPRODUCT(N670:T670/100,(1-($N$4:$T$4/(SUMPRODUCT(N670:T670,$N$4:$T$4)/100)))^2))</f>
        <v>0.0287767213774032</v>
      </c>
      <c r="AJ670" s="7" cm="1">
        <f t="array" ref="AJ670">SUMPRODUCT(N670:T670,$N$3:$T$3)/100</f>
        <v>1.89809071555971</v>
      </c>
      <c r="AK670" s="7" cm="1">
        <f t="array" ref="AK670">SUMPRODUCT(N670:T670/100,($N$3:$T$3-(SUMPRODUCT(N670:T670,$N$3:$T$3)/100))^2)</f>
        <v>0.00140286012613509</v>
      </c>
      <c r="AL670" s="7" cm="1">
        <f t="array" ref="AL670">SUMPRODUCT(N670:T670/100,($N$2:$T$2-(SUMPRODUCT(N670:T670,$N$2:$T$2)/100))^2)</f>
        <v>1.81447215096026</v>
      </c>
      <c r="AM670" s="7" cm="1">
        <f t="array" ref="AM670">SUMPRODUCT(N670:T670,$N$2:$T$2)/100</f>
        <v>10.6799848968744</v>
      </c>
      <c r="AN670" s="1" cm="1">
        <f t="array" ref="AN670">SUMPRODUCT(N670:T670,$N$1:$T$1)/100</f>
        <v>1117.58124787837</v>
      </c>
      <c r="AO670" s="1" cm="1">
        <f t="array" ref="AO670">-8.314*SUMPRODUCT((N670:T670/100)*LN(N670:T670/100+0.000000000001))</f>
        <v>3.37316729791843</v>
      </c>
      <c r="AP670" s="1" cm="1">
        <f t="array" ref="AP670">SUMPRODUCT((N670:T670/100)^2)</f>
        <v>0.816295837323495</v>
      </c>
      <c r="AQ670" s="1" cm="1">
        <f t="array" ref="AQ670">1/SUMPRODUCT((N670:T670/100)^2)</f>
        <v>1.22504606084829</v>
      </c>
      <c r="AR670" s="1" t="s">
        <v>50</v>
      </c>
      <c r="AS670" s="6">
        <f t="shared" si="235"/>
        <v>1</v>
      </c>
      <c r="AT670" s="1">
        <v>969.85</v>
      </c>
      <c r="AU670" s="1">
        <v>4</v>
      </c>
      <c r="AV670" s="1">
        <v>80</v>
      </c>
      <c r="AW670" s="1">
        <v>449.85</v>
      </c>
      <c r="AX670" s="1">
        <v>2</v>
      </c>
      <c r="AY670" s="5">
        <f t="shared" si="236"/>
        <v>359.88</v>
      </c>
      <c r="AZ670" s="1">
        <f t="shared" si="237"/>
        <v>1.6</v>
      </c>
      <c r="BA670" s="1">
        <f t="shared" si="238"/>
        <v>899.7</v>
      </c>
      <c r="BB670" s="1">
        <f t="shared" si="239"/>
        <v>520</v>
      </c>
      <c r="BC670" s="1" t="s">
        <v>51</v>
      </c>
      <c r="BD670" s="1">
        <v>316</v>
      </c>
      <c r="BE670" s="1" t="s">
        <v>52</v>
      </c>
      <c r="BF670" s="1" t="s">
        <v>52</v>
      </c>
      <c r="BG670" s="1">
        <v>37</v>
      </c>
      <c r="BH670" s="1">
        <f t="shared" si="240"/>
        <v>1.3396831216737</v>
      </c>
      <c r="BI670" s="1">
        <f t="shared" si="241"/>
        <v>0.720251771646694</v>
      </c>
    </row>
    <row r="671" spans="1:61">
      <c r="A671" s="1">
        <v>626</v>
      </c>
      <c r="B671" s="1" t="s">
        <v>96</v>
      </c>
      <c r="C671" s="1" t="str">
        <f>_xlfn.XLOOKUP(A671,All!$A:$A,All!$C:$C,"")</f>
        <v>Cu-Cr-Mg-Ni-Si</v>
      </c>
      <c r="D671" s="1">
        <v>2</v>
      </c>
      <c r="E671" s="1" t="s">
        <v>1344</v>
      </c>
      <c r="F671" s="1">
        <f t="shared" si="220"/>
        <v>92.35</v>
      </c>
      <c r="G671" s="1">
        <v>0</v>
      </c>
      <c r="H671" s="1">
        <v>0.1</v>
      </c>
      <c r="I671" s="1">
        <v>0.15</v>
      </c>
      <c r="J671" s="1">
        <v>6</v>
      </c>
      <c r="K671" s="1">
        <v>1.4</v>
      </c>
      <c r="L671" s="1">
        <v>0</v>
      </c>
      <c r="M671" s="1" t="s">
        <v>1345</v>
      </c>
      <c r="N671" s="1" cm="1">
        <f t="array" ref="N671">(F671/$F$4)/SUMPRODUCT($F671:$L671/$F$4:$L$4)*100</f>
        <v>90.0727953600277</v>
      </c>
      <c r="O671" s="1" cm="1">
        <f t="array" ref="O671">(G671/$G$4)/SUMPRODUCT($F671:$L671/$F$4:$L$4)*100</f>
        <v>0</v>
      </c>
      <c r="P671" s="1" cm="1">
        <f t="array" ref="P671">(H671/$H$4)/SUMPRODUCT($F671:$L671/$F$4:$L$4)*100</f>
        <v>0.11919966218609</v>
      </c>
      <c r="Q671" s="1" cm="1">
        <f t="array" ref="Q671">(I671/$I$4)/SUMPRODUCT($F671:$L671/$F$4:$L$4)*100</f>
        <v>0.38250806223172</v>
      </c>
      <c r="R671" s="1" cm="1">
        <f t="array" ref="R671">(J671/$J$4)/SUMPRODUCT($F671:$L671/$F$4:$L$4)*100</f>
        <v>6.33592316122327</v>
      </c>
      <c r="S671" s="1" cm="1">
        <f t="array" ref="S671">(K671/$K$4)/SUMPRODUCT($F671:$L671/$F$4:$L$4)*100</f>
        <v>3.08957375433119</v>
      </c>
      <c r="T671" s="1" cm="1">
        <f t="array" ref="T671">(L671/$L$4)/SUMPRODUCT($F671:$L671/$F$4:$L$4)*100</f>
        <v>0</v>
      </c>
      <c r="U671" s="1">
        <f t="shared" si="221"/>
        <v>100</v>
      </c>
      <c r="V671" s="1">
        <f t="shared" si="222"/>
        <v>4.28571428571429</v>
      </c>
      <c r="W671" s="1">
        <f t="shared" si="223"/>
        <v>7.4</v>
      </c>
      <c r="X671" s="1">
        <f t="shared" si="224"/>
        <v>8.4</v>
      </c>
      <c r="Y671" s="1">
        <f t="shared" si="225"/>
        <v>0.0202702702702703</v>
      </c>
      <c r="Z671" s="1">
        <f t="shared" si="226"/>
        <v>0</v>
      </c>
      <c r="AA671" s="1">
        <f t="shared" si="227"/>
        <v>0</v>
      </c>
      <c r="AB671" s="1">
        <f t="shared" si="228"/>
        <v>0.1</v>
      </c>
      <c r="AC671" s="1">
        <f t="shared" si="229"/>
        <v>0</v>
      </c>
      <c r="AD671" s="1">
        <f t="shared" si="230"/>
        <v>1.1919966218609</v>
      </c>
      <c r="AE671" s="1">
        <f t="shared" si="231"/>
        <v>0.0135135135135135</v>
      </c>
      <c r="AF671" s="1">
        <f t="shared" si="232"/>
        <v>74</v>
      </c>
      <c r="AG671" s="1">
        <f t="shared" si="233"/>
        <v>0.74</v>
      </c>
      <c r="AH671" s="7">
        <f t="shared" si="234"/>
        <v>0.0992720463997227</v>
      </c>
      <c r="AI671" s="7" cm="1">
        <f t="array" ref="AI671">SQRT(SUMPRODUCT(N671:T671/100,(1-($N$4:$T$4/(SUMPRODUCT(N671:T671,$N$4:$T$4)/100)))^2))</f>
        <v>0.0287767213774032</v>
      </c>
      <c r="AJ671" s="7" cm="1">
        <f t="array" ref="AJ671">SUMPRODUCT(N671:T671,$N$3:$T$3)/100</f>
        <v>1.89809071555971</v>
      </c>
      <c r="AK671" s="7" cm="1">
        <f t="array" ref="AK671">SUMPRODUCT(N671:T671/100,($N$3:$T$3-(SUMPRODUCT(N671:T671,$N$3:$T$3)/100))^2)</f>
        <v>0.00140286012613509</v>
      </c>
      <c r="AL671" s="7" cm="1">
        <f t="array" ref="AL671">SUMPRODUCT(N671:T671/100,($N$2:$T$2-(SUMPRODUCT(N671:T671,$N$2:$T$2)/100))^2)</f>
        <v>1.81447215096026</v>
      </c>
      <c r="AM671" s="7" cm="1">
        <f t="array" ref="AM671">SUMPRODUCT(N671:T671,$N$2:$T$2)/100</f>
        <v>10.6799848968744</v>
      </c>
      <c r="AN671" s="1" cm="1">
        <f t="array" ref="AN671">SUMPRODUCT(N671:T671,$N$1:$T$1)/100</f>
        <v>1117.58124787837</v>
      </c>
      <c r="AO671" s="1" cm="1">
        <f t="array" ref="AO671">-8.314*SUMPRODUCT((N671:T671/100)*LN(N671:T671/100+0.000000000001))</f>
        <v>3.37316729791843</v>
      </c>
      <c r="AP671" s="1" cm="1">
        <f t="array" ref="AP671">SUMPRODUCT((N671:T671/100)^2)</f>
        <v>0.816295837323495</v>
      </c>
      <c r="AQ671" s="1" cm="1">
        <f t="array" ref="AQ671">1/SUMPRODUCT((N671:T671/100)^2)</f>
        <v>1.22504606084829</v>
      </c>
      <c r="AR671" s="1" t="s">
        <v>54</v>
      </c>
      <c r="AS671" s="6">
        <f t="shared" si="235"/>
        <v>0</v>
      </c>
      <c r="AT671" s="1">
        <v>969.85</v>
      </c>
      <c r="AU671" s="1">
        <v>4</v>
      </c>
      <c r="AV671" s="1">
        <v>0</v>
      </c>
      <c r="AW671" s="1">
        <v>499.85</v>
      </c>
      <c r="AX671" s="1">
        <v>2</v>
      </c>
      <c r="AY671" s="5">
        <f t="shared" si="236"/>
        <v>0</v>
      </c>
      <c r="AZ671" s="1">
        <f t="shared" si="237"/>
        <v>0</v>
      </c>
      <c r="BA671" s="1">
        <f t="shared" si="238"/>
        <v>999.7</v>
      </c>
      <c r="BB671" s="1">
        <f t="shared" si="239"/>
        <v>470</v>
      </c>
      <c r="BC671" s="1" t="s">
        <v>51</v>
      </c>
      <c r="BD671" s="1">
        <v>287</v>
      </c>
      <c r="BE671" s="1" t="s">
        <v>52</v>
      </c>
      <c r="BF671" s="1" t="s">
        <v>52</v>
      </c>
      <c r="BG671" s="1">
        <v>36</v>
      </c>
      <c r="BH671" s="1">
        <f t="shared" si="240"/>
        <v>0.966716294975316</v>
      </c>
      <c r="BI671" s="1">
        <f t="shared" si="241"/>
        <v>0.763034821343403</v>
      </c>
    </row>
    <row r="672" spans="1:61">
      <c r="A672" s="1">
        <v>680</v>
      </c>
      <c r="B672" s="1" t="s">
        <v>96</v>
      </c>
      <c r="C672" s="1" t="str">
        <f>_xlfn.XLOOKUP(A672,All!$A:$A,All!$C:$C,"")</f>
        <v>Cu-Cr-Mg-Ni-Si</v>
      </c>
      <c r="D672" s="1">
        <v>2</v>
      </c>
      <c r="E672" s="1" t="s">
        <v>1344</v>
      </c>
      <c r="F672" s="1">
        <f t="shared" si="220"/>
        <v>92.35</v>
      </c>
      <c r="G672" s="1">
        <v>0</v>
      </c>
      <c r="H672" s="1">
        <v>0.1</v>
      </c>
      <c r="I672" s="1">
        <v>0.15</v>
      </c>
      <c r="J672" s="1">
        <v>6</v>
      </c>
      <c r="K672" s="1">
        <v>1.4</v>
      </c>
      <c r="L672" s="1">
        <v>0</v>
      </c>
      <c r="M672" s="1" t="s">
        <v>1345</v>
      </c>
      <c r="N672" s="1" cm="1">
        <f t="array" ref="N672">(F672/$F$4)/SUMPRODUCT($F672:$L672/$F$4:$L$4)*100</f>
        <v>90.0727953600277</v>
      </c>
      <c r="O672" s="1" cm="1">
        <f t="array" ref="O672">(G672/$G$4)/SUMPRODUCT($F672:$L672/$F$4:$L$4)*100</f>
        <v>0</v>
      </c>
      <c r="P672" s="1" cm="1">
        <f t="array" ref="P672">(H672/$H$4)/SUMPRODUCT($F672:$L672/$F$4:$L$4)*100</f>
        <v>0.11919966218609</v>
      </c>
      <c r="Q672" s="1" cm="1">
        <f t="array" ref="Q672">(I672/$I$4)/SUMPRODUCT($F672:$L672/$F$4:$L$4)*100</f>
        <v>0.38250806223172</v>
      </c>
      <c r="R672" s="1" cm="1">
        <f t="array" ref="R672">(J672/$J$4)/SUMPRODUCT($F672:$L672/$F$4:$L$4)*100</f>
        <v>6.33592316122327</v>
      </c>
      <c r="S672" s="1" cm="1">
        <f t="array" ref="S672">(K672/$K$4)/SUMPRODUCT($F672:$L672/$F$4:$L$4)*100</f>
        <v>3.08957375433119</v>
      </c>
      <c r="T672" s="1" cm="1">
        <f t="array" ref="T672">(L672/$L$4)/SUMPRODUCT($F672:$L672/$F$4:$L$4)*100</f>
        <v>0</v>
      </c>
      <c r="U672" s="1">
        <f t="shared" si="221"/>
        <v>100</v>
      </c>
      <c r="V672" s="1">
        <f t="shared" si="222"/>
        <v>4.28571428571429</v>
      </c>
      <c r="W672" s="1">
        <f t="shared" si="223"/>
        <v>7.4</v>
      </c>
      <c r="X672" s="1">
        <f t="shared" si="224"/>
        <v>8.4</v>
      </c>
      <c r="Y672" s="1">
        <f t="shared" si="225"/>
        <v>0.0202702702702703</v>
      </c>
      <c r="Z672" s="1">
        <f t="shared" si="226"/>
        <v>0</v>
      </c>
      <c r="AA672" s="1">
        <f t="shared" si="227"/>
        <v>0</v>
      </c>
      <c r="AB672" s="1">
        <f t="shared" si="228"/>
        <v>0.1</v>
      </c>
      <c r="AC672" s="1">
        <f t="shared" si="229"/>
        <v>0</v>
      </c>
      <c r="AD672" s="1">
        <f t="shared" si="230"/>
        <v>1.1919966218609</v>
      </c>
      <c r="AE672" s="1">
        <f t="shared" si="231"/>
        <v>0.0135135135135135</v>
      </c>
      <c r="AF672" s="1">
        <f t="shared" si="232"/>
        <v>74</v>
      </c>
      <c r="AG672" s="1">
        <f t="shared" si="233"/>
        <v>0.74</v>
      </c>
      <c r="AH672" s="7">
        <f t="shared" si="234"/>
        <v>0.0992720463997227</v>
      </c>
      <c r="AI672" s="7" cm="1">
        <f t="array" ref="AI672">SQRT(SUMPRODUCT(N672:T672/100,(1-($N$4:$T$4/(SUMPRODUCT(N672:T672,$N$4:$T$4)/100)))^2))</f>
        <v>0.0287767213774032</v>
      </c>
      <c r="AJ672" s="7" cm="1">
        <f t="array" ref="AJ672">SUMPRODUCT(N672:T672,$N$3:$T$3)/100</f>
        <v>1.89809071555971</v>
      </c>
      <c r="AK672" s="7" cm="1">
        <f t="array" ref="AK672">SUMPRODUCT(N672:T672/100,($N$3:$T$3-(SUMPRODUCT(N672:T672,$N$3:$T$3)/100))^2)</f>
        <v>0.00140286012613509</v>
      </c>
      <c r="AL672" s="7" cm="1">
        <f t="array" ref="AL672">SUMPRODUCT(N672:T672/100,($N$2:$T$2-(SUMPRODUCT(N672:T672,$N$2:$T$2)/100))^2)</f>
        <v>1.81447215096026</v>
      </c>
      <c r="AM672" s="7" cm="1">
        <f t="array" ref="AM672">SUMPRODUCT(N672:T672,$N$2:$T$2)/100</f>
        <v>10.6799848968744</v>
      </c>
      <c r="AN672" s="1" cm="1">
        <f t="array" ref="AN672">SUMPRODUCT(N672:T672,$N$1:$T$1)/100</f>
        <v>1117.58124787837</v>
      </c>
      <c r="AO672" s="1" cm="1">
        <f t="array" ref="AO672">-8.314*SUMPRODUCT((N672:T672/100)*LN(N672:T672/100+0.000000000001))</f>
        <v>3.37316729791843</v>
      </c>
      <c r="AP672" s="1" cm="1">
        <f t="array" ref="AP672">SUMPRODUCT((N672:T672/100)^2)</f>
        <v>0.816295837323495</v>
      </c>
      <c r="AQ672" s="1" cm="1">
        <f t="array" ref="AQ672">1/SUMPRODUCT((N672:T672/100)^2)</f>
        <v>1.22504606084829</v>
      </c>
      <c r="AR672" s="1" t="s">
        <v>54</v>
      </c>
      <c r="AS672" s="6">
        <f t="shared" si="235"/>
        <v>0</v>
      </c>
      <c r="AT672" s="1">
        <v>969.85</v>
      </c>
      <c r="AU672" s="1">
        <v>4</v>
      </c>
      <c r="AV672" s="1">
        <v>0</v>
      </c>
      <c r="AW672" s="1">
        <v>449.85</v>
      </c>
      <c r="AX672" s="1">
        <v>5</v>
      </c>
      <c r="AY672" s="5">
        <f t="shared" si="236"/>
        <v>0</v>
      </c>
      <c r="AZ672" s="1">
        <f t="shared" si="237"/>
        <v>0</v>
      </c>
      <c r="BA672" s="1">
        <f t="shared" si="238"/>
        <v>2249.25</v>
      </c>
      <c r="BB672" s="1">
        <f t="shared" si="239"/>
        <v>520</v>
      </c>
      <c r="BC672" s="1" t="s">
        <v>51</v>
      </c>
      <c r="BD672" s="1">
        <v>298</v>
      </c>
      <c r="BE672" s="1" t="s">
        <v>52</v>
      </c>
      <c r="BF672" s="1" t="s">
        <v>52</v>
      </c>
      <c r="BG672" s="1">
        <v>36</v>
      </c>
      <c r="BH672" s="1">
        <f t="shared" si="240"/>
        <v>1.10818647061953</v>
      </c>
      <c r="BI672" s="1">
        <f t="shared" si="241"/>
        <v>0.75024454341863</v>
      </c>
    </row>
    <row r="673" spans="1:61">
      <c r="A673" s="1">
        <v>662</v>
      </c>
      <c r="B673" s="1" t="s">
        <v>96</v>
      </c>
      <c r="C673" s="1" t="str">
        <f>_xlfn.XLOOKUP(A673,All!$A:$A,All!$C:$C,"")</f>
        <v>Cu-Cr-Mg-Ni-Si</v>
      </c>
      <c r="D673" s="1">
        <v>2</v>
      </c>
      <c r="E673" s="1" t="s">
        <v>1344</v>
      </c>
      <c r="F673" s="1">
        <f t="shared" si="220"/>
        <v>92.35</v>
      </c>
      <c r="G673" s="1">
        <v>0</v>
      </c>
      <c r="H673" s="1">
        <v>0.1</v>
      </c>
      <c r="I673" s="1">
        <v>0.15</v>
      </c>
      <c r="J673" s="1">
        <v>6</v>
      </c>
      <c r="K673" s="1">
        <v>1.4</v>
      </c>
      <c r="L673" s="1">
        <v>0</v>
      </c>
      <c r="M673" s="1" t="s">
        <v>1345</v>
      </c>
      <c r="N673" s="1" cm="1">
        <f t="array" ref="N673">(F673/$F$4)/SUMPRODUCT($F673:$L673/$F$4:$L$4)*100</f>
        <v>90.0727953600277</v>
      </c>
      <c r="O673" s="1" cm="1">
        <f t="array" ref="O673">(G673/$G$4)/SUMPRODUCT($F673:$L673/$F$4:$L$4)*100</f>
        <v>0</v>
      </c>
      <c r="P673" s="1" cm="1">
        <f t="array" ref="P673">(H673/$H$4)/SUMPRODUCT($F673:$L673/$F$4:$L$4)*100</f>
        <v>0.11919966218609</v>
      </c>
      <c r="Q673" s="1" cm="1">
        <f t="array" ref="Q673">(I673/$I$4)/SUMPRODUCT($F673:$L673/$F$4:$L$4)*100</f>
        <v>0.38250806223172</v>
      </c>
      <c r="R673" s="1" cm="1">
        <f t="array" ref="R673">(J673/$J$4)/SUMPRODUCT($F673:$L673/$F$4:$L$4)*100</f>
        <v>6.33592316122327</v>
      </c>
      <c r="S673" s="1" cm="1">
        <f t="array" ref="S673">(K673/$K$4)/SUMPRODUCT($F673:$L673/$F$4:$L$4)*100</f>
        <v>3.08957375433119</v>
      </c>
      <c r="T673" s="1" cm="1">
        <f t="array" ref="T673">(L673/$L$4)/SUMPRODUCT($F673:$L673/$F$4:$L$4)*100</f>
        <v>0</v>
      </c>
      <c r="U673" s="1">
        <f t="shared" si="221"/>
        <v>100</v>
      </c>
      <c r="V673" s="1">
        <f t="shared" si="222"/>
        <v>4.28571428571429</v>
      </c>
      <c r="W673" s="1">
        <f t="shared" si="223"/>
        <v>7.4</v>
      </c>
      <c r="X673" s="1">
        <f t="shared" si="224"/>
        <v>8.4</v>
      </c>
      <c r="Y673" s="1">
        <f t="shared" si="225"/>
        <v>0.0202702702702703</v>
      </c>
      <c r="Z673" s="1">
        <f t="shared" si="226"/>
        <v>0</v>
      </c>
      <c r="AA673" s="1">
        <f t="shared" si="227"/>
        <v>0</v>
      </c>
      <c r="AB673" s="1">
        <f t="shared" si="228"/>
        <v>0.1</v>
      </c>
      <c r="AC673" s="1">
        <f t="shared" si="229"/>
        <v>0</v>
      </c>
      <c r="AD673" s="1">
        <f t="shared" si="230"/>
        <v>1.1919966218609</v>
      </c>
      <c r="AE673" s="1">
        <f t="shared" si="231"/>
        <v>0.0135135135135135</v>
      </c>
      <c r="AF673" s="1">
        <f t="shared" si="232"/>
        <v>74</v>
      </c>
      <c r="AG673" s="1">
        <f t="shared" si="233"/>
        <v>0.74</v>
      </c>
      <c r="AH673" s="7">
        <f t="shared" si="234"/>
        <v>0.0992720463997227</v>
      </c>
      <c r="AI673" s="7" cm="1">
        <f t="array" ref="AI673">SQRT(SUMPRODUCT(N673:T673/100,(1-($N$4:$T$4/(SUMPRODUCT(N673:T673,$N$4:$T$4)/100)))^2))</f>
        <v>0.0287767213774032</v>
      </c>
      <c r="AJ673" s="7" cm="1">
        <f t="array" ref="AJ673">SUMPRODUCT(N673:T673,$N$3:$T$3)/100</f>
        <v>1.89809071555971</v>
      </c>
      <c r="AK673" s="7" cm="1">
        <f t="array" ref="AK673">SUMPRODUCT(N673:T673/100,($N$3:$T$3-(SUMPRODUCT(N673:T673,$N$3:$T$3)/100))^2)</f>
        <v>0.00140286012613509</v>
      </c>
      <c r="AL673" s="7" cm="1">
        <f t="array" ref="AL673">SUMPRODUCT(N673:T673/100,($N$2:$T$2-(SUMPRODUCT(N673:T673,$N$2:$T$2)/100))^2)</f>
        <v>1.81447215096026</v>
      </c>
      <c r="AM673" s="7" cm="1">
        <f t="array" ref="AM673">SUMPRODUCT(N673:T673,$N$2:$T$2)/100</f>
        <v>10.6799848968744</v>
      </c>
      <c r="AN673" s="1" cm="1">
        <f t="array" ref="AN673">SUMPRODUCT(N673:T673,$N$1:$T$1)/100</f>
        <v>1117.58124787837</v>
      </c>
      <c r="AO673" s="1" cm="1">
        <f t="array" ref="AO673">-8.314*SUMPRODUCT((N673:T673/100)*LN(N673:T673/100+0.000000000001))</f>
        <v>3.37316729791843</v>
      </c>
      <c r="AP673" s="1" cm="1">
        <f t="array" ref="AP673">SUMPRODUCT((N673:T673/100)^2)</f>
        <v>0.816295837323495</v>
      </c>
      <c r="AQ673" s="1" cm="1">
        <f t="array" ref="AQ673">1/SUMPRODUCT((N673:T673/100)^2)</f>
        <v>1.22504606084829</v>
      </c>
      <c r="AR673" s="1" t="s">
        <v>54</v>
      </c>
      <c r="AS673" s="6">
        <f t="shared" si="235"/>
        <v>0</v>
      </c>
      <c r="AT673" s="1">
        <v>969.85</v>
      </c>
      <c r="AU673" s="1">
        <v>4</v>
      </c>
      <c r="AV673" s="1">
        <v>0</v>
      </c>
      <c r="AW673" s="1">
        <v>449.85</v>
      </c>
      <c r="AX673" s="1">
        <v>4</v>
      </c>
      <c r="AY673" s="5">
        <f t="shared" si="236"/>
        <v>0</v>
      </c>
      <c r="AZ673" s="1">
        <f t="shared" si="237"/>
        <v>0</v>
      </c>
      <c r="BA673" s="1">
        <f t="shared" si="238"/>
        <v>1799.4</v>
      </c>
      <c r="BB673" s="1">
        <f t="shared" si="239"/>
        <v>520</v>
      </c>
      <c r="BC673" s="1" t="s">
        <v>51</v>
      </c>
      <c r="BD673" s="1">
        <v>299</v>
      </c>
      <c r="BE673" s="1" t="s">
        <v>52</v>
      </c>
      <c r="BF673" s="1" t="s">
        <v>52</v>
      </c>
      <c r="BG673" s="1">
        <v>36</v>
      </c>
      <c r="BH673" s="1">
        <f t="shared" si="240"/>
        <v>1.1210473956781</v>
      </c>
      <c r="BI673" s="1">
        <f t="shared" si="241"/>
        <v>0.749146326862969</v>
      </c>
    </row>
    <row r="674" spans="1:61">
      <c r="A674" s="1">
        <v>613</v>
      </c>
      <c r="B674" s="1" t="s">
        <v>96</v>
      </c>
      <c r="C674" s="1" t="str">
        <f>_xlfn.XLOOKUP(A674,All!$A:$A,All!$C:$C,"")</f>
        <v>Cu-Cr-Mg-Ni-Si</v>
      </c>
      <c r="D674" s="1">
        <v>2</v>
      </c>
      <c r="E674" s="1" t="s">
        <v>1344</v>
      </c>
      <c r="F674" s="1">
        <f t="shared" si="220"/>
        <v>92.35</v>
      </c>
      <c r="G674" s="1">
        <v>0</v>
      </c>
      <c r="H674" s="1">
        <v>0.1</v>
      </c>
      <c r="I674" s="1">
        <v>0.15</v>
      </c>
      <c r="J674" s="1">
        <v>6</v>
      </c>
      <c r="K674" s="1">
        <v>1.4</v>
      </c>
      <c r="L674" s="1">
        <v>0</v>
      </c>
      <c r="M674" s="1" t="s">
        <v>1345</v>
      </c>
      <c r="N674" s="1" cm="1">
        <f t="array" ref="N674">(F674/$F$4)/SUMPRODUCT($F674:$L674/$F$4:$L$4)*100</f>
        <v>90.0727953600277</v>
      </c>
      <c r="O674" s="1" cm="1">
        <f t="array" ref="O674">(G674/$G$4)/SUMPRODUCT($F674:$L674/$F$4:$L$4)*100</f>
        <v>0</v>
      </c>
      <c r="P674" s="1" cm="1">
        <f t="array" ref="P674">(H674/$H$4)/SUMPRODUCT($F674:$L674/$F$4:$L$4)*100</f>
        <v>0.11919966218609</v>
      </c>
      <c r="Q674" s="1" cm="1">
        <f t="array" ref="Q674">(I674/$I$4)/SUMPRODUCT($F674:$L674/$F$4:$L$4)*100</f>
        <v>0.38250806223172</v>
      </c>
      <c r="R674" s="1" cm="1">
        <f t="array" ref="R674">(J674/$J$4)/SUMPRODUCT($F674:$L674/$F$4:$L$4)*100</f>
        <v>6.33592316122327</v>
      </c>
      <c r="S674" s="1" cm="1">
        <f t="array" ref="S674">(K674/$K$4)/SUMPRODUCT($F674:$L674/$F$4:$L$4)*100</f>
        <v>3.08957375433119</v>
      </c>
      <c r="T674" s="1" cm="1">
        <f t="array" ref="T674">(L674/$L$4)/SUMPRODUCT($F674:$L674/$F$4:$L$4)*100</f>
        <v>0</v>
      </c>
      <c r="U674" s="1">
        <f t="shared" si="221"/>
        <v>100</v>
      </c>
      <c r="V674" s="1">
        <f t="shared" si="222"/>
        <v>4.28571428571429</v>
      </c>
      <c r="W674" s="1">
        <f t="shared" si="223"/>
        <v>7.4</v>
      </c>
      <c r="X674" s="1">
        <f t="shared" si="224"/>
        <v>8.4</v>
      </c>
      <c r="Y674" s="1">
        <f t="shared" si="225"/>
        <v>0.0202702702702703</v>
      </c>
      <c r="Z674" s="1">
        <f t="shared" si="226"/>
        <v>0</v>
      </c>
      <c r="AA674" s="1">
        <f t="shared" si="227"/>
        <v>0</v>
      </c>
      <c r="AB674" s="1">
        <f t="shared" si="228"/>
        <v>0.1</v>
      </c>
      <c r="AC674" s="1">
        <f t="shared" si="229"/>
        <v>0</v>
      </c>
      <c r="AD674" s="1">
        <f t="shared" si="230"/>
        <v>1.1919966218609</v>
      </c>
      <c r="AE674" s="1">
        <f t="shared" si="231"/>
        <v>0.0135135135135135</v>
      </c>
      <c r="AF674" s="1">
        <f t="shared" si="232"/>
        <v>74</v>
      </c>
      <c r="AG674" s="1">
        <f t="shared" si="233"/>
        <v>0.74</v>
      </c>
      <c r="AH674" s="7">
        <f t="shared" si="234"/>
        <v>0.0992720463997227</v>
      </c>
      <c r="AI674" s="7" cm="1">
        <f t="array" ref="AI674">SQRT(SUMPRODUCT(N674:T674/100,(1-($N$4:$T$4/(SUMPRODUCT(N674:T674,$N$4:$T$4)/100)))^2))</f>
        <v>0.0287767213774032</v>
      </c>
      <c r="AJ674" s="7" cm="1">
        <f t="array" ref="AJ674">SUMPRODUCT(N674:T674,$N$3:$T$3)/100</f>
        <v>1.89809071555971</v>
      </c>
      <c r="AK674" s="7" cm="1">
        <f t="array" ref="AK674">SUMPRODUCT(N674:T674/100,($N$3:$T$3-(SUMPRODUCT(N674:T674,$N$3:$T$3)/100))^2)</f>
        <v>0.00140286012613509</v>
      </c>
      <c r="AL674" s="7" cm="1">
        <f t="array" ref="AL674">SUMPRODUCT(N674:T674/100,($N$2:$T$2-(SUMPRODUCT(N674:T674,$N$2:$T$2)/100))^2)</f>
        <v>1.81447215096026</v>
      </c>
      <c r="AM674" s="7" cm="1">
        <f t="array" ref="AM674">SUMPRODUCT(N674:T674,$N$2:$T$2)/100</f>
        <v>10.6799848968744</v>
      </c>
      <c r="AN674" s="1" cm="1">
        <f t="array" ref="AN674">SUMPRODUCT(N674:T674,$N$1:$T$1)/100</f>
        <v>1117.58124787837</v>
      </c>
      <c r="AO674" s="1" cm="1">
        <f t="array" ref="AO674">-8.314*SUMPRODUCT((N674:T674/100)*LN(N674:T674/100+0.000000000001))</f>
        <v>3.37316729791843</v>
      </c>
      <c r="AP674" s="1" cm="1">
        <f t="array" ref="AP674">SUMPRODUCT((N674:T674/100)^2)</f>
        <v>0.816295837323495</v>
      </c>
      <c r="AQ674" s="1" cm="1">
        <f t="array" ref="AQ674">1/SUMPRODUCT((N674:T674/100)^2)</f>
        <v>1.22504606084829</v>
      </c>
      <c r="AR674" s="1" t="s">
        <v>50</v>
      </c>
      <c r="AS674" s="6">
        <f t="shared" si="235"/>
        <v>1</v>
      </c>
      <c r="AT674" s="1">
        <v>969.85</v>
      </c>
      <c r="AU674" s="1">
        <v>4</v>
      </c>
      <c r="AV674" s="1">
        <v>80</v>
      </c>
      <c r="AW674" s="1">
        <v>449.85</v>
      </c>
      <c r="AX674" s="1">
        <v>1.5</v>
      </c>
      <c r="AY674" s="5">
        <f t="shared" si="236"/>
        <v>359.88</v>
      </c>
      <c r="AZ674" s="1">
        <f t="shared" si="237"/>
        <v>1.2</v>
      </c>
      <c r="BA674" s="1">
        <f t="shared" si="238"/>
        <v>674.775</v>
      </c>
      <c r="BB674" s="1">
        <f t="shared" si="239"/>
        <v>520</v>
      </c>
      <c r="BC674" s="1" t="s">
        <v>51</v>
      </c>
      <c r="BD674" s="1">
        <v>320</v>
      </c>
      <c r="BE674" s="1" t="s">
        <v>52</v>
      </c>
      <c r="BF674" s="1" t="s">
        <v>52</v>
      </c>
      <c r="BG674" s="1">
        <v>36</v>
      </c>
      <c r="BH674" s="1">
        <f t="shared" si="240"/>
        <v>1.39112682190797</v>
      </c>
      <c r="BI674" s="1">
        <f t="shared" si="241"/>
        <v>0.728688971473978</v>
      </c>
    </row>
    <row r="675" spans="1:61">
      <c r="A675" s="1">
        <v>611</v>
      </c>
      <c r="B675" s="1" t="s">
        <v>96</v>
      </c>
      <c r="C675" s="1" t="str">
        <f>_xlfn.XLOOKUP(A675,All!$A:$A,All!$C:$C,"")</f>
        <v>Cu-Cr-Mg-Ni-Si</v>
      </c>
      <c r="D675" s="1">
        <v>2</v>
      </c>
      <c r="E675" s="1" t="s">
        <v>1344</v>
      </c>
      <c r="F675" s="1">
        <f t="shared" si="220"/>
        <v>92.35</v>
      </c>
      <c r="G675" s="1">
        <v>0</v>
      </c>
      <c r="H675" s="1">
        <v>0.1</v>
      </c>
      <c r="I675" s="1">
        <v>0.15</v>
      </c>
      <c r="J675" s="1">
        <v>6</v>
      </c>
      <c r="K675" s="1">
        <v>1.4</v>
      </c>
      <c r="L675" s="1">
        <v>0</v>
      </c>
      <c r="M675" s="1" t="s">
        <v>1345</v>
      </c>
      <c r="N675" s="1" cm="1">
        <f t="array" ref="N675">(F675/$F$4)/SUMPRODUCT($F675:$L675/$F$4:$L$4)*100</f>
        <v>90.0727953600277</v>
      </c>
      <c r="O675" s="1" cm="1">
        <f t="array" ref="O675">(G675/$G$4)/SUMPRODUCT($F675:$L675/$F$4:$L$4)*100</f>
        <v>0</v>
      </c>
      <c r="P675" s="1" cm="1">
        <f t="array" ref="P675">(H675/$H$4)/SUMPRODUCT($F675:$L675/$F$4:$L$4)*100</f>
        <v>0.11919966218609</v>
      </c>
      <c r="Q675" s="1" cm="1">
        <f t="array" ref="Q675">(I675/$I$4)/SUMPRODUCT($F675:$L675/$F$4:$L$4)*100</f>
        <v>0.38250806223172</v>
      </c>
      <c r="R675" s="1" cm="1">
        <f t="array" ref="R675">(J675/$J$4)/SUMPRODUCT($F675:$L675/$F$4:$L$4)*100</f>
        <v>6.33592316122327</v>
      </c>
      <c r="S675" s="1" cm="1">
        <f t="array" ref="S675">(K675/$K$4)/SUMPRODUCT($F675:$L675/$F$4:$L$4)*100</f>
        <v>3.08957375433119</v>
      </c>
      <c r="T675" s="1" cm="1">
        <f t="array" ref="T675">(L675/$L$4)/SUMPRODUCT($F675:$L675/$F$4:$L$4)*100</f>
        <v>0</v>
      </c>
      <c r="U675" s="1">
        <f t="shared" si="221"/>
        <v>100</v>
      </c>
      <c r="V675" s="1">
        <f t="shared" si="222"/>
        <v>4.28571428571429</v>
      </c>
      <c r="W675" s="1">
        <f t="shared" si="223"/>
        <v>7.4</v>
      </c>
      <c r="X675" s="1">
        <f t="shared" si="224"/>
        <v>8.4</v>
      </c>
      <c r="Y675" s="1">
        <f t="shared" si="225"/>
        <v>0.0202702702702703</v>
      </c>
      <c r="Z675" s="1">
        <f t="shared" si="226"/>
        <v>0</v>
      </c>
      <c r="AA675" s="1">
        <f t="shared" si="227"/>
        <v>0</v>
      </c>
      <c r="AB675" s="1">
        <f t="shared" si="228"/>
        <v>0.1</v>
      </c>
      <c r="AC675" s="1">
        <f t="shared" si="229"/>
        <v>0</v>
      </c>
      <c r="AD675" s="1">
        <f t="shared" si="230"/>
        <v>1.1919966218609</v>
      </c>
      <c r="AE675" s="1">
        <f t="shared" si="231"/>
        <v>0.0135135135135135</v>
      </c>
      <c r="AF675" s="1">
        <f t="shared" si="232"/>
        <v>74</v>
      </c>
      <c r="AG675" s="1">
        <f t="shared" si="233"/>
        <v>0.74</v>
      </c>
      <c r="AH675" s="7">
        <f t="shared" si="234"/>
        <v>0.0992720463997227</v>
      </c>
      <c r="AI675" s="7" cm="1">
        <f t="array" ref="AI675">SQRT(SUMPRODUCT(N675:T675/100,(1-($N$4:$T$4/(SUMPRODUCT(N675:T675,$N$4:$T$4)/100)))^2))</f>
        <v>0.0287767213774032</v>
      </c>
      <c r="AJ675" s="7" cm="1">
        <f t="array" ref="AJ675">SUMPRODUCT(N675:T675,$N$3:$T$3)/100</f>
        <v>1.89809071555971</v>
      </c>
      <c r="AK675" s="7" cm="1">
        <f t="array" ref="AK675">SUMPRODUCT(N675:T675/100,($N$3:$T$3-(SUMPRODUCT(N675:T675,$N$3:$T$3)/100))^2)</f>
        <v>0.00140286012613509</v>
      </c>
      <c r="AL675" s="7" cm="1">
        <f t="array" ref="AL675">SUMPRODUCT(N675:T675/100,($N$2:$T$2-(SUMPRODUCT(N675:T675,$N$2:$T$2)/100))^2)</f>
        <v>1.81447215096026</v>
      </c>
      <c r="AM675" s="7" cm="1">
        <f t="array" ref="AM675">SUMPRODUCT(N675:T675,$N$2:$T$2)/100</f>
        <v>10.6799848968744</v>
      </c>
      <c r="AN675" s="1" cm="1">
        <f t="array" ref="AN675">SUMPRODUCT(N675:T675,$N$1:$T$1)/100</f>
        <v>1117.58124787837</v>
      </c>
      <c r="AO675" s="1" cm="1">
        <f t="array" ref="AO675">-8.314*SUMPRODUCT((N675:T675/100)*LN(N675:T675/100+0.000000000001))</f>
        <v>3.37316729791843</v>
      </c>
      <c r="AP675" s="1" cm="1">
        <f t="array" ref="AP675">SUMPRODUCT((N675:T675/100)^2)</f>
        <v>0.816295837323495</v>
      </c>
      <c r="AQ675" s="1" cm="1">
        <f t="array" ref="AQ675">1/SUMPRODUCT((N675:T675/100)^2)</f>
        <v>1.22504606084829</v>
      </c>
      <c r="AR675" s="1" t="s">
        <v>54</v>
      </c>
      <c r="AS675" s="6">
        <f t="shared" si="235"/>
        <v>0</v>
      </c>
      <c r="AT675" s="1">
        <v>969.85</v>
      </c>
      <c r="AU675" s="1">
        <v>4</v>
      </c>
      <c r="AV675" s="1">
        <v>0</v>
      </c>
      <c r="AW675" s="1">
        <v>499.85</v>
      </c>
      <c r="AX675" s="1">
        <v>1.5</v>
      </c>
      <c r="AY675" s="5">
        <f t="shared" si="236"/>
        <v>0</v>
      </c>
      <c r="AZ675" s="1">
        <f t="shared" si="237"/>
        <v>0</v>
      </c>
      <c r="BA675" s="1">
        <f t="shared" si="238"/>
        <v>749.775</v>
      </c>
      <c r="BB675" s="1">
        <f t="shared" si="239"/>
        <v>470</v>
      </c>
      <c r="BC675" s="1" t="s">
        <v>51</v>
      </c>
      <c r="BD675" s="1">
        <v>289</v>
      </c>
      <c r="BE675" s="1" t="s">
        <v>52</v>
      </c>
      <c r="BF675" s="1" t="s">
        <v>52</v>
      </c>
      <c r="BG675" s="1">
        <v>35</v>
      </c>
      <c r="BH675" s="1">
        <f t="shared" si="240"/>
        <v>0.992438145092446</v>
      </c>
      <c r="BI675" s="1">
        <f t="shared" si="241"/>
        <v>0.77213333007826</v>
      </c>
    </row>
    <row r="676" spans="1:61">
      <c r="A676" s="1">
        <v>791</v>
      </c>
      <c r="B676" s="1" t="s">
        <v>96</v>
      </c>
      <c r="C676" s="1" t="str">
        <f>_xlfn.XLOOKUP(A676,All!$A:$A,All!$C:$C,"")</f>
        <v>Cu-Cr-Mg-Ni-Si</v>
      </c>
      <c r="D676" s="1">
        <v>2</v>
      </c>
      <c r="E676" s="1" t="s">
        <v>1344</v>
      </c>
      <c r="F676" s="1">
        <f t="shared" si="220"/>
        <v>92.35</v>
      </c>
      <c r="G676" s="1">
        <v>0</v>
      </c>
      <c r="H676" s="1">
        <v>0.1</v>
      </c>
      <c r="I676" s="1">
        <v>0.15</v>
      </c>
      <c r="J676" s="1">
        <v>6</v>
      </c>
      <c r="K676" s="1">
        <v>1.4</v>
      </c>
      <c r="L676" s="1">
        <v>0</v>
      </c>
      <c r="M676" s="1" t="s">
        <v>1345</v>
      </c>
      <c r="N676" s="1" cm="1">
        <f t="array" ref="N676">(F676/$F$4)/SUMPRODUCT($F676:$L676/$F$4:$L$4)*100</f>
        <v>90.0727953600277</v>
      </c>
      <c r="O676" s="1" cm="1">
        <f t="array" ref="O676">(G676/$G$4)/SUMPRODUCT($F676:$L676/$F$4:$L$4)*100</f>
        <v>0</v>
      </c>
      <c r="P676" s="1" cm="1">
        <f t="array" ref="P676">(H676/$H$4)/SUMPRODUCT($F676:$L676/$F$4:$L$4)*100</f>
        <v>0.11919966218609</v>
      </c>
      <c r="Q676" s="1" cm="1">
        <f t="array" ref="Q676">(I676/$I$4)/SUMPRODUCT($F676:$L676/$F$4:$L$4)*100</f>
        <v>0.38250806223172</v>
      </c>
      <c r="R676" s="1" cm="1">
        <f t="array" ref="R676">(J676/$J$4)/SUMPRODUCT($F676:$L676/$F$4:$L$4)*100</f>
        <v>6.33592316122327</v>
      </c>
      <c r="S676" s="1" cm="1">
        <f t="array" ref="S676">(K676/$K$4)/SUMPRODUCT($F676:$L676/$F$4:$L$4)*100</f>
        <v>3.08957375433119</v>
      </c>
      <c r="T676" s="1" cm="1">
        <f t="array" ref="T676">(L676/$L$4)/SUMPRODUCT($F676:$L676/$F$4:$L$4)*100</f>
        <v>0</v>
      </c>
      <c r="U676" s="1">
        <f t="shared" si="221"/>
        <v>100</v>
      </c>
      <c r="V676" s="1">
        <f t="shared" si="222"/>
        <v>4.28571428571429</v>
      </c>
      <c r="W676" s="1">
        <f t="shared" si="223"/>
        <v>7.4</v>
      </c>
      <c r="X676" s="1">
        <f t="shared" si="224"/>
        <v>8.4</v>
      </c>
      <c r="Y676" s="1">
        <f t="shared" si="225"/>
        <v>0.0202702702702703</v>
      </c>
      <c r="Z676" s="1">
        <f t="shared" si="226"/>
        <v>0</v>
      </c>
      <c r="AA676" s="1">
        <f t="shared" si="227"/>
        <v>0</v>
      </c>
      <c r="AB676" s="1">
        <f t="shared" si="228"/>
        <v>0.1</v>
      </c>
      <c r="AC676" s="1">
        <f t="shared" si="229"/>
        <v>0</v>
      </c>
      <c r="AD676" s="1">
        <f t="shared" si="230"/>
        <v>1.1919966218609</v>
      </c>
      <c r="AE676" s="1">
        <f t="shared" si="231"/>
        <v>0.0135135135135135</v>
      </c>
      <c r="AF676" s="1">
        <f t="shared" si="232"/>
        <v>74</v>
      </c>
      <c r="AG676" s="1">
        <f t="shared" si="233"/>
        <v>0.74</v>
      </c>
      <c r="AH676" s="7">
        <f t="shared" si="234"/>
        <v>0.0992720463997227</v>
      </c>
      <c r="AI676" s="7" cm="1">
        <f t="array" ref="AI676">SQRT(SUMPRODUCT(N676:T676/100,(1-($N$4:$T$4/(SUMPRODUCT(N676:T676,$N$4:$T$4)/100)))^2))</f>
        <v>0.0287767213774032</v>
      </c>
      <c r="AJ676" s="7" cm="1">
        <f t="array" ref="AJ676">SUMPRODUCT(N676:T676,$N$3:$T$3)/100</f>
        <v>1.89809071555971</v>
      </c>
      <c r="AK676" s="7" cm="1">
        <f t="array" ref="AK676">SUMPRODUCT(N676:T676/100,($N$3:$T$3-(SUMPRODUCT(N676:T676,$N$3:$T$3)/100))^2)</f>
        <v>0.00140286012613509</v>
      </c>
      <c r="AL676" s="7" cm="1">
        <f t="array" ref="AL676">SUMPRODUCT(N676:T676/100,($N$2:$T$2-(SUMPRODUCT(N676:T676,$N$2:$T$2)/100))^2)</f>
        <v>1.81447215096026</v>
      </c>
      <c r="AM676" s="7" cm="1">
        <f t="array" ref="AM676">SUMPRODUCT(N676:T676,$N$2:$T$2)/100</f>
        <v>10.6799848968744</v>
      </c>
      <c r="AN676" s="1" cm="1">
        <f t="array" ref="AN676">SUMPRODUCT(N676:T676,$N$1:$T$1)/100</f>
        <v>1117.58124787837</v>
      </c>
      <c r="AO676" s="1" cm="1">
        <f t="array" ref="AO676">-8.314*SUMPRODUCT((N676:T676/100)*LN(N676:T676/100+0.000000000001))</f>
        <v>3.37316729791843</v>
      </c>
      <c r="AP676" s="1" cm="1">
        <f t="array" ref="AP676">SUMPRODUCT((N676:T676/100)^2)</f>
        <v>0.816295837323495</v>
      </c>
      <c r="AQ676" s="1" cm="1">
        <f t="array" ref="AQ676">1/SUMPRODUCT((N676:T676/100)^2)</f>
        <v>1.22504606084829</v>
      </c>
      <c r="AR676" s="1" t="s">
        <v>54</v>
      </c>
      <c r="AS676" s="6">
        <f t="shared" si="235"/>
        <v>0</v>
      </c>
      <c r="AT676" s="1">
        <v>969.85</v>
      </c>
      <c r="AU676" s="1">
        <v>4</v>
      </c>
      <c r="AV676" s="1">
        <v>0</v>
      </c>
      <c r="AW676" s="1">
        <v>399.85</v>
      </c>
      <c r="AX676" s="1">
        <v>20</v>
      </c>
      <c r="AY676" s="5">
        <f t="shared" si="236"/>
        <v>0</v>
      </c>
      <c r="AZ676" s="1">
        <f t="shared" si="237"/>
        <v>0</v>
      </c>
      <c r="BA676" s="1">
        <f t="shared" si="238"/>
        <v>7997</v>
      </c>
      <c r="BB676" s="1">
        <f t="shared" si="239"/>
        <v>570</v>
      </c>
      <c r="BC676" s="1" t="s">
        <v>51</v>
      </c>
      <c r="BD676" s="1">
        <v>296</v>
      </c>
      <c r="BE676" s="1" t="s">
        <v>52</v>
      </c>
      <c r="BF676" s="1" t="s">
        <v>52</v>
      </c>
      <c r="BG676" s="1">
        <v>35</v>
      </c>
      <c r="BH676" s="1">
        <f t="shared" si="240"/>
        <v>1.0824646205024</v>
      </c>
      <c r="BI676" s="1">
        <f t="shared" si="241"/>
        <v>0.764115759199259</v>
      </c>
    </row>
    <row r="677" spans="1:61">
      <c r="A677" s="1">
        <v>786</v>
      </c>
      <c r="B677" s="1" t="s">
        <v>96</v>
      </c>
      <c r="C677" s="1" t="str">
        <f>_xlfn.XLOOKUP(A677,All!$A:$A,All!$C:$C,"")</f>
        <v>Cu-Cr-Mg-Ni-Si</v>
      </c>
      <c r="D677" s="1">
        <v>2</v>
      </c>
      <c r="E677" s="1" t="s">
        <v>1344</v>
      </c>
      <c r="F677" s="1">
        <f t="shared" si="220"/>
        <v>92.35</v>
      </c>
      <c r="G677" s="1">
        <v>0</v>
      </c>
      <c r="H677" s="1">
        <v>0.1</v>
      </c>
      <c r="I677" s="1">
        <v>0.15</v>
      </c>
      <c r="J677" s="1">
        <v>6</v>
      </c>
      <c r="K677" s="1">
        <v>1.4</v>
      </c>
      <c r="L677" s="1">
        <v>0</v>
      </c>
      <c r="M677" s="1" t="s">
        <v>1345</v>
      </c>
      <c r="N677" s="1" cm="1">
        <f t="array" ref="N677">(F677/$F$4)/SUMPRODUCT($F677:$L677/$F$4:$L$4)*100</f>
        <v>90.0727953600277</v>
      </c>
      <c r="O677" s="1" cm="1">
        <f t="array" ref="O677">(G677/$G$4)/SUMPRODUCT($F677:$L677/$F$4:$L$4)*100</f>
        <v>0</v>
      </c>
      <c r="P677" s="1" cm="1">
        <f t="array" ref="P677">(H677/$H$4)/SUMPRODUCT($F677:$L677/$F$4:$L$4)*100</f>
        <v>0.11919966218609</v>
      </c>
      <c r="Q677" s="1" cm="1">
        <f t="array" ref="Q677">(I677/$I$4)/SUMPRODUCT($F677:$L677/$F$4:$L$4)*100</f>
        <v>0.38250806223172</v>
      </c>
      <c r="R677" s="1" cm="1">
        <f t="array" ref="R677">(J677/$J$4)/SUMPRODUCT($F677:$L677/$F$4:$L$4)*100</f>
        <v>6.33592316122327</v>
      </c>
      <c r="S677" s="1" cm="1">
        <f t="array" ref="S677">(K677/$K$4)/SUMPRODUCT($F677:$L677/$F$4:$L$4)*100</f>
        <v>3.08957375433119</v>
      </c>
      <c r="T677" s="1" cm="1">
        <f t="array" ref="T677">(L677/$L$4)/SUMPRODUCT($F677:$L677/$F$4:$L$4)*100</f>
        <v>0</v>
      </c>
      <c r="U677" s="1">
        <f t="shared" si="221"/>
        <v>100</v>
      </c>
      <c r="V677" s="1">
        <f t="shared" si="222"/>
        <v>4.28571428571429</v>
      </c>
      <c r="W677" s="1">
        <f t="shared" si="223"/>
        <v>7.4</v>
      </c>
      <c r="X677" s="1">
        <f t="shared" si="224"/>
        <v>8.4</v>
      </c>
      <c r="Y677" s="1">
        <f t="shared" si="225"/>
        <v>0.0202702702702703</v>
      </c>
      <c r="Z677" s="1">
        <f t="shared" si="226"/>
        <v>0</v>
      </c>
      <c r="AA677" s="1">
        <f t="shared" si="227"/>
        <v>0</v>
      </c>
      <c r="AB677" s="1">
        <f t="shared" si="228"/>
        <v>0.1</v>
      </c>
      <c r="AC677" s="1">
        <f t="shared" si="229"/>
        <v>0</v>
      </c>
      <c r="AD677" s="1">
        <f t="shared" si="230"/>
        <v>1.1919966218609</v>
      </c>
      <c r="AE677" s="1">
        <f t="shared" si="231"/>
        <v>0.0135135135135135</v>
      </c>
      <c r="AF677" s="1">
        <f t="shared" si="232"/>
        <v>74</v>
      </c>
      <c r="AG677" s="1">
        <f t="shared" si="233"/>
        <v>0.74</v>
      </c>
      <c r="AH677" s="7">
        <f t="shared" si="234"/>
        <v>0.0992720463997227</v>
      </c>
      <c r="AI677" s="7" cm="1">
        <f t="array" ref="AI677">SQRT(SUMPRODUCT(N677:T677/100,(1-($N$4:$T$4/(SUMPRODUCT(N677:T677,$N$4:$T$4)/100)))^2))</f>
        <v>0.0287767213774032</v>
      </c>
      <c r="AJ677" s="7" cm="1">
        <f t="array" ref="AJ677">SUMPRODUCT(N677:T677,$N$3:$T$3)/100</f>
        <v>1.89809071555971</v>
      </c>
      <c r="AK677" s="7" cm="1">
        <f t="array" ref="AK677">SUMPRODUCT(N677:T677/100,($N$3:$T$3-(SUMPRODUCT(N677:T677,$N$3:$T$3)/100))^2)</f>
        <v>0.00140286012613509</v>
      </c>
      <c r="AL677" s="7" cm="1">
        <f t="array" ref="AL677">SUMPRODUCT(N677:T677/100,($N$2:$T$2-(SUMPRODUCT(N677:T677,$N$2:$T$2)/100))^2)</f>
        <v>1.81447215096026</v>
      </c>
      <c r="AM677" s="7" cm="1">
        <f t="array" ref="AM677">SUMPRODUCT(N677:T677,$N$2:$T$2)/100</f>
        <v>10.6799848968744</v>
      </c>
      <c r="AN677" s="1" cm="1">
        <f t="array" ref="AN677">SUMPRODUCT(N677:T677,$N$1:$T$1)/100</f>
        <v>1117.58124787837</v>
      </c>
      <c r="AO677" s="1" cm="1">
        <f t="array" ref="AO677">-8.314*SUMPRODUCT((N677:T677/100)*LN(N677:T677/100+0.000000000001))</f>
        <v>3.37316729791843</v>
      </c>
      <c r="AP677" s="1" cm="1">
        <f t="array" ref="AP677">SUMPRODUCT((N677:T677/100)^2)</f>
        <v>0.816295837323495</v>
      </c>
      <c r="AQ677" s="1" cm="1">
        <f t="array" ref="AQ677">1/SUMPRODUCT((N677:T677/100)^2)</f>
        <v>1.22504606084829</v>
      </c>
      <c r="AR677" s="1" t="s">
        <v>54</v>
      </c>
      <c r="AS677" s="6">
        <f t="shared" si="235"/>
        <v>0</v>
      </c>
      <c r="AT677" s="1">
        <v>969.85</v>
      </c>
      <c r="AU677" s="1">
        <v>4</v>
      </c>
      <c r="AV677" s="1">
        <v>0</v>
      </c>
      <c r="AW677" s="1">
        <v>399.85</v>
      </c>
      <c r="AX677" s="1">
        <v>18</v>
      </c>
      <c r="AY677" s="5">
        <f t="shared" si="236"/>
        <v>0</v>
      </c>
      <c r="AZ677" s="1">
        <f t="shared" si="237"/>
        <v>0</v>
      </c>
      <c r="BA677" s="1">
        <f t="shared" si="238"/>
        <v>7197.3</v>
      </c>
      <c r="BB677" s="1">
        <f t="shared" si="239"/>
        <v>570</v>
      </c>
      <c r="BC677" s="1" t="s">
        <v>51</v>
      </c>
      <c r="BD677" s="1">
        <v>299</v>
      </c>
      <c r="BE677" s="1" t="s">
        <v>52</v>
      </c>
      <c r="BF677" s="1" t="s">
        <v>52</v>
      </c>
      <c r="BG677" s="1">
        <v>35</v>
      </c>
      <c r="BH677" s="1">
        <f t="shared" si="240"/>
        <v>1.1210473956781</v>
      </c>
      <c r="BI677" s="1">
        <f t="shared" si="241"/>
        <v>0.760839318813295</v>
      </c>
    </row>
    <row r="678" spans="1:61">
      <c r="A678" s="1">
        <v>767</v>
      </c>
      <c r="B678" s="1" t="s">
        <v>96</v>
      </c>
      <c r="C678" s="1" t="str">
        <f>_xlfn.XLOOKUP(A678,All!$A:$A,All!$C:$C,"")</f>
        <v>Cu-Cr-Mg-Ni-Si</v>
      </c>
      <c r="D678" s="1">
        <v>2</v>
      </c>
      <c r="E678" s="1" t="s">
        <v>1344</v>
      </c>
      <c r="F678" s="1">
        <f t="shared" si="220"/>
        <v>92.35</v>
      </c>
      <c r="G678" s="1">
        <v>0</v>
      </c>
      <c r="H678" s="1">
        <v>0.1</v>
      </c>
      <c r="I678" s="1">
        <v>0.15</v>
      </c>
      <c r="J678" s="1">
        <v>6</v>
      </c>
      <c r="K678" s="1">
        <v>1.4</v>
      </c>
      <c r="L678" s="1">
        <v>0</v>
      </c>
      <c r="M678" s="1" t="s">
        <v>1345</v>
      </c>
      <c r="N678" s="1" cm="1">
        <f t="array" ref="N678">(F678/$F$4)/SUMPRODUCT($F678:$L678/$F$4:$L$4)*100</f>
        <v>90.0727953600277</v>
      </c>
      <c r="O678" s="1" cm="1">
        <f t="array" ref="O678">(G678/$G$4)/SUMPRODUCT($F678:$L678/$F$4:$L$4)*100</f>
        <v>0</v>
      </c>
      <c r="P678" s="1" cm="1">
        <f t="array" ref="P678">(H678/$H$4)/SUMPRODUCT($F678:$L678/$F$4:$L$4)*100</f>
        <v>0.11919966218609</v>
      </c>
      <c r="Q678" s="1" cm="1">
        <f t="array" ref="Q678">(I678/$I$4)/SUMPRODUCT($F678:$L678/$F$4:$L$4)*100</f>
        <v>0.38250806223172</v>
      </c>
      <c r="R678" s="1" cm="1">
        <f t="array" ref="R678">(J678/$J$4)/SUMPRODUCT($F678:$L678/$F$4:$L$4)*100</f>
        <v>6.33592316122327</v>
      </c>
      <c r="S678" s="1" cm="1">
        <f t="array" ref="S678">(K678/$K$4)/SUMPRODUCT($F678:$L678/$F$4:$L$4)*100</f>
        <v>3.08957375433119</v>
      </c>
      <c r="T678" s="1" cm="1">
        <f t="array" ref="T678">(L678/$L$4)/SUMPRODUCT($F678:$L678/$F$4:$L$4)*100</f>
        <v>0</v>
      </c>
      <c r="U678" s="1">
        <f t="shared" si="221"/>
        <v>100</v>
      </c>
      <c r="V678" s="1">
        <f t="shared" si="222"/>
        <v>4.28571428571429</v>
      </c>
      <c r="W678" s="1">
        <f t="shared" si="223"/>
        <v>7.4</v>
      </c>
      <c r="X678" s="1">
        <f t="shared" si="224"/>
        <v>8.4</v>
      </c>
      <c r="Y678" s="1">
        <f t="shared" si="225"/>
        <v>0.0202702702702703</v>
      </c>
      <c r="Z678" s="1">
        <f t="shared" si="226"/>
        <v>0</v>
      </c>
      <c r="AA678" s="1">
        <f t="shared" si="227"/>
        <v>0</v>
      </c>
      <c r="AB678" s="1">
        <f t="shared" si="228"/>
        <v>0.1</v>
      </c>
      <c r="AC678" s="1">
        <f t="shared" si="229"/>
        <v>0</v>
      </c>
      <c r="AD678" s="1">
        <f t="shared" si="230"/>
        <v>1.1919966218609</v>
      </c>
      <c r="AE678" s="1">
        <f t="shared" si="231"/>
        <v>0.0135135135135135</v>
      </c>
      <c r="AF678" s="1">
        <f t="shared" si="232"/>
        <v>74</v>
      </c>
      <c r="AG678" s="1">
        <f t="shared" si="233"/>
        <v>0.74</v>
      </c>
      <c r="AH678" s="7">
        <f t="shared" si="234"/>
        <v>0.0992720463997227</v>
      </c>
      <c r="AI678" s="7" cm="1">
        <f t="array" ref="AI678">SQRT(SUMPRODUCT(N678:T678/100,(1-($N$4:$T$4/(SUMPRODUCT(N678:T678,$N$4:$T$4)/100)))^2))</f>
        <v>0.0287767213774032</v>
      </c>
      <c r="AJ678" s="7" cm="1">
        <f t="array" ref="AJ678">SUMPRODUCT(N678:T678,$N$3:$T$3)/100</f>
        <v>1.89809071555971</v>
      </c>
      <c r="AK678" s="7" cm="1">
        <f t="array" ref="AK678">SUMPRODUCT(N678:T678/100,($N$3:$T$3-(SUMPRODUCT(N678:T678,$N$3:$T$3)/100))^2)</f>
        <v>0.00140286012613509</v>
      </c>
      <c r="AL678" s="7" cm="1">
        <f t="array" ref="AL678">SUMPRODUCT(N678:T678/100,($N$2:$T$2-(SUMPRODUCT(N678:T678,$N$2:$T$2)/100))^2)</f>
        <v>1.81447215096026</v>
      </c>
      <c r="AM678" s="7" cm="1">
        <f t="array" ref="AM678">SUMPRODUCT(N678:T678,$N$2:$T$2)/100</f>
        <v>10.6799848968744</v>
      </c>
      <c r="AN678" s="1" cm="1">
        <f t="array" ref="AN678">SUMPRODUCT(N678:T678,$N$1:$T$1)/100</f>
        <v>1117.58124787837</v>
      </c>
      <c r="AO678" s="1" cm="1">
        <f t="array" ref="AO678">-8.314*SUMPRODUCT((N678:T678/100)*LN(N678:T678/100+0.000000000001))</f>
        <v>3.37316729791843</v>
      </c>
      <c r="AP678" s="1" cm="1">
        <f t="array" ref="AP678">SUMPRODUCT((N678:T678/100)^2)</f>
        <v>0.816295837323495</v>
      </c>
      <c r="AQ678" s="1" cm="1">
        <f t="array" ref="AQ678">1/SUMPRODUCT((N678:T678/100)^2)</f>
        <v>1.22504606084829</v>
      </c>
      <c r="AR678" s="1" t="s">
        <v>54</v>
      </c>
      <c r="AS678" s="6">
        <f t="shared" si="235"/>
        <v>0</v>
      </c>
      <c r="AT678" s="1">
        <v>969.85</v>
      </c>
      <c r="AU678" s="1">
        <v>4</v>
      </c>
      <c r="AV678" s="1">
        <v>0</v>
      </c>
      <c r="AW678" s="1">
        <v>399.85</v>
      </c>
      <c r="AX678" s="1">
        <v>16</v>
      </c>
      <c r="AY678" s="5">
        <f t="shared" si="236"/>
        <v>0</v>
      </c>
      <c r="AZ678" s="1">
        <f t="shared" si="237"/>
        <v>0</v>
      </c>
      <c r="BA678" s="1">
        <f t="shared" si="238"/>
        <v>6397.6</v>
      </c>
      <c r="BB678" s="1">
        <f t="shared" si="239"/>
        <v>570</v>
      </c>
      <c r="BC678" s="1" t="s">
        <v>51</v>
      </c>
      <c r="BD678" s="1">
        <v>300</v>
      </c>
      <c r="BE678" s="1" t="s">
        <v>52</v>
      </c>
      <c r="BF678" s="1" t="s">
        <v>52</v>
      </c>
      <c r="BG678" s="1">
        <v>35</v>
      </c>
      <c r="BH678" s="1">
        <f t="shared" si="240"/>
        <v>1.13390832073666</v>
      </c>
      <c r="BI678" s="1">
        <f t="shared" si="241"/>
        <v>0.759768801741319</v>
      </c>
    </row>
    <row r="679" spans="1:61">
      <c r="A679" s="1">
        <v>625</v>
      </c>
      <c r="B679" s="1" t="s">
        <v>96</v>
      </c>
      <c r="C679" s="1" t="str">
        <f>_xlfn.XLOOKUP(A679,All!$A:$A,All!$C:$C,"")</f>
        <v>Cu-Cr-Mg-Ni-Si</v>
      </c>
      <c r="D679" s="1">
        <v>2</v>
      </c>
      <c r="E679" s="1" t="s">
        <v>1344</v>
      </c>
      <c r="F679" s="1">
        <f t="shared" si="220"/>
        <v>92.35</v>
      </c>
      <c r="G679" s="1">
        <v>0</v>
      </c>
      <c r="H679" s="1">
        <v>0.1</v>
      </c>
      <c r="I679" s="1">
        <v>0.15</v>
      </c>
      <c r="J679" s="1">
        <v>6</v>
      </c>
      <c r="K679" s="1">
        <v>1.4</v>
      </c>
      <c r="L679" s="1">
        <v>0</v>
      </c>
      <c r="M679" s="1" t="s">
        <v>1345</v>
      </c>
      <c r="N679" s="1" cm="1">
        <f t="array" ref="N679">(F679/$F$4)/SUMPRODUCT($F679:$L679/$F$4:$L$4)*100</f>
        <v>90.0727953600277</v>
      </c>
      <c r="O679" s="1" cm="1">
        <f t="array" ref="O679">(G679/$G$4)/SUMPRODUCT($F679:$L679/$F$4:$L$4)*100</f>
        <v>0</v>
      </c>
      <c r="P679" s="1" cm="1">
        <f t="array" ref="P679">(H679/$H$4)/SUMPRODUCT($F679:$L679/$F$4:$L$4)*100</f>
        <v>0.11919966218609</v>
      </c>
      <c r="Q679" s="1" cm="1">
        <f t="array" ref="Q679">(I679/$I$4)/SUMPRODUCT($F679:$L679/$F$4:$L$4)*100</f>
        <v>0.38250806223172</v>
      </c>
      <c r="R679" s="1" cm="1">
        <f t="array" ref="R679">(J679/$J$4)/SUMPRODUCT($F679:$L679/$F$4:$L$4)*100</f>
        <v>6.33592316122327</v>
      </c>
      <c r="S679" s="1" cm="1">
        <f t="array" ref="S679">(K679/$K$4)/SUMPRODUCT($F679:$L679/$F$4:$L$4)*100</f>
        <v>3.08957375433119</v>
      </c>
      <c r="T679" s="1" cm="1">
        <f t="array" ref="T679">(L679/$L$4)/SUMPRODUCT($F679:$L679/$F$4:$L$4)*100</f>
        <v>0</v>
      </c>
      <c r="U679" s="1">
        <f t="shared" si="221"/>
        <v>100</v>
      </c>
      <c r="V679" s="1">
        <f t="shared" si="222"/>
        <v>4.28571428571429</v>
      </c>
      <c r="W679" s="1">
        <f t="shared" si="223"/>
        <v>7.4</v>
      </c>
      <c r="X679" s="1">
        <f t="shared" si="224"/>
        <v>8.4</v>
      </c>
      <c r="Y679" s="1">
        <f t="shared" si="225"/>
        <v>0.0202702702702703</v>
      </c>
      <c r="Z679" s="1">
        <f t="shared" si="226"/>
        <v>0</v>
      </c>
      <c r="AA679" s="1">
        <f t="shared" si="227"/>
        <v>0</v>
      </c>
      <c r="AB679" s="1">
        <f t="shared" si="228"/>
        <v>0.1</v>
      </c>
      <c r="AC679" s="1">
        <f t="shared" si="229"/>
        <v>0</v>
      </c>
      <c r="AD679" s="1">
        <f t="shared" si="230"/>
        <v>1.1919966218609</v>
      </c>
      <c r="AE679" s="1">
        <f t="shared" si="231"/>
        <v>0.0135135135135135</v>
      </c>
      <c r="AF679" s="1">
        <f t="shared" si="232"/>
        <v>74</v>
      </c>
      <c r="AG679" s="1">
        <f t="shared" si="233"/>
        <v>0.74</v>
      </c>
      <c r="AH679" s="7">
        <f t="shared" si="234"/>
        <v>0.0992720463997227</v>
      </c>
      <c r="AI679" s="7" cm="1">
        <f t="array" ref="AI679">SQRT(SUMPRODUCT(N679:T679/100,(1-($N$4:$T$4/(SUMPRODUCT(N679:T679,$N$4:$T$4)/100)))^2))</f>
        <v>0.0287767213774032</v>
      </c>
      <c r="AJ679" s="7" cm="1">
        <f t="array" ref="AJ679">SUMPRODUCT(N679:T679,$N$3:$T$3)/100</f>
        <v>1.89809071555971</v>
      </c>
      <c r="AK679" s="7" cm="1">
        <f t="array" ref="AK679">SUMPRODUCT(N679:T679/100,($N$3:$T$3-(SUMPRODUCT(N679:T679,$N$3:$T$3)/100))^2)</f>
        <v>0.00140286012613509</v>
      </c>
      <c r="AL679" s="7" cm="1">
        <f t="array" ref="AL679">SUMPRODUCT(N679:T679/100,($N$2:$T$2-(SUMPRODUCT(N679:T679,$N$2:$T$2)/100))^2)</f>
        <v>1.81447215096026</v>
      </c>
      <c r="AM679" s="7" cm="1">
        <f t="array" ref="AM679">SUMPRODUCT(N679:T679,$N$2:$T$2)/100</f>
        <v>10.6799848968744</v>
      </c>
      <c r="AN679" s="1" cm="1">
        <f t="array" ref="AN679">SUMPRODUCT(N679:T679,$N$1:$T$1)/100</f>
        <v>1117.58124787837</v>
      </c>
      <c r="AO679" s="1" cm="1">
        <f t="array" ref="AO679">-8.314*SUMPRODUCT((N679:T679/100)*LN(N679:T679/100+0.000000000001))</f>
        <v>3.37316729791843</v>
      </c>
      <c r="AP679" s="1" cm="1">
        <f t="array" ref="AP679">SUMPRODUCT((N679:T679/100)^2)</f>
        <v>0.816295837323495</v>
      </c>
      <c r="AQ679" s="1" cm="1">
        <f t="array" ref="AQ679">1/SUMPRODUCT((N679:T679/100)^2)</f>
        <v>1.22504606084829</v>
      </c>
      <c r="AR679" s="1" t="s">
        <v>54</v>
      </c>
      <c r="AS679" s="6">
        <f t="shared" si="235"/>
        <v>0</v>
      </c>
      <c r="AT679" s="1">
        <v>969.85</v>
      </c>
      <c r="AU679" s="1">
        <v>4</v>
      </c>
      <c r="AV679" s="1">
        <v>0</v>
      </c>
      <c r="AW679" s="1">
        <v>449.85</v>
      </c>
      <c r="AX679" s="1">
        <v>2</v>
      </c>
      <c r="AY679" s="5">
        <f t="shared" si="236"/>
        <v>0</v>
      </c>
      <c r="AZ679" s="1">
        <f t="shared" si="237"/>
        <v>0</v>
      </c>
      <c r="BA679" s="1">
        <f t="shared" si="238"/>
        <v>899.7</v>
      </c>
      <c r="BB679" s="1">
        <f t="shared" si="239"/>
        <v>520</v>
      </c>
      <c r="BC679" s="1" t="s">
        <v>51</v>
      </c>
      <c r="BD679" s="1">
        <v>301</v>
      </c>
      <c r="BE679" s="1" t="s">
        <v>52</v>
      </c>
      <c r="BF679" s="1" t="s">
        <v>52</v>
      </c>
      <c r="BG679" s="1">
        <v>35</v>
      </c>
      <c r="BH679" s="1">
        <f t="shared" si="240"/>
        <v>1.14676924579523</v>
      </c>
      <c r="BI679" s="1">
        <f t="shared" si="241"/>
        <v>0.758709176213725</v>
      </c>
    </row>
    <row r="680" spans="1:61">
      <c r="A680" s="1">
        <v>645</v>
      </c>
      <c r="B680" s="1" t="s">
        <v>96</v>
      </c>
      <c r="C680" s="1" t="str">
        <f>_xlfn.XLOOKUP(A680,All!$A:$A,All!$C:$C,"")</f>
        <v>Cu-Cr-Mg-Ni-Si</v>
      </c>
      <c r="D680" s="1">
        <v>2</v>
      </c>
      <c r="E680" s="1" t="s">
        <v>1344</v>
      </c>
      <c r="F680" s="1">
        <f t="shared" si="220"/>
        <v>92.35</v>
      </c>
      <c r="G680" s="1">
        <v>0</v>
      </c>
      <c r="H680" s="1">
        <v>0.1</v>
      </c>
      <c r="I680" s="1">
        <v>0.15</v>
      </c>
      <c r="J680" s="1">
        <v>6</v>
      </c>
      <c r="K680" s="1">
        <v>1.4</v>
      </c>
      <c r="L680" s="1">
        <v>0</v>
      </c>
      <c r="M680" s="1" t="s">
        <v>1345</v>
      </c>
      <c r="N680" s="1" cm="1">
        <f t="array" ref="N680">(F680/$F$4)/SUMPRODUCT($F680:$L680/$F$4:$L$4)*100</f>
        <v>90.0727953600277</v>
      </c>
      <c r="O680" s="1" cm="1">
        <f t="array" ref="O680">(G680/$G$4)/SUMPRODUCT($F680:$L680/$F$4:$L$4)*100</f>
        <v>0</v>
      </c>
      <c r="P680" s="1" cm="1">
        <f t="array" ref="P680">(H680/$H$4)/SUMPRODUCT($F680:$L680/$F$4:$L$4)*100</f>
        <v>0.11919966218609</v>
      </c>
      <c r="Q680" s="1" cm="1">
        <f t="array" ref="Q680">(I680/$I$4)/SUMPRODUCT($F680:$L680/$F$4:$L$4)*100</f>
        <v>0.38250806223172</v>
      </c>
      <c r="R680" s="1" cm="1">
        <f t="array" ref="R680">(J680/$J$4)/SUMPRODUCT($F680:$L680/$F$4:$L$4)*100</f>
        <v>6.33592316122327</v>
      </c>
      <c r="S680" s="1" cm="1">
        <f t="array" ref="S680">(K680/$K$4)/SUMPRODUCT($F680:$L680/$F$4:$L$4)*100</f>
        <v>3.08957375433119</v>
      </c>
      <c r="T680" s="1" cm="1">
        <f t="array" ref="T680">(L680/$L$4)/SUMPRODUCT($F680:$L680/$F$4:$L$4)*100</f>
        <v>0</v>
      </c>
      <c r="U680" s="1">
        <f t="shared" si="221"/>
        <v>100</v>
      </c>
      <c r="V680" s="1">
        <f t="shared" si="222"/>
        <v>4.28571428571429</v>
      </c>
      <c r="W680" s="1">
        <f t="shared" si="223"/>
        <v>7.4</v>
      </c>
      <c r="X680" s="1">
        <f t="shared" si="224"/>
        <v>8.4</v>
      </c>
      <c r="Y680" s="1">
        <f t="shared" si="225"/>
        <v>0.0202702702702703</v>
      </c>
      <c r="Z680" s="1">
        <f t="shared" si="226"/>
        <v>0</v>
      </c>
      <c r="AA680" s="1">
        <f t="shared" si="227"/>
        <v>0</v>
      </c>
      <c r="AB680" s="1">
        <f t="shared" si="228"/>
        <v>0.1</v>
      </c>
      <c r="AC680" s="1">
        <f t="shared" si="229"/>
        <v>0</v>
      </c>
      <c r="AD680" s="1">
        <f t="shared" si="230"/>
        <v>1.1919966218609</v>
      </c>
      <c r="AE680" s="1">
        <f t="shared" si="231"/>
        <v>0.0135135135135135</v>
      </c>
      <c r="AF680" s="1">
        <f t="shared" si="232"/>
        <v>74</v>
      </c>
      <c r="AG680" s="1">
        <f t="shared" si="233"/>
        <v>0.74</v>
      </c>
      <c r="AH680" s="7">
        <f t="shared" si="234"/>
        <v>0.0992720463997227</v>
      </c>
      <c r="AI680" s="7" cm="1">
        <f t="array" ref="AI680">SQRT(SUMPRODUCT(N680:T680/100,(1-($N$4:$T$4/(SUMPRODUCT(N680:T680,$N$4:$T$4)/100)))^2))</f>
        <v>0.0287767213774032</v>
      </c>
      <c r="AJ680" s="7" cm="1">
        <f t="array" ref="AJ680">SUMPRODUCT(N680:T680,$N$3:$T$3)/100</f>
        <v>1.89809071555971</v>
      </c>
      <c r="AK680" s="7" cm="1">
        <f t="array" ref="AK680">SUMPRODUCT(N680:T680/100,($N$3:$T$3-(SUMPRODUCT(N680:T680,$N$3:$T$3)/100))^2)</f>
        <v>0.00140286012613509</v>
      </c>
      <c r="AL680" s="7" cm="1">
        <f t="array" ref="AL680">SUMPRODUCT(N680:T680/100,($N$2:$T$2-(SUMPRODUCT(N680:T680,$N$2:$T$2)/100))^2)</f>
        <v>1.81447215096026</v>
      </c>
      <c r="AM680" s="7" cm="1">
        <f t="array" ref="AM680">SUMPRODUCT(N680:T680,$N$2:$T$2)/100</f>
        <v>10.6799848968744</v>
      </c>
      <c r="AN680" s="1" cm="1">
        <f t="array" ref="AN680">SUMPRODUCT(N680:T680,$N$1:$T$1)/100</f>
        <v>1117.58124787837</v>
      </c>
      <c r="AO680" s="1" cm="1">
        <f t="array" ref="AO680">-8.314*SUMPRODUCT((N680:T680/100)*LN(N680:T680/100+0.000000000001))</f>
        <v>3.37316729791843</v>
      </c>
      <c r="AP680" s="1" cm="1">
        <f t="array" ref="AP680">SUMPRODUCT((N680:T680/100)^2)</f>
        <v>0.816295837323495</v>
      </c>
      <c r="AQ680" s="1" cm="1">
        <f t="array" ref="AQ680">1/SUMPRODUCT((N680:T680/100)^2)</f>
        <v>1.22504606084829</v>
      </c>
      <c r="AR680" s="1" t="s">
        <v>54</v>
      </c>
      <c r="AS680" s="6">
        <f t="shared" si="235"/>
        <v>0</v>
      </c>
      <c r="AT680" s="1">
        <v>969.85</v>
      </c>
      <c r="AU680" s="1">
        <v>4</v>
      </c>
      <c r="AV680" s="1">
        <v>0</v>
      </c>
      <c r="AW680" s="1">
        <v>449.85</v>
      </c>
      <c r="AX680" s="1">
        <v>3</v>
      </c>
      <c r="AY680" s="5">
        <f t="shared" si="236"/>
        <v>0</v>
      </c>
      <c r="AZ680" s="1">
        <f t="shared" si="237"/>
        <v>0</v>
      </c>
      <c r="BA680" s="1">
        <f t="shared" si="238"/>
        <v>1349.55</v>
      </c>
      <c r="BB680" s="1">
        <f t="shared" si="239"/>
        <v>520</v>
      </c>
      <c r="BC680" s="1" t="s">
        <v>51</v>
      </c>
      <c r="BD680" s="1">
        <v>302</v>
      </c>
      <c r="BE680" s="1" t="s">
        <v>52</v>
      </c>
      <c r="BF680" s="1" t="s">
        <v>52</v>
      </c>
      <c r="BG680" s="1">
        <v>35</v>
      </c>
      <c r="BH680" s="1">
        <f t="shared" si="240"/>
        <v>1.15963017085379</v>
      </c>
      <c r="BI680" s="1">
        <f t="shared" si="241"/>
        <v>0.757660487927601</v>
      </c>
    </row>
    <row r="681" spans="1:61">
      <c r="A681" s="1">
        <v>664</v>
      </c>
      <c r="B681" s="1" t="s">
        <v>96</v>
      </c>
      <c r="C681" s="1" t="str">
        <f>_xlfn.XLOOKUP(A681,All!$A:$A,All!$C:$C,"")</f>
        <v>Cu-Cr-Mg-Ni-Si</v>
      </c>
      <c r="D681" s="1">
        <v>2</v>
      </c>
      <c r="E681" s="1" t="s">
        <v>1344</v>
      </c>
      <c r="F681" s="1">
        <f t="shared" si="220"/>
        <v>92.35</v>
      </c>
      <c r="G681" s="1">
        <v>0</v>
      </c>
      <c r="H681" s="1">
        <v>0.1</v>
      </c>
      <c r="I681" s="1">
        <v>0.15</v>
      </c>
      <c r="J681" s="1">
        <v>6</v>
      </c>
      <c r="K681" s="1">
        <v>1.4</v>
      </c>
      <c r="L681" s="1">
        <v>0</v>
      </c>
      <c r="M681" s="1" t="s">
        <v>1345</v>
      </c>
      <c r="N681" s="1" cm="1">
        <f t="array" ref="N681">(F681/$F$4)/SUMPRODUCT($F681:$L681/$F$4:$L$4)*100</f>
        <v>90.0727953600277</v>
      </c>
      <c r="O681" s="1" cm="1">
        <f t="array" ref="O681">(G681/$G$4)/SUMPRODUCT($F681:$L681/$F$4:$L$4)*100</f>
        <v>0</v>
      </c>
      <c r="P681" s="1" cm="1">
        <f t="array" ref="P681">(H681/$H$4)/SUMPRODUCT($F681:$L681/$F$4:$L$4)*100</f>
        <v>0.11919966218609</v>
      </c>
      <c r="Q681" s="1" cm="1">
        <f t="array" ref="Q681">(I681/$I$4)/SUMPRODUCT($F681:$L681/$F$4:$L$4)*100</f>
        <v>0.38250806223172</v>
      </c>
      <c r="R681" s="1" cm="1">
        <f t="array" ref="R681">(J681/$J$4)/SUMPRODUCT($F681:$L681/$F$4:$L$4)*100</f>
        <v>6.33592316122327</v>
      </c>
      <c r="S681" s="1" cm="1">
        <f t="array" ref="S681">(K681/$K$4)/SUMPRODUCT($F681:$L681/$F$4:$L$4)*100</f>
        <v>3.08957375433119</v>
      </c>
      <c r="T681" s="1" cm="1">
        <f t="array" ref="T681">(L681/$L$4)/SUMPRODUCT($F681:$L681/$F$4:$L$4)*100</f>
        <v>0</v>
      </c>
      <c r="U681" s="1">
        <f t="shared" si="221"/>
        <v>100</v>
      </c>
      <c r="V681" s="1">
        <f t="shared" si="222"/>
        <v>4.28571428571429</v>
      </c>
      <c r="W681" s="1">
        <f t="shared" si="223"/>
        <v>7.4</v>
      </c>
      <c r="X681" s="1">
        <f t="shared" si="224"/>
        <v>8.4</v>
      </c>
      <c r="Y681" s="1">
        <f t="shared" si="225"/>
        <v>0.0202702702702703</v>
      </c>
      <c r="Z681" s="1">
        <f t="shared" si="226"/>
        <v>0</v>
      </c>
      <c r="AA681" s="1">
        <f t="shared" si="227"/>
        <v>0</v>
      </c>
      <c r="AB681" s="1">
        <f t="shared" si="228"/>
        <v>0.1</v>
      </c>
      <c r="AC681" s="1">
        <f t="shared" si="229"/>
        <v>0</v>
      </c>
      <c r="AD681" s="1">
        <f t="shared" si="230"/>
        <v>1.1919966218609</v>
      </c>
      <c r="AE681" s="1">
        <f t="shared" si="231"/>
        <v>0.0135135135135135</v>
      </c>
      <c r="AF681" s="1">
        <f t="shared" si="232"/>
        <v>74</v>
      </c>
      <c r="AG681" s="1">
        <f t="shared" si="233"/>
        <v>0.74</v>
      </c>
      <c r="AH681" s="7">
        <f t="shared" si="234"/>
        <v>0.0992720463997227</v>
      </c>
      <c r="AI681" s="7" cm="1">
        <f t="array" ref="AI681">SQRT(SUMPRODUCT(N681:T681/100,(1-($N$4:$T$4/(SUMPRODUCT(N681:T681,$N$4:$T$4)/100)))^2))</f>
        <v>0.0287767213774032</v>
      </c>
      <c r="AJ681" s="7" cm="1">
        <f t="array" ref="AJ681">SUMPRODUCT(N681:T681,$N$3:$T$3)/100</f>
        <v>1.89809071555971</v>
      </c>
      <c r="AK681" s="7" cm="1">
        <f t="array" ref="AK681">SUMPRODUCT(N681:T681/100,($N$3:$T$3-(SUMPRODUCT(N681:T681,$N$3:$T$3)/100))^2)</f>
        <v>0.00140286012613509</v>
      </c>
      <c r="AL681" s="7" cm="1">
        <f t="array" ref="AL681">SUMPRODUCT(N681:T681/100,($N$2:$T$2-(SUMPRODUCT(N681:T681,$N$2:$T$2)/100))^2)</f>
        <v>1.81447215096026</v>
      </c>
      <c r="AM681" s="7" cm="1">
        <f t="array" ref="AM681">SUMPRODUCT(N681:T681,$N$2:$T$2)/100</f>
        <v>10.6799848968744</v>
      </c>
      <c r="AN681" s="1" cm="1">
        <f t="array" ref="AN681">SUMPRODUCT(N681:T681,$N$1:$T$1)/100</f>
        <v>1117.58124787837</v>
      </c>
      <c r="AO681" s="1" cm="1">
        <f t="array" ref="AO681">-8.314*SUMPRODUCT((N681:T681/100)*LN(N681:T681/100+0.000000000001))</f>
        <v>3.37316729791843</v>
      </c>
      <c r="AP681" s="1" cm="1">
        <f t="array" ref="AP681">SUMPRODUCT((N681:T681/100)^2)</f>
        <v>0.816295837323495</v>
      </c>
      <c r="AQ681" s="1" cm="1">
        <f t="array" ref="AQ681">1/SUMPRODUCT((N681:T681/100)^2)</f>
        <v>1.22504606084829</v>
      </c>
      <c r="AR681" s="1" t="s">
        <v>50</v>
      </c>
      <c r="AS681" s="6">
        <f t="shared" si="235"/>
        <v>1</v>
      </c>
      <c r="AT681" s="1">
        <v>969.85</v>
      </c>
      <c r="AU681" s="1">
        <v>4</v>
      </c>
      <c r="AV681" s="1">
        <v>50</v>
      </c>
      <c r="AW681" s="1">
        <v>449.85</v>
      </c>
      <c r="AX681" s="1">
        <v>4</v>
      </c>
      <c r="AY681" s="5">
        <f t="shared" si="236"/>
        <v>224.925</v>
      </c>
      <c r="AZ681" s="1">
        <f t="shared" si="237"/>
        <v>2</v>
      </c>
      <c r="BA681" s="1">
        <f t="shared" si="238"/>
        <v>1799.4</v>
      </c>
      <c r="BB681" s="1">
        <f t="shared" si="239"/>
        <v>520</v>
      </c>
      <c r="BC681" s="1" t="s">
        <v>51</v>
      </c>
      <c r="BD681" s="1">
        <v>319</v>
      </c>
      <c r="BE681" s="1" t="s">
        <v>52</v>
      </c>
      <c r="BF681" s="1" t="s">
        <v>52</v>
      </c>
      <c r="BG681" s="1">
        <v>35</v>
      </c>
      <c r="BH681" s="1">
        <f t="shared" si="240"/>
        <v>1.3782658968494</v>
      </c>
      <c r="BI681" s="1">
        <f t="shared" si="241"/>
        <v>0.741549273895159</v>
      </c>
    </row>
    <row r="682" spans="1:61">
      <c r="A682" s="1">
        <v>593</v>
      </c>
      <c r="B682" s="1" t="s">
        <v>96</v>
      </c>
      <c r="C682" s="1" t="str">
        <f>_xlfn.XLOOKUP(A682,All!$A:$A,All!$C:$C,"")</f>
        <v>Cu-Cr-Mg-Ni-Si</v>
      </c>
      <c r="D682" s="1">
        <v>2</v>
      </c>
      <c r="E682" s="1" t="s">
        <v>1344</v>
      </c>
      <c r="F682" s="1">
        <f t="shared" si="220"/>
        <v>92.35</v>
      </c>
      <c r="G682" s="1">
        <v>0</v>
      </c>
      <c r="H682" s="1">
        <v>0.1</v>
      </c>
      <c r="I682" s="1">
        <v>0.15</v>
      </c>
      <c r="J682" s="1">
        <v>6</v>
      </c>
      <c r="K682" s="1">
        <v>1.4</v>
      </c>
      <c r="L682" s="1">
        <v>0</v>
      </c>
      <c r="M682" s="1" t="s">
        <v>1345</v>
      </c>
      <c r="N682" s="1" cm="1">
        <f t="array" ref="N682">(F682/$F$4)/SUMPRODUCT($F682:$L682/$F$4:$L$4)*100</f>
        <v>90.0727953600277</v>
      </c>
      <c r="O682" s="1" cm="1">
        <f t="array" ref="O682">(G682/$G$4)/SUMPRODUCT($F682:$L682/$F$4:$L$4)*100</f>
        <v>0</v>
      </c>
      <c r="P682" s="1" cm="1">
        <f t="array" ref="P682">(H682/$H$4)/SUMPRODUCT($F682:$L682/$F$4:$L$4)*100</f>
        <v>0.11919966218609</v>
      </c>
      <c r="Q682" s="1" cm="1">
        <f t="array" ref="Q682">(I682/$I$4)/SUMPRODUCT($F682:$L682/$F$4:$L$4)*100</f>
        <v>0.38250806223172</v>
      </c>
      <c r="R682" s="1" cm="1">
        <f t="array" ref="R682">(J682/$J$4)/SUMPRODUCT($F682:$L682/$F$4:$L$4)*100</f>
        <v>6.33592316122327</v>
      </c>
      <c r="S682" s="1" cm="1">
        <f t="array" ref="S682">(K682/$K$4)/SUMPRODUCT($F682:$L682/$F$4:$L$4)*100</f>
        <v>3.08957375433119</v>
      </c>
      <c r="T682" s="1" cm="1">
        <f t="array" ref="T682">(L682/$L$4)/SUMPRODUCT($F682:$L682/$F$4:$L$4)*100</f>
        <v>0</v>
      </c>
      <c r="U682" s="1">
        <f t="shared" si="221"/>
        <v>100</v>
      </c>
      <c r="V682" s="1">
        <f t="shared" si="222"/>
        <v>4.28571428571429</v>
      </c>
      <c r="W682" s="1">
        <f t="shared" si="223"/>
        <v>7.4</v>
      </c>
      <c r="X682" s="1">
        <f t="shared" si="224"/>
        <v>8.4</v>
      </c>
      <c r="Y682" s="1">
        <f t="shared" si="225"/>
        <v>0.0202702702702703</v>
      </c>
      <c r="Z682" s="1">
        <f t="shared" si="226"/>
        <v>0</v>
      </c>
      <c r="AA682" s="1">
        <f t="shared" si="227"/>
        <v>0</v>
      </c>
      <c r="AB682" s="1">
        <f t="shared" si="228"/>
        <v>0.1</v>
      </c>
      <c r="AC682" s="1">
        <f t="shared" si="229"/>
        <v>0</v>
      </c>
      <c r="AD682" s="1">
        <f t="shared" si="230"/>
        <v>1.1919966218609</v>
      </c>
      <c r="AE682" s="1">
        <f t="shared" si="231"/>
        <v>0.0135135135135135</v>
      </c>
      <c r="AF682" s="1">
        <f t="shared" si="232"/>
        <v>74</v>
      </c>
      <c r="AG682" s="1">
        <f t="shared" si="233"/>
        <v>0.74</v>
      </c>
      <c r="AH682" s="7">
        <f t="shared" si="234"/>
        <v>0.0992720463997227</v>
      </c>
      <c r="AI682" s="7" cm="1">
        <f t="array" ref="AI682">SQRT(SUMPRODUCT(N682:T682/100,(1-($N$4:$T$4/(SUMPRODUCT(N682:T682,$N$4:$T$4)/100)))^2))</f>
        <v>0.0287767213774032</v>
      </c>
      <c r="AJ682" s="7" cm="1">
        <f t="array" ref="AJ682">SUMPRODUCT(N682:T682,$N$3:$T$3)/100</f>
        <v>1.89809071555971</v>
      </c>
      <c r="AK682" s="7" cm="1">
        <f t="array" ref="AK682">SUMPRODUCT(N682:T682/100,($N$3:$T$3-(SUMPRODUCT(N682:T682,$N$3:$T$3)/100))^2)</f>
        <v>0.00140286012613509</v>
      </c>
      <c r="AL682" s="7" cm="1">
        <f t="array" ref="AL682">SUMPRODUCT(N682:T682/100,($N$2:$T$2-(SUMPRODUCT(N682:T682,$N$2:$T$2)/100))^2)</f>
        <v>1.81447215096026</v>
      </c>
      <c r="AM682" s="7" cm="1">
        <f t="array" ref="AM682">SUMPRODUCT(N682:T682,$N$2:$T$2)/100</f>
        <v>10.6799848968744</v>
      </c>
      <c r="AN682" s="1" cm="1">
        <f t="array" ref="AN682">SUMPRODUCT(N682:T682,$N$1:$T$1)/100</f>
        <v>1117.58124787837</v>
      </c>
      <c r="AO682" s="1" cm="1">
        <f t="array" ref="AO682">-8.314*SUMPRODUCT((N682:T682/100)*LN(N682:T682/100+0.000000000001))</f>
        <v>3.37316729791843</v>
      </c>
      <c r="AP682" s="1" cm="1">
        <f t="array" ref="AP682">SUMPRODUCT((N682:T682/100)^2)</f>
        <v>0.816295837323495</v>
      </c>
      <c r="AQ682" s="1" cm="1">
        <f t="array" ref="AQ682">1/SUMPRODUCT((N682:T682/100)^2)</f>
        <v>1.22504606084829</v>
      </c>
      <c r="AR682" s="1" t="s">
        <v>50</v>
      </c>
      <c r="AS682" s="6">
        <f t="shared" si="235"/>
        <v>1</v>
      </c>
      <c r="AT682" s="1">
        <v>969.85</v>
      </c>
      <c r="AU682" s="1">
        <v>4</v>
      </c>
      <c r="AV682" s="1">
        <v>80</v>
      </c>
      <c r="AW682" s="1">
        <v>449.85</v>
      </c>
      <c r="AX682" s="1">
        <v>1</v>
      </c>
      <c r="AY682" s="5">
        <f t="shared" si="236"/>
        <v>359.88</v>
      </c>
      <c r="AZ682" s="1">
        <f t="shared" si="237"/>
        <v>0.8</v>
      </c>
      <c r="BA682" s="1">
        <f t="shared" si="238"/>
        <v>449.85</v>
      </c>
      <c r="BB682" s="1">
        <f t="shared" si="239"/>
        <v>520</v>
      </c>
      <c r="BC682" s="1" t="s">
        <v>51</v>
      </c>
      <c r="BD682" s="1">
        <v>329</v>
      </c>
      <c r="BE682" s="1" t="s">
        <v>52</v>
      </c>
      <c r="BF682" s="1" t="s">
        <v>52</v>
      </c>
      <c r="BG682" s="1">
        <v>35</v>
      </c>
      <c r="BH682" s="1">
        <f t="shared" si="240"/>
        <v>1.50687514743505</v>
      </c>
      <c r="BI682" s="1">
        <f t="shared" si="241"/>
        <v>0.73363996111312</v>
      </c>
    </row>
    <row r="683" spans="1:61">
      <c r="A683" s="1">
        <v>591</v>
      </c>
      <c r="B683" s="1" t="s">
        <v>96</v>
      </c>
      <c r="C683" s="1" t="str">
        <f>_xlfn.XLOOKUP(A683,All!$A:$A,All!$C:$C,"")</f>
        <v>Cu-Cr-Mg-Ni-Si</v>
      </c>
      <c r="D683" s="1">
        <v>2</v>
      </c>
      <c r="E683" s="1" t="s">
        <v>1344</v>
      </c>
      <c r="F683" s="1">
        <f t="shared" si="220"/>
        <v>92.35</v>
      </c>
      <c r="G683" s="1">
        <v>0</v>
      </c>
      <c r="H683" s="1">
        <v>0.1</v>
      </c>
      <c r="I683" s="1">
        <v>0.15</v>
      </c>
      <c r="J683" s="1">
        <v>6</v>
      </c>
      <c r="K683" s="1">
        <v>1.4</v>
      </c>
      <c r="L683" s="1">
        <v>0</v>
      </c>
      <c r="M683" s="1" t="s">
        <v>1345</v>
      </c>
      <c r="N683" s="1" cm="1">
        <f t="array" ref="N683">(F683/$F$4)/SUMPRODUCT($F683:$L683/$F$4:$L$4)*100</f>
        <v>90.0727953600277</v>
      </c>
      <c r="O683" s="1" cm="1">
        <f t="array" ref="O683">(G683/$G$4)/SUMPRODUCT($F683:$L683/$F$4:$L$4)*100</f>
        <v>0</v>
      </c>
      <c r="P683" s="1" cm="1">
        <f t="array" ref="P683">(H683/$H$4)/SUMPRODUCT($F683:$L683/$F$4:$L$4)*100</f>
        <v>0.11919966218609</v>
      </c>
      <c r="Q683" s="1" cm="1">
        <f t="array" ref="Q683">(I683/$I$4)/SUMPRODUCT($F683:$L683/$F$4:$L$4)*100</f>
        <v>0.38250806223172</v>
      </c>
      <c r="R683" s="1" cm="1">
        <f t="array" ref="R683">(J683/$J$4)/SUMPRODUCT($F683:$L683/$F$4:$L$4)*100</f>
        <v>6.33592316122327</v>
      </c>
      <c r="S683" s="1" cm="1">
        <f t="array" ref="S683">(K683/$K$4)/SUMPRODUCT($F683:$L683/$F$4:$L$4)*100</f>
        <v>3.08957375433119</v>
      </c>
      <c r="T683" s="1" cm="1">
        <f t="array" ref="T683">(L683/$L$4)/SUMPRODUCT($F683:$L683/$F$4:$L$4)*100</f>
        <v>0</v>
      </c>
      <c r="U683" s="1">
        <f t="shared" si="221"/>
        <v>100</v>
      </c>
      <c r="V683" s="1">
        <f t="shared" si="222"/>
        <v>4.28571428571429</v>
      </c>
      <c r="W683" s="1">
        <f t="shared" si="223"/>
        <v>7.4</v>
      </c>
      <c r="X683" s="1">
        <f t="shared" si="224"/>
        <v>8.4</v>
      </c>
      <c r="Y683" s="1">
        <f t="shared" si="225"/>
        <v>0.0202702702702703</v>
      </c>
      <c r="Z683" s="1">
        <f t="shared" si="226"/>
        <v>0</v>
      </c>
      <c r="AA683" s="1">
        <f t="shared" si="227"/>
        <v>0</v>
      </c>
      <c r="AB683" s="1">
        <f t="shared" si="228"/>
        <v>0.1</v>
      </c>
      <c r="AC683" s="1">
        <f t="shared" si="229"/>
        <v>0</v>
      </c>
      <c r="AD683" s="1">
        <f t="shared" si="230"/>
        <v>1.1919966218609</v>
      </c>
      <c r="AE683" s="1">
        <f t="shared" si="231"/>
        <v>0.0135135135135135</v>
      </c>
      <c r="AF683" s="1">
        <f t="shared" si="232"/>
        <v>74</v>
      </c>
      <c r="AG683" s="1">
        <f t="shared" si="233"/>
        <v>0.74</v>
      </c>
      <c r="AH683" s="7">
        <f t="shared" si="234"/>
        <v>0.0992720463997227</v>
      </c>
      <c r="AI683" s="7" cm="1">
        <f t="array" ref="AI683">SQRT(SUMPRODUCT(N683:T683/100,(1-($N$4:$T$4/(SUMPRODUCT(N683:T683,$N$4:$T$4)/100)))^2))</f>
        <v>0.0287767213774032</v>
      </c>
      <c r="AJ683" s="7" cm="1">
        <f t="array" ref="AJ683">SUMPRODUCT(N683:T683,$N$3:$T$3)/100</f>
        <v>1.89809071555971</v>
      </c>
      <c r="AK683" s="7" cm="1">
        <f t="array" ref="AK683">SUMPRODUCT(N683:T683/100,($N$3:$T$3-(SUMPRODUCT(N683:T683,$N$3:$T$3)/100))^2)</f>
        <v>0.00140286012613509</v>
      </c>
      <c r="AL683" s="7" cm="1">
        <f t="array" ref="AL683">SUMPRODUCT(N683:T683/100,($N$2:$T$2-(SUMPRODUCT(N683:T683,$N$2:$T$2)/100))^2)</f>
        <v>1.81447215096026</v>
      </c>
      <c r="AM683" s="7" cm="1">
        <f t="array" ref="AM683">SUMPRODUCT(N683:T683,$N$2:$T$2)/100</f>
        <v>10.6799848968744</v>
      </c>
      <c r="AN683" s="1" cm="1">
        <f t="array" ref="AN683">SUMPRODUCT(N683:T683,$N$1:$T$1)/100</f>
        <v>1117.58124787837</v>
      </c>
      <c r="AO683" s="1" cm="1">
        <f t="array" ref="AO683">-8.314*SUMPRODUCT((N683:T683/100)*LN(N683:T683/100+0.000000000001))</f>
        <v>3.37316729791843</v>
      </c>
      <c r="AP683" s="1" cm="1">
        <f t="array" ref="AP683">SUMPRODUCT((N683:T683/100)^2)</f>
        <v>0.816295837323495</v>
      </c>
      <c r="AQ683" s="1" cm="1">
        <f t="array" ref="AQ683">1/SUMPRODUCT((N683:T683/100)^2)</f>
        <v>1.22504606084829</v>
      </c>
      <c r="AR683" s="1" t="s">
        <v>54</v>
      </c>
      <c r="AS683" s="6">
        <f t="shared" si="235"/>
        <v>0</v>
      </c>
      <c r="AT683" s="1">
        <v>969.85</v>
      </c>
      <c r="AU683" s="1">
        <v>4</v>
      </c>
      <c r="AV683" s="1">
        <v>0</v>
      </c>
      <c r="AW683" s="1">
        <v>499.85</v>
      </c>
      <c r="AX683" s="1">
        <v>1</v>
      </c>
      <c r="AY683" s="5">
        <f t="shared" si="236"/>
        <v>0</v>
      </c>
      <c r="AZ683" s="1">
        <f t="shared" si="237"/>
        <v>0</v>
      </c>
      <c r="BA683" s="1">
        <f t="shared" si="238"/>
        <v>499.85</v>
      </c>
      <c r="BB683" s="1">
        <f t="shared" si="239"/>
        <v>470</v>
      </c>
      <c r="BC683" s="1" t="s">
        <v>51</v>
      </c>
      <c r="BD683" s="1">
        <v>290</v>
      </c>
      <c r="BE683" s="1" t="s">
        <v>52</v>
      </c>
      <c r="BF683" s="1" t="s">
        <v>52</v>
      </c>
      <c r="BG683" s="1">
        <v>34</v>
      </c>
      <c r="BH683" s="1">
        <f t="shared" si="240"/>
        <v>1.00529907015101</v>
      </c>
      <c r="BI683" s="1">
        <f t="shared" si="241"/>
        <v>0.782523228550948</v>
      </c>
    </row>
    <row r="684" spans="1:61">
      <c r="A684" s="1">
        <v>581</v>
      </c>
      <c r="B684" s="1" t="s">
        <v>96</v>
      </c>
      <c r="C684" s="1" t="str">
        <f>_xlfn.XLOOKUP(A684,All!$A:$A,All!$C:$C,"")</f>
        <v>Cu-Cr-Mg-Ni-Si</v>
      </c>
      <c r="D684" s="1">
        <v>2</v>
      </c>
      <c r="E684" s="1" t="s">
        <v>1344</v>
      </c>
      <c r="F684" s="1">
        <f t="shared" si="220"/>
        <v>92.35</v>
      </c>
      <c r="G684" s="1">
        <v>0</v>
      </c>
      <c r="H684" s="1">
        <v>0.1</v>
      </c>
      <c r="I684" s="1">
        <v>0.15</v>
      </c>
      <c r="J684" s="1">
        <v>6</v>
      </c>
      <c r="K684" s="1">
        <v>1.4</v>
      </c>
      <c r="L684" s="1">
        <v>0</v>
      </c>
      <c r="M684" s="1" t="s">
        <v>1345</v>
      </c>
      <c r="N684" s="1" cm="1">
        <f t="array" ref="N684">(F684/$F$4)/SUMPRODUCT($F684:$L684/$F$4:$L$4)*100</f>
        <v>90.0727953600277</v>
      </c>
      <c r="O684" s="1" cm="1">
        <f t="array" ref="O684">(G684/$G$4)/SUMPRODUCT($F684:$L684/$F$4:$L$4)*100</f>
        <v>0</v>
      </c>
      <c r="P684" s="1" cm="1">
        <f t="array" ref="P684">(H684/$H$4)/SUMPRODUCT($F684:$L684/$F$4:$L$4)*100</f>
        <v>0.11919966218609</v>
      </c>
      <c r="Q684" s="1" cm="1">
        <f t="array" ref="Q684">(I684/$I$4)/SUMPRODUCT($F684:$L684/$F$4:$L$4)*100</f>
        <v>0.38250806223172</v>
      </c>
      <c r="R684" s="1" cm="1">
        <f t="array" ref="R684">(J684/$J$4)/SUMPRODUCT($F684:$L684/$F$4:$L$4)*100</f>
        <v>6.33592316122327</v>
      </c>
      <c r="S684" s="1" cm="1">
        <f t="array" ref="S684">(K684/$K$4)/SUMPRODUCT($F684:$L684/$F$4:$L$4)*100</f>
        <v>3.08957375433119</v>
      </c>
      <c r="T684" s="1" cm="1">
        <f t="array" ref="T684">(L684/$L$4)/SUMPRODUCT($F684:$L684/$F$4:$L$4)*100</f>
        <v>0</v>
      </c>
      <c r="U684" s="1">
        <f t="shared" si="221"/>
        <v>100</v>
      </c>
      <c r="V684" s="1">
        <f t="shared" si="222"/>
        <v>4.28571428571429</v>
      </c>
      <c r="W684" s="1">
        <f t="shared" si="223"/>
        <v>7.4</v>
      </c>
      <c r="X684" s="1">
        <f t="shared" si="224"/>
        <v>8.4</v>
      </c>
      <c r="Y684" s="1">
        <f t="shared" si="225"/>
        <v>0.0202702702702703</v>
      </c>
      <c r="Z684" s="1">
        <f t="shared" si="226"/>
        <v>0</v>
      </c>
      <c r="AA684" s="1">
        <f t="shared" si="227"/>
        <v>0</v>
      </c>
      <c r="AB684" s="1">
        <f t="shared" si="228"/>
        <v>0.1</v>
      </c>
      <c r="AC684" s="1">
        <f t="shared" si="229"/>
        <v>0</v>
      </c>
      <c r="AD684" s="1">
        <f t="shared" si="230"/>
        <v>1.1919966218609</v>
      </c>
      <c r="AE684" s="1">
        <f t="shared" si="231"/>
        <v>0.0135135135135135</v>
      </c>
      <c r="AF684" s="1">
        <f t="shared" si="232"/>
        <v>74</v>
      </c>
      <c r="AG684" s="1">
        <f t="shared" si="233"/>
        <v>0.74</v>
      </c>
      <c r="AH684" s="7">
        <f t="shared" si="234"/>
        <v>0.0992720463997227</v>
      </c>
      <c r="AI684" s="7" cm="1">
        <f t="array" ref="AI684">SQRT(SUMPRODUCT(N684:T684/100,(1-($N$4:$T$4/(SUMPRODUCT(N684:T684,$N$4:$T$4)/100)))^2))</f>
        <v>0.0287767213774032</v>
      </c>
      <c r="AJ684" s="7" cm="1">
        <f t="array" ref="AJ684">SUMPRODUCT(N684:T684,$N$3:$T$3)/100</f>
        <v>1.89809071555971</v>
      </c>
      <c r="AK684" s="7" cm="1">
        <f t="array" ref="AK684">SUMPRODUCT(N684:T684/100,($N$3:$T$3-(SUMPRODUCT(N684:T684,$N$3:$T$3)/100))^2)</f>
        <v>0.00140286012613509</v>
      </c>
      <c r="AL684" s="7" cm="1">
        <f t="array" ref="AL684">SUMPRODUCT(N684:T684/100,($N$2:$T$2-(SUMPRODUCT(N684:T684,$N$2:$T$2)/100))^2)</f>
        <v>1.81447215096026</v>
      </c>
      <c r="AM684" s="7" cm="1">
        <f t="array" ref="AM684">SUMPRODUCT(N684:T684,$N$2:$T$2)/100</f>
        <v>10.6799848968744</v>
      </c>
      <c r="AN684" s="1" cm="1">
        <f t="array" ref="AN684">SUMPRODUCT(N684:T684,$N$1:$T$1)/100</f>
        <v>1117.58124787837</v>
      </c>
      <c r="AO684" s="1" cm="1">
        <f t="array" ref="AO684">-8.314*SUMPRODUCT((N684:T684/100)*LN(N684:T684/100+0.000000000001))</f>
        <v>3.37316729791843</v>
      </c>
      <c r="AP684" s="1" cm="1">
        <f t="array" ref="AP684">SUMPRODUCT((N684:T684/100)^2)</f>
        <v>0.816295837323495</v>
      </c>
      <c r="AQ684" s="1" cm="1">
        <f t="array" ref="AQ684">1/SUMPRODUCT((N684:T684/100)^2)</f>
        <v>1.22504606084829</v>
      </c>
      <c r="AR684" s="1" t="s">
        <v>54</v>
      </c>
      <c r="AS684" s="6">
        <f t="shared" si="235"/>
        <v>0</v>
      </c>
      <c r="AT684" s="1">
        <v>969.85</v>
      </c>
      <c r="AU684" s="1">
        <v>4</v>
      </c>
      <c r="AV684" s="1">
        <v>0</v>
      </c>
      <c r="AW684" s="1">
        <v>499.85</v>
      </c>
      <c r="AX684" s="1">
        <v>0.75</v>
      </c>
      <c r="AY684" s="5">
        <f t="shared" si="236"/>
        <v>0</v>
      </c>
      <c r="AZ684" s="1">
        <f t="shared" si="237"/>
        <v>0</v>
      </c>
      <c r="BA684" s="1">
        <f t="shared" si="238"/>
        <v>374.8875</v>
      </c>
      <c r="BB684" s="1">
        <f t="shared" si="239"/>
        <v>470</v>
      </c>
      <c r="BC684" s="1" t="s">
        <v>51</v>
      </c>
      <c r="BD684" s="1">
        <v>294</v>
      </c>
      <c r="BE684" s="1" t="s">
        <v>52</v>
      </c>
      <c r="BF684" s="1" t="s">
        <v>52</v>
      </c>
      <c r="BG684" s="1">
        <v>34</v>
      </c>
      <c r="BH684" s="1">
        <f t="shared" si="240"/>
        <v>1.05674277038527</v>
      </c>
      <c r="BI684" s="1">
        <f t="shared" si="241"/>
        <v>0.777988873751503</v>
      </c>
    </row>
    <row r="685" spans="1:61">
      <c r="A685" s="1">
        <v>705</v>
      </c>
      <c r="B685" s="1" t="s">
        <v>96</v>
      </c>
      <c r="C685" s="1" t="str">
        <f>_xlfn.XLOOKUP(A685,All!$A:$A,All!$C:$C,"")</f>
        <v>Cu-Cr-Mg-Ni-Si</v>
      </c>
      <c r="D685" s="1">
        <v>2</v>
      </c>
      <c r="E685" s="1" t="s">
        <v>1344</v>
      </c>
      <c r="F685" s="1">
        <f t="shared" si="220"/>
        <v>92.35</v>
      </c>
      <c r="G685" s="1">
        <v>0</v>
      </c>
      <c r="H685" s="1">
        <v>0.1</v>
      </c>
      <c r="I685" s="1">
        <v>0.15</v>
      </c>
      <c r="J685" s="1">
        <v>6</v>
      </c>
      <c r="K685" s="1">
        <v>1.4</v>
      </c>
      <c r="L685" s="1">
        <v>0</v>
      </c>
      <c r="M685" s="1" t="s">
        <v>1345</v>
      </c>
      <c r="N685" s="1" cm="1">
        <f t="array" ref="N685">(F685/$F$4)/SUMPRODUCT($F685:$L685/$F$4:$L$4)*100</f>
        <v>90.0727953600277</v>
      </c>
      <c r="O685" s="1" cm="1">
        <f t="array" ref="O685">(G685/$G$4)/SUMPRODUCT($F685:$L685/$F$4:$L$4)*100</f>
        <v>0</v>
      </c>
      <c r="P685" s="1" cm="1">
        <f t="array" ref="P685">(H685/$H$4)/SUMPRODUCT($F685:$L685/$F$4:$L$4)*100</f>
        <v>0.11919966218609</v>
      </c>
      <c r="Q685" s="1" cm="1">
        <f t="array" ref="Q685">(I685/$I$4)/SUMPRODUCT($F685:$L685/$F$4:$L$4)*100</f>
        <v>0.38250806223172</v>
      </c>
      <c r="R685" s="1" cm="1">
        <f t="array" ref="R685">(J685/$J$4)/SUMPRODUCT($F685:$L685/$F$4:$L$4)*100</f>
        <v>6.33592316122327</v>
      </c>
      <c r="S685" s="1" cm="1">
        <f t="array" ref="S685">(K685/$K$4)/SUMPRODUCT($F685:$L685/$F$4:$L$4)*100</f>
        <v>3.08957375433119</v>
      </c>
      <c r="T685" s="1" cm="1">
        <f t="array" ref="T685">(L685/$L$4)/SUMPRODUCT($F685:$L685/$F$4:$L$4)*100</f>
        <v>0</v>
      </c>
      <c r="U685" s="1">
        <f t="shared" si="221"/>
        <v>100</v>
      </c>
      <c r="V685" s="1">
        <f t="shared" si="222"/>
        <v>4.28571428571429</v>
      </c>
      <c r="W685" s="1">
        <f t="shared" si="223"/>
        <v>7.4</v>
      </c>
      <c r="X685" s="1">
        <f t="shared" si="224"/>
        <v>8.4</v>
      </c>
      <c r="Y685" s="1">
        <f t="shared" si="225"/>
        <v>0.0202702702702703</v>
      </c>
      <c r="Z685" s="1">
        <f t="shared" si="226"/>
        <v>0</v>
      </c>
      <c r="AA685" s="1">
        <f t="shared" si="227"/>
        <v>0</v>
      </c>
      <c r="AB685" s="1">
        <f t="shared" si="228"/>
        <v>0.1</v>
      </c>
      <c r="AC685" s="1">
        <f t="shared" si="229"/>
        <v>0</v>
      </c>
      <c r="AD685" s="1">
        <f t="shared" si="230"/>
        <v>1.1919966218609</v>
      </c>
      <c r="AE685" s="1">
        <f t="shared" si="231"/>
        <v>0.0135135135135135</v>
      </c>
      <c r="AF685" s="1">
        <f t="shared" si="232"/>
        <v>74</v>
      </c>
      <c r="AG685" s="1">
        <f t="shared" si="233"/>
        <v>0.74</v>
      </c>
      <c r="AH685" s="7">
        <f t="shared" si="234"/>
        <v>0.0992720463997227</v>
      </c>
      <c r="AI685" s="7" cm="1">
        <f t="array" ref="AI685">SQRT(SUMPRODUCT(N685:T685/100,(1-($N$4:$T$4/(SUMPRODUCT(N685:T685,$N$4:$T$4)/100)))^2))</f>
        <v>0.0287767213774032</v>
      </c>
      <c r="AJ685" s="7" cm="1">
        <f t="array" ref="AJ685">SUMPRODUCT(N685:T685,$N$3:$T$3)/100</f>
        <v>1.89809071555971</v>
      </c>
      <c r="AK685" s="7" cm="1">
        <f t="array" ref="AK685">SUMPRODUCT(N685:T685/100,($N$3:$T$3-(SUMPRODUCT(N685:T685,$N$3:$T$3)/100))^2)</f>
        <v>0.00140286012613509</v>
      </c>
      <c r="AL685" s="7" cm="1">
        <f t="array" ref="AL685">SUMPRODUCT(N685:T685/100,($N$2:$T$2-(SUMPRODUCT(N685:T685,$N$2:$T$2)/100))^2)</f>
        <v>1.81447215096026</v>
      </c>
      <c r="AM685" s="7" cm="1">
        <f t="array" ref="AM685">SUMPRODUCT(N685:T685,$N$2:$T$2)/100</f>
        <v>10.6799848968744</v>
      </c>
      <c r="AN685" s="1" cm="1">
        <f t="array" ref="AN685">SUMPRODUCT(N685:T685,$N$1:$T$1)/100</f>
        <v>1117.58124787837</v>
      </c>
      <c r="AO685" s="1" cm="1">
        <f t="array" ref="AO685">-8.314*SUMPRODUCT((N685:T685/100)*LN(N685:T685/100+0.000000000001))</f>
        <v>3.37316729791843</v>
      </c>
      <c r="AP685" s="1" cm="1">
        <f t="array" ref="AP685">SUMPRODUCT((N685:T685/100)^2)</f>
        <v>0.816295837323495</v>
      </c>
      <c r="AQ685" s="1" cm="1">
        <f t="array" ref="AQ685">1/SUMPRODUCT((N685:T685/100)^2)</f>
        <v>1.22504606084829</v>
      </c>
      <c r="AR685" s="1" t="s">
        <v>54</v>
      </c>
      <c r="AS685" s="6">
        <f t="shared" si="235"/>
        <v>0</v>
      </c>
      <c r="AT685" s="1">
        <v>969.85</v>
      </c>
      <c r="AU685" s="1">
        <v>4</v>
      </c>
      <c r="AV685" s="1">
        <v>0</v>
      </c>
      <c r="AW685" s="1">
        <v>399.85</v>
      </c>
      <c r="AX685" s="1">
        <v>8</v>
      </c>
      <c r="AY685" s="5">
        <f t="shared" si="236"/>
        <v>0</v>
      </c>
      <c r="AZ685" s="1">
        <f t="shared" si="237"/>
        <v>0</v>
      </c>
      <c r="BA685" s="1">
        <f t="shared" si="238"/>
        <v>3198.8</v>
      </c>
      <c r="BB685" s="1">
        <f t="shared" si="239"/>
        <v>570</v>
      </c>
      <c r="BC685" s="1" t="s">
        <v>51</v>
      </c>
      <c r="BD685" s="1">
        <v>298</v>
      </c>
      <c r="BE685" s="1" t="s">
        <v>52</v>
      </c>
      <c r="BF685" s="1" t="s">
        <v>52</v>
      </c>
      <c r="BG685" s="1">
        <v>34</v>
      </c>
      <c r="BH685" s="1">
        <f t="shared" si="240"/>
        <v>1.10818647061953</v>
      </c>
      <c r="BI685" s="1">
        <f t="shared" si="241"/>
        <v>0.773622566197128</v>
      </c>
    </row>
    <row r="686" spans="1:61">
      <c r="A686" s="1">
        <v>727</v>
      </c>
      <c r="B686" s="1" t="s">
        <v>96</v>
      </c>
      <c r="C686" s="1" t="str">
        <f>_xlfn.XLOOKUP(A686,All!$A:$A,All!$C:$C,"")</f>
        <v>Cu-Cr-Mg-Ni-Si</v>
      </c>
      <c r="D686" s="1">
        <v>2</v>
      </c>
      <c r="E686" s="1" t="s">
        <v>1344</v>
      </c>
      <c r="F686" s="1">
        <f t="shared" si="220"/>
        <v>92.35</v>
      </c>
      <c r="G686" s="1">
        <v>0</v>
      </c>
      <c r="H686" s="1">
        <v>0.1</v>
      </c>
      <c r="I686" s="1">
        <v>0.15</v>
      </c>
      <c r="J686" s="1">
        <v>6</v>
      </c>
      <c r="K686" s="1">
        <v>1.4</v>
      </c>
      <c r="L686" s="1">
        <v>0</v>
      </c>
      <c r="M686" s="1" t="s">
        <v>1345</v>
      </c>
      <c r="N686" s="1" cm="1">
        <f t="array" ref="N686">(F686/$F$4)/SUMPRODUCT($F686:$L686/$F$4:$L$4)*100</f>
        <v>90.0727953600277</v>
      </c>
      <c r="O686" s="1" cm="1">
        <f t="array" ref="O686">(G686/$G$4)/SUMPRODUCT($F686:$L686/$F$4:$L$4)*100</f>
        <v>0</v>
      </c>
      <c r="P686" s="1" cm="1">
        <f t="array" ref="P686">(H686/$H$4)/SUMPRODUCT($F686:$L686/$F$4:$L$4)*100</f>
        <v>0.11919966218609</v>
      </c>
      <c r="Q686" s="1" cm="1">
        <f t="array" ref="Q686">(I686/$I$4)/SUMPRODUCT($F686:$L686/$F$4:$L$4)*100</f>
        <v>0.38250806223172</v>
      </c>
      <c r="R686" s="1" cm="1">
        <f t="array" ref="R686">(J686/$J$4)/SUMPRODUCT($F686:$L686/$F$4:$L$4)*100</f>
        <v>6.33592316122327</v>
      </c>
      <c r="S686" s="1" cm="1">
        <f t="array" ref="S686">(K686/$K$4)/SUMPRODUCT($F686:$L686/$F$4:$L$4)*100</f>
        <v>3.08957375433119</v>
      </c>
      <c r="T686" s="1" cm="1">
        <f t="array" ref="T686">(L686/$L$4)/SUMPRODUCT($F686:$L686/$F$4:$L$4)*100</f>
        <v>0</v>
      </c>
      <c r="U686" s="1">
        <f t="shared" si="221"/>
        <v>100</v>
      </c>
      <c r="V686" s="1">
        <f t="shared" si="222"/>
        <v>4.28571428571429</v>
      </c>
      <c r="W686" s="1">
        <f t="shared" si="223"/>
        <v>7.4</v>
      </c>
      <c r="X686" s="1">
        <f t="shared" si="224"/>
        <v>8.4</v>
      </c>
      <c r="Y686" s="1">
        <f t="shared" si="225"/>
        <v>0.0202702702702703</v>
      </c>
      <c r="Z686" s="1">
        <f t="shared" si="226"/>
        <v>0</v>
      </c>
      <c r="AA686" s="1">
        <f t="shared" si="227"/>
        <v>0</v>
      </c>
      <c r="AB686" s="1">
        <f t="shared" si="228"/>
        <v>0.1</v>
      </c>
      <c r="AC686" s="1">
        <f t="shared" si="229"/>
        <v>0</v>
      </c>
      <c r="AD686" s="1">
        <f t="shared" si="230"/>
        <v>1.1919966218609</v>
      </c>
      <c r="AE686" s="1">
        <f t="shared" si="231"/>
        <v>0.0135135135135135</v>
      </c>
      <c r="AF686" s="1">
        <f t="shared" si="232"/>
        <v>74</v>
      </c>
      <c r="AG686" s="1">
        <f t="shared" si="233"/>
        <v>0.74</v>
      </c>
      <c r="AH686" s="7">
        <f t="shared" si="234"/>
        <v>0.0992720463997227</v>
      </c>
      <c r="AI686" s="7" cm="1">
        <f t="array" ref="AI686">SQRT(SUMPRODUCT(N686:T686/100,(1-($N$4:$T$4/(SUMPRODUCT(N686:T686,$N$4:$T$4)/100)))^2))</f>
        <v>0.0287767213774032</v>
      </c>
      <c r="AJ686" s="7" cm="1">
        <f t="array" ref="AJ686">SUMPRODUCT(N686:T686,$N$3:$T$3)/100</f>
        <v>1.89809071555971</v>
      </c>
      <c r="AK686" s="7" cm="1">
        <f t="array" ref="AK686">SUMPRODUCT(N686:T686/100,($N$3:$T$3-(SUMPRODUCT(N686:T686,$N$3:$T$3)/100))^2)</f>
        <v>0.00140286012613509</v>
      </c>
      <c r="AL686" s="7" cm="1">
        <f t="array" ref="AL686">SUMPRODUCT(N686:T686/100,($N$2:$T$2-(SUMPRODUCT(N686:T686,$N$2:$T$2)/100))^2)</f>
        <v>1.81447215096026</v>
      </c>
      <c r="AM686" s="7" cm="1">
        <f t="array" ref="AM686">SUMPRODUCT(N686:T686,$N$2:$T$2)/100</f>
        <v>10.6799848968744</v>
      </c>
      <c r="AN686" s="1" cm="1">
        <f t="array" ref="AN686">SUMPRODUCT(N686:T686,$N$1:$T$1)/100</f>
        <v>1117.58124787837</v>
      </c>
      <c r="AO686" s="1" cm="1">
        <f t="array" ref="AO686">-8.314*SUMPRODUCT((N686:T686/100)*LN(N686:T686/100+0.000000000001))</f>
        <v>3.37316729791843</v>
      </c>
      <c r="AP686" s="1" cm="1">
        <f t="array" ref="AP686">SUMPRODUCT((N686:T686/100)^2)</f>
        <v>0.816295837323495</v>
      </c>
      <c r="AQ686" s="1" cm="1">
        <f t="array" ref="AQ686">1/SUMPRODUCT((N686:T686/100)^2)</f>
        <v>1.22504606084829</v>
      </c>
      <c r="AR686" s="1" t="s">
        <v>54</v>
      </c>
      <c r="AS686" s="6">
        <f t="shared" si="235"/>
        <v>0</v>
      </c>
      <c r="AT686" s="1">
        <v>969.85</v>
      </c>
      <c r="AU686" s="1">
        <v>4</v>
      </c>
      <c r="AV686" s="1">
        <v>0</v>
      </c>
      <c r="AW686" s="1">
        <v>399.85</v>
      </c>
      <c r="AX686" s="1">
        <v>10</v>
      </c>
      <c r="AY686" s="5">
        <f t="shared" si="236"/>
        <v>0</v>
      </c>
      <c r="AZ686" s="1">
        <f t="shared" si="237"/>
        <v>0</v>
      </c>
      <c r="BA686" s="1">
        <f t="shared" si="238"/>
        <v>3998.5</v>
      </c>
      <c r="BB686" s="1">
        <f t="shared" si="239"/>
        <v>570</v>
      </c>
      <c r="BC686" s="1" t="s">
        <v>51</v>
      </c>
      <c r="BD686" s="1">
        <v>298</v>
      </c>
      <c r="BE686" s="1" t="s">
        <v>52</v>
      </c>
      <c r="BF686" s="1" t="s">
        <v>52</v>
      </c>
      <c r="BG686" s="1">
        <v>34</v>
      </c>
      <c r="BH686" s="1">
        <f t="shared" si="240"/>
        <v>1.10818647061953</v>
      </c>
      <c r="BI686" s="1">
        <f t="shared" si="241"/>
        <v>0.773622566197128</v>
      </c>
    </row>
    <row r="687" spans="1:61">
      <c r="A687" s="1">
        <v>737</v>
      </c>
      <c r="B687" s="1" t="s">
        <v>96</v>
      </c>
      <c r="C687" s="1" t="str">
        <f>_xlfn.XLOOKUP(A687,All!$A:$A,All!$C:$C,"")</f>
        <v>Cu-Cr-Mg-Ni-Si</v>
      </c>
      <c r="D687" s="1">
        <v>2</v>
      </c>
      <c r="E687" s="1" t="s">
        <v>1344</v>
      </c>
      <c r="F687" s="1">
        <f t="shared" si="220"/>
        <v>92.35</v>
      </c>
      <c r="G687" s="1">
        <v>0</v>
      </c>
      <c r="H687" s="1">
        <v>0.1</v>
      </c>
      <c r="I687" s="1">
        <v>0.15</v>
      </c>
      <c r="J687" s="1">
        <v>6</v>
      </c>
      <c r="K687" s="1">
        <v>1.4</v>
      </c>
      <c r="L687" s="1">
        <v>0</v>
      </c>
      <c r="M687" s="1" t="s">
        <v>1345</v>
      </c>
      <c r="N687" s="1" cm="1">
        <f t="array" ref="N687">(F687/$F$4)/SUMPRODUCT($F687:$L687/$F$4:$L$4)*100</f>
        <v>90.0727953600277</v>
      </c>
      <c r="O687" s="1" cm="1">
        <f t="array" ref="O687">(G687/$G$4)/SUMPRODUCT($F687:$L687/$F$4:$L$4)*100</f>
        <v>0</v>
      </c>
      <c r="P687" s="1" cm="1">
        <f t="array" ref="P687">(H687/$H$4)/SUMPRODUCT($F687:$L687/$F$4:$L$4)*100</f>
        <v>0.11919966218609</v>
      </c>
      <c r="Q687" s="1" cm="1">
        <f t="array" ref="Q687">(I687/$I$4)/SUMPRODUCT($F687:$L687/$F$4:$L$4)*100</f>
        <v>0.38250806223172</v>
      </c>
      <c r="R687" s="1" cm="1">
        <f t="array" ref="R687">(J687/$J$4)/SUMPRODUCT($F687:$L687/$F$4:$L$4)*100</f>
        <v>6.33592316122327</v>
      </c>
      <c r="S687" s="1" cm="1">
        <f t="array" ref="S687">(K687/$K$4)/SUMPRODUCT($F687:$L687/$F$4:$L$4)*100</f>
        <v>3.08957375433119</v>
      </c>
      <c r="T687" s="1" cm="1">
        <f t="array" ref="T687">(L687/$L$4)/SUMPRODUCT($F687:$L687/$F$4:$L$4)*100</f>
        <v>0</v>
      </c>
      <c r="U687" s="1">
        <f t="shared" si="221"/>
        <v>100</v>
      </c>
      <c r="V687" s="1">
        <f t="shared" si="222"/>
        <v>4.28571428571429</v>
      </c>
      <c r="W687" s="1">
        <f t="shared" si="223"/>
        <v>7.4</v>
      </c>
      <c r="X687" s="1">
        <f t="shared" si="224"/>
        <v>8.4</v>
      </c>
      <c r="Y687" s="1">
        <f t="shared" si="225"/>
        <v>0.0202702702702703</v>
      </c>
      <c r="Z687" s="1">
        <f t="shared" si="226"/>
        <v>0</v>
      </c>
      <c r="AA687" s="1">
        <f t="shared" si="227"/>
        <v>0</v>
      </c>
      <c r="AB687" s="1">
        <f t="shared" si="228"/>
        <v>0.1</v>
      </c>
      <c r="AC687" s="1">
        <f t="shared" si="229"/>
        <v>0</v>
      </c>
      <c r="AD687" s="1">
        <f t="shared" si="230"/>
        <v>1.1919966218609</v>
      </c>
      <c r="AE687" s="1">
        <f t="shared" si="231"/>
        <v>0.0135135135135135</v>
      </c>
      <c r="AF687" s="1">
        <f t="shared" si="232"/>
        <v>74</v>
      </c>
      <c r="AG687" s="1">
        <f t="shared" si="233"/>
        <v>0.74</v>
      </c>
      <c r="AH687" s="7">
        <f t="shared" si="234"/>
        <v>0.0992720463997227</v>
      </c>
      <c r="AI687" s="7" cm="1">
        <f t="array" ref="AI687">SQRT(SUMPRODUCT(N687:T687/100,(1-($N$4:$T$4/(SUMPRODUCT(N687:T687,$N$4:$T$4)/100)))^2))</f>
        <v>0.0287767213774032</v>
      </c>
      <c r="AJ687" s="7" cm="1">
        <f t="array" ref="AJ687">SUMPRODUCT(N687:T687,$N$3:$T$3)/100</f>
        <v>1.89809071555971</v>
      </c>
      <c r="AK687" s="7" cm="1">
        <f t="array" ref="AK687">SUMPRODUCT(N687:T687/100,($N$3:$T$3-(SUMPRODUCT(N687:T687,$N$3:$T$3)/100))^2)</f>
        <v>0.00140286012613509</v>
      </c>
      <c r="AL687" s="7" cm="1">
        <f t="array" ref="AL687">SUMPRODUCT(N687:T687/100,($N$2:$T$2-(SUMPRODUCT(N687:T687,$N$2:$T$2)/100))^2)</f>
        <v>1.81447215096026</v>
      </c>
      <c r="AM687" s="7" cm="1">
        <f t="array" ref="AM687">SUMPRODUCT(N687:T687,$N$2:$T$2)/100</f>
        <v>10.6799848968744</v>
      </c>
      <c r="AN687" s="1" cm="1">
        <f t="array" ref="AN687">SUMPRODUCT(N687:T687,$N$1:$T$1)/100</f>
        <v>1117.58124787837</v>
      </c>
      <c r="AO687" s="1" cm="1">
        <f t="array" ref="AO687">-8.314*SUMPRODUCT((N687:T687/100)*LN(N687:T687/100+0.000000000001))</f>
        <v>3.37316729791843</v>
      </c>
      <c r="AP687" s="1" cm="1">
        <f t="array" ref="AP687">SUMPRODUCT((N687:T687/100)^2)</f>
        <v>0.816295837323495</v>
      </c>
      <c r="AQ687" s="1" cm="1">
        <f t="array" ref="AQ687">1/SUMPRODUCT((N687:T687/100)^2)</f>
        <v>1.22504606084829</v>
      </c>
      <c r="AR687" s="1" t="s">
        <v>54</v>
      </c>
      <c r="AS687" s="6">
        <f t="shared" si="235"/>
        <v>0</v>
      </c>
      <c r="AT687" s="1">
        <v>969.85</v>
      </c>
      <c r="AU687" s="1">
        <v>4</v>
      </c>
      <c r="AV687" s="1">
        <v>0</v>
      </c>
      <c r="AW687" s="1">
        <v>399.85</v>
      </c>
      <c r="AX687" s="1">
        <v>12</v>
      </c>
      <c r="AY687" s="5">
        <f t="shared" si="236"/>
        <v>0</v>
      </c>
      <c r="AZ687" s="1">
        <f t="shared" si="237"/>
        <v>0</v>
      </c>
      <c r="BA687" s="1">
        <f t="shared" si="238"/>
        <v>4798.2</v>
      </c>
      <c r="BB687" s="1">
        <f t="shared" si="239"/>
        <v>570</v>
      </c>
      <c r="BC687" s="1" t="s">
        <v>51</v>
      </c>
      <c r="BD687" s="1">
        <v>298</v>
      </c>
      <c r="BE687" s="1" t="s">
        <v>52</v>
      </c>
      <c r="BF687" s="1" t="s">
        <v>52</v>
      </c>
      <c r="BG687" s="1">
        <v>34</v>
      </c>
      <c r="BH687" s="1">
        <f t="shared" si="240"/>
        <v>1.10818647061953</v>
      </c>
      <c r="BI687" s="1">
        <f t="shared" si="241"/>
        <v>0.773622566197128</v>
      </c>
    </row>
    <row r="688" spans="1:61">
      <c r="A688" s="1">
        <v>756</v>
      </c>
      <c r="B688" s="1" t="s">
        <v>96</v>
      </c>
      <c r="C688" s="1" t="str">
        <f>_xlfn.XLOOKUP(A688,All!$A:$A,All!$C:$C,"")</f>
        <v>Cu-Cr-Mg-Ni-Si</v>
      </c>
      <c r="D688" s="1">
        <v>2</v>
      </c>
      <c r="E688" s="1" t="s">
        <v>1344</v>
      </c>
      <c r="F688" s="1">
        <f t="shared" si="220"/>
        <v>92.35</v>
      </c>
      <c r="G688" s="1">
        <v>0</v>
      </c>
      <c r="H688" s="1">
        <v>0.1</v>
      </c>
      <c r="I688" s="1">
        <v>0.15</v>
      </c>
      <c r="J688" s="1">
        <v>6</v>
      </c>
      <c r="K688" s="1">
        <v>1.4</v>
      </c>
      <c r="L688" s="1">
        <v>0</v>
      </c>
      <c r="M688" s="1" t="s">
        <v>1345</v>
      </c>
      <c r="N688" s="1" cm="1">
        <f t="array" ref="N688">(F688/$F$4)/SUMPRODUCT($F688:$L688/$F$4:$L$4)*100</f>
        <v>90.0727953600277</v>
      </c>
      <c r="O688" s="1" cm="1">
        <f t="array" ref="O688">(G688/$G$4)/SUMPRODUCT($F688:$L688/$F$4:$L$4)*100</f>
        <v>0</v>
      </c>
      <c r="P688" s="1" cm="1">
        <f t="array" ref="P688">(H688/$H$4)/SUMPRODUCT($F688:$L688/$F$4:$L$4)*100</f>
        <v>0.11919966218609</v>
      </c>
      <c r="Q688" s="1" cm="1">
        <f t="array" ref="Q688">(I688/$I$4)/SUMPRODUCT($F688:$L688/$F$4:$L$4)*100</f>
        <v>0.38250806223172</v>
      </c>
      <c r="R688" s="1" cm="1">
        <f t="array" ref="R688">(J688/$J$4)/SUMPRODUCT($F688:$L688/$F$4:$L$4)*100</f>
        <v>6.33592316122327</v>
      </c>
      <c r="S688" s="1" cm="1">
        <f t="array" ref="S688">(K688/$K$4)/SUMPRODUCT($F688:$L688/$F$4:$L$4)*100</f>
        <v>3.08957375433119</v>
      </c>
      <c r="T688" s="1" cm="1">
        <f t="array" ref="T688">(L688/$L$4)/SUMPRODUCT($F688:$L688/$F$4:$L$4)*100</f>
        <v>0</v>
      </c>
      <c r="U688" s="1">
        <f t="shared" si="221"/>
        <v>100</v>
      </c>
      <c r="V688" s="1">
        <f t="shared" si="222"/>
        <v>4.28571428571429</v>
      </c>
      <c r="W688" s="1">
        <f t="shared" si="223"/>
        <v>7.4</v>
      </c>
      <c r="X688" s="1">
        <f t="shared" si="224"/>
        <v>8.4</v>
      </c>
      <c r="Y688" s="1">
        <f t="shared" si="225"/>
        <v>0.0202702702702703</v>
      </c>
      <c r="Z688" s="1">
        <f t="shared" si="226"/>
        <v>0</v>
      </c>
      <c r="AA688" s="1">
        <f t="shared" si="227"/>
        <v>0</v>
      </c>
      <c r="AB688" s="1">
        <f t="shared" si="228"/>
        <v>0.1</v>
      </c>
      <c r="AC688" s="1">
        <f t="shared" si="229"/>
        <v>0</v>
      </c>
      <c r="AD688" s="1">
        <f t="shared" si="230"/>
        <v>1.1919966218609</v>
      </c>
      <c r="AE688" s="1">
        <f t="shared" si="231"/>
        <v>0.0135135135135135</v>
      </c>
      <c r="AF688" s="1">
        <f t="shared" si="232"/>
        <v>74</v>
      </c>
      <c r="AG688" s="1">
        <f t="shared" si="233"/>
        <v>0.74</v>
      </c>
      <c r="AH688" s="7">
        <f t="shared" si="234"/>
        <v>0.0992720463997227</v>
      </c>
      <c r="AI688" s="7" cm="1">
        <f t="array" ref="AI688">SQRT(SUMPRODUCT(N688:T688/100,(1-($N$4:$T$4/(SUMPRODUCT(N688:T688,$N$4:$T$4)/100)))^2))</f>
        <v>0.0287767213774032</v>
      </c>
      <c r="AJ688" s="7" cm="1">
        <f t="array" ref="AJ688">SUMPRODUCT(N688:T688,$N$3:$T$3)/100</f>
        <v>1.89809071555971</v>
      </c>
      <c r="AK688" s="7" cm="1">
        <f t="array" ref="AK688">SUMPRODUCT(N688:T688/100,($N$3:$T$3-(SUMPRODUCT(N688:T688,$N$3:$T$3)/100))^2)</f>
        <v>0.00140286012613509</v>
      </c>
      <c r="AL688" s="7" cm="1">
        <f t="array" ref="AL688">SUMPRODUCT(N688:T688/100,($N$2:$T$2-(SUMPRODUCT(N688:T688,$N$2:$T$2)/100))^2)</f>
        <v>1.81447215096026</v>
      </c>
      <c r="AM688" s="7" cm="1">
        <f t="array" ref="AM688">SUMPRODUCT(N688:T688,$N$2:$T$2)/100</f>
        <v>10.6799848968744</v>
      </c>
      <c r="AN688" s="1" cm="1">
        <f t="array" ref="AN688">SUMPRODUCT(N688:T688,$N$1:$T$1)/100</f>
        <v>1117.58124787837</v>
      </c>
      <c r="AO688" s="1" cm="1">
        <f t="array" ref="AO688">-8.314*SUMPRODUCT((N688:T688/100)*LN(N688:T688/100+0.000000000001))</f>
        <v>3.37316729791843</v>
      </c>
      <c r="AP688" s="1" cm="1">
        <f t="array" ref="AP688">SUMPRODUCT((N688:T688/100)^2)</f>
        <v>0.816295837323495</v>
      </c>
      <c r="AQ688" s="1" cm="1">
        <f t="array" ref="AQ688">1/SUMPRODUCT((N688:T688/100)^2)</f>
        <v>1.22504606084829</v>
      </c>
      <c r="AR688" s="1" t="s">
        <v>54</v>
      </c>
      <c r="AS688" s="6">
        <f t="shared" si="235"/>
        <v>0</v>
      </c>
      <c r="AT688" s="1">
        <v>969.85</v>
      </c>
      <c r="AU688" s="1">
        <v>4</v>
      </c>
      <c r="AV688" s="1">
        <v>0</v>
      </c>
      <c r="AW688" s="1">
        <v>399.85</v>
      </c>
      <c r="AX688" s="1">
        <v>14</v>
      </c>
      <c r="AY688" s="5">
        <f t="shared" si="236"/>
        <v>0</v>
      </c>
      <c r="AZ688" s="1">
        <f t="shared" si="237"/>
        <v>0</v>
      </c>
      <c r="BA688" s="1">
        <f t="shared" si="238"/>
        <v>5597.9</v>
      </c>
      <c r="BB688" s="1">
        <f t="shared" si="239"/>
        <v>570</v>
      </c>
      <c r="BC688" s="1" t="s">
        <v>51</v>
      </c>
      <c r="BD688" s="1">
        <v>298</v>
      </c>
      <c r="BE688" s="1" t="s">
        <v>52</v>
      </c>
      <c r="BF688" s="1" t="s">
        <v>52</v>
      </c>
      <c r="BG688" s="1">
        <v>34</v>
      </c>
      <c r="BH688" s="1">
        <f t="shared" si="240"/>
        <v>1.10818647061953</v>
      </c>
      <c r="BI688" s="1">
        <f t="shared" si="241"/>
        <v>0.773622566197128</v>
      </c>
    </row>
    <row r="689" spans="1:61">
      <c r="A689" s="1">
        <v>647</v>
      </c>
      <c r="B689" s="1" t="s">
        <v>96</v>
      </c>
      <c r="C689" s="1" t="str">
        <f>_xlfn.XLOOKUP(A689,All!$A:$A,All!$C:$C,"")</f>
        <v>Cu-Cr-Mg-Ni-Si</v>
      </c>
      <c r="D689" s="1">
        <v>2</v>
      </c>
      <c r="E689" s="1" t="s">
        <v>1344</v>
      </c>
      <c r="F689" s="1">
        <f t="shared" si="220"/>
        <v>92.35</v>
      </c>
      <c r="G689" s="1">
        <v>0</v>
      </c>
      <c r="H689" s="1">
        <v>0.1</v>
      </c>
      <c r="I689" s="1">
        <v>0.15</v>
      </c>
      <c r="J689" s="1">
        <v>6</v>
      </c>
      <c r="K689" s="1">
        <v>1.4</v>
      </c>
      <c r="L689" s="1">
        <v>0</v>
      </c>
      <c r="M689" s="1" t="s">
        <v>1345</v>
      </c>
      <c r="N689" s="1" cm="1">
        <f t="array" ref="N689">(F689/$F$4)/SUMPRODUCT($F689:$L689/$F$4:$L$4)*100</f>
        <v>90.0727953600277</v>
      </c>
      <c r="O689" s="1" cm="1">
        <f t="array" ref="O689">(G689/$G$4)/SUMPRODUCT($F689:$L689/$F$4:$L$4)*100</f>
        <v>0</v>
      </c>
      <c r="P689" s="1" cm="1">
        <f t="array" ref="P689">(H689/$H$4)/SUMPRODUCT($F689:$L689/$F$4:$L$4)*100</f>
        <v>0.11919966218609</v>
      </c>
      <c r="Q689" s="1" cm="1">
        <f t="array" ref="Q689">(I689/$I$4)/SUMPRODUCT($F689:$L689/$F$4:$L$4)*100</f>
        <v>0.38250806223172</v>
      </c>
      <c r="R689" s="1" cm="1">
        <f t="array" ref="R689">(J689/$J$4)/SUMPRODUCT($F689:$L689/$F$4:$L$4)*100</f>
        <v>6.33592316122327</v>
      </c>
      <c r="S689" s="1" cm="1">
        <f t="array" ref="S689">(K689/$K$4)/SUMPRODUCT($F689:$L689/$F$4:$L$4)*100</f>
        <v>3.08957375433119</v>
      </c>
      <c r="T689" s="1" cm="1">
        <f t="array" ref="T689">(L689/$L$4)/SUMPRODUCT($F689:$L689/$F$4:$L$4)*100</f>
        <v>0</v>
      </c>
      <c r="U689" s="1">
        <f t="shared" si="221"/>
        <v>100</v>
      </c>
      <c r="V689" s="1">
        <f t="shared" si="222"/>
        <v>4.28571428571429</v>
      </c>
      <c r="W689" s="1">
        <f t="shared" si="223"/>
        <v>7.4</v>
      </c>
      <c r="X689" s="1">
        <f t="shared" si="224"/>
        <v>8.4</v>
      </c>
      <c r="Y689" s="1">
        <f t="shared" si="225"/>
        <v>0.0202702702702703</v>
      </c>
      <c r="Z689" s="1">
        <f t="shared" si="226"/>
        <v>0</v>
      </c>
      <c r="AA689" s="1">
        <f t="shared" si="227"/>
        <v>0</v>
      </c>
      <c r="AB689" s="1">
        <f t="shared" si="228"/>
        <v>0.1</v>
      </c>
      <c r="AC689" s="1">
        <f t="shared" si="229"/>
        <v>0</v>
      </c>
      <c r="AD689" s="1">
        <f t="shared" si="230"/>
        <v>1.1919966218609</v>
      </c>
      <c r="AE689" s="1">
        <f t="shared" si="231"/>
        <v>0.0135135135135135</v>
      </c>
      <c r="AF689" s="1">
        <f t="shared" si="232"/>
        <v>74</v>
      </c>
      <c r="AG689" s="1">
        <f t="shared" si="233"/>
        <v>0.74</v>
      </c>
      <c r="AH689" s="7">
        <f t="shared" si="234"/>
        <v>0.0992720463997227</v>
      </c>
      <c r="AI689" s="7" cm="1">
        <f t="array" ref="AI689">SQRT(SUMPRODUCT(N689:T689/100,(1-($N$4:$T$4/(SUMPRODUCT(N689:T689,$N$4:$T$4)/100)))^2))</f>
        <v>0.0287767213774032</v>
      </c>
      <c r="AJ689" s="7" cm="1">
        <f t="array" ref="AJ689">SUMPRODUCT(N689:T689,$N$3:$T$3)/100</f>
        <v>1.89809071555971</v>
      </c>
      <c r="AK689" s="7" cm="1">
        <f t="array" ref="AK689">SUMPRODUCT(N689:T689/100,($N$3:$T$3-(SUMPRODUCT(N689:T689,$N$3:$T$3)/100))^2)</f>
        <v>0.00140286012613509</v>
      </c>
      <c r="AL689" s="7" cm="1">
        <f t="array" ref="AL689">SUMPRODUCT(N689:T689/100,($N$2:$T$2-(SUMPRODUCT(N689:T689,$N$2:$T$2)/100))^2)</f>
        <v>1.81447215096026</v>
      </c>
      <c r="AM689" s="7" cm="1">
        <f t="array" ref="AM689">SUMPRODUCT(N689:T689,$N$2:$T$2)/100</f>
        <v>10.6799848968744</v>
      </c>
      <c r="AN689" s="1" cm="1">
        <f t="array" ref="AN689">SUMPRODUCT(N689:T689,$N$1:$T$1)/100</f>
        <v>1117.58124787837</v>
      </c>
      <c r="AO689" s="1" cm="1">
        <f t="array" ref="AO689">-8.314*SUMPRODUCT((N689:T689/100)*LN(N689:T689/100+0.000000000001))</f>
        <v>3.37316729791843</v>
      </c>
      <c r="AP689" s="1" cm="1">
        <f t="array" ref="AP689">SUMPRODUCT((N689:T689/100)^2)</f>
        <v>0.816295837323495</v>
      </c>
      <c r="AQ689" s="1" cm="1">
        <f t="array" ref="AQ689">1/SUMPRODUCT((N689:T689/100)^2)</f>
        <v>1.22504606084829</v>
      </c>
      <c r="AR689" s="1" t="s">
        <v>50</v>
      </c>
      <c r="AS689" s="6">
        <f t="shared" si="235"/>
        <v>1</v>
      </c>
      <c r="AT689" s="1">
        <v>969.85</v>
      </c>
      <c r="AU689" s="1">
        <v>4</v>
      </c>
      <c r="AV689" s="1">
        <v>50</v>
      </c>
      <c r="AW689" s="1">
        <v>449.85</v>
      </c>
      <c r="AX689" s="1">
        <v>3</v>
      </c>
      <c r="AY689" s="5">
        <f t="shared" si="236"/>
        <v>224.925</v>
      </c>
      <c r="AZ689" s="1">
        <f t="shared" si="237"/>
        <v>1.5</v>
      </c>
      <c r="BA689" s="1">
        <f t="shared" si="238"/>
        <v>1349.55</v>
      </c>
      <c r="BB689" s="1">
        <f t="shared" si="239"/>
        <v>520</v>
      </c>
      <c r="BC689" s="1" t="s">
        <v>51</v>
      </c>
      <c r="BD689" s="1">
        <v>327</v>
      </c>
      <c r="BE689" s="1" t="s">
        <v>52</v>
      </c>
      <c r="BF689" s="1" t="s">
        <v>52</v>
      </c>
      <c r="BG689" s="1">
        <v>34</v>
      </c>
      <c r="BH689" s="1">
        <f t="shared" si="240"/>
        <v>1.48115329731792</v>
      </c>
      <c r="BI689" s="1">
        <f t="shared" si="241"/>
        <v>0.747247842259885</v>
      </c>
    </row>
    <row r="690" spans="1:61">
      <c r="A690" s="1">
        <v>576</v>
      </c>
      <c r="B690" s="1" t="s">
        <v>96</v>
      </c>
      <c r="C690" s="1" t="str">
        <f>_xlfn.XLOOKUP(A690,All!$A:$A,All!$C:$C,"")</f>
        <v>Cu-Cr-Mg-Ni-Si</v>
      </c>
      <c r="D690" s="1">
        <v>2</v>
      </c>
      <c r="E690" s="1" t="s">
        <v>1344</v>
      </c>
      <c r="F690" s="1">
        <f t="shared" si="220"/>
        <v>92.35</v>
      </c>
      <c r="G690" s="1">
        <v>0</v>
      </c>
      <c r="H690" s="1">
        <v>0.1</v>
      </c>
      <c r="I690" s="1">
        <v>0.15</v>
      </c>
      <c r="J690" s="1">
        <v>6</v>
      </c>
      <c r="K690" s="1">
        <v>1.4</v>
      </c>
      <c r="L690" s="1">
        <v>0</v>
      </c>
      <c r="M690" s="1" t="s">
        <v>1345</v>
      </c>
      <c r="N690" s="1" cm="1">
        <f t="array" ref="N690">(F690/$F$4)/SUMPRODUCT($F690:$L690/$F$4:$L$4)*100</f>
        <v>90.0727953600277</v>
      </c>
      <c r="O690" s="1" cm="1">
        <f t="array" ref="O690">(G690/$G$4)/SUMPRODUCT($F690:$L690/$F$4:$L$4)*100</f>
        <v>0</v>
      </c>
      <c r="P690" s="1" cm="1">
        <f t="array" ref="P690">(H690/$H$4)/SUMPRODUCT($F690:$L690/$F$4:$L$4)*100</f>
        <v>0.11919966218609</v>
      </c>
      <c r="Q690" s="1" cm="1">
        <f t="array" ref="Q690">(I690/$I$4)/SUMPRODUCT($F690:$L690/$F$4:$L$4)*100</f>
        <v>0.38250806223172</v>
      </c>
      <c r="R690" s="1" cm="1">
        <f t="array" ref="R690">(J690/$J$4)/SUMPRODUCT($F690:$L690/$F$4:$L$4)*100</f>
        <v>6.33592316122327</v>
      </c>
      <c r="S690" s="1" cm="1">
        <f t="array" ref="S690">(K690/$K$4)/SUMPRODUCT($F690:$L690/$F$4:$L$4)*100</f>
        <v>3.08957375433119</v>
      </c>
      <c r="T690" s="1" cm="1">
        <f t="array" ref="T690">(L690/$L$4)/SUMPRODUCT($F690:$L690/$F$4:$L$4)*100</f>
        <v>0</v>
      </c>
      <c r="U690" s="1">
        <f t="shared" si="221"/>
        <v>100</v>
      </c>
      <c r="V690" s="1">
        <f t="shared" si="222"/>
        <v>4.28571428571429</v>
      </c>
      <c r="W690" s="1">
        <f t="shared" si="223"/>
        <v>7.4</v>
      </c>
      <c r="X690" s="1">
        <f t="shared" si="224"/>
        <v>8.4</v>
      </c>
      <c r="Y690" s="1">
        <f t="shared" si="225"/>
        <v>0.0202702702702703</v>
      </c>
      <c r="Z690" s="1">
        <f t="shared" si="226"/>
        <v>0</v>
      </c>
      <c r="AA690" s="1">
        <f t="shared" si="227"/>
        <v>0</v>
      </c>
      <c r="AB690" s="1">
        <f t="shared" si="228"/>
        <v>0.1</v>
      </c>
      <c r="AC690" s="1">
        <f t="shared" si="229"/>
        <v>0</v>
      </c>
      <c r="AD690" s="1">
        <f t="shared" si="230"/>
        <v>1.1919966218609</v>
      </c>
      <c r="AE690" s="1">
        <f t="shared" si="231"/>
        <v>0.0135135135135135</v>
      </c>
      <c r="AF690" s="1">
        <f t="shared" si="232"/>
        <v>74</v>
      </c>
      <c r="AG690" s="1">
        <f t="shared" si="233"/>
        <v>0.74</v>
      </c>
      <c r="AH690" s="7">
        <f t="shared" si="234"/>
        <v>0.0992720463997227</v>
      </c>
      <c r="AI690" s="7" cm="1">
        <f t="array" ref="AI690">SQRT(SUMPRODUCT(N690:T690/100,(1-($N$4:$T$4/(SUMPRODUCT(N690:T690,$N$4:$T$4)/100)))^2))</f>
        <v>0.0287767213774032</v>
      </c>
      <c r="AJ690" s="7" cm="1">
        <f t="array" ref="AJ690">SUMPRODUCT(N690:T690,$N$3:$T$3)/100</f>
        <v>1.89809071555971</v>
      </c>
      <c r="AK690" s="7" cm="1">
        <f t="array" ref="AK690">SUMPRODUCT(N690:T690/100,($N$3:$T$3-(SUMPRODUCT(N690:T690,$N$3:$T$3)/100))^2)</f>
        <v>0.00140286012613509</v>
      </c>
      <c r="AL690" s="7" cm="1">
        <f t="array" ref="AL690">SUMPRODUCT(N690:T690/100,($N$2:$T$2-(SUMPRODUCT(N690:T690,$N$2:$T$2)/100))^2)</f>
        <v>1.81447215096026</v>
      </c>
      <c r="AM690" s="7" cm="1">
        <f t="array" ref="AM690">SUMPRODUCT(N690:T690,$N$2:$T$2)/100</f>
        <v>10.6799848968744</v>
      </c>
      <c r="AN690" s="1" cm="1">
        <f t="array" ref="AN690">SUMPRODUCT(N690:T690,$N$1:$T$1)/100</f>
        <v>1117.58124787837</v>
      </c>
      <c r="AO690" s="1" cm="1">
        <f t="array" ref="AO690">-8.314*SUMPRODUCT((N690:T690/100)*LN(N690:T690/100+0.000000000001))</f>
        <v>3.37316729791843</v>
      </c>
      <c r="AP690" s="1" cm="1">
        <f t="array" ref="AP690">SUMPRODUCT((N690:T690/100)^2)</f>
        <v>0.816295837323495</v>
      </c>
      <c r="AQ690" s="1" cm="1">
        <f t="array" ref="AQ690">1/SUMPRODUCT((N690:T690/100)^2)</f>
        <v>1.22504606084829</v>
      </c>
      <c r="AR690" s="1" t="s">
        <v>50</v>
      </c>
      <c r="AS690" s="6">
        <f t="shared" si="235"/>
        <v>1</v>
      </c>
      <c r="AT690" s="1">
        <v>969.85</v>
      </c>
      <c r="AU690" s="1">
        <v>4</v>
      </c>
      <c r="AV690" s="1">
        <v>80</v>
      </c>
      <c r="AW690" s="1">
        <v>449.85</v>
      </c>
      <c r="AX690" s="1">
        <v>0.667</v>
      </c>
      <c r="AY690" s="5">
        <f t="shared" si="236"/>
        <v>359.88</v>
      </c>
      <c r="AZ690" s="1">
        <f t="shared" si="237"/>
        <v>0.5336</v>
      </c>
      <c r="BA690" s="1">
        <f t="shared" si="238"/>
        <v>300.04995</v>
      </c>
      <c r="BB690" s="1">
        <f t="shared" si="239"/>
        <v>520</v>
      </c>
      <c r="BC690" s="1" t="s">
        <v>51</v>
      </c>
      <c r="BD690" s="1">
        <v>334</v>
      </c>
      <c r="BE690" s="1" t="s">
        <v>52</v>
      </c>
      <c r="BF690" s="1" t="s">
        <v>52</v>
      </c>
      <c r="BG690" s="1">
        <v>34</v>
      </c>
      <c r="BH690" s="1">
        <f t="shared" si="240"/>
        <v>1.57117977272788</v>
      </c>
      <c r="BI690" s="1">
        <f t="shared" si="241"/>
        <v>0.742339670007947</v>
      </c>
    </row>
    <row r="691" spans="1:61">
      <c r="A691" s="1">
        <v>676</v>
      </c>
      <c r="B691" s="1" t="s">
        <v>96</v>
      </c>
      <c r="C691" s="1" t="str">
        <f>_xlfn.XLOOKUP(A691,All!$A:$A,All!$C:$C,"")</f>
        <v>Cu-Cr-Mg-Ni-Si</v>
      </c>
      <c r="D691" s="1">
        <v>2</v>
      </c>
      <c r="E691" s="1" t="s">
        <v>1344</v>
      </c>
      <c r="F691" s="1">
        <f t="shared" si="220"/>
        <v>92.35</v>
      </c>
      <c r="G691" s="1">
        <v>0</v>
      </c>
      <c r="H691" s="1">
        <v>0.1</v>
      </c>
      <c r="I691" s="1">
        <v>0.15</v>
      </c>
      <c r="J691" s="1">
        <v>6</v>
      </c>
      <c r="K691" s="1">
        <v>1.4</v>
      </c>
      <c r="L691" s="1">
        <v>0</v>
      </c>
      <c r="M691" s="1" t="s">
        <v>1345</v>
      </c>
      <c r="N691" s="1" cm="1">
        <f t="array" ref="N691">(F691/$F$4)/SUMPRODUCT($F691:$L691/$F$4:$L$4)*100</f>
        <v>90.0727953600277</v>
      </c>
      <c r="O691" s="1" cm="1">
        <f t="array" ref="O691">(G691/$G$4)/SUMPRODUCT($F691:$L691/$F$4:$L$4)*100</f>
        <v>0</v>
      </c>
      <c r="P691" s="1" cm="1">
        <f t="array" ref="P691">(H691/$H$4)/SUMPRODUCT($F691:$L691/$F$4:$L$4)*100</f>
        <v>0.11919966218609</v>
      </c>
      <c r="Q691" s="1" cm="1">
        <f t="array" ref="Q691">(I691/$I$4)/SUMPRODUCT($F691:$L691/$F$4:$L$4)*100</f>
        <v>0.38250806223172</v>
      </c>
      <c r="R691" s="1" cm="1">
        <f t="array" ref="R691">(J691/$J$4)/SUMPRODUCT($F691:$L691/$F$4:$L$4)*100</f>
        <v>6.33592316122327</v>
      </c>
      <c r="S691" s="1" cm="1">
        <f t="array" ref="S691">(K691/$K$4)/SUMPRODUCT($F691:$L691/$F$4:$L$4)*100</f>
        <v>3.08957375433119</v>
      </c>
      <c r="T691" s="1" cm="1">
        <f t="array" ref="T691">(L691/$L$4)/SUMPRODUCT($F691:$L691/$F$4:$L$4)*100</f>
        <v>0</v>
      </c>
      <c r="U691" s="1">
        <f t="shared" si="221"/>
        <v>100</v>
      </c>
      <c r="V691" s="1">
        <f t="shared" si="222"/>
        <v>4.28571428571429</v>
      </c>
      <c r="W691" s="1">
        <f t="shared" si="223"/>
        <v>7.4</v>
      </c>
      <c r="X691" s="1">
        <f t="shared" si="224"/>
        <v>8.4</v>
      </c>
      <c r="Y691" s="1">
        <f t="shared" si="225"/>
        <v>0.0202702702702703</v>
      </c>
      <c r="Z691" s="1">
        <f t="shared" si="226"/>
        <v>0</v>
      </c>
      <c r="AA691" s="1">
        <f t="shared" si="227"/>
        <v>0</v>
      </c>
      <c r="AB691" s="1">
        <f t="shared" si="228"/>
        <v>0.1</v>
      </c>
      <c r="AC691" s="1">
        <f t="shared" si="229"/>
        <v>0</v>
      </c>
      <c r="AD691" s="1">
        <f t="shared" si="230"/>
        <v>1.1919966218609</v>
      </c>
      <c r="AE691" s="1">
        <f t="shared" si="231"/>
        <v>0.0135135135135135</v>
      </c>
      <c r="AF691" s="1">
        <f t="shared" si="232"/>
        <v>74</v>
      </c>
      <c r="AG691" s="1">
        <f t="shared" si="233"/>
        <v>0.74</v>
      </c>
      <c r="AH691" s="7">
        <f t="shared" si="234"/>
        <v>0.0992720463997227</v>
      </c>
      <c r="AI691" s="7" cm="1">
        <f t="array" ref="AI691">SQRT(SUMPRODUCT(N691:T691/100,(1-($N$4:$T$4/(SUMPRODUCT(N691:T691,$N$4:$T$4)/100)))^2))</f>
        <v>0.0287767213774032</v>
      </c>
      <c r="AJ691" s="7" cm="1">
        <f t="array" ref="AJ691">SUMPRODUCT(N691:T691,$N$3:$T$3)/100</f>
        <v>1.89809071555971</v>
      </c>
      <c r="AK691" s="7" cm="1">
        <f t="array" ref="AK691">SUMPRODUCT(N691:T691/100,($N$3:$T$3-(SUMPRODUCT(N691:T691,$N$3:$T$3)/100))^2)</f>
        <v>0.00140286012613509</v>
      </c>
      <c r="AL691" s="7" cm="1">
        <f t="array" ref="AL691">SUMPRODUCT(N691:T691/100,($N$2:$T$2-(SUMPRODUCT(N691:T691,$N$2:$T$2)/100))^2)</f>
        <v>1.81447215096026</v>
      </c>
      <c r="AM691" s="7" cm="1">
        <f t="array" ref="AM691">SUMPRODUCT(N691:T691,$N$2:$T$2)/100</f>
        <v>10.6799848968744</v>
      </c>
      <c r="AN691" s="1" cm="1">
        <f t="array" ref="AN691">SUMPRODUCT(N691:T691,$N$1:$T$1)/100</f>
        <v>1117.58124787837</v>
      </c>
      <c r="AO691" s="1" cm="1">
        <f t="array" ref="AO691">-8.314*SUMPRODUCT((N691:T691/100)*LN(N691:T691/100+0.000000000001))</f>
        <v>3.37316729791843</v>
      </c>
      <c r="AP691" s="1" cm="1">
        <f t="array" ref="AP691">SUMPRODUCT((N691:T691/100)^2)</f>
        <v>0.816295837323495</v>
      </c>
      <c r="AQ691" s="1" cm="1">
        <f t="array" ref="AQ691">1/SUMPRODUCT((N691:T691/100)^2)</f>
        <v>1.22504606084829</v>
      </c>
      <c r="AR691" s="1" t="s">
        <v>54</v>
      </c>
      <c r="AS691" s="6">
        <f t="shared" si="235"/>
        <v>0</v>
      </c>
      <c r="AT691" s="1">
        <v>969.85</v>
      </c>
      <c r="AU691" s="1">
        <v>4</v>
      </c>
      <c r="AV691" s="1">
        <v>0</v>
      </c>
      <c r="AW691" s="1">
        <v>399.85</v>
      </c>
      <c r="AX691" s="1">
        <v>4.5</v>
      </c>
      <c r="AY691" s="5">
        <f t="shared" si="236"/>
        <v>0</v>
      </c>
      <c r="AZ691" s="1">
        <f t="shared" si="237"/>
        <v>0</v>
      </c>
      <c r="BA691" s="1">
        <f t="shared" si="238"/>
        <v>1799.325</v>
      </c>
      <c r="BB691" s="1">
        <f t="shared" si="239"/>
        <v>570</v>
      </c>
      <c r="BC691" s="1" t="s">
        <v>51</v>
      </c>
      <c r="BD691" s="1">
        <v>292</v>
      </c>
      <c r="BE691" s="1" t="s">
        <v>52</v>
      </c>
      <c r="BF691" s="1" t="s">
        <v>52</v>
      </c>
      <c r="BG691" s="1">
        <v>33</v>
      </c>
      <c r="BH691" s="1">
        <f t="shared" si="240"/>
        <v>1.03102092026814</v>
      </c>
      <c r="BI691" s="1">
        <f t="shared" si="241"/>
        <v>0.791863787278371</v>
      </c>
    </row>
    <row r="692" spans="1:61">
      <c r="A692" s="1">
        <v>590</v>
      </c>
      <c r="B692" s="1" t="s">
        <v>96</v>
      </c>
      <c r="C692" s="1" t="str">
        <f>_xlfn.XLOOKUP(A692,All!$A:$A,All!$C:$C,"")</f>
        <v>Cu-Cr-Mg-Ni-Si</v>
      </c>
      <c r="D692" s="1">
        <v>2</v>
      </c>
      <c r="E692" s="1" t="s">
        <v>1344</v>
      </c>
      <c r="F692" s="1">
        <f t="shared" si="220"/>
        <v>92.35</v>
      </c>
      <c r="G692" s="1">
        <v>0</v>
      </c>
      <c r="H692" s="1">
        <v>0.1</v>
      </c>
      <c r="I692" s="1">
        <v>0.15</v>
      </c>
      <c r="J692" s="1">
        <v>6</v>
      </c>
      <c r="K692" s="1">
        <v>1.4</v>
      </c>
      <c r="L692" s="1">
        <v>0</v>
      </c>
      <c r="M692" s="1" t="s">
        <v>1345</v>
      </c>
      <c r="N692" s="1" cm="1">
        <f t="array" ref="N692">(F692/$F$4)/SUMPRODUCT($F692:$L692/$F$4:$L$4)*100</f>
        <v>90.0727953600277</v>
      </c>
      <c r="O692" s="1" cm="1">
        <f t="array" ref="O692">(G692/$G$4)/SUMPRODUCT($F692:$L692/$F$4:$L$4)*100</f>
        <v>0</v>
      </c>
      <c r="P692" s="1" cm="1">
        <f t="array" ref="P692">(H692/$H$4)/SUMPRODUCT($F692:$L692/$F$4:$L$4)*100</f>
        <v>0.11919966218609</v>
      </c>
      <c r="Q692" s="1" cm="1">
        <f t="array" ref="Q692">(I692/$I$4)/SUMPRODUCT($F692:$L692/$F$4:$L$4)*100</f>
        <v>0.38250806223172</v>
      </c>
      <c r="R692" s="1" cm="1">
        <f t="array" ref="R692">(J692/$J$4)/SUMPRODUCT($F692:$L692/$F$4:$L$4)*100</f>
        <v>6.33592316122327</v>
      </c>
      <c r="S692" s="1" cm="1">
        <f t="array" ref="S692">(K692/$K$4)/SUMPRODUCT($F692:$L692/$F$4:$L$4)*100</f>
        <v>3.08957375433119</v>
      </c>
      <c r="T692" s="1" cm="1">
        <f t="array" ref="T692">(L692/$L$4)/SUMPRODUCT($F692:$L692/$F$4:$L$4)*100</f>
        <v>0</v>
      </c>
      <c r="U692" s="1">
        <f t="shared" si="221"/>
        <v>100</v>
      </c>
      <c r="V692" s="1">
        <f t="shared" si="222"/>
        <v>4.28571428571429</v>
      </c>
      <c r="W692" s="1">
        <f t="shared" si="223"/>
        <v>7.4</v>
      </c>
      <c r="X692" s="1">
        <f t="shared" si="224"/>
        <v>8.4</v>
      </c>
      <c r="Y692" s="1">
        <f t="shared" si="225"/>
        <v>0.0202702702702703</v>
      </c>
      <c r="Z692" s="1">
        <f t="shared" si="226"/>
        <v>0</v>
      </c>
      <c r="AA692" s="1">
        <f t="shared" si="227"/>
        <v>0</v>
      </c>
      <c r="AB692" s="1">
        <f t="shared" si="228"/>
        <v>0.1</v>
      </c>
      <c r="AC692" s="1">
        <f t="shared" si="229"/>
        <v>0</v>
      </c>
      <c r="AD692" s="1">
        <f t="shared" si="230"/>
        <v>1.1919966218609</v>
      </c>
      <c r="AE692" s="1">
        <f t="shared" si="231"/>
        <v>0.0135135135135135</v>
      </c>
      <c r="AF692" s="1">
        <f t="shared" si="232"/>
        <v>74</v>
      </c>
      <c r="AG692" s="1">
        <f t="shared" si="233"/>
        <v>0.74</v>
      </c>
      <c r="AH692" s="7">
        <f t="shared" si="234"/>
        <v>0.0992720463997227</v>
      </c>
      <c r="AI692" s="7" cm="1">
        <f t="array" ref="AI692">SQRT(SUMPRODUCT(N692:T692/100,(1-($N$4:$T$4/(SUMPRODUCT(N692:T692,$N$4:$T$4)/100)))^2))</f>
        <v>0.0287767213774032</v>
      </c>
      <c r="AJ692" s="7" cm="1">
        <f t="array" ref="AJ692">SUMPRODUCT(N692:T692,$N$3:$T$3)/100</f>
        <v>1.89809071555971</v>
      </c>
      <c r="AK692" s="7" cm="1">
        <f t="array" ref="AK692">SUMPRODUCT(N692:T692/100,($N$3:$T$3-(SUMPRODUCT(N692:T692,$N$3:$T$3)/100))^2)</f>
        <v>0.00140286012613509</v>
      </c>
      <c r="AL692" s="7" cm="1">
        <f t="array" ref="AL692">SUMPRODUCT(N692:T692/100,($N$2:$T$2-(SUMPRODUCT(N692:T692,$N$2:$T$2)/100))^2)</f>
        <v>1.81447215096026</v>
      </c>
      <c r="AM692" s="7" cm="1">
        <f t="array" ref="AM692">SUMPRODUCT(N692:T692,$N$2:$T$2)/100</f>
        <v>10.6799848968744</v>
      </c>
      <c r="AN692" s="1" cm="1">
        <f t="array" ref="AN692">SUMPRODUCT(N692:T692,$N$1:$T$1)/100</f>
        <v>1117.58124787837</v>
      </c>
      <c r="AO692" s="1" cm="1">
        <f t="array" ref="AO692">-8.314*SUMPRODUCT((N692:T692/100)*LN(N692:T692/100+0.000000000001))</f>
        <v>3.37316729791843</v>
      </c>
      <c r="AP692" s="1" cm="1">
        <f t="array" ref="AP692">SUMPRODUCT((N692:T692/100)^2)</f>
        <v>0.816295837323495</v>
      </c>
      <c r="AQ692" s="1" cm="1">
        <f t="array" ref="AQ692">1/SUMPRODUCT((N692:T692/100)^2)</f>
        <v>1.22504606084829</v>
      </c>
      <c r="AR692" s="1" t="s">
        <v>54</v>
      </c>
      <c r="AS692" s="6">
        <f t="shared" si="235"/>
        <v>0</v>
      </c>
      <c r="AT692" s="1">
        <v>969.85</v>
      </c>
      <c r="AU692" s="1">
        <v>4</v>
      </c>
      <c r="AV692" s="1">
        <v>0</v>
      </c>
      <c r="AW692" s="1">
        <v>449.85</v>
      </c>
      <c r="AX692" s="1">
        <v>1</v>
      </c>
      <c r="AY692" s="5">
        <f t="shared" si="236"/>
        <v>0</v>
      </c>
      <c r="AZ692" s="1">
        <f t="shared" si="237"/>
        <v>0</v>
      </c>
      <c r="BA692" s="1">
        <f t="shared" si="238"/>
        <v>449.85</v>
      </c>
      <c r="BB692" s="1">
        <f t="shared" si="239"/>
        <v>520</v>
      </c>
      <c r="BC692" s="1" t="s">
        <v>51</v>
      </c>
      <c r="BD692" s="1">
        <v>294</v>
      </c>
      <c r="BE692" s="1" t="s">
        <v>52</v>
      </c>
      <c r="BF692" s="1" t="s">
        <v>52</v>
      </c>
      <c r="BG692" s="1">
        <v>33</v>
      </c>
      <c r="BH692" s="1">
        <f t="shared" si="240"/>
        <v>1.05674277038527</v>
      </c>
      <c r="BI692" s="1">
        <f t="shared" si="241"/>
        <v>0.789650516165938</v>
      </c>
    </row>
    <row r="693" spans="1:61">
      <c r="A693" s="1">
        <v>687</v>
      </c>
      <c r="B693" s="1" t="s">
        <v>96</v>
      </c>
      <c r="C693" s="1" t="str">
        <f>_xlfn.XLOOKUP(A693,All!$A:$A,All!$C:$C,"")</f>
        <v>Cu-Cr-Mg-Ni-Si</v>
      </c>
      <c r="D693" s="1">
        <v>2</v>
      </c>
      <c r="E693" s="1" t="s">
        <v>1344</v>
      </c>
      <c r="F693" s="1">
        <f t="shared" si="220"/>
        <v>92.35</v>
      </c>
      <c r="G693" s="1">
        <v>0</v>
      </c>
      <c r="H693" s="1">
        <v>0.1</v>
      </c>
      <c r="I693" s="1">
        <v>0.15</v>
      </c>
      <c r="J693" s="1">
        <v>6</v>
      </c>
      <c r="K693" s="1">
        <v>1.4</v>
      </c>
      <c r="L693" s="1">
        <v>0</v>
      </c>
      <c r="M693" s="1" t="s">
        <v>1345</v>
      </c>
      <c r="N693" s="1" cm="1">
        <f t="array" ref="N693">(F693/$F$4)/SUMPRODUCT($F693:$L693/$F$4:$L$4)*100</f>
        <v>90.0727953600277</v>
      </c>
      <c r="O693" s="1" cm="1">
        <f t="array" ref="O693">(G693/$G$4)/SUMPRODUCT($F693:$L693/$F$4:$L$4)*100</f>
        <v>0</v>
      </c>
      <c r="P693" s="1" cm="1">
        <f t="array" ref="P693">(H693/$H$4)/SUMPRODUCT($F693:$L693/$F$4:$L$4)*100</f>
        <v>0.11919966218609</v>
      </c>
      <c r="Q693" s="1" cm="1">
        <f t="array" ref="Q693">(I693/$I$4)/SUMPRODUCT($F693:$L693/$F$4:$L$4)*100</f>
        <v>0.38250806223172</v>
      </c>
      <c r="R693" s="1" cm="1">
        <f t="array" ref="R693">(J693/$J$4)/SUMPRODUCT($F693:$L693/$F$4:$L$4)*100</f>
        <v>6.33592316122327</v>
      </c>
      <c r="S693" s="1" cm="1">
        <f t="array" ref="S693">(K693/$K$4)/SUMPRODUCT($F693:$L693/$F$4:$L$4)*100</f>
        <v>3.08957375433119</v>
      </c>
      <c r="T693" s="1" cm="1">
        <f t="array" ref="T693">(L693/$L$4)/SUMPRODUCT($F693:$L693/$F$4:$L$4)*100</f>
        <v>0</v>
      </c>
      <c r="U693" s="1">
        <f t="shared" si="221"/>
        <v>100</v>
      </c>
      <c r="V693" s="1">
        <f t="shared" si="222"/>
        <v>4.28571428571429</v>
      </c>
      <c r="W693" s="1">
        <f t="shared" si="223"/>
        <v>7.4</v>
      </c>
      <c r="X693" s="1">
        <f t="shared" si="224"/>
        <v>8.4</v>
      </c>
      <c r="Y693" s="1">
        <f t="shared" si="225"/>
        <v>0.0202702702702703</v>
      </c>
      <c r="Z693" s="1">
        <f t="shared" si="226"/>
        <v>0</v>
      </c>
      <c r="AA693" s="1">
        <f t="shared" si="227"/>
        <v>0</v>
      </c>
      <c r="AB693" s="1">
        <f t="shared" si="228"/>
        <v>0.1</v>
      </c>
      <c r="AC693" s="1">
        <f t="shared" si="229"/>
        <v>0</v>
      </c>
      <c r="AD693" s="1">
        <f t="shared" si="230"/>
        <v>1.1919966218609</v>
      </c>
      <c r="AE693" s="1">
        <f t="shared" si="231"/>
        <v>0.0135135135135135</v>
      </c>
      <c r="AF693" s="1">
        <f t="shared" si="232"/>
        <v>74</v>
      </c>
      <c r="AG693" s="1">
        <f t="shared" si="233"/>
        <v>0.74</v>
      </c>
      <c r="AH693" s="7">
        <f t="shared" si="234"/>
        <v>0.0992720463997227</v>
      </c>
      <c r="AI693" s="7" cm="1">
        <f t="array" ref="AI693">SQRT(SUMPRODUCT(N693:T693/100,(1-($N$4:$T$4/(SUMPRODUCT(N693:T693,$N$4:$T$4)/100)))^2))</f>
        <v>0.0287767213774032</v>
      </c>
      <c r="AJ693" s="7" cm="1">
        <f t="array" ref="AJ693">SUMPRODUCT(N693:T693,$N$3:$T$3)/100</f>
        <v>1.89809071555971</v>
      </c>
      <c r="AK693" s="7" cm="1">
        <f t="array" ref="AK693">SUMPRODUCT(N693:T693/100,($N$3:$T$3-(SUMPRODUCT(N693:T693,$N$3:$T$3)/100))^2)</f>
        <v>0.00140286012613509</v>
      </c>
      <c r="AL693" s="7" cm="1">
        <f t="array" ref="AL693">SUMPRODUCT(N693:T693/100,($N$2:$T$2-(SUMPRODUCT(N693:T693,$N$2:$T$2)/100))^2)</f>
        <v>1.81447215096026</v>
      </c>
      <c r="AM693" s="7" cm="1">
        <f t="array" ref="AM693">SUMPRODUCT(N693:T693,$N$2:$T$2)/100</f>
        <v>10.6799848968744</v>
      </c>
      <c r="AN693" s="1" cm="1">
        <f t="array" ref="AN693">SUMPRODUCT(N693:T693,$N$1:$T$1)/100</f>
        <v>1117.58124787837</v>
      </c>
      <c r="AO693" s="1" cm="1">
        <f t="array" ref="AO693">-8.314*SUMPRODUCT((N693:T693/100)*LN(N693:T693/100+0.000000000001))</f>
        <v>3.37316729791843</v>
      </c>
      <c r="AP693" s="1" cm="1">
        <f t="array" ref="AP693">SUMPRODUCT((N693:T693/100)^2)</f>
        <v>0.816295837323495</v>
      </c>
      <c r="AQ693" s="1" cm="1">
        <f t="array" ref="AQ693">1/SUMPRODUCT((N693:T693/100)^2)</f>
        <v>1.22504606084829</v>
      </c>
      <c r="AR693" s="1" t="s">
        <v>54</v>
      </c>
      <c r="AS693" s="6">
        <f t="shared" si="235"/>
        <v>0</v>
      </c>
      <c r="AT693" s="1">
        <v>969.85</v>
      </c>
      <c r="AU693" s="1">
        <v>4</v>
      </c>
      <c r="AV693" s="1">
        <v>0</v>
      </c>
      <c r="AW693" s="1">
        <v>399.85</v>
      </c>
      <c r="AX693" s="1">
        <v>6</v>
      </c>
      <c r="AY693" s="5">
        <f t="shared" si="236"/>
        <v>0</v>
      </c>
      <c r="AZ693" s="1">
        <f t="shared" si="237"/>
        <v>0</v>
      </c>
      <c r="BA693" s="1">
        <f t="shared" si="238"/>
        <v>2399.1</v>
      </c>
      <c r="BB693" s="1">
        <f t="shared" si="239"/>
        <v>570</v>
      </c>
      <c r="BC693" s="1" t="s">
        <v>51</v>
      </c>
      <c r="BD693" s="1">
        <v>295</v>
      </c>
      <c r="BE693" s="1" t="s">
        <v>52</v>
      </c>
      <c r="BF693" s="1" t="s">
        <v>52</v>
      </c>
      <c r="BG693" s="1">
        <v>33</v>
      </c>
      <c r="BH693" s="1">
        <f t="shared" si="240"/>
        <v>1.06960369544384</v>
      </c>
      <c r="BI693" s="1">
        <f t="shared" si="241"/>
        <v>0.788559449950821</v>
      </c>
    </row>
    <row r="694" spans="1:61">
      <c r="A694" s="1">
        <v>610</v>
      </c>
      <c r="B694" s="1" t="s">
        <v>96</v>
      </c>
      <c r="C694" s="1" t="str">
        <f>_xlfn.XLOOKUP(A694,All!$A:$A,All!$C:$C,"")</f>
        <v>Cu-Cr-Mg-Ni-Si</v>
      </c>
      <c r="D694" s="1">
        <v>2</v>
      </c>
      <c r="E694" s="1" t="s">
        <v>1344</v>
      </c>
      <c r="F694" s="1">
        <f t="shared" si="220"/>
        <v>92.35</v>
      </c>
      <c r="G694" s="1">
        <v>0</v>
      </c>
      <c r="H694" s="1">
        <v>0.1</v>
      </c>
      <c r="I694" s="1">
        <v>0.15</v>
      </c>
      <c r="J694" s="1">
        <v>6</v>
      </c>
      <c r="K694" s="1">
        <v>1.4</v>
      </c>
      <c r="L694" s="1">
        <v>0</v>
      </c>
      <c r="M694" s="1" t="s">
        <v>1345</v>
      </c>
      <c r="N694" s="1" cm="1">
        <f t="array" ref="N694">(F694/$F$4)/SUMPRODUCT($F694:$L694/$F$4:$L$4)*100</f>
        <v>90.0727953600277</v>
      </c>
      <c r="O694" s="1" cm="1">
        <f t="array" ref="O694">(G694/$G$4)/SUMPRODUCT($F694:$L694/$F$4:$L$4)*100</f>
        <v>0</v>
      </c>
      <c r="P694" s="1" cm="1">
        <f t="array" ref="P694">(H694/$H$4)/SUMPRODUCT($F694:$L694/$F$4:$L$4)*100</f>
        <v>0.11919966218609</v>
      </c>
      <c r="Q694" s="1" cm="1">
        <f t="array" ref="Q694">(I694/$I$4)/SUMPRODUCT($F694:$L694/$F$4:$L$4)*100</f>
        <v>0.38250806223172</v>
      </c>
      <c r="R694" s="1" cm="1">
        <f t="array" ref="R694">(J694/$J$4)/SUMPRODUCT($F694:$L694/$F$4:$L$4)*100</f>
        <v>6.33592316122327</v>
      </c>
      <c r="S694" s="1" cm="1">
        <f t="array" ref="S694">(K694/$K$4)/SUMPRODUCT($F694:$L694/$F$4:$L$4)*100</f>
        <v>3.08957375433119</v>
      </c>
      <c r="T694" s="1" cm="1">
        <f t="array" ref="T694">(L694/$L$4)/SUMPRODUCT($F694:$L694/$F$4:$L$4)*100</f>
        <v>0</v>
      </c>
      <c r="U694" s="1">
        <f t="shared" si="221"/>
        <v>100</v>
      </c>
      <c r="V694" s="1">
        <f t="shared" si="222"/>
        <v>4.28571428571429</v>
      </c>
      <c r="W694" s="1">
        <f t="shared" si="223"/>
        <v>7.4</v>
      </c>
      <c r="X694" s="1">
        <f t="shared" si="224"/>
        <v>8.4</v>
      </c>
      <c r="Y694" s="1">
        <f t="shared" si="225"/>
        <v>0.0202702702702703</v>
      </c>
      <c r="Z694" s="1">
        <f t="shared" si="226"/>
        <v>0</v>
      </c>
      <c r="AA694" s="1">
        <f t="shared" si="227"/>
        <v>0</v>
      </c>
      <c r="AB694" s="1">
        <f t="shared" si="228"/>
        <v>0.1</v>
      </c>
      <c r="AC694" s="1">
        <f t="shared" si="229"/>
        <v>0</v>
      </c>
      <c r="AD694" s="1">
        <f t="shared" si="230"/>
        <v>1.1919966218609</v>
      </c>
      <c r="AE694" s="1">
        <f t="shared" si="231"/>
        <v>0.0135135135135135</v>
      </c>
      <c r="AF694" s="1">
        <f t="shared" si="232"/>
        <v>74</v>
      </c>
      <c r="AG694" s="1">
        <f t="shared" si="233"/>
        <v>0.74</v>
      </c>
      <c r="AH694" s="7">
        <f t="shared" si="234"/>
        <v>0.0992720463997227</v>
      </c>
      <c r="AI694" s="7" cm="1">
        <f t="array" ref="AI694">SQRT(SUMPRODUCT(N694:T694/100,(1-($N$4:$T$4/(SUMPRODUCT(N694:T694,$N$4:$T$4)/100)))^2))</f>
        <v>0.0287767213774032</v>
      </c>
      <c r="AJ694" s="7" cm="1">
        <f t="array" ref="AJ694">SUMPRODUCT(N694:T694,$N$3:$T$3)/100</f>
        <v>1.89809071555971</v>
      </c>
      <c r="AK694" s="7" cm="1">
        <f t="array" ref="AK694">SUMPRODUCT(N694:T694/100,($N$3:$T$3-(SUMPRODUCT(N694:T694,$N$3:$T$3)/100))^2)</f>
        <v>0.00140286012613509</v>
      </c>
      <c r="AL694" s="7" cm="1">
        <f t="array" ref="AL694">SUMPRODUCT(N694:T694/100,($N$2:$T$2-(SUMPRODUCT(N694:T694,$N$2:$T$2)/100))^2)</f>
        <v>1.81447215096026</v>
      </c>
      <c r="AM694" s="7" cm="1">
        <f t="array" ref="AM694">SUMPRODUCT(N694:T694,$N$2:$T$2)/100</f>
        <v>10.6799848968744</v>
      </c>
      <c r="AN694" s="1" cm="1">
        <f t="array" ref="AN694">SUMPRODUCT(N694:T694,$N$1:$T$1)/100</f>
        <v>1117.58124787837</v>
      </c>
      <c r="AO694" s="1" cm="1">
        <f t="array" ref="AO694">-8.314*SUMPRODUCT((N694:T694/100)*LN(N694:T694/100+0.000000000001))</f>
        <v>3.37316729791843</v>
      </c>
      <c r="AP694" s="1" cm="1">
        <f t="array" ref="AP694">SUMPRODUCT((N694:T694/100)^2)</f>
        <v>0.816295837323495</v>
      </c>
      <c r="AQ694" s="1" cm="1">
        <f t="array" ref="AQ694">1/SUMPRODUCT((N694:T694/100)^2)</f>
        <v>1.22504606084829</v>
      </c>
      <c r="AR694" s="1" t="s">
        <v>54</v>
      </c>
      <c r="AS694" s="6">
        <f t="shared" si="235"/>
        <v>0</v>
      </c>
      <c r="AT694" s="1">
        <v>969.85</v>
      </c>
      <c r="AU694" s="1">
        <v>4</v>
      </c>
      <c r="AV694" s="1">
        <v>0</v>
      </c>
      <c r="AW694" s="1">
        <v>449.85</v>
      </c>
      <c r="AX694" s="1">
        <v>1.5</v>
      </c>
      <c r="AY694" s="5">
        <f t="shared" si="236"/>
        <v>0</v>
      </c>
      <c r="AZ694" s="1">
        <f t="shared" si="237"/>
        <v>0</v>
      </c>
      <c r="BA694" s="1">
        <f t="shared" si="238"/>
        <v>674.775</v>
      </c>
      <c r="BB694" s="1">
        <f t="shared" si="239"/>
        <v>520</v>
      </c>
      <c r="BC694" s="1" t="s">
        <v>51</v>
      </c>
      <c r="BD694" s="1">
        <v>296</v>
      </c>
      <c r="BE694" s="1" t="s">
        <v>52</v>
      </c>
      <c r="BF694" s="1" t="s">
        <v>52</v>
      </c>
      <c r="BG694" s="1">
        <v>33</v>
      </c>
      <c r="BH694" s="1">
        <f t="shared" si="240"/>
        <v>1.0824646205024</v>
      </c>
      <c r="BI694" s="1">
        <f t="shared" si="241"/>
        <v>0.787478820957529</v>
      </c>
    </row>
    <row r="695" spans="1:61">
      <c r="A695" s="1">
        <v>558</v>
      </c>
      <c r="B695" s="1" t="s">
        <v>96</v>
      </c>
      <c r="C695" s="1" t="str">
        <f>_xlfn.XLOOKUP(A695,All!$A:$A,All!$C:$C,"")</f>
        <v>Cu-Cr-Mg-Ni-Si</v>
      </c>
      <c r="D695" s="1">
        <v>2</v>
      </c>
      <c r="E695" s="1" t="s">
        <v>1344</v>
      </c>
      <c r="F695" s="1">
        <f t="shared" si="220"/>
        <v>92.35</v>
      </c>
      <c r="G695" s="1">
        <v>0</v>
      </c>
      <c r="H695" s="1">
        <v>0.1</v>
      </c>
      <c r="I695" s="1">
        <v>0.15</v>
      </c>
      <c r="J695" s="1">
        <v>6</v>
      </c>
      <c r="K695" s="1">
        <v>1.4</v>
      </c>
      <c r="L695" s="1">
        <v>0</v>
      </c>
      <c r="M695" s="1" t="s">
        <v>1345</v>
      </c>
      <c r="N695" s="1" cm="1">
        <f t="array" ref="N695">(F695/$F$4)/SUMPRODUCT($F695:$L695/$F$4:$L$4)*100</f>
        <v>90.0727953600277</v>
      </c>
      <c r="O695" s="1" cm="1">
        <f t="array" ref="O695">(G695/$G$4)/SUMPRODUCT($F695:$L695/$F$4:$L$4)*100</f>
        <v>0</v>
      </c>
      <c r="P695" s="1" cm="1">
        <f t="array" ref="P695">(H695/$H$4)/SUMPRODUCT($F695:$L695/$F$4:$L$4)*100</f>
        <v>0.11919966218609</v>
      </c>
      <c r="Q695" s="1" cm="1">
        <f t="array" ref="Q695">(I695/$I$4)/SUMPRODUCT($F695:$L695/$F$4:$L$4)*100</f>
        <v>0.38250806223172</v>
      </c>
      <c r="R695" s="1" cm="1">
        <f t="array" ref="R695">(J695/$J$4)/SUMPRODUCT($F695:$L695/$F$4:$L$4)*100</f>
        <v>6.33592316122327</v>
      </c>
      <c r="S695" s="1" cm="1">
        <f t="array" ref="S695">(K695/$K$4)/SUMPRODUCT($F695:$L695/$F$4:$L$4)*100</f>
        <v>3.08957375433119</v>
      </c>
      <c r="T695" s="1" cm="1">
        <f t="array" ref="T695">(L695/$L$4)/SUMPRODUCT($F695:$L695/$F$4:$L$4)*100</f>
        <v>0</v>
      </c>
      <c r="U695" s="1">
        <f t="shared" si="221"/>
        <v>100</v>
      </c>
      <c r="V695" s="1">
        <f t="shared" si="222"/>
        <v>4.28571428571429</v>
      </c>
      <c r="W695" s="1">
        <f t="shared" si="223"/>
        <v>7.4</v>
      </c>
      <c r="X695" s="1">
        <f t="shared" si="224"/>
        <v>8.4</v>
      </c>
      <c r="Y695" s="1">
        <f t="shared" si="225"/>
        <v>0.0202702702702703</v>
      </c>
      <c r="Z695" s="1">
        <f t="shared" si="226"/>
        <v>0</v>
      </c>
      <c r="AA695" s="1">
        <f t="shared" si="227"/>
        <v>0</v>
      </c>
      <c r="AB695" s="1">
        <f t="shared" si="228"/>
        <v>0.1</v>
      </c>
      <c r="AC695" s="1">
        <f t="shared" si="229"/>
        <v>0</v>
      </c>
      <c r="AD695" s="1">
        <f t="shared" si="230"/>
        <v>1.1919966218609</v>
      </c>
      <c r="AE695" s="1">
        <f t="shared" si="231"/>
        <v>0.0135135135135135</v>
      </c>
      <c r="AF695" s="1">
        <f t="shared" si="232"/>
        <v>74</v>
      </c>
      <c r="AG695" s="1">
        <f t="shared" si="233"/>
        <v>0.74</v>
      </c>
      <c r="AH695" s="7">
        <f t="shared" si="234"/>
        <v>0.0992720463997227</v>
      </c>
      <c r="AI695" s="7" cm="1">
        <f t="array" ref="AI695">SQRT(SUMPRODUCT(N695:T695/100,(1-($N$4:$T$4/(SUMPRODUCT(N695:T695,$N$4:$T$4)/100)))^2))</f>
        <v>0.0287767213774032</v>
      </c>
      <c r="AJ695" s="7" cm="1">
        <f t="array" ref="AJ695">SUMPRODUCT(N695:T695,$N$3:$T$3)/100</f>
        <v>1.89809071555971</v>
      </c>
      <c r="AK695" s="7" cm="1">
        <f t="array" ref="AK695">SUMPRODUCT(N695:T695/100,($N$3:$T$3-(SUMPRODUCT(N695:T695,$N$3:$T$3)/100))^2)</f>
        <v>0.00140286012613509</v>
      </c>
      <c r="AL695" s="7" cm="1">
        <f t="array" ref="AL695">SUMPRODUCT(N695:T695/100,($N$2:$T$2-(SUMPRODUCT(N695:T695,$N$2:$T$2)/100))^2)</f>
        <v>1.81447215096026</v>
      </c>
      <c r="AM695" s="7" cm="1">
        <f t="array" ref="AM695">SUMPRODUCT(N695:T695,$N$2:$T$2)/100</f>
        <v>10.6799848968744</v>
      </c>
      <c r="AN695" s="1" cm="1">
        <f t="array" ref="AN695">SUMPRODUCT(N695:T695,$N$1:$T$1)/100</f>
        <v>1117.58124787837</v>
      </c>
      <c r="AO695" s="1" cm="1">
        <f t="array" ref="AO695">-8.314*SUMPRODUCT((N695:T695/100)*LN(N695:T695/100+0.000000000001))</f>
        <v>3.37316729791843</v>
      </c>
      <c r="AP695" s="1" cm="1">
        <f t="array" ref="AP695">SUMPRODUCT((N695:T695/100)^2)</f>
        <v>0.816295837323495</v>
      </c>
      <c r="AQ695" s="1" cm="1">
        <f t="array" ref="AQ695">1/SUMPRODUCT((N695:T695/100)^2)</f>
        <v>1.22504606084829</v>
      </c>
      <c r="AR695" s="1" t="s">
        <v>54</v>
      </c>
      <c r="AS695" s="6">
        <f t="shared" si="235"/>
        <v>0</v>
      </c>
      <c r="AT695" s="1">
        <v>969.85</v>
      </c>
      <c r="AU695" s="1">
        <v>4</v>
      </c>
      <c r="AV695" s="1">
        <v>0</v>
      </c>
      <c r="AW695" s="1">
        <v>499.85</v>
      </c>
      <c r="AX695" s="1">
        <v>0.5</v>
      </c>
      <c r="AY695" s="5">
        <f t="shared" si="236"/>
        <v>0</v>
      </c>
      <c r="AZ695" s="1">
        <f t="shared" si="237"/>
        <v>0</v>
      </c>
      <c r="BA695" s="1">
        <f t="shared" si="238"/>
        <v>249.925</v>
      </c>
      <c r="BB695" s="1">
        <f t="shared" si="239"/>
        <v>470</v>
      </c>
      <c r="BC695" s="1" t="s">
        <v>51</v>
      </c>
      <c r="BD695" s="1">
        <v>297</v>
      </c>
      <c r="BE695" s="1" t="s">
        <v>52</v>
      </c>
      <c r="BF695" s="1" t="s">
        <v>52</v>
      </c>
      <c r="BG695" s="1">
        <v>33</v>
      </c>
      <c r="BH695" s="1">
        <f t="shared" si="240"/>
        <v>1.09532554556097</v>
      </c>
      <c r="BI695" s="1">
        <f t="shared" si="241"/>
        <v>0.786408672212412</v>
      </c>
    </row>
    <row r="696" spans="1:61">
      <c r="A696" s="1">
        <v>627</v>
      </c>
      <c r="B696" s="1" t="s">
        <v>96</v>
      </c>
      <c r="C696" s="1" t="str">
        <f>_xlfn.XLOOKUP(A696,All!$A:$A,All!$C:$C,"")</f>
        <v>Cu-Cr-Mg-Ni-Si</v>
      </c>
      <c r="D696" s="1">
        <v>2</v>
      </c>
      <c r="E696" s="1" t="s">
        <v>1344</v>
      </c>
      <c r="F696" s="1">
        <f t="shared" si="220"/>
        <v>92.35</v>
      </c>
      <c r="G696" s="1">
        <v>0</v>
      </c>
      <c r="H696" s="1">
        <v>0.1</v>
      </c>
      <c r="I696" s="1">
        <v>0.15</v>
      </c>
      <c r="J696" s="1">
        <v>6</v>
      </c>
      <c r="K696" s="1">
        <v>1.4</v>
      </c>
      <c r="L696" s="1">
        <v>0</v>
      </c>
      <c r="M696" s="1" t="s">
        <v>1345</v>
      </c>
      <c r="N696" s="1" cm="1">
        <f t="array" ref="N696">(F696/$F$4)/SUMPRODUCT($F696:$L696/$F$4:$L$4)*100</f>
        <v>90.0727953600277</v>
      </c>
      <c r="O696" s="1" cm="1">
        <f t="array" ref="O696">(G696/$G$4)/SUMPRODUCT($F696:$L696/$F$4:$L$4)*100</f>
        <v>0</v>
      </c>
      <c r="P696" s="1" cm="1">
        <f t="array" ref="P696">(H696/$H$4)/SUMPRODUCT($F696:$L696/$F$4:$L$4)*100</f>
        <v>0.11919966218609</v>
      </c>
      <c r="Q696" s="1" cm="1">
        <f t="array" ref="Q696">(I696/$I$4)/SUMPRODUCT($F696:$L696/$F$4:$L$4)*100</f>
        <v>0.38250806223172</v>
      </c>
      <c r="R696" s="1" cm="1">
        <f t="array" ref="R696">(J696/$J$4)/SUMPRODUCT($F696:$L696/$F$4:$L$4)*100</f>
        <v>6.33592316122327</v>
      </c>
      <c r="S696" s="1" cm="1">
        <f t="array" ref="S696">(K696/$K$4)/SUMPRODUCT($F696:$L696/$F$4:$L$4)*100</f>
        <v>3.08957375433119</v>
      </c>
      <c r="T696" s="1" cm="1">
        <f t="array" ref="T696">(L696/$L$4)/SUMPRODUCT($F696:$L696/$F$4:$L$4)*100</f>
        <v>0</v>
      </c>
      <c r="U696" s="1">
        <f t="shared" si="221"/>
        <v>100</v>
      </c>
      <c r="V696" s="1">
        <f t="shared" si="222"/>
        <v>4.28571428571429</v>
      </c>
      <c r="W696" s="1">
        <f t="shared" si="223"/>
        <v>7.4</v>
      </c>
      <c r="X696" s="1">
        <f t="shared" si="224"/>
        <v>8.4</v>
      </c>
      <c r="Y696" s="1">
        <f t="shared" si="225"/>
        <v>0.0202702702702703</v>
      </c>
      <c r="Z696" s="1">
        <f t="shared" si="226"/>
        <v>0</v>
      </c>
      <c r="AA696" s="1">
        <f t="shared" si="227"/>
        <v>0</v>
      </c>
      <c r="AB696" s="1">
        <f t="shared" si="228"/>
        <v>0.1</v>
      </c>
      <c r="AC696" s="1">
        <f t="shared" si="229"/>
        <v>0</v>
      </c>
      <c r="AD696" s="1">
        <f t="shared" si="230"/>
        <v>1.1919966218609</v>
      </c>
      <c r="AE696" s="1">
        <f t="shared" si="231"/>
        <v>0.0135135135135135</v>
      </c>
      <c r="AF696" s="1">
        <f t="shared" si="232"/>
        <v>74</v>
      </c>
      <c r="AG696" s="1">
        <f t="shared" si="233"/>
        <v>0.74</v>
      </c>
      <c r="AH696" s="7">
        <f t="shared" si="234"/>
        <v>0.0992720463997227</v>
      </c>
      <c r="AI696" s="7" cm="1">
        <f t="array" ref="AI696">SQRT(SUMPRODUCT(N696:T696/100,(1-($N$4:$T$4/(SUMPRODUCT(N696:T696,$N$4:$T$4)/100)))^2))</f>
        <v>0.0287767213774032</v>
      </c>
      <c r="AJ696" s="7" cm="1">
        <f t="array" ref="AJ696">SUMPRODUCT(N696:T696,$N$3:$T$3)/100</f>
        <v>1.89809071555971</v>
      </c>
      <c r="AK696" s="7" cm="1">
        <f t="array" ref="AK696">SUMPRODUCT(N696:T696/100,($N$3:$T$3-(SUMPRODUCT(N696:T696,$N$3:$T$3)/100))^2)</f>
        <v>0.00140286012613509</v>
      </c>
      <c r="AL696" s="7" cm="1">
        <f t="array" ref="AL696">SUMPRODUCT(N696:T696/100,($N$2:$T$2-(SUMPRODUCT(N696:T696,$N$2:$T$2)/100))^2)</f>
        <v>1.81447215096026</v>
      </c>
      <c r="AM696" s="7" cm="1">
        <f t="array" ref="AM696">SUMPRODUCT(N696:T696,$N$2:$T$2)/100</f>
        <v>10.6799848968744</v>
      </c>
      <c r="AN696" s="1" cm="1">
        <f t="array" ref="AN696">SUMPRODUCT(N696:T696,$N$1:$T$1)/100</f>
        <v>1117.58124787837</v>
      </c>
      <c r="AO696" s="1" cm="1">
        <f t="array" ref="AO696">-8.314*SUMPRODUCT((N696:T696/100)*LN(N696:T696/100+0.000000000001))</f>
        <v>3.37316729791843</v>
      </c>
      <c r="AP696" s="1" cm="1">
        <f t="array" ref="AP696">SUMPRODUCT((N696:T696/100)^2)</f>
        <v>0.816295837323495</v>
      </c>
      <c r="AQ696" s="1" cm="1">
        <f t="array" ref="AQ696">1/SUMPRODUCT((N696:T696/100)^2)</f>
        <v>1.22504606084829</v>
      </c>
      <c r="AR696" s="1" t="s">
        <v>50</v>
      </c>
      <c r="AS696" s="6">
        <f t="shared" si="235"/>
        <v>1</v>
      </c>
      <c r="AT696" s="1">
        <v>969.85</v>
      </c>
      <c r="AU696" s="1">
        <v>4</v>
      </c>
      <c r="AV696" s="1">
        <v>50</v>
      </c>
      <c r="AW696" s="1">
        <v>449.85</v>
      </c>
      <c r="AX696" s="1">
        <v>2</v>
      </c>
      <c r="AY696" s="5">
        <f t="shared" si="236"/>
        <v>224.925</v>
      </c>
      <c r="AZ696" s="1">
        <f t="shared" si="237"/>
        <v>1</v>
      </c>
      <c r="BA696" s="1">
        <f t="shared" si="238"/>
        <v>899.7</v>
      </c>
      <c r="BB696" s="1">
        <f t="shared" si="239"/>
        <v>520</v>
      </c>
      <c r="BC696" s="1" t="s">
        <v>51</v>
      </c>
      <c r="BD696" s="1">
        <v>335</v>
      </c>
      <c r="BE696" s="1" t="s">
        <v>52</v>
      </c>
      <c r="BF696" s="1" t="s">
        <v>52</v>
      </c>
      <c r="BG696" s="1">
        <v>33</v>
      </c>
      <c r="BH696" s="1">
        <f t="shared" si="240"/>
        <v>1.58404069778644</v>
      </c>
      <c r="BI696" s="1">
        <f t="shared" si="241"/>
        <v>0.753909982070491</v>
      </c>
    </row>
    <row r="697" spans="1:61">
      <c r="A697" s="1">
        <v>560</v>
      </c>
      <c r="B697" s="1" t="s">
        <v>96</v>
      </c>
      <c r="C697" s="1" t="str">
        <f>_xlfn.XLOOKUP(A697,All!$A:$A,All!$C:$C,"")</f>
        <v>Cu-Cr-Mg-Ni-Si</v>
      </c>
      <c r="D697" s="1">
        <v>2</v>
      </c>
      <c r="E697" s="1" t="s">
        <v>1344</v>
      </c>
      <c r="F697" s="1">
        <f t="shared" si="220"/>
        <v>92.35</v>
      </c>
      <c r="G697" s="1">
        <v>0</v>
      </c>
      <c r="H697" s="1">
        <v>0.1</v>
      </c>
      <c r="I697" s="1">
        <v>0.15</v>
      </c>
      <c r="J697" s="1">
        <v>6</v>
      </c>
      <c r="K697" s="1">
        <v>1.4</v>
      </c>
      <c r="L697" s="1">
        <v>0</v>
      </c>
      <c r="M697" s="1" t="s">
        <v>1345</v>
      </c>
      <c r="N697" s="1" cm="1">
        <f t="array" ref="N697">(F697/$F$4)/SUMPRODUCT($F697:$L697/$F$4:$L$4)*100</f>
        <v>90.0727953600277</v>
      </c>
      <c r="O697" s="1" cm="1">
        <f t="array" ref="O697">(G697/$G$4)/SUMPRODUCT($F697:$L697/$F$4:$L$4)*100</f>
        <v>0</v>
      </c>
      <c r="P697" s="1" cm="1">
        <f t="array" ref="P697">(H697/$H$4)/SUMPRODUCT($F697:$L697/$F$4:$L$4)*100</f>
        <v>0.11919966218609</v>
      </c>
      <c r="Q697" s="1" cm="1">
        <f t="array" ref="Q697">(I697/$I$4)/SUMPRODUCT($F697:$L697/$F$4:$L$4)*100</f>
        <v>0.38250806223172</v>
      </c>
      <c r="R697" s="1" cm="1">
        <f t="array" ref="R697">(J697/$J$4)/SUMPRODUCT($F697:$L697/$F$4:$L$4)*100</f>
        <v>6.33592316122327</v>
      </c>
      <c r="S697" s="1" cm="1">
        <f t="array" ref="S697">(K697/$K$4)/SUMPRODUCT($F697:$L697/$F$4:$L$4)*100</f>
        <v>3.08957375433119</v>
      </c>
      <c r="T697" s="1" cm="1">
        <f t="array" ref="T697">(L697/$L$4)/SUMPRODUCT($F697:$L697/$F$4:$L$4)*100</f>
        <v>0</v>
      </c>
      <c r="U697" s="1">
        <f t="shared" si="221"/>
        <v>100</v>
      </c>
      <c r="V697" s="1">
        <f t="shared" si="222"/>
        <v>4.28571428571429</v>
      </c>
      <c r="W697" s="1">
        <f t="shared" si="223"/>
        <v>7.4</v>
      </c>
      <c r="X697" s="1">
        <f t="shared" si="224"/>
        <v>8.4</v>
      </c>
      <c r="Y697" s="1">
        <f t="shared" si="225"/>
        <v>0.0202702702702703</v>
      </c>
      <c r="Z697" s="1">
        <f t="shared" si="226"/>
        <v>0</v>
      </c>
      <c r="AA697" s="1">
        <f t="shared" si="227"/>
        <v>0</v>
      </c>
      <c r="AB697" s="1">
        <f t="shared" si="228"/>
        <v>0.1</v>
      </c>
      <c r="AC697" s="1">
        <f t="shared" si="229"/>
        <v>0</v>
      </c>
      <c r="AD697" s="1">
        <f t="shared" si="230"/>
        <v>1.1919966218609</v>
      </c>
      <c r="AE697" s="1">
        <f t="shared" si="231"/>
        <v>0.0135135135135135</v>
      </c>
      <c r="AF697" s="1">
        <f t="shared" si="232"/>
        <v>74</v>
      </c>
      <c r="AG697" s="1">
        <f t="shared" si="233"/>
        <v>0.74</v>
      </c>
      <c r="AH697" s="7">
        <f t="shared" si="234"/>
        <v>0.0992720463997227</v>
      </c>
      <c r="AI697" s="7" cm="1">
        <f t="array" ref="AI697">SQRT(SUMPRODUCT(N697:T697/100,(1-($N$4:$T$4/(SUMPRODUCT(N697:T697,$N$4:$T$4)/100)))^2))</f>
        <v>0.0287767213774032</v>
      </c>
      <c r="AJ697" s="7" cm="1">
        <f t="array" ref="AJ697">SUMPRODUCT(N697:T697,$N$3:$T$3)/100</f>
        <v>1.89809071555971</v>
      </c>
      <c r="AK697" s="7" cm="1">
        <f t="array" ref="AK697">SUMPRODUCT(N697:T697/100,($N$3:$T$3-(SUMPRODUCT(N697:T697,$N$3:$T$3)/100))^2)</f>
        <v>0.00140286012613509</v>
      </c>
      <c r="AL697" s="7" cm="1">
        <f t="array" ref="AL697">SUMPRODUCT(N697:T697/100,($N$2:$T$2-(SUMPRODUCT(N697:T697,$N$2:$T$2)/100))^2)</f>
        <v>1.81447215096026</v>
      </c>
      <c r="AM697" s="7" cm="1">
        <f t="array" ref="AM697">SUMPRODUCT(N697:T697,$N$2:$T$2)/100</f>
        <v>10.6799848968744</v>
      </c>
      <c r="AN697" s="1" cm="1">
        <f t="array" ref="AN697">SUMPRODUCT(N697:T697,$N$1:$T$1)/100</f>
        <v>1117.58124787837</v>
      </c>
      <c r="AO697" s="1" cm="1">
        <f t="array" ref="AO697">-8.314*SUMPRODUCT((N697:T697/100)*LN(N697:T697/100+0.000000000001))</f>
        <v>3.37316729791843</v>
      </c>
      <c r="AP697" s="1" cm="1">
        <f t="array" ref="AP697">SUMPRODUCT((N697:T697/100)^2)</f>
        <v>0.816295837323495</v>
      </c>
      <c r="AQ697" s="1" cm="1">
        <f t="array" ref="AQ697">1/SUMPRODUCT((N697:T697/100)^2)</f>
        <v>1.22504606084829</v>
      </c>
      <c r="AR697" s="1" t="s">
        <v>50</v>
      </c>
      <c r="AS697" s="6">
        <f t="shared" si="235"/>
        <v>1</v>
      </c>
      <c r="AT697" s="1">
        <v>969.85</v>
      </c>
      <c r="AU697" s="1">
        <v>4</v>
      </c>
      <c r="AV697" s="1">
        <v>80</v>
      </c>
      <c r="AW697" s="1">
        <v>449.85</v>
      </c>
      <c r="AX697" s="1">
        <v>0.5</v>
      </c>
      <c r="AY697" s="5">
        <f t="shared" si="236"/>
        <v>359.88</v>
      </c>
      <c r="AZ697" s="1">
        <f t="shared" si="237"/>
        <v>0.4</v>
      </c>
      <c r="BA697" s="1">
        <f t="shared" si="238"/>
        <v>224.925</v>
      </c>
      <c r="BB697" s="1">
        <f t="shared" si="239"/>
        <v>520</v>
      </c>
      <c r="BC697" s="1" t="s">
        <v>51</v>
      </c>
      <c r="BD697" s="1">
        <v>336</v>
      </c>
      <c r="BE697" s="1" t="s">
        <v>52</v>
      </c>
      <c r="BF697" s="1" t="s">
        <v>52</v>
      </c>
      <c r="BG697" s="1">
        <v>33</v>
      </c>
      <c r="BH697" s="1">
        <f t="shared" si="240"/>
        <v>1.59690162284501</v>
      </c>
      <c r="BI697" s="1">
        <f t="shared" si="241"/>
        <v>0.753279433801201</v>
      </c>
    </row>
    <row r="698" spans="1:61">
      <c r="A698" s="1">
        <v>552</v>
      </c>
      <c r="B698" s="1" t="s">
        <v>96</v>
      </c>
      <c r="C698" s="1" t="str">
        <f>_xlfn.XLOOKUP(A698,All!$A:$A,All!$C:$C,"")</f>
        <v>Cu-Cr-Mg-Ni-Si</v>
      </c>
      <c r="D698" s="1">
        <v>2</v>
      </c>
      <c r="E698" s="1" t="s">
        <v>1344</v>
      </c>
      <c r="F698" s="1">
        <f t="shared" si="220"/>
        <v>92.35</v>
      </c>
      <c r="G698" s="1">
        <v>0</v>
      </c>
      <c r="H698" s="1">
        <v>0.1</v>
      </c>
      <c r="I698" s="1">
        <v>0.15</v>
      </c>
      <c r="J698" s="1">
        <v>6</v>
      </c>
      <c r="K698" s="1">
        <v>1.4</v>
      </c>
      <c r="L698" s="1">
        <v>0</v>
      </c>
      <c r="M698" s="1" t="s">
        <v>1345</v>
      </c>
      <c r="N698" s="1" cm="1">
        <f t="array" ref="N698">(F698/$F$4)/SUMPRODUCT($F698:$L698/$F$4:$L$4)*100</f>
        <v>90.0727953600277</v>
      </c>
      <c r="O698" s="1" cm="1">
        <f t="array" ref="O698">(G698/$G$4)/SUMPRODUCT($F698:$L698/$F$4:$L$4)*100</f>
        <v>0</v>
      </c>
      <c r="P698" s="1" cm="1">
        <f t="array" ref="P698">(H698/$H$4)/SUMPRODUCT($F698:$L698/$F$4:$L$4)*100</f>
        <v>0.11919966218609</v>
      </c>
      <c r="Q698" s="1" cm="1">
        <f t="array" ref="Q698">(I698/$I$4)/SUMPRODUCT($F698:$L698/$F$4:$L$4)*100</f>
        <v>0.38250806223172</v>
      </c>
      <c r="R698" s="1" cm="1">
        <f t="array" ref="R698">(J698/$J$4)/SUMPRODUCT($F698:$L698/$F$4:$L$4)*100</f>
        <v>6.33592316122327</v>
      </c>
      <c r="S698" s="1" cm="1">
        <f t="array" ref="S698">(K698/$K$4)/SUMPRODUCT($F698:$L698/$F$4:$L$4)*100</f>
        <v>3.08957375433119</v>
      </c>
      <c r="T698" s="1" cm="1">
        <f t="array" ref="T698">(L698/$L$4)/SUMPRODUCT($F698:$L698/$F$4:$L$4)*100</f>
        <v>0</v>
      </c>
      <c r="U698" s="1">
        <f t="shared" si="221"/>
        <v>100</v>
      </c>
      <c r="V698" s="1">
        <f t="shared" si="222"/>
        <v>4.28571428571429</v>
      </c>
      <c r="W698" s="1">
        <f t="shared" si="223"/>
        <v>7.4</v>
      </c>
      <c r="X698" s="1">
        <f t="shared" si="224"/>
        <v>8.4</v>
      </c>
      <c r="Y698" s="1">
        <f t="shared" si="225"/>
        <v>0.0202702702702703</v>
      </c>
      <c r="Z698" s="1">
        <f t="shared" si="226"/>
        <v>0</v>
      </c>
      <c r="AA698" s="1">
        <f t="shared" si="227"/>
        <v>0</v>
      </c>
      <c r="AB698" s="1">
        <f t="shared" si="228"/>
        <v>0.1</v>
      </c>
      <c r="AC698" s="1">
        <f t="shared" si="229"/>
        <v>0</v>
      </c>
      <c r="AD698" s="1">
        <f t="shared" si="230"/>
        <v>1.1919966218609</v>
      </c>
      <c r="AE698" s="1">
        <f t="shared" si="231"/>
        <v>0.0135135135135135</v>
      </c>
      <c r="AF698" s="1">
        <f t="shared" si="232"/>
        <v>74</v>
      </c>
      <c r="AG698" s="1">
        <f t="shared" si="233"/>
        <v>0.74</v>
      </c>
      <c r="AH698" s="7">
        <f t="shared" si="234"/>
        <v>0.0992720463997227</v>
      </c>
      <c r="AI698" s="7" cm="1">
        <f t="array" ref="AI698">SQRT(SUMPRODUCT(N698:T698/100,(1-($N$4:$T$4/(SUMPRODUCT(N698:T698,$N$4:$T$4)/100)))^2))</f>
        <v>0.0287767213774032</v>
      </c>
      <c r="AJ698" s="7" cm="1">
        <f t="array" ref="AJ698">SUMPRODUCT(N698:T698,$N$3:$T$3)/100</f>
        <v>1.89809071555971</v>
      </c>
      <c r="AK698" s="7" cm="1">
        <f t="array" ref="AK698">SUMPRODUCT(N698:T698/100,($N$3:$T$3-(SUMPRODUCT(N698:T698,$N$3:$T$3)/100))^2)</f>
        <v>0.00140286012613509</v>
      </c>
      <c r="AL698" s="7" cm="1">
        <f t="array" ref="AL698">SUMPRODUCT(N698:T698/100,($N$2:$T$2-(SUMPRODUCT(N698:T698,$N$2:$T$2)/100))^2)</f>
        <v>1.81447215096026</v>
      </c>
      <c r="AM698" s="7" cm="1">
        <f t="array" ref="AM698">SUMPRODUCT(N698:T698,$N$2:$T$2)/100</f>
        <v>10.6799848968744</v>
      </c>
      <c r="AN698" s="1" cm="1">
        <f t="array" ref="AN698">SUMPRODUCT(N698:T698,$N$1:$T$1)/100</f>
        <v>1117.58124787837</v>
      </c>
      <c r="AO698" s="1" cm="1">
        <f t="array" ref="AO698">-8.314*SUMPRODUCT((N698:T698/100)*LN(N698:T698/100+0.000000000001))</f>
        <v>3.37316729791843</v>
      </c>
      <c r="AP698" s="1" cm="1">
        <f t="array" ref="AP698">SUMPRODUCT((N698:T698/100)^2)</f>
        <v>0.816295837323495</v>
      </c>
      <c r="AQ698" s="1" cm="1">
        <f t="array" ref="AQ698">1/SUMPRODUCT((N698:T698/100)^2)</f>
        <v>1.22504606084829</v>
      </c>
      <c r="AR698" s="1" t="s">
        <v>54</v>
      </c>
      <c r="AS698" s="6">
        <f t="shared" si="235"/>
        <v>0</v>
      </c>
      <c r="AT698" s="1">
        <v>969.85</v>
      </c>
      <c r="AU698" s="1">
        <v>4</v>
      </c>
      <c r="AV698" s="1">
        <v>0</v>
      </c>
      <c r="AW698" s="1">
        <v>499.85</v>
      </c>
      <c r="AX698" s="1">
        <v>0.333</v>
      </c>
      <c r="AY698" s="5">
        <f t="shared" si="236"/>
        <v>0</v>
      </c>
      <c r="AZ698" s="1">
        <f t="shared" si="237"/>
        <v>0</v>
      </c>
      <c r="BA698" s="1">
        <f t="shared" si="238"/>
        <v>166.45005</v>
      </c>
      <c r="BB698" s="1">
        <f t="shared" si="239"/>
        <v>470</v>
      </c>
      <c r="BC698" s="1" t="s">
        <v>51</v>
      </c>
      <c r="BD698" s="1">
        <v>290</v>
      </c>
      <c r="BE698" s="1" t="s">
        <v>52</v>
      </c>
      <c r="BF698" s="1" t="s">
        <v>52</v>
      </c>
      <c r="BG698" s="1">
        <v>32</v>
      </c>
      <c r="BH698" s="1">
        <f t="shared" si="240"/>
        <v>1.00529907015101</v>
      </c>
      <c r="BI698" s="1">
        <f t="shared" si="241"/>
        <v>0.805740406844413</v>
      </c>
    </row>
    <row r="699" spans="1:61">
      <c r="A699" s="1">
        <v>580</v>
      </c>
      <c r="B699" s="1" t="s">
        <v>96</v>
      </c>
      <c r="C699" s="1" t="str">
        <f>_xlfn.XLOOKUP(A699,All!$A:$A,All!$C:$C,"")</f>
        <v>Cu-Cr-Mg-Ni-Si</v>
      </c>
      <c r="D699" s="1">
        <v>2</v>
      </c>
      <c r="E699" s="1" t="s">
        <v>1344</v>
      </c>
      <c r="F699" s="1">
        <f t="shared" si="220"/>
        <v>92.35</v>
      </c>
      <c r="G699" s="1">
        <v>0</v>
      </c>
      <c r="H699" s="1">
        <v>0.1</v>
      </c>
      <c r="I699" s="1">
        <v>0.15</v>
      </c>
      <c r="J699" s="1">
        <v>6</v>
      </c>
      <c r="K699" s="1">
        <v>1.4</v>
      </c>
      <c r="L699" s="1">
        <v>0</v>
      </c>
      <c r="M699" s="1" t="s">
        <v>1345</v>
      </c>
      <c r="N699" s="1" cm="1">
        <f t="array" ref="N699">(F699/$F$4)/SUMPRODUCT($F699:$L699/$F$4:$L$4)*100</f>
        <v>90.0727953600277</v>
      </c>
      <c r="O699" s="1" cm="1">
        <f t="array" ref="O699">(G699/$G$4)/SUMPRODUCT($F699:$L699/$F$4:$L$4)*100</f>
        <v>0</v>
      </c>
      <c r="P699" s="1" cm="1">
        <f t="array" ref="P699">(H699/$H$4)/SUMPRODUCT($F699:$L699/$F$4:$L$4)*100</f>
        <v>0.11919966218609</v>
      </c>
      <c r="Q699" s="1" cm="1">
        <f t="array" ref="Q699">(I699/$I$4)/SUMPRODUCT($F699:$L699/$F$4:$L$4)*100</f>
        <v>0.38250806223172</v>
      </c>
      <c r="R699" s="1" cm="1">
        <f t="array" ref="R699">(J699/$J$4)/SUMPRODUCT($F699:$L699/$F$4:$L$4)*100</f>
        <v>6.33592316122327</v>
      </c>
      <c r="S699" s="1" cm="1">
        <f t="array" ref="S699">(K699/$K$4)/SUMPRODUCT($F699:$L699/$F$4:$L$4)*100</f>
        <v>3.08957375433119</v>
      </c>
      <c r="T699" s="1" cm="1">
        <f t="array" ref="T699">(L699/$L$4)/SUMPRODUCT($F699:$L699/$F$4:$L$4)*100</f>
        <v>0</v>
      </c>
      <c r="U699" s="1">
        <f t="shared" si="221"/>
        <v>100</v>
      </c>
      <c r="V699" s="1">
        <f t="shared" si="222"/>
        <v>4.28571428571429</v>
      </c>
      <c r="W699" s="1">
        <f t="shared" si="223"/>
        <v>7.4</v>
      </c>
      <c r="X699" s="1">
        <f t="shared" si="224"/>
        <v>8.4</v>
      </c>
      <c r="Y699" s="1">
        <f t="shared" si="225"/>
        <v>0.0202702702702703</v>
      </c>
      <c r="Z699" s="1">
        <f t="shared" si="226"/>
        <v>0</v>
      </c>
      <c r="AA699" s="1">
        <f t="shared" si="227"/>
        <v>0</v>
      </c>
      <c r="AB699" s="1">
        <f t="shared" si="228"/>
        <v>0.1</v>
      </c>
      <c r="AC699" s="1">
        <f t="shared" si="229"/>
        <v>0</v>
      </c>
      <c r="AD699" s="1">
        <f t="shared" si="230"/>
        <v>1.1919966218609</v>
      </c>
      <c r="AE699" s="1">
        <f t="shared" si="231"/>
        <v>0.0135135135135135</v>
      </c>
      <c r="AF699" s="1">
        <f t="shared" si="232"/>
        <v>74</v>
      </c>
      <c r="AG699" s="1">
        <f t="shared" si="233"/>
        <v>0.74</v>
      </c>
      <c r="AH699" s="7">
        <f t="shared" si="234"/>
        <v>0.0992720463997227</v>
      </c>
      <c r="AI699" s="7" cm="1">
        <f t="array" ref="AI699">SQRT(SUMPRODUCT(N699:T699/100,(1-($N$4:$T$4/(SUMPRODUCT(N699:T699,$N$4:$T$4)/100)))^2))</f>
        <v>0.0287767213774032</v>
      </c>
      <c r="AJ699" s="7" cm="1">
        <f t="array" ref="AJ699">SUMPRODUCT(N699:T699,$N$3:$T$3)/100</f>
        <v>1.89809071555971</v>
      </c>
      <c r="AK699" s="7" cm="1">
        <f t="array" ref="AK699">SUMPRODUCT(N699:T699/100,($N$3:$T$3-(SUMPRODUCT(N699:T699,$N$3:$T$3)/100))^2)</f>
        <v>0.00140286012613509</v>
      </c>
      <c r="AL699" s="7" cm="1">
        <f t="array" ref="AL699">SUMPRODUCT(N699:T699/100,($N$2:$T$2-(SUMPRODUCT(N699:T699,$N$2:$T$2)/100))^2)</f>
        <v>1.81447215096026</v>
      </c>
      <c r="AM699" s="7" cm="1">
        <f t="array" ref="AM699">SUMPRODUCT(N699:T699,$N$2:$T$2)/100</f>
        <v>10.6799848968744</v>
      </c>
      <c r="AN699" s="1" cm="1">
        <f t="array" ref="AN699">SUMPRODUCT(N699:T699,$N$1:$T$1)/100</f>
        <v>1117.58124787837</v>
      </c>
      <c r="AO699" s="1" cm="1">
        <f t="array" ref="AO699">-8.314*SUMPRODUCT((N699:T699/100)*LN(N699:T699/100+0.000000000001))</f>
        <v>3.37316729791843</v>
      </c>
      <c r="AP699" s="1" cm="1">
        <f t="array" ref="AP699">SUMPRODUCT((N699:T699/100)^2)</f>
        <v>0.816295837323495</v>
      </c>
      <c r="AQ699" s="1" cm="1">
        <f t="array" ref="AQ699">1/SUMPRODUCT((N699:T699/100)^2)</f>
        <v>1.22504606084829</v>
      </c>
      <c r="AR699" s="1" t="s">
        <v>54</v>
      </c>
      <c r="AS699" s="6">
        <f t="shared" si="235"/>
        <v>0</v>
      </c>
      <c r="AT699" s="1">
        <v>969.85</v>
      </c>
      <c r="AU699" s="1">
        <v>4</v>
      </c>
      <c r="AV699" s="1">
        <v>0</v>
      </c>
      <c r="AW699" s="1">
        <v>449.85</v>
      </c>
      <c r="AX699" s="1">
        <v>0.75</v>
      </c>
      <c r="AY699" s="5">
        <f t="shared" si="236"/>
        <v>0</v>
      </c>
      <c r="AZ699" s="1">
        <f t="shared" si="237"/>
        <v>0</v>
      </c>
      <c r="BA699" s="1">
        <f t="shared" si="238"/>
        <v>337.3875</v>
      </c>
      <c r="BB699" s="1">
        <f t="shared" si="239"/>
        <v>520</v>
      </c>
      <c r="BC699" s="1" t="s">
        <v>51</v>
      </c>
      <c r="BD699" s="1">
        <v>293</v>
      </c>
      <c r="BE699" s="1" t="s">
        <v>52</v>
      </c>
      <c r="BF699" s="1" t="s">
        <v>52</v>
      </c>
      <c r="BG699" s="1">
        <v>32</v>
      </c>
      <c r="BH699" s="1">
        <f t="shared" si="240"/>
        <v>1.04388184532671</v>
      </c>
      <c r="BI699" s="1">
        <f t="shared" si="241"/>
        <v>0.802422854971014</v>
      </c>
    </row>
    <row r="700" spans="1:61">
      <c r="A700" s="1">
        <v>612</v>
      </c>
      <c r="B700" s="1" t="s">
        <v>96</v>
      </c>
      <c r="C700" s="1" t="str">
        <f>_xlfn.XLOOKUP(A700,All!$A:$A,All!$C:$C,"")</f>
        <v>Cu-Cr-Mg-Ni-Si</v>
      </c>
      <c r="D700" s="1">
        <v>2</v>
      </c>
      <c r="E700" s="1" t="s">
        <v>1344</v>
      </c>
      <c r="F700" s="1">
        <f t="shared" si="220"/>
        <v>92.35</v>
      </c>
      <c r="G700" s="1">
        <v>0</v>
      </c>
      <c r="H700" s="1">
        <v>0.1</v>
      </c>
      <c r="I700" s="1">
        <v>0.15</v>
      </c>
      <c r="J700" s="1">
        <v>6</v>
      </c>
      <c r="K700" s="1">
        <v>1.4</v>
      </c>
      <c r="L700" s="1">
        <v>0</v>
      </c>
      <c r="M700" s="1" t="s">
        <v>1345</v>
      </c>
      <c r="N700" s="1" cm="1">
        <f t="array" ref="N700">(F700/$F$4)/SUMPRODUCT($F700:$L700/$F$4:$L$4)*100</f>
        <v>90.0727953600277</v>
      </c>
      <c r="O700" s="1" cm="1">
        <f t="array" ref="O700">(G700/$G$4)/SUMPRODUCT($F700:$L700/$F$4:$L$4)*100</f>
        <v>0</v>
      </c>
      <c r="P700" s="1" cm="1">
        <f t="array" ref="P700">(H700/$H$4)/SUMPRODUCT($F700:$L700/$F$4:$L$4)*100</f>
        <v>0.11919966218609</v>
      </c>
      <c r="Q700" s="1" cm="1">
        <f t="array" ref="Q700">(I700/$I$4)/SUMPRODUCT($F700:$L700/$F$4:$L$4)*100</f>
        <v>0.38250806223172</v>
      </c>
      <c r="R700" s="1" cm="1">
        <f t="array" ref="R700">(J700/$J$4)/SUMPRODUCT($F700:$L700/$F$4:$L$4)*100</f>
        <v>6.33592316122327</v>
      </c>
      <c r="S700" s="1" cm="1">
        <f t="array" ref="S700">(K700/$K$4)/SUMPRODUCT($F700:$L700/$F$4:$L$4)*100</f>
        <v>3.08957375433119</v>
      </c>
      <c r="T700" s="1" cm="1">
        <f t="array" ref="T700">(L700/$L$4)/SUMPRODUCT($F700:$L700/$F$4:$L$4)*100</f>
        <v>0</v>
      </c>
      <c r="U700" s="1">
        <f t="shared" si="221"/>
        <v>100</v>
      </c>
      <c r="V700" s="1">
        <f t="shared" si="222"/>
        <v>4.28571428571429</v>
      </c>
      <c r="W700" s="1">
        <f t="shared" si="223"/>
        <v>7.4</v>
      </c>
      <c r="X700" s="1">
        <f t="shared" si="224"/>
        <v>8.4</v>
      </c>
      <c r="Y700" s="1">
        <f t="shared" si="225"/>
        <v>0.0202702702702703</v>
      </c>
      <c r="Z700" s="1">
        <f t="shared" si="226"/>
        <v>0</v>
      </c>
      <c r="AA700" s="1">
        <f t="shared" si="227"/>
        <v>0</v>
      </c>
      <c r="AB700" s="1">
        <f t="shared" si="228"/>
        <v>0.1</v>
      </c>
      <c r="AC700" s="1">
        <f t="shared" si="229"/>
        <v>0</v>
      </c>
      <c r="AD700" s="1">
        <f t="shared" si="230"/>
        <v>1.1919966218609</v>
      </c>
      <c r="AE700" s="1">
        <f t="shared" si="231"/>
        <v>0.0135135135135135</v>
      </c>
      <c r="AF700" s="1">
        <f t="shared" si="232"/>
        <v>74</v>
      </c>
      <c r="AG700" s="1">
        <f t="shared" si="233"/>
        <v>0.74</v>
      </c>
      <c r="AH700" s="7">
        <f t="shared" si="234"/>
        <v>0.0992720463997227</v>
      </c>
      <c r="AI700" s="7" cm="1">
        <f t="array" ref="AI700">SQRT(SUMPRODUCT(N700:T700/100,(1-($N$4:$T$4/(SUMPRODUCT(N700:T700,$N$4:$T$4)/100)))^2))</f>
        <v>0.0287767213774032</v>
      </c>
      <c r="AJ700" s="7" cm="1">
        <f t="array" ref="AJ700">SUMPRODUCT(N700:T700,$N$3:$T$3)/100</f>
        <v>1.89809071555971</v>
      </c>
      <c r="AK700" s="7" cm="1">
        <f t="array" ref="AK700">SUMPRODUCT(N700:T700/100,($N$3:$T$3-(SUMPRODUCT(N700:T700,$N$3:$T$3)/100))^2)</f>
        <v>0.00140286012613509</v>
      </c>
      <c r="AL700" s="7" cm="1">
        <f t="array" ref="AL700">SUMPRODUCT(N700:T700/100,($N$2:$T$2-(SUMPRODUCT(N700:T700,$N$2:$T$2)/100))^2)</f>
        <v>1.81447215096026</v>
      </c>
      <c r="AM700" s="7" cm="1">
        <f t="array" ref="AM700">SUMPRODUCT(N700:T700,$N$2:$T$2)/100</f>
        <v>10.6799848968744</v>
      </c>
      <c r="AN700" s="1" cm="1">
        <f t="array" ref="AN700">SUMPRODUCT(N700:T700,$N$1:$T$1)/100</f>
        <v>1117.58124787837</v>
      </c>
      <c r="AO700" s="1" cm="1">
        <f t="array" ref="AO700">-8.314*SUMPRODUCT((N700:T700/100)*LN(N700:T700/100+0.000000000001))</f>
        <v>3.37316729791843</v>
      </c>
      <c r="AP700" s="1" cm="1">
        <f t="array" ref="AP700">SUMPRODUCT((N700:T700/100)^2)</f>
        <v>0.816295837323495</v>
      </c>
      <c r="AQ700" s="1" cm="1">
        <f t="array" ref="AQ700">1/SUMPRODUCT((N700:T700/100)^2)</f>
        <v>1.22504606084829</v>
      </c>
      <c r="AR700" s="1" t="s">
        <v>50</v>
      </c>
      <c r="AS700" s="6">
        <f t="shared" si="235"/>
        <v>1</v>
      </c>
      <c r="AT700" s="1">
        <v>969.85</v>
      </c>
      <c r="AU700" s="1">
        <v>4</v>
      </c>
      <c r="AV700" s="1">
        <v>50</v>
      </c>
      <c r="AW700" s="1">
        <v>449.85</v>
      </c>
      <c r="AX700" s="1">
        <v>1.5</v>
      </c>
      <c r="AY700" s="5">
        <f t="shared" si="236"/>
        <v>224.925</v>
      </c>
      <c r="AZ700" s="1">
        <f t="shared" si="237"/>
        <v>0.75</v>
      </c>
      <c r="BA700" s="1">
        <f t="shared" si="238"/>
        <v>674.775</v>
      </c>
      <c r="BB700" s="1">
        <f t="shared" si="239"/>
        <v>520</v>
      </c>
      <c r="BC700" s="1" t="s">
        <v>51</v>
      </c>
      <c r="BD700" s="1">
        <v>337</v>
      </c>
      <c r="BE700" s="1" t="s">
        <v>52</v>
      </c>
      <c r="BF700" s="1" t="s">
        <v>52</v>
      </c>
      <c r="BG700" s="1">
        <v>32</v>
      </c>
      <c r="BH700" s="1">
        <f t="shared" si="240"/>
        <v>1.60976254790357</v>
      </c>
      <c r="BI700" s="1">
        <f t="shared" si="241"/>
        <v>0.764913144503674</v>
      </c>
    </row>
    <row r="701" spans="1:61">
      <c r="A701" s="1">
        <v>554</v>
      </c>
      <c r="B701" s="1" t="s">
        <v>96</v>
      </c>
      <c r="C701" s="1" t="str">
        <f>_xlfn.XLOOKUP(A701,All!$A:$A,All!$C:$C,"")</f>
        <v>Cu-Cr-Mg-Ni-Si</v>
      </c>
      <c r="D701" s="1">
        <v>2</v>
      </c>
      <c r="E701" s="1" t="s">
        <v>1344</v>
      </c>
      <c r="F701" s="1">
        <f t="shared" si="220"/>
        <v>92.35</v>
      </c>
      <c r="G701" s="1">
        <v>0</v>
      </c>
      <c r="H701" s="1">
        <v>0.1</v>
      </c>
      <c r="I701" s="1">
        <v>0.15</v>
      </c>
      <c r="J701" s="1">
        <v>6</v>
      </c>
      <c r="K701" s="1">
        <v>1.4</v>
      </c>
      <c r="L701" s="1">
        <v>0</v>
      </c>
      <c r="M701" s="1" t="s">
        <v>1345</v>
      </c>
      <c r="N701" s="1" cm="1">
        <f t="array" ref="N701">(F701/$F$4)/SUMPRODUCT($F701:$L701/$F$4:$L$4)*100</f>
        <v>90.0727953600277</v>
      </c>
      <c r="O701" s="1" cm="1">
        <f t="array" ref="O701">(G701/$G$4)/SUMPRODUCT($F701:$L701/$F$4:$L$4)*100</f>
        <v>0</v>
      </c>
      <c r="P701" s="1" cm="1">
        <f t="array" ref="P701">(H701/$H$4)/SUMPRODUCT($F701:$L701/$F$4:$L$4)*100</f>
        <v>0.11919966218609</v>
      </c>
      <c r="Q701" s="1" cm="1">
        <f t="array" ref="Q701">(I701/$I$4)/SUMPRODUCT($F701:$L701/$F$4:$L$4)*100</f>
        <v>0.38250806223172</v>
      </c>
      <c r="R701" s="1" cm="1">
        <f t="array" ref="R701">(J701/$J$4)/SUMPRODUCT($F701:$L701/$F$4:$L$4)*100</f>
        <v>6.33592316122327</v>
      </c>
      <c r="S701" s="1" cm="1">
        <f t="array" ref="S701">(K701/$K$4)/SUMPRODUCT($F701:$L701/$F$4:$L$4)*100</f>
        <v>3.08957375433119</v>
      </c>
      <c r="T701" s="1" cm="1">
        <f t="array" ref="T701">(L701/$L$4)/SUMPRODUCT($F701:$L701/$F$4:$L$4)*100</f>
        <v>0</v>
      </c>
      <c r="U701" s="1">
        <f t="shared" si="221"/>
        <v>100</v>
      </c>
      <c r="V701" s="1">
        <f t="shared" si="222"/>
        <v>4.28571428571429</v>
      </c>
      <c r="W701" s="1">
        <f t="shared" si="223"/>
        <v>7.4</v>
      </c>
      <c r="X701" s="1">
        <f t="shared" si="224"/>
        <v>8.4</v>
      </c>
      <c r="Y701" s="1">
        <f t="shared" si="225"/>
        <v>0.0202702702702703</v>
      </c>
      <c r="Z701" s="1">
        <f t="shared" si="226"/>
        <v>0</v>
      </c>
      <c r="AA701" s="1">
        <f t="shared" si="227"/>
        <v>0</v>
      </c>
      <c r="AB701" s="1">
        <f t="shared" si="228"/>
        <v>0.1</v>
      </c>
      <c r="AC701" s="1">
        <f t="shared" si="229"/>
        <v>0</v>
      </c>
      <c r="AD701" s="1">
        <f t="shared" si="230"/>
        <v>1.1919966218609</v>
      </c>
      <c r="AE701" s="1">
        <f t="shared" si="231"/>
        <v>0.0135135135135135</v>
      </c>
      <c r="AF701" s="1">
        <f t="shared" si="232"/>
        <v>74</v>
      </c>
      <c r="AG701" s="1">
        <f t="shared" si="233"/>
        <v>0.74</v>
      </c>
      <c r="AH701" s="7">
        <f t="shared" si="234"/>
        <v>0.0992720463997227</v>
      </c>
      <c r="AI701" s="7" cm="1">
        <f t="array" ref="AI701">SQRT(SUMPRODUCT(N701:T701/100,(1-($N$4:$T$4/(SUMPRODUCT(N701:T701,$N$4:$T$4)/100)))^2))</f>
        <v>0.0287767213774032</v>
      </c>
      <c r="AJ701" s="7" cm="1">
        <f t="array" ref="AJ701">SUMPRODUCT(N701:T701,$N$3:$T$3)/100</f>
        <v>1.89809071555971</v>
      </c>
      <c r="AK701" s="7" cm="1">
        <f t="array" ref="AK701">SUMPRODUCT(N701:T701/100,($N$3:$T$3-(SUMPRODUCT(N701:T701,$N$3:$T$3)/100))^2)</f>
        <v>0.00140286012613509</v>
      </c>
      <c r="AL701" s="7" cm="1">
        <f t="array" ref="AL701">SUMPRODUCT(N701:T701/100,($N$2:$T$2-(SUMPRODUCT(N701:T701,$N$2:$T$2)/100))^2)</f>
        <v>1.81447215096026</v>
      </c>
      <c r="AM701" s="7" cm="1">
        <f t="array" ref="AM701">SUMPRODUCT(N701:T701,$N$2:$T$2)/100</f>
        <v>10.6799848968744</v>
      </c>
      <c r="AN701" s="1" cm="1">
        <f t="array" ref="AN701">SUMPRODUCT(N701:T701,$N$1:$T$1)/100</f>
        <v>1117.58124787837</v>
      </c>
      <c r="AO701" s="1" cm="1">
        <f t="array" ref="AO701">-8.314*SUMPRODUCT((N701:T701/100)*LN(N701:T701/100+0.000000000001))</f>
        <v>3.37316729791843</v>
      </c>
      <c r="AP701" s="1" cm="1">
        <f t="array" ref="AP701">SUMPRODUCT((N701:T701/100)^2)</f>
        <v>0.816295837323495</v>
      </c>
      <c r="AQ701" s="1" cm="1">
        <f t="array" ref="AQ701">1/SUMPRODUCT((N701:T701/100)^2)</f>
        <v>1.22504606084829</v>
      </c>
      <c r="AR701" s="1" t="s">
        <v>50</v>
      </c>
      <c r="AS701" s="6">
        <f t="shared" si="235"/>
        <v>1</v>
      </c>
      <c r="AT701" s="1">
        <v>969.85</v>
      </c>
      <c r="AU701" s="1">
        <v>4</v>
      </c>
      <c r="AV701" s="1">
        <v>80</v>
      </c>
      <c r="AW701" s="1">
        <v>449.85</v>
      </c>
      <c r="AX701" s="1">
        <v>0.333</v>
      </c>
      <c r="AY701" s="5">
        <f t="shared" si="236"/>
        <v>359.88</v>
      </c>
      <c r="AZ701" s="1">
        <f t="shared" si="237"/>
        <v>0.2664</v>
      </c>
      <c r="BA701" s="1">
        <f t="shared" si="238"/>
        <v>149.80005</v>
      </c>
      <c r="BB701" s="1">
        <f t="shared" si="239"/>
        <v>520</v>
      </c>
      <c r="BC701" s="1" t="s">
        <v>51</v>
      </c>
      <c r="BD701" s="1">
        <v>338</v>
      </c>
      <c r="BE701" s="1" t="s">
        <v>52</v>
      </c>
      <c r="BF701" s="1" t="s">
        <v>52</v>
      </c>
      <c r="BG701" s="1">
        <v>32</v>
      </c>
      <c r="BH701" s="1">
        <f t="shared" si="240"/>
        <v>1.62262347296214</v>
      </c>
      <c r="BI701" s="1">
        <f t="shared" si="241"/>
        <v>0.764316296310271</v>
      </c>
    </row>
    <row r="702" spans="1:61">
      <c r="A702" s="1">
        <v>644</v>
      </c>
      <c r="B702" s="1" t="s">
        <v>96</v>
      </c>
      <c r="C702" s="1" t="str">
        <f>_xlfn.XLOOKUP(A702,All!$A:$A,All!$C:$C,"")</f>
        <v>Cu-Cr-Mg-Ni-Si</v>
      </c>
      <c r="D702" s="1">
        <v>2</v>
      </c>
      <c r="E702" s="1" t="s">
        <v>1344</v>
      </c>
      <c r="F702" s="1">
        <f t="shared" si="220"/>
        <v>92.35</v>
      </c>
      <c r="G702" s="1">
        <v>0</v>
      </c>
      <c r="H702" s="1">
        <v>0.1</v>
      </c>
      <c r="I702" s="1">
        <v>0.15</v>
      </c>
      <c r="J702" s="1">
        <v>6</v>
      </c>
      <c r="K702" s="1">
        <v>1.4</v>
      </c>
      <c r="L702" s="1">
        <v>0</v>
      </c>
      <c r="M702" s="1" t="s">
        <v>1345</v>
      </c>
      <c r="N702" s="1" cm="1">
        <f t="array" ref="N702">(F702/$F$4)/SUMPRODUCT($F702:$L702/$F$4:$L$4)*100</f>
        <v>90.0727953600277</v>
      </c>
      <c r="O702" s="1" cm="1">
        <f t="array" ref="O702">(G702/$G$4)/SUMPRODUCT($F702:$L702/$F$4:$L$4)*100</f>
        <v>0</v>
      </c>
      <c r="P702" s="1" cm="1">
        <f t="array" ref="P702">(H702/$H$4)/SUMPRODUCT($F702:$L702/$F$4:$L$4)*100</f>
        <v>0.11919966218609</v>
      </c>
      <c r="Q702" s="1" cm="1">
        <f t="array" ref="Q702">(I702/$I$4)/SUMPRODUCT($F702:$L702/$F$4:$L$4)*100</f>
        <v>0.38250806223172</v>
      </c>
      <c r="R702" s="1" cm="1">
        <f t="array" ref="R702">(J702/$J$4)/SUMPRODUCT($F702:$L702/$F$4:$L$4)*100</f>
        <v>6.33592316122327</v>
      </c>
      <c r="S702" s="1" cm="1">
        <f t="array" ref="S702">(K702/$K$4)/SUMPRODUCT($F702:$L702/$F$4:$L$4)*100</f>
        <v>3.08957375433119</v>
      </c>
      <c r="T702" s="1" cm="1">
        <f t="array" ref="T702">(L702/$L$4)/SUMPRODUCT($F702:$L702/$F$4:$L$4)*100</f>
        <v>0</v>
      </c>
      <c r="U702" s="1">
        <f t="shared" si="221"/>
        <v>100</v>
      </c>
      <c r="V702" s="1">
        <f t="shared" si="222"/>
        <v>4.28571428571429</v>
      </c>
      <c r="W702" s="1">
        <f t="shared" si="223"/>
        <v>7.4</v>
      </c>
      <c r="X702" s="1">
        <f t="shared" si="224"/>
        <v>8.4</v>
      </c>
      <c r="Y702" s="1">
        <f t="shared" si="225"/>
        <v>0.0202702702702703</v>
      </c>
      <c r="Z702" s="1">
        <f t="shared" si="226"/>
        <v>0</v>
      </c>
      <c r="AA702" s="1">
        <f t="shared" si="227"/>
        <v>0</v>
      </c>
      <c r="AB702" s="1">
        <f t="shared" si="228"/>
        <v>0.1</v>
      </c>
      <c r="AC702" s="1">
        <f t="shared" si="229"/>
        <v>0</v>
      </c>
      <c r="AD702" s="1">
        <f t="shared" si="230"/>
        <v>1.1919966218609</v>
      </c>
      <c r="AE702" s="1">
        <f t="shared" si="231"/>
        <v>0.0135135135135135</v>
      </c>
      <c r="AF702" s="1">
        <f t="shared" si="232"/>
        <v>74</v>
      </c>
      <c r="AG702" s="1">
        <f t="shared" si="233"/>
        <v>0.74</v>
      </c>
      <c r="AH702" s="7">
        <f t="shared" si="234"/>
        <v>0.0992720463997227</v>
      </c>
      <c r="AI702" s="7" cm="1">
        <f t="array" ref="AI702">SQRT(SUMPRODUCT(N702:T702/100,(1-($N$4:$T$4/(SUMPRODUCT(N702:T702,$N$4:$T$4)/100)))^2))</f>
        <v>0.0287767213774032</v>
      </c>
      <c r="AJ702" s="7" cm="1">
        <f t="array" ref="AJ702">SUMPRODUCT(N702:T702,$N$3:$T$3)/100</f>
        <v>1.89809071555971</v>
      </c>
      <c r="AK702" s="7" cm="1">
        <f t="array" ref="AK702">SUMPRODUCT(N702:T702/100,($N$3:$T$3-(SUMPRODUCT(N702:T702,$N$3:$T$3)/100))^2)</f>
        <v>0.00140286012613509</v>
      </c>
      <c r="AL702" s="7" cm="1">
        <f t="array" ref="AL702">SUMPRODUCT(N702:T702/100,($N$2:$T$2-(SUMPRODUCT(N702:T702,$N$2:$T$2)/100))^2)</f>
        <v>1.81447215096026</v>
      </c>
      <c r="AM702" s="7" cm="1">
        <f t="array" ref="AM702">SUMPRODUCT(N702:T702,$N$2:$T$2)/100</f>
        <v>10.6799848968744</v>
      </c>
      <c r="AN702" s="1" cm="1">
        <f t="array" ref="AN702">SUMPRODUCT(N702:T702,$N$1:$T$1)/100</f>
        <v>1117.58124787837</v>
      </c>
      <c r="AO702" s="1" cm="1">
        <f t="array" ref="AO702">-8.314*SUMPRODUCT((N702:T702/100)*LN(N702:T702/100+0.000000000001))</f>
        <v>3.37316729791843</v>
      </c>
      <c r="AP702" s="1" cm="1">
        <f t="array" ref="AP702">SUMPRODUCT((N702:T702/100)^2)</f>
        <v>0.816295837323495</v>
      </c>
      <c r="AQ702" s="1" cm="1">
        <f t="array" ref="AQ702">1/SUMPRODUCT((N702:T702/100)^2)</f>
        <v>1.22504606084829</v>
      </c>
      <c r="AR702" s="1" t="s">
        <v>54</v>
      </c>
      <c r="AS702" s="6">
        <f t="shared" si="235"/>
        <v>0</v>
      </c>
      <c r="AT702" s="1">
        <v>969.85</v>
      </c>
      <c r="AU702" s="1">
        <v>4</v>
      </c>
      <c r="AV702" s="1">
        <v>0</v>
      </c>
      <c r="AW702" s="1">
        <v>399.85</v>
      </c>
      <c r="AX702" s="1">
        <v>3</v>
      </c>
      <c r="AY702" s="5">
        <f t="shared" si="236"/>
        <v>0</v>
      </c>
      <c r="AZ702" s="1">
        <f t="shared" si="237"/>
        <v>0</v>
      </c>
      <c r="BA702" s="1">
        <f t="shared" si="238"/>
        <v>1199.55</v>
      </c>
      <c r="BB702" s="1">
        <f t="shared" si="239"/>
        <v>570</v>
      </c>
      <c r="BC702" s="1" t="s">
        <v>51</v>
      </c>
      <c r="BD702" s="1">
        <v>289</v>
      </c>
      <c r="BE702" s="1" t="s">
        <v>52</v>
      </c>
      <c r="BF702" s="1" t="s">
        <v>52</v>
      </c>
      <c r="BG702" s="1">
        <v>31</v>
      </c>
      <c r="BH702" s="1">
        <f t="shared" si="240"/>
        <v>0.992438145092446</v>
      </c>
      <c r="BI702" s="1">
        <f t="shared" si="241"/>
        <v>0.818498551872722</v>
      </c>
    </row>
    <row r="703" spans="1:61">
      <c r="A703" s="1">
        <v>557</v>
      </c>
      <c r="B703" s="1" t="s">
        <v>96</v>
      </c>
      <c r="C703" s="1" t="str">
        <f>_xlfn.XLOOKUP(A703,All!$A:$A,All!$C:$C,"")</f>
        <v>Cu-Cr-Mg-Ni-Si</v>
      </c>
      <c r="D703" s="1">
        <v>2</v>
      </c>
      <c r="E703" s="1" t="s">
        <v>1344</v>
      </c>
      <c r="F703" s="1">
        <f t="shared" si="220"/>
        <v>92.35</v>
      </c>
      <c r="G703" s="1">
        <v>0</v>
      </c>
      <c r="H703" s="1">
        <v>0.1</v>
      </c>
      <c r="I703" s="1">
        <v>0.15</v>
      </c>
      <c r="J703" s="1">
        <v>6</v>
      </c>
      <c r="K703" s="1">
        <v>1.4</v>
      </c>
      <c r="L703" s="1">
        <v>0</v>
      </c>
      <c r="M703" s="1" t="s">
        <v>1345</v>
      </c>
      <c r="N703" s="1" cm="1">
        <f t="array" ref="N703">(F703/$F$4)/SUMPRODUCT($F703:$L703/$F$4:$L$4)*100</f>
        <v>90.0727953600277</v>
      </c>
      <c r="O703" s="1" cm="1">
        <f t="array" ref="O703">(G703/$G$4)/SUMPRODUCT($F703:$L703/$F$4:$L$4)*100</f>
        <v>0</v>
      </c>
      <c r="P703" s="1" cm="1">
        <f t="array" ref="P703">(H703/$H$4)/SUMPRODUCT($F703:$L703/$F$4:$L$4)*100</f>
        <v>0.11919966218609</v>
      </c>
      <c r="Q703" s="1" cm="1">
        <f t="array" ref="Q703">(I703/$I$4)/SUMPRODUCT($F703:$L703/$F$4:$L$4)*100</f>
        <v>0.38250806223172</v>
      </c>
      <c r="R703" s="1" cm="1">
        <f t="array" ref="R703">(J703/$J$4)/SUMPRODUCT($F703:$L703/$F$4:$L$4)*100</f>
        <v>6.33592316122327</v>
      </c>
      <c r="S703" s="1" cm="1">
        <f t="array" ref="S703">(K703/$K$4)/SUMPRODUCT($F703:$L703/$F$4:$L$4)*100</f>
        <v>3.08957375433119</v>
      </c>
      <c r="T703" s="1" cm="1">
        <f t="array" ref="T703">(L703/$L$4)/SUMPRODUCT($F703:$L703/$F$4:$L$4)*100</f>
        <v>0</v>
      </c>
      <c r="U703" s="1">
        <f t="shared" si="221"/>
        <v>100</v>
      </c>
      <c r="V703" s="1">
        <f t="shared" si="222"/>
        <v>4.28571428571429</v>
      </c>
      <c r="W703" s="1">
        <f t="shared" si="223"/>
        <v>7.4</v>
      </c>
      <c r="X703" s="1">
        <f t="shared" si="224"/>
        <v>8.4</v>
      </c>
      <c r="Y703" s="1">
        <f t="shared" si="225"/>
        <v>0.0202702702702703</v>
      </c>
      <c r="Z703" s="1">
        <f t="shared" si="226"/>
        <v>0</v>
      </c>
      <c r="AA703" s="1">
        <f t="shared" si="227"/>
        <v>0</v>
      </c>
      <c r="AB703" s="1">
        <f t="shared" si="228"/>
        <v>0.1</v>
      </c>
      <c r="AC703" s="1">
        <f t="shared" si="229"/>
        <v>0</v>
      </c>
      <c r="AD703" s="1">
        <f t="shared" si="230"/>
        <v>1.1919966218609</v>
      </c>
      <c r="AE703" s="1">
        <f t="shared" si="231"/>
        <v>0.0135135135135135</v>
      </c>
      <c r="AF703" s="1">
        <f t="shared" si="232"/>
        <v>74</v>
      </c>
      <c r="AG703" s="1">
        <f t="shared" si="233"/>
        <v>0.74</v>
      </c>
      <c r="AH703" s="7">
        <f t="shared" si="234"/>
        <v>0.0992720463997227</v>
      </c>
      <c r="AI703" s="7" cm="1">
        <f t="array" ref="AI703">SQRT(SUMPRODUCT(N703:T703/100,(1-($N$4:$T$4/(SUMPRODUCT(N703:T703,$N$4:$T$4)/100)))^2))</f>
        <v>0.0287767213774032</v>
      </c>
      <c r="AJ703" s="7" cm="1">
        <f t="array" ref="AJ703">SUMPRODUCT(N703:T703,$N$3:$T$3)/100</f>
        <v>1.89809071555971</v>
      </c>
      <c r="AK703" s="7" cm="1">
        <f t="array" ref="AK703">SUMPRODUCT(N703:T703/100,($N$3:$T$3-(SUMPRODUCT(N703:T703,$N$3:$T$3)/100))^2)</f>
        <v>0.00140286012613509</v>
      </c>
      <c r="AL703" s="7" cm="1">
        <f t="array" ref="AL703">SUMPRODUCT(N703:T703/100,($N$2:$T$2-(SUMPRODUCT(N703:T703,$N$2:$T$2)/100))^2)</f>
        <v>1.81447215096026</v>
      </c>
      <c r="AM703" s="7" cm="1">
        <f t="array" ref="AM703">SUMPRODUCT(N703:T703,$N$2:$T$2)/100</f>
        <v>10.6799848968744</v>
      </c>
      <c r="AN703" s="1" cm="1">
        <f t="array" ref="AN703">SUMPRODUCT(N703:T703,$N$1:$T$1)/100</f>
        <v>1117.58124787837</v>
      </c>
      <c r="AO703" s="1" cm="1">
        <f t="array" ref="AO703">-8.314*SUMPRODUCT((N703:T703/100)*LN(N703:T703/100+0.000000000001))</f>
        <v>3.37316729791843</v>
      </c>
      <c r="AP703" s="1" cm="1">
        <f t="array" ref="AP703">SUMPRODUCT((N703:T703/100)^2)</f>
        <v>0.816295837323495</v>
      </c>
      <c r="AQ703" s="1" cm="1">
        <f t="array" ref="AQ703">1/SUMPRODUCT((N703:T703/100)^2)</f>
        <v>1.22504606084829</v>
      </c>
      <c r="AR703" s="1" t="s">
        <v>54</v>
      </c>
      <c r="AS703" s="6">
        <f t="shared" si="235"/>
        <v>0</v>
      </c>
      <c r="AT703" s="1">
        <v>969.85</v>
      </c>
      <c r="AU703" s="1">
        <v>4</v>
      </c>
      <c r="AV703" s="1">
        <v>0</v>
      </c>
      <c r="AW703" s="1">
        <v>449.85</v>
      </c>
      <c r="AX703" s="1">
        <v>0.5</v>
      </c>
      <c r="AY703" s="5">
        <f t="shared" si="236"/>
        <v>0</v>
      </c>
      <c r="AZ703" s="1">
        <f t="shared" si="237"/>
        <v>0</v>
      </c>
      <c r="BA703" s="1">
        <f t="shared" si="238"/>
        <v>224.925</v>
      </c>
      <c r="BB703" s="1">
        <f t="shared" si="239"/>
        <v>520</v>
      </c>
      <c r="BC703" s="1" t="s">
        <v>51</v>
      </c>
      <c r="BD703" s="1">
        <v>292</v>
      </c>
      <c r="BE703" s="1" t="s">
        <v>52</v>
      </c>
      <c r="BF703" s="1" t="s">
        <v>52</v>
      </c>
      <c r="BG703" s="1">
        <v>31</v>
      </c>
      <c r="BH703" s="1">
        <f t="shared" si="240"/>
        <v>1.03102092026814</v>
      </c>
      <c r="BI703" s="1">
        <f t="shared" si="241"/>
        <v>0.815198293424885</v>
      </c>
    </row>
    <row r="704" spans="1:61">
      <c r="A704" s="1">
        <v>535</v>
      </c>
      <c r="B704" s="1" t="s">
        <v>96</v>
      </c>
      <c r="C704" s="1" t="str">
        <f>_xlfn.XLOOKUP(A704,All!$A:$A,All!$C:$C,"")</f>
        <v>Cu-Cr-Mg-Ni-Si</v>
      </c>
      <c r="D704" s="1">
        <v>2</v>
      </c>
      <c r="E704" s="1" t="s">
        <v>1344</v>
      </c>
      <c r="F704" s="1">
        <f t="shared" si="220"/>
        <v>92.35</v>
      </c>
      <c r="G704" s="1">
        <v>0</v>
      </c>
      <c r="H704" s="1">
        <v>0.1</v>
      </c>
      <c r="I704" s="1">
        <v>0.15</v>
      </c>
      <c r="J704" s="1">
        <v>6</v>
      </c>
      <c r="K704" s="1">
        <v>1.4</v>
      </c>
      <c r="L704" s="1">
        <v>0</v>
      </c>
      <c r="M704" s="1" t="s">
        <v>1345</v>
      </c>
      <c r="N704" s="1" cm="1">
        <f t="array" ref="N704">(F704/$F$4)/SUMPRODUCT($F704:$L704/$F$4:$L$4)*100</f>
        <v>90.0727953600277</v>
      </c>
      <c r="O704" s="1" cm="1">
        <f t="array" ref="O704">(G704/$G$4)/SUMPRODUCT($F704:$L704/$F$4:$L$4)*100</f>
        <v>0</v>
      </c>
      <c r="P704" s="1" cm="1">
        <f t="array" ref="P704">(H704/$H$4)/SUMPRODUCT($F704:$L704/$F$4:$L$4)*100</f>
        <v>0.11919966218609</v>
      </c>
      <c r="Q704" s="1" cm="1">
        <f t="array" ref="Q704">(I704/$I$4)/SUMPRODUCT($F704:$L704/$F$4:$L$4)*100</f>
        <v>0.38250806223172</v>
      </c>
      <c r="R704" s="1" cm="1">
        <f t="array" ref="R704">(J704/$J$4)/SUMPRODUCT($F704:$L704/$F$4:$L$4)*100</f>
        <v>6.33592316122327</v>
      </c>
      <c r="S704" s="1" cm="1">
        <f t="array" ref="S704">(K704/$K$4)/SUMPRODUCT($F704:$L704/$F$4:$L$4)*100</f>
        <v>3.08957375433119</v>
      </c>
      <c r="T704" s="1" cm="1">
        <f t="array" ref="T704">(L704/$L$4)/SUMPRODUCT($F704:$L704/$F$4:$L$4)*100</f>
        <v>0</v>
      </c>
      <c r="U704" s="1">
        <f t="shared" si="221"/>
        <v>100</v>
      </c>
      <c r="V704" s="1">
        <f t="shared" si="222"/>
        <v>4.28571428571429</v>
      </c>
      <c r="W704" s="1">
        <f t="shared" si="223"/>
        <v>7.4</v>
      </c>
      <c r="X704" s="1">
        <f t="shared" si="224"/>
        <v>8.4</v>
      </c>
      <c r="Y704" s="1">
        <f t="shared" si="225"/>
        <v>0.0202702702702703</v>
      </c>
      <c r="Z704" s="1">
        <f t="shared" si="226"/>
        <v>0</v>
      </c>
      <c r="AA704" s="1">
        <f t="shared" si="227"/>
        <v>0</v>
      </c>
      <c r="AB704" s="1">
        <f t="shared" si="228"/>
        <v>0.1</v>
      </c>
      <c r="AC704" s="1">
        <f t="shared" si="229"/>
        <v>0</v>
      </c>
      <c r="AD704" s="1">
        <f t="shared" si="230"/>
        <v>1.1919966218609</v>
      </c>
      <c r="AE704" s="1">
        <f t="shared" si="231"/>
        <v>0.0135135135135135</v>
      </c>
      <c r="AF704" s="1">
        <f t="shared" si="232"/>
        <v>74</v>
      </c>
      <c r="AG704" s="1">
        <f t="shared" si="233"/>
        <v>0.74</v>
      </c>
      <c r="AH704" s="7">
        <f t="shared" si="234"/>
        <v>0.0992720463997227</v>
      </c>
      <c r="AI704" s="7" cm="1">
        <f t="array" ref="AI704">SQRT(SUMPRODUCT(N704:T704/100,(1-($N$4:$T$4/(SUMPRODUCT(N704:T704,$N$4:$T$4)/100)))^2))</f>
        <v>0.0287767213774032</v>
      </c>
      <c r="AJ704" s="7" cm="1">
        <f t="array" ref="AJ704">SUMPRODUCT(N704:T704,$N$3:$T$3)/100</f>
        <v>1.89809071555971</v>
      </c>
      <c r="AK704" s="7" cm="1">
        <f t="array" ref="AK704">SUMPRODUCT(N704:T704/100,($N$3:$T$3-(SUMPRODUCT(N704:T704,$N$3:$T$3)/100))^2)</f>
        <v>0.00140286012613509</v>
      </c>
      <c r="AL704" s="7" cm="1">
        <f t="array" ref="AL704">SUMPRODUCT(N704:T704/100,($N$2:$T$2-(SUMPRODUCT(N704:T704,$N$2:$T$2)/100))^2)</f>
        <v>1.81447215096026</v>
      </c>
      <c r="AM704" s="7" cm="1">
        <f t="array" ref="AM704">SUMPRODUCT(N704:T704,$N$2:$T$2)/100</f>
        <v>10.6799848968744</v>
      </c>
      <c r="AN704" s="1" cm="1">
        <f t="array" ref="AN704">SUMPRODUCT(N704:T704,$N$1:$T$1)/100</f>
        <v>1117.58124787837</v>
      </c>
      <c r="AO704" s="1" cm="1">
        <f t="array" ref="AO704">-8.314*SUMPRODUCT((N704:T704/100)*LN(N704:T704/100+0.000000000001))</f>
        <v>3.37316729791843</v>
      </c>
      <c r="AP704" s="1" cm="1">
        <f t="array" ref="AP704">SUMPRODUCT((N704:T704/100)^2)</f>
        <v>0.816295837323495</v>
      </c>
      <c r="AQ704" s="1" cm="1">
        <f t="array" ref="AQ704">1/SUMPRODUCT((N704:T704/100)^2)</f>
        <v>1.22504606084829</v>
      </c>
      <c r="AR704" s="1" t="s">
        <v>54</v>
      </c>
      <c r="AS704" s="6">
        <f t="shared" si="235"/>
        <v>0</v>
      </c>
      <c r="AT704" s="1">
        <v>969.85</v>
      </c>
      <c r="AU704" s="1">
        <v>4</v>
      </c>
      <c r="AV704" s="1">
        <v>0</v>
      </c>
      <c r="AW704" s="1">
        <v>499.85</v>
      </c>
      <c r="AX704" s="1">
        <v>0.167</v>
      </c>
      <c r="AY704" s="5">
        <f t="shared" si="236"/>
        <v>0</v>
      </c>
      <c r="AZ704" s="1">
        <f t="shared" si="237"/>
        <v>0</v>
      </c>
      <c r="BA704" s="1">
        <f t="shared" si="238"/>
        <v>83.47495</v>
      </c>
      <c r="BB704" s="1">
        <f t="shared" si="239"/>
        <v>470</v>
      </c>
      <c r="BC704" s="1" t="s">
        <v>51</v>
      </c>
      <c r="BD704" s="1">
        <v>286</v>
      </c>
      <c r="BE704" s="1" t="s">
        <v>52</v>
      </c>
      <c r="BF704" s="1" t="s">
        <v>52</v>
      </c>
      <c r="BG704" s="1">
        <v>30</v>
      </c>
      <c r="BH704" s="1">
        <f t="shared" si="240"/>
        <v>0.953855369916751</v>
      </c>
      <c r="BI704" s="1">
        <f t="shared" si="241"/>
        <v>0.833498423244719</v>
      </c>
    </row>
    <row r="705" spans="1:61">
      <c r="A705" s="1">
        <v>624</v>
      </c>
      <c r="B705" s="1" t="s">
        <v>96</v>
      </c>
      <c r="C705" s="1" t="str">
        <f>_xlfn.XLOOKUP(A705,All!$A:$A,All!$C:$C,"")</f>
        <v>Cu-Cr-Mg-Ni-Si</v>
      </c>
      <c r="D705" s="1">
        <v>2</v>
      </c>
      <c r="E705" s="1" t="s">
        <v>1344</v>
      </c>
      <c r="F705" s="1">
        <f t="shared" si="220"/>
        <v>92.35</v>
      </c>
      <c r="G705" s="1">
        <v>0</v>
      </c>
      <c r="H705" s="1">
        <v>0.1</v>
      </c>
      <c r="I705" s="1">
        <v>0.15</v>
      </c>
      <c r="J705" s="1">
        <v>6</v>
      </c>
      <c r="K705" s="1">
        <v>1.4</v>
      </c>
      <c r="L705" s="1">
        <v>0</v>
      </c>
      <c r="M705" s="1" t="s">
        <v>1345</v>
      </c>
      <c r="N705" s="1" cm="1">
        <f t="array" ref="N705">(F705/$F$4)/SUMPRODUCT($F705:$L705/$F$4:$L$4)*100</f>
        <v>90.0727953600277</v>
      </c>
      <c r="O705" s="1" cm="1">
        <f t="array" ref="O705">(G705/$G$4)/SUMPRODUCT($F705:$L705/$F$4:$L$4)*100</f>
        <v>0</v>
      </c>
      <c r="P705" s="1" cm="1">
        <f t="array" ref="P705">(H705/$H$4)/SUMPRODUCT($F705:$L705/$F$4:$L$4)*100</f>
        <v>0.11919966218609</v>
      </c>
      <c r="Q705" s="1" cm="1">
        <f t="array" ref="Q705">(I705/$I$4)/SUMPRODUCT($F705:$L705/$F$4:$L$4)*100</f>
        <v>0.38250806223172</v>
      </c>
      <c r="R705" s="1" cm="1">
        <f t="array" ref="R705">(J705/$J$4)/SUMPRODUCT($F705:$L705/$F$4:$L$4)*100</f>
        <v>6.33592316122327</v>
      </c>
      <c r="S705" s="1" cm="1">
        <f t="array" ref="S705">(K705/$K$4)/SUMPRODUCT($F705:$L705/$F$4:$L$4)*100</f>
        <v>3.08957375433119</v>
      </c>
      <c r="T705" s="1" cm="1">
        <f t="array" ref="T705">(L705/$L$4)/SUMPRODUCT($F705:$L705/$F$4:$L$4)*100</f>
        <v>0</v>
      </c>
      <c r="U705" s="1">
        <f t="shared" si="221"/>
        <v>100</v>
      </c>
      <c r="V705" s="1">
        <f t="shared" si="222"/>
        <v>4.28571428571429</v>
      </c>
      <c r="W705" s="1">
        <f t="shared" si="223"/>
        <v>7.4</v>
      </c>
      <c r="X705" s="1">
        <f t="shared" si="224"/>
        <v>8.4</v>
      </c>
      <c r="Y705" s="1">
        <f t="shared" si="225"/>
        <v>0.0202702702702703</v>
      </c>
      <c r="Z705" s="1">
        <f t="shared" si="226"/>
        <v>0</v>
      </c>
      <c r="AA705" s="1">
        <f t="shared" si="227"/>
        <v>0</v>
      </c>
      <c r="AB705" s="1">
        <f t="shared" si="228"/>
        <v>0.1</v>
      </c>
      <c r="AC705" s="1">
        <f t="shared" si="229"/>
        <v>0</v>
      </c>
      <c r="AD705" s="1">
        <f t="shared" si="230"/>
        <v>1.1919966218609</v>
      </c>
      <c r="AE705" s="1">
        <f t="shared" si="231"/>
        <v>0.0135135135135135</v>
      </c>
      <c r="AF705" s="1">
        <f t="shared" si="232"/>
        <v>74</v>
      </c>
      <c r="AG705" s="1">
        <f t="shared" si="233"/>
        <v>0.74</v>
      </c>
      <c r="AH705" s="7">
        <f t="shared" si="234"/>
        <v>0.0992720463997227</v>
      </c>
      <c r="AI705" s="7" cm="1">
        <f t="array" ref="AI705">SQRT(SUMPRODUCT(N705:T705/100,(1-($N$4:$T$4/(SUMPRODUCT(N705:T705,$N$4:$T$4)/100)))^2))</f>
        <v>0.0287767213774032</v>
      </c>
      <c r="AJ705" s="7" cm="1">
        <f t="array" ref="AJ705">SUMPRODUCT(N705:T705,$N$3:$T$3)/100</f>
        <v>1.89809071555971</v>
      </c>
      <c r="AK705" s="7" cm="1">
        <f t="array" ref="AK705">SUMPRODUCT(N705:T705/100,($N$3:$T$3-(SUMPRODUCT(N705:T705,$N$3:$T$3)/100))^2)</f>
        <v>0.00140286012613509</v>
      </c>
      <c r="AL705" s="7" cm="1">
        <f t="array" ref="AL705">SUMPRODUCT(N705:T705/100,($N$2:$T$2-(SUMPRODUCT(N705:T705,$N$2:$T$2)/100))^2)</f>
        <v>1.81447215096026</v>
      </c>
      <c r="AM705" s="7" cm="1">
        <f t="array" ref="AM705">SUMPRODUCT(N705:T705,$N$2:$T$2)/100</f>
        <v>10.6799848968744</v>
      </c>
      <c r="AN705" s="1" cm="1">
        <f t="array" ref="AN705">SUMPRODUCT(N705:T705,$N$1:$T$1)/100</f>
        <v>1117.58124787837</v>
      </c>
      <c r="AO705" s="1" cm="1">
        <f t="array" ref="AO705">-8.314*SUMPRODUCT((N705:T705/100)*LN(N705:T705/100+0.000000000001))</f>
        <v>3.37316729791843</v>
      </c>
      <c r="AP705" s="1" cm="1">
        <f t="array" ref="AP705">SUMPRODUCT((N705:T705/100)^2)</f>
        <v>0.816295837323495</v>
      </c>
      <c r="AQ705" s="1" cm="1">
        <f t="array" ref="AQ705">1/SUMPRODUCT((N705:T705/100)^2)</f>
        <v>1.22504606084829</v>
      </c>
      <c r="AR705" s="1" t="s">
        <v>54</v>
      </c>
      <c r="AS705" s="6">
        <f t="shared" si="235"/>
        <v>0</v>
      </c>
      <c r="AT705" s="1">
        <v>969.85</v>
      </c>
      <c r="AU705" s="1">
        <v>4</v>
      </c>
      <c r="AV705" s="1">
        <v>0</v>
      </c>
      <c r="AW705" s="1">
        <v>399.85</v>
      </c>
      <c r="AX705" s="1">
        <v>2</v>
      </c>
      <c r="AY705" s="5">
        <f t="shared" si="236"/>
        <v>0</v>
      </c>
      <c r="AZ705" s="1">
        <f t="shared" si="237"/>
        <v>0</v>
      </c>
      <c r="BA705" s="1">
        <f t="shared" si="238"/>
        <v>799.7</v>
      </c>
      <c r="BB705" s="1">
        <f t="shared" si="239"/>
        <v>570</v>
      </c>
      <c r="BC705" s="1" t="s">
        <v>51</v>
      </c>
      <c r="BD705" s="1">
        <v>287</v>
      </c>
      <c r="BE705" s="1" t="s">
        <v>52</v>
      </c>
      <c r="BF705" s="1" t="s">
        <v>52</v>
      </c>
      <c r="BG705" s="1">
        <v>30</v>
      </c>
      <c r="BH705" s="1">
        <f t="shared" si="240"/>
        <v>0.966716294975316</v>
      </c>
      <c r="BI705" s="1">
        <f t="shared" si="241"/>
        <v>0.832374398082112</v>
      </c>
    </row>
    <row r="706" spans="1:61">
      <c r="A706" s="1">
        <v>551</v>
      </c>
      <c r="B706" s="1" t="s">
        <v>96</v>
      </c>
      <c r="C706" s="1" t="str">
        <f>_xlfn.XLOOKUP(A706,All!$A:$A,All!$C:$C,"")</f>
        <v>Cu-Cr-Mg-Ni-Si</v>
      </c>
      <c r="D706" s="1">
        <v>2</v>
      </c>
      <c r="E706" s="1" t="s">
        <v>1344</v>
      </c>
      <c r="F706" s="1">
        <f t="shared" si="220"/>
        <v>92.35</v>
      </c>
      <c r="G706" s="1">
        <v>0</v>
      </c>
      <c r="H706" s="1">
        <v>0.1</v>
      </c>
      <c r="I706" s="1">
        <v>0.15</v>
      </c>
      <c r="J706" s="1">
        <v>6</v>
      </c>
      <c r="K706" s="1">
        <v>1.4</v>
      </c>
      <c r="L706" s="1">
        <v>0</v>
      </c>
      <c r="M706" s="1" t="s">
        <v>1345</v>
      </c>
      <c r="N706" s="1" cm="1">
        <f t="array" ref="N706">(F706/$F$4)/SUMPRODUCT($F706:$L706/$F$4:$L$4)*100</f>
        <v>90.0727953600277</v>
      </c>
      <c r="O706" s="1" cm="1">
        <f t="array" ref="O706">(G706/$G$4)/SUMPRODUCT($F706:$L706/$F$4:$L$4)*100</f>
        <v>0</v>
      </c>
      <c r="P706" s="1" cm="1">
        <f t="array" ref="P706">(H706/$H$4)/SUMPRODUCT($F706:$L706/$F$4:$L$4)*100</f>
        <v>0.11919966218609</v>
      </c>
      <c r="Q706" s="1" cm="1">
        <f t="array" ref="Q706">(I706/$I$4)/SUMPRODUCT($F706:$L706/$F$4:$L$4)*100</f>
        <v>0.38250806223172</v>
      </c>
      <c r="R706" s="1" cm="1">
        <f t="array" ref="R706">(J706/$J$4)/SUMPRODUCT($F706:$L706/$F$4:$L$4)*100</f>
        <v>6.33592316122327</v>
      </c>
      <c r="S706" s="1" cm="1">
        <f t="array" ref="S706">(K706/$K$4)/SUMPRODUCT($F706:$L706/$F$4:$L$4)*100</f>
        <v>3.08957375433119</v>
      </c>
      <c r="T706" s="1" cm="1">
        <f t="array" ref="T706">(L706/$L$4)/SUMPRODUCT($F706:$L706/$F$4:$L$4)*100</f>
        <v>0</v>
      </c>
      <c r="U706" s="1">
        <f t="shared" si="221"/>
        <v>100</v>
      </c>
      <c r="V706" s="1">
        <f t="shared" si="222"/>
        <v>4.28571428571429</v>
      </c>
      <c r="W706" s="1">
        <f t="shared" si="223"/>
        <v>7.4</v>
      </c>
      <c r="X706" s="1">
        <f t="shared" si="224"/>
        <v>8.4</v>
      </c>
      <c r="Y706" s="1">
        <f t="shared" si="225"/>
        <v>0.0202702702702703</v>
      </c>
      <c r="Z706" s="1">
        <f t="shared" si="226"/>
        <v>0</v>
      </c>
      <c r="AA706" s="1">
        <f t="shared" si="227"/>
        <v>0</v>
      </c>
      <c r="AB706" s="1">
        <f t="shared" si="228"/>
        <v>0.1</v>
      </c>
      <c r="AC706" s="1">
        <f t="shared" si="229"/>
        <v>0</v>
      </c>
      <c r="AD706" s="1">
        <f t="shared" si="230"/>
        <v>1.1919966218609</v>
      </c>
      <c r="AE706" s="1">
        <f t="shared" si="231"/>
        <v>0.0135135135135135</v>
      </c>
      <c r="AF706" s="1">
        <f t="shared" si="232"/>
        <v>74</v>
      </c>
      <c r="AG706" s="1">
        <f t="shared" si="233"/>
        <v>0.74</v>
      </c>
      <c r="AH706" s="7">
        <f t="shared" si="234"/>
        <v>0.0992720463997227</v>
      </c>
      <c r="AI706" s="7" cm="1">
        <f t="array" ref="AI706">SQRT(SUMPRODUCT(N706:T706/100,(1-($N$4:$T$4/(SUMPRODUCT(N706:T706,$N$4:$T$4)/100)))^2))</f>
        <v>0.0287767213774032</v>
      </c>
      <c r="AJ706" s="7" cm="1">
        <f t="array" ref="AJ706">SUMPRODUCT(N706:T706,$N$3:$T$3)/100</f>
        <v>1.89809071555971</v>
      </c>
      <c r="AK706" s="7" cm="1">
        <f t="array" ref="AK706">SUMPRODUCT(N706:T706/100,($N$3:$T$3-(SUMPRODUCT(N706:T706,$N$3:$T$3)/100))^2)</f>
        <v>0.00140286012613509</v>
      </c>
      <c r="AL706" s="7" cm="1">
        <f t="array" ref="AL706">SUMPRODUCT(N706:T706/100,($N$2:$T$2-(SUMPRODUCT(N706:T706,$N$2:$T$2)/100))^2)</f>
        <v>1.81447215096026</v>
      </c>
      <c r="AM706" s="7" cm="1">
        <f t="array" ref="AM706">SUMPRODUCT(N706:T706,$N$2:$T$2)/100</f>
        <v>10.6799848968744</v>
      </c>
      <c r="AN706" s="1" cm="1">
        <f t="array" ref="AN706">SUMPRODUCT(N706:T706,$N$1:$T$1)/100</f>
        <v>1117.58124787837</v>
      </c>
      <c r="AO706" s="1" cm="1">
        <f t="array" ref="AO706">-8.314*SUMPRODUCT((N706:T706/100)*LN(N706:T706/100+0.000000000001))</f>
        <v>3.37316729791843</v>
      </c>
      <c r="AP706" s="1" cm="1">
        <f t="array" ref="AP706">SUMPRODUCT((N706:T706/100)^2)</f>
        <v>0.816295837323495</v>
      </c>
      <c r="AQ706" s="1" cm="1">
        <f t="array" ref="AQ706">1/SUMPRODUCT((N706:T706/100)^2)</f>
        <v>1.22504606084829</v>
      </c>
      <c r="AR706" s="1" t="s">
        <v>54</v>
      </c>
      <c r="AS706" s="6">
        <f t="shared" si="235"/>
        <v>0</v>
      </c>
      <c r="AT706" s="1">
        <v>969.85</v>
      </c>
      <c r="AU706" s="1">
        <v>4</v>
      </c>
      <c r="AV706" s="1">
        <v>0</v>
      </c>
      <c r="AW706" s="1">
        <v>449.85</v>
      </c>
      <c r="AX706" s="1">
        <v>0.333</v>
      </c>
      <c r="AY706" s="5">
        <f t="shared" si="236"/>
        <v>0</v>
      </c>
      <c r="AZ706" s="1">
        <f t="shared" si="237"/>
        <v>0</v>
      </c>
      <c r="BA706" s="1">
        <f t="shared" si="238"/>
        <v>149.80005</v>
      </c>
      <c r="BB706" s="1">
        <f t="shared" si="239"/>
        <v>520</v>
      </c>
      <c r="BC706" s="1" t="s">
        <v>51</v>
      </c>
      <c r="BD706" s="1">
        <v>288</v>
      </c>
      <c r="BE706" s="1" t="s">
        <v>52</v>
      </c>
      <c r="BF706" s="1" t="s">
        <v>52</v>
      </c>
      <c r="BG706" s="1">
        <v>30</v>
      </c>
      <c r="BH706" s="1">
        <f t="shared" si="240"/>
        <v>0.979577220033881</v>
      </c>
      <c r="BI706" s="1">
        <f t="shared" si="241"/>
        <v>0.831260172592189</v>
      </c>
    </row>
    <row r="707" spans="1:61">
      <c r="A707" s="1">
        <v>537</v>
      </c>
      <c r="B707" s="1" t="s">
        <v>96</v>
      </c>
      <c r="C707" s="1" t="str">
        <f>_xlfn.XLOOKUP(A707,All!$A:$A,All!$C:$C,"")</f>
        <v>Cu-Cr-Mg-Ni-Si</v>
      </c>
      <c r="D707" s="1">
        <v>2</v>
      </c>
      <c r="E707" s="1" t="s">
        <v>1344</v>
      </c>
      <c r="F707" s="1">
        <f t="shared" si="220"/>
        <v>92.35</v>
      </c>
      <c r="G707" s="1">
        <v>0</v>
      </c>
      <c r="H707" s="1">
        <v>0.1</v>
      </c>
      <c r="I707" s="1">
        <v>0.15</v>
      </c>
      <c r="J707" s="1">
        <v>6</v>
      </c>
      <c r="K707" s="1">
        <v>1.4</v>
      </c>
      <c r="L707" s="1">
        <v>0</v>
      </c>
      <c r="M707" s="1" t="s">
        <v>1345</v>
      </c>
      <c r="N707" s="1" cm="1">
        <f t="array" ref="N707">(F707/$F$4)/SUMPRODUCT($F707:$L707/$F$4:$L$4)*100</f>
        <v>90.0727953600277</v>
      </c>
      <c r="O707" s="1" cm="1">
        <f t="array" ref="O707">(G707/$G$4)/SUMPRODUCT($F707:$L707/$F$4:$L$4)*100</f>
        <v>0</v>
      </c>
      <c r="P707" s="1" cm="1">
        <f t="array" ref="P707">(H707/$H$4)/SUMPRODUCT($F707:$L707/$F$4:$L$4)*100</f>
        <v>0.11919966218609</v>
      </c>
      <c r="Q707" s="1" cm="1">
        <f t="array" ref="Q707">(I707/$I$4)/SUMPRODUCT($F707:$L707/$F$4:$L$4)*100</f>
        <v>0.38250806223172</v>
      </c>
      <c r="R707" s="1" cm="1">
        <f t="array" ref="R707">(J707/$J$4)/SUMPRODUCT($F707:$L707/$F$4:$L$4)*100</f>
        <v>6.33592316122327</v>
      </c>
      <c r="S707" s="1" cm="1">
        <f t="array" ref="S707">(K707/$K$4)/SUMPRODUCT($F707:$L707/$F$4:$L$4)*100</f>
        <v>3.08957375433119</v>
      </c>
      <c r="T707" s="1" cm="1">
        <f t="array" ref="T707">(L707/$L$4)/SUMPRODUCT($F707:$L707/$F$4:$L$4)*100</f>
        <v>0</v>
      </c>
      <c r="U707" s="1">
        <f t="shared" si="221"/>
        <v>100</v>
      </c>
      <c r="V707" s="1">
        <f t="shared" si="222"/>
        <v>4.28571428571429</v>
      </c>
      <c r="W707" s="1">
        <f t="shared" si="223"/>
        <v>7.4</v>
      </c>
      <c r="X707" s="1">
        <f t="shared" si="224"/>
        <v>8.4</v>
      </c>
      <c r="Y707" s="1">
        <f t="shared" si="225"/>
        <v>0.0202702702702703</v>
      </c>
      <c r="Z707" s="1">
        <f t="shared" si="226"/>
        <v>0</v>
      </c>
      <c r="AA707" s="1">
        <f t="shared" si="227"/>
        <v>0</v>
      </c>
      <c r="AB707" s="1">
        <f t="shared" si="228"/>
        <v>0.1</v>
      </c>
      <c r="AC707" s="1">
        <f t="shared" si="229"/>
        <v>0</v>
      </c>
      <c r="AD707" s="1">
        <f t="shared" si="230"/>
        <v>1.1919966218609</v>
      </c>
      <c r="AE707" s="1">
        <f t="shared" si="231"/>
        <v>0.0135135135135135</v>
      </c>
      <c r="AF707" s="1">
        <f t="shared" si="232"/>
        <v>74</v>
      </c>
      <c r="AG707" s="1">
        <f t="shared" si="233"/>
        <v>0.74</v>
      </c>
      <c r="AH707" s="7">
        <f t="shared" si="234"/>
        <v>0.0992720463997227</v>
      </c>
      <c r="AI707" s="7" cm="1">
        <f t="array" ref="AI707">SQRT(SUMPRODUCT(N707:T707/100,(1-($N$4:$T$4/(SUMPRODUCT(N707:T707,$N$4:$T$4)/100)))^2))</f>
        <v>0.0287767213774032</v>
      </c>
      <c r="AJ707" s="7" cm="1">
        <f t="array" ref="AJ707">SUMPRODUCT(N707:T707,$N$3:$T$3)/100</f>
        <v>1.89809071555971</v>
      </c>
      <c r="AK707" s="7" cm="1">
        <f t="array" ref="AK707">SUMPRODUCT(N707:T707/100,($N$3:$T$3-(SUMPRODUCT(N707:T707,$N$3:$T$3)/100))^2)</f>
        <v>0.00140286012613509</v>
      </c>
      <c r="AL707" s="7" cm="1">
        <f t="array" ref="AL707">SUMPRODUCT(N707:T707/100,($N$2:$T$2-(SUMPRODUCT(N707:T707,$N$2:$T$2)/100))^2)</f>
        <v>1.81447215096026</v>
      </c>
      <c r="AM707" s="7" cm="1">
        <f t="array" ref="AM707">SUMPRODUCT(N707:T707,$N$2:$T$2)/100</f>
        <v>10.6799848968744</v>
      </c>
      <c r="AN707" s="1" cm="1">
        <f t="array" ref="AN707">SUMPRODUCT(N707:T707,$N$1:$T$1)/100</f>
        <v>1117.58124787837</v>
      </c>
      <c r="AO707" s="1" cm="1">
        <f t="array" ref="AO707">-8.314*SUMPRODUCT((N707:T707/100)*LN(N707:T707/100+0.000000000001))</f>
        <v>3.37316729791843</v>
      </c>
      <c r="AP707" s="1" cm="1">
        <f t="array" ref="AP707">SUMPRODUCT((N707:T707/100)^2)</f>
        <v>0.816295837323495</v>
      </c>
      <c r="AQ707" s="1" cm="1">
        <f t="array" ref="AQ707">1/SUMPRODUCT((N707:T707/100)^2)</f>
        <v>1.22504606084829</v>
      </c>
      <c r="AR707" s="1" t="s">
        <v>50</v>
      </c>
      <c r="AS707" s="6">
        <f t="shared" si="235"/>
        <v>1</v>
      </c>
      <c r="AT707" s="1">
        <v>969.85</v>
      </c>
      <c r="AU707" s="1">
        <v>4</v>
      </c>
      <c r="AV707" s="1">
        <v>80</v>
      </c>
      <c r="AW707" s="1">
        <v>449.85</v>
      </c>
      <c r="AX707" s="1">
        <v>0.167</v>
      </c>
      <c r="AY707" s="5">
        <f t="shared" si="236"/>
        <v>359.88</v>
      </c>
      <c r="AZ707" s="1">
        <f t="shared" si="237"/>
        <v>0.1336</v>
      </c>
      <c r="BA707" s="1">
        <f t="shared" si="238"/>
        <v>75.12495</v>
      </c>
      <c r="BB707" s="1">
        <f t="shared" si="239"/>
        <v>520</v>
      </c>
      <c r="BC707" s="1" t="s">
        <v>51</v>
      </c>
      <c r="BD707" s="1">
        <v>331</v>
      </c>
      <c r="BE707" s="1" t="s">
        <v>52</v>
      </c>
      <c r="BF707" s="1" t="s">
        <v>52</v>
      </c>
      <c r="BG707" s="1">
        <v>30</v>
      </c>
      <c r="BH707" s="1">
        <f t="shared" si="240"/>
        <v>1.53259699755218</v>
      </c>
      <c r="BI707" s="1">
        <f t="shared" si="241"/>
        <v>0.793151072002874</v>
      </c>
    </row>
    <row r="708" spans="1:61">
      <c r="A708" s="1">
        <v>592</v>
      </c>
      <c r="B708" s="1" t="s">
        <v>96</v>
      </c>
      <c r="C708" s="1" t="str">
        <f>_xlfn.XLOOKUP(A708,All!$A:$A,All!$C:$C,"")</f>
        <v>Cu-Cr-Mg-Ni-Si</v>
      </c>
      <c r="D708" s="1">
        <v>2</v>
      </c>
      <c r="E708" s="1" t="s">
        <v>1344</v>
      </c>
      <c r="F708" s="1">
        <f t="shared" si="220"/>
        <v>92.35</v>
      </c>
      <c r="G708" s="1">
        <v>0</v>
      </c>
      <c r="H708" s="1">
        <v>0.1</v>
      </c>
      <c r="I708" s="1">
        <v>0.15</v>
      </c>
      <c r="J708" s="1">
        <v>6</v>
      </c>
      <c r="K708" s="1">
        <v>1.4</v>
      </c>
      <c r="L708" s="1">
        <v>0</v>
      </c>
      <c r="M708" s="1" t="s">
        <v>1345</v>
      </c>
      <c r="N708" s="1" cm="1">
        <f t="array" ref="N708">(F708/$F$4)/SUMPRODUCT($F708:$L708/$F$4:$L$4)*100</f>
        <v>90.0727953600277</v>
      </c>
      <c r="O708" s="1" cm="1">
        <f t="array" ref="O708">(G708/$G$4)/SUMPRODUCT($F708:$L708/$F$4:$L$4)*100</f>
        <v>0</v>
      </c>
      <c r="P708" s="1" cm="1">
        <f t="array" ref="P708">(H708/$H$4)/SUMPRODUCT($F708:$L708/$F$4:$L$4)*100</f>
        <v>0.11919966218609</v>
      </c>
      <c r="Q708" s="1" cm="1">
        <f t="array" ref="Q708">(I708/$I$4)/SUMPRODUCT($F708:$L708/$F$4:$L$4)*100</f>
        <v>0.38250806223172</v>
      </c>
      <c r="R708" s="1" cm="1">
        <f t="array" ref="R708">(J708/$J$4)/SUMPRODUCT($F708:$L708/$F$4:$L$4)*100</f>
        <v>6.33592316122327</v>
      </c>
      <c r="S708" s="1" cm="1">
        <f t="array" ref="S708">(K708/$K$4)/SUMPRODUCT($F708:$L708/$F$4:$L$4)*100</f>
        <v>3.08957375433119</v>
      </c>
      <c r="T708" s="1" cm="1">
        <f t="array" ref="T708">(L708/$L$4)/SUMPRODUCT($F708:$L708/$F$4:$L$4)*100</f>
        <v>0</v>
      </c>
      <c r="U708" s="1">
        <f t="shared" si="221"/>
        <v>100</v>
      </c>
      <c r="V708" s="1">
        <f t="shared" si="222"/>
        <v>4.28571428571429</v>
      </c>
      <c r="W708" s="1">
        <f t="shared" si="223"/>
        <v>7.4</v>
      </c>
      <c r="X708" s="1">
        <f t="shared" si="224"/>
        <v>8.4</v>
      </c>
      <c r="Y708" s="1">
        <f t="shared" si="225"/>
        <v>0.0202702702702703</v>
      </c>
      <c r="Z708" s="1">
        <f t="shared" si="226"/>
        <v>0</v>
      </c>
      <c r="AA708" s="1">
        <f t="shared" si="227"/>
        <v>0</v>
      </c>
      <c r="AB708" s="1">
        <f t="shared" si="228"/>
        <v>0.1</v>
      </c>
      <c r="AC708" s="1">
        <f t="shared" si="229"/>
        <v>0</v>
      </c>
      <c r="AD708" s="1">
        <f t="shared" si="230"/>
        <v>1.1919966218609</v>
      </c>
      <c r="AE708" s="1">
        <f t="shared" si="231"/>
        <v>0.0135135135135135</v>
      </c>
      <c r="AF708" s="1">
        <f t="shared" si="232"/>
        <v>74</v>
      </c>
      <c r="AG708" s="1">
        <f t="shared" si="233"/>
        <v>0.74</v>
      </c>
      <c r="AH708" s="7">
        <f t="shared" si="234"/>
        <v>0.0992720463997227</v>
      </c>
      <c r="AI708" s="7" cm="1">
        <f t="array" ref="AI708">SQRT(SUMPRODUCT(N708:T708/100,(1-($N$4:$T$4/(SUMPRODUCT(N708:T708,$N$4:$T$4)/100)))^2))</f>
        <v>0.0287767213774032</v>
      </c>
      <c r="AJ708" s="7" cm="1">
        <f t="array" ref="AJ708">SUMPRODUCT(N708:T708,$N$3:$T$3)/100</f>
        <v>1.89809071555971</v>
      </c>
      <c r="AK708" s="7" cm="1">
        <f t="array" ref="AK708">SUMPRODUCT(N708:T708/100,($N$3:$T$3-(SUMPRODUCT(N708:T708,$N$3:$T$3)/100))^2)</f>
        <v>0.00140286012613509</v>
      </c>
      <c r="AL708" s="7" cm="1">
        <f t="array" ref="AL708">SUMPRODUCT(N708:T708/100,($N$2:$T$2-(SUMPRODUCT(N708:T708,$N$2:$T$2)/100))^2)</f>
        <v>1.81447215096026</v>
      </c>
      <c r="AM708" s="7" cm="1">
        <f t="array" ref="AM708">SUMPRODUCT(N708:T708,$N$2:$T$2)/100</f>
        <v>10.6799848968744</v>
      </c>
      <c r="AN708" s="1" cm="1">
        <f t="array" ref="AN708">SUMPRODUCT(N708:T708,$N$1:$T$1)/100</f>
        <v>1117.58124787837</v>
      </c>
      <c r="AO708" s="1" cm="1">
        <f t="array" ref="AO708">-8.314*SUMPRODUCT((N708:T708/100)*LN(N708:T708/100+0.000000000001))</f>
        <v>3.37316729791843</v>
      </c>
      <c r="AP708" s="1" cm="1">
        <f t="array" ref="AP708">SUMPRODUCT((N708:T708/100)^2)</f>
        <v>0.816295837323495</v>
      </c>
      <c r="AQ708" s="1" cm="1">
        <f t="array" ref="AQ708">1/SUMPRODUCT((N708:T708/100)^2)</f>
        <v>1.22504606084829</v>
      </c>
      <c r="AR708" s="1" t="s">
        <v>50</v>
      </c>
      <c r="AS708" s="6">
        <f t="shared" si="235"/>
        <v>1</v>
      </c>
      <c r="AT708" s="1">
        <v>969.85</v>
      </c>
      <c r="AU708" s="1">
        <v>4</v>
      </c>
      <c r="AV708" s="1">
        <v>50</v>
      </c>
      <c r="AW708" s="1">
        <v>449.85</v>
      </c>
      <c r="AX708" s="1">
        <v>1</v>
      </c>
      <c r="AY708" s="5">
        <f t="shared" si="236"/>
        <v>224.925</v>
      </c>
      <c r="AZ708" s="1">
        <f t="shared" si="237"/>
        <v>0.5</v>
      </c>
      <c r="BA708" s="1">
        <f t="shared" si="238"/>
        <v>449.85</v>
      </c>
      <c r="BB708" s="1">
        <f t="shared" si="239"/>
        <v>520</v>
      </c>
      <c r="BC708" s="1" t="s">
        <v>51</v>
      </c>
      <c r="BD708" s="1">
        <v>338</v>
      </c>
      <c r="BE708" s="1" t="s">
        <v>1250</v>
      </c>
      <c r="BF708" s="1" t="s">
        <v>1251</v>
      </c>
      <c r="BG708" s="1">
        <v>29</v>
      </c>
      <c r="BH708" s="1">
        <f t="shared" si="240"/>
        <v>1.62262347296214</v>
      </c>
      <c r="BI708" s="1">
        <f t="shared" si="241"/>
        <v>0.801146460271435</v>
      </c>
    </row>
    <row r="709" spans="1:61">
      <c r="A709" s="1">
        <v>559</v>
      </c>
      <c r="B709" s="1" t="s">
        <v>96</v>
      </c>
      <c r="C709" s="1" t="str">
        <f>_xlfn.XLOOKUP(A709,All!$A:$A,All!$C:$C,"")</f>
        <v>Cu-Cr-Mg-Ni-Si</v>
      </c>
      <c r="D709" s="1">
        <v>2</v>
      </c>
      <c r="E709" s="1" t="s">
        <v>1344</v>
      </c>
      <c r="F709" s="1">
        <f t="shared" si="220"/>
        <v>92.35</v>
      </c>
      <c r="G709" s="1">
        <v>0</v>
      </c>
      <c r="H709" s="1">
        <v>0.1</v>
      </c>
      <c r="I709" s="1">
        <v>0.15</v>
      </c>
      <c r="J709" s="1">
        <v>6</v>
      </c>
      <c r="K709" s="1">
        <v>1.4</v>
      </c>
      <c r="L709" s="1">
        <v>0</v>
      </c>
      <c r="M709" s="1" t="s">
        <v>1345</v>
      </c>
      <c r="N709" s="1" cm="1">
        <f t="array" ref="N709">(F709/$F$4)/SUMPRODUCT($F709:$L709/$F$4:$L$4)*100</f>
        <v>90.0727953600277</v>
      </c>
      <c r="O709" s="1" cm="1">
        <f t="array" ref="O709">(G709/$G$4)/SUMPRODUCT($F709:$L709/$F$4:$L$4)*100</f>
        <v>0</v>
      </c>
      <c r="P709" s="1" cm="1">
        <f t="array" ref="P709">(H709/$H$4)/SUMPRODUCT($F709:$L709/$F$4:$L$4)*100</f>
        <v>0.11919966218609</v>
      </c>
      <c r="Q709" s="1" cm="1">
        <f t="array" ref="Q709">(I709/$I$4)/SUMPRODUCT($F709:$L709/$F$4:$L$4)*100</f>
        <v>0.38250806223172</v>
      </c>
      <c r="R709" s="1" cm="1">
        <f t="array" ref="R709">(J709/$J$4)/SUMPRODUCT($F709:$L709/$F$4:$L$4)*100</f>
        <v>6.33592316122327</v>
      </c>
      <c r="S709" s="1" cm="1">
        <f t="array" ref="S709">(K709/$K$4)/SUMPRODUCT($F709:$L709/$F$4:$L$4)*100</f>
        <v>3.08957375433119</v>
      </c>
      <c r="T709" s="1" cm="1">
        <f t="array" ref="T709">(L709/$L$4)/SUMPRODUCT($F709:$L709/$F$4:$L$4)*100</f>
        <v>0</v>
      </c>
      <c r="U709" s="1">
        <f t="shared" si="221"/>
        <v>100</v>
      </c>
      <c r="V709" s="1">
        <f t="shared" si="222"/>
        <v>4.28571428571429</v>
      </c>
      <c r="W709" s="1">
        <f t="shared" si="223"/>
        <v>7.4</v>
      </c>
      <c r="X709" s="1">
        <f t="shared" si="224"/>
        <v>8.4</v>
      </c>
      <c r="Y709" s="1">
        <f t="shared" si="225"/>
        <v>0.0202702702702703</v>
      </c>
      <c r="Z709" s="1">
        <f t="shared" si="226"/>
        <v>0</v>
      </c>
      <c r="AA709" s="1">
        <f t="shared" si="227"/>
        <v>0</v>
      </c>
      <c r="AB709" s="1">
        <f t="shared" si="228"/>
        <v>0.1</v>
      </c>
      <c r="AC709" s="1">
        <f t="shared" si="229"/>
        <v>0</v>
      </c>
      <c r="AD709" s="1">
        <f t="shared" si="230"/>
        <v>1.1919966218609</v>
      </c>
      <c r="AE709" s="1">
        <f t="shared" si="231"/>
        <v>0.0135135135135135</v>
      </c>
      <c r="AF709" s="1">
        <f t="shared" si="232"/>
        <v>74</v>
      </c>
      <c r="AG709" s="1">
        <f t="shared" si="233"/>
        <v>0.74</v>
      </c>
      <c r="AH709" s="7">
        <f t="shared" si="234"/>
        <v>0.0992720463997227</v>
      </c>
      <c r="AI709" s="7" cm="1">
        <f t="array" ref="AI709">SQRT(SUMPRODUCT(N709:T709/100,(1-($N$4:$T$4/(SUMPRODUCT(N709:T709,$N$4:$T$4)/100)))^2))</f>
        <v>0.0287767213774032</v>
      </c>
      <c r="AJ709" s="7" cm="1">
        <f t="array" ref="AJ709">SUMPRODUCT(N709:T709,$N$3:$T$3)/100</f>
        <v>1.89809071555971</v>
      </c>
      <c r="AK709" s="7" cm="1">
        <f t="array" ref="AK709">SUMPRODUCT(N709:T709/100,($N$3:$T$3-(SUMPRODUCT(N709:T709,$N$3:$T$3)/100))^2)</f>
        <v>0.00140286012613509</v>
      </c>
      <c r="AL709" s="7" cm="1">
        <f t="array" ref="AL709">SUMPRODUCT(N709:T709/100,($N$2:$T$2-(SUMPRODUCT(N709:T709,$N$2:$T$2)/100))^2)</f>
        <v>1.81447215096026</v>
      </c>
      <c r="AM709" s="7" cm="1">
        <f t="array" ref="AM709">SUMPRODUCT(N709:T709,$N$2:$T$2)/100</f>
        <v>10.6799848968744</v>
      </c>
      <c r="AN709" s="1" cm="1">
        <f t="array" ref="AN709">SUMPRODUCT(N709:T709,$N$1:$T$1)/100</f>
        <v>1117.58124787837</v>
      </c>
      <c r="AO709" s="1" cm="1">
        <f t="array" ref="AO709">-8.314*SUMPRODUCT((N709:T709/100)*LN(N709:T709/100+0.000000000001))</f>
        <v>3.37316729791843</v>
      </c>
      <c r="AP709" s="1" cm="1">
        <f t="array" ref="AP709">SUMPRODUCT((N709:T709/100)^2)</f>
        <v>0.816295837323495</v>
      </c>
      <c r="AQ709" s="1" cm="1">
        <f t="array" ref="AQ709">1/SUMPRODUCT((N709:T709/100)^2)</f>
        <v>1.22504606084829</v>
      </c>
      <c r="AR709" s="1" t="s">
        <v>50</v>
      </c>
      <c r="AS709" s="6">
        <f t="shared" si="235"/>
        <v>1</v>
      </c>
      <c r="AT709" s="1">
        <v>969.85</v>
      </c>
      <c r="AU709" s="1">
        <v>4</v>
      </c>
      <c r="AV709" s="1">
        <v>50</v>
      </c>
      <c r="AW709" s="1">
        <v>449.85</v>
      </c>
      <c r="AX709" s="1">
        <v>0.5</v>
      </c>
      <c r="AY709" s="5">
        <f t="shared" si="236"/>
        <v>224.925</v>
      </c>
      <c r="AZ709" s="1">
        <f t="shared" si="237"/>
        <v>0.25</v>
      </c>
      <c r="BA709" s="1">
        <f t="shared" si="238"/>
        <v>224.925</v>
      </c>
      <c r="BB709" s="1">
        <f t="shared" si="239"/>
        <v>520</v>
      </c>
      <c r="BC709" s="1" t="s">
        <v>51</v>
      </c>
      <c r="BD709" s="1">
        <v>342</v>
      </c>
      <c r="BE709" s="1" t="s">
        <v>52</v>
      </c>
      <c r="BF709" s="1" t="s">
        <v>52</v>
      </c>
      <c r="BG709" s="1">
        <v>29</v>
      </c>
      <c r="BH709" s="1">
        <f t="shared" si="240"/>
        <v>1.6740671731964</v>
      </c>
      <c r="BI709" s="1">
        <f t="shared" si="241"/>
        <v>0.798982458338327</v>
      </c>
    </row>
    <row r="710" spans="1:61">
      <c r="A710" s="1">
        <v>609</v>
      </c>
      <c r="B710" s="1" t="s">
        <v>96</v>
      </c>
      <c r="C710" s="1" t="str">
        <f>_xlfn.XLOOKUP(A710,All!$A:$A,All!$C:$C,"")</f>
        <v>Cu-Cr-Mg-Ni-Si</v>
      </c>
      <c r="D710" s="1">
        <v>2</v>
      </c>
      <c r="E710" s="1" t="s">
        <v>1344</v>
      </c>
      <c r="F710" s="1">
        <f t="shared" si="220"/>
        <v>92.35</v>
      </c>
      <c r="G710" s="1">
        <v>0</v>
      </c>
      <c r="H710" s="1">
        <v>0.1</v>
      </c>
      <c r="I710" s="1">
        <v>0.15</v>
      </c>
      <c r="J710" s="1">
        <v>6</v>
      </c>
      <c r="K710" s="1">
        <v>1.4</v>
      </c>
      <c r="L710" s="1">
        <v>0</v>
      </c>
      <c r="M710" s="1" t="s">
        <v>1345</v>
      </c>
      <c r="N710" s="1" cm="1">
        <f t="array" ref="N710">(F710/$F$4)/SUMPRODUCT($F710:$L710/$F$4:$L$4)*100</f>
        <v>90.0727953600277</v>
      </c>
      <c r="O710" s="1" cm="1">
        <f t="array" ref="O710">(G710/$G$4)/SUMPRODUCT($F710:$L710/$F$4:$L$4)*100</f>
        <v>0</v>
      </c>
      <c r="P710" s="1" cm="1">
        <f t="array" ref="P710">(H710/$H$4)/SUMPRODUCT($F710:$L710/$F$4:$L$4)*100</f>
        <v>0.11919966218609</v>
      </c>
      <c r="Q710" s="1" cm="1">
        <f t="array" ref="Q710">(I710/$I$4)/SUMPRODUCT($F710:$L710/$F$4:$L$4)*100</f>
        <v>0.38250806223172</v>
      </c>
      <c r="R710" s="1" cm="1">
        <f t="array" ref="R710">(J710/$J$4)/SUMPRODUCT($F710:$L710/$F$4:$L$4)*100</f>
        <v>6.33592316122327</v>
      </c>
      <c r="S710" s="1" cm="1">
        <f t="array" ref="S710">(K710/$K$4)/SUMPRODUCT($F710:$L710/$F$4:$L$4)*100</f>
        <v>3.08957375433119</v>
      </c>
      <c r="T710" s="1" cm="1">
        <f t="array" ref="T710">(L710/$L$4)/SUMPRODUCT($F710:$L710/$F$4:$L$4)*100</f>
        <v>0</v>
      </c>
      <c r="U710" s="1">
        <f t="shared" si="221"/>
        <v>100</v>
      </c>
      <c r="V710" s="1">
        <f t="shared" si="222"/>
        <v>4.28571428571429</v>
      </c>
      <c r="W710" s="1">
        <f t="shared" si="223"/>
        <v>7.4</v>
      </c>
      <c r="X710" s="1">
        <f t="shared" si="224"/>
        <v>8.4</v>
      </c>
      <c r="Y710" s="1">
        <f t="shared" si="225"/>
        <v>0.0202702702702703</v>
      </c>
      <c r="Z710" s="1">
        <f t="shared" si="226"/>
        <v>0</v>
      </c>
      <c r="AA710" s="1">
        <f t="shared" si="227"/>
        <v>0</v>
      </c>
      <c r="AB710" s="1">
        <f t="shared" si="228"/>
        <v>0.1</v>
      </c>
      <c r="AC710" s="1">
        <f t="shared" si="229"/>
        <v>0</v>
      </c>
      <c r="AD710" s="1">
        <f t="shared" si="230"/>
        <v>1.1919966218609</v>
      </c>
      <c r="AE710" s="1">
        <f t="shared" si="231"/>
        <v>0.0135135135135135</v>
      </c>
      <c r="AF710" s="1">
        <f t="shared" si="232"/>
        <v>74</v>
      </c>
      <c r="AG710" s="1">
        <f t="shared" si="233"/>
        <v>0.74</v>
      </c>
      <c r="AH710" s="7">
        <f t="shared" si="234"/>
        <v>0.0992720463997227</v>
      </c>
      <c r="AI710" s="7" cm="1">
        <f t="array" ref="AI710">SQRT(SUMPRODUCT(N710:T710/100,(1-($N$4:$T$4/(SUMPRODUCT(N710:T710,$N$4:$T$4)/100)))^2))</f>
        <v>0.0287767213774032</v>
      </c>
      <c r="AJ710" s="7" cm="1">
        <f t="array" ref="AJ710">SUMPRODUCT(N710:T710,$N$3:$T$3)/100</f>
        <v>1.89809071555971</v>
      </c>
      <c r="AK710" s="7" cm="1">
        <f t="array" ref="AK710">SUMPRODUCT(N710:T710/100,($N$3:$T$3-(SUMPRODUCT(N710:T710,$N$3:$T$3)/100))^2)</f>
        <v>0.00140286012613509</v>
      </c>
      <c r="AL710" s="7" cm="1">
        <f t="array" ref="AL710">SUMPRODUCT(N710:T710/100,($N$2:$T$2-(SUMPRODUCT(N710:T710,$N$2:$T$2)/100))^2)</f>
        <v>1.81447215096026</v>
      </c>
      <c r="AM710" s="7" cm="1">
        <f t="array" ref="AM710">SUMPRODUCT(N710:T710,$N$2:$T$2)/100</f>
        <v>10.6799848968744</v>
      </c>
      <c r="AN710" s="1" cm="1">
        <f t="array" ref="AN710">SUMPRODUCT(N710:T710,$N$1:$T$1)/100</f>
        <v>1117.58124787837</v>
      </c>
      <c r="AO710" s="1" cm="1">
        <f t="array" ref="AO710">-8.314*SUMPRODUCT((N710:T710/100)*LN(N710:T710/100+0.000000000001))</f>
        <v>3.37316729791843</v>
      </c>
      <c r="AP710" s="1" cm="1">
        <f t="array" ref="AP710">SUMPRODUCT((N710:T710/100)^2)</f>
        <v>0.816295837323495</v>
      </c>
      <c r="AQ710" s="1" cm="1">
        <f t="array" ref="AQ710">1/SUMPRODUCT((N710:T710/100)^2)</f>
        <v>1.22504606084829</v>
      </c>
      <c r="AR710" s="1" t="s">
        <v>54</v>
      </c>
      <c r="AS710" s="6">
        <f t="shared" si="235"/>
        <v>0</v>
      </c>
      <c r="AT710" s="1">
        <v>969.85</v>
      </c>
      <c r="AU710" s="1">
        <v>4</v>
      </c>
      <c r="AV710" s="1">
        <v>0</v>
      </c>
      <c r="AW710" s="1">
        <v>399.85</v>
      </c>
      <c r="AX710" s="1">
        <v>1.25</v>
      </c>
      <c r="AY710" s="5">
        <f t="shared" si="236"/>
        <v>0</v>
      </c>
      <c r="AZ710" s="1">
        <f t="shared" si="237"/>
        <v>0</v>
      </c>
      <c r="BA710" s="1">
        <f t="shared" si="238"/>
        <v>499.8125</v>
      </c>
      <c r="BB710" s="1">
        <f t="shared" si="239"/>
        <v>570</v>
      </c>
      <c r="BC710" s="1" t="s">
        <v>51</v>
      </c>
      <c r="BD710" s="1">
        <v>284</v>
      </c>
      <c r="BE710" s="1" t="s">
        <v>52</v>
      </c>
      <c r="BF710" s="1" t="s">
        <v>52</v>
      </c>
      <c r="BG710" s="1">
        <v>28</v>
      </c>
      <c r="BH710" s="1">
        <f t="shared" si="240"/>
        <v>0.928133519799621</v>
      </c>
      <c r="BI710" s="1">
        <f t="shared" si="241"/>
        <v>0.859008756801763</v>
      </c>
    </row>
    <row r="711" spans="1:61">
      <c r="A711" s="1">
        <v>534</v>
      </c>
      <c r="B711" s="1" t="s">
        <v>96</v>
      </c>
      <c r="C711" s="1" t="str">
        <f>_xlfn.XLOOKUP(A711,All!$A:$A,All!$C:$C,"")</f>
        <v>Cu-Cr-Mg-Ni-Si</v>
      </c>
      <c r="D711" s="1">
        <v>2</v>
      </c>
      <c r="E711" s="1" t="s">
        <v>1344</v>
      </c>
      <c r="F711" s="1">
        <f t="shared" ref="F711:F774" si="242">100-SUM(G711:L711)</f>
        <v>92.35</v>
      </c>
      <c r="G711" s="1">
        <v>0</v>
      </c>
      <c r="H711" s="1">
        <v>0.1</v>
      </c>
      <c r="I711" s="1">
        <v>0.15</v>
      </c>
      <c r="J711" s="1">
        <v>6</v>
      </c>
      <c r="K711" s="1">
        <v>1.4</v>
      </c>
      <c r="L711" s="1">
        <v>0</v>
      </c>
      <c r="M711" s="1" t="s">
        <v>1345</v>
      </c>
      <c r="N711" s="1" cm="1">
        <f t="array" ref="N711">(F711/$F$4)/SUMPRODUCT($F711:$L711/$F$4:$L$4)*100</f>
        <v>90.0727953600277</v>
      </c>
      <c r="O711" s="1" cm="1">
        <f t="array" ref="O711">(G711/$G$4)/SUMPRODUCT($F711:$L711/$F$4:$L$4)*100</f>
        <v>0</v>
      </c>
      <c r="P711" s="1" cm="1">
        <f t="array" ref="P711">(H711/$H$4)/SUMPRODUCT($F711:$L711/$F$4:$L$4)*100</f>
        <v>0.11919966218609</v>
      </c>
      <c r="Q711" s="1" cm="1">
        <f t="array" ref="Q711">(I711/$I$4)/SUMPRODUCT($F711:$L711/$F$4:$L$4)*100</f>
        <v>0.38250806223172</v>
      </c>
      <c r="R711" s="1" cm="1">
        <f t="array" ref="R711">(J711/$J$4)/SUMPRODUCT($F711:$L711/$F$4:$L$4)*100</f>
        <v>6.33592316122327</v>
      </c>
      <c r="S711" s="1" cm="1">
        <f t="array" ref="S711">(K711/$K$4)/SUMPRODUCT($F711:$L711/$F$4:$L$4)*100</f>
        <v>3.08957375433119</v>
      </c>
      <c r="T711" s="1" cm="1">
        <f t="array" ref="T711">(L711/$L$4)/SUMPRODUCT($F711:$L711/$F$4:$L$4)*100</f>
        <v>0</v>
      </c>
      <c r="U711" s="1">
        <f t="shared" ref="U711:U774" si="243">SUM(N711:T711)</f>
        <v>100</v>
      </c>
      <c r="V711" s="1">
        <f t="shared" ref="V711:V774" si="244">IF(K711&lt;&gt;0,J711/(K711),0)</f>
        <v>4.28571428571429</v>
      </c>
      <c r="W711" s="1">
        <f t="shared" ref="W711:W774" si="245">J711+K711</f>
        <v>7.4</v>
      </c>
      <c r="X711" s="1">
        <f t="shared" ref="X711:X774" si="246">J711*K711</f>
        <v>8.4</v>
      </c>
      <c r="Y711" s="1">
        <f t="shared" ref="Y711:Y774" si="247">IF(J711+K711&lt;&gt;0,I711/(J711+K711),0)</f>
        <v>0.0202702702702703</v>
      </c>
      <c r="Z711" s="1">
        <f t="shared" ref="Z711:Z774" si="248">IF(J711+K711&lt;&gt;0,L711/(J711+K711),0)</f>
        <v>0</v>
      </c>
      <c r="AA711" s="1">
        <f t="shared" ref="AA711:AA774" si="249">IF(L711&lt;&gt;0,H711/(L711),0)</f>
        <v>0</v>
      </c>
      <c r="AB711" s="1">
        <f t="shared" ref="AB711:AB774" si="250">H711+L711</f>
        <v>0.1</v>
      </c>
      <c r="AC711" s="1">
        <f t="shared" ref="AC711:AC774" si="251">H711*L711</f>
        <v>0</v>
      </c>
      <c r="AD711" s="1">
        <f t="shared" ref="AD711:AD774" si="252">IF(H711&lt;&gt;0,P711/(H711),0)</f>
        <v>1.1919966218609</v>
      </c>
      <c r="AE711" s="1">
        <f t="shared" ref="AE711:AE774" si="253">IF(J711+K711&lt;&gt;0,H711/(J711+K711),0)</f>
        <v>0.0135135135135135</v>
      </c>
      <c r="AF711" s="1">
        <f t="shared" ref="AF711:AF774" si="254">IF(H711&lt;&gt;0,(J711+K711)/(H711),0)</f>
        <v>74</v>
      </c>
      <c r="AG711" s="1">
        <f t="shared" ref="AG711:AG774" si="255">(J711+K711)*H711</f>
        <v>0.74</v>
      </c>
      <c r="AH711" s="7">
        <f t="shared" ref="AH711:AH774" si="256">(100-N711)%</f>
        <v>0.0992720463997227</v>
      </c>
      <c r="AI711" s="7" cm="1">
        <f t="array" ref="AI711">SQRT(SUMPRODUCT(N711:T711/100,(1-($N$4:$T$4/(SUMPRODUCT(N711:T711,$N$4:$T$4)/100)))^2))</f>
        <v>0.0287767213774032</v>
      </c>
      <c r="AJ711" s="7" cm="1">
        <f t="array" ref="AJ711">SUMPRODUCT(N711:T711,$N$3:$T$3)/100</f>
        <v>1.89809071555971</v>
      </c>
      <c r="AK711" s="7" cm="1">
        <f t="array" ref="AK711">SUMPRODUCT(N711:T711/100,($N$3:$T$3-(SUMPRODUCT(N711:T711,$N$3:$T$3)/100))^2)</f>
        <v>0.00140286012613509</v>
      </c>
      <c r="AL711" s="7" cm="1">
        <f t="array" ref="AL711">SUMPRODUCT(N711:T711/100,($N$2:$T$2-(SUMPRODUCT(N711:T711,$N$2:$T$2)/100))^2)</f>
        <v>1.81447215096026</v>
      </c>
      <c r="AM711" s="7" cm="1">
        <f t="array" ref="AM711">SUMPRODUCT(N711:T711,$N$2:$T$2)/100</f>
        <v>10.6799848968744</v>
      </c>
      <c r="AN711" s="1" cm="1">
        <f t="array" ref="AN711">SUMPRODUCT(N711:T711,$N$1:$T$1)/100</f>
        <v>1117.58124787837</v>
      </c>
      <c r="AO711" s="1" cm="1">
        <f t="array" ref="AO711">-8.314*SUMPRODUCT((N711:T711/100)*LN(N711:T711/100+0.000000000001))</f>
        <v>3.37316729791843</v>
      </c>
      <c r="AP711" s="1" cm="1">
        <f t="array" ref="AP711">SUMPRODUCT((N711:T711/100)^2)</f>
        <v>0.816295837323495</v>
      </c>
      <c r="AQ711" s="1" cm="1">
        <f t="array" ref="AQ711">1/SUMPRODUCT((N711:T711/100)^2)</f>
        <v>1.22504606084829</v>
      </c>
      <c r="AR711" s="1" t="s">
        <v>54</v>
      </c>
      <c r="AS711" s="6">
        <f t="shared" ref="AS711:AS774" si="257">IF(AR711="Solution ==&gt; Quenching ==&gt; Deformation ==&gt; Aging ==&gt; Secondary TMP ==&gt; Secondary Aging",2,IF(AR711="Solution ==&gt; Quenching ==&gt; Deformation ==&gt; Aging",1,IF(AR711="Solution ==&gt; Quenching ==&gt; Aging",0,"")))</f>
        <v>0</v>
      </c>
      <c r="AT711" s="1">
        <v>969.85</v>
      </c>
      <c r="AU711" s="1">
        <v>4</v>
      </c>
      <c r="AV711" s="1">
        <v>0</v>
      </c>
      <c r="AW711" s="1">
        <v>449.85</v>
      </c>
      <c r="AX711" s="1">
        <v>0.167</v>
      </c>
      <c r="AY711" s="5">
        <f t="shared" ref="AY711:AY774" si="258">AV711%*AW711</f>
        <v>0</v>
      </c>
      <c r="AZ711" s="1">
        <f t="shared" ref="AZ711:AZ774" si="259">AV711%*AX711</f>
        <v>0</v>
      </c>
      <c r="BA711" s="1">
        <f t="shared" ref="BA711:BA774" si="260">AW711*AX711</f>
        <v>75.12495</v>
      </c>
      <c r="BB711" s="1">
        <f t="shared" ref="BB711:BB774" si="261">AT711-AW711</f>
        <v>520</v>
      </c>
      <c r="BC711" s="1" t="s">
        <v>51</v>
      </c>
      <c r="BD711" s="1">
        <v>270</v>
      </c>
      <c r="BE711" s="1" t="s">
        <v>52</v>
      </c>
      <c r="BF711" s="1" t="s">
        <v>52</v>
      </c>
      <c r="BG711" s="1">
        <v>27</v>
      </c>
      <c r="BH711" s="1">
        <f t="shared" ref="BH711:BH774" si="262">IF(OR(BD711="",BG711=""),"",((BD711-AVERAGE($BD$6:$BD$1143))/_xlfn.STDEV.S($BD$6:$BD$1143))-$BJ$1*((AVERAGE($BG$6:$BG$1143)-BG711)/_xlfn.STDEV.S($BG$6:$BG$1143)))</f>
        <v>0.748080568979709</v>
      </c>
      <c r="BI711" s="1">
        <f t="shared" ref="BI711:BI774" si="263">SQRT((1-(BD711-MIN($BD$6:$BD$1143))/(MAX($BD$6:$BD$1143)-MIN($BD$6:$BD$1143)))^2+(1-(BG711-MIN($BG$6:$BG$1143))/(MAX($BG$6:$BG$1143)-MIN($BG$6:$BG$1143)))^2)</f>
        <v>0.887000548342337</v>
      </c>
    </row>
    <row r="712" spans="1:61">
      <c r="A712" s="1">
        <v>553</v>
      </c>
      <c r="B712" s="1" t="s">
        <v>96</v>
      </c>
      <c r="C712" s="1" t="str">
        <f>_xlfn.XLOOKUP(A712,All!$A:$A,All!$C:$C,"")</f>
        <v>Cu-Cr-Mg-Ni-Si</v>
      </c>
      <c r="D712" s="1">
        <v>2</v>
      </c>
      <c r="E712" s="1" t="s">
        <v>1344</v>
      </c>
      <c r="F712" s="1">
        <f t="shared" si="242"/>
        <v>92.35</v>
      </c>
      <c r="G712" s="1">
        <v>0</v>
      </c>
      <c r="H712" s="1">
        <v>0.1</v>
      </c>
      <c r="I712" s="1">
        <v>0.15</v>
      </c>
      <c r="J712" s="1">
        <v>6</v>
      </c>
      <c r="K712" s="1">
        <v>1.4</v>
      </c>
      <c r="L712" s="1">
        <v>0</v>
      </c>
      <c r="M712" s="1" t="s">
        <v>1345</v>
      </c>
      <c r="N712" s="1" cm="1">
        <f t="array" ref="N712">(F712/$F$4)/SUMPRODUCT($F712:$L712/$F$4:$L$4)*100</f>
        <v>90.0727953600277</v>
      </c>
      <c r="O712" s="1" cm="1">
        <f t="array" ref="O712">(G712/$G$4)/SUMPRODUCT($F712:$L712/$F$4:$L$4)*100</f>
        <v>0</v>
      </c>
      <c r="P712" s="1" cm="1">
        <f t="array" ref="P712">(H712/$H$4)/SUMPRODUCT($F712:$L712/$F$4:$L$4)*100</f>
        <v>0.11919966218609</v>
      </c>
      <c r="Q712" s="1" cm="1">
        <f t="array" ref="Q712">(I712/$I$4)/SUMPRODUCT($F712:$L712/$F$4:$L$4)*100</f>
        <v>0.38250806223172</v>
      </c>
      <c r="R712" s="1" cm="1">
        <f t="array" ref="R712">(J712/$J$4)/SUMPRODUCT($F712:$L712/$F$4:$L$4)*100</f>
        <v>6.33592316122327</v>
      </c>
      <c r="S712" s="1" cm="1">
        <f t="array" ref="S712">(K712/$K$4)/SUMPRODUCT($F712:$L712/$F$4:$L$4)*100</f>
        <v>3.08957375433119</v>
      </c>
      <c r="T712" s="1" cm="1">
        <f t="array" ref="T712">(L712/$L$4)/SUMPRODUCT($F712:$L712/$F$4:$L$4)*100</f>
        <v>0</v>
      </c>
      <c r="U712" s="1">
        <f t="shared" si="243"/>
        <v>100</v>
      </c>
      <c r="V712" s="1">
        <f t="shared" si="244"/>
        <v>4.28571428571429</v>
      </c>
      <c r="W712" s="1">
        <f t="shared" si="245"/>
        <v>7.4</v>
      </c>
      <c r="X712" s="1">
        <f t="shared" si="246"/>
        <v>8.4</v>
      </c>
      <c r="Y712" s="1">
        <f t="shared" si="247"/>
        <v>0.0202702702702703</v>
      </c>
      <c r="Z712" s="1">
        <f t="shared" si="248"/>
        <v>0</v>
      </c>
      <c r="AA712" s="1">
        <f t="shared" si="249"/>
        <v>0</v>
      </c>
      <c r="AB712" s="1">
        <f t="shared" si="250"/>
        <v>0.1</v>
      </c>
      <c r="AC712" s="1">
        <f t="shared" si="251"/>
        <v>0</v>
      </c>
      <c r="AD712" s="1">
        <f t="shared" si="252"/>
        <v>1.1919966218609</v>
      </c>
      <c r="AE712" s="1">
        <f t="shared" si="253"/>
        <v>0.0135135135135135</v>
      </c>
      <c r="AF712" s="1">
        <f t="shared" si="254"/>
        <v>74</v>
      </c>
      <c r="AG712" s="1">
        <f t="shared" si="255"/>
        <v>0.74</v>
      </c>
      <c r="AH712" s="7">
        <f t="shared" si="256"/>
        <v>0.0992720463997227</v>
      </c>
      <c r="AI712" s="7" cm="1">
        <f t="array" ref="AI712">SQRT(SUMPRODUCT(N712:T712/100,(1-($N$4:$T$4/(SUMPRODUCT(N712:T712,$N$4:$T$4)/100)))^2))</f>
        <v>0.0287767213774032</v>
      </c>
      <c r="AJ712" s="7" cm="1">
        <f t="array" ref="AJ712">SUMPRODUCT(N712:T712,$N$3:$T$3)/100</f>
        <v>1.89809071555971</v>
      </c>
      <c r="AK712" s="7" cm="1">
        <f t="array" ref="AK712">SUMPRODUCT(N712:T712/100,($N$3:$T$3-(SUMPRODUCT(N712:T712,$N$3:$T$3)/100))^2)</f>
        <v>0.00140286012613509</v>
      </c>
      <c r="AL712" s="7" cm="1">
        <f t="array" ref="AL712">SUMPRODUCT(N712:T712/100,($N$2:$T$2-(SUMPRODUCT(N712:T712,$N$2:$T$2)/100))^2)</f>
        <v>1.81447215096026</v>
      </c>
      <c r="AM712" s="7" cm="1">
        <f t="array" ref="AM712">SUMPRODUCT(N712:T712,$N$2:$T$2)/100</f>
        <v>10.6799848968744</v>
      </c>
      <c r="AN712" s="1" cm="1">
        <f t="array" ref="AN712">SUMPRODUCT(N712:T712,$N$1:$T$1)/100</f>
        <v>1117.58124787837</v>
      </c>
      <c r="AO712" s="1" cm="1">
        <f t="array" ref="AO712">-8.314*SUMPRODUCT((N712:T712/100)*LN(N712:T712/100+0.000000000001))</f>
        <v>3.37316729791843</v>
      </c>
      <c r="AP712" s="1" cm="1">
        <f t="array" ref="AP712">SUMPRODUCT((N712:T712/100)^2)</f>
        <v>0.816295837323495</v>
      </c>
      <c r="AQ712" s="1" cm="1">
        <f t="array" ref="AQ712">1/SUMPRODUCT((N712:T712/100)^2)</f>
        <v>1.22504606084829</v>
      </c>
      <c r="AR712" s="1" t="s">
        <v>50</v>
      </c>
      <c r="AS712" s="6">
        <f t="shared" si="257"/>
        <v>1</v>
      </c>
      <c r="AT712" s="1">
        <v>969.85</v>
      </c>
      <c r="AU712" s="1">
        <v>4</v>
      </c>
      <c r="AV712" s="1">
        <v>50</v>
      </c>
      <c r="AW712" s="1">
        <v>449.85</v>
      </c>
      <c r="AX712" s="1">
        <v>0.333</v>
      </c>
      <c r="AY712" s="5">
        <f t="shared" si="258"/>
        <v>224.925</v>
      </c>
      <c r="AZ712" s="1">
        <f t="shared" si="259"/>
        <v>0.1665</v>
      </c>
      <c r="BA712" s="1">
        <f t="shared" si="260"/>
        <v>149.80005</v>
      </c>
      <c r="BB712" s="1">
        <f t="shared" si="261"/>
        <v>520</v>
      </c>
      <c r="BC712" s="1" t="s">
        <v>51</v>
      </c>
      <c r="BD712" s="1">
        <v>336</v>
      </c>
      <c r="BE712" s="1" t="s">
        <v>52</v>
      </c>
      <c r="BF712" s="1" t="s">
        <v>52</v>
      </c>
      <c r="BG712" s="1">
        <v>27</v>
      </c>
      <c r="BH712" s="1">
        <f t="shared" si="262"/>
        <v>1.59690162284501</v>
      </c>
      <c r="BI712" s="1">
        <f t="shared" si="263"/>
        <v>0.826849384947378</v>
      </c>
    </row>
    <row r="713" spans="1:61">
      <c r="A713" s="1">
        <v>579</v>
      </c>
      <c r="B713" s="1" t="s">
        <v>96</v>
      </c>
      <c r="C713" s="1" t="str">
        <f>_xlfn.XLOOKUP(A713,All!$A:$A,All!$C:$C,"")</f>
        <v>Cu-Cr-Mg-Ni-Si</v>
      </c>
      <c r="D713" s="1">
        <v>2</v>
      </c>
      <c r="E713" s="1" t="s">
        <v>1344</v>
      </c>
      <c r="F713" s="1">
        <f t="shared" si="242"/>
        <v>92.35</v>
      </c>
      <c r="G713" s="1">
        <v>0</v>
      </c>
      <c r="H713" s="1">
        <v>0.1</v>
      </c>
      <c r="I713" s="1">
        <v>0.15</v>
      </c>
      <c r="J713" s="1">
        <v>6</v>
      </c>
      <c r="K713" s="1">
        <v>1.4</v>
      </c>
      <c r="L713" s="1">
        <v>0</v>
      </c>
      <c r="M713" s="1" t="s">
        <v>1345</v>
      </c>
      <c r="N713" s="1" cm="1">
        <f t="array" ref="N713">(F713/$F$4)/SUMPRODUCT($F713:$L713/$F$4:$L$4)*100</f>
        <v>90.0727953600277</v>
      </c>
      <c r="O713" s="1" cm="1">
        <f t="array" ref="O713">(G713/$G$4)/SUMPRODUCT($F713:$L713/$F$4:$L$4)*100</f>
        <v>0</v>
      </c>
      <c r="P713" s="1" cm="1">
        <f t="array" ref="P713">(H713/$H$4)/SUMPRODUCT($F713:$L713/$F$4:$L$4)*100</f>
        <v>0.11919966218609</v>
      </c>
      <c r="Q713" s="1" cm="1">
        <f t="array" ref="Q713">(I713/$I$4)/SUMPRODUCT($F713:$L713/$F$4:$L$4)*100</f>
        <v>0.38250806223172</v>
      </c>
      <c r="R713" s="1" cm="1">
        <f t="array" ref="R713">(J713/$J$4)/SUMPRODUCT($F713:$L713/$F$4:$L$4)*100</f>
        <v>6.33592316122327</v>
      </c>
      <c r="S713" s="1" cm="1">
        <f t="array" ref="S713">(K713/$K$4)/SUMPRODUCT($F713:$L713/$F$4:$L$4)*100</f>
        <v>3.08957375433119</v>
      </c>
      <c r="T713" s="1" cm="1">
        <f t="array" ref="T713">(L713/$L$4)/SUMPRODUCT($F713:$L713/$F$4:$L$4)*100</f>
        <v>0</v>
      </c>
      <c r="U713" s="1">
        <f t="shared" si="243"/>
        <v>100</v>
      </c>
      <c r="V713" s="1">
        <f t="shared" si="244"/>
        <v>4.28571428571429</v>
      </c>
      <c r="W713" s="1">
        <f t="shared" si="245"/>
        <v>7.4</v>
      </c>
      <c r="X713" s="1">
        <f t="shared" si="246"/>
        <v>8.4</v>
      </c>
      <c r="Y713" s="1">
        <f t="shared" si="247"/>
        <v>0.0202702702702703</v>
      </c>
      <c r="Z713" s="1">
        <f t="shared" si="248"/>
        <v>0</v>
      </c>
      <c r="AA713" s="1">
        <f t="shared" si="249"/>
        <v>0</v>
      </c>
      <c r="AB713" s="1">
        <f t="shared" si="250"/>
        <v>0.1</v>
      </c>
      <c r="AC713" s="1">
        <f t="shared" si="251"/>
        <v>0</v>
      </c>
      <c r="AD713" s="1">
        <f t="shared" si="252"/>
        <v>1.1919966218609</v>
      </c>
      <c r="AE713" s="1">
        <f t="shared" si="253"/>
        <v>0.0135135135135135</v>
      </c>
      <c r="AF713" s="1">
        <f t="shared" si="254"/>
        <v>74</v>
      </c>
      <c r="AG713" s="1">
        <f t="shared" si="255"/>
        <v>0.74</v>
      </c>
      <c r="AH713" s="7">
        <f t="shared" si="256"/>
        <v>0.0992720463997227</v>
      </c>
      <c r="AI713" s="7" cm="1">
        <f t="array" ref="AI713">SQRT(SUMPRODUCT(N713:T713/100,(1-($N$4:$T$4/(SUMPRODUCT(N713:T713,$N$4:$T$4)/100)))^2))</f>
        <v>0.0287767213774032</v>
      </c>
      <c r="AJ713" s="7" cm="1">
        <f t="array" ref="AJ713">SUMPRODUCT(N713:T713,$N$3:$T$3)/100</f>
        <v>1.89809071555971</v>
      </c>
      <c r="AK713" s="7" cm="1">
        <f t="array" ref="AK713">SUMPRODUCT(N713:T713/100,($N$3:$T$3-(SUMPRODUCT(N713:T713,$N$3:$T$3)/100))^2)</f>
        <v>0.00140286012613509</v>
      </c>
      <c r="AL713" s="7" cm="1">
        <f t="array" ref="AL713">SUMPRODUCT(N713:T713/100,($N$2:$T$2-(SUMPRODUCT(N713:T713,$N$2:$T$2)/100))^2)</f>
        <v>1.81447215096026</v>
      </c>
      <c r="AM713" s="7" cm="1">
        <f t="array" ref="AM713">SUMPRODUCT(N713:T713,$N$2:$T$2)/100</f>
        <v>10.6799848968744</v>
      </c>
      <c r="AN713" s="1" cm="1">
        <f t="array" ref="AN713">SUMPRODUCT(N713:T713,$N$1:$T$1)/100</f>
        <v>1117.58124787837</v>
      </c>
      <c r="AO713" s="1" cm="1">
        <f t="array" ref="AO713">-8.314*SUMPRODUCT((N713:T713/100)*LN(N713:T713/100+0.000000000001))</f>
        <v>3.37316729791843</v>
      </c>
      <c r="AP713" s="1" cm="1">
        <f t="array" ref="AP713">SUMPRODUCT((N713:T713/100)^2)</f>
        <v>0.816295837323495</v>
      </c>
      <c r="AQ713" s="1" cm="1">
        <f t="array" ref="AQ713">1/SUMPRODUCT((N713:T713/100)^2)</f>
        <v>1.22504606084829</v>
      </c>
      <c r="AR713" s="1" t="s">
        <v>54</v>
      </c>
      <c r="AS713" s="6">
        <f t="shared" si="257"/>
        <v>0</v>
      </c>
      <c r="AT713" s="1">
        <v>969.85</v>
      </c>
      <c r="AU713" s="1">
        <v>4</v>
      </c>
      <c r="AV713" s="1">
        <v>0</v>
      </c>
      <c r="AW713" s="1">
        <v>399.85</v>
      </c>
      <c r="AX713" s="1">
        <v>0.75</v>
      </c>
      <c r="AY713" s="5">
        <f t="shared" si="258"/>
        <v>0</v>
      </c>
      <c r="AZ713" s="1">
        <f t="shared" si="259"/>
        <v>0</v>
      </c>
      <c r="BA713" s="1">
        <f t="shared" si="260"/>
        <v>299.8875</v>
      </c>
      <c r="BB713" s="1">
        <f t="shared" si="261"/>
        <v>570</v>
      </c>
      <c r="BC713" s="1" t="s">
        <v>51</v>
      </c>
      <c r="BD713" s="1">
        <v>280</v>
      </c>
      <c r="BE713" s="1" t="s">
        <v>52</v>
      </c>
      <c r="BF713" s="1" t="s">
        <v>52</v>
      </c>
      <c r="BG713" s="1">
        <v>26</v>
      </c>
      <c r="BH713" s="1">
        <f t="shared" si="262"/>
        <v>0.87668981956536</v>
      </c>
      <c r="BI713" s="1">
        <f t="shared" si="263"/>
        <v>0.886763619447251</v>
      </c>
    </row>
    <row r="714" spans="1:61">
      <c r="A714" s="1">
        <v>536</v>
      </c>
      <c r="B714" s="1" t="s">
        <v>96</v>
      </c>
      <c r="C714" s="1" t="str">
        <f>_xlfn.XLOOKUP(A714,All!$A:$A,All!$C:$C,"")</f>
        <v>Cu-Cr-Mg-Ni-Si</v>
      </c>
      <c r="D714" s="1">
        <v>2</v>
      </c>
      <c r="E714" s="1" t="s">
        <v>1344</v>
      </c>
      <c r="F714" s="1">
        <f t="shared" si="242"/>
        <v>92.35</v>
      </c>
      <c r="G714" s="1">
        <v>0</v>
      </c>
      <c r="H714" s="1">
        <v>0.1</v>
      </c>
      <c r="I714" s="1">
        <v>0.15</v>
      </c>
      <c r="J714" s="1">
        <v>6</v>
      </c>
      <c r="K714" s="1">
        <v>1.4</v>
      </c>
      <c r="L714" s="1">
        <v>0</v>
      </c>
      <c r="M714" s="1" t="s">
        <v>1345</v>
      </c>
      <c r="N714" s="1" cm="1">
        <f t="array" ref="N714">(F714/$F$4)/SUMPRODUCT($F714:$L714/$F$4:$L$4)*100</f>
        <v>90.0727953600277</v>
      </c>
      <c r="O714" s="1" cm="1">
        <f t="array" ref="O714">(G714/$G$4)/SUMPRODUCT($F714:$L714/$F$4:$L$4)*100</f>
        <v>0</v>
      </c>
      <c r="P714" s="1" cm="1">
        <f t="array" ref="P714">(H714/$H$4)/SUMPRODUCT($F714:$L714/$F$4:$L$4)*100</f>
        <v>0.11919966218609</v>
      </c>
      <c r="Q714" s="1" cm="1">
        <f t="array" ref="Q714">(I714/$I$4)/SUMPRODUCT($F714:$L714/$F$4:$L$4)*100</f>
        <v>0.38250806223172</v>
      </c>
      <c r="R714" s="1" cm="1">
        <f t="array" ref="R714">(J714/$J$4)/SUMPRODUCT($F714:$L714/$F$4:$L$4)*100</f>
        <v>6.33592316122327</v>
      </c>
      <c r="S714" s="1" cm="1">
        <f t="array" ref="S714">(K714/$K$4)/SUMPRODUCT($F714:$L714/$F$4:$L$4)*100</f>
        <v>3.08957375433119</v>
      </c>
      <c r="T714" s="1" cm="1">
        <f t="array" ref="T714">(L714/$L$4)/SUMPRODUCT($F714:$L714/$F$4:$L$4)*100</f>
        <v>0</v>
      </c>
      <c r="U714" s="1">
        <f t="shared" si="243"/>
        <v>100</v>
      </c>
      <c r="V714" s="1">
        <f t="shared" si="244"/>
        <v>4.28571428571429</v>
      </c>
      <c r="W714" s="1">
        <f t="shared" si="245"/>
        <v>7.4</v>
      </c>
      <c r="X714" s="1">
        <f t="shared" si="246"/>
        <v>8.4</v>
      </c>
      <c r="Y714" s="1">
        <f t="shared" si="247"/>
        <v>0.0202702702702703</v>
      </c>
      <c r="Z714" s="1">
        <f t="shared" si="248"/>
        <v>0</v>
      </c>
      <c r="AA714" s="1">
        <f t="shared" si="249"/>
        <v>0</v>
      </c>
      <c r="AB714" s="1">
        <f t="shared" si="250"/>
        <v>0.1</v>
      </c>
      <c r="AC714" s="1">
        <f t="shared" si="251"/>
        <v>0</v>
      </c>
      <c r="AD714" s="1">
        <f t="shared" si="252"/>
        <v>1.1919966218609</v>
      </c>
      <c r="AE714" s="1">
        <f t="shared" si="253"/>
        <v>0.0135135135135135</v>
      </c>
      <c r="AF714" s="1">
        <f t="shared" si="254"/>
        <v>74</v>
      </c>
      <c r="AG714" s="1">
        <f t="shared" si="255"/>
        <v>0.74</v>
      </c>
      <c r="AH714" s="7">
        <f t="shared" si="256"/>
        <v>0.0992720463997227</v>
      </c>
      <c r="AI714" s="7" cm="1">
        <f t="array" ref="AI714">SQRT(SUMPRODUCT(N714:T714/100,(1-($N$4:$T$4/(SUMPRODUCT(N714:T714,$N$4:$T$4)/100)))^2))</f>
        <v>0.0287767213774032</v>
      </c>
      <c r="AJ714" s="7" cm="1">
        <f t="array" ref="AJ714">SUMPRODUCT(N714:T714,$N$3:$T$3)/100</f>
        <v>1.89809071555971</v>
      </c>
      <c r="AK714" s="7" cm="1">
        <f t="array" ref="AK714">SUMPRODUCT(N714:T714/100,($N$3:$T$3-(SUMPRODUCT(N714:T714,$N$3:$T$3)/100))^2)</f>
        <v>0.00140286012613509</v>
      </c>
      <c r="AL714" s="7" cm="1">
        <f t="array" ref="AL714">SUMPRODUCT(N714:T714/100,($N$2:$T$2-(SUMPRODUCT(N714:T714,$N$2:$T$2)/100))^2)</f>
        <v>1.81447215096026</v>
      </c>
      <c r="AM714" s="7" cm="1">
        <f t="array" ref="AM714">SUMPRODUCT(N714:T714,$N$2:$T$2)/100</f>
        <v>10.6799848968744</v>
      </c>
      <c r="AN714" s="1" cm="1">
        <f t="array" ref="AN714">SUMPRODUCT(N714:T714,$N$1:$T$1)/100</f>
        <v>1117.58124787837</v>
      </c>
      <c r="AO714" s="1" cm="1">
        <f t="array" ref="AO714">-8.314*SUMPRODUCT((N714:T714/100)*LN(N714:T714/100+0.000000000001))</f>
        <v>3.37316729791843</v>
      </c>
      <c r="AP714" s="1" cm="1">
        <f t="array" ref="AP714">SUMPRODUCT((N714:T714/100)^2)</f>
        <v>0.816295837323495</v>
      </c>
      <c r="AQ714" s="1" cm="1">
        <f t="array" ref="AQ714">1/SUMPRODUCT((N714:T714/100)^2)</f>
        <v>1.22504606084829</v>
      </c>
      <c r="AR714" s="1" t="s">
        <v>50</v>
      </c>
      <c r="AS714" s="6">
        <f t="shared" si="257"/>
        <v>1</v>
      </c>
      <c r="AT714" s="1">
        <v>969.85</v>
      </c>
      <c r="AU714" s="1">
        <v>4</v>
      </c>
      <c r="AV714" s="1">
        <v>50</v>
      </c>
      <c r="AW714" s="1">
        <v>449.85</v>
      </c>
      <c r="AX714" s="1">
        <v>0.167</v>
      </c>
      <c r="AY714" s="5">
        <f t="shared" si="258"/>
        <v>224.925</v>
      </c>
      <c r="AZ714" s="1">
        <f t="shared" si="259"/>
        <v>0.0835</v>
      </c>
      <c r="BA714" s="1">
        <f t="shared" si="260"/>
        <v>75.12495</v>
      </c>
      <c r="BB714" s="1">
        <f t="shared" si="261"/>
        <v>520</v>
      </c>
      <c r="BC714" s="1" t="s">
        <v>51</v>
      </c>
      <c r="BD714" s="1">
        <v>333</v>
      </c>
      <c r="BE714" s="1" t="s">
        <v>52</v>
      </c>
      <c r="BF714" s="1" t="s">
        <v>52</v>
      </c>
      <c r="BG714" s="1">
        <v>26</v>
      </c>
      <c r="BH714" s="1">
        <f t="shared" si="262"/>
        <v>1.55831884766931</v>
      </c>
      <c r="BI714" s="1">
        <f t="shared" si="263"/>
        <v>0.840866326590497</v>
      </c>
    </row>
    <row r="715" spans="1:61">
      <c r="A715" s="1">
        <v>556</v>
      </c>
      <c r="B715" s="1" t="s">
        <v>96</v>
      </c>
      <c r="C715" s="1" t="str">
        <f>_xlfn.XLOOKUP(A715,All!$A:$A,All!$C:$C,"")</f>
        <v>Cu-Cr-Mg-Ni-Si</v>
      </c>
      <c r="D715" s="1">
        <v>2</v>
      </c>
      <c r="E715" s="1" t="s">
        <v>1344</v>
      </c>
      <c r="F715" s="1">
        <f t="shared" si="242"/>
        <v>92.35</v>
      </c>
      <c r="G715" s="1">
        <v>0</v>
      </c>
      <c r="H715" s="1">
        <v>0.1</v>
      </c>
      <c r="I715" s="1">
        <v>0.15</v>
      </c>
      <c r="J715" s="1">
        <v>6</v>
      </c>
      <c r="K715" s="1">
        <v>1.4</v>
      </c>
      <c r="L715" s="1">
        <v>0</v>
      </c>
      <c r="M715" s="1" t="s">
        <v>1345</v>
      </c>
      <c r="N715" s="1" cm="1">
        <f t="array" ref="N715">(F715/$F$4)/SUMPRODUCT($F715:$L715/$F$4:$L$4)*100</f>
        <v>90.0727953600277</v>
      </c>
      <c r="O715" s="1" cm="1">
        <f t="array" ref="O715">(G715/$G$4)/SUMPRODUCT($F715:$L715/$F$4:$L$4)*100</f>
        <v>0</v>
      </c>
      <c r="P715" s="1" cm="1">
        <f t="array" ref="P715">(H715/$H$4)/SUMPRODUCT($F715:$L715/$F$4:$L$4)*100</f>
        <v>0.11919966218609</v>
      </c>
      <c r="Q715" s="1" cm="1">
        <f t="array" ref="Q715">(I715/$I$4)/SUMPRODUCT($F715:$L715/$F$4:$L$4)*100</f>
        <v>0.38250806223172</v>
      </c>
      <c r="R715" s="1" cm="1">
        <f t="array" ref="R715">(J715/$J$4)/SUMPRODUCT($F715:$L715/$F$4:$L$4)*100</f>
        <v>6.33592316122327</v>
      </c>
      <c r="S715" s="1" cm="1">
        <f t="array" ref="S715">(K715/$K$4)/SUMPRODUCT($F715:$L715/$F$4:$L$4)*100</f>
        <v>3.08957375433119</v>
      </c>
      <c r="T715" s="1" cm="1">
        <f t="array" ref="T715">(L715/$L$4)/SUMPRODUCT($F715:$L715/$F$4:$L$4)*100</f>
        <v>0</v>
      </c>
      <c r="U715" s="1">
        <f t="shared" si="243"/>
        <v>100</v>
      </c>
      <c r="V715" s="1">
        <f t="shared" si="244"/>
        <v>4.28571428571429</v>
      </c>
      <c r="W715" s="1">
        <f t="shared" si="245"/>
        <v>7.4</v>
      </c>
      <c r="X715" s="1">
        <f t="shared" si="246"/>
        <v>8.4</v>
      </c>
      <c r="Y715" s="1">
        <f t="shared" si="247"/>
        <v>0.0202702702702703</v>
      </c>
      <c r="Z715" s="1">
        <f t="shared" si="248"/>
        <v>0</v>
      </c>
      <c r="AA715" s="1">
        <f t="shared" si="249"/>
        <v>0</v>
      </c>
      <c r="AB715" s="1">
        <f t="shared" si="250"/>
        <v>0.1</v>
      </c>
      <c r="AC715" s="1">
        <f t="shared" si="251"/>
        <v>0</v>
      </c>
      <c r="AD715" s="1">
        <f t="shared" si="252"/>
        <v>1.1919966218609</v>
      </c>
      <c r="AE715" s="1">
        <f t="shared" si="253"/>
        <v>0.0135135135135135</v>
      </c>
      <c r="AF715" s="1">
        <f t="shared" si="254"/>
        <v>74</v>
      </c>
      <c r="AG715" s="1">
        <f t="shared" si="255"/>
        <v>0.74</v>
      </c>
      <c r="AH715" s="7">
        <f t="shared" si="256"/>
        <v>0.0992720463997227</v>
      </c>
      <c r="AI715" s="7" cm="1">
        <f t="array" ref="AI715">SQRT(SUMPRODUCT(N715:T715/100,(1-($N$4:$T$4/(SUMPRODUCT(N715:T715,$N$4:$T$4)/100)))^2))</f>
        <v>0.0287767213774032</v>
      </c>
      <c r="AJ715" s="7" cm="1">
        <f t="array" ref="AJ715">SUMPRODUCT(N715:T715,$N$3:$T$3)/100</f>
        <v>1.89809071555971</v>
      </c>
      <c r="AK715" s="7" cm="1">
        <f t="array" ref="AK715">SUMPRODUCT(N715:T715/100,($N$3:$T$3-(SUMPRODUCT(N715:T715,$N$3:$T$3)/100))^2)</f>
        <v>0.00140286012613509</v>
      </c>
      <c r="AL715" s="7" cm="1">
        <f t="array" ref="AL715">SUMPRODUCT(N715:T715/100,($N$2:$T$2-(SUMPRODUCT(N715:T715,$N$2:$T$2)/100))^2)</f>
        <v>1.81447215096026</v>
      </c>
      <c r="AM715" s="7" cm="1">
        <f t="array" ref="AM715">SUMPRODUCT(N715:T715,$N$2:$T$2)/100</f>
        <v>10.6799848968744</v>
      </c>
      <c r="AN715" s="1" cm="1">
        <f t="array" ref="AN715">SUMPRODUCT(N715:T715,$N$1:$T$1)/100</f>
        <v>1117.58124787837</v>
      </c>
      <c r="AO715" s="1" cm="1">
        <f t="array" ref="AO715">-8.314*SUMPRODUCT((N715:T715/100)*LN(N715:T715/100+0.000000000001))</f>
        <v>3.37316729791843</v>
      </c>
      <c r="AP715" s="1" cm="1">
        <f t="array" ref="AP715">SUMPRODUCT((N715:T715/100)^2)</f>
        <v>0.816295837323495</v>
      </c>
      <c r="AQ715" s="1" cm="1">
        <f t="array" ref="AQ715">1/SUMPRODUCT((N715:T715/100)^2)</f>
        <v>1.22504606084829</v>
      </c>
      <c r="AR715" s="1" t="s">
        <v>54</v>
      </c>
      <c r="AS715" s="6">
        <f t="shared" si="257"/>
        <v>0</v>
      </c>
      <c r="AT715" s="1">
        <v>969.85</v>
      </c>
      <c r="AU715" s="1">
        <v>4</v>
      </c>
      <c r="AV715" s="1">
        <v>0</v>
      </c>
      <c r="AW715" s="1">
        <v>399.85</v>
      </c>
      <c r="AX715" s="1">
        <v>0.5</v>
      </c>
      <c r="AY715" s="5">
        <f t="shared" si="258"/>
        <v>0</v>
      </c>
      <c r="AZ715" s="1">
        <f t="shared" si="259"/>
        <v>0</v>
      </c>
      <c r="BA715" s="1">
        <f t="shared" si="260"/>
        <v>199.925</v>
      </c>
      <c r="BB715" s="1">
        <f t="shared" si="261"/>
        <v>570</v>
      </c>
      <c r="BC715" s="1" t="s">
        <v>51</v>
      </c>
      <c r="BD715" s="1">
        <v>278</v>
      </c>
      <c r="BE715" s="1" t="s">
        <v>52</v>
      </c>
      <c r="BF715" s="1" t="s">
        <v>52</v>
      </c>
      <c r="BG715" s="1">
        <v>25</v>
      </c>
      <c r="BH715" s="1">
        <f t="shared" si="262"/>
        <v>0.85096796944823</v>
      </c>
      <c r="BI715" s="1">
        <f t="shared" si="263"/>
        <v>0.900643223800407</v>
      </c>
    </row>
    <row r="716" spans="1:61">
      <c r="A716" s="1">
        <v>550</v>
      </c>
      <c r="B716" s="1" t="s">
        <v>96</v>
      </c>
      <c r="C716" s="1" t="str">
        <f>_xlfn.XLOOKUP(A716,All!$A:$A,All!$C:$C,"")</f>
        <v>Cu-Cr-Mg-Ni-Si</v>
      </c>
      <c r="D716" s="1">
        <v>2</v>
      </c>
      <c r="E716" s="1" t="s">
        <v>1344</v>
      </c>
      <c r="F716" s="1">
        <f t="shared" si="242"/>
        <v>92.35</v>
      </c>
      <c r="G716" s="1">
        <v>0</v>
      </c>
      <c r="H716" s="1">
        <v>0.1</v>
      </c>
      <c r="I716" s="1">
        <v>0.15</v>
      </c>
      <c r="J716" s="1">
        <v>6</v>
      </c>
      <c r="K716" s="1">
        <v>1.4</v>
      </c>
      <c r="L716" s="1">
        <v>0</v>
      </c>
      <c r="M716" s="1" t="s">
        <v>1345</v>
      </c>
      <c r="N716" s="1" cm="1">
        <f t="array" ref="N716">(F716/$F$4)/SUMPRODUCT($F716:$L716/$F$4:$L$4)*100</f>
        <v>90.0727953600277</v>
      </c>
      <c r="O716" s="1" cm="1">
        <f t="array" ref="O716">(G716/$G$4)/SUMPRODUCT($F716:$L716/$F$4:$L$4)*100</f>
        <v>0</v>
      </c>
      <c r="P716" s="1" cm="1">
        <f t="array" ref="P716">(H716/$H$4)/SUMPRODUCT($F716:$L716/$F$4:$L$4)*100</f>
        <v>0.11919966218609</v>
      </c>
      <c r="Q716" s="1" cm="1">
        <f t="array" ref="Q716">(I716/$I$4)/SUMPRODUCT($F716:$L716/$F$4:$L$4)*100</f>
        <v>0.38250806223172</v>
      </c>
      <c r="R716" s="1" cm="1">
        <f t="array" ref="R716">(J716/$J$4)/SUMPRODUCT($F716:$L716/$F$4:$L$4)*100</f>
        <v>6.33592316122327</v>
      </c>
      <c r="S716" s="1" cm="1">
        <f t="array" ref="S716">(K716/$K$4)/SUMPRODUCT($F716:$L716/$F$4:$L$4)*100</f>
        <v>3.08957375433119</v>
      </c>
      <c r="T716" s="1" cm="1">
        <f t="array" ref="T716">(L716/$L$4)/SUMPRODUCT($F716:$L716/$F$4:$L$4)*100</f>
        <v>0</v>
      </c>
      <c r="U716" s="1">
        <f t="shared" si="243"/>
        <v>100</v>
      </c>
      <c r="V716" s="1">
        <f t="shared" si="244"/>
        <v>4.28571428571429</v>
      </c>
      <c r="W716" s="1">
        <f t="shared" si="245"/>
        <v>7.4</v>
      </c>
      <c r="X716" s="1">
        <f t="shared" si="246"/>
        <v>8.4</v>
      </c>
      <c r="Y716" s="1">
        <f t="shared" si="247"/>
        <v>0.0202702702702703</v>
      </c>
      <c r="Z716" s="1">
        <f t="shared" si="248"/>
        <v>0</v>
      </c>
      <c r="AA716" s="1">
        <f t="shared" si="249"/>
        <v>0</v>
      </c>
      <c r="AB716" s="1">
        <f t="shared" si="250"/>
        <v>0.1</v>
      </c>
      <c r="AC716" s="1">
        <f t="shared" si="251"/>
        <v>0</v>
      </c>
      <c r="AD716" s="1">
        <f t="shared" si="252"/>
        <v>1.1919966218609</v>
      </c>
      <c r="AE716" s="1">
        <f t="shared" si="253"/>
        <v>0.0135135135135135</v>
      </c>
      <c r="AF716" s="1">
        <f t="shared" si="254"/>
        <v>74</v>
      </c>
      <c r="AG716" s="1">
        <f t="shared" si="255"/>
        <v>0.74</v>
      </c>
      <c r="AH716" s="7">
        <f t="shared" si="256"/>
        <v>0.0992720463997227</v>
      </c>
      <c r="AI716" s="7" cm="1">
        <f t="array" ref="AI716">SQRT(SUMPRODUCT(N716:T716/100,(1-($N$4:$T$4/(SUMPRODUCT(N716:T716,$N$4:$T$4)/100)))^2))</f>
        <v>0.0287767213774032</v>
      </c>
      <c r="AJ716" s="7" cm="1">
        <f t="array" ref="AJ716">SUMPRODUCT(N716:T716,$N$3:$T$3)/100</f>
        <v>1.89809071555971</v>
      </c>
      <c r="AK716" s="7" cm="1">
        <f t="array" ref="AK716">SUMPRODUCT(N716:T716/100,($N$3:$T$3-(SUMPRODUCT(N716:T716,$N$3:$T$3)/100))^2)</f>
        <v>0.00140286012613509</v>
      </c>
      <c r="AL716" s="7" cm="1">
        <f t="array" ref="AL716">SUMPRODUCT(N716:T716/100,($N$2:$T$2-(SUMPRODUCT(N716:T716,$N$2:$T$2)/100))^2)</f>
        <v>1.81447215096026</v>
      </c>
      <c r="AM716" s="7" cm="1">
        <f t="array" ref="AM716">SUMPRODUCT(N716:T716,$N$2:$T$2)/100</f>
        <v>10.6799848968744</v>
      </c>
      <c r="AN716" s="1" cm="1">
        <f t="array" ref="AN716">SUMPRODUCT(N716:T716,$N$1:$T$1)/100</f>
        <v>1117.58124787837</v>
      </c>
      <c r="AO716" s="1" cm="1">
        <f t="array" ref="AO716">-8.314*SUMPRODUCT((N716:T716/100)*LN(N716:T716/100+0.000000000001))</f>
        <v>3.37316729791843</v>
      </c>
      <c r="AP716" s="1" cm="1">
        <f t="array" ref="AP716">SUMPRODUCT((N716:T716/100)^2)</f>
        <v>0.816295837323495</v>
      </c>
      <c r="AQ716" s="1" cm="1">
        <f t="array" ref="AQ716">1/SUMPRODUCT((N716:T716/100)^2)</f>
        <v>1.22504606084829</v>
      </c>
      <c r="AR716" s="1" t="s">
        <v>54</v>
      </c>
      <c r="AS716" s="6">
        <f t="shared" si="257"/>
        <v>0</v>
      </c>
      <c r="AT716" s="1">
        <v>969.85</v>
      </c>
      <c r="AU716" s="1">
        <v>4</v>
      </c>
      <c r="AV716" s="1">
        <v>0</v>
      </c>
      <c r="AW716" s="1">
        <v>399.85</v>
      </c>
      <c r="AX716" s="1">
        <v>0.333</v>
      </c>
      <c r="AY716" s="5">
        <f t="shared" si="258"/>
        <v>0</v>
      </c>
      <c r="AZ716" s="1">
        <f t="shared" si="259"/>
        <v>0</v>
      </c>
      <c r="BA716" s="1">
        <f t="shared" si="260"/>
        <v>133.15005</v>
      </c>
      <c r="BB716" s="1">
        <f t="shared" si="261"/>
        <v>570</v>
      </c>
      <c r="BC716" s="1" t="s">
        <v>51</v>
      </c>
      <c r="BD716" s="1">
        <v>271</v>
      </c>
      <c r="BE716" s="1" t="s">
        <v>52</v>
      </c>
      <c r="BF716" s="1" t="s">
        <v>52</v>
      </c>
      <c r="BG716" s="1">
        <v>24</v>
      </c>
      <c r="BH716" s="1">
        <f t="shared" si="262"/>
        <v>0.760941494038274</v>
      </c>
      <c r="BI716" s="1">
        <f t="shared" si="263"/>
        <v>0.92029350590003</v>
      </c>
    </row>
    <row r="717" spans="1:61">
      <c r="A717" s="1">
        <v>533</v>
      </c>
      <c r="B717" s="1" t="s">
        <v>96</v>
      </c>
      <c r="C717" s="1" t="str">
        <f>_xlfn.XLOOKUP(A717,All!$A:$A,All!$C:$C,"")</f>
        <v>Cu-Cr-Mg-Ni-Si</v>
      </c>
      <c r="D717" s="1">
        <v>2</v>
      </c>
      <c r="E717" s="1" t="s">
        <v>1344</v>
      </c>
      <c r="F717" s="1">
        <f t="shared" si="242"/>
        <v>92.35</v>
      </c>
      <c r="G717" s="1">
        <v>0</v>
      </c>
      <c r="H717" s="1">
        <v>0.1</v>
      </c>
      <c r="I717" s="1">
        <v>0.15</v>
      </c>
      <c r="J717" s="1">
        <v>6</v>
      </c>
      <c r="K717" s="1">
        <v>1.4</v>
      </c>
      <c r="L717" s="1">
        <v>0</v>
      </c>
      <c r="M717" s="1" t="s">
        <v>1345</v>
      </c>
      <c r="N717" s="1" cm="1">
        <f t="array" ref="N717">(F717/$F$4)/SUMPRODUCT($F717:$L717/$F$4:$L$4)*100</f>
        <v>90.0727953600277</v>
      </c>
      <c r="O717" s="1" cm="1">
        <f t="array" ref="O717">(G717/$G$4)/SUMPRODUCT($F717:$L717/$F$4:$L$4)*100</f>
        <v>0</v>
      </c>
      <c r="P717" s="1" cm="1">
        <f t="array" ref="P717">(H717/$H$4)/SUMPRODUCT($F717:$L717/$F$4:$L$4)*100</f>
        <v>0.11919966218609</v>
      </c>
      <c r="Q717" s="1" cm="1">
        <f t="array" ref="Q717">(I717/$I$4)/SUMPRODUCT($F717:$L717/$F$4:$L$4)*100</f>
        <v>0.38250806223172</v>
      </c>
      <c r="R717" s="1" cm="1">
        <f t="array" ref="R717">(J717/$J$4)/SUMPRODUCT($F717:$L717/$F$4:$L$4)*100</f>
        <v>6.33592316122327</v>
      </c>
      <c r="S717" s="1" cm="1">
        <f t="array" ref="S717">(K717/$K$4)/SUMPRODUCT($F717:$L717/$F$4:$L$4)*100</f>
        <v>3.08957375433119</v>
      </c>
      <c r="T717" s="1" cm="1">
        <f t="array" ref="T717">(L717/$L$4)/SUMPRODUCT($F717:$L717/$F$4:$L$4)*100</f>
        <v>0</v>
      </c>
      <c r="U717" s="1">
        <f t="shared" si="243"/>
        <v>100</v>
      </c>
      <c r="V717" s="1">
        <f t="shared" si="244"/>
        <v>4.28571428571429</v>
      </c>
      <c r="W717" s="1">
        <f t="shared" si="245"/>
        <v>7.4</v>
      </c>
      <c r="X717" s="1">
        <f t="shared" si="246"/>
        <v>8.4</v>
      </c>
      <c r="Y717" s="1">
        <f t="shared" si="247"/>
        <v>0.0202702702702703</v>
      </c>
      <c r="Z717" s="1">
        <f t="shared" si="248"/>
        <v>0</v>
      </c>
      <c r="AA717" s="1">
        <f t="shared" si="249"/>
        <v>0</v>
      </c>
      <c r="AB717" s="1">
        <f t="shared" si="250"/>
        <v>0.1</v>
      </c>
      <c r="AC717" s="1">
        <f t="shared" si="251"/>
        <v>0</v>
      </c>
      <c r="AD717" s="1">
        <f t="shared" si="252"/>
        <v>1.1919966218609</v>
      </c>
      <c r="AE717" s="1">
        <f t="shared" si="253"/>
        <v>0.0135135135135135</v>
      </c>
      <c r="AF717" s="1">
        <f t="shared" si="254"/>
        <v>74</v>
      </c>
      <c r="AG717" s="1">
        <f t="shared" si="255"/>
        <v>0.74</v>
      </c>
      <c r="AH717" s="7">
        <f t="shared" si="256"/>
        <v>0.0992720463997227</v>
      </c>
      <c r="AI717" s="7" cm="1">
        <f t="array" ref="AI717">SQRT(SUMPRODUCT(N717:T717/100,(1-($N$4:$T$4/(SUMPRODUCT(N717:T717,$N$4:$T$4)/100)))^2))</f>
        <v>0.0287767213774032</v>
      </c>
      <c r="AJ717" s="7" cm="1">
        <f t="array" ref="AJ717">SUMPRODUCT(N717:T717,$N$3:$T$3)/100</f>
        <v>1.89809071555971</v>
      </c>
      <c r="AK717" s="7" cm="1">
        <f t="array" ref="AK717">SUMPRODUCT(N717:T717/100,($N$3:$T$3-(SUMPRODUCT(N717:T717,$N$3:$T$3)/100))^2)</f>
        <v>0.00140286012613509</v>
      </c>
      <c r="AL717" s="7" cm="1">
        <f t="array" ref="AL717">SUMPRODUCT(N717:T717/100,($N$2:$T$2-(SUMPRODUCT(N717:T717,$N$2:$T$2)/100))^2)</f>
        <v>1.81447215096026</v>
      </c>
      <c r="AM717" s="7" cm="1">
        <f t="array" ref="AM717">SUMPRODUCT(N717:T717,$N$2:$T$2)/100</f>
        <v>10.6799848968744</v>
      </c>
      <c r="AN717" s="1" cm="1">
        <f t="array" ref="AN717">SUMPRODUCT(N717:T717,$N$1:$T$1)/100</f>
        <v>1117.58124787837</v>
      </c>
      <c r="AO717" s="1" cm="1">
        <f t="array" ref="AO717">-8.314*SUMPRODUCT((N717:T717/100)*LN(N717:T717/100+0.000000000001))</f>
        <v>3.37316729791843</v>
      </c>
      <c r="AP717" s="1" cm="1">
        <f t="array" ref="AP717">SUMPRODUCT((N717:T717/100)^2)</f>
        <v>0.816295837323495</v>
      </c>
      <c r="AQ717" s="1" cm="1">
        <f t="array" ref="AQ717">1/SUMPRODUCT((N717:T717/100)^2)</f>
        <v>1.22504606084829</v>
      </c>
      <c r="AR717" s="1" t="s">
        <v>54</v>
      </c>
      <c r="AS717" s="6">
        <f t="shared" si="257"/>
        <v>0</v>
      </c>
      <c r="AT717" s="1">
        <v>969.85</v>
      </c>
      <c r="AU717" s="1">
        <v>4</v>
      </c>
      <c r="AV717" s="1">
        <v>0</v>
      </c>
      <c r="AW717" s="1">
        <v>399.85</v>
      </c>
      <c r="AX717" s="1">
        <v>0.167</v>
      </c>
      <c r="AY717" s="5">
        <f t="shared" si="258"/>
        <v>0</v>
      </c>
      <c r="AZ717" s="1">
        <f t="shared" si="259"/>
        <v>0</v>
      </c>
      <c r="BA717" s="1">
        <f t="shared" si="260"/>
        <v>66.77495</v>
      </c>
      <c r="BB717" s="1">
        <f t="shared" si="261"/>
        <v>570</v>
      </c>
      <c r="BC717" s="1" t="s">
        <v>51</v>
      </c>
      <c r="BD717" s="1">
        <v>269</v>
      </c>
      <c r="BE717" s="1" t="s">
        <v>52</v>
      </c>
      <c r="BF717" s="1" t="s">
        <v>52</v>
      </c>
      <c r="BG717" s="1">
        <v>23</v>
      </c>
      <c r="BH717" s="1">
        <f t="shared" si="262"/>
        <v>0.735219643921144</v>
      </c>
      <c r="BI717" s="1">
        <f t="shared" si="263"/>
        <v>0.934190760734528</v>
      </c>
    </row>
    <row r="718" spans="1:61">
      <c r="A718" s="1">
        <v>522</v>
      </c>
      <c r="B718" s="1" t="s">
        <v>95</v>
      </c>
      <c r="C718" s="1" t="str">
        <f>_xlfn.XLOOKUP(A718,All!$A:$A,All!$C:$C,"")</f>
        <v>Cu-Cr-Ni-Si</v>
      </c>
      <c r="D718" s="1">
        <v>2</v>
      </c>
      <c r="E718" s="1" t="s">
        <v>1344</v>
      </c>
      <c r="F718" s="1">
        <f t="shared" si="242"/>
        <v>97.28</v>
      </c>
      <c r="G718" s="1">
        <v>0</v>
      </c>
      <c r="H718" s="1">
        <v>0.4</v>
      </c>
      <c r="I718" s="1">
        <v>0</v>
      </c>
      <c r="J718" s="1">
        <v>1.83</v>
      </c>
      <c r="K718" s="1">
        <v>0.49</v>
      </c>
      <c r="L718" s="1">
        <v>0</v>
      </c>
      <c r="M718" s="1" t="s">
        <v>1345</v>
      </c>
      <c r="N718" s="1" cm="1">
        <f t="array" ref="N718">(F718/$F$4)/SUMPRODUCT($F718:$L718/$F$4:$L$4)*100</f>
        <v>96.4516205144167</v>
      </c>
      <c r="O718" s="1" cm="1">
        <f t="array" ref="O718">(G718/$G$4)/SUMPRODUCT($F718:$L718/$F$4:$L$4)*100</f>
        <v>0</v>
      </c>
      <c r="P718" s="1" cm="1">
        <f t="array" ref="P718">(H718/$H$4)/SUMPRODUCT($F718:$L718/$F$4:$L$4)*100</f>
        <v>0.484690203048982</v>
      </c>
      <c r="Q718" s="1" cm="1">
        <f t="array" ref="Q718">(I718/$I$4)/SUMPRODUCT($F718:$L718/$F$4:$L$4)*100</f>
        <v>0</v>
      </c>
      <c r="R718" s="1" cm="1">
        <f t="array" ref="R718">(J718/$J$4)/SUMPRODUCT($F718:$L718/$F$4:$L$4)*100</f>
        <v>1.96444089541576</v>
      </c>
      <c r="S718" s="1" cm="1">
        <f t="array" ref="S718">(K718/$K$4)/SUMPRODUCT($F718:$L718/$F$4:$L$4)*100</f>
        <v>1.09924838711858</v>
      </c>
      <c r="T718" s="1" cm="1">
        <f t="array" ref="T718">(L718/$L$4)/SUMPRODUCT($F718:$L718/$F$4:$L$4)*100</f>
        <v>0</v>
      </c>
      <c r="U718" s="1">
        <f t="shared" si="243"/>
        <v>100</v>
      </c>
      <c r="V718" s="1">
        <f t="shared" si="244"/>
        <v>3.73469387755102</v>
      </c>
      <c r="W718" s="1">
        <f t="shared" si="245"/>
        <v>2.32</v>
      </c>
      <c r="X718" s="1">
        <f t="shared" si="246"/>
        <v>0.8967</v>
      </c>
      <c r="Y718" s="1">
        <f t="shared" si="247"/>
        <v>0</v>
      </c>
      <c r="Z718" s="1">
        <f t="shared" si="248"/>
        <v>0</v>
      </c>
      <c r="AA718" s="1">
        <f t="shared" si="249"/>
        <v>0</v>
      </c>
      <c r="AB718" s="1">
        <f t="shared" si="250"/>
        <v>0.4</v>
      </c>
      <c r="AC718" s="1">
        <f t="shared" si="251"/>
        <v>0</v>
      </c>
      <c r="AD718" s="1">
        <f t="shared" si="252"/>
        <v>1.21172550762246</v>
      </c>
      <c r="AE718" s="1">
        <f t="shared" si="253"/>
        <v>0.172413793103448</v>
      </c>
      <c r="AF718" s="1">
        <f t="shared" si="254"/>
        <v>5.8</v>
      </c>
      <c r="AG718" s="1">
        <f t="shared" si="255"/>
        <v>0.928</v>
      </c>
      <c r="AH718" s="7">
        <f t="shared" si="256"/>
        <v>0.0354837948558333</v>
      </c>
      <c r="AI718" s="7" cm="1">
        <f t="array" ref="AI718">SQRT(SUMPRODUCT(N718:T718/100,(1-($N$4:$T$4/(SUMPRODUCT(N718:T718,$N$4:$T$4)/100)))^2))</f>
        <v>0.0144792980615485</v>
      </c>
      <c r="AJ718" s="7" cm="1">
        <f t="array" ref="AJ718">SUMPRODUCT(N718:T718,$N$3:$T$3)/100</f>
        <v>1.89903318760222</v>
      </c>
      <c r="AK718" s="7" cm="1">
        <f t="array" ref="AK718">SUMPRODUCT(N718:T718/100,($N$3:$T$3-(SUMPRODUCT(N718:T718,$N$3:$T$3)/100))^2)</f>
        <v>0.000280211271639136</v>
      </c>
      <c r="AL718" s="7" cm="1">
        <f t="array" ref="AL718">SUMPRODUCT(N718:T718/100,($N$2:$T$2-(SUMPRODUCT(N718:T718,$N$2:$T$2)/100))^2)</f>
        <v>0.664849673133384</v>
      </c>
      <c r="AM718" s="7" cm="1">
        <f t="array" ref="AM718">SUMPRODUCT(N718:T718,$N$2:$T$2)/100</f>
        <v>10.8791736937951</v>
      </c>
      <c r="AN718" s="1" cm="1">
        <f t="array" ref="AN718">SUMPRODUCT(N718:T718,$N$1:$T$1)/100</f>
        <v>1099.50259581777</v>
      </c>
      <c r="AO718" s="1" cm="1">
        <f t="array" ref="AO718">-8.314*SUMPRODUCT((N718:T718/100)*LN(N718:T718/100+0.000000000001))</f>
        <v>1.55855646097771</v>
      </c>
      <c r="AP718" s="1" cm="1">
        <f t="array" ref="AP718">SUMPRODUCT((N718:T718/100)^2)</f>
        <v>0.930821739949814</v>
      </c>
      <c r="AQ718" s="1" cm="1">
        <f t="array" ref="AQ718">1/SUMPRODUCT((N718:T718/100)^2)</f>
        <v>1.07431955774251</v>
      </c>
      <c r="AR718" s="1" t="s">
        <v>50</v>
      </c>
      <c r="AS718" s="6">
        <f t="shared" si="257"/>
        <v>1</v>
      </c>
      <c r="AT718" s="1">
        <v>959.85</v>
      </c>
      <c r="AU718" s="1">
        <v>1</v>
      </c>
      <c r="AV718" s="1">
        <v>60</v>
      </c>
      <c r="AW718" s="1">
        <v>499.85</v>
      </c>
      <c r="AX718" s="1">
        <v>3</v>
      </c>
      <c r="AY718" s="5">
        <f t="shared" si="258"/>
        <v>299.91</v>
      </c>
      <c r="AZ718" s="1">
        <f t="shared" si="259"/>
        <v>1.8</v>
      </c>
      <c r="BA718" s="1">
        <f t="shared" si="260"/>
        <v>1499.55</v>
      </c>
      <c r="BB718" s="1">
        <f t="shared" si="261"/>
        <v>460</v>
      </c>
      <c r="BC718" s="1" t="s">
        <v>51</v>
      </c>
      <c r="BD718" s="1">
        <v>191</v>
      </c>
      <c r="BE718" s="1" t="s">
        <v>52</v>
      </c>
      <c r="BF718" s="1" t="s">
        <v>52</v>
      </c>
      <c r="BG718" s="1">
        <v>50</v>
      </c>
      <c r="BH718" s="1">
        <f t="shared" si="262"/>
        <v>-0.267932510646936</v>
      </c>
      <c r="BI718" s="1">
        <f t="shared" si="263"/>
        <v>0.795876748277848</v>
      </c>
    </row>
    <row r="719" spans="1:61">
      <c r="A719" s="1">
        <v>515</v>
      </c>
      <c r="B719" s="1" t="s">
        <v>95</v>
      </c>
      <c r="C719" s="1" t="str">
        <f>_xlfn.XLOOKUP(A719,All!$A:$A,All!$C:$C,"")</f>
        <v>Cu-Cr-Ni-Si</v>
      </c>
      <c r="D719" s="1">
        <v>2</v>
      </c>
      <c r="E719" s="1" t="s">
        <v>1344</v>
      </c>
      <c r="F719" s="1">
        <f t="shared" si="242"/>
        <v>97.28</v>
      </c>
      <c r="G719" s="1">
        <v>0</v>
      </c>
      <c r="H719" s="1">
        <v>0.4</v>
      </c>
      <c r="I719" s="1">
        <v>0</v>
      </c>
      <c r="J719" s="1">
        <v>1.83</v>
      </c>
      <c r="K719" s="1">
        <v>0.49</v>
      </c>
      <c r="L719" s="1">
        <v>0</v>
      </c>
      <c r="M719" s="1" t="s">
        <v>1345</v>
      </c>
      <c r="N719" s="1" cm="1">
        <f t="array" ref="N719">(F719/$F$4)/SUMPRODUCT($F719:$L719/$F$4:$L$4)*100</f>
        <v>96.4516205144167</v>
      </c>
      <c r="O719" s="1" cm="1">
        <f t="array" ref="O719">(G719/$G$4)/SUMPRODUCT($F719:$L719/$F$4:$L$4)*100</f>
        <v>0</v>
      </c>
      <c r="P719" s="1" cm="1">
        <f t="array" ref="P719">(H719/$H$4)/SUMPRODUCT($F719:$L719/$F$4:$L$4)*100</f>
        <v>0.484690203048982</v>
      </c>
      <c r="Q719" s="1" cm="1">
        <f t="array" ref="Q719">(I719/$I$4)/SUMPRODUCT($F719:$L719/$F$4:$L$4)*100</f>
        <v>0</v>
      </c>
      <c r="R719" s="1" cm="1">
        <f t="array" ref="R719">(J719/$J$4)/SUMPRODUCT($F719:$L719/$F$4:$L$4)*100</f>
        <v>1.96444089541576</v>
      </c>
      <c r="S719" s="1" cm="1">
        <f t="array" ref="S719">(K719/$K$4)/SUMPRODUCT($F719:$L719/$F$4:$L$4)*100</f>
        <v>1.09924838711858</v>
      </c>
      <c r="T719" s="1" cm="1">
        <f t="array" ref="T719">(L719/$L$4)/SUMPRODUCT($F719:$L719/$F$4:$L$4)*100</f>
        <v>0</v>
      </c>
      <c r="U719" s="1">
        <f t="shared" si="243"/>
        <v>100</v>
      </c>
      <c r="V719" s="1">
        <f t="shared" si="244"/>
        <v>3.73469387755102</v>
      </c>
      <c r="W719" s="1">
        <f t="shared" si="245"/>
        <v>2.32</v>
      </c>
      <c r="X719" s="1">
        <f t="shared" si="246"/>
        <v>0.8967</v>
      </c>
      <c r="Y719" s="1">
        <f t="shared" si="247"/>
        <v>0</v>
      </c>
      <c r="Z719" s="1">
        <f t="shared" si="248"/>
        <v>0</v>
      </c>
      <c r="AA719" s="1">
        <f t="shared" si="249"/>
        <v>0</v>
      </c>
      <c r="AB719" s="1">
        <f t="shared" si="250"/>
        <v>0.4</v>
      </c>
      <c r="AC719" s="1">
        <f t="shared" si="251"/>
        <v>0</v>
      </c>
      <c r="AD719" s="1">
        <f t="shared" si="252"/>
        <v>1.21172550762246</v>
      </c>
      <c r="AE719" s="1">
        <f t="shared" si="253"/>
        <v>0.172413793103448</v>
      </c>
      <c r="AF719" s="1">
        <f t="shared" si="254"/>
        <v>5.8</v>
      </c>
      <c r="AG719" s="1">
        <f t="shared" si="255"/>
        <v>0.928</v>
      </c>
      <c r="AH719" s="7">
        <f t="shared" si="256"/>
        <v>0.0354837948558333</v>
      </c>
      <c r="AI719" s="7" cm="1">
        <f t="array" ref="AI719">SQRT(SUMPRODUCT(N719:T719/100,(1-($N$4:$T$4/(SUMPRODUCT(N719:T719,$N$4:$T$4)/100)))^2))</f>
        <v>0.0144792980615485</v>
      </c>
      <c r="AJ719" s="7" cm="1">
        <f t="array" ref="AJ719">SUMPRODUCT(N719:T719,$N$3:$T$3)/100</f>
        <v>1.89903318760222</v>
      </c>
      <c r="AK719" s="7" cm="1">
        <f t="array" ref="AK719">SUMPRODUCT(N719:T719/100,($N$3:$T$3-(SUMPRODUCT(N719:T719,$N$3:$T$3)/100))^2)</f>
        <v>0.000280211271639136</v>
      </c>
      <c r="AL719" s="7" cm="1">
        <f t="array" ref="AL719">SUMPRODUCT(N719:T719/100,($N$2:$T$2-(SUMPRODUCT(N719:T719,$N$2:$T$2)/100))^2)</f>
        <v>0.664849673133384</v>
      </c>
      <c r="AM719" s="7" cm="1">
        <f t="array" ref="AM719">SUMPRODUCT(N719:T719,$N$2:$T$2)/100</f>
        <v>10.8791736937951</v>
      </c>
      <c r="AN719" s="1" cm="1">
        <f t="array" ref="AN719">SUMPRODUCT(N719:T719,$N$1:$T$1)/100</f>
        <v>1099.50259581777</v>
      </c>
      <c r="AO719" s="1" cm="1">
        <f t="array" ref="AO719">-8.314*SUMPRODUCT((N719:T719/100)*LN(N719:T719/100+0.000000000001))</f>
        <v>1.55855646097771</v>
      </c>
      <c r="AP719" s="1" cm="1">
        <f t="array" ref="AP719">SUMPRODUCT((N719:T719/100)^2)</f>
        <v>0.930821739949814</v>
      </c>
      <c r="AQ719" s="1" cm="1">
        <f t="array" ref="AQ719">1/SUMPRODUCT((N719:T719/100)^2)</f>
        <v>1.07431955774251</v>
      </c>
      <c r="AR719" s="1" t="s">
        <v>50</v>
      </c>
      <c r="AS719" s="6">
        <f t="shared" si="257"/>
        <v>1</v>
      </c>
      <c r="AT719" s="1">
        <v>959.85</v>
      </c>
      <c r="AU719" s="1">
        <v>1</v>
      </c>
      <c r="AV719" s="1">
        <v>60</v>
      </c>
      <c r="AW719" s="1">
        <v>499.85</v>
      </c>
      <c r="AX719" s="1">
        <v>2.5</v>
      </c>
      <c r="AY719" s="5">
        <f t="shared" si="258"/>
        <v>299.91</v>
      </c>
      <c r="AZ719" s="1">
        <f t="shared" si="259"/>
        <v>1.5</v>
      </c>
      <c r="BA719" s="1">
        <f t="shared" si="260"/>
        <v>1249.625</v>
      </c>
      <c r="BB719" s="1">
        <f t="shared" si="261"/>
        <v>460</v>
      </c>
      <c r="BC719" s="1" t="s">
        <v>51</v>
      </c>
      <c r="BD719" s="1">
        <v>206</v>
      </c>
      <c r="BE719" s="1" t="s">
        <v>52</v>
      </c>
      <c r="BF719" s="1" t="s">
        <v>52</v>
      </c>
      <c r="BG719" s="1">
        <v>50</v>
      </c>
      <c r="BH719" s="1">
        <f t="shared" si="262"/>
        <v>-0.0750186347684595</v>
      </c>
      <c r="BI719" s="1">
        <f t="shared" si="263"/>
        <v>0.761899976261084</v>
      </c>
    </row>
    <row r="720" spans="1:61">
      <c r="A720" s="1">
        <v>531</v>
      </c>
      <c r="B720" s="1" t="s">
        <v>95</v>
      </c>
      <c r="C720" s="1" t="str">
        <f>_xlfn.XLOOKUP(A720,All!$A:$A,All!$C:$C,"")</f>
        <v>Cu-Cr-Ni-Si</v>
      </c>
      <c r="D720" s="1">
        <v>2</v>
      </c>
      <c r="E720" s="1" t="s">
        <v>1344</v>
      </c>
      <c r="F720" s="1">
        <f t="shared" si="242"/>
        <v>97.28</v>
      </c>
      <c r="G720" s="1">
        <v>0</v>
      </c>
      <c r="H720" s="1">
        <v>0.4</v>
      </c>
      <c r="I720" s="1">
        <v>0</v>
      </c>
      <c r="J720" s="1">
        <v>1.83</v>
      </c>
      <c r="K720" s="1">
        <v>0.49</v>
      </c>
      <c r="L720" s="1">
        <v>0</v>
      </c>
      <c r="M720" s="1" t="s">
        <v>1345</v>
      </c>
      <c r="N720" s="1" cm="1">
        <f t="array" ref="N720">(F720/$F$4)/SUMPRODUCT($F720:$L720/$F$4:$L$4)*100</f>
        <v>96.4516205144167</v>
      </c>
      <c r="O720" s="1" cm="1">
        <f t="array" ref="O720">(G720/$G$4)/SUMPRODUCT($F720:$L720/$F$4:$L$4)*100</f>
        <v>0</v>
      </c>
      <c r="P720" s="1" cm="1">
        <f t="array" ref="P720">(H720/$H$4)/SUMPRODUCT($F720:$L720/$F$4:$L$4)*100</f>
        <v>0.484690203048982</v>
      </c>
      <c r="Q720" s="1" cm="1">
        <f t="array" ref="Q720">(I720/$I$4)/SUMPRODUCT($F720:$L720/$F$4:$L$4)*100</f>
        <v>0</v>
      </c>
      <c r="R720" s="1" cm="1">
        <f t="array" ref="R720">(J720/$J$4)/SUMPRODUCT($F720:$L720/$F$4:$L$4)*100</f>
        <v>1.96444089541576</v>
      </c>
      <c r="S720" s="1" cm="1">
        <f t="array" ref="S720">(K720/$K$4)/SUMPRODUCT($F720:$L720/$F$4:$L$4)*100</f>
        <v>1.09924838711858</v>
      </c>
      <c r="T720" s="1" cm="1">
        <f t="array" ref="T720">(L720/$L$4)/SUMPRODUCT($F720:$L720/$F$4:$L$4)*100</f>
        <v>0</v>
      </c>
      <c r="U720" s="1">
        <f t="shared" si="243"/>
        <v>100</v>
      </c>
      <c r="V720" s="1">
        <f t="shared" si="244"/>
        <v>3.73469387755102</v>
      </c>
      <c r="W720" s="1">
        <f t="shared" si="245"/>
        <v>2.32</v>
      </c>
      <c r="X720" s="1">
        <f t="shared" si="246"/>
        <v>0.8967</v>
      </c>
      <c r="Y720" s="1">
        <f t="shared" si="247"/>
        <v>0</v>
      </c>
      <c r="Z720" s="1">
        <f t="shared" si="248"/>
        <v>0</v>
      </c>
      <c r="AA720" s="1">
        <f t="shared" si="249"/>
        <v>0</v>
      </c>
      <c r="AB720" s="1">
        <f t="shared" si="250"/>
        <v>0.4</v>
      </c>
      <c r="AC720" s="1">
        <f t="shared" si="251"/>
        <v>0</v>
      </c>
      <c r="AD720" s="1">
        <f t="shared" si="252"/>
        <v>1.21172550762246</v>
      </c>
      <c r="AE720" s="1">
        <f t="shared" si="253"/>
        <v>0.172413793103448</v>
      </c>
      <c r="AF720" s="1">
        <f t="shared" si="254"/>
        <v>5.8</v>
      </c>
      <c r="AG720" s="1">
        <f t="shared" si="255"/>
        <v>0.928</v>
      </c>
      <c r="AH720" s="7">
        <f t="shared" si="256"/>
        <v>0.0354837948558333</v>
      </c>
      <c r="AI720" s="7" cm="1">
        <f t="array" ref="AI720">SQRT(SUMPRODUCT(N720:T720/100,(1-($N$4:$T$4/(SUMPRODUCT(N720:T720,$N$4:$T$4)/100)))^2))</f>
        <v>0.0144792980615485</v>
      </c>
      <c r="AJ720" s="7" cm="1">
        <f t="array" ref="AJ720">SUMPRODUCT(N720:T720,$N$3:$T$3)/100</f>
        <v>1.89903318760222</v>
      </c>
      <c r="AK720" s="7" cm="1">
        <f t="array" ref="AK720">SUMPRODUCT(N720:T720/100,($N$3:$T$3-(SUMPRODUCT(N720:T720,$N$3:$T$3)/100))^2)</f>
        <v>0.000280211271639136</v>
      </c>
      <c r="AL720" s="7" cm="1">
        <f t="array" ref="AL720">SUMPRODUCT(N720:T720/100,($N$2:$T$2-(SUMPRODUCT(N720:T720,$N$2:$T$2)/100))^2)</f>
        <v>0.664849673133384</v>
      </c>
      <c r="AM720" s="7" cm="1">
        <f t="array" ref="AM720">SUMPRODUCT(N720:T720,$N$2:$T$2)/100</f>
        <v>10.8791736937951</v>
      </c>
      <c r="AN720" s="1" cm="1">
        <f t="array" ref="AN720">SUMPRODUCT(N720:T720,$N$1:$T$1)/100</f>
        <v>1099.50259581777</v>
      </c>
      <c r="AO720" s="1" cm="1">
        <f t="array" ref="AO720">-8.314*SUMPRODUCT((N720:T720/100)*LN(N720:T720/100+0.000000000001))</f>
        <v>1.55855646097771</v>
      </c>
      <c r="AP720" s="1" cm="1">
        <f t="array" ref="AP720">SUMPRODUCT((N720:T720/100)^2)</f>
        <v>0.930821739949814</v>
      </c>
      <c r="AQ720" s="1" cm="1">
        <f t="array" ref="AQ720">1/SUMPRODUCT((N720:T720/100)^2)</f>
        <v>1.07431955774251</v>
      </c>
      <c r="AR720" s="1" t="s">
        <v>55</v>
      </c>
      <c r="AS720" s="6">
        <f t="shared" si="257"/>
        <v>2</v>
      </c>
      <c r="AT720" s="1">
        <v>959.85</v>
      </c>
      <c r="AU720" s="1">
        <v>1</v>
      </c>
      <c r="AV720" s="1">
        <v>50</v>
      </c>
      <c r="AW720" s="1">
        <v>374.85</v>
      </c>
      <c r="AX720" s="1">
        <v>8</v>
      </c>
      <c r="AY720" s="5">
        <f t="shared" si="258"/>
        <v>187.425</v>
      </c>
      <c r="AZ720" s="1">
        <f t="shared" si="259"/>
        <v>4</v>
      </c>
      <c r="BA720" s="1">
        <f t="shared" si="260"/>
        <v>2998.8</v>
      </c>
      <c r="BB720" s="1">
        <f t="shared" si="261"/>
        <v>585</v>
      </c>
      <c r="BC720" s="1" t="s">
        <v>56</v>
      </c>
      <c r="BD720" s="1">
        <v>213</v>
      </c>
      <c r="BE720" s="1" t="s">
        <v>52</v>
      </c>
      <c r="BF720" s="1" t="s">
        <v>627</v>
      </c>
      <c r="BG720" s="1">
        <v>50</v>
      </c>
      <c r="BH720" s="1">
        <f t="shared" si="262"/>
        <v>0.0150078406414964</v>
      </c>
      <c r="BI720" s="1">
        <f t="shared" si="263"/>
        <v>0.746485628020581</v>
      </c>
    </row>
    <row r="721" spans="1:61">
      <c r="A721" s="1">
        <v>127</v>
      </c>
      <c r="B721" s="1" t="s">
        <v>58</v>
      </c>
      <c r="C721" s="1" t="str">
        <f>_xlfn.XLOOKUP(A721,All!$A:$A,All!$C:$C,"")</f>
        <v>Cu-Cr-Ni-Si</v>
      </c>
      <c r="D721" s="1">
        <v>2</v>
      </c>
      <c r="E721" s="1" t="s">
        <v>1344</v>
      </c>
      <c r="F721" s="1">
        <f t="shared" si="242"/>
        <v>95.6</v>
      </c>
      <c r="G721" s="1">
        <v>0</v>
      </c>
      <c r="H721" s="1">
        <v>0.8</v>
      </c>
      <c r="I721" s="1">
        <v>0</v>
      </c>
      <c r="J721" s="1">
        <v>2.8</v>
      </c>
      <c r="K721" s="1">
        <v>0.8</v>
      </c>
      <c r="L721" s="1">
        <v>0</v>
      </c>
      <c r="M721" s="1" t="s">
        <v>1345</v>
      </c>
      <c r="N721" s="1" cm="1">
        <f t="array" ref="N721">(F721/$F$4)/SUMPRODUCT($F721:$L721/$F$4:$L$4)*100</f>
        <v>94.262111876128</v>
      </c>
      <c r="O721" s="1" cm="1">
        <f t="array" ref="O721">(G721/$G$4)/SUMPRODUCT($F721:$L721/$F$4:$L$4)*100</f>
        <v>0</v>
      </c>
      <c r="P721" s="1" cm="1">
        <f t="array" ref="P721">(H721/$H$4)/SUMPRODUCT($F721:$L721/$F$4:$L$4)*100</f>
        <v>0.964023328682256</v>
      </c>
      <c r="Q721" s="1" cm="1">
        <f t="array" ref="Q721">(I721/$I$4)/SUMPRODUCT($F721:$L721/$F$4:$L$4)*100</f>
        <v>0</v>
      </c>
      <c r="R721" s="1" cm="1">
        <f t="array" ref="R721">(J721/$J$4)/SUMPRODUCT($F721:$L721/$F$4:$L$4)*100</f>
        <v>2.98909153550797</v>
      </c>
      <c r="S721" s="1" cm="1">
        <f t="array" ref="S721">(K721/$K$4)/SUMPRODUCT($F721:$L721/$F$4:$L$4)*100</f>
        <v>1.78477325968177</v>
      </c>
      <c r="T721" s="1" cm="1">
        <f t="array" ref="T721">(L721/$L$4)/SUMPRODUCT($F721:$L721/$F$4:$L$4)*100</f>
        <v>0</v>
      </c>
      <c r="U721" s="1">
        <f t="shared" si="243"/>
        <v>100</v>
      </c>
      <c r="V721" s="1">
        <f t="shared" si="244"/>
        <v>3.5</v>
      </c>
      <c r="W721" s="1">
        <f t="shared" si="245"/>
        <v>3.6</v>
      </c>
      <c r="X721" s="1">
        <f t="shared" si="246"/>
        <v>2.24</v>
      </c>
      <c r="Y721" s="1">
        <f t="shared" si="247"/>
        <v>0</v>
      </c>
      <c r="Z721" s="1">
        <f t="shared" si="248"/>
        <v>0</v>
      </c>
      <c r="AA721" s="1">
        <f t="shared" si="249"/>
        <v>0</v>
      </c>
      <c r="AB721" s="1">
        <f t="shared" si="250"/>
        <v>0.8</v>
      </c>
      <c r="AC721" s="1">
        <f t="shared" si="251"/>
        <v>0</v>
      </c>
      <c r="AD721" s="1">
        <f t="shared" si="252"/>
        <v>1.20502916085282</v>
      </c>
      <c r="AE721" s="1">
        <f t="shared" si="253"/>
        <v>0.222222222222222</v>
      </c>
      <c r="AF721" s="1">
        <f t="shared" si="254"/>
        <v>4.5</v>
      </c>
      <c r="AG721" s="1">
        <f t="shared" si="255"/>
        <v>2.88</v>
      </c>
      <c r="AH721" s="7">
        <f t="shared" si="256"/>
        <v>0.05737888123872</v>
      </c>
      <c r="AI721" s="7" cm="1">
        <f t="array" ref="AI721">SQRT(SUMPRODUCT(N721:T721/100,(1-($N$4:$T$4/(SUMPRODUCT(N721:T721,$N$4:$T$4)/100)))^2))</f>
        <v>0.018311254223706</v>
      </c>
      <c r="AJ721" s="7" cm="1">
        <f t="array" ref="AJ721">SUMPRODUCT(N721:T721,$N$3:$T$3)/100</f>
        <v>1.89798525316471</v>
      </c>
      <c r="AK721" s="7" cm="1">
        <f t="array" ref="AK721">SUMPRODUCT(N721:T721/100,($N$3:$T$3-(SUMPRODUCT(N721:T721,$N$3:$T$3)/100))^2)</f>
        <v>0.00055420732404619</v>
      </c>
      <c r="AL721" s="7" cm="1">
        <f t="array" ref="AL721">SUMPRODUCT(N721:T721/100,($N$2:$T$2-(SUMPRODUCT(N721:T721,$N$2:$T$2)/100))^2)</f>
        <v>1.10421600283618</v>
      </c>
      <c r="AM721" s="7" cm="1">
        <f t="array" ref="AM721">SUMPRODUCT(N721:T721,$N$2:$T$2)/100</f>
        <v>10.7969737900331</v>
      </c>
      <c r="AN721" s="1" cm="1">
        <f t="array" ref="AN721">SUMPRODUCT(N721:T721,$N$1:$T$1)/100</f>
        <v>1109.49761844237</v>
      </c>
      <c r="AO721" s="1" cm="1">
        <f t="array" ref="AO721">-8.314*SUMPRODUCT((N721:T721/100)*LN(N721:T721/100+0.000000000001))</f>
        <v>2.30484318969829</v>
      </c>
      <c r="AP721" s="1" cm="1">
        <f t="array" ref="AP721">SUMPRODUCT((N721:T721/100)^2)</f>
        <v>0.889839516012204</v>
      </c>
      <c r="AQ721" s="1" cm="1">
        <f t="array" ref="AQ721">1/SUMPRODUCT((N721:T721/100)^2)</f>
        <v>1.12379814787444</v>
      </c>
      <c r="AR721" s="1" t="s">
        <v>50</v>
      </c>
      <c r="AS721" s="6">
        <f t="shared" si="257"/>
        <v>1</v>
      </c>
      <c r="AT721" s="1">
        <v>899.85</v>
      </c>
      <c r="AU721" s="1">
        <v>2</v>
      </c>
      <c r="AV721" s="1">
        <v>50</v>
      </c>
      <c r="AW721" s="1">
        <v>499.85</v>
      </c>
      <c r="AX721" s="1">
        <v>5</v>
      </c>
      <c r="AY721" s="5">
        <f t="shared" si="258"/>
        <v>249.925</v>
      </c>
      <c r="AZ721" s="1">
        <f t="shared" si="259"/>
        <v>2.5</v>
      </c>
      <c r="BA721" s="1">
        <f t="shared" si="260"/>
        <v>2499.25</v>
      </c>
      <c r="BB721" s="1">
        <f t="shared" si="261"/>
        <v>400</v>
      </c>
      <c r="BC721" s="1" t="s">
        <v>51</v>
      </c>
      <c r="BD721" s="1">
        <v>212</v>
      </c>
      <c r="BE721" s="1" t="s">
        <v>52</v>
      </c>
      <c r="BF721" s="1" t="s">
        <v>52</v>
      </c>
      <c r="BG721" s="1">
        <v>48</v>
      </c>
      <c r="BH721" s="1">
        <f t="shared" si="262"/>
        <v>0.00214691558293128</v>
      </c>
      <c r="BI721" s="1">
        <f t="shared" si="263"/>
        <v>0.766407774105349</v>
      </c>
    </row>
    <row r="722" spans="1:61">
      <c r="A722" s="1">
        <v>510</v>
      </c>
      <c r="B722" s="1" t="s">
        <v>95</v>
      </c>
      <c r="C722" s="1" t="str">
        <f>_xlfn.XLOOKUP(A722,All!$A:$A,All!$C:$C,"")</f>
        <v>Cu-Cr-Ni-Si</v>
      </c>
      <c r="D722" s="1">
        <v>2</v>
      </c>
      <c r="E722" s="1" t="s">
        <v>1344</v>
      </c>
      <c r="F722" s="1">
        <f t="shared" si="242"/>
        <v>97.28</v>
      </c>
      <c r="G722" s="1">
        <v>0</v>
      </c>
      <c r="H722" s="1">
        <v>0.4</v>
      </c>
      <c r="I722" s="1">
        <v>0</v>
      </c>
      <c r="J722" s="1">
        <v>1.83</v>
      </c>
      <c r="K722" s="1">
        <v>0.49</v>
      </c>
      <c r="L722" s="1">
        <v>0</v>
      </c>
      <c r="M722" s="1" t="s">
        <v>1345</v>
      </c>
      <c r="N722" s="1" cm="1">
        <f t="array" ref="N722">(F722/$F$4)/SUMPRODUCT($F722:$L722/$F$4:$L$4)*100</f>
        <v>96.4516205144167</v>
      </c>
      <c r="O722" s="1" cm="1">
        <f t="array" ref="O722">(G722/$G$4)/SUMPRODUCT($F722:$L722/$F$4:$L$4)*100</f>
        <v>0</v>
      </c>
      <c r="P722" s="1" cm="1">
        <f t="array" ref="P722">(H722/$H$4)/SUMPRODUCT($F722:$L722/$F$4:$L$4)*100</f>
        <v>0.484690203048982</v>
      </c>
      <c r="Q722" s="1" cm="1">
        <f t="array" ref="Q722">(I722/$I$4)/SUMPRODUCT($F722:$L722/$F$4:$L$4)*100</f>
        <v>0</v>
      </c>
      <c r="R722" s="1" cm="1">
        <f t="array" ref="R722">(J722/$J$4)/SUMPRODUCT($F722:$L722/$F$4:$L$4)*100</f>
        <v>1.96444089541576</v>
      </c>
      <c r="S722" s="1" cm="1">
        <f t="array" ref="S722">(K722/$K$4)/SUMPRODUCT($F722:$L722/$F$4:$L$4)*100</f>
        <v>1.09924838711858</v>
      </c>
      <c r="T722" s="1" cm="1">
        <f t="array" ref="T722">(L722/$L$4)/SUMPRODUCT($F722:$L722/$F$4:$L$4)*100</f>
        <v>0</v>
      </c>
      <c r="U722" s="1">
        <f t="shared" si="243"/>
        <v>100</v>
      </c>
      <c r="V722" s="1">
        <f t="shared" si="244"/>
        <v>3.73469387755102</v>
      </c>
      <c r="W722" s="1">
        <f t="shared" si="245"/>
        <v>2.32</v>
      </c>
      <c r="X722" s="1">
        <f t="shared" si="246"/>
        <v>0.8967</v>
      </c>
      <c r="Y722" s="1">
        <f t="shared" si="247"/>
        <v>0</v>
      </c>
      <c r="Z722" s="1">
        <f t="shared" si="248"/>
        <v>0</v>
      </c>
      <c r="AA722" s="1">
        <f t="shared" si="249"/>
        <v>0</v>
      </c>
      <c r="AB722" s="1">
        <f t="shared" si="250"/>
        <v>0.4</v>
      </c>
      <c r="AC722" s="1">
        <f t="shared" si="251"/>
        <v>0</v>
      </c>
      <c r="AD722" s="1">
        <f t="shared" si="252"/>
        <v>1.21172550762246</v>
      </c>
      <c r="AE722" s="1">
        <f t="shared" si="253"/>
        <v>0.172413793103448</v>
      </c>
      <c r="AF722" s="1">
        <f t="shared" si="254"/>
        <v>5.8</v>
      </c>
      <c r="AG722" s="1">
        <f t="shared" si="255"/>
        <v>0.928</v>
      </c>
      <c r="AH722" s="7">
        <f t="shared" si="256"/>
        <v>0.0354837948558333</v>
      </c>
      <c r="AI722" s="7" cm="1">
        <f t="array" ref="AI722">SQRT(SUMPRODUCT(N722:T722/100,(1-($N$4:$T$4/(SUMPRODUCT(N722:T722,$N$4:$T$4)/100)))^2))</f>
        <v>0.0144792980615485</v>
      </c>
      <c r="AJ722" s="7" cm="1">
        <f t="array" ref="AJ722">SUMPRODUCT(N722:T722,$N$3:$T$3)/100</f>
        <v>1.89903318760222</v>
      </c>
      <c r="AK722" s="7" cm="1">
        <f t="array" ref="AK722">SUMPRODUCT(N722:T722/100,($N$3:$T$3-(SUMPRODUCT(N722:T722,$N$3:$T$3)/100))^2)</f>
        <v>0.000280211271639136</v>
      </c>
      <c r="AL722" s="7" cm="1">
        <f t="array" ref="AL722">SUMPRODUCT(N722:T722/100,($N$2:$T$2-(SUMPRODUCT(N722:T722,$N$2:$T$2)/100))^2)</f>
        <v>0.664849673133384</v>
      </c>
      <c r="AM722" s="7" cm="1">
        <f t="array" ref="AM722">SUMPRODUCT(N722:T722,$N$2:$T$2)/100</f>
        <v>10.8791736937951</v>
      </c>
      <c r="AN722" s="1" cm="1">
        <f t="array" ref="AN722">SUMPRODUCT(N722:T722,$N$1:$T$1)/100</f>
        <v>1099.50259581777</v>
      </c>
      <c r="AO722" s="1" cm="1">
        <f t="array" ref="AO722">-8.314*SUMPRODUCT((N722:T722/100)*LN(N722:T722/100+0.000000000001))</f>
        <v>1.55855646097771</v>
      </c>
      <c r="AP722" s="1" cm="1">
        <f t="array" ref="AP722">SUMPRODUCT((N722:T722/100)^2)</f>
        <v>0.930821739949814</v>
      </c>
      <c r="AQ722" s="1" cm="1">
        <f t="array" ref="AQ722">1/SUMPRODUCT((N722:T722/100)^2)</f>
        <v>1.07431955774251</v>
      </c>
      <c r="AR722" s="1" t="s">
        <v>50</v>
      </c>
      <c r="AS722" s="6">
        <f t="shared" si="257"/>
        <v>1</v>
      </c>
      <c r="AT722" s="1">
        <v>959.85</v>
      </c>
      <c r="AU722" s="1">
        <v>1</v>
      </c>
      <c r="AV722" s="1">
        <v>60</v>
      </c>
      <c r="AW722" s="1">
        <v>499.85</v>
      </c>
      <c r="AX722" s="1">
        <v>2</v>
      </c>
      <c r="AY722" s="5">
        <f t="shared" si="258"/>
        <v>299.91</v>
      </c>
      <c r="AZ722" s="1">
        <f t="shared" si="259"/>
        <v>1.2</v>
      </c>
      <c r="BA722" s="1">
        <f t="shared" si="260"/>
        <v>999.7</v>
      </c>
      <c r="BB722" s="1">
        <f t="shared" si="261"/>
        <v>460</v>
      </c>
      <c r="BC722" s="1" t="s">
        <v>51</v>
      </c>
      <c r="BD722" s="1">
        <v>214</v>
      </c>
      <c r="BE722" s="1" t="s">
        <v>52</v>
      </c>
      <c r="BF722" s="1" t="s">
        <v>52</v>
      </c>
      <c r="BG722" s="1">
        <v>48</v>
      </c>
      <c r="BH722" s="1">
        <f t="shared" si="262"/>
        <v>0.0278687657000615</v>
      </c>
      <c r="BI722" s="1">
        <f t="shared" si="263"/>
        <v>0.762147970146058</v>
      </c>
    </row>
    <row r="723" spans="1:61">
      <c r="A723" s="1">
        <v>503</v>
      </c>
      <c r="B723" s="1" t="s">
        <v>95</v>
      </c>
      <c r="C723" s="1" t="str">
        <f>_xlfn.XLOOKUP(A723,All!$A:$A,All!$C:$C,"")</f>
        <v>Cu-Cr-Ni-Si</v>
      </c>
      <c r="D723" s="1">
        <v>2</v>
      </c>
      <c r="E723" s="1" t="s">
        <v>1344</v>
      </c>
      <c r="F723" s="1">
        <f t="shared" si="242"/>
        <v>97.28</v>
      </c>
      <c r="G723" s="1">
        <v>0</v>
      </c>
      <c r="H723" s="1">
        <v>0.4</v>
      </c>
      <c r="I723" s="1">
        <v>0</v>
      </c>
      <c r="J723" s="1">
        <v>1.83</v>
      </c>
      <c r="K723" s="1">
        <v>0.49</v>
      </c>
      <c r="L723" s="1">
        <v>0</v>
      </c>
      <c r="M723" s="1" t="s">
        <v>1345</v>
      </c>
      <c r="N723" s="1" cm="1">
        <f t="array" ref="N723">(F723/$F$4)/SUMPRODUCT($F723:$L723/$F$4:$L$4)*100</f>
        <v>96.4516205144167</v>
      </c>
      <c r="O723" s="1" cm="1">
        <f t="array" ref="O723">(G723/$G$4)/SUMPRODUCT($F723:$L723/$F$4:$L$4)*100</f>
        <v>0</v>
      </c>
      <c r="P723" s="1" cm="1">
        <f t="array" ref="P723">(H723/$H$4)/SUMPRODUCT($F723:$L723/$F$4:$L$4)*100</f>
        <v>0.484690203048982</v>
      </c>
      <c r="Q723" s="1" cm="1">
        <f t="array" ref="Q723">(I723/$I$4)/SUMPRODUCT($F723:$L723/$F$4:$L$4)*100</f>
        <v>0</v>
      </c>
      <c r="R723" s="1" cm="1">
        <f t="array" ref="R723">(J723/$J$4)/SUMPRODUCT($F723:$L723/$F$4:$L$4)*100</f>
        <v>1.96444089541576</v>
      </c>
      <c r="S723" s="1" cm="1">
        <f t="array" ref="S723">(K723/$K$4)/SUMPRODUCT($F723:$L723/$F$4:$L$4)*100</f>
        <v>1.09924838711858</v>
      </c>
      <c r="T723" s="1" cm="1">
        <f t="array" ref="T723">(L723/$L$4)/SUMPRODUCT($F723:$L723/$F$4:$L$4)*100</f>
        <v>0</v>
      </c>
      <c r="U723" s="1">
        <f t="shared" si="243"/>
        <v>100</v>
      </c>
      <c r="V723" s="1">
        <f t="shared" si="244"/>
        <v>3.73469387755102</v>
      </c>
      <c r="W723" s="1">
        <f t="shared" si="245"/>
        <v>2.32</v>
      </c>
      <c r="X723" s="1">
        <f t="shared" si="246"/>
        <v>0.8967</v>
      </c>
      <c r="Y723" s="1">
        <f t="shared" si="247"/>
        <v>0</v>
      </c>
      <c r="Z723" s="1">
        <f t="shared" si="248"/>
        <v>0</v>
      </c>
      <c r="AA723" s="1">
        <f t="shared" si="249"/>
        <v>0</v>
      </c>
      <c r="AB723" s="1">
        <f t="shared" si="250"/>
        <v>0.4</v>
      </c>
      <c r="AC723" s="1">
        <f t="shared" si="251"/>
        <v>0</v>
      </c>
      <c r="AD723" s="1">
        <f t="shared" si="252"/>
        <v>1.21172550762246</v>
      </c>
      <c r="AE723" s="1">
        <f t="shared" si="253"/>
        <v>0.172413793103448</v>
      </c>
      <c r="AF723" s="1">
        <f t="shared" si="254"/>
        <v>5.8</v>
      </c>
      <c r="AG723" s="1">
        <f t="shared" si="255"/>
        <v>0.928</v>
      </c>
      <c r="AH723" s="7">
        <f t="shared" si="256"/>
        <v>0.0354837948558333</v>
      </c>
      <c r="AI723" s="7" cm="1">
        <f t="array" ref="AI723">SQRT(SUMPRODUCT(N723:T723/100,(1-($N$4:$T$4/(SUMPRODUCT(N723:T723,$N$4:$T$4)/100)))^2))</f>
        <v>0.0144792980615485</v>
      </c>
      <c r="AJ723" s="7" cm="1">
        <f t="array" ref="AJ723">SUMPRODUCT(N723:T723,$N$3:$T$3)/100</f>
        <v>1.89903318760222</v>
      </c>
      <c r="AK723" s="7" cm="1">
        <f t="array" ref="AK723">SUMPRODUCT(N723:T723/100,($N$3:$T$3-(SUMPRODUCT(N723:T723,$N$3:$T$3)/100))^2)</f>
        <v>0.000280211271639136</v>
      </c>
      <c r="AL723" s="7" cm="1">
        <f t="array" ref="AL723">SUMPRODUCT(N723:T723/100,($N$2:$T$2-(SUMPRODUCT(N723:T723,$N$2:$T$2)/100))^2)</f>
        <v>0.664849673133384</v>
      </c>
      <c r="AM723" s="7" cm="1">
        <f t="array" ref="AM723">SUMPRODUCT(N723:T723,$N$2:$T$2)/100</f>
        <v>10.8791736937951</v>
      </c>
      <c r="AN723" s="1" cm="1">
        <f t="array" ref="AN723">SUMPRODUCT(N723:T723,$N$1:$T$1)/100</f>
        <v>1099.50259581777</v>
      </c>
      <c r="AO723" s="1" cm="1">
        <f t="array" ref="AO723">-8.314*SUMPRODUCT((N723:T723/100)*LN(N723:T723/100+0.000000000001))</f>
        <v>1.55855646097771</v>
      </c>
      <c r="AP723" s="1" cm="1">
        <f t="array" ref="AP723">SUMPRODUCT((N723:T723/100)^2)</f>
        <v>0.930821739949814</v>
      </c>
      <c r="AQ723" s="1" cm="1">
        <f t="array" ref="AQ723">1/SUMPRODUCT((N723:T723/100)^2)</f>
        <v>1.07431955774251</v>
      </c>
      <c r="AR723" s="1" t="s">
        <v>50</v>
      </c>
      <c r="AS723" s="6">
        <f t="shared" si="257"/>
        <v>1</v>
      </c>
      <c r="AT723" s="1">
        <v>959.85</v>
      </c>
      <c r="AU723" s="1">
        <v>1</v>
      </c>
      <c r="AV723" s="1">
        <v>60</v>
      </c>
      <c r="AW723" s="1">
        <v>499.85</v>
      </c>
      <c r="AX723" s="1">
        <v>1.5</v>
      </c>
      <c r="AY723" s="5">
        <f t="shared" si="258"/>
        <v>299.91</v>
      </c>
      <c r="AZ723" s="1">
        <f t="shared" si="259"/>
        <v>0.9</v>
      </c>
      <c r="BA723" s="1">
        <f t="shared" si="260"/>
        <v>749.775</v>
      </c>
      <c r="BB723" s="1">
        <f t="shared" si="261"/>
        <v>460</v>
      </c>
      <c r="BC723" s="1" t="s">
        <v>51</v>
      </c>
      <c r="BD723" s="1">
        <v>213</v>
      </c>
      <c r="BE723" s="1" t="s">
        <v>52</v>
      </c>
      <c r="BF723" s="1" t="s">
        <v>52</v>
      </c>
      <c r="BG723" s="1">
        <v>47</v>
      </c>
      <c r="BH723" s="1">
        <f t="shared" si="262"/>
        <v>0.0150078406414964</v>
      </c>
      <c r="BI723" s="1">
        <f t="shared" si="263"/>
        <v>0.773318849402548</v>
      </c>
    </row>
    <row r="724" spans="1:61">
      <c r="A724" s="1">
        <v>527</v>
      </c>
      <c r="B724" s="1" t="s">
        <v>95</v>
      </c>
      <c r="C724" s="1" t="str">
        <f>_xlfn.XLOOKUP(A724,All!$A:$A,All!$C:$C,"")</f>
        <v>Cu-Cr-Ni-Si</v>
      </c>
      <c r="D724" s="1">
        <v>2</v>
      </c>
      <c r="E724" s="1" t="s">
        <v>1344</v>
      </c>
      <c r="F724" s="1">
        <f t="shared" si="242"/>
        <v>97.28</v>
      </c>
      <c r="G724" s="1">
        <v>0</v>
      </c>
      <c r="H724" s="1">
        <v>0.4</v>
      </c>
      <c r="I724" s="1">
        <v>0</v>
      </c>
      <c r="J724" s="1">
        <v>1.83</v>
      </c>
      <c r="K724" s="1">
        <v>0.49</v>
      </c>
      <c r="L724" s="1">
        <v>0</v>
      </c>
      <c r="M724" s="1" t="s">
        <v>1345</v>
      </c>
      <c r="N724" s="1" cm="1">
        <f t="array" ref="N724">(F724/$F$4)/SUMPRODUCT($F724:$L724/$F$4:$L$4)*100</f>
        <v>96.4516205144167</v>
      </c>
      <c r="O724" s="1" cm="1">
        <f t="array" ref="O724">(G724/$G$4)/SUMPRODUCT($F724:$L724/$F$4:$L$4)*100</f>
        <v>0</v>
      </c>
      <c r="P724" s="1" cm="1">
        <f t="array" ref="P724">(H724/$H$4)/SUMPRODUCT($F724:$L724/$F$4:$L$4)*100</f>
        <v>0.484690203048982</v>
      </c>
      <c r="Q724" s="1" cm="1">
        <f t="array" ref="Q724">(I724/$I$4)/SUMPRODUCT($F724:$L724/$F$4:$L$4)*100</f>
        <v>0</v>
      </c>
      <c r="R724" s="1" cm="1">
        <f t="array" ref="R724">(J724/$J$4)/SUMPRODUCT($F724:$L724/$F$4:$L$4)*100</f>
        <v>1.96444089541576</v>
      </c>
      <c r="S724" s="1" cm="1">
        <f t="array" ref="S724">(K724/$K$4)/SUMPRODUCT($F724:$L724/$F$4:$L$4)*100</f>
        <v>1.09924838711858</v>
      </c>
      <c r="T724" s="1" cm="1">
        <f t="array" ref="T724">(L724/$L$4)/SUMPRODUCT($F724:$L724/$F$4:$L$4)*100</f>
        <v>0</v>
      </c>
      <c r="U724" s="1">
        <f t="shared" si="243"/>
        <v>100</v>
      </c>
      <c r="V724" s="1">
        <f t="shared" si="244"/>
        <v>3.73469387755102</v>
      </c>
      <c r="W724" s="1">
        <f t="shared" si="245"/>
        <v>2.32</v>
      </c>
      <c r="X724" s="1">
        <f t="shared" si="246"/>
        <v>0.8967</v>
      </c>
      <c r="Y724" s="1">
        <f t="shared" si="247"/>
        <v>0</v>
      </c>
      <c r="Z724" s="1">
        <f t="shared" si="248"/>
        <v>0</v>
      </c>
      <c r="AA724" s="1">
        <f t="shared" si="249"/>
        <v>0</v>
      </c>
      <c r="AB724" s="1">
        <f t="shared" si="250"/>
        <v>0.4</v>
      </c>
      <c r="AC724" s="1">
        <f t="shared" si="251"/>
        <v>0</v>
      </c>
      <c r="AD724" s="1">
        <f t="shared" si="252"/>
        <v>1.21172550762246</v>
      </c>
      <c r="AE724" s="1">
        <f t="shared" si="253"/>
        <v>0.172413793103448</v>
      </c>
      <c r="AF724" s="1">
        <f t="shared" si="254"/>
        <v>5.8</v>
      </c>
      <c r="AG724" s="1">
        <f t="shared" si="255"/>
        <v>0.928</v>
      </c>
      <c r="AH724" s="7">
        <f t="shared" si="256"/>
        <v>0.0354837948558333</v>
      </c>
      <c r="AI724" s="7" cm="1">
        <f t="array" ref="AI724">SQRT(SUMPRODUCT(N724:T724/100,(1-($N$4:$T$4/(SUMPRODUCT(N724:T724,$N$4:$T$4)/100)))^2))</f>
        <v>0.0144792980615485</v>
      </c>
      <c r="AJ724" s="7" cm="1">
        <f t="array" ref="AJ724">SUMPRODUCT(N724:T724,$N$3:$T$3)/100</f>
        <v>1.89903318760222</v>
      </c>
      <c r="AK724" s="7" cm="1">
        <f t="array" ref="AK724">SUMPRODUCT(N724:T724/100,($N$3:$T$3-(SUMPRODUCT(N724:T724,$N$3:$T$3)/100))^2)</f>
        <v>0.000280211271639136</v>
      </c>
      <c r="AL724" s="7" cm="1">
        <f t="array" ref="AL724">SUMPRODUCT(N724:T724/100,($N$2:$T$2-(SUMPRODUCT(N724:T724,$N$2:$T$2)/100))^2)</f>
        <v>0.664849673133384</v>
      </c>
      <c r="AM724" s="7" cm="1">
        <f t="array" ref="AM724">SUMPRODUCT(N724:T724,$N$2:$T$2)/100</f>
        <v>10.8791736937951</v>
      </c>
      <c r="AN724" s="1" cm="1">
        <f t="array" ref="AN724">SUMPRODUCT(N724:T724,$N$1:$T$1)/100</f>
        <v>1099.50259581777</v>
      </c>
      <c r="AO724" s="1" cm="1">
        <f t="array" ref="AO724">-8.314*SUMPRODUCT((N724:T724/100)*LN(N724:T724/100+0.000000000001))</f>
        <v>1.55855646097771</v>
      </c>
      <c r="AP724" s="1" cm="1">
        <f t="array" ref="AP724">SUMPRODUCT((N724:T724/100)^2)</f>
        <v>0.930821739949814</v>
      </c>
      <c r="AQ724" s="1" cm="1">
        <f t="array" ref="AQ724">1/SUMPRODUCT((N724:T724/100)^2)</f>
        <v>1.07431955774251</v>
      </c>
      <c r="AR724" s="1" t="s">
        <v>50</v>
      </c>
      <c r="AS724" s="6">
        <f t="shared" si="257"/>
        <v>1</v>
      </c>
      <c r="AT724" s="1">
        <v>959.85</v>
      </c>
      <c r="AU724" s="1">
        <v>1</v>
      </c>
      <c r="AV724" s="1">
        <v>60</v>
      </c>
      <c r="AW724" s="1">
        <v>449.85</v>
      </c>
      <c r="AX724" s="1">
        <v>4</v>
      </c>
      <c r="AY724" s="5">
        <f t="shared" si="258"/>
        <v>269.91</v>
      </c>
      <c r="AZ724" s="1">
        <f t="shared" si="259"/>
        <v>2.4</v>
      </c>
      <c r="BA724" s="1">
        <f t="shared" si="260"/>
        <v>1799.4</v>
      </c>
      <c r="BB724" s="1">
        <f t="shared" si="261"/>
        <v>510</v>
      </c>
      <c r="BC724" s="1" t="s">
        <v>51</v>
      </c>
      <c r="BD724" s="1">
        <v>229</v>
      </c>
      <c r="BE724" s="1" t="s">
        <v>52</v>
      </c>
      <c r="BF724" s="1" t="s">
        <v>52</v>
      </c>
      <c r="BG724" s="1">
        <v>47</v>
      </c>
      <c r="BH724" s="1">
        <f t="shared" si="262"/>
        <v>0.220782641578538</v>
      </c>
      <c r="BI724" s="1">
        <f t="shared" si="263"/>
        <v>0.740499887010204</v>
      </c>
    </row>
    <row r="725" spans="1:61">
      <c r="A725" s="1">
        <v>95</v>
      </c>
      <c r="B725" s="1" t="s">
        <v>58</v>
      </c>
      <c r="C725" s="1" t="str">
        <f>_xlfn.XLOOKUP(A725,All!$A:$A,All!$C:$C,"")</f>
        <v>Cu-Cr-Ni-Si</v>
      </c>
      <c r="D725" s="1">
        <v>2</v>
      </c>
      <c r="E725" s="1" t="s">
        <v>1344</v>
      </c>
      <c r="F725" s="1">
        <f t="shared" si="242"/>
        <v>95.6</v>
      </c>
      <c r="G725" s="1">
        <v>0</v>
      </c>
      <c r="H725" s="1">
        <v>0.8</v>
      </c>
      <c r="I725" s="1">
        <v>0</v>
      </c>
      <c r="J725" s="1">
        <v>2.8</v>
      </c>
      <c r="K725" s="1">
        <v>0.8</v>
      </c>
      <c r="L725" s="1">
        <v>0</v>
      </c>
      <c r="M725" s="1" t="s">
        <v>1345</v>
      </c>
      <c r="N725" s="1" cm="1">
        <f t="array" ref="N725">(F725/$F$4)/SUMPRODUCT($F725:$L725/$F$4:$L$4)*100</f>
        <v>94.262111876128</v>
      </c>
      <c r="O725" s="1" cm="1">
        <f t="array" ref="O725">(G725/$G$4)/SUMPRODUCT($F725:$L725/$F$4:$L$4)*100</f>
        <v>0</v>
      </c>
      <c r="P725" s="1" cm="1">
        <f t="array" ref="P725">(H725/$H$4)/SUMPRODUCT($F725:$L725/$F$4:$L$4)*100</f>
        <v>0.964023328682256</v>
      </c>
      <c r="Q725" s="1" cm="1">
        <f t="array" ref="Q725">(I725/$I$4)/SUMPRODUCT($F725:$L725/$F$4:$L$4)*100</f>
        <v>0</v>
      </c>
      <c r="R725" s="1" cm="1">
        <f t="array" ref="R725">(J725/$J$4)/SUMPRODUCT($F725:$L725/$F$4:$L$4)*100</f>
        <v>2.98909153550797</v>
      </c>
      <c r="S725" s="1" cm="1">
        <f t="array" ref="S725">(K725/$K$4)/SUMPRODUCT($F725:$L725/$F$4:$L$4)*100</f>
        <v>1.78477325968177</v>
      </c>
      <c r="T725" s="1" cm="1">
        <f t="array" ref="T725">(L725/$L$4)/SUMPRODUCT($F725:$L725/$F$4:$L$4)*100</f>
        <v>0</v>
      </c>
      <c r="U725" s="1">
        <f t="shared" si="243"/>
        <v>100</v>
      </c>
      <c r="V725" s="1">
        <f t="shared" si="244"/>
        <v>3.5</v>
      </c>
      <c r="W725" s="1">
        <f t="shared" si="245"/>
        <v>3.6</v>
      </c>
      <c r="X725" s="1">
        <f t="shared" si="246"/>
        <v>2.24</v>
      </c>
      <c r="Y725" s="1">
        <f t="shared" si="247"/>
        <v>0</v>
      </c>
      <c r="Z725" s="1">
        <f t="shared" si="248"/>
        <v>0</v>
      </c>
      <c r="AA725" s="1">
        <f t="shared" si="249"/>
        <v>0</v>
      </c>
      <c r="AB725" s="1">
        <f t="shared" si="250"/>
        <v>0.8</v>
      </c>
      <c r="AC725" s="1">
        <f t="shared" si="251"/>
        <v>0</v>
      </c>
      <c r="AD725" s="1">
        <f t="shared" si="252"/>
        <v>1.20502916085282</v>
      </c>
      <c r="AE725" s="1">
        <f t="shared" si="253"/>
        <v>0.222222222222222</v>
      </c>
      <c r="AF725" s="1">
        <f t="shared" si="254"/>
        <v>4.5</v>
      </c>
      <c r="AG725" s="1">
        <f t="shared" si="255"/>
        <v>2.88</v>
      </c>
      <c r="AH725" s="7">
        <f t="shared" si="256"/>
        <v>0.05737888123872</v>
      </c>
      <c r="AI725" s="7" cm="1">
        <f t="array" ref="AI725">SQRT(SUMPRODUCT(N725:T725/100,(1-($N$4:$T$4/(SUMPRODUCT(N725:T725,$N$4:$T$4)/100)))^2))</f>
        <v>0.018311254223706</v>
      </c>
      <c r="AJ725" s="7" cm="1">
        <f t="array" ref="AJ725">SUMPRODUCT(N725:T725,$N$3:$T$3)/100</f>
        <v>1.89798525316471</v>
      </c>
      <c r="AK725" s="7" cm="1">
        <f t="array" ref="AK725">SUMPRODUCT(N725:T725/100,($N$3:$T$3-(SUMPRODUCT(N725:T725,$N$3:$T$3)/100))^2)</f>
        <v>0.00055420732404619</v>
      </c>
      <c r="AL725" s="7" cm="1">
        <f t="array" ref="AL725">SUMPRODUCT(N725:T725/100,($N$2:$T$2-(SUMPRODUCT(N725:T725,$N$2:$T$2)/100))^2)</f>
        <v>1.10421600283618</v>
      </c>
      <c r="AM725" s="7" cm="1">
        <f t="array" ref="AM725">SUMPRODUCT(N725:T725,$N$2:$T$2)/100</f>
        <v>10.7969737900331</v>
      </c>
      <c r="AN725" s="1" cm="1">
        <f t="array" ref="AN725">SUMPRODUCT(N725:T725,$N$1:$T$1)/100</f>
        <v>1109.49761844237</v>
      </c>
      <c r="AO725" s="1" cm="1">
        <f t="array" ref="AO725">-8.314*SUMPRODUCT((N725:T725/100)*LN(N725:T725/100+0.000000000001))</f>
        <v>2.30484318969829</v>
      </c>
      <c r="AP725" s="1" cm="1">
        <f t="array" ref="AP725">SUMPRODUCT((N725:T725/100)^2)</f>
        <v>0.889839516012204</v>
      </c>
      <c r="AQ725" s="1" cm="1">
        <f t="array" ref="AQ725">1/SUMPRODUCT((N725:T725/100)^2)</f>
        <v>1.12379814787444</v>
      </c>
      <c r="AR725" s="1" t="s">
        <v>50</v>
      </c>
      <c r="AS725" s="6">
        <f t="shared" si="257"/>
        <v>1</v>
      </c>
      <c r="AT725" s="1">
        <v>899.85</v>
      </c>
      <c r="AU725" s="1">
        <v>2</v>
      </c>
      <c r="AV725" s="1">
        <v>50</v>
      </c>
      <c r="AW725" s="1">
        <v>499.85</v>
      </c>
      <c r="AX725" s="1">
        <v>3.5</v>
      </c>
      <c r="AY725" s="5">
        <f t="shared" si="258"/>
        <v>249.925</v>
      </c>
      <c r="AZ725" s="1">
        <f t="shared" si="259"/>
        <v>1.75</v>
      </c>
      <c r="BA725" s="1">
        <f t="shared" si="260"/>
        <v>1749.475</v>
      </c>
      <c r="BB725" s="1">
        <f t="shared" si="261"/>
        <v>400</v>
      </c>
      <c r="BC725" s="1" t="s">
        <v>51</v>
      </c>
      <c r="BD725" s="1">
        <v>235</v>
      </c>
      <c r="BE725" s="1" t="s">
        <v>52</v>
      </c>
      <c r="BF725" s="1" t="s">
        <v>52</v>
      </c>
      <c r="BG725" s="1">
        <v>47</v>
      </c>
      <c r="BH725" s="1">
        <f t="shared" si="262"/>
        <v>0.297948191929929</v>
      </c>
      <c r="BI725" s="1">
        <f t="shared" si="263"/>
        <v>0.728664117820701</v>
      </c>
    </row>
    <row r="726" spans="1:61">
      <c r="A726" s="1">
        <v>493</v>
      </c>
      <c r="B726" s="1" t="s">
        <v>95</v>
      </c>
      <c r="C726" s="1" t="str">
        <f>_xlfn.XLOOKUP(A726,All!$A:$A,All!$C:$C,"")</f>
        <v>Cu-Cr-Ni-Si</v>
      </c>
      <c r="D726" s="1">
        <v>2</v>
      </c>
      <c r="E726" s="1" t="s">
        <v>1344</v>
      </c>
      <c r="F726" s="1">
        <f t="shared" si="242"/>
        <v>97.28</v>
      </c>
      <c r="G726" s="1">
        <v>0</v>
      </c>
      <c r="H726" s="1">
        <v>0.4</v>
      </c>
      <c r="I726" s="1">
        <v>0</v>
      </c>
      <c r="J726" s="1">
        <v>1.83</v>
      </c>
      <c r="K726" s="1">
        <v>0.49</v>
      </c>
      <c r="L726" s="1">
        <v>0</v>
      </c>
      <c r="M726" s="1" t="s">
        <v>1345</v>
      </c>
      <c r="N726" s="1" cm="1">
        <f t="array" ref="N726">(F726/$F$4)/SUMPRODUCT($F726:$L726/$F$4:$L$4)*100</f>
        <v>96.4516205144167</v>
      </c>
      <c r="O726" s="1" cm="1">
        <f t="array" ref="O726">(G726/$G$4)/SUMPRODUCT($F726:$L726/$F$4:$L$4)*100</f>
        <v>0</v>
      </c>
      <c r="P726" s="1" cm="1">
        <f t="array" ref="P726">(H726/$H$4)/SUMPRODUCT($F726:$L726/$F$4:$L$4)*100</f>
        <v>0.484690203048982</v>
      </c>
      <c r="Q726" s="1" cm="1">
        <f t="array" ref="Q726">(I726/$I$4)/SUMPRODUCT($F726:$L726/$F$4:$L$4)*100</f>
        <v>0</v>
      </c>
      <c r="R726" s="1" cm="1">
        <f t="array" ref="R726">(J726/$J$4)/SUMPRODUCT($F726:$L726/$F$4:$L$4)*100</f>
        <v>1.96444089541576</v>
      </c>
      <c r="S726" s="1" cm="1">
        <f t="array" ref="S726">(K726/$K$4)/SUMPRODUCT($F726:$L726/$F$4:$L$4)*100</f>
        <v>1.09924838711858</v>
      </c>
      <c r="T726" s="1" cm="1">
        <f t="array" ref="T726">(L726/$L$4)/SUMPRODUCT($F726:$L726/$F$4:$L$4)*100</f>
        <v>0</v>
      </c>
      <c r="U726" s="1">
        <f t="shared" si="243"/>
        <v>100</v>
      </c>
      <c r="V726" s="1">
        <f t="shared" si="244"/>
        <v>3.73469387755102</v>
      </c>
      <c r="W726" s="1">
        <f t="shared" si="245"/>
        <v>2.32</v>
      </c>
      <c r="X726" s="1">
        <f t="shared" si="246"/>
        <v>0.8967</v>
      </c>
      <c r="Y726" s="1">
        <f t="shared" si="247"/>
        <v>0</v>
      </c>
      <c r="Z726" s="1">
        <f t="shared" si="248"/>
        <v>0</v>
      </c>
      <c r="AA726" s="1">
        <f t="shared" si="249"/>
        <v>0</v>
      </c>
      <c r="AB726" s="1">
        <f t="shared" si="250"/>
        <v>0.4</v>
      </c>
      <c r="AC726" s="1">
        <f t="shared" si="251"/>
        <v>0</v>
      </c>
      <c r="AD726" s="1">
        <f t="shared" si="252"/>
        <v>1.21172550762246</v>
      </c>
      <c r="AE726" s="1">
        <f t="shared" si="253"/>
        <v>0.172413793103448</v>
      </c>
      <c r="AF726" s="1">
        <f t="shared" si="254"/>
        <v>5.8</v>
      </c>
      <c r="AG726" s="1">
        <f t="shared" si="255"/>
        <v>0.928</v>
      </c>
      <c r="AH726" s="7">
        <f t="shared" si="256"/>
        <v>0.0354837948558333</v>
      </c>
      <c r="AI726" s="7" cm="1">
        <f t="array" ref="AI726">SQRT(SUMPRODUCT(N726:T726/100,(1-($N$4:$T$4/(SUMPRODUCT(N726:T726,$N$4:$T$4)/100)))^2))</f>
        <v>0.0144792980615485</v>
      </c>
      <c r="AJ726" s="7" cm="1">
        <f t="array" ref="AJ726">SUMPRODUCT(N726:T726,$N$3:$T$3)/100</f>
        <v>1.89903318760222</v>
      </c>
      <c r="AK726" s="7" cm="1">
        <f t="array" ref="AK726">SUMPRODUCT(N726:T726/100,($N$3:$T$3-(SUMPRODUCT(N726:T726,$N$3:$T$3)/100))^2)</f>
        <v>0.000280211271639136</v>
      </c>
      <c r="AL726" s="7" cm="1">
        <f t="array" ref="AL726">SUMPRODUCT(N726:T726/100,($N$2:$T$2-(SUMPRODUCT(N726:T726,$N$2:$T$2)/100))^2)</f>
        <v>0.664849673133384</v>
      </c>
      <c r="AM726" s="7" cm="1">
        <f t="array" ref="AM726">SUMPRODUCT(N726:T726,$N$2:$T$2)/100</f>
        <v>10.8791736937951</v>
      </c>
      <c r="AN726" s="1" cm="1">
        <f t="array" ref="AN726">SUMPRODUCT(N726:T726,$N$1:$T$1)/100</f>
        <v>1099.50259581777</v>
      </c>
      <c r="AO726" s="1" cm="1">
        <f t="array" ref="AO726">-8.314*SUMPRODUCT((N726:T726/100)*LN(N726:T726/100+0.000000000001))</f>
        <v>1.55855646097771</v>
      </c>
      <c r="AP726" s="1" cm="1">
        <f t="array" ref="AP726">SUMPRODUCT((N726:T726/100)^2)</f>
        <v>0.930821739949814</v>
      </c>
      <c r="AQ726" s="1" cm="1">
        <f t="array" ref="AQ726">1/SUMPRODUCT((N726:T726/100)^2)</f>
        <v>1.07431955774251</v>
      </c>
      <c r="AR726" s="1" t="s">
        <v>50</v>
      </c>
      <c r="AS726" s="6">
        <f t="shared" si="257"/>
        <v>1</v>
      </c>
      <c r="AT726" s="1">
        <v>959.85</v>
      </c>
      <c r="AU726" s="1">
        <v>1</v>
      </c>
      <c r="AV726" s="1">
        <v>60</v>
      </c>
      <c r="AW726" s="1">
        <v>549.85</v>
      </c>
      <c r="AX726" s="1">
        <v>1</v>
      </c>
      <c r="AY726" s="5">
        <f t="shared" si="258"/>
        <v>329.91</v>
      </c>
      <c r="AZ726" s="1">
        <f t="shared" si="259"/>
        <v>0.6</v>
      </c>
      <c r="BA726" s="1">
        <f t="shared" si="260"/>
        <v>549.85</v>
      </c>
      <c r="BB726" s="1">
        <f t="shared" si="261"/>
        <v>410</v>
      </c>
      <c r="BC726" s="1" t="s">
        <v>51</v>
      </c>
      <c r="BD726" s="1">
        <v>181</v>
      </c>
      <c r="BE726" s="1" t="s">
        <v>52</v>
      </c>
      <c r="BF726" s="1" t="s">
        <v>52</v>
      </c>
      <c r="BG726" s="1">
        <v>46</v>
      </c>
      <c r="BH726" s="1">
        <f t="shared" si="262"/>
        <v>-0.396541761232588</v>
      </c>
      <c r="BI726" s="1">
        <f t="shared" si="263"/>
        <v>0.852090163697418</v>
      </c>
    </row>
    <row r="727" spans="1:61">
      <c r="A727" s="1">
        <v>521</v>
      </c>
      <c r="B727" s="1" t="s">
        <v>95</v>
      </c>
      <c r="C727" s="1" t="str">
        <f>_xlfn.XLOOKUP(A727,All!$A:$A,All!$C:$C,"")</f>
        <v>Cu-Cr-Ni-Si</v>
      </c>
      <c r="D727" s="1">
        <v>2</v>
      </c>
      <c r="E727" s="1" t="s">
        <v>1344</v>
      </c>
      <c r="F727" s="1">
        <f t="shared" si="242"/>
        <v>97.28</v>
      </c>
      <c r="G727" s="1">
        <v>0</v>
      </c>
      <c r="H727" s="1">
        <v>0.4</v>
      </c>
      <c r="I727" s="1">
        <v>0</v>
      </c>
      <c r="J727" s="1">
        <v>1.83</v>
      </c>
      <c r="K727" s="1">
        <v>0.49</v>
      </c>
      <c r="L727" s="1">
        <v>0</v>
      </c>
      <c r="M727" s="1" t="s">
        <v>1345</v>
      </c>
      <c r="N727" s="1" cm="1">
        <f t="array" ref="N727">(F727/$F$4)/SUMPRODUCT($F727:$L727/$F$4:$L$4)*100</f>
        <v>96.4516205144167</v>
      </c>
      <c r="O727" s="1" cm="1">
        <f t="array" ref="O727">(G727/$G$4)/SUMPRODUCT($F727:$L727/$F$4:$L$4)*100</f>
        <v>0</v>
      </c>
      <c r="P727" s="1" cm="1">
        <f t="array" ref="P727">(H727/$H$4)/SUMPRODUCT($F727:$L727/$F$4:$L$4)*100</f>
        <v>0.484690203048982</v>
      </c>
      <c r="Q727" s="1" cm="1">
        <f t="array" ref="Q727">(I727/$I$4)/SUMPRODUCT($F727:$L727/$F$4:$L$4)*100</f>
        <v>0</v>
      </c>
      <c r="R727" s="1" cm="1">
        <f t="array" ref="R727">(J727/$J$4)/SUMPRODUCT($F727:$L727/$F$4:$L$4)*100</f>
        <v>1.96444089541576</v>
      </c>
      <c r="S727" s="1" cm="1">
        <f t="array" ref="S727">(K727/$K$4)/SUMPRODUCT($F727:$L727/$F$4:$L$4)*100</f>
        <v>1.09924838711858</v>
      </c>
      <c r="T727" s="1" cm="1">
        <f t="array" ref="T727">(L727/$L$4)/SUMPRODUCT($F727:$L727/$F$4:$L$4)*100</f>
        <v>0</v>
      </c>
      <c r="U727" s="1">
        <f t="shared" si="243"/>
        <v>100</v>
      </c>
      <c r="V727" s="1">
        <f t="shared" si="244"/>
        <v>3.73469387755102</v>
      </c>
      <c r="W727" s="1">
        <f t="shared" si="245"/>
        <v>2.32</v>
      </c>
      <c r="X727" s="1">
        <f t="shared" si="246"/>
        <v>0.8967</v>
      </c>
      <c r="Y727" s="1">
        <f t="shared" si="247"/>
        <v>0</v>
      </c>
      <c r="Z727" s="1">
        <f t="shared" si="248"/>
        <v>0</v>
      </c>
      <c r="AA727" s="1">
        <f t="shared" si="249"/>
        <v>0</v>
      </c>
      <c r="AB727" s="1">
        <f t="shared" si="250"/>
        <v>0.4</v>
      </c>
      <c r="AC727" s="1">
        <f t="shared" si="251"/>
        <v>0</v>
      </c>
      <c r="AD727" s="1">
        <f t="shared" si="252"/>
        <v>1.21172550762246</v>
      </c>
      <c r="AE727" s="1">
        <f t="shared" si="253"/>
        <v>0.172413793103448</v>
      </c>
      <c r="AF727" s="1">
        <f t="shared" si="254"/>
        <v>5.8</v>
      </c>
      <c r="AG727" s="1">
        <f t="shared" si="255"/>
        <v>0.928</v>
      </c>
      <c r="AH727" s="7">
        <f t="shared" si="256"/>
        <v>0.0354837948558333</v>
      </c>
      <c r="AI727" s="7" cm="1">
        <f t="array" ref="AI727">SQRT(SUMPRODUCT(N727:T727/100,(1-($N$4:$T$4/(SUMPRODUCT(N727:T727,$N$4:$T$4)/100)))^2))</f>
        <v>0.0144792980615485</v>
      </c>
      <c r="AJ727" s="7" cm="1">
        <f t="array" ref="AJ727">SUMPRODUCT(N727:T727,$N$3:$T$3)/100</f>
        <v>1.89903318760222</v>
      </c>
      <c r="AK727" s="7" cm="1">
        <f t="array" ref="AK727">SUMPRODUCT(N727:T727/100,($N$3:$T$3-(SUMPRODUCT(N727:T727,$N$3:$T$3)/100))^2)</f>
        <v>0.000280211271639136</v>
      </c>
      <c r="AL727" s="7" cm="1">
        <f t="array" ref="AL727">SUMPRODUCT(N727:T727/100,($N$2:$T$2-(SUMPRODUCT(N727:T727,$N$2:$T$2)/100))^2)</f>
        <v>0.664849673133384</v>
      </c>
      <c r="AM727" s="7" cm="1">
        <f t="array" ref="AM727">SUMPRODUCT(N727:T727,$N$2:$T$2)/100</f>
        <v>10.8791736937951</v>
      </c>
      <c r="AN727" s="1" cm="1">
        <f t="array" ref="AN727">SUMPRODUCT(N727:T727,$N$1:$T$1)/100</f>
        <v>1099.50259581777</v>
      </c>
      <c r="AO727" s="1" cm="1">
        <f t="array" ref="AO727">-8.314*SUMPRODUCT((N727:T727/100)*LN(N727:T727/100+0.000000000001))</f>
        <v>1.55855646097771</v>
      </c>
      <c r="AP727" s="1" cm="1">
        <f t="array" ref="AP727">SUMPRODUCT((N727:T727/100)^2)</f>
        <v>0.930821739949814</v>
      </c>
      <c r="AQ727" s="1" cm="1">
        <f t="array" ref="AQ727">1/SUMPRODUCT((N727:T727/100)^2)</f>
        <v>1.07431955774251</v>
      </c>
      <c r="AR727" s="1" t="s">
        <v>50</v>
      </c>
      <c r="AS727" s="6">
        <f t="shared" si="257"/>
        <v>1</v>
      </c>
      <c r="AT727" s="1">
        <v>959.85</v>
      </c>
      <c r="AU727" s="1">
        <v>1</v>
      </c>
      <c r="AV727" s="1">
        <v>60</v>
      </c>
      <c r="AW727" s="1">
        <v>449.85</v>
      </c>
      <c r="AX727" s="1">
        <v>3</v>
      </c>
      <c r="AY727" s="5">
        <f t="shared" si="258"/>
        <v>269.91</v>
      </c>
      <c r="AZ727" s="1">
        <f t="shared" si="259"/>
        <v>1.8</v>
      </c>
      <c r="BA727" s="1">
        <f t="shared" si="260"/>
        <v>1349.55</v>
      </c>
      <c r="BB727" s="1">
        <f t="shared" si="261"/>
        <v>510</v>
      </c>
      <c r="BC727" s="1" t="s">
        <v>51</v>
      </c>
      <c r="BD727" s="1">
        <v>230</v>
      </c>
      <c r="BE727" s="1" t="s">
        <v>52</v>
      </c>
      <c r="BF727" s="1" t="s">
        <v>52</v>
      </c>
      <c r="BG727" s="1">
        <v>45</v>
      </c>
      <c r="BH727" s="1">
        <f t="shared" si="262"/>
        <v>0.233643566637104</v>
      </c>
      <c r="BI727" s="1">
        <f t="shared" si="263"/>
        <v>0.75772351224412</v>
      </c>
    </row>
    <row r="728" spans="1:61">
      <c r="A728" s="1">
        <v>492</v>
      </c>
      <c r="B728" s="1" t="s">
        <v>95</v>
      </c>
      <c r="C728" s="1" t="str">
        <f>_xlfn.XLOOKUP(A728,All!$A:$A,All!$C:$C,"")</f>
        <v>Cu-Cr-Ni-Si</v>
      </c>
      <c r="D728" s="1">
        <v>2</v>
      </c>
      <c r="E728" s="1" t="s">
        <v>1344</v>
      </c>
      <c r="F728" s="1">
        <f t="shared" si="242"/>
        <v>97.28</v>
      </c>
      <c r="G728" s="1">
        <v>0</v>
      </c>
      <c r="H728" s="1">
        <v>0.4</v>
      </c>
      <c r="I728" s="1">
        <v>0</v>
      </c>
      <c r="J728" s="1">
        <v>1.83</v>
      </c>
      <c r="K728" s="1">
        <v>0.49</v>
      </c>
      <c r="L728" s="1">
        <v>0</v>
      </c>
      <c r="M728" s="1" t="s">
        <v>1345</v>
      </c>
      <c r="N728" s="1" cm="1">
        <f t="array" ref="N728">(F728/$F$4)/SUMPRODUCT($F728:$L728/$F$4:$L$4)*100</f>
        <v>96.4516205144167</v>
      </c>
      <c r="O728" s="1" cm="1">
        <f t="array" ref="O728">(G728/$G$4)/SUMPRODUCT($F728:$L728/$F$4:$L$4)*100</f>
        <v>0</v>
      </c>
      <c r="P728" s="1" cm="1">
        <f t="array" ref="P728">(H728/$H$4)/SUMPRODUCT($F728:$L728/$F$4:$L$4)*100</f>
        <v>0.484690203048982</v>
      </c>
      <c r="Q728" s="1" cm="1">
        <f t="array" ref="Q728">(I728/$I$4)/SUMPRODUCT($F728:$L728/$F$4:$L$4)*100</f>
        <v>0</v>
      </c>
      <c r="R728" s="1" cm="1">
        <f t="array" ref="R728">(J728/$J$4)/SUMPRODUCT($F728:$L728/$F$4:$L$4)*100</f>
        <v>1.96444089541576</v>
      </c>
      <c r="S728" s="1" cm="1">
        <f t="array" ref="S728">(K728/$K$4)/SUMPRODUCT($F728:$L728/$F$4:$L$4)*100</f>
        <v>1.09924838711858</v>
      </c>
      <c r="T728" s="1" cm="1">
        <f t="array" ref="T728">(L728/$L$4)/SUMPRODUCT($F728:$L728/$F$4:$L$4)*100</f>
        <v>0</v>
      </c>
      <c r="U728" s="1">
        <f t="shared" si="243"/>
        <v>100</v>
      </c>
      <c r="V728" s="1">
        <f t="shared" si="244"/>
        <v>3.73469387755102</v>
      </c>
      <c r="W728" s="1">
        <f t="shared" si="245"/>
        <v>2.32</v>
      </c>
      <c r="X728" s="1">
        <f t="shared" si="246"/>
        <v>0.8967</v>
      </c>
      <c r="Y728" s="1">
        <f t="shared" si="247"/>
        <v>0</v>
      </c>
      <c r="Z728" s="1">
        <f t="shared" si="248"/>
        <v>0</v>
      </c>
      <c r="AA728" s="1">
        <f t="shared" si="249"/>
        <v>0</v>
      </c>
      <c r="AB728" s="1">
        <f t="shared" si="250"/>
        <v>0.4</v>
      </c>
      <c r="AC728" s="1">
        <f t="shared" si="251"/>
        <v>0</v>
      </c>
      <c r="AD728" s="1">
        <f t="shared" si="252"/>
        <v>1.21172550762246</v>
      </c>
      <c r="AE728" s="1">
        <f t="shared" si="253"/>
        <v>0.172413793103448</v>
      </c>
      <c r="AF728" s="1">
        <f t="shared" si="254"/>
        <v>5.8</v>
      </c>
      <c r="AG728" s="1">
        <f t="shared" si="255"/>
        <v>0.928</v>
      </c>
      <c r="AH728" s="7">
        <f t="shared" si="256"/>
        <v>0.0354837948558333</v>
      </c>
      <c r="AI728" s="7" cm="1">
        <f t="array" ref="AI728">SQRT(SUMPRODUCT(N728:T728/100,(1-($N$4:$T$4/(SUMPRODUCT(N728:T728,$N$4:$T$4)/100)))^2))</f>
        <v>0.0144792980615485</v>
      </c>
      <c r="AJ728" s="7" cm="1">
        <f t="array" ref="AJ728">SUMPRODUCT(N728:T728,$N$3:$T$3)/100</f>
        <v>1.89903318760222</v>
      </c>
      <c r="AK728" s="7" cm="1">
        <f t="array" ref="AK728">SUMPRODUCT(N728:T728/100,($N$3:$T$3-(SUMPRODUCT(N728:T728,$N$3:$T$3)/100))^2)</f>
        <v>0.000280211271639136</v>
      </c>
      <c r="AL728" s="7" cm="1">
        <f t="array" ref="AL728">SUMPRODUCT(N728:T728/100,($N$2:$T$2-(SUMPRODUCT(N728:T728,$N$2:$T$2)/100))^2)</f>
        <v>0.664849673133384</v>
      </c>
      <c r="AM728" s="7" cm="1">
        <f t="array" ref="AM728">SUMPRODUCT(N728:T728,$N$2:$T$2)/100</f>
        <v>10.8791736937951</v>
      </c>
      <c r="AN728" s="1" cm="1">
        <f t="array" ref="AN728">SUMPRODUCT(N728:T728,$N$1:$T$1)/100</f>
        <v>1099.50259581777</v>
      </c>
      <c r="AO728" s="1" cm="1">
        <f t="array" ref="AO728">-8.314*SUMPRODUCT((N728:T728/100)*LN(N728:T728/100+0.000000000001))</f>
        <v>1.55855646097771</v>
      </c>
      <c r="AP728" s="1" cm="1">
        <f t="array" ref="AP728">SUMPRODUCT((N728:T728/100)^2)</f>
        <v>0.930821739949814</v>
      </c>
      <c r="AQ728" s="1" cm="1">
        <f t="array" ref="AQ728">1/SUMPRODUCT((N728:T728/100)^2)</f>
        <v>1.07431955774251</v>
      </c>
      <c r="AR728" s="1" t="s">
        <v>50</v>
      </c>
      <c r="AS728" s="6">
        <f t="shared" si="257"/>
        <v>1</v>
      </c>
      <c r="AT728" s="1">
        <v>959.85</v>
      </c>
      <c r="AU728" s="1">
        <v>1</v>
      </c>
      <c r="AV728" s="1">
        <v>60</v>
      </c>
      <c r="AW728" s="1">
        <v>499.85</v>
      </c>
      <c r="AX728" s="1">
        <v>1</v>
      </c>
      <c r="AY728" s="5">
        <f t="shared" si="258"/>
        <v>299.91</v>
      </c>
      <c r="AZ728" s="1">
        <f t="shared" si="259"/>
        <v>0.6</v>
      </c>
      <c r="BA728" s="1">
        <f t="shared" si="260"/>
        <v>499.85</v>
      </c>
      <c r="BB728" s="1">
        <f t="shared" si="261"/>
        <v>460</v>
      </c>
      <c r="BC728" s="1" t="s">
        <v>51</v>
      </c>
      <c r="BD728" s="1">
        <v>219</v>
      </c>
      <c r="BE728" s="1" t="s">
        <v>52</v>
      </c>
      <c r="BF728" s="1" t="s">
        <v>52</v>
      </c>
      <c r="BG728" s="1">
        <v>44</v>
      </c>
      <c r="BH728" s="1">
        <f t="shared" si="262"/>
        <v>0.0921733909928872</v>
      </c>
      <c r="BI728" s="1">
        <f t="shared" si="263"/>
        <v>0.788936302907142</v>
      </c>
    </row>
    <row r="729" spans="1:61">
      <c r="A729" s="1">
        <v>509</v>
      </c>
      <c r="B729" s="1" t="s">
        <v>95</v>
      </c>
      <c r="C729" s="1" t="str">
        <f>_xlfn.XLOOKUP(A729,All!$A:$A,All!$C:$C,"")</f>
        <v>Cu-Cr-Ni-Si</v>
      </c>
      <c r="D729" s="1">
        <v>2</v>
      </c>
      <c r="E729" s="1" t="s">
        <v>1344</v>
      </c>
      <c r="F729" s="1">
        <f t="shared" si="242"/>
        <v>97.28</v>
      </c>
      <c r="G729" s="1">
        <v>0</v>
      </c>
      <c r="H729" s="1">
        <v>0.4</v>
      </c>
      <c r="I729" s="1">
        <v>0</v>
      </c>
      <c r="J729" s="1">
        <v>1.83</v>
      </c>
      <c r="K729" s="1">
        <v>0.49</v>
      </c>
      <c r="L729" s="1">
        <v>0</v>
      </c>
      <c r="M729" s="1" t="s">
        <v>1345</v>
      </c>
      <c r="N729" s="1" cm="1">
        <f t="array" ref="N729">(F729/$F$4)/SUMPRODUCT($F729:$L729/$F$4:$L$4)*100</f>
        <v>96.4516205144167</v>
      </c>
      <c r="O729" s="1" cm="1">
        <f t="array" ref="O729">(G729/$G$4)/SUMPRODUCT($F729:$L729/$F$4:$L$4)*100</f>
        <v>0</v>
      </c>
      <c r="P729" s="1" cm="1">
        <f t="array" ref="P729">(H729/$H$4)/SUMPRODUCT($F729:$L729/$F$4:$L$4)*100</f>
        <v>0.484690203048982</v>
      </c>
      <c r="Q729" s="1" cm="1">
        <f t="array" ref="Q729">(I729/$I$4)/SUMPRODUCT($F729:$L729/$F$4:$L$4)*100</f>
        <v>0</v>
      </c>
      <c r="R729" s="1" cm="1">
        <f t="array" ref="R729">(J729/$J$4)/SUMPRODUCT($F729:$L729/$F$4:$L$4)*100</f>
        <v>1.96444089541576</v>
      </c>
      <c r="S729" s="1" cm="1">
        <f t="array" ref="S729">(K729/$K$4)/SUMPRODUCT($F729:$L729/$F$4:$L$4)*100</f>
        <v>1.09924838711858</v>
      </c>
      <c r="T729" s="1" cm="1">
        <f t="array" ref="T729">(L729/$L$4)/SUMPRODUCT($F729:$L729/$F$4:$L$4)*100</f>
        <v>0</v>
      </c>
      <c r="U729" s="1">
        <f t="shared" si="243"/>
        <v>100</v>
      </c>
      <c r="V729" s="1">
        <f t="shared" si="244"/>
        <v>3.73469387755102</v>
      </c>
      <c r="W729" s="1">
        <f t="shared" si="245"/>
        <v>2.32</v>
      </c>
      <c r="X729" s="1">
        <f t="shared" si="246"/>
        <v>0.8967</v>
      </c>
      <c r="Y729" s="1">
        <f t="shared" si="247"/>
        <v>0</v>
      </c>
      <c r="Z729" s="1">
        <f t="shared" si="248"/>
        <v>0</v>
      </c>
      <c r="AA729" s="1">
        <f t="shared" si="249"/>
        <v>0</v>
      </c>
      <c r="AB729" s="1">
        <f t="shared" si="250"/>
        <v>0.4</v>
      </c>
      <c r="AC729" s="1">
        <f t="shared" si="251"/>
        <v>0</v>
      </c>
      <c r="AD729" s="1">
        <f t="shared" si="252"/>
        <v>1.21172550762246</v>
      </c>
      <c r="AE729" s="1">
        <f t="shared" si="253"/>
        <v>0.172413793103448</v>
      </c>
      <c r="AF729" s="1">
        <f t="shared" si="254"/>
        <v>5.8</v>
      </c>
      <c r="AG729" s="1">
        <f t="shared" si="255"/>
        <v>0.928</v>
      </c>
      <c r="AH729" s="7">
        <f t="shared" si="256"/>
        <v>0.0354837948558333</v>
      </c>
      <c r="AI729" s="7" cm="1">
        <f t="array" ref="AI729">SQRT(SUMPRODUCT(N729:T729/100,(1-($N$4:$T$4/(SUMPRODUCT(N729:T729,$N$4:$T$4)/100)))^2))</f>
        <v>0.0144792980615485</v>
      </c>
      <c r="AJ729" s="7" cm="1">
        <f t="array" ref="AJ729">SUMPRODUCT(N729:T729,$N$3:$T$3)/100</f>
        <v>1.89903318760222</v>
      </c>
      <c r="AK729" s="7" cm="1">
        <f t="array" ref="AK729">SUMPRODUCT(N729:T729/100,($N$3:$T$3-(SUMPRODUCT(N729:T729,$N$3:$T$3)/100))^2)</f>
        <v>0.000280211271639136</v>
      </c>
      <c r="AL729" s="7" cm="1">
        <f t="array" ref="AL729">SUMPRODUCT(N729:T729/100,($N$2:$T$2-(SUMPRODUCT(N729:T729,$N$2:$T$2)/100))^2)</f>
        <v>0.664849673133384</v>
      </c>
      <c r="AM729" s="7" cm="1">
        <f t="array" ref="AM729">SUMPRODUCT(N729:T729,$N$2:$T$2)/100</f>
        <v>10.8791736937951</v>
      </c>
      <c r="AN729" s="1" cm="1">
        <f t="array" ref="AN729">SUMPRODUCT(N729:T729,$N$1:$T$1)/100</f>
        <v>1099.50259581777</v>
      </c>
      <c r="AO729" s="1" cm="1">
        <f t="array" ref="AO729">-8.314*SUMPRODUCT((N729:T729/100)*LN(N729:T729/100+0.000000000001))</f>
        <v>1.55855646097771</v>
      </c>
      <c r="AP729" s="1" cm="1">
        <f t="array" ref="AP729">SUMPRODUCT((N729:T729/100)^2)</f>
        <v>0.930821739949814</v>
      </c>
      <c r="AQ729" s="1" cm="1">
        <f t="array" ref="AQ729">1/SUMPRODUCT((N729:T729/100)^2)</f>
        <v>1.07431955774251</v>
      </c>
      <c r="AR729" s="1" t="s">
        <v>50</v>
      </c>
      <c r="AS729" s="6">
        <f t="shared" si="257"/>
        <v>1</v>
      </c>
      <c r="AT729" s="1">
        <v>959.85</v>
      </c>
      <c r="AU729" s="1">
        <v>1</v>
      </c>
      <c r="AV729" s="1">
        <v>60</v>
      </c>
      <c r="AW729" s="1">
        <v>449.85</v>
      </c>
      <c r="AX729" s="1">
        <v>2</v>
      </c>
      <c r="AY729" s="5">
        <f t="shared" si="258"/>
        <v>269.91</v>
      </c>
      <c r="AZ729" s="1">
        <f t="shared" si="259"/>
        <v>1.2</v>
      </c>
      <c r="BA729" s="1">
        <f t="shared" si="260"/>
        <v>899.7</v>
      </c>
      <c r="BB729" s="1">
        <f t="shared" si="261"/>
        <v>510</v>
      </c>
      <c r="BC729" s="1" t="s">
        <v>51</v>
      </c>
      <c r="BD729" s="1">
        <v>232</v>
      </c>
      <c r="BE729" s="1" t="s">
        <v>52</v>
      </c>
      <c r="BF729" s="1" t="s">
        <v>52</v>
      </c>
      <c r="BG729" s="1">
        <v>43</v>
      </c>
      <c r="BH729" s="1">
        <f t="shared" si="262"/>
        <v>0.259365416754234</v>
      </c>
      <c r="BI729" s="1">
        <f t="shared" si="263"/>
        <v>0.773505691298633</v>
      </c>
    </row>
    <row r="730" spans="1:61">
      <c r="A730" s="1">
        <v>87</v>
      </c>
      <c r="B730" s="1" t="s">
        <v>58</v>
      </c>
      <c r="C730" s="1" t="str">
        <f>_xlfn.XLOOKUP(A730,All!$A:$A,All!$C:$C,"")</f>
        <v>Cu-Cr-Ni-Si</v>
      </c>
      <c r="D730" s="1">
        <v>2</v>
      </c>
      <c r="E730" s="1" t="s">
        <v>1344</v>
      </c>
      <c r="F730" s="1">
        <f t="shared" si="242"/>
        <v>95.6</v>
      </c>
      <c r="G730" s="1">
        <v>0</v>
      </c>
      <c r="H730" s="1">
        <v>0.8</v>
      </c>
      <c r="I730" s="1">
        <v>0</v>
      </c>
      <c r="J730" s="1">
        <v>2.8</v>
      </c>
      <c r="K730" s="1">
        <v>0.8</v>
      </c>
      <c r="L730" s="1">
        <v>0</v>
      </c>
      <c r="M730" s="1" t="s">
        <v>1345</v>
      </c>
      <c r="N730" s="1" cm="1">
        <f t="array" ref="N730">(F730/$F$4)/SUMPRODUCT($F730:$L730/$F$4:$L$4)*100</f>
        <v>94.262111876128</v>
      </c>
      <c r="O730" s="1" cm="1">
        <f t="array" ref="O730">(G730/$G$4)/SUMPRODUCT($F730:$L730/$F$4:$L$4)*100</f>
        <v>0</v>
      </c>
      <c r="P730" s="1" cm="1">
        <f t="array" ref="P730">(H730/$H$4)/SUMPRODUCT($F730:$L730/$F$4:$L$4)*100</f>
        <v>0.964023328682256</v>
      </c>
      <c r="Q730" s="1" cm="1">
        <f t="array" ref="Q730">(I730/$I$4)/SUMPRODUCT($F730:$L730/$F$4:$L$4)*100</f>
        <v>0</v>
      </c>
      <c r="R730" s="1" cm="1">
        <f t="array" ref="R730">(J730/$J$4)/SUMPRODUCT($F730:$L730/$F$4:$L$4)*100</f>
        <v>2.98909153550797</v>
      </c>
      <c r="S730" s="1" cm="1">
        <f t="array" ref="S730">(K730/$K$4)/SUMPRODUCT($F730:$L730/$F$4:$L$4)*100</f>
        <v>1.78477325968177</v>
      </c>
      <c r="T730" s="1" cm="1">
        <f t="array" ref="T730">(L730/$L$4)/SUMPRODUCT($F730:$L730/$F$4:$L$4)*100</f>
        <v>0</v>
      </c>
      <c r="U730" s="1">
        <f t="shared" si="243"/>
        <v>100</v>
      </c>
      <c r="V730" s="1">
        <f t="shared" si="244"/>
        <v>3.5</v>
      </c>
      <c r="W730" s="1">
        <f t="shared" si="245"/>
        <v>3.6</v>
      </c>
      <c r="X730" s="1">
        <f t="shared" si="246"/>
        <v>2.24</v>
      </c>
      <c r="Y730" s="1">
        <f t="shared" si="247"/>
        <v>0</v>
      </c>
      <c r="Z730" s="1">
        <f t="shared" si="248"/>
        <v>0</v>
      </c>
      <c r="AA730" s="1">
        <f t="shared" si="249"/>
        <v>0</v>
      </c>
      <c r="AB730" s="1">
        <f t="shared" si="250"/>
        <v>0.8</v>
      </c>
      <c r="AC730" s="1">
        <f t="shared" si="251"/>
        <v>0</v>
      </c>
      <c r="AD730" s="1">
        <f t="shared" si="252"/>
        <v>1.20502916085282</v>
      </c>
      <c r="AE730" s="1">
        <f t="shared" si="253"/>
        <v>0.222222222222222</v>
      </c>
      <c r="AF730" s="1">
        <f t="shared" si="254"/>
        <v>4.5</v>
      </c>
      <c r="AG730" s="1">
        <f t="shared" si="255"/>
        <v>2.88</v>
      </c>
      <c r="AH730" s="7">
        <f t="shared" si="256"/>
        <v>0.05737888123872</v>
      </c>
      <c r="AI730" s="7" cm="1">
        <f t="array" ref="AI730">SQRT(SUMPRODUCT(N730:T730/100,(1-($N$4:$T$4/(SUMPRODUCT(N730:T730,$N$4:$T$4)/100)))^2))</f>
        <v>0.018311254223706</v>
      </c>
      <c r="AJ730" s="7" cm="1">
        <f t="array" ref="AJ730">SUMPRODUCT(N730:T730,$N$3:$T$3)/100</f>
        <v>1.89798525316471</v>
      </c>
      <c r="AK730" s="7" cm="1">
        <f t="array" ref="AK730">SUMPRODUCT(N730:T730/100,($N$3:$T$3-(SUMPRODUCT(N730:T730,$N$3:$T$3)/100))^2)</f>
        <v>0.00055420732404619</v>
      </c>
      <c r="AL730" s="7" cm="1">
        <f t="array" ref="AL730">SUMPRODUCT(N730:T730/100,($N$2:$T$2-(SUMPRODUCT(N730:T730,$N$2:$T$2)/100))^2)</f>
        <v>1.10421600283618</v>
      </c>
      <c r="AM730" s="7" cm="1">
        <f t="array" ref="AM730">SUMPRODUCT(N730:T730,$N$2:$T$2)/100</f>
        <v>10.7969737900331</v>
      </c>
      <c r="AN730" s="1" cm="1">
        <f t="array" ref="AN730">SUMPRODUCT(N730:T730,$N$1:$T$1)/100</f>
        <v>1109.49761844237</v>
      </c>
      <c r="AO730" s="1" cm="1">
        <f t="array" ref="AO730">-8.314*SUMPRODUCT((N730:T730/100)*LN(N730:T730/100+0.000000000001))</f>
        <v>2.30484318969829</v>
      </c>
      <c r="AP730" s="1" cm="1">
        <f t="array" ref="AP730">SUMPRODUCT((N730:T730/100)^2)</f>
        <v>0.889839516012204</v>
      </c>
      <c r="AQ730" s="1" cm="1">
        <f t="array" ref="AQ730">1/SUMPRODUCT((N730:T730/100)^2)</f>
        <v>1.12379814787444</v>
      </c>
      <c r="AR730" s="1" t="s">
        <v>50</v>
      </c>
      <c r="AS730" s="6">
        <f t="shared" si="257"/>
        <v>1</v>
      </c>
      <c r="AT730" s="1">
        <v>899.85</v>
      </c>
      <c r="AU730" s="1">
        <v>2</v>
      </c>
      <c r="AV730" s="1">
        <v>50</v>
      </c>
      <c r="AW730" s="1">
        <v>499.85</v>
      </c>
      <c r="AX730" s="1">
        <v>2</v>
      </c>
      <c r="AY730" s="5">
        <f t="shared" si="258"/>
        <v>249.925</v>
      </c>
      <c r="AZ730" s="1">
        <f t="shared" si="259"/>
        <v>1</v>
      </c>
      <c r="BA730" s="1">
        <f t="shared" si="260"/>
        <v>999.7</v>
      </c>
      <c r="BB730" s="1">
        <f t="shared" si="261"/>
        <v>400</v>
      </c>
      <c r="BC730" s="1" t="s">
        <v>51</v>
      </c>
      <c r="BD730" s="1">
        <v>252</v>
      </c>
      <c r="BE730" s="1" t="s">
        <v>52</v>
      </c>
      <c r="BF730" s="1" t="s">
        <v>52</v>
      </c>
      <c r="BG730" s="1">
        <v>43</v>
      </c>
      <c r="BH730" s="1">
        <f t="shared" si="262"/>
        <v>0.516583917925536</v>
      </c>
      <c r="BI730" s="1">
        <f t="shared" si="263"/>
        <v>0.737639852812842</v>
      </c>
    </row>
    <row r="731" spans="1:61">
      <c r="A731" s="1">
        <v>491</v>
      </c>
      <c r="B731" s="1" t="s">
        <v>95</v>
      </c>
      <c r="C731" s="1" t="str">
        <f>_xlfn.XLOOKUP(A731,All!$A:$A,All!$C:$C,"")</f>
        <v>Cu-Cr-Ni-Si</v>
      </c>
      <c r="D731" s="1">
        <v>2</v>
      </c>
      <c r="E731" s="1" t="s">
        <v>1344</v>
      </c>
      <c r="F731" s="1">
        <f t="shared" si="242"/>
        <v>97.28</v>
      </c>
      <c r="G731" s="1">
        <v>0</v>
      </c>
      <c r="H731" s="1">
        <v>0.4</v>
      </c>
      <c r="I731" s="1">
        <v>0</v>
      </c>
      <c r="J731" s="1">
        <v>1.83</v>
      </c>
      <c r="K731" s="1">
        <v>0.49</v>
      </c>
      <c r="L731" s="1">
        <v>0</v>
      </c>
      <c r="M731" s="1" t="s">
        <v>1345</v>
      </c>
      <c r="N731" s="1" cm="1">
        <f t="array" ref="N731">(F731/$F$4)/SUMPRODUCT($F731:$L731/$F$4:$L$4)*100</f>
        <v>96.4516205144167</v>
      </c>
      <c r="O731" s="1" cm="1">
        <f t="array" ref="O731">(G731/$G$4)/SUMPRODUCT($F731:$L731/$F$4:$L$4)*100</f>
        <v>0</v>
      </c>
      <c r="P731" s="1" cm="1">
        <f t="array" ref="P731">(H731/$H$4)/SUMPRODUCT($F731:$L731/$F$4:$L$4)*100</f>
        <v>0.484690203048982</v>
      </c>
      <c r="Q731" s="1" cm="1">
        <f t="array" ref="Q731">(I731/$I$4)/SUMPRODUCT($F731:$L731/$F$4:$L$4)*100</f>
        <v>0</v>
      </c>
      <c r="R731" s="1" cm="1">
        <f t="array" ref="R731">(J731/$J$4)/SUMPRODUCT($F731:$L731/$F$4:$L$4)*100</f>
        <v>1.96444089541576</v>
      </c>
      <c r="S731" s="1" cm="1">
        <f t="array" ref="S731">(K731/$K$4)/SUMPRODUCT($F731:$L731/$F$4:$L$4)*100</f>
        <v>1.09924838711858</v>
      </c>
      <c r="T731" s="1" cm="1">
        <f t="array" ref="T731">(L731/$L$4)/SUMPRODUCT($F731:$L731/$F$4:$L$4)*100</f>
        <v>0</v>
      </c>
      <c r="U731" s="1">
        <f t="shared" si="243"/>
        <v>100</v>
      </c>
      <c r="V731" s="1">
        <f t="shared" si="244"/>
        <v>3.73469387755102</v>
      </c>
      <c r="W731" s="1">
        <f t="shared" si="245"/>
        <v>2.32</v>
      </c>
      <c r="X731" s="1">
        <f t="shared" si="246"/>
        <v>0.8967</v>
      </c>
      <c r="Y731" s="1">
        <f t="shared" si="247"/>
        <v>0</v>
      </c>
      <c r="Z731" s="1">
        <f t="shared" si="248"/>
        <v>0</v>
      </c>
      <c r="AA731" s="1">
        <f t="shared" si="249"/>
        <v>0</v>
      </c>
      <c r="AB731" s="1">
        <f t="shared" si="250"/>
        <v>0.4</v>
      </c>
      <c r="AC731" s="1">
        <f t="shared" si="251"/>
        <v>0</v>
      </c>
      <c r="AD731" s="1">
        <f t="shared" si="252"/>
        <v>1.21172550762246</v>
      </c>
      <c r="AE731" s="1">
        <f t="shared" si="253"/>
        <v>0.172413793103448</v>
      </c>
      <c r="AF731" s="1">
        <f t="shared" si="254"/>
        <v>5.8</v>
      </c>
      <c r="AG731" s="1">
        <f t="shared" si="255"/>
        <v>0.928</v>
      </c>
      <c r="AH731" s="7">
        <f t="shared" si="256"/>
        <v>0.0354837948558333</v>
      </c>
      <c r="AI731" s="7" cm="1">
        <f t="array" ref="AI731">SQRT(SUMPRODUCT(N731:T731/100,(1-($N$4:$T$4/(SUMPRODUCT(N731:T731,$N$4:$T$4)/100)))^2))</f>
        <v>0.0144792980615485</v>
      </c>
      <c r="AJ731" s="7" cm="1">
        <f t="array" ref="AJ731">SUMPRODUCT(N731:T731,$N$3:$T$3)/100</f>
        <v>1.89903318760222</v>
      </c>
      <c r="AK731" s="7" cm="1">
        <f t="array" ref="AK731">SUMPRODUCT(N731:T731/100,($N$3:$T$3-(SUMPRODUCT(N731:T731,$N$3:$T$3)/100))^2)</f>
        <v>0.000280211271639136</v>
      </c>
      <c r="AL731" s="7" cm="1">
        <f t="array" ref="AL731">SUMPRODUCT(N731:T731/100,($N$2:$T$2-(SUMPRODUCT(N731:T731,$N$2:$T$2)/100))^2)</f>
        <v>0.664849673133384</v>
      </c>
      <c r="AM731" s="7" cm="1">
        <f t="array" ref="AM731">SUMPRODUCT(N731:T731,$N$2:$T$2)/100</f>
        <v>10.8791736937951</v>
      </c>
      <c r="AN731" s="1" cm="1">
        <f t="array" ref="AN731">SUMPRODUCT(N731:T731,$N$1:$T$1)/100</f>
        <v>1099.50259581777</v>
      </c>
      <c r="AO731" s="1" cm="1">
        <f t="array" ref="AO731">-8.314*SUMPRODUCT((N731:T731/100)*LN(N731:T731/100+0.000000000001))</f>
        <v>1.55855646097771</v>
      </c>
      <c r="AP731" s="1" cm="1">
        <f t="array" ref="AP731">SUMPRODUCT((N731:T731/100)^2)</f>
        <v>0.930821739949814</v>
      </c>
      <c r="AQ731" s="1" cm="1">
        <f t="array" ref="AQ731">1/SUMPRODUCT((N731:T731/100)^2)</f>
        <v>1.07431955774251</v>
      </c>
      <c r="AR731" s="1" t="s">
        <v>50</v>
      </c>
      <c r="AS731" s="6">
        <f t="shared" si="257"/>
        <v>1</v>
      </c>
      <c r="AT731" s="1">
        <v>959.85</v>
      </c>
      <c r="AU731" s="1">
        <v>1</v>
      </c>
      <c r="AV731" s="1">
        <v>60</v>
      </c>
      <c r="AW731" s="1">
        <v>474.85</v>
      </c>
      <c r="AX731" s="1">
        <v>1</v>
      </c>
      <c r="AY731" s="5">
        <f t="shared" si="258"/>
        <v>284.91</v>
      </c>
      <c r="AZ731" s="1">
        <f t="shared" si="259"/>
        <v>0.6</v>
      </c>
      <c r="BA731" s="1">
        <f t="shared" si="260"/>
        <v>474.85</v>
      </c>
      <c r="BB731" s="1">
        <f t="shared" si="261"/>
        <v>485</v>
      </c>
      <c r="BC731" s="1" t="s">
        <v>51</v>
      </c>
      <c r="BD731" s="1">
        <v>224</v>
      </c>
      <c r="BE731" s="1" t="s">
        <v>52</v>
      </c>
      <c r="BF731" s="1" t="s">
        <v>52</v>
      </c>
      <c r="BG731" s="1">
        <v>42</v>
      </c>
      <c r="BH731" s="1">
        <f t="shared" si="262"/>
        <v>0.156478016285713</v>
      </c>
      <c r="BI731" s="1">
        <f t="shared" si="263"/>
        <v>0.798477879968868</v>
      </c>
    </row>
    <row r="732" spans="1:61">
      <c r="A732" s="1">
        <v>470</v>
      </c>
      <c r="B732" s="1" t="s">
        <v>95</v>
      </c>
      <c r="C732" s="1" t="str">
        <f>_xlfn.XLOOKUP(A732,All!$A:$A,All!$C:$C,"")</f>
        <v>Cu-Cr-Ni-Si</v>
      </c>
      <c r="D732" s="1">
        <v>2</v>
      </c>
      <c r="E732" s="1" t="s">
        <v>1344</v>
      </c>
      <c r="F732" s="1">
        <f t="shared" si="242"/>
        <v>97.28</v>
      </c>
      <c r="G732" s="1">
        <v>0</v>
      </c>
      <c r="H732" s="1">
        <v>0.4</v>
      </c>
      <c r="I732" s="1">
        <v>0</v>
      </c>
      <c r="J732" s="1">
        <v>1.83</v>
      </c>
      <c r="K732" s="1">
        <v>0.49</v>
      </c>
      <c r="L732" s="1">
        <v>0</v>
      </c>
      <c r="M732" s="1" t="s">
        <v>1345</v>
      </c>
      <c r="N732" s="1" cm="1">
        <f t="array" ref="N732">(F732/$F$4)/SUMPRODUCT($F732:$L732/$F$4:$L$4)*100</f>
        <v>96.4516205144167</v>
      </c>
      <c r="O732" s="1" cm="1">
        <f t="array" ref="O732">(G732/$G$4)/SUMPRODUCT($F732:$L732/$F$4:$L$4)*100</f>
        <v>0</v>
      </c>
      <c r="P732" s="1" cm="1">
        <f t="array" ref="P732">(H732/$H$4)/SUMPRODUCT($F732:$L732/$F$4:$L$4)*100</f>
        <v>0.484690203048982</v>
      </c>
      <c r="Q732" s="1" cm="1">
        <f t="array" ref="Q732">(I732/$I$4)/SUMPRODUCT($F732:$L732/$F$4:$L$4)*100</f>
        <v>0</v>
      </c>
      <c r="R732" s="1" cm="1">
        <f t="array" ref="R732">(J732/$J$4)/SUMPRODUCT($F732:$L732/$F$4:$L$4)*100</f>
        <v>1.96444089541576</v>
      </c>
      <c r="S732" s="1" cm="1">
        <f t="array" ref="S732">(K732/$K$4)/SUMPRODUCT($F732:$L732/$F$4:$L$4)*100</f>
        <v>1.09924838711858</v>
      </c>
      <c r="T732" s="1" cm="1">
        <f t="array" ref="T732">(L732/$L$4)/SUMPRODUCT($F732:$L732/$F$4:$L$4)*100</f>
        <v>0</v>
      </c>
      <c r="U732" s="1">
        <f t="shared" si="243"/>
        <v>100</v>
      </c>
      <c r="V732" s="1">
        <f t="shared" si="244"/>
        <v>3.73469387755102</v>
      </c>
      <c r="W732" s="1">
        <f t="shared" si="245"/>
        <v>2.32</v>
      </c>
      <c r="X732" s="1">
        <f t="shared" si="246"/>
        <v>0.8967</v>
      </c>
      <c r="Y732" s="1">
        <f t="shared" si="247"/>
        <v>0</v>
      </c>
      <c r="Z732" s="1">
        <f t="shared" si="248"/>
        <v>0</v>
      </c>
      <c r="AA732" s="1">
        <f t="shared" si="249"/>
        <v>0</v>
      </c>
      <c r="AB732" s="1">
        <f t="shared" si="250"/>
        <v>0.4</v>
      </c>
      <c r="AC732" s="1">
        <f t="shared" si="251"/>
        <v>0</v>
      </c>
      <c r="AD732" s="1">
        <f t="shared" si="252"/>
        <v>1.21172550762246</v>
      </c>
      <c r="AE732" s="1">
        <f t="shared" si="253"/>
        <v>0.172413793103448</v>
      </c>
      <c r="AF732" s="1">
        <f t="shared" si="254"/>
        <v>5.8</v>
      </c>
      <c r="AG732" s="1">
        <f t="shared" si="255"/>
        <v>0.928</v>
      </c>
      <c r="AH732" s="7">
        <f t="shared" si="256"/>
        <v>0.0354837948558333</v>
      </c>
      <c r="AI732" s="7" cm="1">
        <f t="array" ref="AI732">SQRT(SUMPRODUCT(N732:T732/100,(1-($N$4:$T$4/(SUMPRODUCT(N732:T732,$N$4:$T$4)/100)))^2))</f>
        <v>0.0144792980615485</v>
      </c>
      <c r="AJ732" s="7" cm="1">
        <f t="array" ref="AJ732">SUMPRODUCT(N732:T732,$N$3:$T$3)/100</f>
        <v>1.89903318760222</v>
      </c>
      <c r="AK732" s="7" cm="1">
        <f t="array" ref="AK732">SUMPRODUCT(N732:T732/100,($N$3:$T$3-(SUMPRODUCT(N732:T732,$N$3:$T$3)/100))^2)</f>
        <v>0.000280211271639136</v>
      </c>
      <c r="AL732" s="7" cm="1">
        <f t="array" ref="AL732">SUMPRODUCT(N732:T732/100,($N$2:$T$2-(SUMPRODUCT(N732:T732,$N$2:$T$2)/100))^2)</f>
        <v>0.664849673133384</v>
      </c>
      <c r="AM732" s="7" cm="1">
        <f t="array" ref="AM732">SUMPRODUCT(N732:T732,$N$2:$T$2)/100</f>
        <v>10.8791736937951</v>
      </c>
      <c r="AN732" s="1" cm="1">
        <f t="array" ref="AN732">SUMPRODUCT(N732:T732,$N$1:$T$1)/100</f>
        <v>1099.50259581777</v>
      </c>
      <c r="AO732" s="1" cm="1">
        <f t="array" ref="AO732">-8.314*SUMPRODUCT((N732:T732/100)*LN(N732:T732/100+0.000000000001))</f>
        <v>1.55855646097771</v>
      </c>
      <c r="AP732" s="1" cm="1">
        <f t="array" ref="AP732">SUMPRODUCT((N732:T732/100)^2)</f>
        <v>0.930821739949814</v>
      </c>
      <c r="AQ732" s="1" cm="1">
        <f t="array" ref="AQ732">1/SUMPRODUCT((N732:T732/100)^2)</f>
        <v>1.07431955774251</v>
      </c>
      <c r="AR732" s="1" t="s">
        <v>50</v>
      </c>
      <c r="AS732" s="6">
        <f t="shared" si="257"/>
        <v>1</v>
      </c>
      <c r="AT732" s="1">
        <v>959.85</v>
      </c>
      <c r="AU732" s="1">
        <v>1</v>
      </c>
      <c r="AV732" s="1">
        <v>60</v>
      </c>
      <c r="AW732" s="1">
        <v>499.85</v>
      </c>
      <c r="AX732" s="1">
        <v>0.5</v>
      </c>
      <c r="AY732" s="5">
        <f t="shared" si="258"/>
        <v>299.91</v>
      </c>
      <c r="AZ732" s="1">
        <f t="shared" si="259"/>
        <v>0.3</v>
      </c>
      <c r="BA732" s="1">
        <f t="shared" si="260"/>
        <v>249.925</v>
      </c>
      <c r="BB732" s="1">
        <f t="shared" si="261"/>
        <v>460</v>
      </c>
      <c r="BC732" s="1" t="s">
        <v>51</v>
      </c>
      <c r="BD732" s="1">
        <v>232</v>
      </c>
      <c r="BE732" s="1" t="s">
        <v>52</v>
      </c>
      <c r="BF732" s="1" t="s">
        <v>52</v>
      </c>
      <c r="BG732" s="1">
        <v>42</v>
      </c>
      <c r="BH732" s="1">
        <f t="shared" si="262"/>
        <v>0.259365416754234</v>
      </c>
      <c r="BI732" s="1">
        <f t="shared" si="263"/>
        <v>0.783441002546699</v>
      </c>
    </row>
    <row r="733" spans="1:61">
      <c r="A733" s="1">
        <v>487</v>
      </c>
      <c r="B733" s="1" t="s">
        <v>95</v>
      </c>
      <c r="C733" s="1" t="str">
        <f>_xlfn.XLOOKUP(A733,All!$A:$A,All!$C:$C,"")</f>
        <v>Cu-Cr-Ni-Si</v>
      </c>
      <c r="D733" s="1">
        <v>2</v>
      </c>
      <c r="E733" s="1" t="s">
        <v>1344</v>
      </c>
      <c r="F733" s="1">
        <f t="shared" si="242"/>
        <v>97.28</v>
      </c>
      <c r="G733" s="1">
        <v>0</v>
      </c>
      <c r="H733" s="1">
        <v>0.4</v>
      </c>
      <c r="I733" s="1">
        <v>0</v>
      </c>
      <c r="J733" s="1">
        <v>1.83</v>
      </c>
      <c r="K733" s="1">
        <v>0.49</v>
      </c>
      <c r="L733" s="1">
        <v>0</v>
      </c>
      <c r="M733" s="1" t="s">
        <v>1345</v>
      </c>
      <c r="N733" s="1" cm="1">
        <f t="array" ref="N733">(F733/$F$4)/SUMPRODUCT($F733:$L733/$F$4:$L$4)*100</f>
        <v>96.4516205144167</v>
      </c>
      <c r="O733" s="1" cm="1">
        <f t="array" ref="O733">(G733/$G$4)/SUMPRODUCT($F733:$L733/$F$4:$L$4)*100</f>
        <v>0</v>
      </c>
      <c r="P733" s="1" cm="1">
        <f t="array" ref="P733">(H733/$H$4)/SUMPRODUCT($F733:$L733/$F$4:$L$4)*100</f>
        <v>0.484690203048982</v>
      </c>
      <c r="Q733" s="1" cm="1">
        <f t="array" ref="Q733">(I733/$I$4)/SUMPRODUCT($F733:$L733/$F$4:$L$4)*100</f>
        <v>0</v>
      </c>
      <c r="R733" s="1" cm="1">
        <f t="array" ref="R733">(J733/$J$4)/SUMPRODUCT($F733:$L733/$F$4:$L$4)*100</f>
        <v>1.96444089541576</v>
      </c>
      <c r="S733" s="1" cm="1">
        <f t="array" ref="S733">(K733/$K$4)/SUMPRODUCT($F733:$L733/$F$4:$L$4)*100</f>
        <v>1.09924838711858</v>
      </c>
      <c r="T733" s="1" cm="1">
        <f t="array" ref="T733">(L733/$L$4)/SUMPRODUCT($F733:$L733/$F$4:$L$4)*100</f>
        <v>0</v>
      </c>
      <c r="U733" s="1">
        <f t="shared" si="243"/>
        <v>100</v>
      </c>
      <c r="V733" s="1">
        <f t="shared" si="244"/>
        <v>3.73469387755102</v>
      </c>
      <c r="W733" s="1">
        <f t="shared" si="245"/>
        <v>2.32</v>
      </c>
      <c r="X733" s="1">
        <f t="shared" si="246"/>
        <v>0.8967</v>
      </c>
      <c r="Y733" s="1">
        <f t="shared" si="247"/>
        <v>0</v>
      </c>
      <c r="Z733" s="1">
        <f t="shared" si="248"/>
        <v>0</v>
      </c>
      <c r="AA733" s="1">
        <f t="shared" si="249"/>
        <v>0</v>
      </c>
      <c r="AB733" s="1">
        <f t="shared" si="250"/>
        <v>0.4</v>
      </c>
      <c r="AC733" s="1">
        <f t="shared" si="251"/>
        <v>0</v>
      </c>
      <c r="AD733" s="1">
        <f t="shared" si="252"/>
        <v>1.21172550762246</v>
      </c>
      <c r="AE733" s="1">
        <f t="shared" si="253"/>
        <v>0.172413793103448</v>
      </c>
      <c r="AF733" s="1">
        <f t="shared" si="254"/>
        <v>5.8</v>
      </c>
      <c r="AG733" s="1">
        <f t="shared" si="255"/>
        <v>0.928</v>
      </c>
      <c r="AH733" s="7">
        <f t="shared" si="256"/>
        <v>0.0354837948558333</v>
      </c>
      <c r="AI733" s="7" cm="1">
        <f t="array" ref="AI733">SQRT(SUMPRODUCT(N733:T733/100,(1-($N$4:$T$4/(SUMPRODUCT(N733:T733,$N$4:$T$4)/100)))^2))</f>
        <v>0.0144792980615485</v>
      </c>
      <c r="AJ733" s="7" cm="1">
        <f t="array" ref="AJ733">SUMPRODUCT(N733:T733,$N$3:$T$3)/100</f>
        <v>1.89903318760222</v>
      </c>
      <c r="AK733" s="7" cm="1">
        <f t="array" ref="AK733">SUMPRODUCT(N733:T733/100,($N$3:$T$3-(SUMPRODUCT(N733:T733,$N$3:$T$3)/100))^2)</f>
        <v>0.000280211271639136</v>
      </c>
      <c r="AL733" s="7" cm="1">
        <f t="array" ref="AL733">SUMPRODUCT(N733:T733/100,($N$2:$T$2-(SUMPRODUCT(N733:T733,$N$2:$T$2)/100))^2)</f>
        <v>0.664849673133384</v>
      </c>
      <c r="AM733" s="7" cm="1">
        <f t="array" ref="AM733">SUMPRODUCT(N733:T733,$N$2:$T$2)/100</f>
        <v>10.8791736937951</v>
      </c>
      <c r="AN733" s="1" cm="1">
        <f t="array" ref="AN733">SUMPRODUCT(N733:T733,$N$1:$T$1)/100</f>
        <v>1099.50259581777</v>
      </c>
      <c r="AO733" s="1" cm="1">
        <f t="array" ref="AO733">-8.314*SUMPRODUCT((N733:T733/100)*LN(N733:T733/100+0.000000000001))</f>
        <v>1.55855646097771</v>
      </c>
      <c r="AP733" s="1" cm="1">
        <f t="array" ref="AP733">SUMPRODUCT((N733:T733/100)^2)</f>
        <v>0.930821739949814</v>
      </c>
      <c r="AQ733" s="1" cm="1">
        <f t="array" ref="AQ733">1/SUMPRODUCT((N733:T733/100)^2)</f>
        <v>1.07431955774251</v>
      </c>
      <c r="AR733" s="1" t="s">
        <v>50</v>
      </c>
      <c r="AS733" s="6">
        <f t="shared" si="257"/>
        <v>1</v>
      </c>
      <c r="AT733" s="1">
        <v>959.85</v>
      </c>
      <c r="AU733" s="1">
        <v>1</v>
      </c>
      <c r="AV733" s="1">
        <v>60</v>
      </c>
      <c r="AW733" s="1">
        <v>449.85</v>
      </c>
      <c r="AX733" s="1">
        <v>1</v>
      </c>
      <c r="AY733" s="5">
        <f t="shared" si="258"/>
        <v>269.91</v>
      </c>
      <c r="AZ733" s="1">
        <f t="shared" si="259"/>
        <v>0.6</v>
      </c>
      <c r="BA733" s="1">
        <f t="shared" si="260"/>
        <v>449.85</v>
      </c>
      <c r="BB733" s="1">
        <f t="shared" si="261"/>
        <v>510</v>
      </c>
      <c r="BC733" s="1" t="s">
        <v>51</v>
      </c>
      <c r="BD733" s="1">
        <v>224</v>
      </c>
      <c r="BE733" s="1" t="s">
        <v>52</v>
      </c>
      <c r="BF733" s="1" t="s">
        <v>52</v>
      </c>
      <c r="BG733" s="1">
        <v>39</v>
      </c>
      <c r="BH733" s="1">
        <f t="shared" si="262"/>
        <v>0.156478016285713</v>
      </c>
      <c r="BI733" s="1">
        <f t="shared" si="263"/>
        <v>0.828159510480667</v>
      </c>
    </row>
    <row r="734" spans="1:61">
      <c r="A734" s="1">
        <v>450</v>
      </c>
      <c r="B734" s="1" t="s">
        <v>78</v>
      </c>
      <c r="C734" s="1" t="str">
        <f>_xlfn.XLOOKUP(A734,All!$A:$A,All!$C:$C,"")</f>
        <v>Cu-Cr-Ni-Si</v>
      </c>
      <c r="D734" s="1">
        <v>2</v>
      </c>
      <c r="E734" s="1" t="s">
        <v>1344</v>
      </c>
      <c r="F734" s="1">
        <f t="shared" si="242"/>
        <v>95.19</v>
      </c>
      <c r="G734" s="1">
        <v>0</v>
      </c>
      <c r="H734" s="1">
        <v>0.35</v>
      </c>
      <c r="I734" s="1">
        <v>0</v>
      </c>
      <c r="J734" s="1">
        <v>3.52</v>
      </c>
      <c r="K734" s="1">
        <v>0.94</v>
      </c>
      <c r="L734" s="1">
        <v>0</v>
      </c>
      <c r="M734" s="1" t="s">
        <v>1345</v>
      </c>
      <c r="N734" s="1" cm="1">
        <f t="array" ref="N734">(F734/$F$4)/SUMPRODUCT($F734:$L734/$F$4:$L$4)*100</f>
        <v>93.7318426462188</v>
      </c>
      <c r="O734" s="1" cm="1">
        <f t="array" ref="O734">(G734/$G$4)/SUMPRODUCT($F734:$L734/$F$4:$L$4)*100</f>
        <v>0</v>
      </c>
      <c r="P734" s="1" cm="1">
        <f t="array" ref="P734">(H734/$H$4)/SUMPRODUCT($F734:$L734/$F$4:$L$4)*100</f>
        <v>0.421193980318465</v>
      </c>
      <c r="Q734" s="1" cm="1">
        <f t="array" ref="Q734">(I734/$I$4)/SUMPRODUCT($F734:$L734/$F$4:$L$4)*100</f>
        <v>0</v>
      </c>
      <c r="R734" s="1" cm="1">
        <f t="array" ref="R734">(J734/$J$4)/SUMPRODUCT($F734:$L734/$F$4:$L$4)*100</f>
        <v>3.75267022576306</v>
      </c>
      <c r="S734" s="1" cm="1">
        <f t="array" ref="S734">(K734/$K$4)/SUMPRODUCT($F734:$L734/$F$4:$L$4)*100</f>
        <v>2.09429314769964</v>
      </c>
      <c r="T734" s="1" cm="1">
        <f t="array" ref="T734">(L734/$L$4)/SUMPRODUCT($F734:$L734/$F$4:$L$4)*100</f>
        <v>0</v>
      </c>
      <c r="U734" s="1">
        <f t="shared" si="243"/>
        <v>100</v>
      </c>
      <c r="V734" s="1">
        <f t="shared" si="244"/>
        <v>3.74468085106383</v>
      </c>
      <c r="W734" s="1">
        <f t="shared" si="245"/>
        <v>4.46</v>
      </c>
      <c r="X734" s="1">
        <f t="shared" si="246"/>
        <v>3.3088</v>
      </c>
      <c r="Y734" s="1">
        <f t="shared" si="247"/>
        <v>0</v>
      </c>
      <c r="Z734" s="1">
        <f t="shared" si="248"/>
        <v>0</v>
      </c>
      <c r="AA734" s="1">
        <f t="shared" si="249"/>
        <v>0</v>
      </c>
      <c r="AB734" s="1">
        <f t="shared" si="250"/>
        <v>0.35</v>
      </c>
      <c r="AC734" s="1">
        <f t="shared" si="251"/>
        <v>0</v>
      </c>
      <c r="AD734" s="1">
        <f t="shared" si="252"/>
        <v>1.20341137233847</v>
      </c>
      <c r="AE734" s="1">
        <f t="shared" si="253"/>
        <v>0.0784753363228699</v>
      </c>
      <c r="AF734" s="1">
        <f t="shared" si="254"/>
        <v>12.7428571428571</v>
      </c>
      <c r="AG734" s="1">
        <f t="shared" si="255"/>
        <v>1.561</v>
      </c>
      <c r="AH734" s="7">
        <f t="shared" si="256"/>
        <v>0.0626815735378118</v>
      </c>
      <c r="AI734" s="7" cm="1">
        <f t="array" ref="AI734">SQRT(SUMPRODUCT(N734:T734/100,(1-($N$4:$T$4/(SUMPRODUCT(N734:T734,$N$4:$T$4)/100)))^2))</f>
        <v>0.0198376741048979</v>
      </c>
      <c r="AJ734" s="7" cm="1">
        <f t="array" ref="AJ734">SUMPRODUCT(N734:T734,$N$3:$T$3)/100</f>
        <v>1.89936440146981</v>
      </c>
      <c r="AK734" s="7" cm="1">
        <f t="array" ref="AK734">SUMPRODUCT(N734:T734/100,($N$3:$T$3-(SUMPRODUCT(N734:T734,$N$3:$T$3)/100))^2)</f>
        <v>0.000245956417397622</v>
      </c>
      <c r="AL734" s="7" cm="1">
        <f t="array" ref="AL734">SUMPRODUCT(N734:T734/100,($N$2:$T$2-(SUMPRODUCT(N734:T734,$N$2:$T$2)/100))^2)</f>
        <v>1.12692716690925</v>
      </c>
      <c r="AM734" s="7" cm="1">
        <f t="array" ref="AM734">SUMPRODUCT(N734:T734,$N$2:$T$2)/100</f>
        <v>10.7948130783875</v>
      </c>
      <c r="AN734" s="1" cm="1">
        <f t="array" ref="AN734">SUMPRODUCT(N734:T734,$N$1:$T$1)/100</f>
        <v>1108.88113780742</v>
      </c>
      <c r="AO734" s="1" cm="1">
        <f t="array" ref="AO734">-8.314*SUMPRODUCT((N734:T734/100)*LN(N734:T734/100+0.000000000001))</f>
        <v>2.39332388030985</v>
      </c>
      <c r="AP734" s="1" cm="1">
        <f t="array" ref="AP734">SUMPRODUCT((N734:T734/100)^2)</f>
        <v>0.880430432783641</v>
      </c>
      <c r="AQ734" s="1" cm="1">
        <f t="array" ref="AQ734">1/SUMPRODUCT((N734:T734/100)^2)</f>
        <v>1.13580808064337</v>
      </c>
      <c r="AR734" s="1" t="s">
        <v>54</v>
      </c>
      <c r="AS734" s="6">
        <f t="shared" si="257"/>
        <v>0</v>
      </c>
      <c r="AT734" s="1">
        <v>949.85</v>
      </c>
      <c r="AU734" s="1">
        <v>1</v>
      </c>
      <c r="AV734" s="1">
        <v>0</v>
      </c>
      <c r="AW734" s="1">
        <v>449.85</v>
      </c>
      <c r="AX734" s="1">
        <v>24</v>
      </c>
      <c r="AY734" s="5">
        <f t="shared" si="258"/>
        <v>0</v>
      </c>
      <c r="AZ734" s="1">
        <f t="shared" si="259"/>
        <v>0</v>
      </c>
      <c r="BA734" s="1">
        <f t="shared" si="260"/>
        <v>10796.4</v>
      </c>
      <c r="BB734" s="1">
        <f t="shared" si="261"/>
        <v>500</v>
      </c>
      <c r="BC734" s="1" t="s">
        <v>51</v>
      </c>
      <c r="BD734" s="1">
        <v>103</v>
      </c>
      <c r="BE734" s="1" t="s">
        <v>52</v>
      </c>
      <c r="BF734" s="1" t="s">
        <v>52</v>
      </c>
      <c r="BG734" s="1">
        <v>37</v>
      </c>
      <c r="BH734" s="1">
        <f t="shared" si="262"/>
        <v>-1.39969391580067</v>
      </c>
      <c r="BI734" s="1">
        <f t="shared" si="263"/>
        <v>1.10736202957446</v>
      </c>
    </row>
    <row r="735" spans="1:61">
      <c r="A735" s="1">
        <v>421</v>
      </c>
      <c r="B735" s="1" t="s">
        <v>78</v>
      </c>
      <c r="C735" s="1" t="str">
        <f>_xlfn.XLOOKUP(A735,All!$A:$A,All!$C:$C,"")</f>
        <v>Cu-Cr-Ni-Si</v>
      </c>
      <c r="D735" s="1">
        <v>2</v>
      </c>
      <c r="E735" s="1" t="s">
        <v>1344</v>
      </c>
      <c r="F735" s="1">
        <f t="shared" si="242"/>
        <v>95.19</v>
      </c>
      <c r="G735" s="1">
        <v>0</v>
      </c>
      <c r="H735" s="1">
        <v>0.35</v>
      </c>
      <c r="I735" s="1">
        <v>0</v>
      </c>
      <c r="J735" s="1">
        <v>3.52</v>
      </c>
      <c r="K735" s="1">
        <v>0.94</v>
      </c>
      <c r="L735" s="1">
        <v>0</v>
      </c>
      <c r="M735" s="1" t="s">
        <v>1345</v>
      </c>
      <c r="N735" s="1" cm="1">
        <f t="array" ref="N735">(F735/$F$4)/SUMPRODUCT($F735:$L735/$F$4:$L$4)*100</f>
        <v>93.7318426462188</v>
      </c>
      <c r="O735" s="1" cm="1">
        <f t="array" ref="O735">(G735/$G$4)/SUMPRODUCT($F735:$L735/$F$4:$L$4)*100</f>
        <v>0</v>
      </c>
      <c r="P735" s="1" cm="1">
        <f t="array" ref="P735">(H735/$H$4)/SUMPRODUCT($F735:$L735/$F$4:$L$4)*100</f>
        <v>0.421193980318465</v>
      </c>
      <c r="Q735" s="1" cm="1">
        <f t="array" ref="Q735">(I735/$I$4)/SUMPRODUCT($F735:$L735/$F$4:$L$4)*100</f>
        <v>0</v>
      </c>
      <c r="R735" s="1" cm="1">
        <f t="array" ref="R735">(J735/$J$4)/SUMPRODUCT($F735:$L735/$F$4:$L$4)*100</f>
        <v>3.75267022576306</v>
      </c>
      <c r="S735" s="1" cm="1">
        <f t="array" ref="S735">(K735/$K$4)/SUMPRODUCT($F735:$L735/$F$4:$L$4)*100</f>
        <v>2.09429314769964</v>
      </c>
      <c r="T735" s="1" cm="1">
        <f t="array" ref="T735">(L735/$L$4)/SUMPRODUCT($F735:$L735/$F$4:$L$4)*100</f>
        <v>0</v>
      </c>
      <c r="U735" s="1">
        <f t="shared" si="243"/>
        <v>100</v>
      </c>
      <c r="V735" s="1">
        <f t="shared" si="244"/>
        <v>3.74468085106383</v>
      </c>
      <c r="W735" s="1">
        <f t="shared" si="245"/>
        <v>4.46</v>
      </c>
      <c r="X735" s="1">
        <f t="shared" si="246"/>
        <v>3.3088</v>
      </c>
      <c r="Y735" s="1">
        <f t="shared" si="247"/>
        <v>0</v>
      </c>
      <c r="Z735" s="1">
        <f t="shared" si="248"/>
        <v>0</v>
      </c>
      <c r="AA735" s="1">
        <f t="shared" si="249"/>
        <v>0</v>
      </c>
      <c r="AB735" s="1">
        <f t="shared" si="250"/>
        <v>0.35</v>
      </c>
      <c r="AC735" s="1">
        <f t="shared" si="251"/>
        <v>0</v>
      </c>
      <c r="AD735" s="1">
        <f t="shared" si="252"/>
        <v>1.20341137233847</v>
      </c>
      <c r="AE735" s="1">
        <f t="shared" si="253"/>
        <v>0.0784753363228699</v>
      </c>
      <c r="AF735" s="1">
        <f t="shared" si="254"/>
        <v>12.7428571428571</v>
      </c>
      <c r="AG735" s="1">
        <f t="shared" si="255"/>
        <v>1.561</v>
      </c>
      <c r="AH735" s="7">
        <f t="shared" si="256"/>
        <v>0.0626815735378118</v>
      </c>
      <c r="AI735" s="7" cm="1">
        <f t="array" ref="AI735">SQRT(SUMPRODUCT(N735:T735/100,(1-($N$4:$T$4/(SUMPRODUCT(N735:T735,$N$4:$T$4)/100)))^2))</f>
        <v>0.0198376741048979</v>
      </c>
      <c r="AJ735" s="7" cm="1">
        <f t="array" ref="AJ735">SUMPRODUCT(N735:T735,$N$3:$T$3)/100</f>
        <v>1.89936440146981</v>
      </c>
      <c r="AK735" s="7" cm="1">
        <f t="array" ref="AK735">SUMPRODUCT(N735:T735/100,($N$3:$T$3-(SUMPRODUCT(N735:T735,$N$3:$T$3)/100))^2)</f>
        <v>0.000245956417397622</v>
      </c>
      <c r="AL735" s="7" cm="1">
        <f t="array" ref="AL735">SUMPRODUCT(N735:T735/100,($N$2:$T$2-(SUMPRODUCT(N735:T735,$N$2:$T$2)/100))^2)</f>
        <v>1.12692716690925</v>
      </c>
      <c r="AM735" s="7" cm="1">
        <f t="array" ref="AM735">SUMPRODUCT(N735:T735,$N$2:$T$2)/100</f>
        <v>10.7948130783875</v>
      </c>
      <c r="AN735" s="1" cm="1">
        <f t="array" ref="AN735">SUMPRODUCT(N735:T735,$N$1:$T$1)/100</f>
        <v>1108.88113780742</v>
      </c>
      <c r="AO735" s="1" cm="1">
        <f t="array" ref="AO735">-8.314*SUMPRODUCT((N735:T735/100)*LN(N735:T735/100+0.000000000001))</f>
        <v>2.39332388030985</v>
      </c>
      <c r="AP735" s="1" cm="1">
        <f t="array" ref="AP735">SUMPRODUCT((N735:T735/100)^2)</f>
        <v>0.880430432783641</v>
      </c>
      <c r="AQ735" s="1" cm="1">
        <f t="array" ref="AQ735">1/SUMPRODUCT((N735:T735/100)^2)</f>
        <v>1.13580808064337</v>
      </c>
      <c r="AR735" s="1" t="s">
        <v>54</v>
      </c>
      <c r="AS735" s="6">
        <f t="shared" si="257"/>
        <v>0</v>
      </c>
      <c r="AT735" s="1">
        <v>949.85</v>
      </c>
      <c r="AU735" s="1">
        <v>1</v>
      </c>
      <c r="AV735" s="1">
        <v>0</v>
      </c>
      <c r="AW735" s="1">
        <v>449.85</v>
      </c>
      <c r="AX735" s="1">
        <v>8</v>
      </c>
      <c r="AY735" s="5">
        <f t="shared" si="258"/>
        <v>0</v>
      </c>
      <c r="AZ735" s="1">
        <f t="shared" si="259"/>
        <v>0</v>
      </c>
      <c r="BA735" s="1">
        <f t="shared" si="260"/>
        <v>3598.8</v>
      </c>
      <c r="BB735" s="1">
        <f t="shared" si="261"/>
        <v>500</v>
      </c>
      <c r="BC735" s="1" t="s">
        <v>51</v>
      </c>
      <c r="BD735" s="1">
        <v>177</v>
      </c>
      <c r="BE735" s="1" t="s">
        <v>52</v>
      </c>
      <c r="BF735" s="1" t="s">
        <v>52</v>
      </c>
      <c r="BG735" s="1">
        <v>37</v>
      </c>
      <c r="BH735" s="1">
        <f t="shared" si="262"/>
        <v>-0.447985461466848</v>
      </c>
      <c r="BI735" s="1">
        <f t="shared" si="263"/>
        <v>0.940037747326569</v>
      </c>
    </row>
    <row r="736" spans="1:61">
      <c r="A736" s="1">
        <v>462</v>
      </c>
      <c r="B736" s="1" t="s">
        <v>95</v>
      </c>
      <c r="C736" s="1" t="str">
        <f>_xlfn.XLOOKUP(A736,All!$A:$A,All!$C:$C,"")</f>
        <v>Cu-Cr-Ni-Si</v>
      </c>
      <c r="D736" s="1">
        <v>2</v>
      </c>
      <c r="E736" s="1" t="s">
        <v>1344</v>
      </c>
      <c r="F736" s="1">
        <f t="shared" si="242"/>
        <v>97.28</v>
      </c>
      <c r="G736" s="1">
        <v>0</v>
      </c>
      <c r="H736" s="1">
        <v>0.4</v>
      </c>
      <c r="I736" s="1">
        <v>0</v>
      </c>
      <c r="J736" s="1">
        <v>1.83</v>
      </c>
      <c r="K736" s="1">
        <v>0.49</v>
      </c>
      <c r="L736" s="1">
        <v>0</v>
      </c>
      <c r="M736" s="1" t="s">
        <v>1345</v>
      </c>
      <c r="N736" s="1" cm="1">
        <f t="array" ref="N736">(F736/$F$4)/SUMPRODUCT($F736:$L736/$F$4:$L$4)*100</f>
        <v>96.4516205144167</v>
      </c>
      <c r="O736" s="1" cm="1">
        <f t="array" ref="O736">(G736/$G$4)/SUMPRODUCT($F736:$L736/$F$4:$L$4)*100</f>
        <v>0</v>
      </c>
      <c r="P736" s="1" cm="1">
        <f t="array" ref="P736">(H736/$H$4)/SUMPRODUCT($F736:$L736/$F$4:$L$4)*100</f>
        <v>0.484690203048982</v>
      </c>
      <c r="Q736" s="1" cm="1">
        <f t="array" ref="Q736">(I736/$I$4)/SUMPRODUCT($F736:$L736/$F$4:$L$4)*100</f>
        <v>0</v>
      </c>
      <c r="R736" s="1" cm="1">
        <f t="array" ref="R736">(J736/$J$4)/SUMPRODUCT($F736:$L736/$F$4:$L$4)*100</f>
        <v>1.96444089541576</v>
      </c>
      <c r="S736" s="1" cm="1">
        <f t="array" ref="S736">(K736/$K$4)/SUMPRODUCT($F736:$L736/$F$4:$L$4)*100</f>
        <v>1.09924838711858</v>
      </c>
      <c r="T736" s="1" cm="1">
        <f t="array" ref="T736">(L736/$L$4)/SUMPRODUCT($F736:$L736/$F$4:$L$4)*100</f>
        <v>0</v>
      </c>
      <c r="U736" s="1">
        <f t="shared" si="243"/>
        <v>100</v>
      </c>
      <c r="V736" s="1">
        <f t="shared" si="244"/>
        <v>3.73469387755102</v>
      </c>
      <c r="W736" s="1">
        <f t="shared" si="245"/>
        <v>2.32</v>
      </c>
      <c r="X736" s="1">
        <f t="shared" si="246"/>
        <v>0.8967</v>
      </c>
      <c r="Y736" s="1">
        <f t="shared" si="247"/>
        <v>0</v>
      </c>
      <c r="Z736" s="1">
        <f t="shared" si="248"/>
        <v>0</v>
      </c>
      <c r="AA736" s="1">
        <f t="shared" si="249"/>
        <v>0</v>
      </c>
      <c r="AB736" s="1">
        <f t="shared" si="250"/>
        <v>0.4</v>
      </c>
      <c r="AC736" s="1">
        <f t="shared" si="251"/>
        <v>0</v>
      </c>
      <c r="AD736" s="1">
        <f t="shared" si="252"/>
        <v>1.21172550762246</v>
      </c>
      <c r="AE736" s="1">
        <f t="shared" si="253"/>
        <v>0.172413793103448</v>
      </c>
      <c r="AF736" s="1">
        <f t="shared" si="254"/>
        <v>5.8</v>
      </c>
      <c r="AG736" s="1">
        <f t="shared" si="255"/>
        <v>0.928</v>
      </c>
      <c r="AH736" s="7">
        <f t="shared" si="256"/>
        <v>0.0354837948558333</v>
      </c>
      <c r="AI736" s="7" cm="1">
        <f t="array" ref="AI736">SQRT(SUMPRODUCT(N736:T736/100,(1-($N$4:$T$4/(SUMPRODUCT(N736:T736,$N$4:$T$4)/100)))^2))</f>
        <v>0.0144792980615485</v>
      </c>
      <c r="AJ736" s="7" cm="1">
        <f t="array" ref="AJ736">SUMPRODUCT(N736:T736,$N$3:$T$3)/100</f>
        <v>1.89903318760222</v>
      </c>
      <c r="AK736" s="7" cm="1">
        <f t="array" ref="AK736">SUMPRODUCT(N736:T736/100,($N$3:$T$3-(SUMPRODUCT(N736:T736,$N$3:$T$3)/100))^2)</f>
        <v>0.000280211271639136</v>
      </c>
      <c r="AL736" s="7" cm="1">
        <f t="array" ref="AL736">SUMPRODUCT(N736:T736/100,($N$2:$T$2-(SUMPRODUCT(N736:T736,$N$2:$T$2)/100))^2)</f>
        <v>0.664849673133384</v>
      </c>
      <c r="AM736" s="7" cm="1">
        <f t="array" ref="AM736">SUMPRODUCT(N736:T736,$N$2:$T$2)/100</f>
        <v>10.8791736937951</v>
      </c>
      <c r="AN736" s="1" cm="1">
        <f t="array" ref="AN736">SUMPRODUCT(N736:T736,$N$1:$T$1)/100</f>
        <v>1099.50259581777</v>
      </c>
      <c r="AO736" s="1" cm="1">
        <f t="array" ref="AO736">-8.314*SUMPRODUCT((N736:T736/100)*LN(N736:T736/100+0.000000000001))</f>
        <v>1.55855646097771</v>
      </c>
      <c r="AP736" s="1" cm="1">
        <f t="array" ref="AP736">SUMPRODUCT((N736:T736/100)^2)</f>
        <v>0.930821739949814</v>
      </c>
      <c r="AQ736" s="1" cm="1">
        <f t="array" ref="AQ736">1/SUMPRODUCT((N736:T736/100)^2)</f>
        <v>1.07431955774251</v>
      </c>
      <c r="AR736" s="1" t="s">
        <v>50</v>
      </c>
      <c r="AS736" s="6">
        <f t="shared" si="257"/>
        <v>1</v>
      </c>
      <c r="AT736" s="1">
        <v>959.85</v>
      </c>
      <c r="AU736" s="1">
        <v>1</v>
      </c>
      <c r="AV736" s="1">
        <v>60</v>
      </c>
      <c r="AW736" s="1">
        <v>499.85</v>
      </c>
      <c r="AX736" s="1">
        <v>0.167</v>
      </c>
      <c r="AY736" s="5">
        <f t="shared" si="258"/>
        <v>299.91</v>
      </c>
      <c r="AZ736" s="1">
        <f t="shared" si="259"/>
        <v>0.1002</v>
      </c>
      <c r="BA736" s="1">
        <f t="shared" si="260"/>
        <v>83.47495</v>
      </c>
      <c r="BB736" s="1">
        <f t="shared" si="261"/>
        <v>460</v>
      </c>
      <c r="BC736" s="1" t="s">
        <v>51</v>
      </c>
      <c r="BD736" s="1">
        <v>224</v>
      </c>
      <c r="BE736" s="1" t="s">
        <v>52</v>
      </c>
      <c r="BF736" s="1" t="s">
        <v>52</v>
      </c>
      <c r="BG736" s="1">
        <v>37</v>
      </c>
      <c r="BH736" s="1">
        <f t="shared" si="262"/>
        <v>0.156478016285713</v>
      </c>
      <c r="BI736" s="1">
        <f t="shared" si="263"/>
        <v>0.848291326608718</v>
      </c>
    </row>
    <row r="737" spans="1:61">
      <c r="A737" s="1">
        <v>53</v>
      </c>
      <c r="B737" s="1" t="s">
        <v>58</v>
      </c>
      <c r="C737" s="1" t="str">
        <f>_xlfn.XLOOKUP(A737,All!$A:$A,All!$C:$C,"")</f>
        <v>Cu-Cr-Ni-Si</v>
      </c>
      <c r="D737" s="1">
        <v>2</v>
      </c>
      <c r="E737" s="1" t="s">
        <v>1344</v>
      </c>
      <c r="F737" s="1">
        <f t="shared" si="242"/>
        <v>95.6</v>
      </c>
      <c r="G737" s="1">
        <v>0</v>
      </c>
      <c r="H737" s="1">
        <v>0.8</v>
      </c>
      <c r="I737" s="1">
        <v>0</v>
      </c>
      <c r="J737" s="1">
        <v>2.8</v>
      </c>
      <c r="K737" s="1">
        <v>0.8</v>
      </c>
      <c r="L737" s="1">
        <v>0</v>
      </c>
      <c r="M737" s="1" t="s">
        <v>1345</v>
      </c>
      <c r="N737" s="1" cm="1">
        <f t="array" ref="N737">(F737/$F$4)/SUMPRODUCT($F737:$L737/$F$4:$L$4)*100</f>
        <v>94.262111876128</v>
      </c>
      <c r="O737" s="1" cm="1">
        <f t="array" ref="O737">(G737/$G$4)/SUMPRODUCT($F737:$L737/$F$4:$L$4)*100</f>
        <v>0</v>
      </c>
      <c r="P737" s="1" cm="1">
        <f t="array" ref="P737">(H737/$H$4)/SUMPRODUCT($F737:$L737/$F$4:$L$4)*100</f>
        <v>0.964023328682256</v>
      </c>
      <c r="Q737" s="1" cm="1">
        <f t="array" ref="Q737">(I737/$I$4)/SUMPRODUCT($F737:$L737/$F$4:$L$4)*100</f>
        <v>0</v>
      </c>
      <c r="R737" s="1" cm="1">
        <f t="array" ref="R737">(J737/$J$4)/SUMPRODUCT($F737:$L737/$F$4:$L$4)*100</f>
        <v>2.98909153550797</v>
      </c>
      <c r="S737" s="1" cm="1">
        <f t="array" ref="S737">(K737/$K$4)/SUMPRODUCT($F737:$L737/$F$4:$L$4)*100</f>
        <v>1.78477325968177</v>
      </c>
      <c r="T737" s="1" cm="1">
        <f t="array" ref="T737">(L737/$L$4)/SUMPRODUCT($F737:$L737/$F$4:$L$4)*100</f>
        <v>0</v>
      </c>
      <c r="U737" s="1">
        <f t="shared" si="243"/>
        <v>100</v>
      </c>
      <c r="V737" s="1">
        <f t="shared" si="244"/>
        <v>3.5</v>
      </c>
      <c r="W737" s="1">
        <f t="shared" si="245"/>
        <v>3.6</v>
      </c>
      <c r="X737" s="1">
        <f t="shared" si="246"/>
        <v>2.24</v>
      </c>
      <c r="Y737" s="1">
        <f t="shared" si="247"/>
        <v>0</v>
      </c>
      <c r="Z737" s="1">
        <f t="shared" si="248"/>
        <v>0</v>
      </c>
      <c r="AA737" s="1">
        <f t="shared" si="249"/>
        <v>0</v>
      </c>
      <c r="AB737" s="1">
        <f t="shared" si="250"/>
        <v>0.8</v>
      </c>
      <c r="AC737" s="1">
        <f t="shared" si="251"/>
        <v>0</v>
      </c>
      <c r="AD737" s="1">
        <f t="shared" si="252"/>
        <v>1.20502916085282</v>
      </c>
      <c r="AE737" s="1">
        <f t="shared" si="253"/>
        <v>0.222222222222222</v>
      </c>
      <c r="AF737" s="1">
        <f t="shared" si="254"/>
        <v>4.5</v>
      </c>
      <c r="AG737" s="1">
        <f t="shared" si="255"/>
        <v>2.88</v>
      </c>
      <c r="AH737" s="7">
        <f t="shared" si="256"/>
        <v>0.05737888123872</v>
      </c>
      <c r="AI737" s="7" cm="1">
        <f t="array" ref="AI737">SQRT(SUMPRODUCT(N737:T737/100,(1-($N$4:$T$4/(SUMPRODUCT(N737:T737,$N$4:$T$4)/100)))^2))</f>
        <v>0.018311254223706</v>
      </c>
      <c r="AJ737" s="7" cm="1">
        <f t="array" ref="AJ737">SUMPRODUCT(N737:T737,$N$3:$T$3)/100</f>
        <v>1.89798525316471</v>
      </c>
      <c r="AK737" s="7" cm="1">
        <f t="array" ref="AK737">SUMPRODUCT(N737:T737/100,($N$3:$T$3-(SUMPRODUCT(N737:T737,$N$3:$T$3)/100))^2)</f>
        <v>0.00055420732404619</v>
      </c>
      <c r="AL737" s="7" cm="1">
        <f t="array" ref="AL737">SUMPRODUCT(N737:T737/100,($N$2:$T$2-(SUMPRODUCT(N737:T737,$N$2:$T$2)/100))^2)</f>
        <v>1.10421600283618</v>
      </c>
      <c r="AM737" s="7" cm="1">
        <f t="array" ref="AM737">SUMPRODUCT(N737:T737,$N$2:$T$2)/100</f>
        <v>10.7969737900331</v>
      </c>
      <c r="AN737" s="1" cm="1">
        <f t="array" ref="AN737">SUMPRODUCT(N737:T737,$N$1:$T$1)/100</f>
        <v>1109.49761844237</v>
      </c>
      <c r="AO737" s="1" cm="1">
        <f t="array" ref="AO737">-8.314*SUMPRODUCT((N737:T737/100)*LN(N737:T737/100+0.000000000001))</f>
        <v>2.30484318969829</v>
      </c>
      <c r="AP737" s="1" cm="1">
        <f t="array" ref="AP737">SUMPRODUCT((N737:T737/100)^2)</f>
        <v>0.889839516012204</v>
      </c>
      <c r="AQ737" s="1" cm="1">
        <f t="array" ref="AQ737">1/SUMPRODUCT((N737:T737/100)^2)</f>
        <v>1.12379814787444</v>
      </c>
      <c r="AR737" s="1" t="s">
        <v>50</v>
      </c>
      <c r="AS737" s="6">
        <f t="shared" si="257"/>
        <v>1</v>
      </c>
      <c r="AT737" s="1">
        <v>899.85</v>
      </c>
      <c r="AU737" s="1">
        <v>2</v>
      </c>
      <c r="AV737" s="1">
        <v>50</v>
      </c>
      <c r="AW737" s="1">
        <v>499.85</v>
      </c>
      <c r="AX737" s="1">
        <v>1</v>
      </c>
      <c r="AY737" s="5">
        <f t="shared" si="258"/>
        <v>249.925</v>
      </c>
      <c r="AZ737" s="1">
        <f t="shared" si="259"/>
        <v>0.5</v>
      </c>
      <c r="BA737" s="1">
        <f t="shared" si="260"/>
        <v>499.85</v>
      </c>
      <c r="BB737" s="1">
        <f t="shared" si="261"/>
        <v>400</v>
      </c>
      <c r="BC737" s="1" t="s">
        <v>51</v>
      </c>
      <c r="BD737" s="1">
        <v>238</v>
      </c>
      <c r="BE737" s="1" t="s">
        <v>52</v>
      </c>
      <c r="BF737" s="1" t="s">
        <v>52</v>
      </c>
      <c r="BG737" s="1">
        <v>37</v>
      </c>
      <c r="BH737" s="1">
        <f t="shared" si="262"/>
        <v>0.336530967105625</v>
      </c>
      <c r="BI737" s="1">
        <f t="shared" si="263"/>
        <v>0.823869594684897</v>
      </c>
    </row>
    <row r="738" spans="1:61">
      <c r="A738" s="1">
        <v>490</v>
      </c>
      <c r="B738" s="1" t="s">
        <v>95</v>
      </c>
      <c r="C738" s="1" t="str">
        <f>_xlfn.XLOOKUP(A738,All!$A:$A,All!$C:$C,"")</f>
        <v>Cu-Cr-Ni-Si</v>
      </c>
      <c r="D738" s="1">
        <v>2</v>
      </c>
      <c r="E738" s="1" t="s">
        <v>1344</v>
      </c>
      <c r="F738" s="1">
        <f t="shared" si="242"/>
        <v>97.28</v>
      </c>
      <c r="G738" s="1">
        <v>0</v>
      </c>
      <c r="H738" s="1">
        <v>0.4</v>
      </c>
      <c r="I738" s="1">
        <v>0</v>
      </c>
      <c r="J738" s="1">
        <v>1.83</v>
      </c>
      <c r="K738" s="1">
        <v>0.49</v>
      </c>
      <c r="L738" s="1">
        <v>0</v>
      </c>
      <c r="M738" s="1" t="s">
        <v>1345</v>
      </c>
      <c r="N738" s="1" cm="1">
        <f t="array" ref="N738">(F738/$F$4)/SUMPRODUCT($F738:$L738/$F$4:$L$4)*100</f>
        <v>96.4516205144167</v>
      </c>
      <c r="O738" s="1" cm="1">
        <f t="array" ref="O738">(G738/$G$4)/SUMPRODUCT($F738:$L738/$F$4:$L$4)*100</f>
        <v>0</v>
      </c>
      <c r="P738" s="1" cm="1">
        <f t="array" ref="P738">(H738/$H$4)/SUMPRODUCT($F738:$L738/$F$4:$L$4)*100</f>
        <v>0.484690203048982</v>
      </c>
      <c r="Q738" s="1" cm="1">
        <f t="array" ref="Q738">(I738/$I$4)/SUMPRODUCT($F738:$L738/$F$4:$L$4)*100</f>
        <v>0</v>
      </c>
      <c r="R738" s="1" cm="1">
        <f t="array" ref="R738">(J738/$J$4)/SUMPRODUCT($F738:$L738/$F$4:$L$4)*100</f>
        <v>1.96444089541576</v>
      </c>
      <c r="S738" s="1" cm="1">
        <f t="array" ref="S738">(K738/$K$4)/SUMPRODUCT($F738:$L738/$F$4:$L$4)*100</f>
        <v>1.09924838711858</v>
      </c>
      <c r="T738" s="1" cm="1">
        <f t="array" ref="T738">(L738/$L$4)/SUMPRODUCT($F738:$L738/$F$4:$L$4)*100</f>
        <v>0</v>
      </c>
      <c r="U738" s="1">
        <f t="shared" si="243"/>
        <v>100</v>
      </c>
      <c r="V738" s="1">
        <f t="shared" si="244"/>
        <v>3.73469387755102</v>
      </c>
      <c r="W738" s="1">
        <f t="shared" si="245"/>
        <v>2.32</v>
      </c>
      <c r="X738" s="1">
        <f t="shared" si="246"/>
        <v>0.8967</v>
      </c>
      <c r="Y738" s="1">
        <f t="shared" si="247"/>
        <v>0</v>
      </c>
      <c r="Z738" s="1">
        <f t="shared" si="248"/>
        <v>0</v>
      </c>
      <c r="AA738" s="1">
        <f t="shared" si="249"/>
        <v>0</v>
      </c>
      <c r="AB738" s="1">
        <f t="shared" si="250"/>
        <v>0.4</v>
      </c>
      <c r="AC738" s="1">
        <f t="shared" si="251"/>
        <v>0</v>
      </c>
      <c r="AD738" s="1">
        <f t="shared" si="252"/>
        <v>1.21172550762246</v>
      </c>
      <c r="AE738" s="1">
        <f t="shared" si="253"/>
        <v>0.172413793103448</v>
      </c>
      <c r="AF738" s="1">
        <f t="shared" si="254"/>
        <v>5.8</v>
      </c>
      <c r="AG738" s="1">
        <f t="shared" si="255"/>
        <v>0.928</v>
      </c>
      <c r="AH738" s="7">
        <f t="shared" si="256"/>
        <v>0.0354837948558333</v>
      </c>
      <c r="AI738" s="7" cm="1">
        <f t="array" ref="AI738">SQRT(SUMPRODUCT(N738:T738/100,(1-($N$4:$T$4/(SUMPRODUCT(N738:T738,$N$4:$T$4)/100)))^2))</f>
        <v>0.0144792980615485</v>
      </c>
      <c r="AJ738" s="7" cm="1">
        <f t="array" ref="AJ738">SUMPRODUCT(N738:T738,$N$3:$T$3)/100</f>
        <v>1.89903318760222</v>
      </c>
      <c r="AK738" s="7" cm="1">
        <f t="array" ref="AK738">SUMPRODUCT(N738:T738/100,($N$3:$T$3-(SUMPRODUCT(N738:T738,$N$3:$T$3)/100))^2)</f>
        <v>0.000280211271639136</v>
      </c>
      <c r="AL738" s="7" cm="1">
        <f t="array" ref="AL738">SUMPRODUCT(N738:T738/100,($N$2:$T$2-(SUMPRODUCT(N738:T738,$N$2:$T$2)/100))^2)</f>
        <v>0.664849673133384</v>
      </c>
      <c r="AM738" s="7" cm="1">
        <f t="array" ref="AM738">SUMPRODUCT(N738:T738,$N$2:$T$2)/100</f>
        <v>10.8791736937951</v>
      </c>
      <c r="AN738" s="1" cm="1">
        <f t="array" ref="AN738">SUMPRODUCT(N738:T738,$N$1:$T$1)/100</f>
        <v>1099.50259581777</v>
      </c>
      <c r="AO738" s="1" cm="1">
        <f t="array" ref="AO738">-8.314*SUMPRODUCT((N738:T738/100)*LN(N738:T738/100+0.000000000001))</f>
        <v>1.55855646097771</v>
      </c>
      <c r="AP738" s="1" cm="1">
        <f t="array" ref="AP738">SUMPRODUCT((N738:T738/100)^2)</f>
        <v>0.930821739949814</v>
      </c>
      <c r="AQ738" s="1" cm="1">
        <f t="array" ref="AQ738">1/SUMPRODUCT((N738:T738/100)^2)</f>
        <v>1.07431955774251</v>
      </c>
      <c r="AR738" s="1" t="s">
        <v>50</v>
      </c>
      <c r="AS738" s="6">
        <f t="shared" si="257"/>
        <v>1</v>
      </c>
      <c r="AT738" s="1">
        <v>959.85</v>
      </c>
      <c r="AU738" s="1">
        <v>1</v>
      </c>
      <c r="AV738" s="1">
        <v>60</v>
      </c>
      <c r="AW738" s="1">
        <v>424.85</v>
      </c>
      <c r="AX738" s="1">
        <v>1</v>
      </c>
      <c r="AY738" s="5">
        <f t="shared" si="258"/>
        <v>254.91</v>
      </c>
      <c r="AZ738" s="1">
        <f t="shared" si="259"/>
        <v>0.6</v>
      </c>
      <c r="BA738" s="1">
        <f t="shared" si="260"/>
        <v>424.85</v>
      </c>
      <c r="BB738" s="1">
        <f t="shared" si="261"/>
        <v>535</v>
      </c>
      <c r="BC738" s="1" t="s">
        <v>51</v>
      </c>
      <c r="BD738" s="1">
        <v>223</v>
      </c>
      <c r="BE738" s="1" t="s">
        <v>52</v>
      </c>
      <c r="BF738" s="1" t="s">
        <v>52</v>
      </c>
      <c r="BG738" s="1">
        <v>36</v>
      </c>
      <c r="BH738" s="1">
        <f t="shared" si="262"/>
        <v>0.143617091227148</v>
      </c>
      <c r="BI738" s="1">
        <f t="shared" si="263"/>
        <v>0.860232526704263</v>
      </c>
    </row>
    <row r="739" spans="1:61">
      <c r="A739" s="1">
        <v>469</v>
      </c>
      <c r="B739" s="1" t="s">
        <v>95</v>
      </c>
      <c r="C739" s="1" t="str">
        <f>_xlfn.XLOOKUP(A739,All!$A:$A,All!$C:$C,"")</f>
        <v>Cu-Cr-Ni-Si</v>
      </c>
      <c r="D739" s="1">
        <v>2</v>
      </c>
      <c r="E739" s="1" t="s">
        <v>1344</v>
      </c>
      <c r="F739" s="1">
        <f t="shared" si="242"/>
        <v>97.28</v>
      </c>
      <c r="G739" s="1">
        <v>0</v>
      </c>
      <c r="H739" s="1">
        <v>0.4</v>
      </c>
      <c r="I739" s="1">
        <v>0</v>
      </c>
      <c r="J739" s="1">
        <v>1.83</v>
      </c>
      <c r="K739" s="1">
        <v>0.49</v>
      </c>
      <c r="L739" s="1">
        <v>0</v>
      </c>
      <c r="M739" s="1" t="s">
        <v>1345</v>
      </c>
      <c r="N739" s="1" cm="1">
        <f t="array" ref="N739">(F739/$F$4)/SUMPRODUCT($F739:$L739/$F$4:$L$4)*100</f>
        <v>96.4516205144167</v>
      </c>
      <c r="O739" s="1" cm="1">
        <f t="array" ref="O739">(G739/$G$4)/SUMPRODUCT($F739:$L739/$F$4:$L$4)*100</f>
        <v>0</v>
      </c>
      <c r="P739" s="1" cm="1">
        <f t="array" ref="P739">(H739/$H$4)/SUMPRODUCT($F739:$L739/$F$4:$L$4)*100</f>
        <v>0.484690203048982</v>
      </c>
      <c r="Q739" s="1" cm="1">
        <f t="array" ref="Q739">(I739/$I$4)/SUMPRODUCT($F739:$L739/$F$4:$L$4)*100</f>
        <v>0</v>
      </c>
      <c r="R739" s="1" cm="1">
        <f t="array" ref="R739">(J739/$J$4)/SUMPRODUCT($F739:$L739/$F$4:$L$4)*100</f>
        <v>1.96444089541576</v>
      </c>
      <c r="S739" s="1" cm="1">
        <f t="array" ref="S739">(K739/$K$4)/SUMPRODUCT($F739:$L739/$F$4:$L$4)*100</f>
        <v>1.09924838711858</v>
      </c>
      <c r="T739" s="1" cm="1">
        <f t="array" ref="T739">(L739/$L$4)/SUMPRODUCT($F739:$L739/$F$4:$L$4)*100</f>
        <v>0</v>
      </c>
      <c r="U739" s="1">
        <f t="shared" si="243"/>
        <v>100</v>
      </c>
      <c r="V739" s="1">
        <f t="shared" si="244"/>
        <v>3.73469387755102</v>
      </c>
      <c r="W739" s="1">
        <f t="shared" si="245"/>
        <v>2.32</v>
      </c>
      <c r="X739" s="1">
        <f t="shared" si="246"/>
        <v>0.8967</v>
      </c>
      <c r="Y739" s="1">
        <f t="shared" si="247"/>
        <v>0</v>
      </c>
      <c r="Z739" s="1">
        <f t="shared" si="248"/>
        <v>0</v>
      </c>
      <c r="AA739" s="1">
        <f t="shared" si="249"/>
        <v>0</v>
      </c>
      <c r="AB739" s="1">
        <f t="shared" si="250"/>
        <v>0.4</v>
      </c>
      <c r="AC739" s="1">
        <f t="shared" si="251"/>
        <v>0</v>
      </c>
      <c r="AD739" s="1">
        <f t="shared" si="252"/>
        <v>1.21172550762246</v>
      </c>
      <c r="AE739" s="1">
        <f t="shared" si="253"/>
        <v>0.172413793103448</v>
      </c>
      <c r="AF739" s="1">
        <f t="shared" si="254"/>
        <v>5.8</v>
      </c>
      <c r="AG739" s="1">
        <f t="shared" si="255"/>
        <v>0.928</v>
      </c>
      <c r="AH739" s="7">
        <f t="shared" si="256"/>
        <v>0.0354837948558333</v>
      </c>
      <c r="AI739" s="7" cm="1">
        <f t="array" ref="AI739">SQRT(SUMPRODUCT(N739:T739/100,(1-($N$4:$T$4/(SUMPRODUCT(N739:T739,$N$4:$T$4)/100)))^2))</f>
        <v>0.0144792980615485</v>
      </c>
      <c r="AJ739" s="7" cm="1">
        <f t="array" ref="AJ739">SUMPRODUCT(N739:T739,$N$3:$T$3)/100</f>
        <v>1.89903318760222</v>
      </c>
      <c r="AK739" s="7" cm="1">
        <f t="array" ref="AK739">SUMPRODUCT(N739:T739/100,($N$3:$T$3-(SUMPRODUCT(N739:T739,$N$3:$T$3)/100))^2)</f>
        <v>0.000280211271639136</v>
      </c>
      <c r="AL739" s="7" cm="1">
        <f t="array" ref="AL739">SUMPRODUCT(N739:T739/100,($N$2:$T$2-(SUMPRODUCT(N739:T739,$N$2:$T$2)/100))^2)</f>
        <v>0.664849673133384</v>
      </c>
      <c r="AM739" s="7" cm="1">
        <f t="array" ref="AM739">SUMPRODUCT(N739:T739,$N$2:$T$2)/100</f>
        <v>10.8791736937951</v>
      </c>
      <c r="AN739" s="1" cm="1">
        <f t="array" ref="AN739">SUMPRODUCT(N739:T739,$N$1:$T$1)/100</f>
        <v>1099.50259581777</v>
      </c>
      <c r="AO739" s="1" cm="1">
        <f t="array" ref="AO739">-8.314*SUMPRODUCT((N739:T739/100)*LN(N739:T739/100+0.000000000001))</f>
        <v>1.55855646097771</v>
      </c>
      <c r="AP739" s="1" cm="1">
        <f t="array" ref="AP739">SUMPRODUCT((N739:T739/100)^2)</f>
        <v>0.930821739949814</v>
      </c>
      <c r="AQ739" s="1" cm="1">
        <f t="array" ref="AQ739">1/SUMPRODUCT((N739:T739/100)^2)</f>
        <v>1.07431955774251</v>
      </c>
      <c r="AR739" s="1" t="s">
        <v>50</v>
      </c>
      <c r="AS739" s="6">
        <f t="shared" si="257"/>
        <v>1</v>
      </c>
      <c r="AT739" s="1">
        <v>959.85</v>
      </c>
      <c r="AU739" s="1">
        <v>1</v>
      </c>
      <c r="AV739" s="1">
        <v>60</v>
      </c>
      <c r="AW739" s="1">
        <v>449.85</v>
      </c>
      <c r="AX739" s="1">
        <v>0.5</v>
      </c>
      <c r="AY739" s="5">
        <f t="shared" si="258"/>
        <v>269.91</v>
      </c>
      <c r="AZ739" s="1">
        <f t="shared" si="259"/>
        <v>0.3</v>
      </c>
      <c r="BA739" s="1">
        <f t="shared" si="260"/>
        <v>224.925</v>
      </c>
      <c r="BB739" s="1">
        <f t="shared" si="261"/>
        <v>510</v>
      </c>
      <c r="BC739" s="1" t="s">
        <v>51</v>
      </c>
      <c r="BD739" s="1">
        <v>228</v>
      </c>
      <c r="BE739" s="1" t="s">
        <v>52</v>
      </c>
      <c r="BF739" s="1" t="s">
        <v>52</v>
      </c>
      <c r="BG739" s="1">
        <v>36</v>
      </c>
      <c r="BH739" s="1">
        <f t="shared" si="262"/>
        <v>0.207921716519973</v>
      </c>
      <c r="BI739" s="1">
        <f t="shared" si="263"/>
        <v>0.851409310050692</v>
      </c>
    </row>
    <row r="740" spans="1:61">
      <c r="A740" s="1">
        <v>351</v>
      </c>
      <c r="B740" s="1" t="s">
        <v>78</v>
      </c>
      <c r="C740" s="1" t="str">
        <f>_xlfn.XLOOKUP(A740,All!$A:$A,All!$C:$C,"")</f>
        <v>Cu-Cr-Ni-Si</v>
      </c>
      <c r="D740" s="1">
        <v>2</v>
      </c>
      <c r="E740" s="1" t="s">
        <v>1344</v>
      </c>
      <c r="F740" s="1">
        <f t="shared" si="242"/>
        <v>95.19</v>
      </c>
      <c r="G740" s="1">
        <v>0</v>
      </c>
      <c r="H740" s="1">
        <v>0.35</v>
      </c>
      <c r="I740" s="1">
        <v>0</v>
      </c>
      <c r="J740" s="1">
        <v>3.52</v>
      </c>
      <c r="K740" s="1">
        <v>0.94</v>
      </c>
      <c r="L740" s="1">
        <v>0</v>
      </c>
      <c r="M740" s="1" t="s">
        <v>1345</v>
      </c>
      <c r="N740" s="1" cm="1">
        <f t="array" ref="N740">(F740/$F$4)/SUMPRODUCT($F740:$L740/$F$4:$L$4)*100</f>
        <v>93.7318426462188</v>
      </c>
      <c r="O740" s="1" cm="1">
        <f t="array" ref="O740">(G740/$G$4)/SUMPRODUCT($F740:$L740/$F$4:$L$4)*100</f>
        <v>0</v>
      </c>
      <c r="P740" s="1" cm="1">
        <f t="array" ref="P740">(H740/$H$4)/SUMPRODUCT($F740:$L740/$F$4:$L$4)*100</f>
        <v>0.421193980318465</v>
      </c>
      <c r="Q740" s="1" cm="1">
        <f t="array" ref="Q740">(I740/$I$4)/SUMPRODUCT($F740:$L740/$F$4:$L$4)*100</f>
        <v>0</v>
      </c>
      <c r="R740" s="1" cm="1">
        <f t="array" ref="R740">(J740/$J$4)/SUMPRODUCT($F740:$L740/$F$4:$L$4)*100</f>
        <v>3.75267022576306</v>
      </c>
      <c r="S740" s="1" cm="1">
        <f t="array" ref="S740">(K740/$K$4)/SUMPRODUCT($F740:$L740/$F$4:$L$4)*100</f>
        <v>2.09429314769964</v>
      </c>
      <c r="T740" s="1" cm="1">
        <f t="array" ref="T740">(L740/$L$4)/SUMPRODUCT($F740:$L740/$F$4:$L$4)*100</f>
        <v>0</v>
      </c>
      <c r="U740" s="1">
        <f t="shared" si="243"/>
        <v>100</v>
      </c>
      <c r="V740" s="1">
        <f t="shared" si="244"/>
        <v>3.74468085106383</v>
      </c>
      <c r="W740" s="1">
        <f t="shared" si="245"/>
        <v>4.46</v>
      </c>
      <c r="X740" s="1">
        <f t="shared" si="246"/>
        <v>3.3088</v>
      </c>
      <c r="Y740" s="1">
        <f t="shared" si="247"/>
        <v>0</v>
      </c>
      <c r="Z740" s="1">
        <f t="shared" si="248"/>
        <v>0</v>
      </c>
      <c r="AA740" s="1">
        <f t="shared" si="249"/>
        <v>0</v>
      </c>
      <c r="AB740" s="1">
        <f t="shared" si="250"/>
        <v>0.35</v>
      </c>
      <c r="AC740" s="1">
        <f t="shared" si="251"/>
        <v>0</v>
      </c>
      <c r="AD740" s="1">
        <f t="shared" si="252"/>
        <v>1.20341137233847</v>
      </c>
      <c r="AE740" s="1">
        <f t="shared" si="253"/>
        <v>0.0784753363228699</v>
      </c>
      <c r="AF740" s="1">
        <f t="shared" si="254"/>
        <v>12.7428571428571</v>
      </c>
      <c r="AG740" s="1">
        <f t="shared" si="255"/>
        <v>1.561</v>
      </c>
      <c r="AH740" s="7">
        <f t="shared" si="256"/>
        <v>0.0626815735378118</v>
      </c>
      <c r="AI740" s="7" cm="1">
        <f t="array" ref="AI740">SQRT(SUMPRODUCT(N740:T740/100,(1-($N$4:$T$4/(SUMPRODUCT(N740:T740,$N$4:$T$4)/100)))^2))</f>
        <v>0.0198376741048979</v>
      </c>
      <c r="AJ740" s="7" cm="1">
        <f t="array" ref="AJ740">SUMPRODUCT(N740:T740,$N$3:$T$3)/100</f>
        <v>1.89936440146981</v>
      </c>
      <c r="AK740" s="7" cm="1">
        <f t="array" ref="AK740">SUMPRODUCT(N740:T740/100,($N$3:$T$3-(SUMPRODUCT(N740:T740,$N$3:$T$3)/100))^2)</f>
        <v>0.000245956417397622</v>
      </c>
      <c r="AL740" s="7" cm="1">
        <f t="array" ref="AL740">SUMPRODUCT(N740:T740/100,($N$2:$T$2-(SUMPRODUCT(N740:T740,$N$2:$T$2)/100))^2)</f>
        <v>1.12692716690925</v>
      </c>
      <c r="AM740" s="7" cm="1">
        <f t="array" ref="AM740">SUMPRODUCT(N740:T740,$N$2:$T$2)/100</f>
        <v>10.7948130783875</v>
      </c>
      <c r="AN740" s="1" cm="1">
        <f t="array" ref="AN740">SUMPRODUCT(N740:T740,$N$1:$T$1)/100</f>
        <v>1108.88113780742</v>
      </c>
      <c r="AO740" s="1" cm="1">
        <f t="array" ref="AO740">-8.314*SUMPRODUCT((N740:T740/100)*LN(N740:T740/100+0.000000000001))</f>
        <v>2.39332388030985</v>
      </c>
      <c r="AP740" s="1" cm="1">
        <f t="array" ref="AP740">SUMPRODUCT((N740:T740/100)^2)</f>
        <v>0.880430432783641</v>
      </c>
      <c r="AQ740" s="1" cm="1">
        <f t="array" ref="AQ740">1/SUMPRODUCT((N740:T740/100)^2)</f>
        <v>1.13580808064337</v>
      </c>
      <c r="AR740" s="1" t="s">
        <v>54</v>
      </c>
      <c r="AS740" s="6">
        <f t="shared" si="257"/>
        <v>0</v>
      </c>
      <c r="AT740" s="1">
        <v>949.85</v>
      </c>
      <c r="AU740" s="1">
        <v>1</v>
      </c>
      <c r="AV740" s="1">
        <v>0</v>
      </c>
      <c r="AW740" s="1">
        <v>449.85</v>
      </c>
      <c r="AX740" s="1">
        <v>3</v>
      </c>
      <c r="AY740" s="5">
        <f t="shared" si="258"/>
        <v>0</v>
      </c>
      <c r="AZ740" s="1">
        <f t="shared" si="259"/>
        <v>0</v>
      </c>
      <c r="BA740" s="1">
        <f t="shared" si="260"/>
        <v>1349.55</v>
      </c>
      <c r="BB740" s="1">
        <f t="shared" si="261"/>
        <v>500</v>
      </c>
      <c r="BC740" s="1" t="s">
        <v>51</v>
      </c>
      <c r="BD740" s="1">
        <v>237</v>
      </c>
      <c r="BE740" s="1" t="s">
        <v>52</v>
      </c>
      <c r="BF740" s="1" t="s">
        <v>52</v>
      </c>
      <c r="BG740" s="1">
        <v>36</v>
      </c>
      <c r="BH740" s="1">
        <f t="shared" si="262"/>
        <v>0.32367004204706</v>
      </c>
      <c r="BI740" s="1">
        <f t="shared" si="263"/>
        <v>0.836002074941405</v>
      </c>
    </row>
    <row r="741" spans="1:61">
      <c r="A741" s="1">
        <v>362</v>
      </c>
      <c r="B741" s="1" t="s">
        <v>78</v>
      </c>
      <c r="C741" s="1" t="str">
        <f>_xlfn.XLOOKUP(A741,All!$A:$A,All!$C:$C,"")</f>
        <v>Cu-Cr-Ni-Si</v>
      </c>
      <c r="D741" s="1">
        <v>2</v>
      </c>
      <c r="E741" s="1" t="s">
        <v>1344</v>
      </c>
      <c r="F741" s="1">
        <f t="shared" si="242"/>
        <v>95.19</v>
      </c>
      <c r="G741" s="1">
        <v>0</v>
      </c>
      <c r="H741" s="1">
        <v>0.35</v>
      </c>
      <c r="I741" s="1">
        <v>0</v>
      </c>
      <c r="J741" s="1">
        <v>3.52</v>
      </c>
      <c r="K741" s="1">
        <v>0.94</v>
      </c>
      <c r="L741" s="1">
        <v>0</v>
      </c>
      <c r="M741" s="1" t="s">
        <v>1345</v>
      </c>
      <c r="N741" s="1" cm="1">
        <f t="array" ref="N741">(F741/$F$4)/SUMPRODUCT($F741:$L741/$F$4:$L$4)*100</f>
        <v>93.7318426462188</v>
      </c>
      <c r="O741" s="1" cm="1">
        <f t="array" ref="O741">(G741/$G$4)/SUMPRODUCT($F741:$L741/$F$4:$L$4)*100</f>
        <v>0</v>
      </c>
      <c r="P741" s="1" cm="1">
        <f t="array" ref="P741">(H741/$H$4)/SUMPRODUCT($F741:$L741/$F$4:$L$4)*100</f>
        <v>0.421193980318465</v>
      </c>
      <c r="Q741" s="1" cm="1">
        <f t="array" ref="Q741">(I741/$I$4)/SUMPRODUCT($F741:$L741/$F$4:$L$4)*100</f>
        <v>0</v>
      </c>
      <c r="R741" s="1" cm="1">
        <f t="array" ref="R741">(J741/$J$4)/SUMPRODUCT($F741:$L741/$F$4:$L$4)*100</f>
        <v>3.75267022576306</v>
      </c>
      <c r="S741" s="1" cm="1">
        <f t="array" ref="S741">(K741/$K$4)/SUMPRODUCT($F741:$L741/$F$4:$L$4)*100</f>
        <v>2.09429314769964</v>
      </c>
      <c r="T741" s="1" cm="1">
        <f t="array" ref="T741">(L741/$L$4)/SUMPRODUCT($F741:$L741/$F$4:$L$4)*100</f>
        <v>0</v>
      </c>
      <c r="U741" s="1">
        <f t="shared" si="243"/>
        <v>100</v>
      </c>
      <c r="V741" s="1">
        <f t="shared" si="244"/>
        <v>3.74468085106383</v>
      </c>
      <c r="W741" s="1">
        <f t="shared" si="245"/>
        <v>4.46</v>
      </c>
      <c r="X741" s="1">
        <f t="shared" si="246"/>
        <v>3.3088</v>
      </c>
      <c r="Y741" s="1">
        <f t="shared" si="247"/>
        <v>0</v>
      </c>
      <c r="Z741" s="1">
        <f t="shared" si="248"/>
        <v>0</v>
      </c>
      <c r="AA741" s="1">
        <f t="shared" si="249"/>
        <v>0</v>
      </c>
      <c r="AB741" s="1">
        <f t="shared" si="250"/>
        <v>0.35</v>
      </c>
      <c r="AC741" s="1">
        <f t="shared" si="251"/>
        <v>0</v>
      </c>
      <c r="AD741" s="1">
        <f t="shared" si="252"/>
        <v>1.20341137233847</v>
      </c>
      <c r="AE741" s="1">
        <f t="shared" si="253"/>
        <v>0.0784753363228699</v>
      </c>
      <c r="AF741" s="1">
        <f t="shared" si="254"/>
        <v>12.7428571428571</v>
      </c>
      <c r="AG741" s="1">
        <f t="shared" si="255"/>
        <v>1.561</v>
      </c>
      <c r="AH741" s="7">
        <f t="shared" si="256"/>
        <v>0.0626815735378118</v>
      </c>
      <c r="AI741" s="7" cm="1">
        <f t="array" ref="AI741">SQRT(SUMPRODUCT(N741:T741/100,(1-($N$4:$T$4/(SUMPRODUCT(N741:T741,$N$4:$T$4)/100)))^2))</f>
        <v>0.0198376741048979</v>
      </c>
      <c r="AJ741" s="7" cm="1">
        <f t="array" ref="AJ741">SUMPRODUCT(N741:T741,$N$3:$T$3)/100</f>
        <v>1.89936440146981</v>
      </c>
      <c r="AK741" s="7" cm="1">
        <f t="array" ref="AK741">SUMPRODUCT(N741:T741/100,($N$3:$T$3-(SUMPRODUCT(N741:T741,$N$3:$T$3)/100))^2)</f>
        <v>0.000245956417397622</v>
      </c>
      <c r="AL741" s="7" cm="1">
        <f t="array" ref="AL741">SUMPRODUCT(N741:T741/100,($N$2:$T$2-(SUMPRODUCT(N741:T741,$N$2:$T$2)/100))^2)</f>
        <v>1.12692716690925</v>
      </c>
      <c r="AM741" s="7" cm="1">
        <f t="array" ref="AM741">SUMPRODUCT(N741:T741,$N$2:$T$2)/100</f>
        <v>10.7948130783875</v>
      </c>
      <c r="AN741" s="1" cm="1">
        <f t="array" ref="AN741">SUMPRODUCT(N741:T741,$N$1:$T$1)/100</f>
        <v>1108.88113780742</v>
      </c>
      <c r="AO741" s="1" cm="1">
        <f t="array" ref="AO741">-8.314*SUMPRODUCT((N741:T741/100)*LN(N741:T741/100+0.000000000001))</f>
        <v>2.39332388030985</v>
      </c>
      <c r="AP741" s="1" cm="1">
        <f t="array" ref="AP741">SUMPRODUCT((N741:T741/100)^2)</f>
        <v>0.880430432783641</v>
      </c>
      <c r="AQ741" s="1" cm="1">
        <f t="array" ref="AQ741">1/SUMPRODUCT((N741:T741/100)^2)</f>
        <v>1.13580808064337</v>
      </c>
      <c r="AR741" s="1" t="s">
        <v>54</v>
      </c>
      <c r="AS741" s="6">
        <f t="shared" si="257"/>
        <v>0</v>
      </c>
      <c r="AT741" s="1">
        <v>949.85</v>
      </c>
      <c r="AU741" s="1">
        <v>1</v>
      </c>
      <c r="AV741" s="1">
        <v>0</v>
      </c>
      <c r="AW741" s="1">
        <v>449.85</v>
      </c>
      <c r="AX741" s="1">
        <v>4</v>
      </c>
      <c r="AY741" s="5">
        <f t="shared" si="258"/>
        <v>0</v>
      </c>
      <c r="AZ741" s="1">
        <f t="shared" si="259"/>
        <v>0</v>
      </c>
      <c r="BA741" s="1">
        <f t="shared" si="260"/>
        <v>1799.4</v>
      </c>
      <c r="BB741" s="1">
        <f t="shared" si="261"/>
        <v>500</v>
      </c>
      <c r="BC741" s="1" t="s">
        <v>51</v>
      </c>
      <c r="BD741" s="1">
        <v>257</v>
      </c>
      <c r="BE741" s="1" t="s">
        <v>52</v>
      </c>
      <c r="BF741" s="1" t="s">
        <v>52</v>
      </c>
      <c r="BG741" s="1">
        <v>36</v>
      </c>
      <c r="BH741" s="1">
        <f t="shared" si="262"/>
        <v>0.580888543218362</v>
      </c>
      <c r="BI741" s="1">
        <f t="shared" si="263"/>
        <v>0.804103761789322</v>
      </c>
    </row>
    <row r="742" spans="1:61">
      <c r="A742" s="1">
        <v>329</v>
      </c>
      <c r="B742" s="1" t="s">
        <v>78</v>
      </c>
      <c r="C742" s="1" t="str">
        <f>_xlfn.XLOOKUP(A742,All!$A:$A,All!$C:$C,"")</f>
        <v>Cu-Cr-Ni-Si</v>
      </c>
      <c r="D742" s="1">
        <v>2</v>
      </c>
      <c r="E742" s="1" t="s">
        <v>1344</v>
      </c>
      <c r="F742" s="1">
        <f t="shared" si="242"/>
        <v>95.19</v>
      </c>
      <c r="G742" s="1">
        <v>0</v>
      </c>
      <c r="H742" s="1">
        <v>0.35</v>
      </c>
      <c r="I742" s="1">
        <v>0</v>
      </c>
      <c r="J742" s="1">
        <v>3.52</v>
      </c>
      <c r="K742" s="1">
        <v>0.94</v>
      </c>
      <c r="L742" s="1">
        <v>0</v>
      </c>
      <c r="M742" s="1" t="s">
        <v>1345</v>
      </c>
      <c r="N742" s="1" cm="1">
        <f t="array" ref="N742">(F742/$F$4)/SUMPRODUCT($F742:$L742/$F$4:$L$4)*100</f>
        <v>93.7318426462188</v>
      </c>
      <c r="O742" s="1" cm="1">
        <f t="array" ref="O742">(G742/$G$4)/SUMPRODUCT($F742:$L742/$F$4:$L$4)*100</f>
        <v>0</v>
      </c>
      <c r="P742" s="1" cm="1">
        <f t="array" ref="P742">(H742/$H$4)/SUMPRODUCT($F742:$L742/$F$4:$L$4)*100</f>
        <v>0.421193980318465</v>
      </c>
      <c r="Q742" s="1" cm="1">
        <f t="array" ref="Q742">(I742/$I$4)/SUMPRODUCT($F742:$L742/$F$4:$L$4)*100</f>
        <v>0</v>
      </c>
      <c r="R742" s="1" cm="1">
        <f t="array" ref="R742">(J742/$J$4)/SUMPRODUCT($F742:$L742/$F$4:$L$4)*100</f>
        <v>3.75267022576306</v>
      </c>
      <c r="S742" s="1" cm="1">
        <f t="array" ref="S742">(K742/$K$4)/SUMPRODUCT($F742:$L742/$F$4:$L$4)*100</f>
        <v>2.09429314769964</v>
      </c>
      <c r="T742" s="1" cm="1">
        <f t="array" ref="T742">(L742/$L$4)/SUMPRODUCT($F742:$L742/$F$4:$L$4)*100</f>
        <v>0</v>
      </c>
      <c r="U742" s="1">
        <f t="shared" si="243"/>
        <v>100</v>
      </c>
      <c r="V742" s="1">
        <f t="shared" si="244"/>
        <v>3.74468085106383</v>
      </c>
      <c r="W742" s="1">
        <f t="shared" si="245"/>
        <v>4.46</v>
      </c>
      <c r="X742" s="1">
        <f t="shared" si="246"/>
        <v>3.3088</v>
      </c>
      <c r="Y742" s="1">
        <f t="shared" si="247"/>
        <v>0</v>
      </c>
      <c r="Z742" s="1">
        <f t="shared" si="248"/>
        <v>0</v>
      </c>
      <c r="AA742" s="1">
        <f t="shared" si="249"/>
        <v>0</v>
      </c>
      <c r="AB742" s="1">
        <f t="shared" si="250"/>
        <v>0.35</v>
      </c>
      <c r="AC742" s="1">
        <f t="shared" si="251"/>
        <v>0</v>
      </c>
      <c r="AD742" s="1">
        <f t="shared" si="252"/>
        <v>1.20341137233847</v>
      </c>
      <c r="AE742" s="1">
        <f t="shared" si="253"/>
        <v>0.0784753363228699</v>
      </c>
      <c r="AF742" s="1">
        <f t="shared" si="254"/>
        <v>12.7428571428571</v>
      </c>
      <c r="AG742" s="1">
        <f t="shared" si="255"/>
        <v>1.561</v>
      </c>
      <c r="AH742" s="7">
        <f t="shared" si="256"/>
        <v>0.0626815735378118</v>
      </c>
      <c r="AI742" s="7" cm="1">
        <f t="array" ref="AI742">SQRT(SUMPRODUCT(N742:T742/100,(1-($N$4:$T$4/(SUMPRODUCT(N742:T742,$N$4:$T$4)/100)))^2))</f>
        <v>0.0198376741048979</v>
      </c>
      <c r="AJ742" s="7" cm="1">
        <f t="array" ref="AJ742">SUMPRODUCT(N742:T742,$N$3:$T$3)/100</f>
        <v>1.89936440146981</v>
      </c>
      <c r="AK742" s="7" cm="1">
        <f t="array" ref="AK742">SUMPRODUCT(N742:T742/100,($N$3:$T$3-(SUMPRODUCT(N742:T742,$N$3:$T$3)/100))^2)</f>
        <v>0.000245956417397622</v>
      </c>
      <c r="AL742" s="7" cm="1">
        <f t="array" ref="AL742">SUMPRODUCT(N742:T742/100,($N$2:$T$2-(SUMPRODUCT(N742:T742,$N$2:$T$2)/100))^2)</f>
        <v>1.12692716690925</v>
      </c>
      <c r="AM742" s="7" cm="1">
        <f t="array" ref="AM742">SUMPRODUCT(N742:T742,$N$2:$T$2)/100</f>
        <v>10.7948130783875</v>
      </c>
      <c r="AN742" s="1" cm="1">
        <f t="array" ref="AN742">SUMPRODUCT(N742:T742,$N$1:$T$1)/100</f>
        <v>1108.88113780742</v>
      </c>
      <c r="AO742" s="1" cm="1">
        <f t="array" ref="AO742">-8.314*SUMPRODUCT((N742:T742/100)*LN(N742:T742/100+0.000000000001))</f>
        <v>2.39332388030985</v>
      </c>
      <c r="AP742" s="1" cm="1">
        <f t="array" ref="AP742">SUMPRODUCT((N742:T742/100)^2)</f>
        <v>0.880430432783641</v>
      </c>
      <c r="AQ742" s="1" cm="1">
        <f t="array" ref="AQ742">1/SUMPRODUCT((N742:T742/100)^2)</f>
        <v>1.13580808064337</v>
      </c>
      <c r="AR742" s="1" t="s">
        <v>54</v>
      </c>
      <c r="AS742" s="6">
        <f t="shared" si="257"/>
        <v>0</v>
      </c>
      <c r="AT742" s="1">
        <v>949.85</v>
      </c>
      <c r="AU742" s="1">
        <v>1</v>
      </c>
      <c r="AV742" s="1">
        <v>0</v>
      </c>
      <c r="AW742" s="1">
        <v>449.85</v>
      </c>
      <c r="AX742" s="1">
        <v>2</v>
      </c>
      <c r="AY742" s="5">
        <f t="shared" si="258"/>
        <v>0</v>
      </c>
      <c r="AZ742" s="1">
        <f t="shared" si="259"/>
        <v>0</v>
      </c>
      <c r="BA742" s="1">
        <f t="shared" si="260"/>
        <v>899.7</v>
      </c>
      <c r="BB742" s="1">
        <f t="shared" si="261"/>
        <v>500</v>
      </c>
      <c r="BC742" s="1" t="s">
        <v>51</v>
      </c>
      <c r="BD742" s="1">
        <v>224</v>
      </c>
      <c r="BE742" s="1" t="s">
        <v>52</v>
      </c>
      <c r="BF742" s="1" t="s">
        <v>52</v>
      </c>
      <c r="BG742" s="1">
        <v>33</v>
      </c>
      <c r="BH742" s="1">
        <f t="shared" si="262"/>
        <v>0.156478016285713</v>
      </c>
      <c r="BI742" s="1">
        <f t="shared" si="263"/>
        <v>0.889296449334854</v>
      </c>
    </row>
    <row r="743" spans="1:61">
      <c r="A743" s="1">
        <v>301</v>
      </c>
      <c r="B743" s="1" t="s">
        <v>78</v>
      </c>
      <c r="C743" s="1" t="str">
        <f>_xlfn.XLOOKUP(A743,All!$A:$A,All!$C:$C,"")</f>
        <v>Cu-Cr-Ni-Si</v>
      </c>
      <c r="D743" s="1">
        <v>2</v>
      </c>
      <c r="E743" s="1" t="s">
        <v>1344</v>
      </c>
      <c r="F743" s="1">
        <f t="shared" si="242"/>
        <v>95.19</v>
      </c>
      <c r="G743" s="1">
        <v>0</v>
      </c>
      <c r="H743" s="1">
        <v>0.35</v>
      </c>
      <c r="I743" s="1">
        <v>0</v>
      </c>
      <c r="J743" s="1">
        <v>3.52</v>
      </c>
      <c r="K743" s="1">
        <v>0.94</v>
      </c>
      <c r="L743" s="1">
        <v>0</v>
      </c>
      <c r="M743" s="1" t="s">
        <v>1345</v>
      </c>
      <c r="N743" s="1" cm="1">
        <f t="array" ref="N743">(F743/$F$4)/SUMPRODUCT($F743:$L743/$F$4:$L$4)*100</f>
        <v>93.7318426462188</v>
      </c>
      <c r="O743" s="1" cm="1">
        <f t="array" ref="O743">(G743/$G$4)/SUMPRODUCT($F743:$L743/$F$4:$L$4)*100</f>
        <v>0</v>
      </c>
      <c r="P743" s="1" cm="1">
        <f t="array" ref="P743">(H743/$H$4)/SUMPRODUCT($F743:$L743/$F$4:$L$4)*100</f>
        <v>0.421193980318465</v>
      </c>
      <c r="Q743" s="1" cm="1">
        <f t="array" ref="Q743">(I743/$I$4)/SUMPRODUCT($F743:$L743/$F$4:$L$4)*100</f>
        <v>0</v>
      </c>
      <c r="R743" s="1" cm="1">
        <f t="array" ref="R743">(J743/$J$4)/SUMPRODUCT($F743:$L743/$F$4:$L$4)*100</f>
        <v>3.75267022576306</v>
      </c>
      <c r="S743" s="1" cm="1">
        <f t="array" ref="S743">(K743/$K$4)/SUMPRODUCT($F743:$L743/$F$4:$L$4)*100</f>
        <v>2.09429314769964</v>
      </c>
      <c r="T743" s="1" cm="1">
        <f t="array" ref="T743">(L743/$L$4)/SUMPRODUCT($F743:$L743/$F$4:$L$4)*100</f>
        <v>0</v>
      </c>
      <c r="U743" s="1">
        <f t="shared" si="243"/>
        <v>100</v>
      </c>
      <c r="V743" s="1">
        <f t="shared" si="244"/>
        <v>3.74468085106383</v>
      </c>
      <c r="W743" s="1">
        <f t="shared" si="245"/>
        <v>4.46</v>
      </c>
      <c r="X743" s="1">
        <f t="shared" si="246"/>
        <v>3.3088</v>
      </c>
      <c r="Y743" s="1">
        <f t="shared" si="247"/>
        <v>0</v>
      </c>
      <c r="Z743" s="1">
        <f t="shared" si="248"/>
        <v>0</v>
      </c>
      <c r="AA743" s="1">
        <f t="shared" si="249"/>
        <v>0</v>
      </c>
      <c r="AB743" s="1">
        <f t="shared" si="250"/>
        <v>0.35</v>
      </c>
      <c r="AC743" s="1">
        <f t="shared" si="251"/>
        <v>0</v>
      </c>
      <c r="AD743" s="1">
        <f t="shared" si="252"/>
        <v>1.20341137233847</v>
      </c>
      <c r="AE743" s="1">
        <f t="shared" si="253"/>
        <v>0.0784753363228699</v>
      </c>
      <c r="AF743" s="1">
        <f t="shared" si="254"/>
        <v>12.7428571428571</v>
      </c>
      <c r="AG743" s="1">
        <f t="shared" si="255"/>
        <v>1.561</v>
      </c>
      <c r="AH743" s="7">
        <f t="shared" si="256"/>
        <v>0.0626815735378118</v>
      </c>
      <c r="AI743" s="7" cm="1">
        <f t="array" ref="AI743">SQRT(SUMPRODUCT(N743:T743/100,(1-($N$4:$T$4/(SUMPRODUCT(N743:T743,$N$4:$T$4)/100)))^2))</f>
        <v>0.0198376741048979</v>
      </c>
      <c r="AJ743" s="7" cm="1">
        <f t="array" ref="AJ743">SUMPRODUCT(N743:T743,$N$3:$T$3)/100</f>
        <v>1.89936440146981</v>
      </c>
      <c r="AK743" s="7" cm="1">
        <f t="array" ref="AK743">SUMPRODUCT(N743:T743/100,($N$3:$T$3-(SUMPRODUCT(N743:T743,$N$3:$T$3)/100))^2)</f>
        <v>0.000245956417397622</v>
      </c>
      <c r="AL743" s="7" cm="1">
        <f t="array" ref="AL743">SUMPRODUCT(N743:T743/100,($N$2:$T$2-(SUMPRODUCT(N743:T743,$N$2:$T$2)/100))^2)</f>
        <v>1.12692716690925</v>
      </c>
      <c r="AM743" s="7" cm="1">
        <f t="array" ref="AM743">SUMPRODUCT(N743:T743,$N$2:$T$2)/100</f>
        <v>10.7948130783875</v>
      </c>
      <c r="AN743" s="1" cm="1">
        <f t="array" ref="AN743">SUMPRODUCT(N743:T743,$N$1:$T$1)/100</f>
        <v>1108.88113780742</v>
      </c>
      <c r="AO743" s="1" cm="1">
        <f t="array" ref="AO743">-8.314*SUMPRODUCT((N743:T743/100)*LN(N743:T743/100+0.000000000001))</f>
        <v>2.39332388030985</v>
      </c>
      <c r="AP743" s="1" cm="1">
        <f t="array" ref="AP743">SUMPRODUCT((N743:T743/100)^2)</f>
        <v>0.880430432783641</v>
      </c>
      <c r="AQ743" s="1" cm="1">
        <f t="array" ref="AQ743">1/SUMPRODUCT((N743:T743/100)^2)</f>
        <v>1.13580808064337</v>
      </c>
      <c r="AR743" s="1" t="s">
        <v>54</v>
      </c>
      <c r="AS743" s="6">
        <f t="shared" si="257"/>
        <v>0</v>
      </c>
      <c r="AT743" s="1">
        <v>949.85</v>
      </c>
      <c r="AU743" s="1">
        <v>1</v>
      </c>
      <c r="AV743" s="1">
        <v>0</v>
      </c>
      <c r="AW743" s="1">
        <v>449.85</v>
      </c>
      <c r="AX743" s="1">
        <v>1</v>
      </c>
      <c r="AY743" s="5">
        <f t="shared" si="258"/>
        <v>0</v>
      </c>
      <c r="AZ743" s="1">
        <f t="shared" si="259"/>
        <v>0</v>
      </c>
      <c r="BA743" s="1">
        <f t="shared" si="260"/>
        <v>449.85</v>
      </c>
      <c r="BB743" s="1">
        <f t="shared" si="261"/>
        <v>500</v>
      </c>
      <c r="BC743" s="1" t="s">
        <v>51</v>
      </c>
      <c r="BD743" s="1">
        <v>140</v>
      </c>
      <c r="BE743" s="1" t="s">
        <v>52</v>
      </c>
      <c r="BF743" s="1" t="s">
        <v>52</v>
      </c>
      <c r="BG743" s="1">
        <v>32</v>
      </c>
      <c r="BH743" s="1">
        <f t="shared" si="262"/>
        <v>-0.923839688633758</v>
      </c>
      <c r="BI743" s="1">
        <f t="shared" si="263"/>
        <v>1.0639187054379</v>
      </c>
    </row>
    <row r="744" spans="1:61">
      <c r="A744" s="1">
        <v>489</v>
      </c>
      <c r="B744" s="1" t="s">
        <v>95</v>
      </c>
      <c r="C744" s="1" t="str">
        <f>_xlfn.XLOOKUP(A744,All!$A:$A,All!$C:$C,"")</f>
        <v>Cu-Cr-Ni-Si</v>
      </c>
      <c r="D744" s="1">
        <v>2</v>
      </c>
      <c r="E744" s="1" t="s">
        <v>1344</v>
      </c>
      <c r="F744" s="1">
        <f t="shared" si="242"/>
        <v>97.28</v>
      </c>
      <c r="G744" s="1">
        <v>0</v>
      </c>
      <c r="H744" s="1">
        <v>0.4</v>
      </c>
      <c r="I744" s="1">
        <v>0</v>
      </c>
      <c r="J744" s="1">
        <v>1.83</v>
      </c>
      <c r="K744" s="1">
        <v>0.49</v>
      </c>
      <c r="L744" s="1">
        <v>0</v>
      </c>
      <c r="M744" s="1" t="s">
        <v>1345</v>
      </c>
      <c r="N744" s="1" cm="1">
        <f t="array" ref="N744">(F744/$F$4)/SUMPRODUCT($F744:$L744/$F$4:$L$4)*100</f>
        <v>96.4516205144167</v>
      </c>
      <c r="O744" s="1" cm="1">
        <f t="array" ref="O744">(G744/$G$4)/SUMPRODUCT($F744:$L744/$F$4:$L$4)*100</f>
        <v>0</v>
      </c>
      <c r="P744" s="1" cm="1">
        <f t="array" ref="P744">(H744/$H$4)/SUMPRODUCT($F744:$L744/$F$4:$L$4)*100</f>
        <v>0.484690203048982</v>
      </c>
      <c r="Q744" s="1" cm="1">
        <f t="array" ref="Q744">(I744/$I$4)/SUMPRODUCT($F744:$L744/$F$4:$L$4)*100</f>
        <v>0</v>
      </c>
      <c r="R744" s="1" cm="1">
        <f t="array" ref="R744">(J744/$J$4)/SUMPRODUCT($F744:$L744/$F$4:$L$4)*100</f>
        <v>1.96444089541576</v>
      </c>
      <c r="S744" s="1" cm="1">
        <f t="array" ref="S744">(K744/$K$4)/SUMPRODUCT($F744:$L744/$F$4:$L$4)*100</f>
        <v>1.09924838711858</v>
      </c>
      <c r="T744" s="1" cm="1">
        <f t="array" ref="T744">(L744/$L$4)/SUMPRODUCT($F744:$L744/$F$4:$L$4)*100</f>
        <v>0</v>
      </c>
      <c r="U744" s="1">
        <f t="shared" si="243"/>
        <v>100</v>
      </c>
      <c r="V744" s="1">
        <f t="shared" si="244"/>
        <v>3.73469387755102</v>
      </c>
      <c r="W744" s="1">
        <f t="shared" si="245"/>
        <v>2.32</v>
      </c>
      <c r="X744" s="1">
        <f t="shared" si="246"/>
        <v>0.8967</v>
      </c>
      <c r="Y744" s="1">
        <f t="shared" si="247"/>
        <v>0</v>
      </c>
      <c r="Z744" s="1">
        <f t="shared" si="248"/>
        <v>0</v>
      </c>
      <c r="AA744" s="1">
        <f t="shared" si="249"/>
        <v>0</v>
      </c>
      <c r="AB744" s="1">
        <f t="shared" si="250"/>
        <v>0.4</v>
      </c>
      <c r="AC744" s="1">
        <f t="shared" si="251"/>
        <v>0</v>
      </c>
      <c r="AD744" s="1">
        <f t="shared" si="252"/>
        <v>1.21172550762246</v>
      </c>
      <c r="AE744" s="1">
        <f t="shared" si="253"/>
        <v>0.172413793103448</v>
      </c>
      <c r="AF744" s="1">
        <f t="shared" si="254"/>
        <v>5.8</v>
      </c>
      <c r="AG744" s="1">
        <f t="shared" si="255"/>
        <v>0.928</v>
      </c>
      <c r="AH744" s="7">
        <f t="shared" si="256"/>
        <v>0.0354837948558333</v>
      </c>
      <c r="AI744" s="7" cm="1">
        <f t="array" ref="AI744">SQRT(SUMPRODUCT(N744:T744/100,(1-($N$4:$T$4/(SUMPRODUCT(N744:T744,$N$4:$T$4)/100)))^2))</f>
        <v>0.0144792980615485</v>
      </c>
      <c r="AJ744" s="7" cm="1">
        <f t="array" ref="AJ744">SUMPRODUCT(N744:T744,$N$3:$T$3)/100</f>
        <v>1.89903318760222</v>
      </c>
      <c r="AK744" s="7" cm="1">
        <f t="array" ref="AK744">SUMPRODUCT(N744:T744/100,($N$3:$T$3-(SUMPRODUCT(N744:T744,$N$3:$T$3)/100))^2)</f>
        <v>0.000280211271639136</v>
      </c>
      <c r="AL744" s="7" cm="1">
        <f t="array" ref="AL744">SUMPRODUCT(N744:T744/100,($N$2:$T$2-(SUMPRODUCT(N744:T744,$N$2:$T$2)/100))^2)</f>
        <v>0.664849673133384</v>
      </c>
      <c r="AM744" s="7" cm="1">
        <f t="array" ref="AM744">SUMPRODUCT(N744:T744,$N$2:$T$2)/100</f>
        <v>10.8791736937951</v>
      </c>
      <c r="AN744" s="1" cm="1">
        <f t="array" ref="AN744">SUMPRODUCT(N744:T744,$N$1:$T$1)/100</f>
        <v>1099.50259581777</v>
      </c>
      <c r="AO744" s="1" cm="1">
        <f t="array" ref="AO744">-8.314*SUMPRODUCT((N744:T744/100)*LN(N744:T744/100+0.000000000001))</f>
        <v>1.55855646097771</v>
      </c>
      <c r="AP744" s="1" cm="1">
        <f t="array" ref="AP744">SUMPRODUCT((N744:T744/100)^2)</f>
        <v>0.930821739949814</v>
      </c>
      <c r="AQ744" s="1" cm="1">
        <f t="array" ref="AQ744">1/SUMPRODUCT((N744:T744/100)^2)</f>
        <v>1.07431955774251</v>
      </c>
      <c r="AR744" s="1" t="s">
        <v>50</v>
      </c>
      <c r="AS744" s="6">
        <f t="shared" si="257"/>
        <v>1</v>
      </c>
      <c r="AT744" s="1">
        <v>959.85</v>
      </c>
      <c r="AU744" s="1">
        <v>1</v>
      </c>
      <c r="AV744" s="1">
        <v>60</v>
      </c>
      <c r="AW744" s="1">
        <v>399.85</v>
      </c>
      <c r="AX744" s="1">
        <v>1</v>
      </c>
      <c r="AY744" s="5">
        <f t="shared" si="258"/>
        <v>239.91</v>
      </c>
      <c r="AZ744" s="1">
        <f t="shared" si="259"/>
        <v>0.6</v>
      </c>
      <c r="BA744" s="1">
        <f t="shared" si="260"/>
        <v>399.85</v>
      </c>
      <c r="BB744" s="1">
        <f t="shared" si="261"/>
        <v>560</v>
      </c>
      <c r="BC744" s="1" t="s">
        <v>51</v>
      </c>
      <c r="BD744" s="1">
        <v>194</v>
      </c>
      <c r="BE744" s="1" t="s">
        <v>52</v>
      </c>
      <c r="BF744" s="1" t="s">
        <v>52</v>
      </c>
      <c r="BG744" s="1">
        <v>32</v>
      </c>
      <c r="BH744" s="1">
        <f t="shared" si="262"/>
        <v>-0.229349735471241</v>
      </c>
      <c r="BI744" s="1">
        <f t="shared" si="263"/>
        <v>0.953609151008525</v>
      </c>
    </row>
    <row r="745" spans="1:61">
      <c r="A745" s="1">
        <v>461</v>
      </c>
      <c r="B745" s="1" t="s">
        <v>95</v>
      </c>
      <c r="C745" s="1" t="str">
        <f>_xlfn.XLOOKUP(A745,All!$A:$A,All!$C:$C,"")</f>
        <v>Cu-Cr-Ni-Si</v>
      </c>
      <c r="D745" s="1">
        <v>2</v>
      </c>
      <c r="E745" s="1" t="s">
        <v>1344</v>
      </c>
      <c r="F745" s="1">
        <f t="shared" si="242"/>
        <v>97.28</v>
      </c>
      <c r="G745" s="1">
        <v>0</v>
      </c>
      <c r="H745" s="1">
        <v>0.4</v>
      </c>
      <c r="I745" s="1">
        <v>0</v>
      </c>
      <c r="J745" s="1">
        <v>1.83</v>
      </c>
      <c r="K745" s="1">
        <v>0.49</v>
      </c>
      <c r="L745" s="1">
        <v>0</v>
      </c>
      <c r="M745" s="1" t="s">
        <v>1345</v>
      </c>
      <c r="N745" s="1" cm="1">
        <f t="array" ref="N745">(F745/$F$4)/SUMPRODUCT($F745:$L745/$F$4:$L$4)*100</f>
        <v>96.4516205144167</v>
      </c>
      <c r="O745" s="1" cm="1">
        <f t="array" ref="O745">(G745/$G$4)/SUMPRODUCT($F745:$L745/$F$4:$L$4)*100</f>
        <v>0</v>
      </c>
      <c r="P745" s="1" cm="1">
        <f t="array" ref="P745">(H745/$H$4)/SUMPRODUCT($F745:$L745/$F$4:$L$4)*100</f>
        <v>0.484690203048982</v>
      </c>
      <c r="Q745" s="1" cm="1">
        <f t="array" ref="Q745">(I745/$I$4)/SUMPRODUCT($F745:$L745/$F$4:$L$4)*100</f>
        <v>0</v>
      </c>
      <c r="R745" s="1" cm="1">
        <f t="array" ref="R745">(J745/$J$4)/SUMPRODUCT($F745:$L745/$F$4:$L$4)*100</f>
        <v>1.96444089541576</v>
      </c>
      <c r="S745" s="1" cm="1">
        <f t="array" ref="S745">(K745/$K$4)/SUMPRODUCT($F745:$L745/$F$4:$L$4)*100</f>
        <v>1.09924838711858</v>
      </c>
      <c r="T745" s="1" cm="1">
        <f t="array" ref="T745">(L745/$L$4)/SUMPRODUCT($F745:$L745/$F$4:$L$4)*100</f>
        <v>0</v>
      </c>
      <c r="U745" s="1">
        <f t="shared" si="243"/>
        <v>100</v>
      </c>
      <c r="V745" s="1">
        <f t="shared" si="244"/>
        <v>3.73469387755102</v>
      </c>
      <c r="W745" s="1">
        <f t="shared" si="245"/>
        <v>2.32</v>
      </c>
      <c r="X745" s="1">
        <f t="shared" si="246"/>
        <v>0.8967</v>
      </c>
      <c r="Y745" s="1">
        <f t="shared" si="247"/>
        <v>0</v>
      </c>
      <c r="Z745" s="1">
        <f t="shared" si="248"/>
        <v>0</v>
      </c>
      <c r="AA745" s="1">
        <f t="shared" si="249"/>
        <v>0</v>
      </c>
      <c r="AB745" s="1">
        <f t="shared" si="250"/>
        <v>0.4</v>
      </c>
      <c r="AC745" s="1">
        <f t="shared" si="251"/>
        <v>0</v>
      </c>
      <c r="AD745" s="1">
        <f t="shared" si="252"/>
        <v>1.21172550762246</v>
      </c>
      <c r="AE745" s="1">
        <f t="shared" si="253"/>
        <v>0.172413793103448</v>
      </c>
      <c r="AF745" s="1">
        <f t="shared" si="254"/>
        <v>5.8</v>
      </c>
      <c r="AG745" s="1">
        <f t="shared" si="255"/>
        <v>0.928</v>
      </c>
      <c r="AH745" s="7">
        <f t="shared" si="256"/>
        <v>0.0354837948558333</v>
      </c>
      <c r="AI745" s="7" cm="1">
        <f t="array" ref="AI745">SQRT(SUMPRODUCT(N745:T745/100,(1-($N$4:$T$4/(SUMPRODUCT(N745:T745,$N$4:$T$4)/100)))^2))</f>
        <v>0.0144792980615485</v>
      </c>
      <c r="AJ745" s="7" cm="1">
        <f t="array" ref="AJ745">SUMPRODUCT(N745:T745,$N$3:$T$3)/100</f>
        <v>1.89903318760222</v>
      </c>
      <c r="AK745" s="7" cm="1">
        <f t="array" ref="AK745">SUMPRODUCT(N745:T745/100,($N$3:$T$3-(SUMPRODUCT(N745:T745,$N$3:$T$3)/100))^2)</f>
        <v>0.000280211271639136</v>
      </c>
      <c r="AL745" s="7" cm="1">
        <f t="array" ref="AL745">SUMPRODUCT(N745:T745/100,($N$2:$T$2-(SUMPRODUCT(N745:T745,$N$2:$T$2)/100))^2)</f>
        <v>0.664849673133384</v>
      </c>
      <c r="AM745" s="7" cm="1">
        <f t="array" ref="AM745">SUMPRODUCT(N745:T745,$N$2:$T$2)/100</f>
        <v>10.8791736937951</v>
      </c>
      <c r="AN745" s="1" cm="1">
        <f t="array" ref="AN745">SUMPRODUCT(N745:T745,$N$1:$T$1)/100</f>
        <v>1099.50259581777</v>
      </c>
      <c r="AO745" s="1" cm="1">
        <f t="array" ref="AO745">-8.314*SUMPRODUCT((N745:T745/100)*LN(N745:T745/100+0.000000000001))</f>
        <v>1.55855646097771</v>
      </c>
      <c r="AP745" s="1" cm="1">
        <f t="array" ref="AP745">SUMPRODUCT((N745:T745/100)^2)</f>
        <v>0.930821739949814</v>
      </c>
      <c r="AQ745" s="1" cm="1">
        <f t="array" ref="AQ745">1/SUMPRODUCT((N745:T745/100)^2)</f>
        <v>1.07431955774251</v>
      </c>
      <c r="AR745" s="1" t="s">
        <v>50</v>
      </c>
      <c r="AS745" s="6">
        <f t="shared" si="257"/>
        <v>1</v>
      </c>
      <c r="AT745" s="1">
        <v>959.85</v>
      </c>
      <c r="AU745" s="1">
        <v>1</v>
      </c>
      <c r="AV745" s="1">
        <v>60</v>
      </c>
      <c r="AW745" s="1">
        <v>449.85</v>
      </c>
      <c r="AX745" s="1">
        <v>0.167</v>
      </c>
      <c r="AY745" s="5">
        <f t="shared" si="258"/>
        <v>269.91</v>
      </c>
      <c r="AZ745" s="1">
        <f t="shared" si="259"/>
        <v>0.1002</v>
      </c>
      <c r="BA745" s="1">
        <f t="shared" si="260"/>
        <v>75.12495</v>
      </c>
      <c r="BB745" s="1">
        <f t="shared" si="261"/>
        <v>510</v>
      </c>
      <c r="BC745" s="1" t="s">
        <v>51</v>
      </c>
      <c r="BD745" s="1">
        <v>206</v>
      </c>
      <c r="BE745" s="1" t="s">
        <v>52</v>
      </c>
      <c r="BF745" s="1" t="s">
        <v>52</v>
      </c>
      <c r="BG745" s="1">
        <v>31</v>
      </c>
      <c r="BH745" s="1">
        <f t="shared" si="262"/>
        <v>-0.0750186347684595</v>
      </c>
      <c r="BI745" s="1">
        <f t="shared" si="263"/>
        <v>0.941420641279253</v>
      </c>
    </row>
    <row r="746" spans="1:61">
      <c r="A746" s="1">
        <v>18</v>
      </c>
      <c r="B746" s="1" t="s">
        <v>58</v>
      </c>
      <c r="C746" s="1" t="str">
        <f>_xlfn.XLOOKUP(A746,All!$A:$A,All!$C:$C,"")</f>
        <v>Cu-Cr-Ni-Si</v>
      </c>
      <c r="D746" s="1">
        <v>2</v>
      </c>
      <c r="E746" s="1" t="s">
        <v>1344</v>
      </c>
      <c r="F746" s="1">
        <f t="shared" si="242"/>
        <v>95.6</v>
      </c>
      <c r="G746" s="1">
        <v>0</v>
      </c>
      <c r="H746" s="1">
        <v>0.8</v>
      </c>
      <c r="I746" s="1">
        <v>0</v>
      </c>
      <c r="J746" s="1">
        <v>2.8</v>
      </c>
      <c r="K746" s="1">
        <v>0.8</v>
      </c>
      <c r="L746" s="1">
        <v>0</v>
      </c>
      <c r="M746" s="1" t="s">
        <v>1345</v>
      </c>
      <c r="N746" s="1" cm="1">
        <f t="array" ref="N746">(F746/$F$4)/SUMPRODUCT($F746:$L746/$F$4:$L$4)*100</f>
        <v>94.262111876128</v>
      </c>
      <c r="O746" s="1" cm="1">
        <f t="array" ref="O746">(G746/$G$4)/SUMPRODUCT($F746:$L746/$F$4:$L$4)*100</f>
        <v>0</v>
      </c>
      <c r="P746" s="1" cm="1">
        <f t="array" ref="P746">(H746/$H$4)/SUMPRODUCT($F746:$L746/$F$4:$L$4)*100</f>
        <v>0.964023328682256</v>
      </c>
      <c r="Q746" s="1" cm="1">
        <f t="array" ref="Q746">(I746/$I$4)/SUMPRODUCT($F746:$L746/$F$4:$L$4)*100</f>
        <v>0</v>
      </c>
      <c r="R746" s="1" cm="1">
        <f t="array" ref="R746">(J746/$J$4)/SUMPRODUCT($F746:$L746/$F$4:$L$4)*100</f>
        <v>2.98909153550797</v>
      </c>
      <c r="S746" s="1" cm="1">
        <f t="array" ref="S746">(K746/$K$4)/SUMPRODUCT($F746:$L746/$F$4:$L$4)*100</f>
        <v>1.78477325968177</v>
      </c>
      <c r="T746" s="1" cm="1">
        <f t="array" ref="T746">(L746/$L$4)/SUMPRODUCT($F746:$L746/$F$4:$L$4)*100</f>
        <v>0</v>
      </c>
      <c r="U746" s="1">
        <f t="shared" si="243"/>
        <v>100</v>
      </c>
      <c r="V746" s="1">
        <f t="shared" si="244"/>
        <v>3.5</v>
      </c>
      <c r="W746" s="1">
        <f t="shared" si="245"/>
        <v>3.6</v>
      </c>
      <c r="X746" s="1">
        <f t="shared" si="246"/>
        <v>2.24</v>
      </c>
      <c r="Y746" s="1">
        <f t="shared" si="247"/>
        <v>0</v>
      </c>
      <c r="Z746" s="1">
        <f t="shared" si="248"/>
        <v>0</v>
      </c>
      <c r="AA746" s="1">
        <f t="shared" si="249"/>
        <v>0</v>
      </c>
      <c r="AB746" s="1">
        <f t="shared" si="250"/>
        <v>0.8</v>
      </c>
      <c r="AC746" s="1">
        <f t="shared" si="251"/>
        <v>0</v>
      </c>
      <c r="AD746" s="1">
        <f t="shared" si="252"/>
        <v>1.20502916085282</v>
      </c>
      <c r="AE746" s="1">
        <f t="shared" si="253"/>
        <v>0.222222222222222</v>
      </c>
      <c r="AF746" s="1">
        <f t="shared" si="254"/>
        <v>4.5</v>
      </c>
      <c r="AG746" s="1">
        <f t="shared" si="255"/>
        <v>2.88</v>
      </c>
      <c r="AH746" s="7">
        <f t="shared" si="256"/>
        <v>0.05737888123872</v>
      </c>
      <c r="AI746" s="7" cm="1">
        <f t="array" ref="AI746">SQRT(SUMPRODUCT(N746:T746/100,(1-($N$4:$T$4/(SUMPRODUCT(N746:T746,$N$4:$T$4)/100)))^2))</f>
        <v>0.018311254223706</v>
      </c>
      <c r="AJ746" s="7" cm="1">
        <f t="array" ref="AJ746">SUMPRODUCT(N746:T746,$N$3:$T$3)/100</f>
        <v>1.89798525316471</v>
      </c>
      <c r="AK746" s="7" cm="1">
        <f t="array" ref="AK746">SUMPRODUCT(N746:T746/100,($N$3:$T$3-(SUMPRODUCT(N746:T746,$N$3:$T$3)/100))^2)</f>
        <v>0.00055420732404619</v>
      </c>
      <c r="AL746" s="7" cm="1">
        <f t="array" ref="AL746">SUMPRODUCT(N746:T746/100,($N$2:$T$2-(SUMPRODUCT(N746:T746,$N$2:$T$2)/100))^2)</f>
        <v>1.10421600283618</v>
      </c>
      <c r="AM746" s="7" cm="1">
        <f t="array" ref="AM746">SUMPRODUCT(N746:T746,$N$2:$T$2)/100</f>
        <v>10.7969737900331</v>
      </c>
      <c r="AN746" s="1" cm="1">
        <f t="array" ref="AN746">SUMPRODUCT(N746:T746,$N$1:$T$1)/100</f>
        <v>1109.49761844237</v>
      </c>
      <c r="AO746" s="1" cm="1">
        <f t="array" ref="AO746">-8.314*SUMPRODUCT((N746:T746/100)*LN(N746:T746/100+0.000000000001))</f>
        <v>2.30484318969829</v>
      </c>
      <c r="AP746" s="1" cm="1">
        <f t="array" ref="AP746">SUMPRODUCT((N746:T746/100)^2)</f>
        <v>0.889839516012204</v>
      </c>
      <c r="AQ746" s="1" cm="1">
        <f t="array" ref="AQ746">1/SUMPRODUCT((N746:T746/100)^2)</f>
        <v>1.12379814787444</v>
      </c>
      <c r="AR746" s="1" t="s">
        <v>50</v>
      </c>
      <c r="AS746" s="6">
        <f t="shared" si="257"/>
        <v>1</v>
      </c>
      <c r="AT746" s="1">
        <v>899.85</v>
      </c>
      <c r="AU746" s="1">
        <v>2</v>
      </c>
      <c r="AV746" s="1">
        <v>50</v>
      </c>
      <c r="AW746" s="1">
        <v>499.85</v>
      </c>
      <c r="AX746" s="1">
        <v>0.5</v>
      </c>
      <c r="AY746" s="5">
        <f t="shared" si="258"/>
        <v>249.925</v>
      </c>
      <c r="AZ746" s="1">
        <f t="shared" si="259"/>
        <v>0.25</v>
      </c>
      <c r="BA746" s="1">
        <f t="shared" si="260"/>
        <v>249.925</v>
      </c>
      <c r="BB746" s="1">
        <f t="shared" si="261"/>
        <v>400</v>
      </c>
      <c r="BC746" s="1" t="s">
        <v>51</v>
      </c>
      <c r="BD746" s="1">
        <v>210</v>
      </c>
      <c r="BE746" s="1" t="s">
        <v>52</v>
      </c>
      <c r="BF746" s="1" t="s">
        <v>52</v>
      </c>
      <c r="BG746" s="1">
        <v>31</v>
      </c>
      <c r="BH746" s="1">
        <f t="shared" si="262"/>
        <v>-0.023574934534199</v>
      </c>
      <c r="BI746" s="1">
        <f t="shared" si="263"/>
        <v>0.934277126829998</v>
      </c>
    </row>
    <row r="747" spans="1:61">
      <c r="A747" s="1">
        <v>488</v>
      </c>
      <c r="B747" s="1" t="s">
        <v>95</v>
      </c>
      <c r="C747" s="1" t="str">
        <f>_xlfn.XLOOKUP(A747,All!$A:$A,All!$C:$C,"")</f>
        <v>Cu-Cr-Ni-Si</v>
      </c>
      <c r="D747" s="1">
        <v>2</v>
      </c>
      <c r="E747" s="1" t="s">
        <v>1344</v>
      </c>
      <c r="F747" s="1">
        <f t="shared" si="242"/>
        <v>97.28</v>
      </c>
      <c r="G747" s="1">
        <v>0</v>
      </c>
      <c r="H747" s="1">
        <v>0.4</v>
      </c>
      <c r="I747" s="1">
        <v>0</v>
      </c>
      <c r="J747" s="1">
        <v>1.83</v>
      </c>
      <c r="K747" s="1">
        <v>0.49</v>
      </c>
      <c r="L747" s="1">
        <v>0</v>
      </c>
      <c r="M747" s="1" t="s">
        <v>1345</v>
      </c>
      <c r="N747" s="1" cm="1">
        <f t="array" ref="N747">(F747/$F$4)/SUMPRODUCT($F747:$L747/$F$4:$L$4)*100</f>
        <v>96.4516205144167</v>
      </c>
      <c r="O747" s="1" cm="1">
        <f t="array" ref="O747">(G747/$G$4)/SUMPRODUCT($F747:$L747/$F$4:$L$4)*100</f>
        <v>0</v>
      </c>
      <c r="P747" s="1" cm="1">
        <f t="array" ref="P747">(H747/$H$4)/SUMPRODUCT($F747:$L747/$F$4:$L$4)*100</f>
        <v>0.484690203048982</v>
      </c>
      <c r="Q747" s="1" cm="1">
        <f t="array" ref="Q747">(I747/$I$4)/SUMPRODUCT($F747:$L747/$F$4:$L$4)*100</f>
        <v>0</v>
      </c>
      <c r="R747" s="1" cm="1">
        <f t="array" ref="R747">(J747/$J$4)/SUMPRODUCT($F747:$L747/$F$4:$L$4)*100</f>
        <v>1.96444089541576</v>
      </c>
      <c r="S747" s="1" cm="1">
        <f t="array" ref="S747">(K747/$K$4)/SUMPRODUCT($F747:$L747/$F$4:$L$4)*100</f>
        <v>1.09924838711858</v>
      </c>
      <c r="T747" s="1" cm="1">
        <f t="array" ref="T747">(L747/$L$4)/SUMPRODUCT($F747:$L747/$F$4:$L$4)*100</f>
        <v>0</v>
      </c>
      <c r="U747" s="1">
        <f t="shared" si="243"/>
        <v>100</v>
      </c>
      <c r="V747" s="1">
        <f t="shared" si="244"/>
        <v>3.73469387755102</v>
      </c>
      <c r="W747" s="1">
        <f t="shared" si="245"/>
        <v>2.32</v>
      </c>
      <c r="X747" s="1">
        <f t="shared" si="246"/>
        <v>0.8967</v>
      </c>
      <c r="Y747" s="1">
        <f t="shared" si="247"/>
        <v>0</v>
      </c>
      <c r="Z747" s="1">
        <f t="shared" si="248"/>
        <v>0</v>
      </c>
      <c r="AA747" s="1">
        <f t="shared" si="249"/>
        <v>0</v>
      </c>
      <c r="AB747" s="1">
        <f t="shared" si="250"/>
        <v>0.4</v>
      </c>
      <c r="AC747" s="1">
        <f t="shared" si="251"/>
        <v>0</v>
      </c>
      <c r="AD747" s="1">
        <f t="shared" si="252"/>
        <v>1.21172550762246</v>
      </c>
      <c r="AE747" s="1">
        <f t="shared" si="253"/>
        <v>0.172413793103448</v>
      </c>
      <c r="AF747" s="1">
        <f t="shared" si="254"/>
        <v>5.8</v>
      </c>
      <c r="AG747" s="1">
        <f t="shared" si="255"/>
        <v>0.928</v>
      </c>
      <c r="AH747" s="7">
        <f t="shared" si="256"/>
        <v>0.0354837948558333</v>
      </c>
      <c r="AI747" s="7" cm="1">
        <f t="array" ref="AI747">SQRT(SUMPRODUCT(N747:T747/100,(1-($N$4:$T$4/(SUMPRODUCT(N747:T747,$N$4:$T$4)/100)))^2))</f>
        <v>0.0144792980615485</v>
      </c>
      <c r="AJ747" s="7" cm="1">
        <f t="array" ref="AJ747">SUMPRODUCT(N747:T747,$N$3:$T$3)/100</f>
        <v>1.89903318760222</v>
      </c>
      <c r="AK747" s="7" cm="1">
        <f t="array" ref="AK747">SUMPRODUCT(N747:T747/100,($N$3:$T$3-(SUMPRODUCT(N747:T747,$N$3:$T$3)/100))^2)</f>
        <v>0.000280211271639136</v>
      </c>
      <c r="AL747" s="7" cm="1">
        <f t="array" ref="AL747">SUMPRODUCT(N747:T747/100,($N$2:$T$2-(SUMPRODUCT(N747:T747,$N$2:$T$2)/100))^2)</f>
        <v>0.664849673133384</v>
      </c>
      <c r="AM747" s="7" cm="1">
        <f t="array" ref="AM747">SUMPRODUCT(N747:T747,$N$2:$T$2)/100</f>
        <v>10.8791736937951</v>
      </c>
      <c r="AN747" s="1" cm="1">
        <f t="array" ref="AN747">SUMPRODUCT(N747:T747,$N$1:$T$1)/100</f>
        <v>1099.50259581777</v>
      </c>
      <c r="AO747" s="1" cm="1">
        <f t="array" ref="AO747">-8.314*SUMPRODUCT((N747:T747/100)*LN(N747:T747/100+0.000000000001))</f>
        <v>1.55855646097771</v>
      </c>
      <c r="AP747" s="1" cm="1">
        <f t="array" ref="AP747">SUMPRODUCT((N747:T747/100)^2)</f>
        <v>0.930821739949814</v>
      </c>
      <c r="AQ747" s="1" cm="1">
        <f t="array" ref="AQ747">1/SUMPRODUCT((N747:T747/100)^2)</f>
        <v>1.07431955774251</v>
      </c>
      <c r="AR747" s="1" t="s">
        <v>50</v>
      </c>
      <c r="AS747" s="6">
        <f t="shared" si="257"/>
        <v>1</v>
      </c>
      <c r="AT747" s="1">
        <v>959.85</v>
      </c>
      <c r="AU747" s="1">
        <v>1</v>
      </c>
      <c r="AV747" s="1">
        <v>60</v>
      </c>
      <c r="AW747" s="1">
        <v>349.85</v>
      </c>
      <c r="AX747" s="1">
        <v>1</v>
      </c>
      <c r="AY747" s="5">
        <f t="shared" si="258"/>
        <v>209.91</v>
      </c>
      <c r="AZ747" s="1">
        <f t="shared" si="259"/>
        <v>0.6</v>
      </c>
      <c r="BA747" s="1">
        <f t="shared" si="260"/>
        <v>349.85</v>
      </c>
      <c r="BB747" s="1">
        <f t="shared" si="261"/>
        <v>610</v>
      </c>
      <c r="BC747" s="1" t="s">
        <v>51</v>
      </c>
      <c r="BD747" s="1">
        <v>176</v>
      </c>
      <c r="BE747" s="1" t="s">
        <v>52</v>
      </c>
      <c r="BF747" s="1" t="s">
        <v>52</v>
      </c>
      <c r="BG747" s="1">
        <v>25</v>
      </c>
      <c r="BH747" s="1">
        <f t="shared" si="262"/>
        <v>-0.460846386525413</v>
      </c>
      <c r="BI747" s="1">
        <f t="shared" si="263"/>
        <v>1.05658105748769</v>
      </c>
    </row>
    <row r="748" spans="1:61">
      <c r="A748" s="1">
        <v>524</v>
      </c>
      <c r="B748" s="1" t="s">
        <v>95</v>
      </c>
      <c r="C748" s="1" t="str">
        <f>_xlfn.XLOOKUP(A748,All!$A:$A,All!$C:$C,"")</f>
        <v>Cu-Cr-Ni-Si-Zr</v>
      </c>
      <c r="D748" s="1">
        <v>2</v>
      </c>
      <c r="E748" s="1" t="s">
        <v>1344</v>
      </c>
      <c r="F748" s="1">
        <f t="shared" si="242"/>
        <v>97.05</v>
      </c>
      <c r="G748" s="1">
        <v>0</v>
      </c>
      <c r="H748" s="1">
        <v>0.22</v>
      </c>
      <c r="I748" s="1">
        <v>0</v>
      </c>
      <c r="J748" s="1">
        <v>1.88</v>
      </c>
      <c r="K748" s="1">
        <v>0.6</v>
      </c>
      <c r="L748" s="1">
        <v>0.25</v>
      </c>
      <c r="M748" s="1" t="s">
        <v>1345</v>
      </c>
      <c r="N748" s="1" cm="1">
        <f t="array" ref="N748">(F748/$F$4)/SUMPRODUCT($F748:$L748/$F$4:$L$4)*100</f>
        <v>96.1976474884284</v>
      </c>
      <c r="O748" s="1" cm="1">
        <f t="array" ref="O748">(G748/$G$4)/SUMPRODUCT($F748:$L748/$F$4:$L$4)*100</f>
        <v>0</v>
      </c>
      <c r="P748" s="1" cm="1">
        <f t="array" ref="P748">(H748/$H$4)/SUMPRODUCT($F748:$L748/$F$4:$L$4)*100</f>
        <v>0.266507770364678</v>
      </c>
      <c r="Q748" s="1" cm="1">
        <f t="array" ref="Q748">(I748/$I$4)/SUMPRODUCT($F748:$L748/$F$4:$L$4)*100</f>
        <v>0</v>
      </c>
      <c r="R748" s="1" cm="1">
        <f t="array" ref="R748">(J748/$J$4)/SUMPRODUCT($F748:$L748/$F$4:$L$4)*100</f>
        <v>2.017570276494</v>
      </c>
      <c r="S748" s="1" cm="1">
        <f t="array" ref="S748">(K748/$K$4)/SUMPRODUCT($F748:$L748/$F$4:$L$4)*100</f>
        <v>1.34565569079727</v>
      </c>
      <c r="T748" s="1" cm="1">
        <f t="array" ref="T748">(L748/$L$4)/SUMPRODUCT($F748:$L748/$F$4:$L$4)*100</f>
        <v>0.172618773915678</v>
      </c>
      <c r="U748" s="1">
        <f t="shared" si="243"/>
        <v>100</v>
      </c>
      <c r="V748" s="1">
        <f t="shared" si="244"/>
        <v>3.13333333333333</v>
      </c>
      <c r="W748" s="1">
        <f t="shared" si="245"/>
        <v>2.48</v>
      </c>
      <c r="X748" s="1">
        <f t="shared" si="246"/>
        <v>1.128</v>
      </c>
      <c r="Y748" s="1">
        <f t="shared" si="247"/>
        <v>0</v>
      </c>
      <c r="Z748" s="1">
        <f t="shared" si="248"/>
        <v>0.100806451612903</v>
      </c>
      <c r="AA748" s="1">
        <f t="shared" si="249"/>
        <v>0.88</v>
      </c>
      <c r="AB748" s="1">
        <f t="shared" si="250"/>
        <v>0.47</v>
      </c>
      <c r="AC748" s="1">
        <f t="shared" si="251"/>
        <v>0.055</v>
      </c>
      <c r="AD748" s="1">
        <f t="shared" si="252"/>
        <v>1.21139895620308</v>
      </c>
      <c r="AE748" s="1">
        <f t="shared" si="253"/>
        <v>0.0887096774193548</v>
      </c>
      <c r="AF748" s="1">
        <f t="shared" si="254"/>
        <v>11.2727272727273</v>
      </c>
      <c r="AG748" s="1">
        <f t="shared" si="255"/>
        <v>0.5456</v>
      </c>
      <c r="AH748" s="7">
        <f t="shared" si="256"/>
        <v>0.0380235251157164</v>
      </c>
      <c r="AI748" s="7" cm="1">
        <f t="array" ref="AI748">SQRT(SUMPRODUCT(N748:T748/100,(1-($N$4:$T$4/(SUMPRODUCT(N748:T748,$N$4:$T$4)/100)))^2))</f>
        <v>0.0190380008149387</v>
      </c>
      <c r="AJ748" s="7" cm="1">
        <f t="array" ref="AJ748">SUMPRODUCT(N748:T748,$N$3:$T$3)/100</f>
        <v>1.89857821136745</v>
      </c>
      <c r="AK748" s="7" cm="1">
        <f t="array" ref="AK748">SUMPRODUCT(N748:T748/100,($N$3:$T$3-(SUMPRODUCT(N748:T748,$N$3:$T$3)/100))^2)</f>
        <v>0.000714342959542953</v>
      </c>
      <c r="AL748" s="7" cm="1">
        <f t="array" ref="AL748">SUMPRODUCT(N748:T748/100,($N$2:$T$2-(SUMPRODUCT(N748:T748,$N$2:$T$2)/100))^2)</f>
        <v>0.811218599731376</v>
      </c>
      <c r="AM748" s="7" cm="1">
        <f t="array" ref="AM748">SUMPRODUCT(N748:T748,$N$2:$T$2)/100</f>
        <v>10.8602196961869</v>
      </c>
      <c r="AN748" s="1" cm="1">
        <f t="array" ref="AN748">SUMPRODUCT(N748:T748,$N$1:$T$1)/100</f>
        <v>1100.04652461684</v>
      </c>
      <c r="AO748" s="1" cm="1">
        <f t="array" ref="AO748">-8.314*SUMPRODUCT((N748:T748/100)*LN(N748:T748/100+0.000000000001))</f>
        <v>1.66942128272204</v>
      </c>
      <c r="AP748" s="1" cm="1">
        <f t="array" ref="AP748">SUMPRODUCT((N748:T748/100)^2)</f>
        <v>0.925996958499947</v>
      </c>
      <c r="AQ748" s="1" cm="1">
        <f t="array" ref="AQ748">1/SUMPRODUCT((N748:T748/100)^2)</f>
        <v>1.07991715396121</v>
      </c>
      <c r="AR748" s="1" t="s">
        <v>50</v>
      </c>
      <c r="AS748" s="6">
        <f t="shared" si="257"/>
        <v>1</v>
      </c>
      <c r="AT748" s="1">
        <v>959.85</v>
      </c>
      <c r="AU748" s="1">
        <v>1</v>
      </c>
      <c r="AV748" s="1">
        <v>60</v>
      </c>
      <c r="AW748" s="1">
        <v>499.85</v>
      </c>
      <c r="AX748" s="1">
        <v>3</v>
      </c>
      <c r="AY748" s="5">
        <f t="shared" si="258"/>
        <v>299.91</v>
      </c>
      <c r="AZ748" s="1">
        <f t="shared" si="259"/>
        <v>1.8</v>
      </c>
      <c r="BA748" s="1">
        <f t="shared" si="260"/>
        <v>1499.55</v>
      </c>
      <c r="BB748" s="1">
        <f t="shared" si="261"/>
        <v>460</v>
      </c>
      <c r="BC748" s="1" t="s">
        <v>51</v>
      </c>
      <c r="BD748" s="1">
        <v>170</v>
      </c>
      <c r="BE748" s="1" t="s">
        <v>52</v>
      </c>
      <c r="BF748" s="1" t="s">
        <v>52</v>
      </c>
      <c r="BG748" s="1">
        <v>49</v>
      </c>
      <c r="BH748" s="1">
        <f t="shared" si="262"/>
        <v>-0.538011936876804</v>
      </c>
      <c r="BI748" s="1">
        <f t="shared" si="263"/>
        <v>0.853178830205228</v>
      </c>
    </row>
    <row r="749" spans="1:61">
      <c r="A749" s="1">
        <v>516</v>
      </c>
      <c r="B749" s="1" t="s">
        <v>95</v>
      </c>
      <c r="C749" s="1" t="str">
        <f>_xlfn.XLOOKUP(A749,All!$A:$A,All!$C:$C,"")</f>
        <v>Cu-Cr-Ni-Si-Zr</v>
      </c>
      <c r="D749" s="1">
        <v>2</v>
      </c>
      <c r="E749" s="1" t="s">
        <v>1344</v>
      </c>
      <c r="F749" s="1">
        <f t="shared" si="242"/>
        <v>97.05</v>
      </c>
      <c r="G749" s="1">
        <v>0</v>
      </c>
      <c r="H749" s="1">
        <v>0.22</v>
      </c>
      <c r="I749" s="1">
        <v>0</v>
      </c>
      <c r="J749" s="1">
        <v>1.88</v>
      </c>
      <c r="K749" s="1">
        <v>0.6</v>
      </c>
      <c r="L749" s="1">
        <v>0.25</v>
      </c>
      <c r="M749" s="1" t="s">
        <v>1345</v>
      </c>
      <c r="N749" s="1" cm="1">
        <f t="array" ref="N749">(F749/$F$4)/SUMPRODUCT($F749:$L749/$F$4:$L$4)*100</f>
        <v>96.1976474884284</v>
      </c>
      <c r="O749" s="1" cm="1">
        <f t="array" ref="O749">(G749/$G$4)/SUMPRODUCT($F749:$L749/$F$4:$L$4)*100</f>
        <v>0</v>
      </c>
      <c r="P749" s="1" cm="1">
        <f t="array" ref="P749">(H749/$H$4)/SUMPRODUCT($F749:$L749/$F$4:$L$4)*100</f>
        <v>0.266507770364678</v>
      </c>
      <c r="Q749" s="1" cm="1">
        <f t="array" ref="Q749">(I749/$I$4)/SUMPRODUCT($F749:$L749/$F$4:$L$4)*100</f>
        <v>0</v>
      </c>
      <c r="R749" s="1" cm="1">
        <f t="array" ref="R749">(J749/$J$4)/SUMPRODUCT($F749:$L749/$F$4:$L$4)*100</f>
        <v>2.017570276494</v>
      </c>
      <c r="S749" s="1" cm="1">
        <f t="array" ref="S749">(K749/$K$4)/SUMPRODUCT($F749:$L749/$F$4:$L$4)*100</f>
        <v>1.34565569079727</v>
      </c>
      <c r="T749" s="1" cm="1">
        <f t="array" ref="T749">(L749/$L$4)/SUMPRODUCT($F749:$L749/$F$4:$L$4)*100</f>
        <v>0.172618773915678</v>
      </c>
      <c r="U749" s="1">
        <f t="shared" si="243"/>
        <v>100</v>
      </c>
      <c r="V749" s="1">
        <f t="shared" si="244"/>
        <v>3.13333333333333</v>
      </c>
      <c r="W749" s="1">
        <f t="shared" si="245"/>
        <v>2.48</v>
      </c>
      <c r="X749" s="1">
        <f t="shared" si="246"/>
        <v>1.128</v>
      </c>
      <c r="Y749" s="1">
        <f t="shared" si="247"/>
        <v>0</v>
      </c>
      <c r="Z749" s="1">
        <f t="shared" si="248"/>
        <v>0.100806451612903</v>
      </c>
      <c r="AA749" s="1">
        <f t="shared" si="249"/>
        <v>0.88</v>
      </c>
      <c r="AB749" s="1">
        <f t="shared" si="250"/>
        <v>0.47</v>
      </c>
      <c r="AC749" s="1">
        <f t="shared" si="251"/>
        <v>0.055</v>
      </c>
      <c r="AD749" s="1">
        <f t="shared" si="252"/>
        <v>1.21139895620308</v>
      </c>
      <c r="AE749" s="1">
        <f t="shared" si="253"/>
        <v>0.0887096774193548</v>
      </c>
      <c r="AF749" s="1">
        <f t="shared" si="254"/>
        <v>11.2727272727273</v>
      </c>
      <c r="AG749" s="1">
        <f t="shared" si="255"/>
        <v>0.5456</v>
      </c>
      <c r="AH749" s="7">
        <f t="shared" si="256"/>
        <v>0.0380235251157164</v>
      </c>
      <c r="AI749" s="7" cm="1">
        <f t="array" ref="AI749">SQRT(SUMPRODUCT(N749:T749/100,(1-($N$4:$T$4/(SUMPRODUCT(N749:T749,$N$4:$T$4)/100)))^2))</f>
        <v>0.0190380008149387</v>
      </c>
      <c r="AJ749" s="7" cm="1">
        <f t="array" ref="AJ749">SUMPRODUCT(N749:T749,$N$3:$T$3)/100</f>
        <v>1.89857821136745</v>
      </c>
      <c r="AK749" s="7" cm="1">
        <f t="array" ref="AK749">SUMPRODUCT(N749:T749/100,($N$3:$T$3-(SUMPRODUCT(N749:T749,$N$3:$T$3)/100))^2)</f>
        <v>0.000714342959542953</v>
      </c>
      <c r="AL749" s="7" cm="1">
        <f t="array" ref="AL749">SUMPRODUCT(N749:T749/100,($N$2:$T$2-(SUMPRODUCT(N749:T749,$N$2:$T$2)/100))^2)</f>
        <v>0.811218599731376</v>
      </c>
      <c r="AM749" s="7" cm="1">
        <f t="array" ref="AM749">SUMPRODUCT(N749:T749,$N$2:$T$2)/100</f>
        <v>10.8602196961869</v>
      </c>
      <c r="AN749" s="1" cm="1">
        <f t="array" ref="AN749">SUMPRODUCT(N749:T749,$N$1:$T$1)/100</f>
        <v>1100.04652461684</v>
      </c>
      <c r="AO749" s="1" cm="1">
        <f t="array" ref="AO749">-8.314*SUMPRODUCT((N749:T749/100)*LN(N749:T749/100+0.000000000001))</f>
        <v>1.66942128272204</v>
      </c>
      <c r="AP749" s="1" cm="1">
        <f t="array" ref="AP749">SUMPRODUCT((N749:T749/100)^2)</f>
        <v>0.925996958499947</v>
      </c>
      <c r="AQ749" s="1" cm="1">
        <f t="array" ref="AQ749">1/SUMPRODUCT((N749:T749/100)^2)</f>
        <v>1.07991715396121</v>
      </c>
      <c r="AR749" s="1" t="s">
        <v>50</v>
      </c>
      <c r="AS749" s="6">
        <f t="shared" si="257"/>
        <v>1</v>
      </c>
      <c r="AT749" s="1">
        <v>959.85</v>
      </c>
      <c r="AU749" s="1">
        <v>1</v>
      </c>
      <c r="AV749" s="1">
        <v>60</v>
      </c>
      <c r="AW749" s="1">
        <v>499.85</v>
      </c>
      <c r="AX749" s="1">
        <v>2.5</v>
      </c>
      <c r="AY749" s="5">
        <f t="shared" si="258"/>
        <v>299.91</v>
      </c>
      <c r="AZ749" s="1">
        <f t="shared" si="259"/>
        <v>1.5</v>
      </c>
      <c r="BA749" s="1">
        <f t="shared" si="260"/>
        <v>1249.625</v>
      </c>
      <c r="BB749" s="1">
        <f t="shared" si="261"/>
        <v>460</v>
      </c>
      <c r="BC749" s="1" t="s">
        <v>51</v>
      </c>
      <c r="BD749" s="1">
        <v>188</v>
      </c>
      <c r="BE749" s="1" t="s">
        <v>52</v>
      </c>
      <c r="BF749" s="1" t="s">
        <v>52</v>
      </c>
      <c r="BG749" s="1">
        <v>48</v>
      </c>
      <c r="BH749" s="1">
        <f t="shared" si="262"/>
        <v>-0.306515285822632</v>
      </c>
      <c r="BI749" s="1">
        <f t="shared" si="263"/>
        <v>0.819383032732699</v>
      </c>
    </row>
    <row r="750" spans="1:61">
      <c r="A750" s="1">
        <v>532</v>
      </c>
      <c r="B750" s="1" t="s">
        <v>95</v>
      </c>
      <c r="C750" s="1" t="str">
        <f>_xlfn.XLOOKUP(A750,All!$A:$A,All!$C:$C,"")</f>
        <v>Cu-Cr-Ni-Si-Zr</v>
      </c>
      <c r="D750" s="1">
        <v>2</v>
      </c>
      <c r="E750" s="1" t="s">
        <v>1344</v>
      </c>
      <c r="F750" s="1">
        <f t="shared" si="242"/>
        <v>97.05</v>
      </c>
      <c r="G750" s="1">
        <v>0</v>
      </c>
      <c r="H750" s="1">
        <v>0.22</v>
      </c>
      <c r="I750" s="1">
        <v>0</v>
      </c>
      <c r="J750" s="1">
        <v>1.88</v>
      </c>
      <c r="K750" s="1">
        <v>0.6</v>
      </c>
      <c r="L750" s="1">
        <v>0.25</v>
      </c>
      <c r="M750" s="1" t="s">
        <v>1345</v>
      </c>
      <c r="N750" s="1" cm="1">
        <f t="array" ref="N750">(F750/$F$4)/SUMPRODUCT($F750:$L750/$F$4:$L$4)*100</f>
        <v>96.1976474884284</v>
      </c>
      <c r="O750" s="1" cm="1">
        <f t="array" ref="O750">(G750/$G$4)/SUMPRODUCT($F750:$L750/$F$4:$L$4)*100</f>
        <v>0</v>
      </c>
      <c r="P750" s="1" cm="1">
        <f t="array" ref="P750">(H750/$H$4)/SUMPRODUCT($F750:$L750/$F$4:$L$4)*100</f>
        <v>0.266507770364678</v>
      </c>
      <c r="Q750" s="1" cm="1">
        <f t="array" ref="Q750">(I750/$I$4)/SUMPRODUCT($F750:$L750/$F$4:$L$4)*100</f>
        <v>0</v>
      </c>
      <c r="R750" s="1" cm="1">
        <f t="array" ref="R750">(J750/$J$4)/SUMPRODUCT($F750:$L750/$F$4:$L$4)*100</f>
        <v>2.017570276494</v>
      </c>
      <c r="S750" s="1" cm="1">
        <f t="array" ref="S750">(K750/$K$4)/SUMPRODUCT($F750:$L750/$F$4:$L$4)*100</f>
        <v>1.34565569079727</v>
      </c>
      <c r="T750" s="1" cm="1">
        <f t="array" ref="T750">(L750/$L$4)/SUMPRODUCT($F750:$L750/$F$4:$L$4)*100</f>
        <v>0.172618773915678</v>
      </c>
      <c r="U750" s="1">
        <f t="shared" si="243"/>
        <v>100</v>
      </c>
      <c r="V750" s="1">
        <f t="shared" si="244"/>
        <v>3.13333333333333</v>
      </c>
      <c r="W750" s="1">
        <f t="shared" si="245"/>
        <v>2.48</v>
      </c>
      <c r="X750" s="1">
        <f t="shared" si="246"/>
        <v>1.128</v>
      </c>
      <c r="Y750" s="1">
        <f t="shared" si="247"/>
        <v>0</v>
      </c>
      <c r="Z750" s="1">
        <f t="shared" si="248"/>
        <v>0.100806451612903</v>
      </c>
      <c r="AA750" s="1">
        <f t="shared" si="249"/>
        <v>0.88</v>
      </c>
      <c r="AB750" s="1">
        <f t="shared" si="250"/>
        <v>0.47</v>
      </c>
      <c r="AC750" s="1">
        <f t="shared" si="251"/>
        <v>0.055</v>
      </c>
      <c r="AD750" s="1">
        <f t="shared" si="252"/>
        <v>1.21139895620308</v>
      </c>
      <c r="AE750" s="1">
        <f t="shared" si="253"/>
        <v>0.0887096774193548</v>
      </c>
      <c r="AF750" s="1">
        <f t="shared" si="254"/>
        <v>11.2727272727273</v>
      </c>
      <c r="AG750" s="1">
        <f t="shared" si="255"/>
        <v>0.5456</v>
      </c>
      <c r="AH750" s="7">
        <f t="shared" si="256"/>
        <v>0.0380235251157164</v>
      </c>
      <c r="AI750" s="7" cm="1">
        <f t="array" ref="AI750">SQRT(SUMPRODUCT(N750:T750/100,(1-($N$4:$T$4/(SUMPRODUCT(N750:T750,$N$4:$T$4)/100)))^2))</f>
        <v>0.0190380008149387</v>
      </c>
      <c r="AJ750" s="7" cm="1">
        <f t="array" ref="AJ750">SUMPRODUCT(N750:T750,$N$3:$T$3)/100</f>
        <v>1.89857821136745</v>
      </c>
      <c r="AK750" s="7" cm="1">
        <f t="array" ref="AK750">SUMPRODUCT(N750:T750/100,($N$3:$T$3-(SUMPRODUCT(N750:T750,$N$3:$T$3)/100))^2)</f>
        <v>0.000714342959542953</v>
      </c>
      <c r="AL750" s="7" cm="1">
        <f t="array" ref="AL750">SUMPRODUCT(N750:T750/100,($N$2:$T$2-(SUMPRODUCT(N750:T750,$N$2:$T$2)/100))^2)</f>
        <v>0.811218599731376</v>
      </c>
      <c r="AM750" s="7" cm="1">
        <f t="array" ref="AM750">SUMPRODUCT(N750:T750,$N$2:$T$2)/100</f>
        <v>10.8602196961869</v>
      </c>
      <c r="AN750" s="1" cm="1">
        <f t="array" ref="AN750">SUMPRODUCT(N750:T750,$N$1:$T$1)/100</f>
        <v>1100.04652461684</v>
      </c>
      <c r="AO750" s="1" cm="1">
        <f t="array" ref="AO750">-8.314*SUMPRODUCT((N750:T750/100)*LN(N750:T750/100+0.000000000001))</f>
        <v>1.66942128272204</v>
      </c>
      <c r="AP750" s="1" cm="1">
        <f t="array" ref="AP750">SUMPRODUCT((N750:T750/100)^2)</f>
        <v>0.925996958499947</v>
      </c>
      <c r="AQ750" s="1" cm="1">
        <f t="array" ref="AQ750">1/SUMPRODUCT((N750:T750/100)^2)</f>
        <v>1.07991715396121</v>
      </c>
      <c r="AR750" s="1" t="s">
        <v>55</v>
      </c>
      <c r="AS750" s="6">
        <f t="shared" si="257"/>
        <v>2</v>
      </c>
      <c r="AT750" s="1">
        <v>959.85</v>
      </c>
      <c r="AU750" s="1">
        <v>1</v>
      </c>
      <c r="AV750" s="1">
        <v>50</v>
      </c>
      <c r="AW750" s="1">
        <v>374.85</v>
      </c>
      <c r="AX750" s="1">
        <v>8</v>
      </c>
      <c r="AY750" s="5">
        <f t="shared" si="258"/>
        <v>187.425</v>
      </c>
      <c r="AZ750" s="1">
        <f t="shared" si="259"/>
        <v>4</v>
      </c>
      <c r="BA750" s="1">
        <f t="shared" si="260"/>
        <v>2998.8</v>
      </c>
      <c r="BB750" s="1">
        <f t="shared" si="261"/>
        <v>585</v>
      </c>
      <c r="BC750" s="1" t="s">
        <v>56</v>
      </c>
      <c r="BD750" s="1">
        <v>209</v>
      </c>
      <c r="BE750" s="1" t="s">
        <v>52</v>
      </c>
      <c r="BF750" s="1" t="s">
        <v>709</v>
      </c>
      <c r="BG750" s="1">
        <v>48</v>
      </c>
      <c r="BH750" s="1">
        <f t="shared" si="262"/>
        <v>-0.0364358595927641</v>
      </c>
      <c r="BI750" s="1">
        <f t="shared" si="263"/>
        <v>0.772844770868304</v>
      </c>
    </row>
    <row r="751" spans="1:61">
      <c r="A751" s="1">
        <v>512</v>
      </c>
      <c r="B751" s="1" t="s">
        <v>95</v>
      </c>
      <c r="C751" s="1" t="str">
        <f>_xlfn.XLOOKUP(A751,All!$A:$A,All!$C:$C,"")</f>
        <v>Cu-Cr-Ni-Si-Zr</v>
      </c>
      <c r="D751" s="1">
        <v>2</v>
      </c>
      <c r="E751" s="1" t="s">
        <v>1344</v>
      </c>
      <c r="F751" s="1">
        <f t="shared" si="242"/>
        <v>97.05</v>
      </c>
      <c r="G751" s="1">
        <v>0</v>
      </c>
      <c r="H751" s="1">
        <v>0.22</v>
      </c>
      <c r="I751" s="1">
        <v>0</v>
      </c>
      <c r="J751" s="1">
        <v>1.88</v>
      </c>
      <c r="K751" s="1">
        <v>0.6</v>
      </c>
      <c r="L751" s="1">
        <v>0.25</v>
      </c>
      <c r="M751" s="1" t="s">
        <v>1345</v>
      </c>
      <c r="N751" s="1" cm="1">
        <f t="array" ref="N751">(F751/$F$4)/SUMPRODUCT($F751:$L751/$F$4:$L$4)*100</f>
        <v>96.1976474884284</v>
      </c>
      <c r="O751" s="1" cm="1">
        <f t="array" ref="O751">(G751/$G$4)/SUMPRODUCT($F751:$L751/$F$4:$L$4)*100</f>
        <v>0</v>
      </c>
      <c r="P751" s="1" cm="1">
        <f t="array" ref="P751">(H751/$H$4)/SUMPRODUCT($F751:$L751/$F$4:$L$4)*100</f>
        <v>0.266507770364678</v>
      </c>
      <c r="Q751" s="1" cm="1">
        <f t="array" ref="Q751">(I751/$I$4)/SUMPRODUCT($F751:$L751/$F$4:$L$4)*100</f>
        <v>0</v>
      </c>
      <c r="R751" s="1" cm="1">
        <f t="array" ref="R751">(J751/$J$4)/SUMPRODUCT($F751:$L751/$F$4:$L$4)*100</f>
        <v>2.017570276494</v>
      </c>
      <c r="S751" s="1" cm="1">
        <f t="array" ref="S751">(K751/$K$4)/SUMPRODUCT($F751:$L751/$F$4:$L$4)*100</f>
        <v>1.34565569079727</v>
      </c>
      <c r="T751" s="1" cm="1">
        <f t="array" ref="T751">(L751/$L$4)/SUMPRODUCT($F751:$L751/$F$4:$L$4)*100</f>
        <v>0.172618773915678</v>
      </c>
      <c r="U751" s="1">
        <f t="shared" si="243"/>
        <v>100</v>
      </c>
      <c r="V751" s="1">
        <f t="shared" si="244"/>
        <v>3.13333333333333</v>
      </c>
      <c r="W751" s="1">
        <f t="shared" si="245"/>
        <v>2.48</v>
      </c>
      <c r="X751" s="1">
        <f t="shared" si="246"/>
        <v>1.128</v>
      </c>
      <c r="Y751" s="1">
        <f t="shared" si="247"/>
        <v>0</v>
      </c>
      <c r="Z751" s="1">
        <f t="shared" si="248"/>
        <v>0.100806451612903</v>
      </c>
      <c r="AA751" s="1">
        <f t="shared" si="249"/>
        <v>0.88</v>
      </c>
      <c r="AB751" s="1">
        <f t="shared" si="250"/>
        <v>0.47</v>
      </c>
      <c r="AC751" s="1">
        <f t="shared" si="251"/>
        <v>0.055</v>
      </c>
      <c r="AD751" s="1">
        <f t="shared" si="252"/>
        <v>1.21139895620308</v>
      </c>
      <c r="AE751" s="1">
        <f t="shared" si="253"/>
        <v>0.0887096774193548</v>
      </c>
      <c r="AF751" s="1">
        <f t="shared" si="254"/>
        <v>11.2727272727273</v>
      </c>
      <c r="AG751" s="1">
        <f t="shared" si="255"/>
        <v>0.5456</v>
      </c>
      <c r="AH751" s="7">
        <f t="shared" si="256"/>
        <v>0.0380235251157164</v>
      </c>
      <c r="AI751" s="7" cm="1">
        <f t="array" ref="AI751">SQRT(SUMPRODUCT(N751:T751/100,(1-($N$4:$T$4/(SUMPRODUCT(N751:T751,$N$4:$T$4)/100)))^2))</f>
        <v>0.0190380008149387</v>
      </c>
      <c r="AJ751" s="7" cm="1">
        <f t="array" ref="AJ751">SUMPRODUCT(N751:T751,$N$3:$T$3)/100</f>
        <v>1.89857821136745</v>
      </c>
      <c r="AK751" s="7" cm="1">
        <f t="array" ref="AK751">SUMPRODUCT(N751:T751/100,($N$3:$T$3-(SUMPRODUCT(N751:T751,$N$3:$T$3)/100))^2)</f>
        <v>0.000714342959542953</v>
      </c>
      <c r="AL751" s="7" cm="1">
        <f t="array" ref="AL751">SUMPRODUCT(N751:T751/100,($N$2:$T$2-(SUMPRODUCT(N751:T751,$N$2:$T$2)/100))^2)</f>
        <v>0.811218599731376</v>
      </c>
      <c r="AM751" s="7" cm="1">
        <f t="array" ref="AM751">SUMPRODUCT(N751:T751,$N$2:$T$2)/100</f>
        <v>10.8602196961869</v>
      </c>
      <c r="AN751" s="1" cm="1">
        <f t="array" ref="AN751">SUMPRODUCT(N751:T751,$N$1:$T$1)/100</f>
        <v>1100.04652461684</v>
      </c>
      <c r="AO751" s="1" cm="1">
        <f t="array" ref="AO751">-8.314*SUMPRODUCT((N751:T751/100)*LN(N751:T751/100+0.000000000001))</f>
        <v>1.66942128272204</v>
      </c>
      <c r="AP751" s="1" cm="1">
        <f t="array" ref="AP751">SUMPRODUCT((N751:T751/100)^2)</f>
        <v>0.925996958499947</v>
      </c>
      <c r="AQ751" s="1" cm="1">
        <f t="array" ref="AQ751">1/SUMPRODUCT((N751:T751/100)^2)</f>
        <v>1.07991715396121</v>
      </c>
      <c r="AR751" s="1" t="s">
        <v>50</v>
      </c>
      <c r="AS751" s="6">
        <f t="shared" si="257"/>
        <v>1</v>
      </c>
      <c r="AT751" s="1">
        <v>959.85</v>
      </c>
      <c r="AU751" s="1">
        <v>1</v>
      </c>
      <c r="AV751" s="1">
        <v>60</v>
      </c>
      <c r="AW751" s="1">
        <v>499.85</v>
      </c>
      <c r="AX751" s="1">
        <v>2</v>
      </c>
      <c r="AY751" s="5">
        <f t="shared" si="258"/>
        <v>299.91</v>
      </c>
      <c r="AZ751" s="1">
        <f t="shared" si="259"/>
        <v>1.2</v>
      </c>
      <c r="BA751" s="1">
        <f t="shared" si="260"/>
        <v>999.7</v>
      </c>
      <c r="BB751" s="1">
        <f t="shared" si="261"/>
        <v>460</v>
      </c>
      <c r="BC751" s="1" t="s">
        <v>51</v>
      </c>
      <c r="BD751" s="1">
        <v>200</v>
      </c>
      <c r="BE751" s="1" t="s">
        <v>52</v>
      </c>
      <c r="BF751" s="1" t="s">
        <v>52</v>
      </c>
      <c r="BG751" s="1">
        <v>47</v>
      </c>
      <c r="BH751" s="1">
        <f t="shared" si="262"/>
        <v>-0.15218418511985</v>
      </c>
      <c r="BI751" s="1">
        <f t="shared" si="263"/>
        <v>0.80120908801594</v>
      </c>
    </row>
    <row r="752" spans="1:61">
      <c r="A752" s="1">
        <v>528</v>
      </c>
      <c r="B752" s="1" t="s">
        <v>95</v>
      </c>
      <c r="C752" s="1" t="str">
        <f>_xlfn.XLOOKUP(A752,All!$A:$A,All!$C:$C,"")</f>
        <v>Cu-Cr-Ni-Si-Zr</v>
      </c>
      <c r="D752" s="1">
        <v>2</v>
      </c>
      <c r="E752" s="1" t="s">
        <v>1344</v>
      </c>
      <c r="F752" s="1">
        <f t="shared" si="242"/>
        <v>97.05</v>
      </c>
      <c r="G752" s="1">
        <v>0</v>
      </c>
      <c r="H752" s="1">
        <v>0.22</v>
      </c>
      <c r="I752" s="1">
        <v>0</v>
      </c>
      <c r="J752" s="1">
        <v>1.88</v>
      </c>
      <c r="K752" s="1">
        <v>0.6</v>
      </c>
      <c r="L752" s="1">
        <v>0.25</v>
      </c>
      <c r="M752" s="1" t="s">
        <v>1345</v>
      </c>
      <c r="N752" s="1" cm="1">
        <f t="array" ref="N752">(F752/$F$4)/SUMPRODUCT($F752:$L752/$F$4:$L$4)*100</f>
        <v>96.1976474884284</v>
      </c>
      <c r="O752" s="1" cm="1">
        <f t="array" ref="O752">(G752/$G$4)/SUMPRODUCT($F752:$L752/$F$4:$L$4)*100</f>
        <v>0</v>
      </c>
      <c r="P752" s="1" cm="1">
        <f t="array" ref="P752">(H752/$H$4)/SUMPRODUCT($F752:$L752/$F$4:$L$4)*100</f>
        <v>0.266507770364678</v>
      </c>
      <c r="Q752" s="1" cm="1">
        <f t="array" ref="Q752">(I752/$I$4)/SUMPRODUCT($F752:$L752/$F$4:$L$4)*100</f>
        <v>0</v>
      </c>
      <c r="R752" s="1" cm="1">
        <f t="array" ref="R752">(J752/$J$4)/SUMPRODUCT($F752:$L752/$F$4:$L$4)*100</f>
        <v>2.017570276494</v>
      </c>
      <c r="S752" s="1" cm="1">
        <f t="array" ref="S752">(K752/$K$4)/SUMPRODUCT($F752:$L752/$F$4:$L$4)*100</f>
        <v>1.34565569079727</v>
      </c>
      <c r="T752" s="1" cm="1">
        <f t="array" ref="T752">(L752/$L$4)/SUMPRODUCT($F752:$L752/$F$4:$L$4)*100</f>
        <v>0.172618773915678</v>
      </c>
      <c r="U752" s="1">
        <f t="shared" si="243"/>
        <v>100</v>
      </c>
      <c r="V752" s="1">
        <f t="shared" si="244"/>
        <v>3.13333333333333</v>
      </c>
      <c r="W752" s="1">
        <f t="shared" si="245"/>
        <v>2.48</v>
      </c>
      <c r="X752" s="1">
        <f t="shared" si="246"/>
        <v>1.128</v>
      </c>
      <c r="Y752" s="1">
        <f t="shared" si="247"/>
        <v>0</v>
      </c>
      <c r="Z752" s="1">
        <f t="shared" si="248"/>
        <v>0.100806451612903</v>
      </c>
      <c r="AA752" s="1">
        <f t="shared" si="249"/>
        <v>0.88</v>
      </c>
      <c r="AB752" s="1">
        <f t="shared" si="250"/>
        <v>0.47</v>
      </c>
      <c r="AC752" s="1">
        <f t="shared" si="251"/>
        <v>0.055</v>
      </c>
      <c r="AD752" s="1">
        <f t="shared" si="252"/>
        <v>1.21139895620308</v>
      </c>
      <c r="AE752" s="1">
        <f t="shared" si="253"/>
        <v>0.0887096774193548</v>
      </c>
      <c r="AF752" s="1">
        <f t="shared" si="254"/>
        <v>11.2727272727273</v>
      </c>
      <c r="AG752" s="1">
        <f t="shared" si="255"/>
        <v>0.5456</v>
      </c>
      <c r="AH752" s="7">
        <f t="shared" si="256"/>
        <v>0.0380235251157164</v>
      </c>
      <c r="AI752" s="7" cm="1">
        <f t="array" ref="AI752">SQRT(SUMPRODUCT(N752:T752/100,(1-($N$4:$T$4/(SUMPRODUCT(N752:T752,$N$4:$T$4)/100)))^2))</f>
        <v>0.0190380008149387</v>
      </c>
      <c r="AJ752" s="7" cm="1">
        <f t="array" ref="AJ752">SUMPRODUCT(N752:T752,$N$3:$T$3)/100</f>
        <v>1.89857821136745</v>
      </c>
      <c r="AK752" s="7" cm="1">
        <f t="array" ref="AK752">SUMPRODUCT(N752:T752/100,($N$3:$T$3-(SUMPRODUCT(N752:T752,$N$3:$T$3)/100))^2)</f>
        <v>0.000714342959542953</v>
      </c>
      <c r="AL752" s="7" cm="1">
        <f t="array" ref="AL752">SUMPRODUCT(N752:T752/100,($N$2:$T$2-(SUMPRODUCT(N752:T752,$N$2:$T$2)/100))^2)</f>
        <v>0.811218599731376</v>
      </c>
      <c r="AM752" s="7" cm="1">
        <f t="array" ref="AM752">SUMPRODUCT(N752:T752,$N$2:$T$2)/100</f>
        <v>10.8602196961869</v>
      </c>
      <c r="AN752" s="1" cm="1">
        <f t="array" ref="AN752">SUMPRODUCT(N752:T752,$N$1:$T$1)/100</f>
        <v>1100.04652461684</v>
      </c>
      <c r="AO752" s="1" cm="1">
        <f t="array" ref="AO752">-8.314*SUMPRODUCT((N752:T752/100)*LN(N752:T752/100+0.000000000001))</f>
        <v>1.66942128272204</v>
      </c>
      <c r="AP752" s="1" cm="1">
        <f t="array" ref="AP752">SUMPRODUCT((N752:T752/100)^2)</f>
        <v>0.925996958499947</v>
      </c>
      <c r="AQ752" s="1" cm="1">
        <f t="array" ref="AQ752">1/SUMPRODUCT((N752:T752/100)^2)</f>
        <v>1.07991715396121</v>
      </c>
      <c r="AR752" s="1" t="s">
        <v>50</v>
      </c>
      <c r="AS752" s="6">
        <f t="shared" si="257"/>
        <v>1</v>
      </c>
      <c r="AT752" s="1">
        <v>959.85</v>
      </c>
      <c r="AU752" s="1">
        <v>1</v>
      </c>
      <c r="AV752" s="1">
        <v>60</v>
      </c>
      <c r="AW752" s="1">
        <v>449.85</v>
      </c>
      <c r="AX752" s="1">
        <v>4</v>
      </c>
      <c r="AY752" s="5">
        <f t="shared" si="258"/>
        <v>269.91</v>
      </c>
      <c r="AZ752" s="1">
        <f t="shared" si="259"/>
        <v>2.4</v>
      </c>
      <c r="BA752" s="1">
        <f t="shared" si="260"/>
        <v>1799.4</v>
      </c>
      <c r="BB752" s="1">
        <f t="shared" si="261"/>
        <v>510</v>
      </c>
      <c r="BC752" s="1" t="s">
        <v>51</v>
      </c>
      <c r="BD752" s="1">
        <v>220</v>
      </c>
      <c r="BE752" s="1" t="s">
        <v>52</v>
      </c>
      <c r="BF752" s="1" t="s">
        <v>52</v>
      </c>
      <c r="BG752" s="1">
        <v>46</v>
      </c>
      <c r="BH752" s="1">
        <f t="shared" si="262"/>
        <v>0.105034316051452</v>
      </c>
      <c r="BI752" s="1">
        <f t="shared" si="263"/>
        <v>0.768057380113704</v>
      </c>
    </row>
    <row r="753" spans="1:61">
      <c r="A753" s="1">
        <v>504</v>
      </c>
      <c r="B753" s="1" t="s">
        <v>95</v>
      </c>
      <c r="C753" s="1" t="str">
        <f>_xlfn.XLOOKUP(A753,All!$A:$A,All!$C:$C,"")</f>
        <v>Cu-Cr-Ni-Si-Zr</v>
      </c>
      <c r="D753" s="1">
        <v>2</v>
      </c>
      <c r="E753" s="1" t="s">
        <v>1344</v>
      </c>
      <c r="F753" s="1">
        <f t="shared" si="242"/>
        <v>97.05</v>
      </c>
      <c r="G753" s="1">
        <v>0</v>
      </c>
      <c r="H753" s="1">
        <v>0.22</v>
      </c>
      <c r="I753" s="1">
        <v>0</v>
      </c>
      <c r="J753" s="1">
        <v>1.88</v>
      </c>
      <c r="K753" s="1">
        <v>0.6</v>
      </c>
      <c r="L753" s="1">
        <v>0.25</v>
      </c>
      <c r="M753" s="1" t="s">
        <v>1345</v>
      </c>
      <c r="N753" s="1" cm="1">
        <f t="array" ref="N753">(F753/$F$4)/SUMPRODUCT($F753:$L753/$F$4:$L$4)*100</f>
        <v>96.1976474884284</v>
      </c>
      <c r="O753" s="1" cm="1">
        <f t="array" ref="O753">(G753/$G$4)/SUMPRODUCT($F753:$L753/$F$4:$L$4)*100</f>
        <v>0</v>
      </c>
      <c r="P753" s="1" cm="1">
        <f t="array" ref="P753">(H753/$H$4)/SUMPRODUCT($F753:$L753/$F$4:$L$4)*100</f>
        <v>0.266507770364678</v>
      </c>
      <c r="Q753" s="1" cm="1">
        <f t="array" ref="Q753">(I753/$I$4)/SUMPRODUCT($F753:$L753/$F$4:$L$4)*100</f>
        <v>0</v>
      </c>
      <c r="R753" s="1" cm="1">
        <f t="array" ref="R753">(J753/$J$4)/SUMPRODUCT($F753:$L753/$F$4:$L$4)*100</f>
        <v>2.017570276494</v>
      </c>
      <c r="S753" s="1" cm="1">
        <f t="array" ref="S753">(K753/$K$4)/SUMPRODUCT($F753:$L753/$F$4:$L$4)*100</f>
        <v>1.34565569079727</v>
      </c>
      <c r="T753" s="1" cm="1">
        <f t="array" ref="T753">(L753/$L$4)/SUMPRODUCT($F753:$L753/$F$4:$L$4)*100</f>
        <v>0.172618773915678</v>
      </c>
      <c r="U753" s="1">
        <f t="shared" si="243"/>
        <v>100</v>
      </c>
      <c r="V753" s="1">
        <f t="shared" si="244"/>
        <v>3.13333333333333</v>
      </c>
      <c r="W753" s="1">
        <f t="shared" si="245"/>
        <v>2.48</v>
      </c>
      <c r="X753" s="1">
        <f t="shared" si="246"/>
        <v>1.128</v>
      </c>
      <c r="Y753" s="1">
        <f t="shared" si="247"/>
        <v>0</v>
      </c>
      <c r="Z753" s="1">
        <f t="shared" si="248"/>
        <v>0.100806451612903</v>
      </c>
      <c r="AA753" s="1">
        <f t="shared" si="249"/>
        <v>0.88</v>
      </c>
      <c r="AB753" s="1">
        <f t="shared" si="250"/>
        <v>0.47</v>
      </c>
      <c r="AC753" s="1">
        <f t="shared" si="251"/>
        <v>0.055</v>
      </c>
      <c r="AD753" s="1">
        <f t="shared" si="252"/>
        <v>1.21139895620308</v>
      </c>
      <c r="AE753" s="1">
        <f t="shared" si="253"/>
        <v>0.0887096774193548</v>
      </c>
      <c r="AF753" s="1">
        <f t="shared" si="254"/>
        <v>11.2727272727273</v>
      </c>
      <c r="AG753" s="1">
        <f t="shared" si="255"/>
        <v>0.5456</v>
      </c>
      <c r="AH753" s="7">
        <f t="shared" si="256"/>
        <v>0.0380235251157164</v>
      </c>
      <c r="AI753" s="7" cm="1">
        <f t="array" ref="AI753">SQRT(SUMPRODUCT(N753:T753/100,(1-($N$4:$T$4/(SUMPRODUCT(N753:T753,$N$4:$T$4)/100)))^2))</f>
        <v>0.0190380008149387</v>
      </c>
      <c r="AJ753" s="7" cm="1">
        <f t="array" ref="AJ753">SUMPRODUCT(N753:T753,$N$3:$T$3)/100</f>
        <v>1.89857821136745</v>
      </c>
      <c r="AK753" s="7" cm="1">
        <f t="array" ref="AK753">SUMPRODUCT(N753:T753/100,($N$3:$T$3-(SUMPRODUCT(N753:T753,$N$3:$T$3)/100))^2)</f>
        <v>0.000714342959542953</v>
      </c>
      <c r="AL753" s="7" cm="1">
        <f t="array" ref="AL753">SUMPRODUCT(N753:T753/100,($N$2:$T$2-(SUMPRODUCT(N753:T753,$N$2:$T$2)/100))^2)</f>
        <v>0.811218599731376</v>
      </c>
      <c r="AM753" s="7" cm="1">
        <f t="array" ref="AM753">SUMPRODUCT(N753:T753,$N$2:$T$2)/100</f>
        <v>10.8602196961869</v>
      </c>
      <c r="AN753" s="1" cm="1">
        <f t="array" ref="AN753">SUMPRODUCT(N753:T753,$N$1:$T$1)/100</f>
        <v>1100.04652461684</v>
      </c>
      <c r="AO753" s="1" cm="1">
        <f t="array" ref="AO753">-8.314*SUMPRODUCT((N753:T753/100)*LN(N753:T753/100+0.000000000001))</f>
        <v>1.66942128272204</v>
      </c>
      <c r="AP753" s="1" cm="1">
        <f t="array" ref="AP753">SUMPRODUCT((N753:T753/100)^2)</f>
        <v>0.925996958499947</v>
      </c>
      <c r="AQ753" s="1" cm="1">
        <f t="array" ref="AQ753">1/SUMPRODUCT((N753:T753/100)^2)</f>
        <v>1.07991715396121</v>
      </c>
      <c r="AR753" s="1" t="s">
        <v>50</v>
      </c>
      <c r="AS753" s="6">
        <f t="shared" si="257"/>
        <v>1</v>
      </c>
      <c r="AT753" s="1">
        <v>959.85</v>
      </c>
      <c r="AU753" s="1">
        <v>1</v>
      </c>
      <c r="AV753" s="1">
        <v>60</v>
      </c>
      <c r="AW753" s="1">
        <v>499.85</v>
      </c>
      <c r="AX753" s="1">
        <v>1.5</v>
      </c>
      <c r="AY753" s="5">
        <f t="shared" si="258"/>
        <v>299.91</v>
      </c>
      <c r="AZ753" s="1">
        <f t="shared" si="259"/>
        <v>0.9</v>
      </c>
      <c r="BA753" s="1">
        <f t="shared" si="260"/>
        <v>749.775</v>
      </c>
      <c r="BB753" s="1">
        <f t="shared" si="261"/>
        <v>460</v>
      </c>
      <c r="BC753" s="1" t="s">
        <v>51</v>
      </c>
      <c r="BD753" s="1">
        <v>202</v>
      </c>
      <c r="BE753" s="1" t="s">
        <v>52</v>
      </c>
      <c r="BF753" s="1" t="s">
        <v>52</v>
      </c>
      <c r="BG753" s="1">
        <v>45</v>
      </c>
      <c r="BH753" s="1">
        <f t="shared" si="262"/>
        <v>-0.12646233500272</v>
      </c>
      <c r="BI753" s="1">
        <f t="shared" si="263"/>
        <v>0.814691966773043</v>
      </c>
    </row>
    <row r="754" spans="1:61">
      <c r="A754" s="1">
        <v>523</v>
      </c>
      <c r="B754" s="1" t="s">
        <v>95</v>
      </c>
      <c r="C754" s="1" t="str">
        <f>_xlfn.XLOOKUP(A754,All!$A:$A,All!$C:$C,"")</f>
        <v>Cu-Cr-Ni-Si-Zr</v>
      </c>
      <c r="D754" s="1">
        <v>2</v>
      </c>
      <c r="E754" s="1" t="s">
        <v>1344</v>
      </c>
      <c r="F754" s="1">
        <f t="shared" si="242"/>
        <v>97.05</v>
      </c>
      <c r="G754" s="1">
        <v>0</v>
      </c>
      <c r="H754" s="1">
        <v>0.22</v>
      </c>
      <c r="I754" s="1">
        <v>0</v>
      </c>
      <c r="J754" s="1">
        <v>1.88</v>
      </c>
      <c r="K754" s="1">
        <v>0.6</v>
      </c>
      <c r="L754" s="1">
        <v>0.25</v>
      </c>
      <c r="M754" s="1" t="s">
        <v>1345</v>
      </c>
      <c r="N754" s="1" cm="1">
        <f t="array" ref="N754">(F754/$F$4)/SUMPRODUCT($F754:$L754/$F$4:$L$4)*100</f>
        <v>96.1976474884284</v>
      </c>
      <c r="O754" s="1" cm="1">
        <f t="array" ref="O754">(G754/$G$4)/SUMPRODUCT($F754:$L754/$F$4:$L$4)*100</f>
        <v>0</v>
      </c>
      <c r="P754" s="1" cm="1">
        <f t="array" ref="P754">(H754/$H$4)/SUMPRODUCT($F754:$L754/$F$4:$L$4)*100</f>
        <v>0.266507770364678</v>
      </c>
      <c r="Q754" s="1" cm="1">
        <f t="array" ref="Q754">(I754/$I$4)/SUMPRODUCT($F754:$L754/$F$4:$L$4)*100</f>
        <v>0</v>
      </c>
      <c r="R754" s="1" cm="1">
        <f t="array" ref="R754">(J754/$J$4)/SUMPRODUCT($F754:$L754/$F$4:$L$4)*100</f>
        <v>2.017570276494</v>
      </c>
      <c r="S754" s="1" cm="1">
        <f t="array" ref="S754">(K754/$K$4)/SUMPRODUCT($F754:$L754/$F$4:$L$4)*100</f>
        <v>1.34565569079727</v>
      </c>
      <c r="T754" s="1" cm="1">
        <f t="array" ref="T754">(L754/$L$4)/SUMPRODUCT($F754:$L754/$F$4:$L$4)*100</f>
        <v>0.172618773915678</v>
      </c>
      <c r="U754" s="1">
        <f t="shared" si="243"/>
        <v>100</v>
      </c>
      <c r="V754" s="1">
        <f t="shared" si="244"/>
        <v>3.13333333333333</v>
      </c>
      <c r="W754" s="1">
        <f t="shared" si="245"/>
        <v>2.48</v>
      </c>
      <c r="X754" s="1">
        <f t="shared" si="246"/>
        <v>1.128</v>
      </c>
      <c r="Y754" s="1">
        <f t="shared" si="247"/>
        <v>0</v>
      </c>
      <c r="Z754" s="1">
        <f t="shared" si="248"/>
        <v>0.100806451612903</v>
      </c>
      <c r="AA754" s="1">
        <f t="shared" si="249"/>
        <v>0.88</v>
      </c>
      <c r="AB754" s="1">
        <f t="shared" si="250"/>
        <v>0.47</v>
      </c>
      <c r="AC754" s="1">
        <f t="shared" si="251"/>
        <v>0.055</v>
      </c>
      <c r="AD754" s="1">
        <f t="shared" si="252"/>
        <v>1.21139895620308</v>
      </c>
      <c r="AE754" s="1">
        <f t="shared" si="253"/>
        <v>0.0887096774193548</v>
      </c>
      <c r="AF754" s="1">
        <f t="shared" si="254"/>
        <v>11.2727272727273</v>
      </c>
      <c r="AG754" s="1">
        <f t="shared" si="255"/>
        <v>0.5456</v>
      </c>
      <c r="AH754" s="7">
        <f t="shared" si="256"/>
        <v>0.0380235251157164</v>
      </c>
      <c r="AI754" s="7" cm="1">
        <f t="array" ref="AI754">SQRT(SUMPRODUCT(N754:T754/100,(1-($N$4:$T$4/(SUMPRODUCT(N754:T754,$N$4:$T$4)/100)))^2))</f>
        <v>0.0190380008149387</v>
      </c>
      <c r="AJ754" s="7" cm="1">
        <f t="array" ref="AJ754">SUMPRODUCT(N754:T754,$N$3:$T$3)/100</f>
        <v>1.89857821136745</v>
      </c>
      <c r="AK754" s="7" cm="1">
        <f t="array" ref="AK754">SUMPRODUCT(N754:T754/100,($N$3:$T$3-(SUMPRODUCT(N754:T754,$N$3:$T$3)/100))^2)</f>
        <v>0.000714342959542953</v>
      </c>
      <c r="AL754" s="7" cm="1">
        <f t="array" ref="AL754">SUMPRODUCT(N754:T754/100,($N$2:$T$2-(SUMPRODUCT(N754:T754,$N$2:$T$2)/100))^2)</f>
        <v>0.811218599731376</v>
      </c>
      <c r="AM754" s="7" cm="1">
        <f t="array" ref="AM754">SUMPRODUCT(N754:T754,$N$2:$T$2)/100</f>
        <v>10.8602196961869</v>
      </c>
      <c r="AN754" s="1" cm="1">
        <f t="array" ref="AN754">SUMPRODUCT(N754:T754,$N$1:$T$1)/100</f>
        <v>1100.04652461684</v>
      </c>
      <c r="AO754" s="1" cm="1">
        <f t="array" ref="AO754">-8.314*SUMPRODUCT((N754:T754/100)*LN(N754:T754/100+0.000000000001))</f>
        <v>1.66942128272204</v>
      </c>
      <c r="AP754" s="1" cm="1">
        <f t="array" ref="AP754">SUMPRODUCT((N754:T754/100)^2)</f>
        <v>0.925996958499947</v>
      </c>
      <c r="AQ754" s="1" cm="1">
        <f t="array" ref="AQ754">1/SUMPRODUCT((N754:T754/100)^2)</f>
        <v>1.07991715396121</v>
      </c>
      <c r="AR754" s="1" t="s">
        <v>50</v>
      </c>
      <c r="AS754" s="6">
        <f t="shared" si="257"/>
        <v>1</v>
      </c>
      <c r="AT754" s="1">
        <v>959.85</v>
      </c>
      <c r="AU754" s="1">
        <v>1</v>
      </c>
      <c r="AV754" s="1">
        <v>60</v>
      </c>
      <c r="AW754" s="1">
        <v>449.85</v>
      </c>
      <c r="AX754" s="1">
        <v>3</v>
      </c>
      <c r="AY754" s="5">
        <f t="shared" si="258"/>
        <v>269.91</v>
      </c>
      <c r="AZ754" s="1">
        <f t="shared" si="259"/>
        <v>1.8</v>
      </c>
      <c r="BA754" s="1">
        <f t="shared" si="260"/>
        <v>1349.55</v>
      </c>
      <c r="BB754" s="1">
        <f t="shared" si="261"/>
        <v>510</v>
      </c>
      <c r="BC754" s="1" t="s">
        <v>51</v>
      </c>
      <c r="BD754" s="1">
        <v>228</v>
      </c>
      <c r="BE754" s="1" t="s">
        <v>52</v>
      </c>
      <c r="BF754" s="1" t="s">
        <v>52</v>
      </c>
      <c r="BG754" s="1">
        <v>45</v>
      </c>
      <c r="BH754" s="1">
        <f t="shared" si="262"/>
        <v>0.207921716519973</v>
      </c>
      <c r="BI754" s="1">
        <f t="shared" si="263"/>
        <v>0.761612804015922</v>
      </c>
    </row>
    <row r="755" spans="1:61">
      <c r="A755" s="1">
        <v>500</v>
      </c>
      <c r="B755" s="1" t="s">
        <v>95</v>
      </c>
      <c r="C755" s="1" t="str">
        <f>_xlfn.XLOOKUP(A755,All!$A:$A,All!$C:$C,"")</f>
        <v>Cu-Cr-Ni-Si-Zr</v>
      </c>
      <c r="D755" s="1">
        <v>2</v>
      </c>
      <c r="E755" s="1" t="s">
        <v>1344</v>
      </c>
      <c r="F755" s="1">
        <f t="shared" si="242"/>
        <v>97.05</v>
      </c>
      <c r="G755" s="1">
        <v>0</v>
      </c>
      <c r="H755" s="1">
        <v>0.22</v>
      </c>
      <c r="I755" s="1">
        <v>0</v>
      </c>
      <c r="J755" s="1">
        <v>1.88</v>
      </c>
      <c r="K755" s="1">
        <v>0.6</v>
      </c>
      <c r="L755" s="1">
        <v>0.25</v>
      </c>
      <c r="M755" s="1" t="s">
        <v>1345</v>
      </c>
      <c r="N755" s="1" cm="1">
        <f t="array" ref="N755">(F755/$F$4)/SUMPRODUCT($F755:$L755/$F$4:$L$4)*100</f>
        <v>96.1976474884284</v>
      </c>
      <c r="O755" s="1" cm="1">
        <f t="array" ref="O755">(G755/$G$4)/SUMPRODUCT($F755:$L755/$F$4:$L$4)*100</f>
        <v>0</v>
      </c>
      <c r="P755" s="1" cm="1">
        <f t="array" ref="P755">(H755/$H$4)/SUMPRODUCT($F755:$L755/$F$4:$L$4)*100</f>
        <v>0.266507770364678</v>
      </c>
      <c r="Q755" s="1" cm="1">
        <f t="array" ref="Q755">(I755/$I$4)/SUMPRODUCT($F755:$L755/$F$4:$L$4)*100</f>
        <v>0</v>
      </c>
      <c r="R755" s="1" cm="1">
        <f t="array" ref="R755">(J755/$J$4)/SUMPRODUCT($F755:$L755/$F$4:$L$4)*100</f>
        <v>2.017570276494</v>
      </c>
      <c r="S755" s="1" cm="1">
        <f t="array" ref="S755">(K755/$K$4)/SUMPRODUCT($F755:$L755/$F$4:$L$4)*100</f>
        <v>1.34565569079727</v>
      </c>
      <c r="T755" s="1" cm="1">
        <f t="array" ref="T755">(L755/$L$4)/SUMPRODUCT($F755:$L755/$F$4:$L$4)*100</f>
        <v>0.172618773915678</v>
      </c>
      <c r="U755" s="1">
        <f t="shared" si="243"/>
        <v>100</v>
      </c>
      <c r="V755" s="1">
        <f t="shared" si="244"/>
        <v>3.13333333333333</v>
      </c>
      <c r="W755" s="1">
        <f t="shared" si="245"/>
        <v>2.48</v>
      </c>
      <c r="X755" s="1">
        <f t="shared" si="246"/>
        <v>1.128</v>
      </c>
      <c r="Y755" s="1">
        <f t="shared" si="247"/>
        <v>0</v>
      </c>
      <c r="Z755" s="1">
        <f t="shared" si="248"/>
        <v>0.100806451612903</v>
      </c>
      <c r="AA755" s="1">
        <f t="shared" si="249"/>
        <v>0.88</v>
      </c>
      <c r="AB755" s="1">
        <f t="shared" si="250"/>
        <v>0.47</v>
      </c>
      <c r="AC755" s="1">
        <f t="shared" si="251"/>
        <v>0.055</v>
      </c>
      <c r="AD755" s="1">
        <f t="shared" si="252"/>
        <v>1.21139895620308</v>
      </c>
      <c r="AE755" s="1">
        <f t="shared" si="253"/>
        <v>0.0887096774193548</v>
      </c>
      <c r="AF755" s="1">
        <f t="shared" si="254"/>
        <v>11.2727272727273</v>
      </c>
      <c r="AG755" s="1">
        <f t="shared" si="255"/>
        <v>0.5456</v>
      </c>
      <c r="AH755" s="7">
        <f t="shared" si="256"/>
        <v>0.0380235251157164</v>
      </c>
      <c r="AI755" s="7" cm="1">
        <f t="array" ref="AI755">SQRT(SUMPRODUCT(N755:T755/100,(1-($N$4:$T$4/(SUMPRODUCT(N755:T755,$N$4:$T$4)/100)))^2))</f>
        <v>0.0190380008149387</v>
      </c>
      <c r="AJ755" s="7" cm="1">
        <f t="array" ref="AJ755">SUMPRODUCT(N755:T755,$N$3:$T$3)/100</f>
        <v>1.89857821136745</v>
      </c>
      <c r="AK755" s="7" cm="1">
        <f t="array" ref="AK755">SUMPRODUCT(N755:T755/100,($N$3:$T$3-(SUMPRODUCT(N755:T755,$N$3:$T$3)/100))^2)</f>
        <v>0.000714342959542953</v>
      </c>
      <c r="AL755" s="7" cm="1">
        <f t="array" ref="AL755">SUMPRODUCT(N755:T755/100,($N$2:$T$2-(SUMPRODUCT(N755:T755,$N$2:$T$2)/100))^2)</f>
        <v>0.811218599731376</v>
      </c>
      <c r="AM755" s="7" cm="1">
        <f t="array" ref="AM755">SUMPRODUCT(N755:T755,$N$2:$T$2)/100</f>
        <v>10.8602196961869</v>
      </c>
      <c r="AN755" s="1" cm="1">
        <f t="array" ref="AN755">SUMPRODUCT(N755:T755,$N$1:$T$1)/100</f>
        <v>1100.04652461684</v>
      </c>
      <c r="AO755" s="1" cm="1">
        <f t="array" ref="AO755">-8.314*SUMPRODUCT((N755:T755/100)*LN(N755:T755/100+0.000000000001))</f>
        <v>1.66942128272204</v>
      </c>
      <c r="AP755" s="1" cm="1">
        <f t="array" ref="AP755">SUMPRODUCT((N755:T755/100)^2)</f>
        <v>0.925996958499947</v>
      </c>
      <c r="AQ755" s="1" cm="1">
        <f t="array" ref="AQ755">1/SUMPRODUCT((N755:T755/100)^2)</f>
        <v>1.07991715396121</v>
      </c>
      <c r="AR755" s="1" t="s">
        <v>50</v>
      </c>
      <c r="AS755" s="6">
        <f t="shared" si="257"/>
        <v>1</v>
      </c>
      <c r="AT755" s="1">
        <v>959.85</v>
      </c>
      <c r="AU755" s="1">
        <v>1</v>
      </c>
      <c r="AV755" s="1">
        <v>60</v>
      </c>
      <c r="AW755" s="1">
        <v>449.85</v>
      </c>
      <c r="AX755" s="1">
        <v>1</v>
      </c>
      <c r="AY755" s="5">
        <f t="shared" si="258"/>
        <v>269.91</v>
      </c>
      <c r="AZ755" s="1">
        <f t="shared" si="259"/>
        <v>0.6</v>
      </c>
      <c r="BA755" s="1">
        <f t="shared" si="260"/>
        <v>449.85</v>
      </c>
      <c r="BB755" s="1">
        <f t="shared" si="261"/>
        <v>510</v>
      </c>
      <c r="BC755" s="1" t="s">
        <v>51</v>
      </c>
      <c r="BD755" s="1">
        <v>164</v>
      </c>
      <c r="BE755" s="1" t="s">
        <v>52</v>
      </c>
      <c r="BF755" s="1" t="s">
        <v>52</v>
      </c>
      <c r="BG755" s="1">
        <v>44</v>
      </c>
      <c r="BH755" s="1">
        <f t="shared" si="262"/>
        <v>-0.615177487228195</v>
      </c>
      <c r="BI755" s="1">
        <f t="shared" si="263"/>
        <v>0.907598993418392</v>
      </c>
    </row>
    <row r="756" spans="1:61">
      <c r="A756" s="1">
        <v>499</v>
      </c>
      <c r="B756" s="1" t="s">
        <v>95</v>
      </c>
      <c r="C756" s="1" t="str">
        <f>_xlfn.XLOOKUP(A756,All!$A:$A,All!$C:$C,"")</f>
        <v>Cu-Cr-Ni-Si-Zr</v>
      </c>
      <c r="D756" s="1">
        <v>2</v>
      </c>
      <c r="E756" s="1" t="s">
        <v>1344</v>
      </c>
      <c r="F756" s="1">
        <f t="shared" si="242"/>
        <v>97.05</v>
      </c>
      <c r="G756" s="1">
        <v>0</v>
      </c>
      <c r="H756" s="1">
        <v>0.22</v>
      </c>
      <c r="I756" s="1">
        <v>0</v>
      </c>
      <c r="J756" s="1">
        <v>1.88</v>
      </c>
      <c r="K756" s="1">
        <v>0.6</v>
      </c>
      <c r="L756" s="1">
        <v>0.25</v>
      </c>
      <c r="M756" s="1" t="s">
        <v>1345</v>
      </c>
      <c r="N756" s="1" cm="1">
        <f t="array" ref="N756">(F756/$F$4)/SUMPRODUCT($F756:$L756/$F$4:$L$4)*100</f>
        <v>96.1976474884284</v>
      </c>
      <c r="O756" s="1" cm="1">
        <f t="array" ref="O756">(G756/$G$4)/SUMPRODUCT($F756:$L756/$F$4:$L$4)*100</f>
        <v>0</v>
      </c>
      <c r="P756" s="1" cm="1">
        <f t="array" ref="P756">(H756/$H$4)/SUMPRODUCT($F756:$L756/$F$4:$L$4)*100</f>
        <v>0.266507770364678</v>
      </c>
      <c r="Q756" s="1" cm="1">
        <f t="array" ref="Q756">(I756/$I$4)/SUMPRODUCT($F756:$L756/$F$4:$L$4)*100</f>
        <v>0</v>
      </c>
      <c r="R756" s="1" cm="1">
        <f t="array" ref="R756">(J756/$J$4)/SUMPRODUCT($F756:$L756/$F$4:$L$4)*100</f>
        <v>2.017570276494</v>
      </c>
      <c r="S756" s="1" cm="1">
        <f t="array" ref="S756">(K756/$K$4)/SUMPRODUCT($F756:$L756/$F$4:$L$4)*100</f>
        <v>1.34565569079727</v>
      </c>
      <c r="T756" s="1" cm="1">
        <f t="array" ref="T756">(L756/$L$4)/SUMPRODUCT($F756:$L756/$F$4:$L$4)*100</f>
        <v>0.172618773915678</v>
      </c>
      <c r="U756" s="1">
        <f t="shared" si="243"/>
        <v>100</v>
      </c>
      <c r="V756" s="1">
        <f t="shared" si="244"/>
        <v>3.13333333333333</v>
      </c>
      <c r="W756" s="1">
        <f t="shared" si="245"/>
        <v>2.48</v>
      </c>
      <c r="X756" s="1">
        <f t="shared" si="246"/>
        <v>1.128</v>
      </c>
      <c r="Y756" s="1">
        <f t="shared" si="247"/>
        <v>0</v>
      </c>
      <c r="Z756" s="1">
        <f t="shared" si="248"/>
        <v>0.100806451612903</v>
      </c>
      <c r="AA756" s="1">
        <f t="shared" si="249"/>
        <v>0.88</v>
      </c>
      <c r="AB756" s="1">
        <f t="shared" si="250"/>
        <v>0.47</v>
      </c>
      <c r="AC756" s="1">
        <f t="shared" si="251"/>
        <v>0.055</v>
      </c>
      <c r="AD756" s="1">
        <f t="shared" si="252"/>
        <v>1.21139895620308</v>
      </c>
      <c r="AE756" s="1">
        <f t="shared" si="253"/>
        <v>0.0887096774193548</v>
      </c>
      <c r="AF756" s="1">
        <f t="shared" si="254"/>
        <v>11.2727272727273</v>
      </c>
      <c r="AG756" s="1">
        <f t="shared" si="255"/>
        <v>0.5456</v>
      </c>
      <c r="AH756" s="7">
        <f t="shared" si="256"/>
        <v>0.0380235251157164</v>
      </c>
      <c r="AI756" s="7" cm="1">
        <f t="array" ref="AI756">SQRT(SUMPRODUCT(N756:T756/100,(1-($N$4:$T$4/(SUMPRODUCT(N756:T756,$N$4:$T$4)/100)))^2))</f>
        <v>0.0190380008149387</v>
      </c>
      <c r="AJ756" s="7" cm="1">
        <f t="array" ref="AJ756">SUMPRODUCT(N756:T756,$N$3:$T$3)/100</f>
        <v>1.89857821136745</v>
      </c>
      <c r="AK756" s="7" cm="1">
        <f t="array" ref="AK756">SUMPRODUCT(N756:T756/100,($N$3:$T$3-(SUMPRODUCT(N756:T756,$N$3:$T$3)/100))^2)</f>
        <v>0.000714342959542953</v>
      </c>
      <c r="AL756" s="7" cm="1">
        <f t="array" ref="AL756">SUMPRODUCT(N756:T756/100,($N$2:$T$2-(SUMPRODUCT(N756:T756,$N$2:$T$2)/100))^2)</f>
        <v>0.811218599731376</v>
      </c>
      <c r="AM756" s="7" cm="1">
        <f t="array" ref="AM756">SUMPRODUCT(N756:T756,$N$2:$T$2)/100</f>
        <v>10.8602196961869</v>
      </c>
      <c r="AN756" s="1" cm="1">
        <f t="array" ref="AN756">SUMPRODUCT(N756:T756,$N$1:$T$1)/100</f>
        <v>1100.04652461684</v>
      </c>
      <c r="AO756" s="1" cm="1">
        <f t="array" ref="AO756">-8.314*SUMPRODUCT((N756:T756/100)*LN(N756:T756/100+0.000000000001))</f>
        <v>1.66942128272204</v>
      </c>
      <c r="AP756" s="1" cm="1">
        <f t="array" ref="AP756">SUMPRODUCT((N756:T756/100)^2)</f>
        <v>0.925996958499947</v>
      </c>
      <c r="AQ756" s="1" cm="1">
        <f t="array" ref="AQ756">1/SUMPRODUCT((N756:T756/100)^2)</f>
        <v>1.07991715396121</v>
      </c>
      <c r="AR756" s="1" t="s">
        <v>50</v>
      </c>
      <c r="AS756" s="6">
        <f t="shared" si="257"/>
        <v>1</v>
      </c>
      <c r="AT756" s="1">
        <v>959.85</v>
      </c>
      <c r="AU756" s="1">
        <v>1</v>
      </c>
      <c r="AV756" s="1">
        <v>60</v>
      </c>
      <c r="AW756" s="1">
        <v>449.85</v>
      </c>
      <c r="AX756" s="1">
        <v>1</v>
      </c>
      <c r="AY756" s="5">
        <f t="shared" si="258"/>
        <v>269.91</v>
      </c>
      <c r="AZ756" s="1">
        <f t="shared" si="259"/>
        <v>0.6</v>
      </c>
      <c r="BA756" s="1">
        <f t="shared" si="260"/>
        <v>449.85</v>
      </c>
      <c r="BB756" s="1">
        <f t="shared" si="261"/>
        <v>510</v>
      </c>
      <c r="BC756" s="1" t="s">
        <v>51</v>
      </c>
      <c r="BD756" s="1">
        <v>209</v>
      </c>
      <c r="BE756" s="1" t="s">
        <v>52</v>
      </c>
      <c r="BF756" s="1" t="s">
        <v>52</v>
      </c>
      <c r="BG756" s="1">
        <v>43</v>
      </c>
      <c r="BH756" s="1">
        <f t="shared" si="262"/>
        <v>-0.0364358595927641</v>
      </c>
      <c r="BI756" s="1">
        <f t="shared" si="263"/>
        <v>0.818501856967033</v>
      </c>
    </row>
    <row r="757" spans="1:61">
      <c r="A757" s="1">
        <v>511</v>
      </c>
      <c r="B757" s="1" t="s">
        <v>95</v>
      </c>
      <c r="C757" s="1" t="str">
        <f>_xlfn.XLOOKUP(A757,All!$A:$A,All!$C:$C,"")</f>
        <v>Cu-Cr-Ni-Si-Zr</v>
      </c>
      <c r="D757" s="1">
        <v>2</v>
      </c>
      <c r="E757" s="1" t="s">
        <v>1344</v>
      </c>
      <c r="F757" s="1">
        <f t="shared" si="242"/>
        <v>97.05</v>
      </c>
      <c r="G757" s="1">
        <v>0</v>
      </c>
      <c r="H757" s="1">
        <v>0.22</v>
      </c>
      <c r="I757" s="1">
        <v>0</v>
      </c>
      <c r="J757" s="1">
        <v>1.88</v>
      </c>
      <c r="K757" s="1">
        <v>0.6</v>
      </c>
      <c r="L757" s="1">
        <v>0.25</v>
      </c>
      <c r="M757" s="1" t="s">
        <v>1345</v>
      </c>
      <c r="N757" s="1" cm="1">
        <f t="array" ref="N757">(F757/$F$4)/SUMPRODUCT($F757:$L757/$F$4:$L$4)*100</f>
        <v>96.1976474884284</v>
      </c>
      <c r="O757" s="1" cm="1">
        <f t="array" ref="O757">(G757/$G$4)/SUMPRODUCT($F757:$L757/$F$4:$L$4)*100</f>
        <v>0</v>
      </c>
      <c r="P757" s="1" cm="1">
        <f t="array" ref="P757">(H757/$H$4)/SUMPRODUCT($F757:$L757/$F$4:$L$4)*100</f>
        <v>0.266507770364678</v>
      </c>
      <c r="Q757" s="1" cm="1">
        <f t="array" ref="Q757">(I757/$I$4)/SUMPRODUCT($F757:$L757/$F$4:$L$4)*100</f>
        <v>0</v>
      </c>
      <c r="R757" s="1" cm="1">
        <f t="array" ref="R757">(J757/$J$4)/SUMPRODUCT($F757:$L757/$F$4:$L$4)*100</f>
        <v>2.017570276494</v>
      </c>
      <c r="S757" s="1" cm="1">
        <f t="array" ref="S757">(K757/$K$4)/SUMPRODUCT($F757:$L757/$F$4:$L$4)*100</f>
        <v>1.34565569079727</v>
      </c>
      <c r="T757" s="1" cm="1">
        <f t="array" ref="T757">(L757/$L$4)/SUMPRODUCT($F757:$L757/$F$4:$L$4)*100</f>
        <v>0.172618773915678</v>
      </c>
      <c r="U757" s="1">
        <f t="shared" si="243"/>
        <v>100</v>
      </c>
      <c r="V757" s="1">
        <f t="shared" si="244"/>
        <v>3.13333333333333</v>
      </c>
      <c r="W757" s="1">
        <f t="shared" si="245"/>
        <v>2.48</v>
      </c>
      <c r="X757" s="1">
        <f t="shared" si="246"/>
        <v>1.128</v>
      </c>
      <c r="Y757" s="1">
        <f t="shared" si="247"/>
        <v>0</v>
      </c>
      <c r="Z757" s="1">
        <f t="shared" si="248"/>
        <v>0.100806451612903</v>
      </c>
      <c r="AA757" s="1">
        <f t="shared" si="249"/>
        <v>0.88</v>
      </c>
      <c r="AB757" s="1">
        <f t="shared" si="250"/>
        <v>0.47</v>
      </c>
      <c r="AC757" s="1">
        <f t="shared" si="251"/>
        <v>0.055</v>
      </c>
      <c r="AD757" s="1">
        <f t="shared" si="252"/>
        <v>1.21139895620308</v>
      </c>
      <c r="AE757" s="1">
        <f t="shared" si="253"/>
        <v>0.0887096774193548</v>
      </c>
      <c r="AF757" s="1">
        <f t="shared" si="254"/>
        <v>11.2727272727273</v>
      </c>
      <c r="AG757" s="1">
        <f t="shared" si="255"/>
        <v>0.5456</v>
      </c>
      <c r="AH757" s="7">
        <f t="shared" si="256"/>
        <v>0.0380235251157164</v>
      </c>
      <c r="AI757" s="7" cm="1">
        <f t="array" ref="AI757">SQRT(SUMPRODUCT(N757:T757/100,(1-($N$4:$T$4/(SUMPRODUCT(N757:T757,$N$4:$T$4)/100)))^2))</f>
        <v>0.0190380008149387</v>
      </c>
      <c r="AJ757" s="7" cm="1">
        <f t="array" ref="AJ757">SUMPRODUCT(N757:T757,$N$3:$T$3)/100</f>
        <v>1.89857821136745</v>
      </c>
      <c r="AK757" s="7" cm="1">
        <f t="array" ref="AK757">SUMPRODUCT(N757:T757/100,($N$3:$T$3-(SUMPRODUCT(N757:T757,$N$3:$T$3)/100))^2)</f>
        <v>0.000714342959542953</v>
      </c>
      <c r="AL757" s="7" cm="1">
        <f t="array" ref="AL757">SUMPRODUCT(N757:T757/100,($N$2:$T$2-(SUMPRODUCT(N757:T757,$N$2:$T$2)/100))^2)</f>
        <v>0.811218599731376</v>
      </c>
      <c r="AM757" s="7" cm="1">
        <f t="array" ref="AM757">SUMPRODUCT(N757:T757,$N$2:$T$2)/100</f>
        <v>10.8602196961869</v>
      </c>
      <c r="AN757" s="1" cm="1">
        <f t="array" ref="AN757">SUMPRODUCT(N757:T757,$N$1:$T$1)/100</f>
        <v>1100.04652461684</v>
      </c>
      <c r="AO757" s="1" cm="1">
        <f t="array" ref="AO757">-8.314*SUMPRODUCT((N757:T757/100)*LN(N757:T757/100+0.000000000001))</f>
        <v>1.66942128272204</v>
      </c>
      <c r="AP757" s="1" cm="1">
        <f t="array" ref="AP757">SUMPRODUCT((N757:T757/100)^2)</f>
        <v>0.925996958499947</v>
      </c>
      <c r="AQ757" s="1" cm="1">
        <f t="array" ref="AQ757">1/SUMPRODUCT((N757:T757/100)^2)</f>
        <v>1.07991715396121</v>
      </c>
      <c r="AR757" s="1" t="s">
        <v>50</v>
      </c>
      <c r="AS757" s="6">
        <f t="shared" si="257"/>
        <v>1</v>
      </c>
      <c r="AT757" s="1">
        <v>959.85</v>
      </c>
      <c r="AU757" s="1">
        <v>1</v>
      </c>
      <c r="AV757" s="1">
        <v>60</v>
      </c>
      <c r="AW757" s="1">
        <v>449.85</v>
      </c>
      <c r="AX757" s="1">
        <v>2</v>
      </c>
      <c r="AY757" s="5">
        <f t="shared" si="258"/>
        <v>269.91</v>
      </c>
      <c r="AZ757" s="1">
        <f t="shared" si="259"/>
        <v>1.2</v>
      </c>
      <c r="BA757" s="1">
        <f t="shared" si="260"/>
        <v>899.7</v>
      </c>
      <c r="BB757" s="1">
        <f t="shared" si="261"/>
        <v>510</v>
      </c>
      <c r="BC757" s="1" t="s">
        <v>51</v>
      </c>
      <c r="BD757" s="1">
        <v>229</v>
      </c>
      <c r="BE757" s="1" t="s">
        <v>52</v>
      </c>
      <c r="BF757" s="1" t="s">
        <v>52</v>
      </c>
      <c r="BG757" s="1">
        <v>42</v>
      </c>
      <c r="BH757" s="1">
        <f t="shared" si="262"/>
        <v>0.220782641578538</v>
      </c>
      <c r="BI757" s="1">
        <f t="shared" si="263"/>
        <v>0.789023974706805</v>
      </c>
    </row>
    <row r="758" spans="1:61">
      <c r="A758" s="1">
        <v>472</v>
      </c>
      <c r="B758" s="1" t="s">
        <v>95</v>
      </c>
      <c r="C758" s="1" t="str">
        <f>_xlfn.XLOOKUP(A758,All!$A:$A,All!$C:$C,"")</f>
        <v>Cu-Cr-Ni-Si-Zr</v>
      </c>
      <c r="D758" s="1">
        <v>2</v>
      </c>
      <c r="E758" s="1" t="s">
        <v>1344</v>
      </c>
      <c r="F758" s="1">
        <f t="shared" si="242"/>
        <v>97.05</v>
      </c>
      <c r="G758" s="1">
        <v>0</v>
      </c>
      <c r="H758" s="1">
        <v>0.22</v>
      </c>
      <c r="I758" s="1">
        <v>0</v>
      </c>
      <c r="J758" s="1">
        <v>1.88</v>
      </c>
      <c r="K758" s="1">
        <v>0.6</v>
      </c>
      <c r="L758" s="1">
        <v>0.25</v>
      </c>
      <c r="M758" s="1" t="s">
        <v>1345</v>
      </c>
      <c r="N758" s="1" cm="1">
        <f t="array" ref="N758">(F758/$F$4)/SUMPRODUCT($F758:$L758/$F$4:$L$4)*100</f>
        <v>96.1976474884284</v>
      </c>
      <c r="O758" s="1" cm="1">
        <f t="array" ref="O758">(G758/$G$4)/SUMPRODUCT($F758:$L758/$F$4:$L$4)*100</f>
        <v>0</v>
      </c>
      <c r="P758" s="1" cm="1">
        <f t="array" ref="P758">(H758/$H$4)/SUMPRODUCT($F758:$L758/$F$4:$L$4)*100</f>
        <v>0.266507770364678</v>
      </c>
      <c r="Q758" s="1" cm="1">
        <f t="array" ref="Q758">(I758/$I$4)/SUMPRODUCT($F758:$L758/$F$4:$L$4)*100</f>
        <v>0</v>
      </c>
      <c r="R758" s="1" cm="1">
        <f t="array" ref="R758">(J758/$J$4)/SUMPRODUCT($F758:$L758/$F$4:$L$4)*100</f>
        <v>2.017570276494</v>
      </c>
      <c r="S758" s="1" cm="1">
        <f t="array" ref="S758">(K758/$K$4)/SUMPRODUCT($F758:$L758/$F$4:$L$4)*100</f>
        <v>1.34565569079727</v>
      </c>
      <c r="T758" s="1" cm="1">
        <f t="array" ref="T758">(L758/$L$4)/SUMPRODUCT($F758:$L758/$F$4:$L$4)*100</f>
        <v>0.172618773915678</v>
      </c>
      <c r="U758" s="1">
        <f t="shared" si="243"/>
        <v>100</v>
      </c>
      <c r="V758" s="1">
        <f t="shared" si="244"/>
        <v>3.13333333333333</v>
      </c>
      <c r="W758" s="1">
        <f t="shared" si="245"/>
        <v>2.48</v>
      </c>
      <c r="X758" s="1">
        <f t="shared" si="246"/>
        <v>1.128</v>
      </c>
      <c r="Y758" s="1">
        <f t="shared" si="247"/>
        <v>0</v>
      </c>
      <c r="Z758" s="1">
        <f t="shared" si="248"/>
        <v>0.100806451612903</v>
      </c>
      <c r="AA758" s="1">
        <f t="shared" si="249"/>
        <v>0.88</v>
      </c>
      <c r="AB758" s="1">
        <f t="shared" si="250"/>
        <v>0.47</v>
      </c>
      <c r="AC758" s="1">
        <f t="shared" si="251"/>
        <v>0.055</v>
      </c>
      <c r="AD758" s="1">
        <f t="shared" si="252"/>
        <v>1.21139895620308</v>
      </c>
      <c r="AE758" s="1">
        <f t="shared" si="253"/>
        <v>0.0887096774193548</v>
      </c>
      <c r="AF758" s="1">
        <f t="shared" si="254"/>
        <v>11.2727272727273</v>
      </c>
      <c r="AG758" s="1">
        <f t="shared" si="255"/>
        <v>0.5456</v>
      </c>
      <c r="AH758" s="7">
        <f t="shared" si="256"/>
        <v>0.0380235251157164</v>
      </c>
      <c r="AI758" s="7" cm="1">
        <f t="array" ref="AI758">SQRT(SUMPRODUCT(N758:T758/100,(1-($N$4:$T$4/(SUMPRODUCT(N758:T758,$N$4:$T$4)/100)))^2))</f>
        <v>0.0190380008149387</v>
      </c>
      <c r="AJ758" s="7" cm="1">
        <f t="array" ref="AJ758">SUMPRODUCT(N758:T758,$N$3:$T$3)/100</f>
        <v>1.89857821136745</v>
      </c>
      <c r="AK758" s="7" cm="1">
        <f t="array" ref="AK758">SUMPRODUCT(N758:T758/100,($N$3:$T$3-(SUMPRODUCT(N758:T758,$N$3:$T$3)/100))^2)</f>
        <v>0.000714342959542953</v>
      </c>
      <c r="AL758" s="7" cm="1">
        <f t="array" ref="AL758">SUMPRODUCT(N758:T758/100,($N$2:$T$2-(SUMPRODUCT(N758:T758,$N$2:$T$2)/100))^2)</f>
        <v>0.811218599731376</v>
      </c>
      <c r="AM758" s="7" cm="1">
        <f t="array" ref="AM758">SUMPRODUCT(N758:T758,$N$2:$T$2)/100</f>
        <v>10.8602196961869</v>
      </c>
      <c r="AN758" s="1" cm="1">
        <f t="array" ref="AN758">SUMPRODUCT(N758:T758,$N$1:$T$1)/100</f>
        <v>1100.04652461684</v>
      </c>
      <c r="AO758" s="1" cm="1">
        <f t="array" ref="AO758">-8.314*SUMPRODUCT((N758:T758/100)*LN(N758:T758/100+0.000000000001))</f>
        <v>1.66942128272204</v>
      </c>
      <c r="AP758" s="1" cm="1">
        <f t="array" ref="AP758">SUMPRODUCT((N758:T758/100)^2)</f>
        <v>0.925996958499947</v>
      </c>
      <c r="AQ758" s="1" cm="1">
        <f t="array" ref="AQ758">1/SUMPRODUCT((N758:T758/100)^2)</f>
        <v>1.07991715396121</v>
      </c>
      <c r="AR758" s="1" t="s">
        <v>50</v>
      </c>
      <c r="AS758" s="6">
        <f t="shared" si="257"/>
        <v>1</v>
      </c>
      <c r="AT758" s="1">
        <v>959.85</v>
      </c>
      <c r="AU758" s="1">
        <v>1</v>
      </c>
      <c r="AV758" s="1">
        <v>60</v>
      </c>
      <c r="AW758" s="1">
        <v>499.85</v>
      </c>
      <c r="AX758" s="1">
        <v>0.5</v>
      </c>
      <c r="AY758" s="5">
        <f t="shared" si="258"/>
        <v>299.91</v>
      </c>
      <c r="AZ758" s="1">
        <f t="shared" si="259"/>
        <v>0.3</v>
      </c>
      <c r="BA758" s="1">
        <f t="shared" si="260"/>
        <v>249.925</v>
      </c>
      <c r="BB758" s="1">
        <f t="shared" si="261"/>
        <v>460</v>
      </c>
      <c r="BC758" s="1" t="s">
        <v>51</v>
      </c>
      <c r="BD758" s="1">
        <v>223</v>
      </c>
      <c r="BE758" s="1" t="s">
        <v>52</v>
      </c>
      <c r="BF758" s="1" t="s">
        <v>52</v>
      </c>
      <c r="BG758" s="1">
        <v>41</v>
      </c>
      <c r="BH758" s="1">
        <f t="shared" si="262"/>
        <v>0.143617091227148</v>
      </c>
      <c r="BI758" s="1">
        <f t="shared" si="263"/>
        <v>0.81018902115494</v>
      </c>
    </row>
    <row r="759" spans="1:61">
      <c r="A759" s="1">
        <v>498</v>
      </c>
      <c r="B759" s="1" t="s">
        <v>95</v>
      </c>
      <c r="C759" s="1" t="str">
        <f>_xlfn.XLOOKUP(A759,All!$A:$A,All!$C:$C,"")</f>
        <v>Cu-Cr-Ni-Si-Zr</v>
      </c>
      <c r="D759" s="1">
        <v>2</v>
      </c>
      <c r="E759" s="1" t="s">
        <v>1344</v>
      </c>
      <c r="F759" s="1">
        <f t="shared" si="242"/>
        <v>97.05</v>
      </c>
      <c r="G759" s="1">
        <v>0</v>
      </c>
      <c r="H759" s="1">
        <v>0.22</v>
      </c>
      <c r="I759" s="1">
        <v>0</v>
      </c>
      <c r="J759" s="1">
        <v>1.88</v>
      </c>
      <c r="K759" s="1">
        <v>0.6</v>
      </c>
      <c r="L759" s="1">
        <v>0.25</v>
      </c>
      <c r="M759" s="1" t="s">
        <v>1345</v>
      </c>
      <c r="N759" s="1" cm="1">
        <f t="array" ref="N759">(F759/$F$4)/SUMPRODUCT($F759:$L759/$F$4:$L$4)*100</f>
        <v>96.1976474884284</v>
      </c>
      <c r="O759" s="1" cm="1">
        <f t="array" ref="O759">(G759/$G$4)/SUMPRODUCT($F759:$L759/$F$4:$L$4)*100</f>
        <v>0</v>
      </c>
      <c r="P759" s="1" cm="1">
        <f t="array" ref="P759">(H759/$H$4)/SUMPRODUCT($F759:$L759/$F$4:$L$4)*100</f>
        <v>0.266507770364678</v>
      </c>
      <c r="Q759" s="1" cm="1">
        <f t="array" ref="Q759">(I759/$I$4)/SUMPRODUCT($F759:$L759/$F$4:$L$4)*100</f>
        <v>0</v>
      </c>
      <c r="R759" s="1" cm="1">
        <f t="array" ref="R759">(J759/$J$4)/SUMPRODUCT($F759:$L759/$F$4:$L$4)*100</f>
        <v>2.017570276494</v>
      </c>
      <c r="S759" s="1" cm="1">
        <f t="array" ref="S759">(K759/$K$4)/SUMPRODUCT($F759:$L759/$F$4:$L$4)*100</f>
        <v>1.34565569079727</v>
      </c>
      <c r="T759" s="1" cm="1">
        <f t="array" ref="T759">(L759/$L$4)/SUMPRODUCT($F759:$L759/$F$4:$L$4)*100</f>
        <v>0.172618773915678</v>
      </c>
      <c r="U759" s="1">
        <f t="shared" si="243"/>
        <v>100</v>
      </c>
      <c r="V759" s="1">
        <f t="shared" si="244"/>
        <v>3.13333333333333</v>
      </c>
      <c r="W759" s="1">
        <f t="shared" si="245"/>
        <v>2.48</v>
      </c>
      <c r="X759" s="1">
        <f t="shared" si="246"/>
        <v>1.128</v>
      </c>
      <c r="Y759" s="1">
        <f t="shared" si="247"/>
        <v>0</v>
      </c>
      <c r="Z759" s="1">
        <f t="shared" si="248"/>
        <v>0.100806451612903</v>
      </c>
      <c r="AA759" s="1">
        <f t="shared" si="249"/>
        <v>0.88</v>
      </c>
      <c r="AB759" s="1">
        <f t="shared" si="250"/>
        <v>0.47</v>
      </c>
      <c r="AC759" s="1">
        <f t="shared" si="251"/>
        <v>0.055</v>
      </c>
      <c r="AD759" s="1">
        <f t="shared" si="252"/>
        <v>1.21139895620308</v>
      </c>
      <c r="AE759" s="1">
        <f t="shared" si="253"/>
        <v>0.0887096774193548</v>
      </c>
      <c r="AF759" s="1">
        <f t="shared" si="254"/>
        <v>11.2727272727273</v>
      </c>
      <c r="AG759" s="1">
        <f t="shared" si="255"/>
        <v>0.5456</v>
      </c>
      <c r="AH759" s="7">
        <f t="shared" si="256"/>
        <v>0.0380235251157164</v>
      </c>
      <c r="AI759" s="7" cm="1">
        <f t="array" ref="AI759">SQRT(SUMPRODUCT(N759:T759/100,(1-($N$4:$T$4/(SUMPRODUCT(N759:T759,$N$4:$T$4)/100)))^2))</f>
        <v>0.0190380008149387</v>
      </c>
      <c r="AJ759" s="7" cm="1">
        <f t="array" ref="AJ759">SUMPRODUCT(N759:T759,$N$3:$T$3)/100</f>
        <v>1.89857821136745</v>
      </c>
      <c r="AK759" s="7" cm="1">
        <f t="array" ref="AK759">SUMPRODUCT(N759:T759/100,($N$3:$T$3-(SUMPRODUCT(N759:T759,$N$3:$T$3)/100))^2)</f>
        <v>0.000714342959542953</v>
      </c>
      <c r="AL759" s="7" cm="1">
        <f t="array" ref="AL759">SUMPRODUCT(N759:T759/100,($N$2:$T$2-(SUMPRODUCT(N759:T759,$N$2:$T$2)/100))^2)</f>
        <v>0.811218599731376</v>
      </c>
      <c r="AM759" s="7" cm="1">
        <f t="array" ref="AM759">SUMPRODUCT(N759:T759,$N$2:$T$2)/100</f>
        <v>10.8602196961869</v>
      </c>
      <c r="AN759" s="1" cm="1">
        <f t="array" ref="AN759">SUMPRODUCT(N759:T759,$N$1:$T$1)/100</f>
        <v>1100.04652461684</v>
      </c>
      <c r="AO759" s="1" cm="1">
        <f t="array" ref="AO759">-8.314*SUMPRODUCT((N759:T759/100)*LN(N759:T759/100+0.000000000001))</f>
        <v>1.66942128272204</v>
      </c>
      <c r="AP759" s="1" cm="1">
        <f t="array" ref="AP759">SUMPRODUCT((N759:T759/100)^2)</f>
        <v>0.925996958499947</v>
      </c>
      <c r="AQ759" s="1" cm="1">
        <f t="array" ref="AQ759">1/SUMPRODUCT((N759:T759/100)^2)</f>
        <v>1.07991715396121</v>
      </c>
      <c r="AR759" s="1" t="s">
        <v>50</v>
      </c>
      <c r="AS759" s="6">
        <f t="shared" si="257"/>
        <v>1</v>
      </c>
      <c r="AT759" s="1">
        <v>959.85</v>
      </c>
      <c r="AU759" s="1">
        <v>1</v>
      </c>
      <c r="AV759" s="1">
        <v>60</v>
      </c>
      <c r="AW759" s="1">
        <v>449.85</v>
      </c>
      <c r="AX759" s="1">
        <v>1</v>
      </c>
      <c r="AY759" s="5">
        <f t="shared" si="258"/>
        <v>269.91</v>
      </c>
      <c r="AZ759" s="1">
        <f t="shared" si="259"/>
        <v>0.6</v>
      </c>
      <c r="BA759" s="1">
        <f t="shared" si="260"/>
        <v>449.85</v>
      </c>
      <c r="BB759" s="1">
        <f t="shared" si="261"/>
        <v>510</v>
      </c>
      <c r="BC759" s="1" t="s">
        <v>51</v>
      </c>
      <c r="BD759" s="1">
        <v>226</v>
      </c>
      <c r="BE759" s="1" t="s">
        <v>52</v>
      </c>
      <c r="BF759" s="1" t="s">
        <v>52</v>
      </c>
      <c r="BG759" s="1">
        <v>41</v>
      </c>
      <c r="BH759" s="1">
        <f t="shared" si="262"/>
        <v>0.182199866402843</v>
      </c>
      <c r="BI759" s="1">
        <f t="shared" si="263"/>
        <v>0.804542404831259</v>
      </c>
    </row>
    <row r="760" spans="1:61">
      <c r="A760" s="1">
        <v>494</v>
      </c>
      <c r="B760" s="1" t="s">
        <v>95</v>
      </c>
      <c r="C760" s="1" t="str">
        <f>_xlfn.XLOOKUP(A760,All!$A:$A,All!$C:$C,"")</f>
        <v>Cu-Cr-Ni-Si-Zr</v>
      </c>
      <c r="D760" s="1">
        <v>2</v>
      </c>
      <c r="E760" s="1" t="s">
        <v>1344</v>
      </c>
      <c r="F760" s="1">
        <f t="shared" si="242"/>
        <v>97.05</v>
      </c>
      <c r="G760" s="1">
        <v>0</v>
      </c>
      <c r="H760" s="1">
        <v>0.22</v>
      </c>
      <c r="I760" s="1">
        <v>0</v>
      </c>
      <c r="J760" s="1">
        <v>1.88</v>
      </c>
      <c r="K760" s="1">
        <v>0.6</v>
      </c>
      <c r="L760" s="1">
        <v>0.25</v>
      </c>
      <c r="M760" s="1" t="s">
        <v>1345</v>
      </c>
      <c r="N760" s="1" cm="1">
        <f t="array" ref="N760">(F760/$F$4)/SUMPRODUCT($F760:$L760/$F$4:$L$4)*100</f>
        <v>96.1976474884284</v>
      </c>
      <c r="O760" s="1" cm="1">
        <f t="array" ref="O760">(G760/$G$4)/SUMPRODUCT($F760:$L760/$F$4:$L$4)*100</f>
        <v>0</v>
      </c>
      <c r="P760" s="1" cm="1">
        <f t="array" ref="P760">(H760/$H$4)/SUMPRODUCT($F760:$L760/$F$4:$L$4)*100</f>
        <v>0.266507770364678</v>
      </c>
      <c r="Q760" s="1" cm="1">
        <f t="array" ref="Q760">(I760/$I$4)/SUMPRODUCT($F760:$L760/$F$4:$L$4)*100</f>
        <v>0</v>
      </c>
      <c r="R760" s="1" cm="1">
        <f t="array" ref="R760">(J760/$J$4)/SUMPRODUCT($F760:$L760/$F$4:$L$4)*100</f>
        <v>2.017570276494</v>
      </c>
      <c r="S760" s="1" cm="1">
        <f t="array" ref="S760">(K760/$K$4)/SUMPRODUCT($F760:$L760/$F$4:$L$4)*100</f>
        <v>1.34565569079727</v>
      </c>
      <c r="T760" s="1" cm="1">
        <f t="array" ref="T760">(L760/$L$4)/SUMPRODUCT($F760:$L760/$F$4:$L$4)*100</f>
        <v>0.172618773915678</v>
      </c>
      <c r="U760" s="1">
        <f t="shared" si="243"/>
        <v>100</v>
      </c>
      <c r="V760" s="1">
        <f t="shared" si="244"/>
        <v>3.13333333333333</v>
      </c>
      <c r="W760" s="1">
        <f t="shared" si="245"/>
        <v>2.48</v>
      </c>
      <c r="X760" s="1">
        <f t="shared" si="246"/>
        <v>1.128</v>
      </c>
      <c r="Y760" s="1">
        <f t="shared" si="247"/>
        <v>0</v>
      </c>
      <c r="Z760" s="1">
        <f t="shared" si="248"/>
        <v>0.100806451612903</v>
      </c>
      <c r="AA760" s="1">
        <f t="shared" si="249"/>
        <v>0.88</v>
      </c>
      <c r="AB760" s="1">
        <f t="shared" si="250"/>
        <v>0.47</v>
      </c>
      <c r="AC760" s="1">
        <f t="shared" si="251"/>
        <v>0.055</v>
      </c>
      <c r="AD760" s="1">
        <f t="shared" si="252"/>
        <v>1.21139895620308</v>
      </c>
      <c r="AE760" s="1">
        <f t="shared" si="253"/>
        <v>0.0887096774193548</v>
      </c>
      <c r="AF760" s="1">
        <f t="shared" si="254"/>
        <v>11.2727272727273</v>
      </c>
      <c r="AG760" s="1">
        <f t="shared" si="255"/>
        <v>0.5456</v>
      </c>
      <c r="AH760" s="7">
        <f t="shared" si="256"/>
        <v>0.0380235251157164</v>
      </c>
      <c r="AI760" s="7" cm="1">
        <f t="array" ref="AI760">SQRT(SUMPRODUCT(N760:T760/100,(1-($N$4:$T$4/(SUMPRODUCT(N760:T760,$N$4:$T$4)/100)))^2))</f>
        <v>0.0190380008149387</v>
      </c>
      <c r="AJ760" s="7" cm="1">
        <f t="array" ref="AJ760">SUMPRODUCT(N760:T760,$N$3:$T$3)/100</f>
        <v>1.89857821136745</v>
      </c>
      <c r="AK760" s="7" cm="1">
        <f t="array" ref="AK760">SUMPRODUCT(N760:T760/100,($N$3:$T$3-(SUMPRODUCT(N760:T760,$N$3:$T$3)/100))^2)</f>
        <v>0.000714342959542953</v>
      </c>
      <c r="AL760" s="7" cm="1">
        <f t="array" ref="AL760">SUMPRODUCT(N760:T760/100,($N$2:$T$2-(SUMPRODUCT(N760:T760,$N$2:$T$2)/100))^2)</f>
        <v>0.811218599731376</v>
      </c>
      <c r="AM760" s="7" cm="1">
        <f t="array" ref="AM760">SUMPRODUCT(N760:T760,$N$2:$T$2)/100</f>
        <v>10.8602196961869</v>
      </c>
      <c r="AN760" s="1" cm="1">
        <f t="array" ref="AN760">SUMPRODUCT(N760:T760,$N$1:$T$1)/100</f>
        <v>1100.04652461684</v>
      </c>
      <c r="AO760" s="1" cm="1">
        <f t="array" ref="AO760">-8.314*SUMPRODUCT((N760:T760/100)*LN(N760:T760/100+0.000000000001))</f>
        <v>1.66942128272204</v>
      </c>
      <c r="AP760" s="1" cm="1">
        <f t="array" ref="AP760">SUMPRODUCT((N760:T760/100)^2)</f>
        <v>0.925996958499947</v>
      </c>
      <c r="AQ760" s="1" cm="1">
        <f t="array" ref="AQ760">1/SUMPRODUCT((N760:T760/100)^2)</f>
        <v>1.07991715396121</v>
      </c>
      <c r="AR760" s="1" t="s">
        <v>50</v>
      </c>
      <c r="AS760" s="6">
        <f t="shared" si="257"/>
        <v>1</v>
      </c>
      <c r="AT760" s="1">
        <v>959.85</v>
      </c>
      <c r="AU760" s="1">
        <v>1</v>
      </c>
      <c r="AV760" s="1">
        <v>60</v>
      </c>
      <c r="AW760" s="1">
        <v>449.85</v>
      </c>
      <c r="AX760" s="1">
        <v>1</v>
      </c>
      <c r="AY760" s="5">
        <f t="shared" si="258"/>
        <v>269.91</v>
      </c>
      <c r="AZ760" s="1">
        <f t="shared" si="259"/>
        <v>0.6</v>
      </c>
      <c r="BA760" s="1">
        <f t="shared" si="260"/>
        <v>449.85</v>
      </c>
      <c r="BB760" s="1">
        <f t="shared" si="261"/>
        <v>510</v>
      </c>
      <c r="BC760" s="1" t="s">
        <v>51</v>
      </c>
      <c r="BD760" s="1">
        <v>227</v>
      </c>
      <c r="BE760" s="1" t="s">
        <v>52</v>
      </c>
      <c r="BF760" s="1" t="s">
        <v>52</v>
      </c>
      <c r="BG760" s="1">
        <v>38</v>
      </c>
      <c r="BH760" s="1">
        <f t="shared" si="262"/>
        <v>0.195060791461408</v>
      </c>
      <c r="BI760" s="1">
        <f t="shared" si="263"/>
        <v>0.8327698438009</v>
      </c>
    </row>
    <row r="761" spans="1:61">
      <c r="A761" s="1">
        <v>464</v>
      </c>
      <c r="B761" s="1" t="s">
        <v>95</v>
      </c>
      <c r="C761" s="1" t="str">
        <f>_xlfn.XLOOKUP(A761,All!$A:$A,All!$C:$C,"")</f>
        <v>Cu-Cr-Ni-Si-Zr</v>
      </c>
      <c r="D761" s="1">
        <v>2</v>
      </c>
      <c r="E761" s="1" t="s">
        <v>1344</v>
      </c>
      <c r="F761" s="1">
        <f t="shared" si="242"/>
        <v>97.05</v>
      </c>
      <c r="G761" s="1">
        <v>0</v>
      </c>
      <c r="H761" s="1">
        <v>0.22</v>
      </c>
      <c r="I761" s="1">
        <v>0</v>
      </c>
      <c r="J761" s="1">
        <v>1.88</v>
      </c>
      <c r="K761" s="1">
        <v>0.6</v>
      </c>
      <c r="L761" s="1">
        <v>0.25</v>
      </c>
      <c r="M761" s="1" t="s">
        <v>1345</v>
      </c>
      <c r="N761" s="1" cm="1">
        <f t="array" ref="N761">(F761/$F$4)/SUMPRODUCT($F761:$L761/$F$4:$L$4)*100</f>
        <v>96.1976474884284</v>
      </c>
      <c r="O761" s="1" cm="1">
        <f t="array" ref="O761">(G761/$G$4)/SUMPRODUCT($F761:$L761/$F$4:$L$4)*100</f>
        <v>0</v>
      </c>
      <c r="P761" s="1" cm="1">
        <f t="array" ref="P761">(H761/$H$4)/SUMPRODUCT($F761:$L761/$F$4:$L$4)*100</f>
        <v>0.266507770364678</v>
      </c>
      <c r="Q761" s="1" cm="1">
        <f t="array" ref="Q761">(I761/$I$4)/SUMPRODUCT($F761:$L761/$F$4:$L$4)*100</f>
        <v>0</v>
      </c>
      <c r="R761" s="1" cm="1">
        <f t="array" ref="R761">(J761/$J$4)/SUMPRODUCT($F761:$L761/$F$4:$L$4)*100</f>
        <v>2.017570276494</v>
      </c>
      <c r="S761" s="1" cm="1">
        <f t="array" ref="S761">(K761/$K$4)/SUMPRODUCT($F761:$L761/$F$4:$L$4)*100</f>
        <v>1.34565569079727</v>
      </c>
      <c r="T761" s="1" cm="1">
        <f t="array" ref="T761">(L761/$L$4)/SUMPRODUCT($F761:$L761/$F$4:$L$4)*100</f>
        <v>0.172618773915678</v>
      </c>
      <c r="U761" s="1">
        <f t="shared" si="243"/>
        <v>100</v>
      </c>
      <c r="V761" s="1">
        <f t="shared" si="244"/>
        <v>3.13333333333333</v>
      </c>
      <c r="W761" s="1">
        <f t="shared" si="245"/>
        <v>2.48</v>
      </c>
      <c r="X761" s="1">
        <f t="shared" si="246"/>
        <v>1.128</v>
      </c>
      <c r="Y761" s="1">
        <f t="shared" si="247"/>
        <v>0</v>
      </c>
      <c r="Z761" s="1">
        <f t="shared" si="248"/>
        <v>0.100806451612903</v>
      </c>
      <c r="AA761" s="1">
        <f t="shared" si="249"/>
        <v>0.88</v>
      </c>
      <c r="AB761" s="1">
        <f t="shared" si="250"/>
        <v>0.47</v>
      </c>
      <c r="AC761" s="1">
        <f t="shared" si="251"/>
        <v>0.055</v>
      </c>
      <c r="AD761" s="1">
        <f t="shared" si="252"/>
        <v>1.21139895620308</v>
      </c>
      <c r="AE761" s="1">
        <f t="shared" si="253"/>
        <v>0.0887096774193548</v>
      </c>
      <c r="AF761" s="1">
        <f t="shared" si="254"/>
        <v>11.2727272727273</v>
      </c>
      <c r="AG761" s="1">
        <f t="shared" si="255"/>
        <v>0.5456</v>
      </c>
      <c r="AH761" s="7">
        <f t="shared" si="256"/>
        <v>0.0380235251157164</v>
      </c>
      <c r="AI761" s="7" cm="1">
        <f t="array" ref="AI761">SQRT(SUMPRODUCT(N761:T761/100,(1-($N$4:$T$4/(SUMPRODUCT(N761:T761,$N$4:$T$4)/100)))^2))</f>
        <v>0.0190380008149387</v>
      </c>
      <c r="AJ761" s="7" cm="1">
        <f t="array" ref="AJ761">SUMPRODUCT(N761:T761,$N$3:$T$3)/100</f>
        <v>1.89857821136745</v>
      </c>
      <c r="AK761" s="7" cm="1">
        <f t="array" ref="AK761">SUMPRODUCT(N761:T761/100,($N$3:$T$3-(SUMPRODUCT(N761:T761,$N$3:$T$3)/100))^2)</f>
        <v>0.000714342959542953</v>
      </c>
      <c r="AL761" s="7" cm="1">
        <f t="array" ref="AL761">SUMPRODUCT(N761:T761/100,($N$2:$T$2-(SUMPRODUCT(N761:T761,$N$2:$T$2)/100))^2)</f>
        <v>0.811218599731376</v>
      </c>
      <c r="AM761" s="7" cm="1">
        <f t="array" ref="AM761">SUMPRODUCT(N761:T761,$N$2:$T$2)/100</f>
        <v>10.8602196961869</v>
      </c>
      <c r="AN761" s="1" cm="1">
        <f t="array" ref="AN761">SUMPRODUCT(N761:T761,$N$1:$T$1)/100</f>
        <v>1100.04652461684</v>
      </c>
      <c r="AO761" s="1" cm="1">
        <f t="array" ref="AO761">-8.314*SUMPRODUCT((N761:T761/100)*LN(N761:T761/100+0.000000000001))</f>
        <v>1.66942128272204</v>
      </c>
      <c r="AP761" s="1" cm="1">
        <f t="array" ref="AP761">SUMPRODUCT((N761:T761/100)^2)</f>
        <v>0.925996958499947</v>
      </c>
      <c r="AQ761" s="1" cm="1">
        <f t="array" ref="AQ761">1/SUMPRODUCT((N761:T761/100)^2)</f>
        <v>1.07991715396121</v>
      </c>
      <c r="AR761" s="1" t="s">
        <v>50</v>
      </c>
      <c r="AS761" s="6">
        <f t="shared" si="257"/>
        <v>1</v>
      </c>
      <c r="AT761" s="1">
        <v>959.85</v>
      </c>
      <c r="AU761" s="1">
        <v>1</v>
      </c>
      <c r="AV761" s="1">
        <v>60</v>
      </c>
      <c r="AW761" s="1">
        <v>499.85</v>
      </c>
      <c r="AX761" s="1">
        <v>0.167</v>
      </c>
      <c r="AY761" s="5">
        <f t="shared" si="258"/>
        <v>299.91</v>
      </c>
      <c r="AZ761" s="1">
        <f t="shared" si="259"/>
        <v>0.1002</v>
      </c>
      <c r="BA761" s="1">
        <f t="shared" si="260"/>
        <v>83.47495</v>
      </c>
      <c r="BB761" s="1">
        <f t="shared" si="261"/>
        <v>460</v>
      </c>
      <c r="BC761" s="1" t="s">
        <v>51</v>
      </c>
      <c r="BD761" s="1">
        <v>218</v>
      </c>
      <c r="BE761" s="1" t="s">
        <v>52</v>
      </c>
      <c r="BF761" s="1" t="s">
        <v>52</v>
      </c>
      <c r="BG761" s="1">
        <v>37</v>
      </c>
      <c r="BH761" s="1">
        <f t="shared" si="262"/>
        <v>0.079312465934322</v>
      </c>
      <c r="BI761" s="1">
        <f t="shared" si="263"/>
        <v>0.859202484788517</v>
      </c>
    </row>
    <row r="762" spans="1:61">
      <c r="A762" s="1">
        <v>471</v>
      </c>
      <c r="B762" s="1" t="s">
        <v>95</v>
      </c>
      <c r="C762" s="1" t="str">
        <f>_xlfn.XLOOKUP(A762,All!$A:$A,All!$C:$C,"")</f>
        <v>Cu-Cr-Ni-Si-Zr</v>
      </c>
      <c r="D762" s="1">
        <v>2</v>
      </c>
      <c r="E762" s="1" t="s">
        <v>1344</v>
      </c>
      <c r="F762" s="1">
        <f t="shared" si="242"/>
        <v>97.05</v>
      </c>
      <c r="G762" s="1">
        <v>0</v>
      </c>
      <c r="H762" s="1">
        <v>0.22</v>
      </c>
      <c r="I762" s="1">
        <v>0</v>
      </c>
      <c r="J762" s="1">
        <v>1.88</v>
      </c>
      <c r="K762" s="1">
        <v>0.6</v>
      </c>
      <c r="L762" s="1">
        <v>0.25</v>
      </c>
      <c r="M762" s="1" t="s">
        <v>1345</v>
      </c>
      <c r="N762" s="1" cm="1">
        <f t="array" ref="N762">(F762/$F$4)/SUMPRODUCT($F762:$L762/$F$4:$L$4)*100</f>
        <v>96.1976474884284</v>
      </c>
      <c r="O762" s="1" cm="1">
        <f t="array" ref="O762">(G762/$G$4)/SUMPRODUCT($F762:$L762/$F$4:$L$4)*100</f>
        <v>0</v>
      </c>
      <c r="P762" s="1" cm="1">
        <f t="array" ref="P762">(H762/$H$4)/SUMPRODUCT($F762:$L762/$F$4:$L$4)*100</f>
        <v>0.266507770364678</v>
      </c>
      <c r="Q762" s="1" cm="1">
        <f t="array" ref="Q762">(I762/$I$4)/SUMPRODUCT($F762:$L762/$F$4:$L$4)*100</f>
        <v>0</v>
      </c>
      <c r="R762" s="1" cm="1">
        <f t="array" ref="R762">(J762/$J$4)/SUMPRODUCT($F762:$L762/$F$4:$L$4)*100</f>
        <v>2.017570276494</v>
      </c>
      <c r="S762" s="1" cm="1">
        <f t="array" ref="S762">(K762/$K$4)/SUMPRODUCT($F762:$L762/$F$4:$L$4)*100</f>
        <v>1.34565569079727</v>
      </c>
      <c r="T762" s="1" cm="1">
        <f t="array" ref="T762">(L762/$L$4)/SUMPRODUCT($F762:$L762/$F$4:$L$4)*100</f>
        <v>0.172618773915678</v>
      </c>
      <c r="U762" s="1">
        <f t="shared" si="243"/>
        <v>100</v>
      </c>
      <c r="V762" s="1">
        <f t="shared" si="244"/>
        <v>3.13333333333333</v>
      </c>
      <c r="W762" s="1">
        <f t="shared" si="245"/>
        <v>2.48</v>
      </c>
      <c r="X762" s="1">
        <f t="shared" si="246"/>
        <v>1.128</v>
      </c>
      <c r="Y762" s="1">
        <f t="shared" si="247"/>
        <v>0</v>
      </c>
      <c r="Z762" s="1">
        <f t="shared" si="248"/>
        <v>0.100806451612903</v>
      </c>
      <c r="AA762" s="1">
        <f t="shared" si="249"/>
        <v>0.88</v>
      </c>
      <c r="AB762" s="1">
        <f t="shared" si="250"/>
        <v>0.47</v>
      </c>
      <c r="AC762" s="1">
        <f t="shared" si="251"/>
        <v>0.055</v>
      </c>
      <c r="AD762" s="1">
        <f t="shared" si="252"/>
        <v>1.21139895620308</v>
      </c>
      <c r="AE762" s="1">
        <f t="shared" si="253"/>
        <v>0.0887096774193548</v>
      </c>
      <c r="AF762" s="1">
        <f t="shared" si="254"/>
        <v>11.2727272727273</v>
      </c>
      <c r="AG762" s="1">
        <f t="shared" si="255"/>
        <v>0.5456</v>
      </c>
      <c r="AH762" s="7">
        <f t="shared" si="256"/>
        <v>0.0380235251157164</v>
      </c>
      <c r="AI762" s="7" cm="1">
        <f t="array" ref="AI762">SQRT(SUMPRODUCT(N762:T762/100,(1-($N$4:$T$4/(SUMPRODUCT(N762:T762,$N$4:$T$4)/100)))^2))</f>
        <v>0.0190380008149387</v>
      </c>
      <c r="AJ762" s="7" cm="1">
        <f t="array" ref="AJ762">SUMPRODUCT(N762:T762,$N$3:$T$3)/100</f>
        <v>1.89857821136745</v>
      </c>
      <c r="AK762" s="7" cm="1">
        <f t="array" ref="AK762">SUMPRODUCT(N762:T762/100,($N$3:$T$3-(SUMPRODUCT(N762:T762,$N$3:$T$3)/100))^2)</f>
        <v>0.000714342959542953</v>
      </c>
      <c r="AL762" s="7" cm="1">
        <f t="array" ref="AL762">SUMPRODUCT(N762:T762/100,($N$2:$T$2-(SUMPRODUCT(N762:T762,$N$2:$T$2)/100))^2)</f>
        <v>0.811218599731376</v>
      </c>
      <c r="AM762" s="7" cm="1">
        <f t="array" ref="AM762">SUMPRODUCT(N762:T762,$N$2:$T$2)/100</f>
        <v>10.8602196961869</v>
      </c>
      <c r="AN762" s="1" cm="1">
        <f t="array" ref="AN762">SUMPRODUCT(N762:T762,$N$1:$T$1)/100</f>
        <v>1100.04652461684</v>
      </c>
      <c r="AO762" s="1" cm="1">
        <f t="array" ref="AO762">-8.314*SUMPRODUCT((N762:T762/100)*LN(N762:T762/100+0.000000000001))</f>
        <v>1.66942128272204</v>
      </c>
      <c r="AP762" s="1" cm="1">
        <f t="array" ref="AP762">SUMPRODUCT((N762:T762/100)^2)</f>
        <v>0.925996958499947</v>
      </c>
      <c r="AQ762" s="1" cm="1">
        <f t="array" ref="AQ762">1/SUMPRODUCT((N762:T762/100)^2)</f>
        <v>1.07991715396121</v>
      </c>
      <c r="AR762" s="1" t="s">
        <v>50</v>
      </c>
      <c r="AS762" s="6">
        <f t="shared" si="257"/>
        <v>1</v>
      </c>
      <c r="AT762" s="1">
        <v>959.85</v>
      </c>
      <c r="AU762" s="1">
        <v>1</v>
      </c>
      <c r="AV762" s="1">
        <v>60</v>
      </c>
      <c r="AW762" s="1">
        <v>449.85</v>
      </c>
      <c r="AX762" s="1">
        <v>0.5</v>
      </c>
      <c r="AY762" s="5">
        <f t="shared" si="258"/>
        <v>269.91</v>
      </c>
      <c r="AZ762" s="1">
        <f t="shared" si="259"/>
        <v>0.3</v>
      </c>
      <c r="BA762" s="1">
        <f t="shared" si="260"/>
        <v>224.925</v>
      </c>
      <c r="BB762" s="1">
        <f t="shared" si="261"/>
        <v>510</v>
      </c>
      <c r="BC762" s="1" t="s">
        <v>51</v>
      </c>
      <c r="BD762" s="1">
        <v>218</v>
      </c>
      <c r="BE762" s="1" t="s">
        <v>52</v>
      </c>
      <c r="BF762" s="1" t="s">
        <v>52</v>
      </c>
      <c r="BG762" s="1">
        <v>36</v>
      </c>
      <c r="BH762" s="1">
        <f t="shared" si="262"/>
        <v>0.079312465934322</v>
      </c>
      <c r="BI762" s="1">
        <f t="shared" si="263"/>
        <v>0.869236826110561</v>
      </c>
    </row>
    <row r="763" spans="1:61">
      <c r="A763" s="1">
        <v>497</v>
      </c>
      <c r="B763" s="1" t="s">
        <v>95</v>
      </c>
      <c r="C763" s="1" t="str">
        <f>_xlfn.XLOOKUP(A763,All!$A:$A,All!$C:$C,"")</f>
        <v>Cu-Cr-Ni-Si-Zr</v>
      </c>
      <c r="D763" s="1">
        <v>2</v>
      </c>
      <c r="E763" s="1" t="s">
        <v>1344</v>
      </c>
      <c r="F763" s="1">
        <f t="shared" si="242"/>
        <v>97.05</v>
      </c>
      <c r="G763" s="1">
        <v>0</v>
      </c>
      <c r="H763" s="1">
        <v>0.22</v>
      </c>
      <c r="I763" s="1">
        <v>0</v>
      </c>
      <c r="J763" s="1">
        <v>1.88</v>
      </c>
      <c r="K763" s="1">
        <v>0.6</v>
      </c>
      <c r="L763" s="1">
        <v>0.25</v>
      </c>
      <c r="M763" s="1" t="s">
        <v>1345</v>
      </c>
      <c r="N763" s="1" cm="1">
        <f t="array" ref="N763">(F763/$F$4)/SUMPRODUCT($F763:$L763/$F$4:$L$4)*100</f>
        <v>96.1976474884284</v>
      </c>
      <c r="O763" s="1" cm="1">
        <f t="array" ref="O763">(G763/$G$4)/SUMPRODUCT($F763:$L763/$F$4:$L$4)*100</f>
        <v>0</v>
      </c>
      <c r="P763" s="1" cm="1">
        <f t="array" ref="P763">(H763/$H$4)/SUMPRODUCT($F763:$L763/$F$4:$L$4)*100</f>
        <v>0.266507770364678</v>
      </c>
      <c r="Q763" s="1" cm="1">
        <f t="array" ref="Q763">(I763/$I$4)/SUMPRODUCT($F763:$L763/$F$4:$L$4)*100</f>
        <v>0</v>
      </c>
      <c r="R763" s="1" cm="1">
        <f t="array" ref="R763">(J763/$J$4)/SUMPRODUCT($F763:$L763/$F$4:$L$4)*100</f>
        <v>2.017570276494</v>
      </c>
      <c r="S763" s="1" cm="1">
        <f t="array" ref="S763">(K763/$K$4)/SUMPRODUCT($F763:$L763/$F$4:$L$4)*100</f>
        <v>1.34565569079727</v>
      </c>
      <c r="T763" s="1" cm="1">
        <f t="array" ref="T763">(L763/$L$4)/SUMPRODUCT($F763:$L763/$F$4:$L$4)*100</f>
        <v>0.172618773915678</v>
      </c>
      <c r="U763" s="1">
        <f t="shared" si="243"/>
        <v>100</v>
      </c>
      <c r="V763" s="1">
        <f t="shared" si="244"/>
        <v>3.13333333333333</v>
      </c>
      <c r="W763" s="1">
        <f t="shared" si="245"/>
        <v>2.48</v>
      </c>
      <c r="X763" s="1">
        <f t="shared" si="246"/>
        <v>1.128</v>
      </c>
      <c r="Y763" s="1">
        <f t="shared" si="247"/>
        <v>0</v>
      </c>
      <c r="Z763" s="1">
        <f t="shared" si="248"/>
        <v>0.100806451612903</v>
      </c>
      <c r="AA763" s="1">
        <f t="shared" si="249"/>
        <v>0.88</v>
      </c>
      <c r="AB763" s="1">
        <f t="shared" si="250"/>
        <v>0.47</v>
      </c>
      <c r="AC763" s="1">
        <f t="shared" si="251"/>
        <v>0.055</v>
      </c>
      <c r="AD763" s="1">
        <f t="shared" si="252"/>
        <v>1.21139895620308</v>
      </c>
      <c r="AE763" s="1">
        <f t="shared" si="253"/>
        <v>0.0887096774193548</v>
      </c>
      <c r="AF763" s="1">
        <f t="shared" si="254"/>
        <v>11.2727272727273</v>
      </c>
      <c r="AG763" s="1">
        <f t="shared" si="255"/>
        <v>0.5456</v>
      </c>
      <c r="AH763" s="7">
        <f t="shared" si="256"/>
        <v>0.0380235251157164</v>
      </c>
      <c r="AI763" s="7" cm="1">
        <f t="array" ref="AI763">SQRT(SUMPRODUCT(N763:T763/100,(1-($N$4:$T$4/(SUMPRODUCT(N763:T763,$N$4:$T$4)/100)))^2))</f>
        <v>0.0190380008149387</v>
      </c>
      <c r="AJ763" s="7" cm="1">
        <f t="array" ref="AJ763">SUMPRODUCT(N763:T763,$N$3:$T$3)/100</f>
        <v>1.89857821136745</v>
      </c>
      <c r="AK763" s="7" cm="1">
        <f t="array" ref="AK763">SUMPRODUCT(N763:T763/100,($N$3:$T$3-(SUMPRODUCT(N763:T763,$N$3:$T$3)/100))^2)</f>
        <v>0.000714342959542953</v>
      </c>
      <c r="AL763" s="7" cm="1">
        <f t="array" ref="AL763">SUMPRODUCT(N763:T763/100,($N$2:$T$2-(SUMPRODUCT(N763:T763,$N$2:$T$2)/100))^2)</f>
        <v>0.811218599731376</v>
      </c>
      <c r="AM763" s="7" cm="1">
        <f t="array" ref="AM763">SUMPRODUCT(N763:T763,$N$2:$T$2)/100</f>
        <v>10.8602196961869</v>
      </c>
      <c r="AN763" s="1" cm="1">
        <f t="array" ref="AN763">SUMPRODUCT(N763:T763,$N$1:$T$1)/100</f>
        <v>1100.04652461684</v>
      </c>
      <c r="AO763" s="1" cm="1">
        <f t="array" ref="AO763">-8.314*SUMPRODUCT((N763:T763/100)*LN(N763:T763/100+0.000000000001))</f>
        <v>1.66942128272204</v>
      </c>
      <c r="AP763" s="1" cm="1">
        <f t="array" ref="AP763">SUMPRODUCT((N763:T763/100)^2)</f>
        <v>0.925996958499947</v>
      </c>
      <c r="AQ763" s="1" cm="1">
        <f t="array" ref="AQ763">1/SUMPRODUCT((N763:T763/100)^2)</f>
        <v>1.07991715396121</v>
      </c>
      <c r="AR763" s="1" t="s">
        <v>50</v>
      </c>
      <c r="AS763" s="6">
        <f t="shared" si="257"/>
        <v>1</v>
      </c>
      <c r="AT763" s="1">
        <v>959.85</v>
      </c>
      <c r="AU763" s="1">
        <v>1</v>
      </c>
      <c r="AV763" s="1">
        <v>60</v>
      </c>
      <c r="AW763" s="1">
        <v>449.85</v>
      </c>
      <c r="AX763" s="1">
        <v>1</v>
      </c>
      <c r="AY763" s="5">
        <f t="shared" si="258"/>
        <v>269.91</v>
      </c>
      <c r="AZ763" s="1">
        <f t="shared" si="259"/>
        <v>0.6</v>
      </c>
      <c r="BA763" s="1">
        <f t="shared" si="260"/>
        <v>449.85</v>
      </c>
      <c r="BB763" s="1">
        <f t="shared" si="261"/>
        <v>510</v>
      </c>
      <c r="BC763" s="1" t="s">
        <v>51</v>
      </c>
      <c r="BD763" s="1">
        <v>220</v>
      </c>
      <c r="BE763" s="1" t="s">
        <v>52</v>
      </c>
      <c r="BF763" s="1" t="s">
        <v>52</v>
      </c>
      <c r="BG763" s="1">
        <v>36</v>
      </c>
      <c r="BH763" s="1">
        <f t="shared" si="262"/>
        <v>0.105034316051452</v>
      </c>
      <c r="BI763" s="1">
        <f t="shared" si="263"/>
        <v>0.865613735535156</v>
      </c>
    </row>
    <row r="764" spans="1:61">
      <c r="A764" s="1">
        <v>496</v>
      </c>
      <c r="B764" s="1" t="s">
        <v>95</v>
      </c>
      <c r="C764" s="1" t="str">
        <f>_xlfn.XLOOKUP(A764,All!$A:$A,All!$C:$C,"")</f>
        <v>Cu-Cr-Ni-Si-Zr</v>
      </c>
      <c r="D764" s="1">
        <v>2</v>
      </c>
      <c r="E764" s="1" t="s">
        <v>1344</v>
      </c>
      <c r="F764" s="1">
        <f t="shared" si="242"/>
        <v>97.05</v>
      </c>
      <c r="G764" s="1">
        <v>0</v>
      </c>
      <c r="H764" s="1">
        <v>0.22</v>
      </c>
      <c r="I764" s="1">
        <v>0</v>
      </c>
      <c r="J764" s="1">
        <v>1.88</v>
      </c>
      <c r="K764" s="1">
        <v>0.6</v>
      </c>
      <c r="L764" s="1">
        <v>0.25</v>
      </c>
      <c r="M764" s="1" t="s">
        <v>1345</v>
      </c>
      <c r="N764" s="1" cm="1">
        <f t="array" ref="N764">(F764/$F$4)/SUMPRODUCT($F764:$L764/$F$4:$L$4)*100</f>
        <v>96.1976474884284</v>
      </c>
      <c r="O764" s="1" cm="1">
        <f t="array" ref="O764">(G764/$G$4)/SUMPRODUCT($F764:$L764/$F$4:$L$4)*100</f>
        <v>0</v>
      </c>
      <c r="P764" s="1" cm="1">
        <f t="array" ref="P764">(H764/$H$4)/SUMPRODUCT($F764:$L764/$F$4:$L$4)*100</f>
        <v>0.266507770364678</v>
      </c>
      <c r="Q764" s="1" cm="1">
        <f t="array" ref="Q764">(I764/$I$4)/SUMPRODUCT($F764:$L764/$F$4:$L$4)*100</f>
        <v>0</v>
      </c>
      <c r="R764" s="1" cm="1">
        <f t="array" ref="R764">(J764/$J$4)/SUMPRODUCT($F764:$L764/$F$4:$L$4)*100</f>
        <v>2.017570276494</v>
      </c>
      <c r="S764" s="1" cm="1">
        <f t="array" ref="S764">(K764/$K$4)/SUMPRODUCT($F764:$L764/$F$4:$L$4)*100</f>
        <v>1.34565569079727</v>
      </c>
      <c r="T764" s="1" cm="1">
        <f t="array" ref="T764">(L764/$L$4)/SUMPRODUCT($F764:$L764/$F$4:$L$4)*100</f>
        <v>0.172618773915678</v>
      </c>
      <c r="U764" s="1">
        <f t="shared" si="243"/>
        <v>100</v>
      </c>
      <c r="V764" s="1">
        <f t="shared" si="244"/>
        <v>3.13333333333333</v>
      </c>
      <c r="W764" s="1">
        <f t="shared" si="245"/>
        <v>2.48</v>
      </c>
      <c r="X764" s="1">
        <f t="shared" si="246"/>
        <v>1.128</v>
      </c>
      <c r="Y764" s="1">
        <f t="shared" si="247"/>
        <v>0</v>
      </c>
      <c r="Z764" s="1">
        <f t="shared" si="248"/>
        <v>0.100806451612903</v>
      </c>
      <c r="AA764" s="1">
        <f t="shared" si="249"/>
        <v>0.88</v>
      </c>
      <c r="AB764" s="1">
        <f t="shared" si="250"/>
        <v>0.47</v>
      </c>
      <c r="AC764" s="1">
        <f t="shared" si="251"/>
        <v>0.055</v>
      </c>
      <c r="AD764" s="1">
        <f t="shared" si="252"/>
        <v>1.21139895620308</v>
      </c>
      <c r="AE764" s="1">
        <f t="shared" si="253"/>
        <v>0.0887096774193548</v>
      </c>
      <c r="AF764" s="1">
        <f t="shared" si="254"/>
        <v>11.2727272727273</v>
      </c>
      <c r="AG764" s="1">
        <f t="shared" si="255"/>
        <v>0.5456</v>
      </c>
      <c r="AH764" s="7">
        <f t="shared" si="256"/>
        <v>0.0380235251157164</v>
      </c>
      <c r="AI764" s="7" cm="1">
        <f t="array" ref="AI764">SQRT(SUMPRODUCT(N764:T764/100,(1-($N$4:$T$4/(SUMPRODUCT(N764:T764,$N$4:$T$4)/100)))^2))</f>
        <v>0.0190380008149387</v>
      </c>
      <c r="AJ764" s="7" cm="1">
        <f t="array" ref="AJ764">SUMPRODUCT(N764:T764,$N$3:$T$3)/100</f>
        <v>1.89857821136745</v>
      </c>
      <c r="AK764" s="7" cm="1">
        <f t="array" ref="AK764">SUMPRODUCT(N764:T764/100,($N$3:$T$3-(SUMPRODUCT(N764:T764,$N$3:$T$3)/100))^2)</f>
        <v>0.000714342959542953</v>
      </c>
      <c r="AL764" s="7" cm="1">
        <f t="array" ref="AL764">SUMPRODUCT(N764:T764/100,($N$2:$T$2-(SUMPRODUCT(N764:T764,$N$2:$T$2)/100))^2)</f>
        <v>0.811218599731376</v>
      </c>
      <c r="AM764" s="7" cm="1">
        <f t="array" ref="AM764">SUMPRODUCT(N764:T764,$N$2:$T$2)/100</f>
        <v>10.8602196961869</v>
      </c>
      <c r="AN764" s="1" cm="1">
        <f t="array" ref="AN764">SUMPRODUCT(N764:T764,$N$1:$T$1)/100</f>
        <v>1100.04652461684</v>
      </c>
      <c r="AO764" s="1" cm="1">
        <f t="array" ref="AO764">-8.314*SUMPRODUCT((N764:T764/100)*LN(N764:T764/100+0.000000000001))</f>
        <v>1.66942128272204</v>
      </c>
      <c r="AP764" s="1" cm="1">
        <f t="array" ref="AP764">SUMPRODUCT((N764:T764/100)^2)</f>
        <v>0.925996958499947</v>
      </c>
      <c r="AQ764" s="1" cm="1">
        <f t="array" ref="AQ764">1/SUMPRODUCT((N764:T764/100)^2)</f>
        <v>1.07991715396121</v>
      </c>
      <c r="AR764" s="1" t="s">
        <v>50</v>
      </c>
      <c r="AS764" s="6">
        <f t="shared" si="257"/>
        <v>1</v>
      </c>
      <c r="AT764" s="1">
        <v>959.85</v>
      </c>
      <c r="AU764" s="1">
        <v>1</v>
      </c>
      <c r="AV764" s="1">
        <v>60</v>
      </c>
      <c r="AW764" s="1">
        <v>449.85</v>
      </c>
      <c r="AX764" s="1">
        <v>1</v>
      </c>
      <c r="AY764" s="5">
        <f t="shared" si="258"/>
        <v>269.91</v>
      </c>
      <c r="AZ764" s="1">
        <f t="shared" si="259"/>
        <v>0.6</v>
      </c>
      <c r="BA764" s="1">
        <f t="shared" si="260"/>
        <v>449.85</v>
      </c>
      <c r="BB764" s="1">
        <f t="shared" si="261"/>
        <v>510</v>
      </c>
      <c r="BC764" s="1" t="s">
        <v>51</v>
      </c>
      <c r="BD764" s="1">
        <v>196</v>
      </c>
      <c r="BE764" s="1" t="s">
        <v>52</v>
      </c>
      <c r="BF764" s="1" t="s">
        <v>52</v>
      </c>
      <c r="BG764" s="1">
        <v>32</v>
      </c>
      <c r="BH764" s="1">
        <f t="shared" si="262"/>
        <v>-0.203627885354111</v>
      </c>
      <c r="BI764" s="1">
        <f t="shared" si="263"/>
        <v>0.949832397742186</v>
      </c>
    </row>
    <row r="765" spans="1:61">
      <c r="A765" s="1">
        <v>463</v>
      </c>
      <c r="B765" s="1" t="s">
        <v>95</v>
      </c>
      <c r="C765" s="1" t="str">
        <f>_xlfn.XLOOKUP(A765,All!$A:$A,All!$C:$C,"")</f>
        <v>Cu-Cr-Ni-Si-Zr</v>
      </c>
      <c r="D765" s="1">
        <v>2</v>
      </c>
      <c r="E765" s="1" t="s">
        <v>1344</v>
      </c>
      <c r="F765" s="1">
        <f t="shared" si="242"/>
        <v>97.05</v>
      </c>
      <c r="G765" s="1">
        <v>0</v>
      </c>
      <c r="H765" s="1">
        <v>0.22</v>
      </c>
      <c r="I765" s="1">
        <v>0</v>
      </c>
      <c r="J765" s="1">
        <v>1.88</v>
      </c>
      <c r="K765" s="1">
        <v>0.6</v>
      </c>
      <c r="L765" s="1">
        <v>0.25</v>
      </c>
      <c r="M765" s="1" t="s">
        <v>1345</v>
      </c>
      <c r="N765" s="1" cm="1">
        <f t="array" ref="N765">(F765/$F$4)/SUMPRODUCT($F765:$L765/$F$4:$L$4)*100</f>
        <v>96.1976474884284</v>
      </c>
      <c r="O765" s="1" cm="1">
        <f t="array" ref="O765">(G765/$G$4)/SUMPRODUCT($F765:$L765/$F$4:$L$4)*100</f>
        <v>0</v>
      </c>
      <c r="P765" s="1" cm="1">
        <f t="array" ref="P765">(H765/$H$4)/SUMPRODUCT($F765:$L765/$F$4:$L$4)*100</f>
        <v>0.266507770364678</v>
      </c>
      <c r="Q765" s="1" cm="1">
        <f t="array" ref="Q765">(I765/$I$4)/SUMPRODUCT($F765:$L765/$F$4:$L$4)*100</f>
        <v>0</v>
      </c>
      <c r="R765" s="1" cm="1">
        <f t="array" ref="R765">(J765/$J$4)/SUMPRODUCT($F765:$L765/$F$4:$L$4)*100</f>
        <v>2.017570276494</v>
      </c>
      <c r="S765" s="1" cm="1">
        <f t="array" ref="S765">(K765/$K$4)/SUMPRODUCT($F765:$L765/$F$4:$L$4)*100</f>
        <v>1.34565569079727</v>
      </c>
      <c r="T765" s="1" cm="1">
        <f t="array" ref="T765">(L765/$L$4)/SUMPRODUCT($F765:$L765/$F$4:$L$4)*100</f>
        <v>0.172618773915678</v>
      </c>
      <c r="U765" s="1">
        <f t="shared" si="243"/>
        <v>100</v>
      </c>
      <c r="V765" s="1">
        <f t="shared" si="244"/>
        <v>3.13333333333333</v>
      </c>
      <c r="W765" s="1">
        <f t="shared" si="245"/>
        <v>2.48</v>
      </c>
      <c r="X765" s="1">
        <f t="shared" si="246"/>
        <v>1.128</v>
      </c>
      <c r="Y765" s="1">
        <f t="shared" si="247"/>
        <v>0</v>
      </c>
      <c r="Z765" s="1">
        <f t="shared" si="248"/>
        <v>0.100806451612903</v>
      </c>
      <c r="AA765" s="1">
        <f t="shared" si="249"/>
        <v>0.88</v>
      </c>
      <c r="AB765" s="1">
        <f t="shared" si="250"/>
        <v>0.47</v>
      </c>
      <c r="AC765" s="1">
        <f t="shared" si="251"/>
        <v>0.055</v>
      </c>
      <c r="AD765" s="1">
        <f t="shared" si="252"/>
        <v>1.21139895620308</v>
      </c>
      <c r="AE765" s="1">
        <f t="shared" si="253"/>
        <v>0.0887096774193548</v>
      </c>
      <c r="AF765" s="1">
        <f t="shared" si="254"/>
        <v>11.2727272727273</v>
      </c>
      <c r="AG765" s="1">
        <f t="shared" si="255"/>
        <v>0.5456</v>
      </c>
      <c r="AH765" s="7">
        <f t="shared" si="256"/>
        <v>0.0380235251157164</v>
      </c>
      <c r="AI765" s="7" cm="1">
        <f t="array" ref="AI765">SQRT(SUMPRODUCT(N765:T765/100,(1-($N$4:$T$4/(SUMPRODUCT(N765:T765,$N$4:$T$4)/100)))^2))</f>
        <v>0.0190380008149387</v>
      </c>
      <c r="AJ765" s="7" cm="1">
        <f t="array" ref="AJ765">SUMPRODUCT(N765:T765,$N$3:$T$3)/100</f>
        <v>1.89857821136745</v>
      </c>
      <c r="AK765" s="7" cm="1">
        <f t="array" ref="AK765">SUMPRODUCT(N765:T765/100,($N$3:$T$3-(SUMPRODUCT(N765:T765,$N$3:$T$3)/100))^2)</f>
        <v>0.000714342959542953</v>
      </c>
      <c r="AL765" s="7" cm="1">
        <f t="array" ref="AL765">SUMPRODUCT(N765:T765/100,($N$2:$T$2-(SUMPRODUCT(N765:T765,$N$2:$T$2)/100))^2)</f>
        <v>0.811218599731376</v>
      </c>
      <c r="AM765" s="7" cm="1">
        <f t="array" ref="AM765">SUMPRODUCT(N765:T765,$N$2:$T$2)/100</f>
        <v>10.8602196961869</v>
      </c>
      <c r="AN765" s="1" cm="1">
        <f t="array" ref="AN765">SUMPRODUCT(N765:T765,$N$1:$T$1)/100</f>
        <v>1100.04652461684</v>
      </c>
      <c r="AO765" s="1" cm="1">
        <f t="array" ref="AO765">-8.314*SUMPRODUCT((N765:T765/100)*LN(N765:T765/100+0.000000000001))</f>
        <v>1.66942128272204</v>
      </c>
      <c r="AP765" s="1" cm="1">
        <f t="array" ref="AP765">SUMPRODUCT((N765:T765/100)^2)</f>
        <v>0.925996958499947</v>
      </c>
      <c r="AQ765" s="1" cm="1">
        <f t="array" ref="AQ765">1/SUMPRODUCT((N765:T765/100)^2)</f>
        <v>1.07991715396121</v>
      </c>
      <c r="AR765" s="1" t="s">
        <v>50</v>
      </c>
      <c r="AS765" s="6">
        <f t="shared" si="257"/>
        <v>1</v>
      </c>
      <c r="AT765" s="1">
        <v>959.85</v>
      </c>
      <c r="AU765" s="1">
        <v>1</v>
      </c>
      <c r="AV765" s="1">
        <v>60</v>
      </c>
      <c r="AW765" s="1">
        <v>449.85</v>
      </c>
      <c r="AX765" s="1">
        <v>0.167</v>
      </c>
      <c r="AY765" s="5">
        <f t="shared" si="258"/>
        <v>269.91</v>
      </c>
      <c r="AZ765" s="1">
        <f t="shared" si="259"/>
        <v>0.1002</v>
      </c>
      <c r="BA765" s="1">
        <f t="shared" si="260"/>
        <v>75.12495</v>
      </c>
      <c r="BB765" s="1">
        <f t="shared" si="261"/>
        <v>510</v>
      </c>
      <c r="BC765" s="1" t="s">
        <v>51</v>
      </c>
      <c r="BD765" s="1">
        <v>198</v>
      </c>
      <c r="BE765" s="1" t="s">
        <v>52</v>
      </c>
      <c r="BF765" s="1" t="s">
        <v>52</v>
      </c>
      <c r="BG765" s="1">
        <v>31</v>
      </c>
      <c r="BH765" s="1">
        <f t="shared" si="262"/>
        <v>-0.177906035236981</v>
      </c>
      <c r="BI765" s="1">
        <f t="shared" si="263"/>
        <v>0.956020020926017</v>
      </c>
    </row>
    <row r="766" spans="1:61">
      <c r="A766" s="1">
        <v>495</v>
      </c>
      <c r="B766" s="1" t="s">
        <v>95</v>
      </c>
      <c r="C766" s="1" t="str">
        <f>_xlfn.XLOOKUP(A766,All!$A:$A,All!$C:$C,"")</f>
        <v>Cu-Cr-Ni-Si-Zr</v>
      </c>
      <c r="D766" s="1">
        <v>2</v>
      </c>
      <c r="E766" s="1" t="s">
        <v>1344</v>
      </c>
      <c r="F766" s="1">
        <f t="shared" si="242"/>
        <v>97.05</v>
      </c>
      <c r="G766" s="1">
        <v>0</v>
      </c>
      <c r="H766" s="1">
        <v>0.22</v>
      </c>
      <c r="I766" s="1">
        <v>0</v>
      </c>
      <c r="J766" s="1">
        <v>1.88</v>
      </c>
      <c r="K766" s="1">
        <v>0.6</v>
      </c>
      <c r="L766" s="1">
        <v>0.25</v>
      </c>
      <c r="M766" s="1" t="s">
        <v>1345</v>
      </c>
      <c r="N766" s="1" cm="1">
        <f t="array" ref="N766">(F766/$F$4)/SUMPRODUCT($F766:$L766/$F$4:$L$4)*100</f>
        <v>96.1976474884284</v>
      </c>
      <c r="O766" s="1" cm="1">
        <f t="array" ref="O766">(G766/$G$4)/SUMPRODUCT($F766:$L766/$F$4:$L$4)*100</f>
        <v>0</v>
      </c>
      <c r="P766" s="1" cm="1">
        <f t="array" ref="P766">(H766/$H$4)/SUMPRODUCT($F766:$L766/$F$4:$L$4)*100</f>
        <v>0.266507770364678</v>
      </c>
      <c r="Q766" s="1" cm="1">
        <f t="array" ref="Q766">(I766/$I$4)/SUMPRODUCT($F766:$L766/$F$4:$L$4)*100</f>
        <v>0</v>
      </c>
      <c r="R766" s="1" cm="1">
        <f t="array" ref="R766">(J766/$J$4)/SUMPRODUCT($F766:$L766/$F$4:$L$4)*100</f>
        <v>2.017570276494</v>
      </c>
      <c r="S766" s="1" cm="1">
        <f t="array" ref="S766">(K766/$K$4)/SUMPRODUCT($F766:$L766/$F$4:$L$4)*100</f>
        <v>1.34565569079727</v>
      </c>
      <c r="T766" s="1" cm="1">
        <f t="array" ref="T766">(L766/$L$4)/SUMPRODUCT($F766:$L766/$F$4:$L$4)*100</f>
        <v>0.172618773915678</v>
      </c>
      <c r="U766" s="1">
        <f t="shared" si="243"/>
        <v>100</v>
      </c>
      <c r="V766" s="1">
        <f t="shared" si="244"/>
        <v>3.13333333333333</v>
      </c>
      <c r="W766" s="1">
        <f t="shared" si="245"/>
        <v>2.48</v>
      </c>
      <c r="X766" s="1">
        <f t="shared" si="246"/>
        <v>1.128</v>
      </c>
      <c r="Y766" s="1">
        <f t="shared" si="247"/>
        <v>0</v>
      </c>
      <c r="Z766" s="1">
        <f t="shared" si="248"/>
        <v>0.100806451612903</v>
      </c>
      <c r="AA766" s="1">
        <f t="shared" si="249"/>
        <v>0.88</v>
      </c>
      <c r="AB766" s="1">
        <f t="shared" si="250"/>
        <v>0.47</v>
      </c>
      <c r="AC766" s="1">
        <f t="shared" si="251"/>
        <v>0.055</v>
      </c>
      <c r="AD766" s="1">
        <f t="shared" si="252"/>
        <v>1.21139895620308</v>
      </c>
      <c r="AE766" s="1">
        <f t="shared" si="253"/>
        <v>0.0887096774193548</v>
      </c>
      <c r="AF766" s="1">
        <f t="shared" si="254"/>
        <v>11.2727272727273</v>
      </c>
      <c r="AG766" s="1">
        <f t="shared" si="255"/>
        <v>0.5456</v>
      </c>
      <c r="AH766" s="7">
        <f t="shared" si="256"/>
        <v>0.0380235251157164</v>
      </c>
      <c r="AI766" s="7" cm="1">
        <f t="array" ref="AI766">SQRT(SUMPRODUCT(N766:T766/100,(1-($N$4:$T$4/(SUMPRODUCT(N766:T766,$N$4:$T$4)/100)))^2))</f>
        <v>0.0190380008149387</v>
      </c>
      <c r="AJ766" s="7" cm="1">
        <f t="array" ref="AJ766">SUMPRODUCT(N766:T766,$N$3:$T$3)/100</f>
        <v>1.89857821136745</v>
      </c>
      <c r="AK766" s="7" cm="1">
        <f t="array" ref="AK766">SUMPRODUCT(N766:T766/100,($N$3:$T$3-(SUMPRODUCT(N766:T766,$N$3:$T$3)/100))^2)</f>
        <v>0.000714342959542953</v>
      </c>
      <c r="AL766" s="7" cm="1">
        <f t="array" ref="AL766">SUMPRODUCT(N766:T766/100,($N$2:$T$2-(SUMPRODUCT(N766:T766,$N$2:$T$2)/100))^2)</f>
        <v>0.811218599731376</v>
      </c>
      <c r="AM766" s="7" cm="1">
        <f t="array" ref="AM766">SUMPRODUCT(N766:T766,$N$2:$T$2)/100</f>
        <v>10.8602196961869</v>
      </c>
      <c r="AN766" s="1" cm="1">
        <f t="array" ref="AN766">SUMPRODUCT(N766:T766,$N$1:$T$1)/100</f>
        <v>1100.04652461684</v>
      </c>
      <c r="AO766" s="1" cm="1">
        <f t="array" ref="AO766">-8.314*SUMPRODUCT((N766:T766/100)*LN(N766:T766/100+0.000000000001))</f>
        <v>1.66942128272204</v>
      </c>
      <c r="AP766" s="1" cm="1">
        <f t="array" ref="AP766">SUMPRODUCT((N766:T766/100)^2)</f>
        <v>0.925996958499947</v>
      </c>
      <c r="AQ766" s="1" cm="1">
        <f t="array" ref="AQ766">1/SUMPRODUCT((N766:T766/100)^2)</f>
        <v>1.07991715396121</v>
      </c>
      <c r="AR766" s="1" t="s">
        <v>50</v>
      </c>
      <c r="AS766" s="6">
        <f t="shared" si="257"/>
        <v>1</v>
      </c>
      <c r="AT766" s="1">
        <v>959.85</v>
      </c>
      <c r="AU766" s="1">
        <v>1</v>
      </c>
      <c r="AV766" s="1">
        <v>60</v>
      </c>
      <c r="AW766" s="1">
        <v>449.85</v>
      </c>
      <c r="AX766" s="1">
        <v>1</v>
      </c>
      <c r="AY766" s="5">
        <f t="shared" si="258"/>
        <v>269.91</v>
      </c>
      <c r="AZ766" s="1">
        <f t="shared" si="259"/>
        <v>0.6</v>
      </c>
      <c r="BA766" s="1">
        <f t="shared" si="260"/>
        <v>449.85</v>
      </c>
      <c r="BB766" s="1">
        <f t="shared" si="261"/>
        <v>510</v>
      </c>
      <c r="BC766" s="1" t="s">
        <v>51</v>
      </c>
      <c r="BD766" s="1">
        <v>175</v>
      </c>
      <c r="BE766" s="1" t="s">
        <v>52</v>
      </c>
      <c r="BF766" s="1" t="s">
        <v>52</v>
      </c>
      <c r="BG766" s="1">
        <v>26</v>
      </c>
      <c r="BH766" s="1">
        <f t="shared" si="262"/>
        <v>-0.473707311583978</v>
      </c>
      <c r="BI766" s="1">
        <f t="shared" si="263"/>
        <v>1.04859127624119</v>
      </c>
    </row>
    <row r="767" spans="1:61">
      <c r="A767" s="1">
        <v>1201</v>
      </c>
      <c r="B767" s="1" t="s">
        <v>101</v>
      </c>
      <c r="C767" s="1" t="str">
        <f>_xlfn.XLOOKUP(A767,All!$A:$A,All!$C:$C,"")</f>
        <v>Cu-Cr-Zr</v>
      </c>
      <c r="D767" s="1">
        <v>1</v>
      </c>
      <c r="E767" s="1" t="s">
        <v>1344</v>
      </c>
      <c r="F767" s="1">
        <f t="shared" si="242"/>
        <v>99.84</v>
      </c>
      <c r="G767" s="1">
        <v>0</v>
      </c>
      <c r="H767" s="1">
        <v>0.1</v>
      </c>
      <c r="I767" s="1">
        <v>0</v>
      </c>
      <c r="J767" s="1">
        <v>0</v>
      </c>
      <c r="K767" s="1">
        <v>0</v>
      </c>
      <c r="L767" s="1">
        <v>0.06</v>
      </c>
      <c r="M767" s="1" t="s">
        <v>1345</v>
      </c>
      <c r="N767" s="1" cm="1">
        <f t="array" ref="N767">(F767/$F$4)/SUMPRODUCT($F767:$L767/$F$4:$L$4)*100</f>
        <v>99.8359977472837</v>
      </c>
      <c r="O767" s="1" cm="1">
        <f t="array" ref="O767">(G767/$G$4)/SUMPRODUCT($F767:$L767/$F$4:$L$4)*100</f>
        <v>0</v>
      </c>
      <c r="P767" s="1" cm="1">
        <f t="array" ref="P767">(H767/$H$4)/SUMPRODUCT($F767:$L767/$F$4:$L$4)*100</f>
        <v>0.12220834805126</v>
      </c>
      <c r="Q767" s="1" cm="1">
        <f t="array" ref="Q767">(I767/$I$4)/SUMPRODUCT($F767:$L767/$F$4:$L$4)*100</f>
        <v>0</v>
      </c>
      <c r="R767" s="1" cm="1">
        <f t="array" ref="R767">(J767/$J$4)/SUMPRODUCT($F767:$L767/$F$4:$L$4)*100</f>
        <v>0</v>
      </c>
      <c r="S767" s="1" cm="1">
        <f t="array" ref="S767">(K767/$K$4)/SUMPRODUCT($F767:$L767/$F$4:$L$4)*100</f>
        <v>0</v>
      </c>
      <c r="T767" s="1" cm="1">
        <f t="array" ref="T767">(L767/$L$4)/SUMPRODUCT($F767:$L767/$F$4:$L$4)*100</f>
        <v>0.0417939046650442</v>
      </c>
      <c r="U767" s="1">
        <f t="shared" si="243"/>
        <v>100</v>
      </c>
      <c r="V767" s="1">
        <f t="shared" si="244"/>
        <v>0</v>
      </c>
      <c r="W767" s="1">
        <f t="shared" si="245"/>
        <v>0</v>
      </c>
      <c r="X767" s="1">
        <f t="shared" si="246"/>
        <v>0</v>
      </c>
      <c r="Y767" s="1">
        <f t="shared" si="247"/>
        <v>0</v>
      </c>
      <c r="Z767" s="1">
        <f t="shared" si="248"/>
        <v>0</v>
      </c>
      <c r="AA767" s="1">
        <f t="shared" si="249"/>
        <v>1.66666666666667</v>
      </c>
      <c r="AB767" s="1">
        <f t="shared" si="250"/>
        <v>0.16</v>
      </c>
      <c r="AC767" s="1">
        <f t="shared" si="251"/>
        <v>0.006</v>
      </c>
      <c r="AD767" s="1">
        <f t="shared" si="252"/>
        <v>1.2220834805126</v>
      </c>
      <c r="AE767" s="1">
        <f t="shared" si="253"/>
        <v>0</v>
      </c>
      <c r="AF767" s="1">
        <f t="shared" si="254"/>
        <v>0</v>
      </c>
      <c r="AG767" s="1">
        <f t="shared" si="255"/>
        <v>0</v>
      </c>
      <c r="AH767" s="7">
        <f t="shared" si="256"/>
        <v>0.00164002252716315</v>
      </c>
      <c r="AI767" s="7" cm="1">
        <f t="array" ref="AI767">SQRT(SUMPRODUCT(N767:T767/100,(1-($N$4:$T$4/(SUMPRODUCT(N767:T767,$N$4:$T$4)/100)))^2))</f>
        <v>0.00510928742134171</v>
      </c>
      <c r="AJ767" s="7" cm="1">
        <f t="array" ref="AJ767">SUMPRODUCT(N767:T767,$N$3:$T$3)/100</f>
        <v>1.89946847470809</v>
      </c>
      <c r="AK767" s="7" cm="1">
        <f t="array" ref="AK767">SUMPRODUCT(N767:T767/100,($N$3:$T$3-(SUMPRODUCT(N767:T767,$N$3:$T$3)/100))^2)</f>
        <v>0.000205897885598311</v>
      </c>
      <c r="AL767" s="7" cm="1">
        <f t="array" ref="AL767">SUMPRODUCT(N767:T767/100,($N$2:$T$2-(SUMPRODUCT(N767:T767,$N$2:$T$2)/100))^2)</f>
        <v>0.0509494511702301</v>
      </c>
      <c r="AM767" s="7" cm="1">
        <f t="array" ref="AM767">SUMPRODUCT(N767:T767,$N$2:$T$2)/100</f>
        <v>10.9909640092709</v>
      </c>
      <c r="AN767" s="1" cm="1">
        <f t="array" ref="AN767">SUMPRODUCT(N767:T767,$N$1:$T$1)/100</f>
        <v>1085.94698889546</v>
      </c>
      <c r="AO767" s="1" cm="1">
        <f t="array" ref="AO767">-8.314*SUMPRODUCT((N767:T767/100)*LN(N767:T767/100+0.000000000001))</f>
        <v>0.108805915458061</v>
      </c>
      <c r="AP767" s="1" cm="1">
        <f t="array" ref="AP767">SUMPRODUCT((N767:T767/100)^2)</f>
        <v>0.996724312780643</v>
      </c>
      <c r="AQ767" s="1" cm="1">
        <f t="array" ref="AQ767">1/SUMPRODUCT((N767:T767/100)^2)</f>
        <v>1.00328645261017</v>
      </c>
      <c r="AR767" s="1" t="s">
        <v>54</v>
      </c>
      <c r="AS767" s="6">
        <f t="shared" si="257"/>
        <v>0</v>
      </c>
      <c r="AT767" s="1">
        <v>999.85</v>
      </c>
      <c r="AU767" s="1">
        <v>1</v>
      </c>
      <c r="AV767" s="1">
        <v>0</v>
      </c>
      <c r="AW767" s="1">
        <v>549.85</v>
      </c>
      <c r="AX767" s="1">
        <v>1</v>
      </c>
      <c r="AY767" s="5">
        <f t="shared" si="258"/>
        <v>0</v>
      </c>
      <c r="AZ767" s="1">
        <f t="shared" si="259"/>
        <v>0</v>
      </c>
      <c r="BA767" s="1">
        <f t="shared" si="260"/>
        <v>549.85</v>
      </c>
      <c r="BB767" s="1">
        <f t="shared" si="261"/>
        <v>450</v>
      </c>
      <c r="BC767" s="1" t="s">
        <v>51</v>
      </c>
      <c r="BD767" s="1">
        <v>116</v>
      </c>
      <c r="BE767" s="1" t="s">
        <v>52</v>
      </c>
      <c r="BF767" s="1" t="s">
        <v>52</v>
      </c>
      <c r="BG767" s="1">
        <v>92</v>
      </c>
      <c r="BH767" s="1">
        <f t="shared" si="262"/>
        <v>-1.23250189003932</v>
      </c>
      <c r="BI767" s="1">
        <f t="shared" si="263"/>
        <v>0.828220858895706</v>
      </c>
    </row>
    <row r="768" spans="1:61">
      <c r="A768" s="1">
        <v>1210</v>
      </c>
      <c r="B768" s="1" t="s">
        <v>101</v>
      </c>
      <c r="C768" s="1" t="str">
        <f>_xlfn.XLOOKUP(A768,All!$A:$A,All!$C:$C,"")</f>
        <v>Cu-Cr-Zr</v>
      </c>
      <c r="D768" s="1">
        <v>1</v>
      </c>
      <c r="E768" s="1" t="s">
        <v>1344</v>
      </c>
      <c r="F768" s="1">
        <f t="shared" si="242"/>
        <v>99.42</v>
      </c>
      <c r="G768" s="1">
        <v>0</v>
      </c>
      <c r="H768" s="1">
        <v>0.5</v>
      </c>
      <c r="I768" s="1">
        <v>0</v>
      </c>
      <c r="J768" s="1">
        <v>0</v>
      </c>
      <c r="K768" s="1">
        <v>0</v>
      </c>
      <c r="L768" s="1">
        <v>0.08</v>
      </c>
      <c r="M768" s="1" t="s">
        <v>1345</v>
      </c>
      <c r="N768" s="1" cm="1">
        <f t="array" ref="N768">(F768/$F$4)/SUMPRODUCT($F768:$L768/$F$4:$L$4)*100</f>
        <v>99.3337845568616</v>
      </c>
      <c r="O768" s="1" cm="1">
        <f t="array" ref="O768">(G768/$G$4)/SUMPRODUCT($F768:$L768/$F$4:$L$4)*100</f>
        <v>0</v>
      </c>
      <c r="P768" s="1" cm="1">
        <f t="array" ref="P768">(H768/$H$4)/SUMPRODUCT($F768:$L768/$F$4:$L$4)*100</f>
        <v>0.610536328941023</v>
      </c>
      <c r="Q768" s="1" cm="1">
        <f t="array" ref="Q768">(I768/$I$4)/SUMPRODUCT($F768:$L768/$F$4:$L$4)*100</f>
        <v>0</v>
      </c>
      <c r="R768" s="1" cm="1">
        <f t="array" ref="R768">(J768/$J$4)/SUMPRODUCT($F768:$L768/$F$4:$L$4)*100</f>
        <v>0</v>
      </c>
      <c r="S768" s="1" cm="1">
        <f t="array" ref="S768">(K768/$K$4)/SUMPRODUCT($F768:$L768/$F$4:$L$4)*100</f>
        <v>0</v>
      </c>
      <c r="T768" s="1" cm="1">
        <f t="array" ref="T768">(L768/$L$4)/SUMPRODUCT($F768:$L768/$F$4:$L$4)*100</f>
        <v>0.0556791141973471</v>
      </c>
      <c r="U768" s="1">
        <f t="shared" si="243"/>
        <v>100</v>
      </c>
      <c r="V768" s="1">
        <f t="shared" si="244"/>
        <v>0</v>
      </c>
      <c r="W768" s="1">
        <f t="shared" si="245"/>
        <v>0</v>
      </c>
      <c r="X768" s="1">
        <f t="shared" si="246"/>
        <v>0</v>
      </c>
      <c r="Y768" s="1">
        <f t="shared" si="247"/>
        <v>0</v>
      </c>
      <c r="Z768" s="1">
        <f t="shared" si="248"/>
        <v>0</v>
      </c>
      <c r="AA768" s="1">
        <f t="shared" si="249"/>
        <v>6.25</v>
      </c>
      <c r="AB768" s="1">
        <f t="shared" si="250"/>
        <v>0.58</v>
      </c>
      <c r="AC768" s="1">
        <f t="shared" si="251"/>
        <v>0.04</v>
      </c>
      <c r="AD768" s="1">
        <f t="shared" si="252"/>
        <v>1.22107265788205</v>
      </c>
      <c r="AE768" s="1">
        <f t="shared" si="253"/>
        <v>0</v>
      </c>
      <c r="AF768" s="1">
        <f t="shared" si="254"/>
        <v>0</v>
      </c>
      <c r="AG768" s="1">
        <f t="shared" si="255"/>
        <v>0</v>
      </c>
      <c r="AH768" s="7">
        <f t="shared" si="256"/>
        <v>0.0066621544313837</v>
      </c>
      <c r="AI768" s="7" cm="1">
        <f t="array" ref="AI768">SQRT(SUMPRODUCT(N768:T768/100,(1-($N$4:$T$4/(SUMPRODUCT(N768:T768,$N$4:$T$4)/100)))^2))</f>
        <v>0.00589664224399233</v>
      </c>
      <c r="AJ768" s="7" cm="1">
        <f t="array" ref="AJ768">SUMPRODUCT(N768:T768,$N$3:$T$3)/100</f>
        <v>1.89821734185962</v>
      </c>
      <c r="AK768" s="7" cm="1">
        <f t="array" ref="AK768">SUMPRODUCT(N768:T768/100,($N$3:$T$3-(SUMPRODUCT(N768:T768,$N$3:$T$3)/100))^2)</f>
        <v>0.000529392497451735</v>
      </c>
      <c r="AL768" s="7" cm="1">
        <f t="array" ref="AL768">SUMPRODUCT(N768:T768/100,($N$2:$T$2-(SUMPRODUCT(N768:T768,$N$2:$T$2)/100))^2)</f>
        <v>0.178731812013285</v>
      </c>
      <c r="AM768" s="7" cm="1">
        <f t="array" ref="AM768">SUMPRODUCT(N768:T768,$N$2:$T$2)/100</f>
        <v>10.9655756455591</v>
      </c>
      <c r="AN768" s="1" cm="1">
        <f t="array" ref="AN768">SUMPRODUCT(N768:T768,$N$1:$T$1)/100</f>
        <v>1090.0698694219</v>
      </c>
      <c r="AO768" s="1" cm="1">
        <f t="array" ref="AO768">-8.314*SUMPRODUCT((N768:T768/100)*LN(N768:T768/100+0.000000000001))</f>
        <v>0.348696286721509</v>
      </c>
      <c r="AP768" s="1" cm="1">
        <f t="array" ref="AP768">SUMPRODUCT((N768:T768/100)^2)</f>
        <v>0.986757660916172</v>
      </c>
      <c r="AQ768" s="1" cm="1">
        <f t="array" ref="AQ768">1/SUMPRODUCT((N768:T768/100)^2)</f>
        <v>1.01342005196244</v>
      </c>
      <c r="AR768" s="1" t="s">
        <v>54</v>
      </c>
      <c r="AS768" s="6">
        <f t="shared" si="257"/>
        <v>0</v>
      </c>
      <c r="AT768" s="1">
        <v>999.85</v>
      </c>
      <c r="AU768" s="1">
        <v>1</v>
      </c>
      <c r="AV768" s="1">
        <v>0</v>
      </c>
      <c r="AW768" s="1">
        <v>549.85</v>
      </c>
      <c r="AX768" s="1">
        <v>1</v>
      </c>
      <c r="AY768" s="5">
        <f t="shared" si="258"/>
        <v>0</v>
      </c>
      <c r="AZ768" s="1">
        <f t="shared" si="259"/>
        <v>0</v>
      </c>
      <c r="BA768" s="1">
        <f t="shared" si="260"/>
        <v>549.85</v>
      </c>
      <c r="BB768" s="1">
        <f t="shared" si="261"/>
        <v>450</v>
      </c>
      <c r="BC768" s="1" t="s">
        <v>51</v>
      </c>
      <c r="BD768" s="1">
        <v>141</v>
      </c>
      <c r="BE768" s="1" t="s">
        <v>52</v>
      </c>
      <c r="BF768" s="1" t="s">
        <v>52</v>
      </c>
      <c r="BG768" s="1">
        <v>85</v>
      </c>
      <c r="BH768" s="1">
        <f t="shared" si="262"/>
        <v>-0.910978763575193</v>
      </c>
      <c r="BI768" s="1">
        <f t="shared" si="263"/>
        <v>0.756610346124391</v>
      </c>
    </row>
    <row r="769" spans="1:61">
      <c r="A769" s="1">
        <v>1219</v>
      </c>
      <c r="B769" s="1" t="s">
        <v>101</v>
      </c>
      <c r="C769" s="1" t="str">
        <f>_xlfn.XLOOKUP(A769,All!$A:$A,All!$C:$C,"")</f>
        <v>Cu-Cr-Zr</v>
      </c>
      <c r="D769" s="1">
        <v>1</v>
      </c>
      <c r="E769" s="1" t="s">
        <v>1344</v>
      </c>
      <c r="F769" s="1">
        <f t="shared" si="242"/>
        <v>98.9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0.1</v>
      </c>
      <c r="M769" s="1" t="s">
        <v>1345</v>
      </c>
      <c r="N769" s="1" cm="1">
        <f t="array" ref="N769">(F769/$F$4)/SUMPRODUCT($F769:$L769/$F$4:$L$4)*100</f>
        <v>98.7106810357743</v>
      </c>
      <c r="O769" s="1" cm="1">
        <f t="array" ref="O769">(G769/$G$4)/SUMPRODUCT($F769:$L769/$F$4:$L$4)*100</f>
        <v>0</v>
      </c>
      <c r="P769" s="1" cm="1">
        <f t="array" ref="P769">(H769/$H$4)/SUMPRODUCT($F769:$L769/$F$4:$L$4)*100</f>
        <v>1.21979300910277</v>
      </c>
      <c r="Q769" s="1" cm="1">
        <f t="array" ref="Q769">(I769/$I$4)/SUMPRODUCT($F769:$L769/$F$4:$L$4)*100</f>
        <v>0</v>
      </c>
      <c r="R769" s="1" cm="1">
        <f t="array" ref="R769">(J769/$J$4)/SUMPRODUCT($F769:$L769/$F$4:$L$4)*100</f>
        <v>0</v>
      </c>
      <c r="S769" s="1" cm="1">
        <f t="array" ref="S769">(K769/$K$4)/SUMPRODUCT($F769:$L769/$F$4:$L$4)*100</f>
        <v>0</v>
      </c>
      <c r="T769" s="1" cm="1">
        <f t="array" ref="T769">(L769/$L$4)/SUMPRODUCT($F769:$L769/$F$4:$L$4)*100</f>
        <v>0.0695259551228926</v>
      </c>
      <c r="U769" s="1">
        <f t="shared" si="243"/>
        <v>100</v>
      </c>
      <c r="V769" s="1">
        <f t="shared" si="244"/>
        <v>0</v>
      </c>
      <c r="W769" s="1">
        <f t="shared" si="245"/>
        <v>0</v>
      </c>
      <c r="X769" s="1">
        <f t="shared" si="246"/>
        <v>0</v>
      </c>
      <c r="Y769" s="1">
        <f t="shared" si="247"/>
        <v>0</v>
      </c>
      <c r="Z769" s="1">
        <f t="shared" si="248"/>
        <v>0</v>
      </c>
      <c r="AA769" s="1">
        <f t="shared" si="249"/>
        <v>10</v>
      </c>
      <c r="AB769" s="1">
        <f t="shared" si="250"/>
        <v>1.1</v>
      </c>
      <c r="AC769" s="1">
        <f t="shared" si="251"/>
        <v>0.1</v>
      </c>
      <c r="AD769" s="1">
        <f t="shared" si="252"/>
        <v>1.21979300910277</v>
      </c>
      <c r="AE769" s="1">
        <f t="shared" si="253"/>
        <v>0</v>
      </c>
      <c r="AF769" s="1">
        <f t="shared" si="254"/>
        <v>0</v>
      </c>
      <c r="AG769" s="1">
        <f t="shared" si="255"/>
        <v>0</v>
      </c>
      <c r="AH769" s="7">
        <f t="shared" si="256"/>
        <v>0.0128931896422567</v>
      </c>
      <c r="AI769" s="7" cm="1">
        <f t="array" ref="AI769">SQRT(SUMPRODUCT(N769:T769/100,(1-($N$4:$T$4/(SUMPRODUCT(N769:T769,$N$4:$T$4)/100)))^2))</f>
        <v>0.00658850658087256</v>
      </c>
      <c r="AJ769" s="7" cm="1">
        <f t="array" ref="AJ769">SUMPRODUCT(N769:T769,$N$3:$T$3)/100</f>
        <v>1.89667619883395</v>
      </c>
      <c r="AK769" s="7" cm="1">
        <f t="array" ref="AK769">SUMPRODUCT(N769:T769/100,($N$3:$T$3-(SUMPRODUCT(N769:T769,$N$3:$T$3)/100))^2)</f>
        <v>0.000917442947246056</v>
      </c>
      <c r="AL769" s="7" cm="1">
        <f t="array" ref="AL769">SUMPRODUCT(N769:T769/100,($N$2:$T$2-(SUMPRODUCT(N769:T769,$N$2:$T$2)/100))^2)</f>
        <v>0.334678895998864</v>
      </c>
      <c r="AM769" s="7" cm="1">
        <f t="array" ref="AM769">SUMPRODUCT(N769:T769,$N$2:$T$2)/100</f>
        <v>10.9341435326863</v>
      </c>
      <c r="AN769" s="1" cm="1">
        <f t="array" ref="AN769">SUMPRODUCT(N769:T769,$N$1:$T$1)/100</f>
        <v>1095.18694780133</v>
      </c>
      <c r="AO769" s="1" cm="1">
        <f t="array" ref="AO769">-8.314*SUMPRODUCT((N769:T769/100)*LN(N769:T769/100+0.000000000001))</f>
        <v>0.595408329143174</v>
      </c>
      <c r="AP769" s="1" cm="1">
        <f t="array" ref="AP769">SUMPRODUCT((N769:T769/100)^2)</f>
        <v>0.974529127938987</v>
      </c>
      <c r="AQ769" s="1" cm="1">
        <f t="array" ref="AQ769">1/SUMPRODUCT((N769:T769/100)^2)</f>
        <v>1.02613659390036</v>
      </c>
      <c r="AR769" s="1" t="s">
        <v>54</v>
      </c>
      <c r="AS769" s="6">
        <f t="shared" si="257"/>
        <v>0</v>
      </c>
      <c r="AT769" s="1">
        <v>999.85</v>
      </c>
      <c r="AU769" s="1">
        <v>1</v>
      </c>
      <c r="AV769" s="1">
        <v>0</v>
      </c>
      <c r="AW769" s="1">
        <v>549.85</v>
      </c>
      <c r="AX769" s="1">
        <v>1</v>
      </c>
      <c r="AY769" s="5">
        <f t="shared" si="258"/>
        <v>0</v>
      </c>
      <c r="AZ769" s="1">
        <f t="shared" si="259"/>
        <v>0</v>
      </c>
      <c r="BA769" s="1">
        <f t="shared" si="260"/>
        <v>549.85</v>
      </c>
      <c r="BB769" s="1">
        <f t="shared" si="261"/>
        <v>450</v>
      </c>
      <c r="BC769" s="1" t="s">
        <v>51</v>
      </c>
      <c r="BD769" s="1">
        <v>145</v>
      </c>
      <c r="BE769" s="1" t="s">
        <v>52</v>
      </c>
      <c r="BF769" s="1" t="s">
        <v>52</v>
      </c>
      <c r="BG769" s="1">
        <v>83</v>
      </c>
      <c r="BH769" s="1">
        <f t="shared" si="262"/>
        <v>-0.859535063340932</v>
      </c>
      <c r="BI769" s="1">
        <f t="shared" si="263"/>
        <v>0.747774846750593</v>
      </c>
    </row>
    <row r="770" spans="1:61">
      <c r="A770" s="1">
        <v>1200</v>
      </c>
      <c r="B770" s="1" t="s">
        <v>101</v>
      </c>
      <c r="C770" s="1" t="str">
        <f>_xlfn.XLOOKUP(A770,All!$A:$A,All!$C:$C,"")</f>
        <v>Cu-Cr-Zr</v>
      </c>
      <c r="D770" s="1">
        <v>1</v>
      </c>
      <c r="E770" s="1" t="s">
        <v>1344</v>
      </c>
      <c r="F770" s="1">
        <f t="shared" si="242"/>
        <v>99.84</v>
      </c>
      <c r="G770" s="1">
        <v>0</v>
      </c>
      <c r="H770" s="1">
        <v>0.1</v>
      </c>
      <c r="I770" s="1">
        <v>0</v>
      </c>
      <c r="J770" s="1">
        <v>0</v>
      </c>
      <c r="K770" s="1">
        <v>0</v>
      </c>
      <c r="L770" s="1">
        <v>0.06</v>
      </c>
      <c r="M770" s="1" t="s">
        <v>1345</v>
      </c>
      <c r="N770" s="1" cm="1">
        <f t="array" ref="N770">(F770/$F$4)/SUMPRODUCT($F770:$L770/$F$4:$L$4)*100</f>
        <v>99.8359977472837</v>
      </c>
      <c r="O770" s="1" cm="1">
        <f t="array" ref="O770">(G770/$G$4)/SUMPRODUCT($F770:$L770/$F$4:$L$4)*100</f>
        <v>0</v>
      </c>
      <c r="P770" s="1" cm="1">
        <f t="array" ref="P770">(H770/$H$4)/SUMPRODUCT($F770:$L770/$F$4:$L$4)*100</f>
        <v>0.12220834805126</v>
      </c>
      <c r="Q770" s="1" cm="1">
        <f t="array" ref="Q770">(I770/$I$4)/SUMPRODUCT($F770:$L770/$F$4:$L$4)*100</f>
        <v>0</v>
      </c>
      <c r="R770" s="1" cm="1">
        <f t="array" ref="R770">(J770/$J$4)/SUMPRODUCT($F770:$L770/$F$4:$L$4)*100</f>
        <v>0</v>
      </c>
      <c r="S770" s="1" cm="1">
        <f t="array" ref="S770">(K770/$K$4)/SUMPRODUCT($F770:$L770/$F$4:$L$4)*100</f>
        <v>0</v>
      </c>
      <c r="T770" s="1" cm="1">
        <f t="array" ref="T770">(L770/$L$4)/SUMPRODUCT($F770:$L770/$F$4:$L$4)*100</f>
        <v>0.0417939046650442</v>
      </c>
      <c r="U770" s="1">
        <f t="shared" si="243"/>
        <v>100</v>
      </c>
      <c r="V770" s="1">
        <f t="shared" si="244"/>
        <v>0</v>
      </c>
      <c r="W770" s="1">
        <f t="shared" si="245"/>
        <v>0</v>
      </c>
      <c r="X770" s="1">
        <f t="shared" si="246"/>
        <v>0</v>
      </c>
      <c r="Y770" s="1">
        <f t="shared" si="247"/>
        <v>0</v>
      </c>
      <c r="Z770" s="1">
        <f t="shared" si="248"/>
        <v>0</v>
      </c>
      <c r="AA770" s="1">
        <f t="shared" si="249"/>
        <v>1.66666666666667</v>
      </c>
      <c r="AB770" s="1">
        <f t="shared" si="250"/>
        <v>0.16</v>
      </c>
      <c r="AC770" s="1">
        <f t="shared" si="251"/>
        <v>0.006</v>
      </c>
      <c r="AD770" s="1">
        <f t="shared" si="252"/>
        <v>1.2220834805126</v>
      </c>
      <c r="AE770" s="1">
        <f t="shared" si="253"/>
        <v>0</v>
      </c>
      <c r="AF770" s="1">
        <f t="shared" si="254"/>
        <v>0</v>
      </c>
      <c r="AG770" s="1">
        <f t="shared" si="255"/>
        <v>0</v>
      </c>
      <c r="AH770" s="7">
        <f t="shared" si="256"/>
        <v>0.00164002252716315</v>
      </c>
      <c r="AI770" s="7" cm="1">
        <f t="array" ref="AI770">SQRT(SUMPRODUCT(N770:T770/100,(1-($N$4:$T$4/(SUMPRODUCT(N770:T770,$N$4:$T$4)/100)))^2))</f>
        <v>0.00510928742134171</v>
      </c>
      <c r="AJ770" s="7" cm="1">
        <f t="array" ref="AJ770">SUMPRODUCT(N770:T770,$N$3:$T$3)/100</f>
        <v>1.89946847470809</v>
      </c>
      <c r="AK770" s="7" cm="1">
        <f t="array" ref="AK770">SUMPRODUCT(N770:T770/100,($N$3:$T$3-(SUMPRODUCT(N770:T770,$N$3:$T$3)/100))^2)</f>
        <v>0.000205897885598311</v>
      </c>
      <c r="AL770" s="7" cm="1">
        <f t="array" ref="AL770">SUMPRODUCT(N770:T770/100,($N$2:$T$2-(SUMPRODUCT(N770:T770,$N$2:$T$2)/100))^2)</f>
        <v>0.0509494511702301</v>
      </c>
      <c r="AM770" s="7" cm="1">
        <f t="array" ref="AM770">SUMPRODUCT(N770:T770,$N$2:$T$2)/100</f>
        <v>10.9909640092709</v>
      </c>
      <c r="AN770" s="1" cm="1">
        <f t="array" ref="AN770">SUMPRODUCT(N770:T770,$N$1:$T$1)/100</f>
        <v>1085.94698889546</v>
      </c>
      <c r="AO770" s="1" cm="1">
        <f t="array" ref="AO770">-8.314*SUMPRODUCT((N770:T770/100)*LN(N770:T770/100+0.000000000001))</f>
        <v>0.108805915458061</v>
      </c>
      <c r="AP770" s="1" cm="1">
        <f t="array" ref="AP770">SUMPRODUCT((N770:T770/100)^2)</f>
        <v>0.996724312780643</v>
      </c>
      <c r="AQ770" s="1" cm="1">
        <f t="array" ref="AQ770">1/SUMPRODUCT((N770:T770/100)^2)</f>
        <v>1.00328645261017</v>
      </c>
      <c r="AR770" s="1" t="s">
        <v>54</v>
      </c>
      <c r="AS770" s="6">
        <f t="shared" si="257"/>
        <v>0</v>
      </c>
      <c r="AT770" s="1">
        <v>999.85</v>
      </c>
      <c r="AU770" s="1">
        <v>1</v>
      </c>
      <c r="AV770" s="1">
        <v>0</v>
      </c>
      <c r="AW770" s="1">
        <v>499.85</v>
      </c>
      <c r="AX770" s="1">
        <v>1</v>
      </c>
      <c r="AY770" s="5">
        <f t="shared" si="258"/>
        <v>0</v>
      </c>
      <c r="AZ770" s="1">
        <f t="shared" si="259"/>
        <v>0</v>
      </c>
      <c r="BA770" s="1">
        <f t="shared" si="260"/>
        <v>499.85</v>
      </c>
      <c r="BB770" s="1">
        <f t="shared" si="261"/>
        <v>500</v>
      </c>
      <c r="BC770" s="1" t="s">
        <v>51</v>
      </c>
      <c r="BD770" s="1">
        <v>112</v>
      </c>
      <c r="BE770" s="1" t="s">
        <v>52</v>
      </c>
      <c r="BF770" s="1" t="s">
        <v>52</v>
      </c>
      <c r="BG770" s="1">
        <v>78</v>
      </c>
      <c r="BH770" s="1">
        <f t="shared" si="262"/>
        <v>-1.28394559027358</v>
      </c>
      <c r="BI770" s="1">
        <f t="shared" si="263"/>
        <v>0.858516034072475</v>
      </c>
    </row>
    <row r="771" spans="1:61">
      <c r="A771" s="1">
        <v>1228</v>
      </c>
      <c r="B771" s="1" t="s">
        <v>101</v>
      </c>
      <c r="C771" s="1" t="str">
        <f>_xlfn.XLOOKUP(A771,All!$A:$A,All!$C:$C,"")</f>
        <v>Cu-Cr-Zr</v>
      </c>
      <c r="D771" s="1">
        <v>1</v>
      </c>
      <c r="E771" s="1" t="s">
        <v>1344</v>
      </c>
      <c r="F771" s="1">
        <f t="shared" si="242"/>
        <v>99.2</v>
      </c>
      <c r="G771" s="1">
        <v>0</v>
      </c>
      <c r="H771" s="1">
        <v>0.3</v>
      </c>
      <c r="I771" s="1">
        <v>0</v>
      </c>
      <c r="J771" s="1">
        <v>0</v>
      </c>
      <c r="K771" s="1">
        <v>0</v>
      </c>
      <c r="L771" s="1">
        <v>0.5</v>
      </c>
      <c r="M771" s="1" t="s">
        <v>1345</v>
      </c>
      <c r="N771" s="1" cm="1">
        <f t="array" ref="N771">(F771/$F$4)/SUMPRODUCT($F771:$L771/$F$4:$L$4)*100</f>
        <v>99.2844550881716</v>
      </c>
      <c r="O771" s="1" cm="1">
        <f t="array" ref="O771">(G771/$G$4)/SUMPRODUCT($F771:$L771/$F$4:$L$4)*100</f>
        <v>0</v>
      </c>
      <c r="P771" s="1" cm="1">
        <f t="array" ref="P771">(H771/$H$4)/SUMPRODUCT($F771:$L771/$F$4:$L$4)*100</f>
        <v>0.366951884580042</v>
      </c>
      <c r="Q771" s="1" cm="1">
        <f t="array" ref="Q771">(I771/$I$4)/SUMPRODUCT($F771:$L771/$F$4:$L$4)*100</f>
        <v>0</v>
      </c>
      <c r="R771" s="1" cm="1">
        <f t="array" ref="R771">(J771/$J$4)/SUMPRODUCT($F771:$L771/$F$4:$L$4)*100</f>
        <v>0</v>
      </c>
      <c r="S771" s="1" cm="1">
        <f t="array" ref="S771">(K771/$K$4)/SUMPRODUCT($F771:$L771/$F$4:$L$4)*100</f>
        <v>0</v>
      </c>
      <c r="T771" s="1" cm="1">
        <f t="array" ref="T771">(L771/$L$4)/SUMPRODUCT($F771:$L771/$F$4:$L$4)*100</f>
        <v>0.348593027248382</v>
      </c>
      <c r="U771" s="1">
        <f t="shared" si="243"/>
        <v>100</v>
      </c>
      <c r="V771" s="1">
        <f t="shared" si="244"/>
        <v>0</v>
      </c>
      <c r="W771" s="1">
        <f t="shared" si="245"/>
        <v>0</v>
      </c>
      <c r="X771" s="1">
        <f t="shared" si="246"/>
        <v>0</v>
      </c>
      <c r="Y771" s="1">
        <f t="shared" si="247"/>
        <v>0</v>
      </c>
      <c r="Z771" s="1">
        <f t="shared" si="248"/>
        <v>0</v>
      </c>
      <c r="AA771" s="1">
        <f t="shared" si="249"/>
        <v>0.6</v>
      </c>
      <c r="AB771" s="1">
        <f t="shared" si="250"/>
        <v>0.8</v>
      </c>
      <c r="AC771" s="1">
        <f t="shared" si="251"/>
        <v>0.15</v>
      </c>
      <c r="AD771" s="1">
        <f t="shared" si="252"/>
        <v>1.22317294860014</v>
      </c>
      <c r="AE771" s="1">
        <f t="shared" si="253"/>
        <v>0</v>
      </c>
      <c r="AF771" s="1">
        <f t="shared" si="254"/>
        <v>0</v>
      </c>
      <c r="AG771" s="1">
        <f t="shared" si="255"/>
        <v>0</v>
      </c>
      <c r="AH771" s="7">
        <f t="shared" si="256"/>
        <v>0.00715544911828417</v>
      </c>
      <c r="AI771" s="7" cm="1">
        <f t="array" ref="AI771">SQRT(SUMPRODUCT(N771:T771/100,(1-($N$4:$T$4/(SUMPRODUCT(N771:T771,$N$4:$T$4)/100)))^2))</f>
        <v>0.0147218625548073</v>
      </c>
      <c r="AJ771" s="7" cm="1">
        <f t="array" ref="AJ771">SUMPRODUCT(N771:T771,$N$3:$T$3)/100</f>
        <v>1.89713233522169</v>
      </c>
      <c r="AK771" s="7" cm="1">
        <f t="array" ref="AK771">SUMPRODUCT(N771:T771/100,($N$3:$T$3-(SUMPRODUCT(N771:T771,$N$3:$T$3)/100))^2)</f>
        <v>0.00133571952976735</v>
      </c>
      <c r="AL771" s="7" cm="1">
        <f t="array" ref="AL771">SUMPRODUCT(N771:T771/100,($N$2:$T$2-(SUMPRODUCT(N771:T771,$N$2:$T$2)/100))^2)</f>
        <v>0.260721068421257</v>
      </c>
      <c r="AM771" s="7" cm="1">
        <f t="array" ref="AM771">SUMPRODUCT(N771:T771,$N$2:$T$2)/100</f>
        <v>10.9572508938636</v>
      </c>
      <c r="AN771" s="1" cm="1">
        <f t="array" ref="AN771">SUMPRODUCT(N771:T771,$N$1:$T$1)/100</f>
        <v>1090.32322987173</v>
      </c>
      <c r="AO771" s="1" cm="1">
        <f t="array" ref="AO771">-8.314*SUMPRODUCT((N771:T771/100)*LN(N771:T771/100+0.000000000001))</f>
        <v>0.394368598924577</v>
      </c>
      <c r="AP771" s="1" cm="1">
        <f t="array" ref="AP771">SUMPRODUCT((N771:T771/100)^2)</f>
        <v>0.98576591929394</v>
      </c>
      <c r="AQ771" s="1" cm="1">
        <f t="array" ref="AQ771">1/SUMPRODUCT((N771:T771/100)^2)</f>
        <v>1.01443961535641</v>
      </c>
      <c r="AR771" s="1" t="s">
        <v>54</v>
      </c>
      <c r="AS771" s="6">
        <f t="shared" si="257"/>
        <v>0</v>
      </c>
      <c r="AT771" s="1">
        <v>999.85</v>
      </c>
      <c r="AU771" s="1">
        <v>1</v>
      </c>
      <c r="AV771" s="1">
        <v>0</v>
      </c>
      <c r="AW771" s="1">
        <v>549.85</v>
      </c>
      <c r="AX771" s="1">
        <v>1</v>
      </c>
      <c r="AY771" s="5">
        <f t="shared" si="258"/>
        <v>0</v>
      </c>
      <c r="AZ771" s="1">
        <f t="shared" si="259"/>
        <v>0</v>
      </c>
      <c r="BA771" s="1">
        <f t="shared" si="260"/>
        <v>549.85</v>
      </c>
      <c r="BB771" s="1">
        <f t="shared" si="261"/>
        <v>450</v>
      </c>
      <c r="BC771" s="1" t="s">
        <v>51</v>
      </c>
      <c r="BD771" s="1">
        <v>144</v>
      </c>
      <c r="BE771" s="1" t="s">
        <v>52</v>
      </c>
      <c r="BF771" s="1" t="s">
        <v>52</v>
      </c>
      <c r="BG771" s="1">
        <v>77</v>
      </c>
      <c r="BH771" s="1">
        <f t="shared" si="262"/>
        <v>-0.872395988399498</v>
      </c>
      <c r="BI771" s="1">
        <f t="shared" si="263"/>
        <v>0.765644820823472</v>
      </c>
    </row>
    <row r="772" spans="1:61">
      <c r="A772" s="1">
        <v>1209</v>
      </c>
      <c r="B772" s="1" t="s">
        <v>101</v>
      </c>
      <c r="C772" s="1" t="str">
        <f>_xlfn.XLOOKUP(A772,All!$A:$A,All!$C:$C,"")</f>
        <v>Cu-Cr-Zr</v>
      </c>
      <c r="D772" s="1">
        <v>1</v>
      </c>
      <c r="E772" s="1" t="s">
        <v>1344</v>
      </c>
      <c r="F772" s="1">
        <f t="shared" si="242"/>
        <v>99.42</v>
      </c>
      <c r="G772" s="1">
        <v>0</v>
      </c>
      <c r="H772" s="1">
        <v>0.5</v>
      </c>
      <c r="I772" s="1">
        <v>0</v>
      </c>
      <c r="J772" s="1">
        <v>0</v>
      </c>
      <c r="K772" s="1">
        <v>0</v>
      </c>
      <c r="L772" s="1">
        <v>0.08</v>
      </c>
      <c r="M772" s="1" t="s">
        <v>1345</v>
      </c>
      <c r="N772" s="1" cm="1">
        <f t="array" ref="N772">(F772/$F$4)/SUMPRODUCT($F772:$L772/$F$4:$L$4)*100</f>
        <v>99.3337845568616</v>
      </c>
      <c r="O772" s="1" cm="1">
        <f t="array" ref="O772">(G772/$G$4)/SUMPRODUCT($F772:$L772/$F$4:$L$4)*100</f>
        <v>0</v>
      </c>
      <c r="P772" s="1" cm="1">
        <f t="array" ref="P772">(H772/$H$4)/SUMPRODUCT($F772:$L772/$F$4:$L$4)*100</f>
        <v>0.610536328941023</v>
      </c>
      <c r="Q772" s="1" cm="1">
        <f t="array" ref="Q772">(I772/$I$4)/SUMPRODUCT($F772:$L772/$F$4:$L$4)*100</f>
        <v>0</v>
      </c>
      <c r="R772" s="1" cm="1">
        <f t="array" ref="R772">(J772/$J$4)/SUMPRODUCT($F772:$L772/$F$4:$L$4)*100</f>
        <v>0</v>
      </c>
      <c r="S772" s="1" cm="1">
        <f t="array" ref="S772">(K772/$K$4)/SUMPRODUCT($F772:$L772/$F$4:$L$4)*100</f>
        <v>0</v>
      </c>
      <c r="T772" s="1" cm="1">
        <f t="array" ref="T772">(L772/$L$4)/SUMPRODUCT($F772:$L772/$F$4:$L$4)*100</f>
        <v>0.0556791141973471</v>
      </c>
      <c r="U772" s="1">
        <f t="shared" si="243"/>
        <v>100</v>
      </c>
      <c r="V772" s="1">
        <f t="shared" si="244"/>
        <v>0</v>
      </c>
      <c r="W772" s="1">
        <f t="shared" si="245"/>
        <v>0</v>
      </c>
      <c r="X772" s="1">
        <f t="shared" si="246"/>
        <v>0</v>
      </c>
      <c r="Y772" s="1">
        <f t="shared" si="247"/>
        <v>0</v>
      </c>
      <c r="Z772" s="1">
        <f t="shared" si="248"/>
        <v>0</v>
      </c>
      <c r="AA772" s="1">
        <f t="shared" si="249"/>
        <v>6.25</v>
      </c>
      <c r="AB772" s="1">
        <f t="shared" si="250"/>
        <v>0.58</v>
      </c>
      <c r="AC772" s="1">
        <f t="shared" si="251"/>
        <v>0.04</v>
      </c>
      <c r="AD772" s="1">
        <f t="shared" si="252"/>
        <v>1.22107265788205</v>
      </c>
      <c r="AE772" s="1">
        <f t="shared" si="253"/>
        <v>0</v>
      </c>
      <c r="AF772" s="1">
        <f t="shared" si="254"/>
        <v>0</v>
      </c>
      <c r="AG772" s="1">
        <f t="shared" si="255"/>
        <v>0</v>
      </c>
      <c r="AH772" s="7">
        <f t="shared" si="256"/>
        <v>0.0066621544313837</v>
      </c>
      <c r="AI772" s="7" cm="1">
        <f t="array" ref="AI772">SQRT(SUMPRODUCT(N772:T772/100,(1-($N$4:$T$4/(SUMPRODUCT(N772:T772,$N$4:$T$4)/100)))^2))</f>
        <v>0.00589664224399233</v>
      </c>
      <c r="AJ772" s="7" cm="1">
        <f t="array" ref="AJ772">SUMPRODUCT(N772:T772,$N$3:$T$3)/100</f>
        <v>1.89821734185962</v>
      </c>
      <c r="AK772" s="7" cm="1">
        <f t="array" ref="AK772">SUMPRODUCT(N772:T772/100,($N$3:$T$3-(SUMPRODUCT(N772:T772,$N$3:$T$3)/100))^2)</f>
        <v>0.000529392497451735</v>
      </c>
      <c r="AL772" s="7" cm="1">
        <f t="array" ref="AL772">SUMPRODUCT(N772:T772/100,($N$2:$T$2-(SUMPRODUCT(N772:T772,$N$2:$T$2)/100))^2)</f>
        <v>0.178731812013285</v>
      </c>
      <c r="AM772" s="7" cm="1">
        <f t="array" ref="AM772">SUMPRODUCT(N772:T772,$N$2:$T$2)/100</f>
        <v>10.9655756455591</v>
      </c>
      <c r="AN772" s="1" cm="1">
        <f t="array" ref="AN772">SUMPRODUCT(N772:T772,$N$1:$T$1)/100</f>
        <v>1090.0698694219</v>
      </c>
      <c r="AO772" s="1" cm="1">
        <f t="array" ref="AO772">-8.314*SUMPRODUCT((N772:T772/100)*LN(N772:T772/100+0.000000000001))</f>
        <v>0.348696286721509</v>
      </c>
      <c r="AP772" s="1" cm="1">
        <f t="array" ref="AP772">SUMPRODUCT((N772:T772/100)^2)</f>
        <v>0.986757660916172</v>
      </c>
      <c r="AQ772" s="1" cm="1">
        <f t="array" ref="AQ772">1/SUMPRODUCT((N772:T772/100)^2)</f>
        <v>1.01342005196244</v>
      </c>
      <c r="AR772" s="1" t="s">
        <v>54</v>
      </c>
      <c r="AS772" s="6">
        <f t="shared" si="257"/>
        <v>0</v>
      </c>
      <c r="AT772" s="1">
        <v>999.85</v>
      </c>
      <c r="AU772" s="1">
        <v>1</v>
      </c>
      <c r="AV772" s="1">
        <v>0</v>
      </c>
      <c r="AW772" s="1">
        <v>499.85</v>
      </c>
      <c r="AX772" s="1">
        <v>1</v>
      </c>
      <c r="AY772" s="5">
        <f t="shared" si="258"/>
        <v>0</v>
      </c>
      <c r="AZ772" s="1">
        <f t="shared" si="259"/>
        <v>0</v>
      </c>
      <c r="BA772" s="1">
        <f t="shared" si="260"/>
        <v>499.85</v>
      </c>
      <c r="BB772" s="1">
        <f t="shared" si="261"/>
        <v>500</v>
      </c>
      <c r="BC772" s="1" t="s">
        <v>51</v>
      </c>
      <c r="BD772" s="1">
        <v>155</v>
      </c>
      <c r="BE772" s="1" t="s">
        <v>52</v>
      </c>
      <c r="BF772" s="1" t="s">
        <v>52</v>
      </c>
      <c r="BG772" s="1">
        <v>74</v>
      </c>
      <c r="BH772" s="1">
        <f t="shared" si="262"/>
        <v>-0.730925812755281</v>
      </c>
      <c r="BI772" s="1">
        <f t="shared" si="263"/>
        <v>0.743453636792905</v>
      </c>
    </row>
    <row r="773" spans="1:61">
      <c r="A773" s="1">
        <v>1218</v>
      </c>
      <c r="B773" s="1" t="s">
        <v>101</v>
      </c>
      <c r="C773" s="1" t="str">
        <f>_xlfn.XLOOKUP(A773,All!$A:$A,All!$C:$C,"")</f>
        <v>Cu-Cr-Zr</v>
      </c>
      <c r="D773" s="1">
        <v>1</v>
      </c>
      <c r="E773" s="1" t="s">
        <v>1344</v>
      </c>
      <c r="F773" s="1">
        <f t="shared" si="242"/>
        <v>98.9</v>
      </c>
      <c r="G773" s="1">
        <v>0</v>
      </c>
      <c r="H773" s="1">
        <v>1</v>
      </c>
      <c r="I773" s="1">
        <v>0</v>
      </c>
      <c r="J773" s="1">
        <v>0</v>
      </c>
      <c r="K773" s="1">
        <v>0</v>
      </c>
      <c r="L773" s="1">
        <v>0.1</v>
      </c>
      <c r="M773" s="1" t="s">
        <v>1345</v>
      </c>
      <c r="N773" s="1" cm="1">
        <f t="array" ref="N773">(F773/$F$4)/SUMPRODUCT($F773:$L773/$F$4:$L$4)*100</f>
        <v>98.7106810357743</v>
      </c>
      <c r="O773" s="1" cm="1">
        <f t="array" ref="O773">(G773/$G$4)/SUMPRODUCT($F773:$L773/$F$4:$L$4)*100</f>
        <v>0</v>
      </c>
      <c r="P773" s="1" cm="1">
        <f t="array" ref="P773">(H773/$H$4)/SUMPRODUCT($F773:$L773/$F$4:$L$4)*100</f>
        <v>1.21979300910277</v>
      </c>
      <c r="Q773" s="1" cm="1">
        <f t="array" ref="Q773">(I773/$I$4)/SUMPRODUCT($F773:$L773/$F$4:$L$4)*100</f>
        <v>0</v>
      </c>
      <c r="R773" s="1" cm="1">
        <f t="array" ref="R773">(J773/$J$4)/SUMPRODUCT($F773:$L773/$F$4:$L$4)*100</f>
        <v>0</v>
      </c>
      <c r="S773" s="1" cm="1">
        <f t="array" ref="S773">(K773/$K$4)/SUMPRODUCT($F773:$L773/$F$4:$L$4)*100</f>
        <v>0</v>
      </c>
      <c r="T773" s="1" cm="1">
        <f t="array" ref="T773">(L773/$L$4)/SUMPRODUCT($F773:$L773/$F$4:$L$4)*100</f>
        <v>0.0695259551228926</v>
      </c>
      <c r="U773" s="1">
        <f t="shared" si="243"/>
        <v>100</v>
      </c>
      <c r="V773" s="1">
        <f t="shared" si="244"/>
        <v>0</v>
      </c>
      <c r="W773" s="1">
        <f t="shared" si="245"/>
        <v>0</v>
      </c>
      <c r="X773" s="1">
        <f t="shared" si="246"/>
        <v>0</v>
      </c>
      <c r="Y773" s="1">
        <f t="shared" si="247"/>
        <v>0</v>
      </c>
      <c r="Z773" s="1">
        <f t="shared" si="248"/>
        <v>0</v>
      </c>
      <c r="AA773" s="1">
        <f t="shared" si="249"/>
        <v>10</v>
      </c>
      <c r="AB773" s="1">
        <f t="shared" si="250"/>
        <v>1.1</v>
      </c>
      <c r="AC773" s="1">
        <f t="shared" si="251"/>
        <v>0.1</v>
      </c>
      <c r="AD773" s="1">
        <f t="shared" si="252"/>
        <v>1.21979300910277</v>
      </c>
      <c r="AE773" s="1">
        <f t="shared" si="253"/>
        <v>0</v>
      </c>
      <c r="AF773" s="1">
        <f t="shared" si="254"/>
        <v>0</v>
      </c>
      <c r="AG773" s="1">
        <f t="shared" si="255"/>
        <v>0</v>
      </c>
      <c r="AH773" s="7">
        <f t="shared" si="256"/>
        <v>0.0128931896422567</v>
      </c>
      <c r="AI773" s="7" cm="1">
        <f t="array" ref="AI773">SQRT(SUMPRODUCT(N773:T773/100,(1-($N$4:$T$4/(SUMPRODUCT(N773:T773,$N$4:$T$4)/100)))^2))</f>
        <v>0.00658850658087256</v>
      </c>
      <c r="AJ773" s="7" cm="1">
        <f t="array" ref="AJ773">SUMPRODUCT(N773:T773,$N$3:$T$3)/100</f>
        <v>1.89667619883395</v>
      </c>
      <c r="AK773" s="7" cm="1">
        <f t="array" ref="AK773">SUMPRODUCT(N773:T773/100,($N$3:$T$3-(SUMPRODUCT(N773:T773,$N$3:$T$3)/100))^2)</f>
        <v>0.000917442947246056</v>
      </c>
      <c r="AL773" s="7" cm="1">
        <f t="array" ref="AL773">SUMPRODUCT(N773:T773/100,($N$2:$T$2-(SUMPRODUCT(N773:T773,$N$2:$T$2)/100))^2)</f>
        <v>0.334678895998864</v>
      </c>
      <c r="AM773" s="7" cm="1">
        <f t="array" ref="AM773">SUMPRODUCT(N773:T773,$N$2:$T$2)/100</f>
        <v>10.9341435326863</v>
      </c>
      <c r="AN773" s="1" cm="1">
        <f t="array" ref="AN773">SUMPRODUCT(N773:T773,$N$1:$T$1)/100</f>
        <v>1095.18694780133</v>
      </c>
      <c r="AO773" s="1" cm="1">
        <f t="array" ref="AO773">-8.314*SUMPRODUCT((N773:T773/100)*LN(N773:T773/100+0.000000000001))</f>
        <v>0.595408329143174</v>
      </c>
      <c r="AP773" s="1" cm="1">
        <f t="array" ref="AP773">SUMPRODUCT((N773:T773/100)^2)</f>
        <v>0.974529127938987</v>
      </c>
      <c r="AQ773" s="1" cm="1">
        <f t="array" ref="AQ773">1/SUMPRODUCT((N773:T773/100)^2)</f>
        <v>1.02613659390036</v>
      </c>
      <c r="AR773" s="1" t="s">
        <v>54</v>
      </c>
      <c r="AS773" s="6">
        <f t="shared" si="257"/>
        <v>0</v>
      </c>
      <c r="AT773" s="1">
        <v>999.85</v>
      </c>
      <c r="AU773" s="1">
        <v>1</v>
      </c>
      <c r="AV773" s="1">
        <v>0</v>
      </c>
      <c r="AW773" s="1">
        <v>499.85</v>
      </c>
      <c r="AX773" s="1">
        <v>1</v>
      </c>
      <c r="AY773" s="5">
        <f t="shared" si="258"/>
        <v>0</v>
      </c>
      <c r="AZ773" s="1">
        <f t="shared" si="259"/>
        <v>0</v>
      </c>
      <c r="BA773" s="1">
        <f t="shared" si="260"/>
        <v>499.85</v>
      </c>
      <c r="BB773" s="1">
        <f t="shared" si="261"/>
        <v>500</v>
      </c>
      <c r="BC773" s="1" t="s">
        <v>51</v>
      </c>
      <c r="BD773" s="1">
        <v>148</v>
      </c>
      <c r="BE773" s="1" t="s">
        <v>52</v>
      </c>
      <c r="BF773" s="1" t="s">
        <v>52</v>
      </c>
      <c r="BG773" s="1">
        <v>73</v>
      </c>
      <c r="BH773" s="1">
        <f t="shared" si="262"/>
        <v>-0.820952288165237</v>
      </c>
      <c r="BI773" s="1">
        <f t="shared" si="263"/>
        <v>0.767721189179986</v>
      </c>
    </row>
    <row r="774" spans="1:61">
      <c r="A774" s="1">
        <v>1199</v>
      </c>
      <c r="B774" s="1" t="s">
        <v>101</v>
      </c>
      <c r="C774" s="1" t="str">
        <f>_xlfn.XLOOKUP(A774,All!$A:$A,All!$C:$C,"")</f>
        <v>Cu-Cr-Zr</v>
      </c>
      <c r="D774" s="1">
        <v>1</v>
      </c>
      <c r="E774" s="1" t="s">
        <v>1344</v>
      </c>
      <c r="F774" s="1">
        <f t="shared" si="242"/>
        <v>99.84</v>
      </c>
      <c r="G774" s="1">
        <v>0</v>
      </c>
      <c r="H774" s="1">
        <v>0.1</v>
      </c>
      <c r="I774" s="1">
        <v>0</v>
      </c>
      <c r="J774" s="1">
        <v>0</v>
      </c>
      <c r="K774" s="1">
        <v>0</v>
      </c>
      <c r="L774" s="1">
        <v>0.06</v>
      </c>
      <c r="M774" s="1" t="s">
        <v>1345</v>
      </c>
      <c r="N774" s="1" cm="1">
        <f t="array" ref="N774">(F774/$F$4)/SUMPRODUCT($F774:$L774/$F$4:$L$4)*100</f>
        <v>99.8359977472837</v>
      </c>
      <c r="O774" s="1" cm="1">
        <f t="array" ref="O774">(G774/$G$4)/SUMPRODUCT($F774:$L774/$F$4:$L$4)*100</f>
        <v>0</v>
      </c>
      <c r="P774" s="1" cm="1">
        <f t="array" ref="P774">(H774/$H$4)/SUMPRODUCT($F774:$L774/$F$4:$L$4)*100</f>
        <v>0.12220834805126</v>
      </c>
      <c r="Q774" s="1" cm="1">
        <f t="array" ref="Q774">(I774/$I$4)/SUMPRODUCT($F774:$L774/$F$4:$L$4)*100</f>
        <v>0</v>
      </c>
      <c r="R774" s="1" cm="1">
        <f t="array" ref="R774">(J774/$J$4)/SUMPRODUCT($F774:$L774/$F$4:$L$4)*100</f>
        <v>0</v>
      </c>
      <c r="S774" s="1" cm="1">
        <f t="array" ref="S774">(K774/$K$4)/SUMPRODUCT($F774:$L774/$F$4:$L$4)*100</f>
        <v>0</v>
      </c>
      <c r="T774" s="1" cm="1">
        <f t="array" ref="T774">(L774/$L$4)/SUMPRODUCT($F774:$L774/$F$4:$L$4)*100</f>
        <v>0.0417939046650442</v>
      </c>
      <c r="U774" s="1">
        <f t="shared" si="243"/>
        <v>100</v>
      </c>
      <c r="V774" s="1">
        <f t="shared" si="244"/>
        <v>0</v>
      </c>
      <c r="W774" s="1">
        <f t="shared" si="245"/>
        <v>0</v>
      </c>
      <c r="X774" s="1">
        <f t="shared" si="246"/>
        <v>0</v>
      </c>
      <c r="Y774" s="1">
        <f t="shared" si="247"/>
        <v>0</v>
      </c>
      <c r="Z774" s="1">
        <f t="shared" si="248"/>
        <v>0</v>
      </c>
      <c r="AA774" s="1">
        <f t="shared" si="249"/>
        <v>1.66666666666667</v>
      </c>
      <c r="AB774" s="1">
        <f t="shared" si="250"/>
        <v>0.16</v>
      </c>
      <c r="AC774" s="1">
        <f t="shared" si="251"/>
        <v>0.006</v>
      </c>
      <c r="AD774" s="1">
        <f t="shared" si="252"/>
        <v>1.2220834805126</v>
      </c>
      <c r="AE774" s="1">
        <f t="shared" si="253"/>
        <v>0</v>
      </c>
      <c r="AF774" s="1">
        <f t="shared" si="254"/>
        <v>0</v>
      </c>
      <c r="AG774" s="1">
        <f t="shared" si="255"/>
        <v>0</v>
      </c>
      <c r="AH774" s="7">
        <f t="shared" si="256"/>
        <v>0.00164002252716315</v>
      </c>
      <c r="AI774" s="7" cm="1">
        <f t="array" ref="AI774">SQRT(SUMPRODUCT(N774:T774/100,(1-($N$4:$T$4/(SUMPRODUCT(N774:T774,$N$4:$T$4)/100)))^2))</f>
        <v>0.00510928742134171</v>
      </c>
      <c r="AJ774" s="7" cm="1">
        <f t="array" ref="AJ774">SUMPRODUCT(N774:T774,$N$3:$T$3)/100</f>
        <v>1.89946847470809</v>
      </c>
      <c r="AK774" s="7" cm="1">
        <f t="array" ref="AK774">SUMPRODUCT(N774:T774/100,($N$3:$T$3-(SUMPRODUCT(N774:T774,$N$3:$T$3)/100))^2)</f>
        <v>0.000205897885598311</v>
      </c>
      <c r="AL774" s="7" cm="1">
        <f t="array" ref="AL774">SUMPRODUCT(N774:T774/100,($N$2:$T$2-(SUMPRODUCT(N774:T774,$N$2:$T$2)/100))^2)</f>
        <v>0.0509494511702301</v>
      </c>
      <c r="AM774" s="7" cm="1">
        <f t="array" ref="AM774">SUMPRODUCT(N774:T774,$N$2:$T$2)/100</f>
        <v>10.9909640092709</v>
      </c>
      <c r="AN774" s="1" cm="1">
        <f t="array" ref="AN774">SUMPRODUCT(N774:T774,$N$1:$T$1)/100</f>
        <v>1085.94698889546</v>
      </c>
      <c r="AO774" s="1" cm="1">
        <f t="array" ref="AO774">-8.314*SUMPRODUCT((N774:T774/100)*LN(N774:T774/100+0.000000000001))</f>
        <v>0.108805915458061</v>
      </c>
      <c r="AP774" s="1" cm="1">
        <f t="array" ref="AP774">SUMPRODUCT((N774:T774/100)^2)</f>
        <v>0.996724312780643</v>
      </c>
      <c r="AQ774" s="1" cm="1">
        <f t="array" ref="AQ774">1/SUMPRODUCT((N774:T774/100)^2)</f>
        <v>1.00328645261017</v>
      </c>
      <c r="AR774" s="1" t="s">
        <v>54</v>
      </c>
      <c r="AS774" s="6">
        <f t="shared" si="257"/>
        <v>0</v>
      </c>
      <c r="AT774" s="1">
        <v>999.85</v>
      </c>
      <c r="AU774" s="1">
        <v>1</v>
      </c>
      <c r="AV774" s="1">
        <v>0</v>
      </c>
      <c r="AW774" s="1">
        <v>449.85</v>
      </c>
      <c r="AX774" s="1">
        <v>1</v>
      </c>
      <c r="AY774" s="5">
        <f t="shared" si="258"/>
        <v>0</v>
      </c>
      <c r="AZ774" s="1">
        <f t="shared" si="259"/>
        <v>0</v>
      </c>
      <c r="BA774" s="1">
        <f t="shared" si="260"/>
        <v>449.85</v>
      </c>
      <c r="BB774" s="1">
        <f t="shared" si="261"/>
        <v>550</v>
      </c>
      <c r="BC774" s="1" t="s">
        <v>51</v>
      </c>
      <c r="BD774" s="1">
        <v>96</v>
      </c>
      <c r="BE774" s="1" t="s">
        <v>52</v>
      </c>
      <c r="BF774" s="1" t="s">
        <v>52</v>
      </c>
      <c r="BG774" s="1">
        <v>67</v>
      </c>
      <c r="BH774" s="1">
        <f t="shared" si="262"/>
        <v>-1.48972039121062</v>
      </c>
      <c r="BI774" s="1">
        <f t="shared" si="263"/>
        <v>0.942863732067123</v>
      </c>
    </row>
    <row r="775" spans="1:61">
      <c r="A775" s="1">
        <v>1227</v>
      </c>
      <c r="B775" s="1" t="s">
        <v>101</v>
      </c>
      <c r="C775" s="1" t="str">
        <f>_xlfn.XLOOKUP(A775,All!$A:$A,All!$C:$C,"")</f>
        <v>Cu-Cr-Zr</v>
      </c>
      <c r="D775" s="1">
        <v>1</v>
      </c>
      <c r="E775" s="1" t="s">
        <v>1344</v>
      </c>
      <c r="F775" s="1">
        <f t="shared" ref="F775:F838" si="264">100-SUM(G775:L775)</f>
        <v>99.2</v>
      </c>
      <c r="G775" s="1">
        <v>0</v>
      </c>
      <c r="H775" s="1">
        <v>0.3</v>
      </c>
      <c r="I775" s="1">
        <v>0</v>
      </c>
      <c r="J775" s="1">
        <v>0</v>
      </c>
      <c r="K775" s="1">
        <v>0</v>
      </c>
      <c r="L775" s="1">
        <v>0.5</v>
      </c>
      <c r="M775" s="1" t="s">
        <v>1345</v>
      </c>
      <c r="N775" s="1" cm="1">
        <f t="array" ref="N775">(F775/$F$4)/SUMPRODUCT($F775:$L775/$F$4:$L$4)*100</f>
        <v>99.2844550881716</v>
      </c>
      <c r="O775" s="1" cm="1">
        <f t="array" ref="O775">(G775/$G$4)/SUMPRODUCT($F775:$L775/$F$4:$L$4)*100</f>
        <v>0</v>
      </c>
      <c r="P775" s="1" cm="1">
        <f t="array" ref="P775">(H775/$H$4)/SUMPRODUCT($F775:$L775/$F$4:$L$4)*100</f>
        <v>0.366951884580042</v>
      </c>
      <c r="Q775" s="1" cm="1">
        <f t="array" ref="Q775">(I775/$I$4)/SUMPRODUCT($F775:$L775/$F$4:$L$4)*100</f>
        <v>0</v>
      </c>
      <c r="R775" s="1" cm="1">
        <f t="array" ref="R775">(J775/$J$4)/SUMPRODUCT($F775:$L775/$F$4:$L$4)*100</f>
        <v>0</v>
      </c>
      <c r="S775" s="1" cm="1">
        <f t="array" ref="S775">(K775/$K$4)/SUMPRODUCT($F775:$L775/$F$4:$L$4)*100</f>
        <v>0</v>
      </c>
      <c r="T775" s="1" cm="1">
        <f t="array" ref="T775">(L775/$L$4)/SUMPRODUCT($F775:$L775/$F$4:$L$4)*100</f>
        <v>0.348593027248382</v>
      </c>
      <c r="U775" s="1">
        <f t="shared" ref="U775:U838" si="265">SUM(N775:T775)</f>
        <v>100</v>
      </c>
      <c r="V775" s="1">
        <f t="shared" ref="V775:V838" si="266">IF(K775&lt;&gt;0,J775/(K775),0)</f>
        <v>0</v>
      </c>
      <c r="W775" s="1">
        <f t="shared" ref="W775:W838" si="267">J775+K775</f>
        <v>0</v>
      </c>
      <c r="X775" s="1">
        <f t="shared" ref="X775:X838" si="268">J775*K775</f>
        <v>0</v>
      </c>
      <c r="Y775" s="1">
        <f t="shared" ref="Y775:Y838" si="269">IF(J775+K775&lt;&gt;0,I775/(J775+K775),0)</f>
        <v>0</v>
      </c>
      <c r="Z775" s="1">
        <f t="shared" ref="Z775:Z838" si="270">IF(J775+K775&lt;&gt;0,L775/(J775+K775),0)</f>
        <v>0</v>
      </c>
      <c r="AA775" s="1">
        <f t="shared" ref="AA775:AA838" si="271">IF(L775&lt;&gt;0,H775/(L775),0)</f>
        <v>0.6</v>
      </c>
      <c r="AB775" s="1">
        <f t="shared" ref="AB775:AB838" si="272">H775+L775</f>
        <v>0.8</v>
      </c>
      <c r="AC775" s="1">
        <f t="shared" ref="AC775:AC838" si="273">H775*L775</f>
        <v>0.15</v>
      </c>
      <c r="AD775" s="1">
        <f t="shared" ref="AD775:AD838" si="274">IF(H775&lt;&gt;0,P775/(H775),0)</f>
        <v>1.22317294860014</v>
      </c>
      <c r="AE775" s="1">
        <f t="shared" ref="AE775:AE838" si="275">IF(J775+K775&lt;&gt;0,H775/(J775+K775),0)</f>
        <v>0</v>
      </c>
      <c r="AF775" s="1">
        <f t="shared" ref="AF775:AF838" si="276">IF(H775&lt;&gt;0,(J775+K775)/(H775),0)</f>
        <v>0</v>
      </c>
      <c r="AG775" s="1">
        <f t="shared" ref="AG775:AG838" si="277">(J775+K775)*H775</f>
        <v>0</v>
      </c>
      <c r="AH775" s="7">
        <f t="shared" ref="AH775:AH838" si="278">(100-N775)%</f>
        <v>0.00715544911828417</v>
      </c>
      <c r="AI775" s="7" cm="1">
        <f t="array" ref="AI775">SQRT(SUMPRODUCT(N775:T775/100,(1-($N$4:$T$4/(SUMPRODUCT(N775:T775,$N$4:$T$4)/100)))^2))</f>
        <v>0.0147218625548073</v>
      </c>
      <c r="AJ775" s="7" cm="1">
        <f t="array" ref="AJ775">SUMPRODUCT(N775:T775,$N$3:$T$3)/100</f>
        <v>1.89713233522169</v>
      </c>
      <c r="AK775" s="7" cm="1">
        <f t="array" ref="AK775">SUMPRODUCT(N775:T775/100,($N$3:$T$3-(SUMPRODUCT(N775:T775,$N$3:$T$3)/100))^2)</f>
        <v>0.00133571952976735</v>
      </c>
      <c r="AL775" s="7" cm="1">
        <f t="array" ref="AL775">SUMPRODUCT(N775:T775/100,($N$2:$T$2-(SUMPRODUCT(N775:T775,$N$2:$T$2)/100))^2)</f>
        <v>0.260721068421257</v>
      </c>
      <c r="AM775" s="7" cm="1">
        <f t="array" ref="AM775">SUMPRODUCT(N775:T775,$N$2:$T$2)/100</f>
        <v>10.9572508938636</v>
      </c>
      <c r="AN775" s="1" cm="1">
        <f t="array" ref="AN775">SUMPRODUCT(N775:T775,$N$1:$T$1)/100</f>
        <v>1090.32322987173</v>
      </c>
      <c r="AO775" s="1" cm="1">
        <f t="array" ref="AO775">-8.314*SUMPRODUCT((N775:T775/100)*LN(N775:T775/100+0.000000000001))</f>
        <v>0.394368598924577</v>
      </c>
      <c r="AP775" s="1" cm="1">
        <f t="array" ref="AP775">SUMPRODUCT((N775:T775/100)^2)</f>
        <v>0.98576591929394</v>
      </c>
      <c r="AQ775" s="1" cm="1">
        <f t="array" ref="AQ775">1/SUMPRODUCT((N775:T775/100)^2)</f>
        <v>1.01443961535641</v>
      </c>
      <c r="AR775" s="1" t="s">
        <v>54</v>
      </c>
      <c r="AS775" s="6">
        <f t="shared" ref="AS775:AS838" si="279">IF(AR775="Solution ==&gt; Quenching ==&gt; Deformation ==&gt; Aging ==&gt; Secondary TMP ==&gt; Secondary Aging",2,IF(AR775="Solution ==&gt; Quenching ==&gt; Deformation ==&gt; Aging",1,IF(AR775="Solution ==&gt; Quenching ==&gt; Aging",0,"")))</f>
        <v>0</v>
      </c>
      <c r="AT775" s="1">
        <v>999.85</v>
      </c>
      <c r="AU775" s="1">
        <v>1</v>
      </c>
      <c r="AV775" s="1">
        <v>0</v>
      </c>
      <c r="AW775" s="1">
        <v>499.85</v>
      </c>
      <c r="AX775" s="1">
        <v>1</v>
      </c>
      <c r="AY775" s="5">
        <f t="shared" ref="AY775:AY838" si="280">AV775%*AW775</f>
        <v>0</v>
      </c>
      <c r="AZ775" s="1">
        <f t="shared" ref="AZ775:AZ838" si="281">AV775%*AX775</f>
        <v>0</v>
      </c>
      <c r="BA775" s="1">
        <f t="shared" ref="BA775:BA838" si="282">AW775*AX775</f>
        <v>499.85</v>
      </c>
      <c r="BB775" s="1">
        <f t="shared" ref="BB775:BB838" si="283">AT775-AW775</f>
        <v>500</v>
      </c>
      <c r="BC775" s="1" t="s">
        <v>51</v>
      </c>
      <c r="BD775" s="1">
        <v>157</v>
      </c>
      <c r="BE775" s="1" t="s">
        <v>52</v>
      </c>
      <c r="BF775" s="1" t="s">
        <v>52</v>
      </c>
      <c r="BG775" s="1">
        <v>65</v>
      </c>
      <c r="BH775" s="1">
        <f t="shared" ref="BH775:BH838" si="284">IF(OR(BD775="",BG775=""),"",((BD775-AVERAGE($BD$6:$BD$1143))/_xlfn.STDEV.S($BD$6:$BD$1143))-$BJ$1*((AVERAGE($BG$6:$BG$1143)-BG775)/_xlfn.STDEV.S($BG$6:$BG$1143)))</f>
        <v>-0.705203962638151</v>
      </c>
      <c r="BI775" s="1">
        <f t="shared" ref="BI775:BI838" si="285">SQRT((1-(BD775-MIN($BD$6:$BD$1143))/(MAX($BD$6:$BD$1143)-MIN($BD$6:$BD$1143)))^2+(1-(BG775-MIN($BG$6:$BG$1143))/(MAX($BG$6:$BG$1143)-MIN($BG$6:$BG$1143)))^2)</f>
        <v>0.779325256152953</v>
      </c>
    </row>
    <row r="776" spans="1:61">
      <c r="A776" s="1">
        <v>1198</v>
      </c>
      <c r="B776" s="1" t="s">
        <v>101</v>
      </c>
      <c r="C776" s="1" t="str">
        <f>_xlfn.XLOOKUP(A776,All!$A:$A,All!$C:$C,"")</f>
        <v>Cu-Cr-Zr</v>
      </c>
      <c r="D776" s="1">
        <v>1</v>
      </c>
      <c r="E776" s="1" t="s">
        <v>1344</v>
      </c>
      <c r="F776" s="1">
        <f t="shared" si="264"/>
        <v>99.84</v>
      </c>
      <c r="G776" s="1">
        <v>0</v>
      </c>
      <c r="H776" s="1">
        <v>0.1</v>
      </c>
      <c r="I776" s="1">
        <v>0</v>
      </c>
      <c r="J776" s="1">
        <v>0</v>
      </c>
      <c r="K776" s="1">
        <v>0</v>
      </c>
      <c r="L776" s="1">
        <v>0.06</v>
      </c>
      <c r="M776" s="1" t="s">
        <v>1345</v>
      </c>
      <c r="N776" s="1" cm="1">
        <f t="array" ref="N776">(F776/$F$4)/SUMPRODUCT($F776:$L776/$F$4:$L$4)*100</f>
        <v>99.8359977472837</v>
      </c>
      <c r="O776" s="1" cm="1">
        <f t="array" ref="O776">(G776/$G$4)/SUMPRODUCT($F776:$L776/$F$4:$L$4)*100</f>
        <v>0</v>
      </c>
      <c r="P776" s="1" cm="1">
        <f t="array" ref="P776">(H776/$H$4)/SUMPRODUCT($F776:$L776/$F$4:$L$4)*100</f>
        <v>0.12220834805126</v>
      </c>
      <c r="Q776" s="1" cm="1">
        <f t="array" ref="Q776">(I776/$I$4)/SUMPRODUCT($F776:$L776/$F$4:$L$4)*100</f>
        <v>0</v>
      </c>
      <c r="R776" s="1" cm="1">
        <f t="array" ref="R776">(J776/$J$4)/SUMPRODUCT($F776:$L776/$F$4:$L$4)*100</f>
        <v>0</v>
      </c>
      <c r="S776" s="1" cm="1">
        <f t="array" ref="S776">(K776/$K$4)/SUMPRODUCT($F776:$L776/$F$4:$L$4)*100</f>
        <v>0</v>
      </c>
      <c r="T776" s="1" cm="1">
        <f t="array" ref="T776">(L776/$L$4)/SUMPRODUCT($F776:$L776/$F$4:$L$4)*100</f>
        <v>0.0417939046650442</v>
      </c>
      <c r="U776" s="1">
        <f t="shared" si="265"/>
        <v>100</v>
      </c>
      <c r="V776" s="1">
        <f t="shared" si="266"/>
        <v>0</v>
      </c>
      <c r="W776" s="1">
        <f t="shared" si="267"/>
        <v>0</v>
      </c>
      <c r="X776" s="1">
        <f t="shared" si="268"/>
        <v>0</v>
      </c>
      <c r="Y776" s="1">
        <f t="shared" si="269"/>
        <v>0</v>
      </c>
      <c r="Z776" s="1">
        <f t="shared" si="270"/>
        <v>0</v>
      </c>
      <c r="AA776" s="1">
        <f t="shared" si="271"/>
        <v>1.66666666666667</v>
      </c>
      <c r="AB776" s="1">
        <f t="shared" si="272"/>
        <v>0.16</v>
      </c>
      <c r="AC776" s="1">
        <f t="shared" si="273"/>
        <v>0.006</v>
      </c>
      <c r="AD776" s="1">
        <f t="shared" si="274"/>
        <v>1.2220834805126</v>
      </c>
      <c r="AE776" s="1">
        <f t="shared" si="275"/>
        <v>0</v>
      </c>
      <c r="AF776" s="1">
        <f t="shared" si="276"/>
        <v>0</v>
      </c>
      <c r="AG776" s="1">
        <f t="shared" si="277"/>
        <v>0</v>
      </c>
      <c r="AH776" s="7">
        <f t="shared" si="278"/>
        <v>0.00164002252716315</v>
      </c>
      <c r="AI776" s="7" cm="1">
        <f t="array" ref="AI776">SQRT(SUMPRODUCT(N776:T776/100,(1-($N$4:$T$4/(SUMPRODUCT(N776:T776,$N$4:$T$4)/100)))^2))</f>
        <v>0.00510928742134171</v>
      </c>
      <c r="AJ776" s="7" cm="1">
        <f t="array" ref="AJ776">SUMPRODUCT(N776:T776,$N$3:$T$3)/100</f>
        <v>1.89946847470809</v>
      </c>
      <c r="AK776" s="7" cm="1">
        <f t="array" ref="AK776">SUMPRODUCT(N776:T776/100,($N$3:$T$3-(SUMPRODUCT(N776:T776,$N$3:$T$3)/100))^2)</f>
        <v>0.000205897885598311</v>
      </c>
      <c r="AL776" s="7" cm="1">
        <f t="array" ref="AL776">SUMPRODUCT(N776:T776/100,($N$2:$T$2-(SUMPRODUCT(N776:T776,$N$2:$T$2)/100))^2)</f>
        <v>0.0509494511702301</v>
      </c>
      <c r="AM776" s="7" cm="1">
        <f t="array" ref="AM776">SUMPRODUCT(N776:T776,$N$2:$T$2)/100</f>
        <v>10.9909640092709</v>
      </c>
      <c r="AN776" s="1" cm="1">
        <f t="array" ref="AN776">SUMPRODUCT(N776:T776,$N$1:$T$1)/100</f>
        <v>1085.94698889546</v>
      </c>
      <c r="AO776" s="1" cm="1">
        <f t="array" ref="AO776">-8.314*SUMPRODUCT((N776:T776/100)*LN(N776:T776/100+0.000000000001))</f>
        <v>0.108805915458061</v>
      </c>
      <c r="AP776" s="1" cm="1">
        <f t="array" ref="AP776">SUMPRODUCT((N776:T776/100)^2)</f>
        <v>0.996724312780643</v>
      </c>
      <c r="AQ776" s="1" cm="1">
        <f t="array" ref="AQ776">1/SUMPRODUCT((N776:T776/100)^2)</f>
        <v>1.00328645261017</v>
      </c>
      <c r="AR776" s="1" t="s">
        <v>54</v>
      </c>
      <c r="AS776" s="6">
        <f t="shared" si="279"/>
        <v>0</v>
      </c>
      <c r="AT776" s="1">
        <v>999.85</v>
      </c>
      <c r="AU776" s="1">
        <v>1</v>
      </c>
      <c r="AV776" s="1">
        <v>0</v>
      </c>
      <c r="AW776" s="1">
        <v>399.85</v>
      </c>
      <c r="AX776" s="1">
        <v>1</v>
      </c>
      <c r="AY776" s="5">
        <f t="shared" si="280"/>
        <v>0</v>
      </c>
      <c r="AZ776" s="1">
        <f t="shared" si="281"/>
        <v>0</v>
      </c>
      <c r="BA776" s="1">
        <f t="shared" si="282"/>
        <v>399.85</v>
      </c>
      <c r="BB776" s="1">
        <f t="shared" si="283"/>
        <v>600</v>
      </c>
      <c r="BC776" s="1" t="s">
        <v>51</v>
      </c>
      <c r="BD776" s="1">
        <v>80</v>
      </c>
      <c r="BE776" s="1" t="s">
        <v>52</v>
      </c>
      <c r="BF776" s="1" t="s">
        <v>52</v>
      </c>
      <c r="BG776" s="1">
        <v>63</v>
      </c>
      <c r="BH776" s="1">
        <f t="shared" si="284"/>
        <v>-1.69549519214767</v>
      </c>
      <c r="BI776" s="1">
        <f t="shared" si="285"/>
        <v>1.00621600482152</v>
      </c>
    </row>
    <row r="777" spans="1:61">
      <c r="A777" s="1">
        <v>1208</v>
      </c>
      <c r="B777" s="1" t="s">
        <v>101</v>
      </c>
      <c r="C777" s="1" t="str">
        <f>_xlfn.XLOOKUP(A777,All!$A:$A,All!$C:$C,"")</f>
        <v>Cu-Cr-Zr</v>
      </c>
      <c r="D777" s="1">
        <v>1</v>
      </c>
      <c r="E777" s="1" t="s">
        <v>1344</v>
      </c>
      <c r="F777" s="1">
        <f t="shared" si="264"/>
        <v>99.42</v>
      </c>
      <c r="G777" s="1">
        <v>0</v>
      </c>
      <c r="H777" s="1">
        <v>0.5</v>
      </c>
      <c r="I777" s="1">
        <v>0</v>
      </c>
      <c r="J777" s="1">
        <v>0</v>
      </c>
      <c r="K777" s="1">
        <v>0</v>
      </c>
      <c r="L777" s="1">
        <v>0.08</v>
      </c>
      <c r="M777" s="1" t="s">
        <v>1345</v>
      </c>
      <c r="N777" s="1" cm="1">
        <f t="array" ref="N777">(F777/$F$4)/SUMPRODUCT($F777:$L777/$F$4:$L$4)*100</f>
        <v>99.3337845568616</v>
      </c>
      <c r="O777" s="1" cm="1">
        <f t="array" ref="O777">(G777/$G$4)/SUMPRODUCT($F777:$L777/$F$4:$L$4)*100</f>
        <v>0</v>
      </c>
      <c r="P777" s="1" cm="1">
        <f t="array" ref="P777">(H777/$H$4)/SUMPRODUCT($F777:$L777/$F$4:$L$4)*100</f>
        <v>0.610536328941023</v>
      </c>
      <c r="Q777" s="1" cm="1">
        <f t="array" ref="Q777">(I777/$I$4)/SUMPRODUCT($F777:$L777/$F$4:$L$4)*100</f>
        <v>0</v>
      </c>
      <c r="R777" s="1" cm="1">
        <f t="array" ref="R777">(J777/$J$4)/SUMPRODUCT($F777:$L777/$F$4:$L$4)*100</f>
        <v>0</v>
      </c>
      <c r="S777" s="1" cm="1">
        <f t="array" ref="S777">(K777/$K$4)/SUMPRODUCT($F777:$L777/$F$4:$L$4)*100</f>
        <v>0</v>
      </c>
      <c r="T777" s="1" cm="1">
        <f t="array" ref="T777">(L777/$L$4)/SUMPRODUCT($F777:$L777/$F$4:$L$4)*100</f>
        <v>0.0556791141973471</v>
      </c>
      <c r="U777" s="1">
        <f t="shared" si="265"/>
        <v>100</v>
      </c>
      <c r="V777" s="1">
        <f t="shared" si="266"/>
        <v>0</v>
      </c>
      <c r="W777" s="1">
        <f t="shared" si="267"/>
        <v>0</v>
      </c>
      <c r="X777" s="1">
        <f t="shared" si="268"/>
        <v>0</v>
      </c>
      <c r="Y777" s="1">
        <f t="shared" si="269"/>
        <v>0</v>
      </c>
      <c r="Z777" s="1">
        <f t="shared" si="270"/>
        <v>0</v>
      </c>
      <c r="AA777" s="1">
        <f t="shared" si="271"/>
        <v>6.25</v>
      </c>
      <c r="AB777" s="1">
        <f t="shared" si="272"/>
        <v>0.58</v>
      </c>
      <c r="AC777" s="1">
        <f t="shared" si="273"/>
        <v>0.04</v>
      </c>
      <c r="AD777" s="1">
        <f t="shared" si="274"/>
        <v>1.22107265788205</v>
      </c>
      <c r="AE777" s="1">
        <f t="shared" si="275"/>
        <v>0</v>
      </c>
      <c r="AF777" s="1">
        <f t="shared" si="276"/>
        <v>0</v>
      </c>
      <c r="AG777" s="1">
        <f t="shared" si="277"/>
        <v>0</v>
      </c>
      <c r="AH777" s="7">
        <f t="shared" si="278"/>
        <v>0.0066621544313837</v>
      </c>
      <c r="AI777" s="7" cm="1">
        <f t="array" ref="AI777">SQRT(SUMPRODUCT(N777:T777/100,(1-($N$4:$T$4/(SUMPRODUCT(N777:T777,$N$4:$T$4)/100)))^2))</f>
        <v>0.00589664224399233</v>
      </c>
      <c r="AJ777" s="7" cm="1">
        <f t="array" ref="AJ777">SUMPRODUCT(N777:T777,$N$3:$T$3)/100</f>
        <v>1.89821734185962</v>
      </c>
      <c r="AK777" s="7" cm="1">
        <f t="array" ref="AK777">SUMPRODUCT(N777:T777/100,($N$3:$T$3-(SUMPRODUCT(N777:T777,$N$3:$T$3)/100))^2)</f>
        <v>0.000529392497451735</v>
      </c>
      <c r="AL777" s="7" cm="1">
        <f t="array" ref="AL777">SUMPRODUCT(N777:T777/100,($N$2:$T$2-(SUMPRODUCT(N777:T777,$N$2:$T$2)/100))^2)</f>
        <v>0.178731812013285</v>
      </c>
      <c r="AM777" s="7" cm="1">
        <f t="array" ref="AM777">SUMPRODUCT(N777:T777,$N$2:$T$2)/100</f>
        <v>10.9655756455591</v>
      </c>
      <c r="AN777" s="1" cm="1">
        <f t="array" ref="AN777">SUMPRODUCT(N777:T777,$N$1:$T$1)/100</f>
        <v>1090.0698694219</v>
      </c>
      <c r="AO777" s="1" cm="1">
        <f t="array" ref="AO777">-8.314*SUMPRODUCT((N777:T777/100)*LN(N777:T777/100+0.000000000001))</f>
        <v>0.348696286721509</v>
      </c>
      <c r="AP777" s="1" cm="1">
        <f t="array" ref="AP777">SUMPRODUCT((N777:T777/100)^2)</f>
        <v>0.986757660916172</v>
      </c>
      <c r="AQ777" s="1" cm="1">
        <f t="array" ref="AQ777">1/SUMPRODUCT((N777:T777/100)^2)</f>
        <v>1.01342005196244</v>
      </c>
      <c r="AR777" s="1" t="s">
        <v>54</v>
      </c>
      <c r="AS777" s="6">
        <f t="shared" si="279"/>
        <v>0</v>
      </c>
      <c r="AT777" s="1">
        <v>999.85</v>
      </c>
      <c r="AU777" s="1">
        <v>1</v>
      </c>
      <c r="AV777" s="1">
        <v>0</v>
      </c>
      <c r="AW777" s="1">
        <v>449.85</v>
      </c>
      <c r="AX777" s="1">
        <v>1</v>
      </c>
      <c r="AY777" s="5">
        <f t="shared" si="280"/>
        <v>0</v>
      </c>
      <c r="AZ777" s="1">
        <f t="shared" si="281"/>
        <v>0</v>
      </c>
      <c r="BA777" s="1">
        <f t="shared" si="282"/>
        <v>449.85</v>
      </c>
      <c r="BB777" s="1">
        <f t="shared" si="283"/>
        <v>550</v>
      </c>
      <c r="BC777" s="1" t="s">
        <v>51</v>
      </c>
      <c r="BD777" s="1">
        <v>105</v>
      </c>
      <c r="BE777" s="1" t="s">
        <v>52</v>
      </c>
      <c r="BF777" s="1" t="s">
        <v>52</v>
      </c>
      <c r="BG777" s="1">
        <v>61</v>
      </c>
      <c r="BH777" s="1">
        <f t="shared" si="284"/>
        <v>-1.37397206568354</v>
      </c>
      <c r="BI777" s="1">
        <f t="shared" si="285"/>
        <v>0.945059146949154</v>
      </c>
    </row>
    <row r="778" spans="1:61">
      <c r="A778" s="1">
        <v>1197</v>
      </c>
      <c r="B778" s="1" t="s">
        <v>101</v>
      </c>
      <c r="C778" s="1" t="str">
        <f>_xlfn.XLOOKUP(A778,All!$A:$A,All!$C:$C,"")</f>
        <v>Cu-Cr-Zr</v>
      </c>
      <c r="D778" s="1">
        <v>1</v>
      </c>
      <c r="E778" s="1" t="s">
        <v>1344</v>
      </c>
      <c r="F778" s="1">
        <f t="shared" si="264"/>
        <v>99.84</v>
      </c>
      <c r="G778" s="1">
        <v>0</v>
      </c>
      <c r="H778" s="1">
        <v>0.1</v>
      </c>
      <c r="I778" s="1">
        <v>0</v>
      </c>
      <c r="J778" s="1">
        <v>0</v>
      </c>
      <c r="K778" s="1">
        <v>0</v>
      </c>
      <c r="L778" s="1">
        <v>0.06</v>
      </c>
      <c r="M778" s="1" t="s">
        <v>1345</v>
      </c>
      <c r="N778" s="1" cm="1">
        <f t="array" ref="N778">(F778/$F$4)/SUMPRODUCT($F778:$L778/$F$4:$L$4)*100</f>
        <v>99.8359977472837</v>
      </c>
      <c r="O778" s="1" cm="1">
        <f t="array" ref="O778">(G778/$G$4)/SUMPRODUCT($F778:$L778/$F$4:$L$4)*100</f>
        <v>0</v>
      </c>
      <c r="P778" s="1" cm="1">
        <f t="array" ref="P778">(H778/$H$4)/SUMPRODUCT($F778:$L778/$F$4:$L$4)*100</f>
        <v>0.12220834805126</v>
      </c>
      <c r="Q778" s="1" cm="1">
        <f t="array" ref="Q778">(I778/$I$4)/SUMPRODUCT($F778:$L778/$F$4:$L$4)*100</f>
        <v>0</v>
      </c>
      <c r="R778" s="1" cm="1">
        <f t="array" ref="R778">(J778/$J$4)/SUMPRODUCT($F778:$L778/$F$4:$L$4)*100</f>
        <v>0</v>
      </c>
      <c r="S778" s="1" cm="1">
        <f t="array" ref="S778">(K778/$K$4)/SUMPRODUCT($F778:$L778/$F$4:$L$4)*100</f>
        <v>0</v>
      </c>
      <c r="T778" s="1" cm="1">
        <f t="array" ref="T778">(L778/$L$4)/SUMPRODUCT($F778:$L778/$F$4:$L$4)*100</f>
        <v>0.0417939046650442</v>
      </c>
      <c r="U778" s="1">
        <f t="shared" si="265"/>
        <v>100</v>
      </c>
      <c r="V778" s="1">
        <f t="shared" si="266"/>
        <v>0</v>
      </c>
      <c r="W778" s="1">
        <f t="shared" si="267"/>
        <v>0</v>
      </c>
      <c r="X778" s="1">
        <f t="shared" si="268"/>
        <v>0</v>
      </c>
      <c r="Y778" s="1">
        <f t="shared" si="269"/>
        <v>0</v>
      </c>
      <c r="Z778" s="1">
        <f t="shared" si="270"/>
        <v>0</v>
      </c>
      <c r="AA778" s="1">
        <f t="shared" si="271"/>
        <v>1.66666666666667</v>
      </c>
      <c r="AB778" s="1">
        <f t="shared" si="272"/>
        <v>0.16</v>
      </c>
      <c r="AC778" s="1">
        <f t="shared" si="273"/>
        <v>0.006</v>
      </c>
      <c r="AD778" s="1">
        <f t="shared" si="274"/>
        <v>1.2220834805126</v>
      </c>
      <c r="AE778" s="1">
        <f t="shared" si="275"/>
        <v>0</v>
      </c>
      <c r="AF778" s="1">
        <f t="shared" si="276"/>
        <v>0</v>
      </c>
      <c r="AG778" s="1">
        <f t="shared" si="277"/>
        <v>0</v>
      </c>
      <c r="AH778" s="7">
        <f t="shared" si="278"/>
        <v>0.00164002252716315</v>
      </c>
      <c r="AI778" s="7" cm="1">
        <f t="array" ref="AI778">SQRT(SUMPRODUCT(N778:T778/100,(1-($N$4:$T$4/(SUMPRODUCT(N778:T778,$N$4:$T$4)/100)))^2))</f>
        <v>0.00510928742134171</v>
      </c>
      <c r="AJ778" s="7" cm="1">
        <f t="array" ref="AJ778">SUMPRODUCT(N778:T778,$N$3:$T$3)/100</f>
        <v>1.89946847470809</v>
      </c>
      <c r="AK778" s="7" cm="1">
        <f t="array" ref="AK778">SUMPRODUCT(N778:T778/100,($N$3:$T$3-(SUMPRODUCT(N778:T778,$N$3:$T$3)/100))^2)</f>
        <v>0.000205897885598311</v>
      </c>
      <c r="AL778" s="7" cm="1">
        <f t="array" ref="AL778">SUMPRODUCT(N778:T778/100,($N$2:$T$2-(SUMPRODUCT(N778:T778,$N$2:$T$2)/100))^2)</f>
        <v>0.0509494511702301</v>
      </c>
      <c r="AM778" s="7" cm="1">
        <f t="array" ref="AM778">SUMPRODUCT(N778:T778,$N$2:$T$2)/100</f>
        <v>10.9909640092709</v>
      </c>
      <c r="AN778" s="1" cm="1">
        <f t="array" ref="AN778">SUMPRODUCT(N778:T778,$N$1:$T$1)/100</f>
        <v>1085.94698889546</v>
      </c>
      <c r="AO778" s="1" cm="1">
        <f t="array" ref="AO778">-8.314*SUMPRODUCT((N778:T778/100)*LN(N778:T778/100+0.000000000001))</f>
        <v>0.108805915458061</v>
      </c>
      <c r="AP778" s="1" cm="1">
        <f t="array" ref="AP778">SUMPRODUCT((N778:T778/100)^2)</f>
        <v>0.996724312780643</v>
      </c>
      <c r="AQ778" s="1" cm="1">
        <f t="array" ref="AQ778">1/SUMPRODUCT((N778:T778/100)^2)</f>
        <v>1.00328645261017</v>
      </c>
      <c r="AR778" s="1" t="s">
        <v>54</v>
      </c>
      <c r="AS778" s="6">
        <f t="shared" si="279"/>
        <v>0</v>
      </c>
      <c r="AT778" s="1">
        <v>999.85</v>
      </c>
      <c r="AU778" s="1">
        <v>1</v>
      </c>
      <c r="AV778" s="1">
        <v>0</v>
      </c>
      <c r="AW778" s="1">
        <v>349.85</v>
      </c>
      <c r="AX778" s="1">
        <v>1</v>
      </c>
      <c r="AY778" s="5">
        <f t="shared" si="280"/>
        <v>0</v>
      </c>
      <c r="AZ778" s="1">
        <f t="shared" si="281"/>
        <v>0</v>
      </c>
      <c r="BA778" s="1">
        <f t="shared" si="282"/>
        <v>349.85</v>
      </c>
      <c r="BB778" s="1">
        <f t="shared" si="283"/>
        <v>650</v>
      </c>
      <c r="BC778" s="1" t="s">
        <v>51</v>
      </c>
      <c r="BD778" s="1">
        <v>78</v>
      </c>
      <c r="BE778" s="1" t="s">
        <v>52</v>
      </c>
      <c r="BF778" s="1" t="s">
        <v>52</v>
      </c>
      <c r="BG778" s="1">
        <v>61</v>
      </c>
      <c r="BH778" s="1">
        <f t="shared" si="284"/>
        <v>-1.7212170422648</v>
      </c>
      <c r="BI778" s="1">
        <f t="shared" si="285"/>
        <v>1.02116378112696</v>
      </c>
    </row>
    <row r="779" spans="1:61">
      <c r="A779" s="1">
        <v>1196</v>
      </c>
      <c r="B779" s="1" t="s">
        <v>101</v>
      </c>
      <c r="C779" s="1" t="str">
        <f>_xlfn.XLOOKUP(A779,All!$A:$A,All!$C:$C,"")</f>
        <v>Cu-Cr-Zr</v>
      </c>
      <c r="D779" s="1">
        <v>1</v>
      </c>
      <c r="E779" s="1" t="s">
        <v>1344</v>
      </c>
      <c r="F779" s="1">
        <f t="shared" si="264"/>
        <v>99.84</v>
      </c>
      <c r="G779" s="1">
        <v>0</v>
      </c>
      <c r="H779" s="1">
        <v>0.1</v>
      </c>
      <c r="I779" s="1">
        <v>0</v>
      </c>
      <c r="J779" s="1">
        <v>0</v>
      </c>
      <c r="K779" s="1">
        <v>0</v>
      </c>
      <c r="L779" s="1">
        <v>0.06</v>
      </c>
      <c r="M779" s="1" t="s">
        <v>1345</v>
      </c>
      <c r="N779" s="1" cm="1">
        <f t="array" ref="N779">(F779/$F$4)/SUMPRODUCT($F779:$L779/$F$4:$L$4)*100</f>
        <v>99.8359977472837</v>
      </c>
      <c r="O779" s="1" cm="1">
        <f t="array" ref="O779">(G779/$G$4)/SUMPRODUCT($F779:$L779/$F$4:$L$4)*100</f>
        <v>0</v>
      </c>
      <c r="P779" s="1" cm="1">
        <f t="array" ref="P779">(H779/$H$4)/SUMPRODUCT($F779:$L779/$F$4:$L$4)*100</f>
        <v>0.12220834805126</v>
      </c>
      <c r="Q779" s="1" cm="1">
        <f t="array" ref="Q779">(I779/$I$4)/SUMPRODUCT($F779:$L779/$F$4:$L$4)*100</f>
        <v>0</v>
      </c>
      <c r="R779" s="1" cm="1">
        <f t="array" ref="R779">(J779/$J$4)/SUMPRODUCT($F779:$L779/$F$4:$L$4)*100</f>
        <v>0</v>
      </c>
      <c r="S779" s="1" cm="1">
        <f t="array" ref="S779">(K779/$K$4)/SUMPRODUCT($F779:$L779/$F$4:$L$4)*100</f>
        <v>0</v>
      </c>
      <c r="T779" s="1" cm="1">
        <f t="array" ref="T779">(L779/$L$4)/SUMPRODUCT($F779:$L779/$F$4:$L$4)*100</f>
        <v>0.0417939046650442</v>
      </c>
      <c r="U779" s="1">
        <f t="shared" si="265"/>
        <v>100</v>
      </c>
      <c r="V779" s="1">
        <f t="shared" si="266"/>
        <v>0</v>
      </c>
      <c r="W779" s="1">
        <f t="shared" si="267"/>
        <v>0</v>
      </c>
      <c r="X779" s="1">
        <f t="shared" si="268"/>
        <v>0</v>
      </c>
      <c r="Y779" s="1">
        <f t="shared" si="269"/>
        <v>0</v>
      </c>
      <c r="Z779" s="1">
        <f t="shared" si="270"/>
        <v>0</v>
      </c>
      <c r="AA779" s="1">
        <f t="shared" si="271"/>
        <v>1.66666666666667</v>
      </c>
      <c r="AB779" s="1">
        <f t="shared" si="272"/>
        <v>0.16</v>
      </c>
      <c r="AC779" s="1">
        <f t="shared" si="273"/>
        <v>0.006</v>
      </c>
      <c r="AD779" s="1">
        <f t="shared" si="274"/>
        <v>1.2220834805126</v>
      </c>
      <c r="AE779" s="1">
        <f t="shared" si="275"/>
        <v>0</v>
      </c>
      <c r="AF779" s="1">
        <f t="shared" si="276"/>
        <v>0</v>
      </c>
      <c r="AG779" s="1">
        <f t="shared" si="277"/>
        <v>0</v>
      </c>
      <c r="AH779" s="7">
        <f t="shared" si="278"/>
        <v>0.00164002252716315</v>
      </c>
      <c r="AI779" s="7" cm="1">
        <f t="array" ref="AI779">SQRT(SUMPRODUCT(N779:T779/100,(1-($N$4:$T$4/(SUMPRODUCT(N779:T779,$N$4:$T$4)/100)))^2))</f>
        <v>0.00510928742134171</v>
      </c>
      <c r="AJ779" s="7" cm="1">
        <f t="array" ref="AJ779">SUMPRODUCT(N779:T779,$N$3:$T$3)/100</f>
        <v>1.89946847470809</v>
      </c>
      <c r="AK779" s="7" cm="1">
        <f t="array" ref="AK779">SUMPRODUCT(N779:T779/100,($N$3:$T$3-(SUMPRODUCT(N779:T779,$N$3:$T$3)/100))^2)</f>
        <v>0.000205897885598311</v>
      </c>
      <c r="AL779" s="7" cm="1">
        <f t="array" ref="AL779">SUMPRODUCT(N779:T779/100,($N$2:$T$2-(SUMPRODUCT(N779:T779,$N$2:$T$2)/100))^2)</f>
        <v>0.0509494511702301</v>
      </c>
      <c r="AM779" s="7" cm="1">
        <f t="array" ref="AM779">SUMPRODUCT(N779:T779,$N$2:$T$2)/100</f>
        <v>10.9909640092709</v>
      </c>
      <c r="AN779" s="1" cm="1">
        <f t="array" ref="AN779">SUMPRODUCT(N779:T779,$N$1:$T$1)/100</f>
        <v>1085.94698889546</v>
      </c>
      <c r="AO779" s="1" cm="1">
        <f t="array" ref="AO779">-8.314*SUMPRODUCT((N779:T779/100)*LN(N779:T779/100+0.000000000001))</f>
        <v>0.108805915458061</v>
      </c>
      <c r="AP779" s="1" cm="1">
        <f t="array" ref="AP779">SUMPRODUCT((N779:T779/100)^2)</f>
        <v>0.996724312780643</v>
      </c>
      <c r="AQ779" s="1" cm="1">
        <f t="array" ref="AQ779">1/SUMPRODUCT((N779:T779/100)^2)</f>
        <v>1.00328645261017</v>
      </c>
      <c r="AR779" s="1" t="s">
        <v>54</v>
      </c>
      <c r="AS779" s="6">
        <f t="shared" si="279"/>
        <v>0</v>
      </c>
      <c r="AT779" s="1">
        <v>999.85</v>
      </c>
      <c r="AU779" s="1">
        <v>1</v>
      </c>
      <c r="AV779" s="1">
        <v>0</v>
      </c>
      <c r="AW779" s="1">
        <v>299.85</v>
      </c>
      <c r="AX779" s="1">
        <v>1</v>
      </c>
      <c r="AY779" s="5">
        <f t="shared" si="280"/>
        <v>0</v>
      </c>
      <c r="AZ779" s="1">
        <f t="shared" si="281"/>
        <v>0</v>
      </c>
      <c r="BA779" s="1">
        <f t="shared" si="282"/>
        <v>299.85</v>
      </c>
      <c r="BB779" s="1">
        <f t="shared" si="283"/>
        <v>700</v>
      </c>
      <c r="BC779" s="1" t="s">
        <v>51</v>
      </c>
      <c r="BD779" s="1">
        <v>72</v>
      </c>
      <c r="BE779" s="1" t="s">
        <v>52</v>
      </c>
      <c r="BF779" s="1" t="s">
        <v>52</v>
      </c>
      <c r="BG779" s="1">
        <v>59</v>
      </c>
      <c r="BH779" s="1">
        <f t="shared" si="284"/>
        <v>-1.79838259261619</v>
      </c>
      <c r="BI779" s="1">
        <f t="shared" si="285"/>
        <v>1.04780321656717</v>
      </c>
    </row>
    <row r="780" spans="1:61">
      <c r="A780" s="1">
        <v>1194</v>
      </c>
      <c r="B780" s="1" t="s">
        <v>101</v>
      </c>
      <c r="C780" s="1" t="str">
        <f>_xlfn.XLOOKUP(A780,All!$A:$A,All!$C:$C,"")</f>
        <v>Cu-Cr-Zr</v>
      </c>
      <c r="D780" s="1">
        <v>1</v>
      </c>
      <c r="E780" s="1" t="s">
        <v>1344</v>
      </c>
      <c r="F780" s="1">
        <f t="shared" si="264"/>
        <v>99.84</v>
      </c>
      <c r="G780" s="1">
        <v>0</v>
      </c>
      <c r="H780" s="1">
        <v>0.1</v>
      </c>
      <c r="I780" s="1">
        <v>0</v>
      </c>
      <c r="J780" s="1">
        <v>0</v>
      </c>
      <c r="K780" s="1">
        <v>0</v>
      </c>
      <c r="L780" s="1">
        <v>0.06</v>
      </c>
      <c r="M780" s="1" t="s">
        <v>1345</v>
      </c>
      <c r="N780" s="1" cm="1">
        <f t="array" ref="N780">(F780/$F$4)/SUMPRODUCT($F780:$L780/$F$4:$L$4)*100</f>
        <v>99.8359977472837</v>
      </c>
      <c r="O780" s="1" cm="1">
        <f t="array" ref="O780">(G780/$G$4)/SUMPRODUCT($F780:$L780/$F$4:$L$4)*100</f>
        <v>0</v>
      </c>
      <c r="P780" s="1" cm="1">
        <f t="array" ref="P780">(H780/$H$4)/SUMPRODUCT($F780:$L780/$F$4:$L$4)*100</f>
        <v>0.12220834805126</v>
      </c>
      <c r="Q780" s="1" cm="1">
        <f t="array" ref="Q780">(I780/$I$4)/SUMPRODUCT($F780:$L780/$F$4:$L$4)*100</f>
        <v>0</v>
      </c>
      <c r="R780" s="1" cm="1">
        <f t="array" ref="R780">(J780/$J$4)/SUMPRODUCT($F780:$L780/$F$4:$L$4)*100</f>
        <v>0</v>
      </c>
      <c r="S780" s="1" cm="1">
        <f t="array" ref="S780">(K780/$K$4)/SUMPRODUCT($F780:$L780/$F$4:$L$4)*100</f>
        <v>0</v>
      </c>
      <c r="T780" s="1" cm="1">
        <f t="array" ref="T780">(L780/$L$4)/SUMPRODUCT($F780:$L780/$F$4:$L$4)*100</f>
        <v>0.0417939046650442</v>
      </c>
      <c r="U780" s="1">
        <f t="shared" si="265"/>
        <v>100</v>
      </c>
      <c r="V780" s="1">
        <f t="shared" si="266"/>
        <v>0</v>
      </c>
      <c r="W780" s="1">
        <f t="shared" si="267"/>
        <v>0</v>
      </c>
      <c r="X780" s="1">
        <f t="shared" si="268"/>
        <v>0</v>
      </c>
      <c r="Y780" s="1">
        <f t="shared" si="269"/>
        <v>0</v>
      </c>
      <c r="Z780" s="1">
        <f t="shared" si="270"/>
        <v>0</v>
      </c>
      <c r="AA780" s="1">
        <f t="shared" si="271"/>
        <v>1.66666666666667</v>
      </c>
      <c r="AB780" s="1">
        <f t="shared" si="272"/>
        <v>0.16</v>
      </c>
      <c r="AC780" s="1">
        <f t="shared" si="273"/>
        <v>0.006</v>
      </c>
      <c r="AD780" s="1">
        <f t="shared" si="274"/>
        <v>1.2220834805126</v>
      </c>
      <c r="AE780" s="1">
        <f t="shared" si="275"/>
        <v>0</v>
      </c>
      <c r="AF780" s="1">
        <f t="shared" si="276"/>
        <v>0</v>
      </c>
      <c r="AG780" s="1">
        <f t="shared" si="277"/>
        <v>0</v>
      </c>
      <c r="AH780" s="7">
        <f t="shared" si="278"/>
        <v>0.00164002252716315</v>
      </c>
      <c r="AI780" s="7" cm="1">
        <f t="array" ref="AI780">SQRT(SUMPRODUCT(N780:T780/100,(1-($N$4:$T$4/(SUMPRODUCT(N780:T780,$N$4:$T$4)/100)))^2))</f>
        <v>0.00510928742134171</v>
      </c>
      <c r="AJ780" s="7" cm="1">
        <f t="array" ref="AJ780">SUMPRODUCT(N780:T780,$N$3:$T$3)/100</f>
        <v>1.89946847470809</v>
      </c>
      <c r="AK780" s="7" cm="1">
        <f t="array" ref="AK780">SUMPRODUCT(N780:T780/100,($N$3:$T$3-(SUMPRODUCT(N780:T780,$N$3:$T$3)/100))^2)</f>
        <v>0.000205897885598311</v>
      </c>
      <c r="AL780" s="7" cm="1">
        <f t="array" ref="AL780">SUMPRODUCT(N780:T780/100,($N$2:$T$2-(SUMPRODUCT(N780:T780,$N$2:$T$2)/100))^2)</f>
        <v>0.0509494511702301</v>
      </c>
      <c r="AM780" s="7" cm="1">
        <f t="array" ref="AM780">SUMPRODUCT(N780:T780,$N$2:$T$2)/100</f>
        <v>10.9909640092709</v>
      </c>
      <c r="AN780" s="1" cm="1">
        <f t="array" ref="AN780">SUMPRODUCT(N780:T780,$N$1:$T$1)/100</f>
        <v>1085.94698889546</v>
      </c>
      <c r="AO780" s="1" cm="1">
        <f t="array" ref="AO780">-8.314*SUMPRODUCT((N780:T780/100)*LN(N780:T780/100+0.000000000001))</f>
        <v>0.108805915458061</v>
      </c>
      <c r="AP780" s="1" cm="1">
        <f t="array" ref="AP780">SUMPRODUCT((N780:T780/100)^2)</f>
        <v>0.996724312780643</v>
      </c>
      <c r="AQ780" s="1" cm="1">
        <f t="array" ref="AQ780">1/SUMPRODUCT((N780:T780/100)^2)</f>
        <v>1.00328645261017</v>
      </c>
      <c r="AR780" s="1" t="s">
        <v>54</v>
      </c>
      <c r="AS780" s="6">
        <f t="shared" si="279"/>
        <v>0</v>
      </c>
      <c r="AT780" s="1">
        <v>999.85</v>
      </c>
      <c r="AU780" s="1">
        <v>1</v>
      </c>
      <c r="AV780" s="1">
        <v>0</v>
      </c>
      <c r="AW780" s="1">
        <v>199.85</v>
      </c>
      <c r="AX780" s="1">
        <v>1</v>
      </c>
      <c r="AY780" s="5">
        <f t="shared" si="280"/>
        <v>0</v>
      </c>
      <c r="AZ780" s="1">
        <f t="shared" si="281"/>
        <v>0</v>
      </c>
      <c r="BA780" s="1">
        <f t="shared" si="282"/>
        <v>199.85</v>
      </c>
      <c r="BB780" s="1">
        <f t="shared" si="283"/>
        <v>800</v>
      </c>
      <c r="BC780" s="1" t="s">
        <v>51</v>
      </c>
      <c r="BD780" s="1">
        <v>78</v>
      </c>
      <c r="BE780" s="1" t="s">
        <v>52</v>
      </c>
      <c r="BF780" s="1" t="s">
        <v>52</v>
      </c>
      <c r="BG780" s="1">
        <v>59</v>
      </c>
      <c r="BH780" s="1">
        <f t="shared" si="284"/>
        <v>-1.7212170422648</v>
      </c>
      <c r="BI780" s="1">
        <f t="shared" si="285"/>
        <v>1.0309100192963</v>
      </c>
    </row>
    <row r="781" spans="1:61">
      <c r="A781" s="1">
        <v>1195</v>
      </c>
      <c r="B781" s="1" t="s">
        <v>101</v>
      </c>
      <c r="C781" s="1" t="str">
        <f>_xlfn.XLOOKUP(A781,All!$A:$A,All!$C:$C,"")</f>
        <v>Cu-Cr-Zr</v>
      </c>
      <c r="D781" s="1">
        <v>1</v>
      </c>
      <c r="E781" s="1" t="s">
        <v>1344</v>
      </c>
      <c r="F781" s="1">
        <f t="shared" si="264"/>
        <v>99.84</v>
      </c>
      <c r="G781" s="1">
        <v>0</v>
      </c>
      <c r="H781" s="1">
        <v>0.1</v>
      </c>
      <c r="I781" s="1">
        <v>0</v>
      </c>
      <c r="J781" s="1">
        <v>0</v>
      </c>
      <c r="K781" s="1">
        <v>0</v>
      </c>
      <c r="L781" s="1">
        <v>0.06</v>
      </c>
      <c r="M781" s="1" t="s">
        <v>1345</v>
      </c>
      <c r="N781" s="1" cm="1">
        <f t="array" ref="N781">(F781/$F$4)/SUMPRODUCT($F781:$L781/$F$4:$L$4)*100</f>
        <v>99.8359977472837</v>
      </c>
      <c r="O781" s="1" cm="1">
        <f t="array" ref="O781">(G781/$G$4)/SUMPRODUCT($F781:$L781/$F$4:$L$4)*100</f>
        <v>0</v>
      </c>
      <c r="P781" s="1" cm="1">
        <f t="array" ref="P781">(H781/$H$4)/SUMPRODUCT($F781:$L781/$F$4:$L$4)*100</f>
        <v>0.12220834805126</v>
      </c>
      <c r="Q781" s="1" cm="1">
        <f t="array" ref="Q781">(I781/$I$4)/SUMPRODUCT($F781:$L781/$F$4:$L$4)*100</f>
        <v>0</v>
      </c>
      <c r="R781" s="1" cm="1">
        <f t="array" ref="R781">(J781/$J$4)/SUMPRODUCT($F781:$L781/$F$4:$L$4)*100</f>
        <v>0</v>
      </c>
      <c r="S781" s="1" cm="1">
        <f t="array" ref="S781">(K781/$K$4)/SUMPRODUCT($F781:$L781/$F$4:$L$4)*100</f>
        <v>0</v>
      </c>
      <c r="T781" s="1" cm="1">
        <f t="array" ref="T781">(L781/$L$4)/SUMPRODUCT($F781:$L781/$F$4:$L$4)*100</f>
        <v>0.0417939046650442</v>
      </c>
      <c r="U781" s="1">
        <f t="shared" si="265"/>
        <v>100</v>
      </c>
      <c r="V781" s="1">
        <f t="shared" si="266"/>
        <v>0</v>
      </c>
      <c r="W781" s="1">
        <f t="shared" si="267"/>
        <v>0</v>
      </c>
      <c r="X781" s="1">
        <f t="shared" si="268"/>
        <v>0</v>
      </c>
      <c r="Y781" s="1">
        <f t="shared" si="269"/>
        <v>0</v>
      </c>
      <c r="Z781" s="1">
        <f t="shared" si="270"/>
        <v>0</v>
      </c>
      <c r="AA781" s="1">
        <f t="shared" si="271"/>
        <v>1.66666666666667</v>
      </c>
      <c r="AB781" s="1">
        <f t="shared" si="272"/>
        <v>0.16</v>
      </c>
      <c r="AC781" s="1">
        <f t="shared" si="273"/>
        <v>0.006</v>
      </c>
      <c r="AD781" s="1">
        <f t="shared" si="274"/>
        <v>1.2220834805126</v>
      </c>
      <c r="AE781" s="1">
        <f t="shared" si="275"/>
        <v>0</v>
      </c>
      <c r="AF781" s="1">
        <f t="shared" si="276"/>
        <v>0</v>
      </c>
      <c r="AG781" s="1">
        <f t="shared" si="277"/>
        <v>0</v>
      </c>
      <c r="AH781" s="7">
        <f t="shared" si="278"/>
        <v>0.00164002252716315</v>
      </c>
      <c r="AI781" s="7" cm="1">
        <f t="array" ref="AI781">SQRT(SUMPRODUCT(N781:T781/100,(1-($N$4:$T$4/(SUMPRODUCT(N781:T781,$N$4:$T$4)/100)))^2))</f>
        <v>0.00510928742134171</v>
      </c>
      <c r="AJ781" s="7" cm="1">
        <f t="array" ref="AJ781">SUMPRODUCT(N781:T781,$N$3:$T$3)/100</f>
        <v>1.89946847470809</v>
      </c>
      <c r="AK781" s="7" cm="1">
        <f t="array" ref="AK781">SUMPRODUCT(N781:T781/100,($N$3:$T$3-(SUMPRODUCT(N781:T781,$N$3:$T$3)/100))^2)</f>
        <v>0.000205897885598311</v>
      </c>
      <c r="AL781" s="7" cm="1">
        <f t="array" ref="AL781">SUMPRODUCT(N781:T781/100,($N$2:$T$2-(SUMPRODUCT(N781:T781,$N$2:$T$2)/100))^2)</f>
        <v>0.0509494511702301</v>
      </c>
      <c r="AM781" s="7" cm="1">
        <f t="array" ref="AM781">SUMPRODUCT(N781:T781,$N$2:$T$2)/100</f>
        <v>10.9909640092709</v>
      </c>
      <c r="AN781" s="1" cm="1">
        <f t="array" ref="AN781">SUMPRODUCT(N781:T781,$N$1:$T$1)/100</f>
        <v>1085.94698889546</v>
      </c>
      <c r="AO781" s="1" cm="1">
        <f t="array" ref="AO781">-8.314*SUMPRODUCT((N781:T781/100)*LN(N781:T781/100+0.000000000001))</f>
        <v>0.108805915458061</v>
      </c>
      <c r="AP781" s="1" cm="1">
        <f t="array" ref="AP781">SUMPRODUCT((N781:T781/100)^2)</f>
        <v>0.996724312780643</v>
      </c>
      <c r="AQ781" s="1" cm="1">
        <f t="array" ref="AQ781">1/SUMPRODUCT((N781:T781/100)^2)</f>
        <v>1.00328645261017</v>
      </c>
      <c r="AR781" s="1" t="s">
        <v>54</v>
      </c>
      <c r="AS781" s="6">
        <f t="shared" si="279"/>
        <v>0</v>
      </c>
      <c r="AT781" s="1">
        <v>999.85</v>
      </c>
      <c r="AU781" s="1">
        <v>1</v>
      </c>
      <c r="AV781" s="1">
        <v>0</v>
      </c>
      <c r="AW781" s="1">
        <v>249.85</v>
      </c>
      <c r="AX781" s="1">
        <v>1</v>
      </c>
      <c r="AY781" s="5">
        <f t="shared" si="280"/>
        <v>0</v>
      </c>
      <c r="AZ781" s="1">
        <f t="shared" si="281"/>
        <v>0</v>
      </c>
      <c r="BA781" s="1">
        <f t="shared" si="282"/>
        <v>249.85</v>
      </c>
      <c r="BB781" s="1">
        <f t="shared" si="283"/>
        <v>750</v>
      </c>
      <c r="BC781" s="1" t="s">
        <v>51</v>
      </c>
      <c r="BD781" s="1">
        <v>78</v>
      </c>
      <c r="BE781" s="1" t="s">
        <v>52</v>
      </c>
      <c r="BF781" s="1" t="s">
        <v>52</v>
      </c>
      <c r="BG781" s="1">
        <v>59</v>
      </c>
      <c r="BH781" s="1">
        <f t="shared" si="284"/>
        <v>-1.7212170422648</v>
      </c>
      <c r="BI781" s="1">
        <f t="shared" si="285"/>
        <v>1.0309100192963</v>
      </c>
    </row>
    <row r="782" spans="1:61">
      <c r="A782" s="1">
        <v>1193</v>
      </c>
      <c r="B782" s="1" t="s">
        <v>101</v>
      </c>
      <c r="C782" s="1" t="str">
        <f>_xlfn.XLOOKUP(A782,All!$A:$A,All!$C:$C,"")</f>
        <v>Cu-Cr-Zr</v>
      </c>
      <c r="D782" s="1">
        <v>1</v>
      </c>
      <c r="E782" s="1" t="s">
        <v>1344</v>
      </c>
      <c r="F782" s="1">
        <f t="shared" si="264"/>
        <v>99.84</v>
      </c>
      <c r="G782" s="1">
        <v>0</v>
      </c>
      <c r="H782" s="1">
        <v>0.1</v>
      </c>
      <c r="I782" s="1">
        <v>0</v>
      </c>
      <c r="J782" s="1">
        <v>0</v>
      </c>
      <c r="K782" s="1">
        <v>0</v>
      </c>
      <c r="L782" s="1">
        <v>0.06</v>
      </c>
      <c r="M782" s="1" t="s">
        <v>1345</v>
      </c>
      <c r="N782" s="1" cm="1">
        <f t="array" ref="N782">(F782/$F$4)/SUMPRODUCT($F782:$L782/$F$4:$L$4)*100</f>
        <v>99.8359977472837</v>
      </c>
      <c r="O782" s="1" cm="1">
        <f t="array" ref="O782">(G782/$G$4)/SUMPRODUCT($F782:$L782/$F$4:$L$4)*100</f>
        <v>0</v>
      </c>
      <c r="P782" s="1" cm="1">
        <f t="array" ref="P782">(H782/$H$4)/SUMPRODUCT($F782:$L782/$F$4:$L$4)*100</f>
        <v>0.12220834805126</v>
      </c>
      <c r="Q782" s="1" cm="1">
        <f t="array" ref="Q782">(I782/$I$4)/SUMPRODUCT($F782:$L782/$F$4:$L$4)*100</f>
        <v>0</v>
      </c>
      <c r="R782" s="1" cm="1">
        <f t="array" ref="R782">(J782/$J$4)/SUMPRODUCT($F782:$L782/$F$4:$L$4)*100</f>
        <v>0</v>
      </c>
      <c r="S782" s="1" cm="1">
        <f t="array" ref="S782">(K782/$K$4)/SUMPRODUCT($F782:$L782/$F$4:$L$4)*100</f>
        <v>0</v>
      </c>
      <c r="T782" s="1" cm="1">
        <f t="array" ref="T782">(L782/$L$4)/SUMPRODUCT($F782:$L782/$F$4:$L$4)*100</f>
        <v>0.0417939046650442</v>
      </c>
      <c r="U782" s="1">
        <f t="shared" si="265"/>
        <v>100</v>
      </c>
      <c r="V782" s="1">
        <f t="shared" si="266"/>
        <v>0</v>
      </c>
      <c r="W782" s="1">
        <f t="shared" si="267"/>
        <v>0</v>
      </c>
      <c r="X782" s="1">
        <f t="shared" si="268"/>
        <v>0</v>
      </c>
      <c r="Y782" s="1">
        <f t="shared" si="269"/>
        <v>0</v>
      </c>
      <c r="Z782" s="1">
        <f t="shared" si="270"/>
        <v>0</v>
      </c>
      <c r="AA782" s="1">
        <f t="shared" si="271"/>
        <v>1.66666666666667</v>
      </c>
      <c r="AB782" s="1">
        <f t="shared" si="272"/>
        <v>0.16</v>
      </c>
      <c r="AC782" s="1">
        <f t="shared" si="273"/>
        <v>0.006</v>
      </c>
      <c r="AD782" s="1">
        <f t="shared" si="274"/>
        <v>1.2220834805126</v>
      </c>
      <c r="AE782" s="1">
        <f t="shared" si="275"/>
        <v>0</v>
      </c>
      <c r="AF782" s="1">
        <f t="shared" si="276"/>
        <v>0</v>
      </c>
      <c r="AG782" s="1">
        <f t="shared" si="277"/>
        <v>0</v>
      </c>
      <c r="AH782" s="7">
        <f t="shared" si="278"/>
        <v>0.00164002252716315</v>
      </c>
      <c r="AI782" s="7" cm="1">
        <f t="array" ref="AI782">SQRT(SUMPRODUCT(N782:T782/100,(1-($N$4:$T$4/(SUMPRODUCT(N782:T782,$N$4:$T$4)/100)))^2))</f>
        <v>0.00510928742134171</v>
      </c>
      <c r="AJ782" s="7" cm="1">
        <f t="array" ref="AJ782">SUMPRODUCT(N782:T782,$N$3:$T$3)/100</f>
        <v>1.89946847470809</v>
      </c>
      <c r="AK782" s="7" cm="1">
        <f t="array" ref="AK782">SUMPRODUCT(N782:T782/100,($N$3:$T$3-(SUMPRODUCT(N782:T782,$N$3:$T$3)/100))^2)</f>
        <v>0.000205897885598311</v>
      </c>
      <c r="AL782" s="7" cm="1">
        <f t="array" ref="AL782">SUMPRODUCT(N782:T782/100,($N$2:$T$2-(SUMPRODUCT(N782:T782,$N$2:$T$2)/100))^2)</f>
        <v>0.0509494511702301</v>
      </c>
      <c r="AM782" s="7" cm="1">
        <f t="array" ref="AM782">SUMPRODUCT(N782:T782,$N$2:$T$2)/100</f>
        <v>10.9909640092709</v>
      </c>
      <c r="AN782" s="1" cm="1">
        <f t="array" ref="AN782">SUMPRODUCT(N782:T782,$N$1:$T$1)/100</f>
        <v>1085.94698889546</v>
      </c>
      <c r="AO782" s="1" cm="1">
        <f t="array" ref="AO782">-8.314*SUMPRODUCT((N782:T782/100)*LN(N782:T782/100+0.000000000001))</f>
        <v>0.108805915458061</v>
      </c>
      <c r="AP782" s="1" cm="1">
        <f t="array" ref="AP782">SUMPRODUCT((N782:T782/100)^2)</f>
        <v>0.996724312780643</v>
      </c>
      <c r="AQ782" s="1" cm="1">
        <f t="array" ref="AQ782">1/SUMPRODUCT((N782:T782/100)^2)</f>
        <v>1.00328645261017</v>
      </c>
      <c r="AR782" s="1" t="s">
        <v>54</v>
      </c>
      <c r="AS782" s="6">
        <f t="shared" si="279"/>
        <v>0</v>
      </c>
      <c r="AT782" s="1">
        <v>999.85</v>
      </c>
      <c r="AU782" s="1">
        <v>1</v>
      </c>
      <c r="AV782" s="1">
        <v>0</v>
      </c>
      <c r="AW782" s="1">
        <v>99.85</v>
      </c>
      <c r="AX782" s="1">
        <v>1</v>
      </c>
      <c r="AY782" s="5">
        <f t="shared" si="280"/>
        <v>0</v>
      </c>
      <c r="AZ782" s="1">
        <f t="shared" si="281"/>
        <v>0</v>
      </c>
      <c r="BA782" s="1">
        <f t="shared" si="282"/>
        <v>99.85</v>
      </c>
      <c r="BB782" s="1">
        <f t="shared" si="283"/>
        <v>900</v>
      </c>
      <c r="BC782" s="1" t="s">
        <v>51</v>
      </c>
      <c r="BD782" s="1">
        <v>68</v>
      </c>
      <c r="BE782" s="1" t="s">
        <v>52</v>
      </c>
      <c r="BF782" s="1" t="s">
        <v>52</v>
      </c>
      <c r="BG782" s="1">
        <v>58</v>
      </c>
      <c r="BH782" s="1">
        <f t="shared" si="284"/>
        <v>-1.84982629285045</v>
      </c>
      <c r="BI782" s="1">
        <f t="shared" si="285"/>
        <v>1.06402417781585</v>
      </c>
    </row>
    <row r="783" spans="1:61">
      <c r="A783" s="1">
        <v>1217</v>
      </c>
      <c r="B783" s="1" t="s">
        <v>101</v>
      </c>
      <c r="C783" s="1" t="str">
        <f>_xlfn.XLOOKUP(A783,All!$A:$A,All!$C:$C,"")</f>
        <v>Cu-Cr-Zr</v>
      </c>
      <c r="D783" s="1">
        <v>1</v>
      </c>
      <c r="E783" s="1" t="s">
        <v>1344</v>
      </c>
      <c r="F783" s="1">
        <f t="shared" si="264"/>
        <v>98.9</v>
      </c>
      <c r="G783" s="1">
        <v>0</v>
      </c>
      <c r="H783" s="1">
        <v>1</v>
      </c>
      <c r="I783" s="1">
        <v>0</v>
      </c>
      <c r="J783" s="1">
        <v>0</v>
      </c>
      <c r="K783" s="1">
        <v>0</v>
      </c>
      <c r="L783" s="1">
        <v>0.1</v>
      </c>
      <c r="M783" s="1" t="s">
        <v>1345</v>
      </c>
      <c r="N783" s="1" cm="1">
        <f t="array" ref="N783">(F783/$F$4)/SUMPRODUCT($F783:$L783/$F$4:$L$4)*100</f>
        <v>98.7106810357743</v>
      </c>
      <c r="O783" s="1" cm="1">
        <f t="array" ref="O783">(G783/$G$4)/SUMPRODUCT($F783:$L783/$F$4:$L$4)*100</f>
        <v>0</v>
      </c>
      <c r="P783" s="1" cm="1">
        <f t="array" ref="P783">(H783/$H$4)/SUMPRODUCT($F783:$L783/$F$4:$L$4)*100</f>
        <v>1.21979300910277</v>
      </c>
      <c r="Q783" s="1" cm="1">
        <f t="array" ref="Q783">(I783/$I$4)/SUMPRODUCT($F783:$L783/$F$4:$L$4)*100</f>
        <v>0</v>
      </c>
      <c r="R783" s="1" cm="1">
        <f t="array" ref="R783">(J783/$J$4)/SUMPRODUCT($F783:$L783/$F$4:$L$4)*100</f>
        <v>0</v>
      </c>
      <c r="S783" s="1" cm="1">
        <f t="array" ref="S783">(K783/$K$4)/SUMPRODUCT($F783:$L783/$F$4:$L$4)*100</f>
        <v>0</v>
      </c>
      <c r="T783" s="1" cm="1">
        <f t="array" ref="T783">(L783/$L$4)/SUMPRODUCT($F783:$L783/$F$4:$L$4)*100</f>
        <v>0.0695259551228926</v>
      </c>
      <c r="U783" s="1">
        <f t="shared" si="265"/>
        <v>100</v>
      </c>
      <c r="V783" s="1">
        <f t="shared" si="266"/>
        <v>0</v>
      </c>
      <c r="W783" s="1">
        <f t="shared" si="267"/>
        <v>0</v>
      </c>
      <c r="X783" s="1">
        <f t="shared" si="268"/>
        <v>0</v>
      </c>
      <c r="Y783" s="1">
        <f t="shared" si="269"/>
        <v>0</v>
      </c>
      <c r="Z783" s="1">
        <f t="shared" si="270"/>
        <v>0</v>
      </c>
      <c r="AA783" s="1">
        <f t="shared" si="271"/>
        <v>10</v>
      </c>
      <c r="AB783" s="1">
        <f t="shared" si="272"/>
        <v>1.1</v>
      </c>
      <c r="AC783" s="1">
        <f t="shared" si="273"/>
        <v>0.1</v>
      </c>
      <c r="AD783" s="1">
        <f t="shared" si="274"/>
        <v>1.21979300910277</v>
      </c>
      <c r="AE783" s="1">
        <f t="shared" si="275"/>
        <v>0</v>
      </c>
      <c r="AF783" s="1">
        <f t="shared" si="276"/>
        <v>0</v>
      </c>
      <c r="AG783" s="1">
        <f t="shared" si="277"/>
        <v>0</v>
      </c>
      <c r="AH783" s="7">
        <f t="shared" si="278"/>
        <v>0.0128931896422567</v>
      </c>
      <c r="AI783" s="7" cm="1">
        <f t="array" ref="AI783">SQRT(SUMPRODUCT(N783:T783/100,(1-($N$4:$T$4/(SUMPRODUCT(N783:T783,$N$4:$T$4)/100)))^2))</f>
        <v>0.00658850658087256</v>
      </c>
      <c r="AJ783" s="7" cm="1">
        <f t="array" ref="AJ783">SUMPRODUCT(N783:T783,$N$3:$T$3)/100</f>
        <v>1.89667619883395</v>
      </c>
      <c r="AK783" s="7" cm="1">
        <f t="array" ref="AK783">SUMPRODUCT(N783:T783/100,($N$3:$T$3-(SUMPRODUCT(N783:T783,$N$3:$T$3)/100))^2)</f>
        <v>0.000917442947246056</v>
      </c>
      <c r="AL783" s="7" cm="1">
        <f t="array" ref="AL783">SUMPRODUCT(N783:T783/100,($N$2:$T$2-(SUMPRODUCT(N783:T783,$N$2:$T$2)/100))^2)</f>
        <v>0.334678895998864</v>
      </c>
      <c r="AM783" s="7" cm="1">
        <f t="array" ref="AM783">SUMPRODUCT(N783:T783,$N$2:$T$2)/100</f>
        <v>10.9341435326863</v>
      </c>
      <c r="AN783" s="1" cm="1">
        <f t="array" ref="AN783">SUMPRODUCT(N783:T783,$N$1:$T$1)/100</f>
        <v>1095.18694780133</v>
      </c>
      <c r="AO783" s="1" cm="1">
        <f t="array" ref="AO783">-8.314*SUMPRODUCT((N783:T783/100)*LN(N783:T783/100+0.000000000001))</f>
        <v>0.595408329143174</v>
      </c>
      <c r="AP783" s="1" cm="1">
        <f t="array" ref="AP783">SUMPRODUCT((N783:T783/100)^2)</f>
        <v>0.974529127938987</v>
      </c>
      <c r="AQ783" s="1" cm="1">
        <f t="array" ref="AQ783">1/SUMPRODUCT((N783:T783/100)^2)</f>
        <v>1.02613659390036</v>
      </c>
      <c r="AR783" s="1" t="s">
        <v>54</v>
      </c>
      <c r="AS783" s="6">
        <f t="shared" si="279"/>
        <v>0</v>
      </c>
      <c r="AT783" s="1">
        <v>999.85</v>
      </c>
      <c r="AU783" s="1">
        <v>1</v>
      </c>
      <c r="AV783" s="1">
        <v>0</v>
      </c>
      <c r="AW783" s="1">
        <v>449.85</v>
      </c>
      <c r="AX783" s="1">
        <v>1</v>
      </c>
      <c r="AY783" s="5">
        <f t="shared" si="280"/>
        <v>0</v>
      </c>
      <c r="AZ783" s="1">
        <f t="shared" si="281"/>
        <v>0</v>
      </c>
      <c r="BA783" s="1">
        <f t="shared" si="282"/>
        <v>449.85</v>
      </c>
      <c r="BB783" s="1">
        <f t="shared" si="283"/>
        <v>550</v>
      </c>
      <c r="BC783" s="1" t="s">
        <v>51</v>
      </c>
      <c r="BD783" s="1">
        <v>104</v>
      </c>
      <c r="BE783" s="1" t="s">
        <v>52</v>
      </c>
      <c r="BF783" s="1" t="s">
        <v>52</v>
      </c>
      <c r="BG783" s="1">
        <v>57</v>
      </c>
      <c r="BH783" s="1">
        <f t="shared" si="284"/>
        <v>-1.3868329907421</v>
      </c>
      <c r="BI783" s="1">
        <f t="shared" si="285"/>
        <v>0.969373157471161</v>
      </c>
    </row>
    <row r="784" spans="1:61">
      <c r="A784" s="1">
        <v>1226</v>
      </c>
      <c r="B784" s="1" t="s">
        <v>101</v>
      </c>
      <c r="C784" s="1" t="str">
        <f>_xlfn.XLOOKUP(A784,All!$A:$A,All!$C:$C,"")</f>
        <v>Cu-Cr-Zr</v>
      </c>
      <c r="D784" s="1">
        <v>1</v>
      </c>
      <c r="E784" s="1" t="s">
        <v>1344</v>
      </c>
      <c r="F784" s="1">
        <f t="shared" si="264"/>
        <v>99.2</v>
      </c>
      <c r="G784" s="1">
        <v>0</v>
      </c>
      <c r="H784" s="1">
        <v>0.3</v>
      </c>
      <c r="I784" s="1">
        <v>0</v>
      </c>
      <c r="J784" s="1">
        <v>0</v>
      </c>
      <c r="K784" s="1">
        <v>0</v>
      </c>
      <c r="L784" s="1">
        <v>0.5</v>
      </c>
      <c r="M784" s="1" t="s">
        <v>1345</v>
      </c>
      <c r="N784" s="1" cm="1">
        <f t="array" ref="N784">(F784/$F$4)/SUMPRODUCT($F784:$L784/$F$4:$L$4)*100</f>
        <v>99.2844550881716</v>
      </c>
      <c r="O784" s="1" cm="1">
        <f t="array" ref="O784">(G784/$G$4)/SUMPRODUCT($F784:$L784/$F$4:$L$4)*100</f>
        <v>0</v>
      </c>
      <c r="P784" s="1" cm="1">
        <f t="array" ref="P784">(H784/$H$4)/SUMPRODUCT($F784:$L784/$F$4:$L$4)*100</f>
        <v>0.366951884580042</v>
      </c>
      <c r="Q784" s="1" cm="1">
        <f t="array" ref="Q784">(I784/$I$4)/SUMPRODUCT($F784:$L784/$F$4:$L$4)*100</f>
        <v>0</v>
      </c>
      <c r="R784" s="1" cm="1">
        <f t="array" ref="R784">(J784/$J$4)/SUMPRODUCT($F784:$L784/$F$4:$L$4)*100</f>
        <v>0</v>
      </c>
      <c r="S784" s="1" cm="1">
        <f t="array" ref="S784">(K784/$K$4)/SUMPRODUCT($F784:$L784/$F$4:$L$4)*100</f>
        <v>0</v>
      </c>
      <c r="T784" s="1" cm="1">
        <f t="array" ref="T784">(L784/$L$4)/SUMPRODUCT($F784:$L784/$F$4:$L$4)*100</f>
        <v>0.348593027248382</v>
      </c>
      <c r="U784" s="1">
        <f t="shared" si="265"/>
        <v>100</v>
      </c>
      <c r="V784" s="1">
        <f t="shared" si="266"/>
        <v>0</v>
      </c>
      <c r="W784" s="1">
        <f t="shared" si="267"/>
        <v>0</v>
      </c>
      <c r="X784" s="1">
        <f t="shared" si="268"/>
        <v>0</v>
      </c>
      <c r="Y784" s="1">
        <f t="shared" si="269"/>
        <v>0</v>
      </c>
      <c r="Z784" s="1">
        <f t="shared" si="270"/>
        <v>0</v>
      </c>
      <c r="AA784" s="1">
        <f t="shared" si="271"/>
        <v>0.6</v>
      </c>
      <c r="AB784" s="1">
        <f t="shared" si="272"/>
        <v>0.8</v>
      </c>
      <c r="AC784" s="1">
        <f t="shared" si="273"/>
        <v>0.15</v>
      </c>
      <c r="AD784" s="1">
        <f t="shared" si="274"/>
        <v>1.22317294860014</v>
      </c>
      <c r="AE784" s="1">
        <f t="shared" si="275"/>
        <v>0</v>
      </c>
      <c r="AF784" s="1">
        <f t="shared" si="276"/>
        <v>0</v>
      </c>
      <c r="AG784" s="1">
        <f t="shared" si="277"/>
        <v>0</v>
      </c>
      <c r="AH784" s="7">
        <f t="shared" si="278"/>
        <v>0.00715544911828417</v>
      </c>
      <c r="AI784" s="7" cm="1">
        <f t="array" ref="AI784">SQRT(SUMPRODUCT(N784:T784/100,(1-($N$4:$T$4/(SUMPRODUCT(N784:T784,$N$4:$T$4)/100)))^2))</f>
        <v>0.0147218625548073</v>
      </c>
      <c r="AJ784" s="7" cm="1">
        <f t="array" ref="AJ784">SUMPRODUCT(N784:T784,$N$3:$T$3)/100</f>
        <v>1.89713233522169</v>
      </c>
      <c r="AK784" s="7" cm="1">
        <f t="array" ref="AK784">SUMPRODUCT(N784:T784/100,($N$3:$T$3-(SUMPRODUCT(N784:T784,$N$3:$T$3)/100))^2)</f>
        <v>0.00133571952976735</v>
      </c>
      <c r="AL784" s="7" cm="1">
        <f t="array" ref="AL784">SUMPRODUCT(N784:T784/100,($N$2:$T$2-(SUMPRODUCT(N784:T784,$N$2:$T$2)/100))^2)</f>
        <v>0.260721068421257</v>
      </c>
      <c r="AM784" s="7" cm="1">
        <f t="array" ref="AM784">SUMPRODUCT(N784:T784,$N$2:$T$2)/100</f>
        <v>10.9572508938636</v>
      </c>
      <c r="AN784" s="1" cm="1">
        <f t="array" ref="AN784">SUMPRODUCT(N784:T784,$N$1:$T$1)/100</f>
        <v>1090.32322987173</v>
      </c>
      <c r="AO784" s="1" cm="1">
        <f t="array" ref="AO784">-8.314*SUMPRODUCT((N784:T784/100)*LN(N784:T784/100+0.000000000001))</f>
        <v>0.394368598924577</v>
      </c>
      <c r="AP784" s="1" cm="1">
        <f t="array" ref="AP784">SUMPRODUCT((N784:T784/100)^2)</f>
        <v>0.98576591929394</v>
      </c>
      <c r="AQ784" s="1" cm="1">
        <f t="array" ref="AQ784">1/SUMPRODUCT((N784:T784/100)^2)</f>
        <v>1.01443961535641</v>
      </c>
      <c r="AR784" s="1" t="s">
        <v>54</v>
      </c>
      <c r="AS784" s="6">
        <f t="shared" si="279"/>
        <v>0</v>
      </c>
      <c r="AT784" s="1">
        <v>999.85</v>
      </c>
      <c r="AU784" s="1">
        <v>1</v>
      </c>
      <c r="AV784" s="1">
        <v>0</v>
      </c>
      <c r="AW784" s="1">
        <v>449.85</v>
      </c>
      <c r="AX784" s="1">
        <v>1</v>
      </c>
      <c r="AY784" s="5">
        <f t="shared" si="280"/>
        <v>0</v>
      </c>
      <c r="AZ784" s="1">
        <f t="shared" si="281"/>
        <v>0</v>
      </c>
      <c r="BA784" s="1">
        <f t="shared" si="282"/>
        <v>449.85</v>
      </c>
      <c r="BB784" s="1">
        <f t="shared" si="283"/>
        <v>550</v>
      </c>
      <c r="BC784" s="1" t="s">
        <v>51</v>
      </c>
      <c r="BD784" s="1">
        <v>104</v>
      </c>
      <c r="BE784" s="1" t="s">
        <v>52</v>
      </c>
      <c r="BF784" s="1" t="s">
        <v>52</v>
      </c>
      <c r="BG784" s="1">
        <v>43</v>
      </c>
      <c r="BH784" s="1">
        <f t="shared" si="284"/>
        <v>-1.3868329907421</v>
      </c>
      <c r="BI784" s="1">
        <f t="shared" si="285"/>
        <v>1.05992184543277</v>
      </c>
    </row>
    <row r="785" spans="1:61">
      <c r="A785" s="1">
        <v>1216</v>
      </c>
      <c r="B785" s="1" t="s">
        <v>101</v>
      </c>
      <c r="C785" s="1" t="str">
        <f>_xlfn.XLOOKUP(A785,All!$A:$A,All!$C:$C,"")</f>
        <v>Cu-Cr-Zr</v>
      </c>
      <c r="D785" s="1">
        <v>1</v>
      </c>
      <c r="E785" s="1" t="s">
        <v>1344</v>
      </c>
      <c r="F785" s="1">
        <f t="shared" si="264"/>
        <v>98.9</v>
      </c>
      <c r="G785" s="1">
        <v>0</v>
      </c>
      <c r="H785" s="1">
        <v>1</v>
      </c>
      <c r="I785" s="1">
        <v>0</v>
      </c>
      <c r="J785" s="1">
        <v>0</v>
      </c>
      <c r="K785" s="1">
        <v>0</v>
      </c>
      <c r="L785" s="1">
        <v>0.1</v>
      </c>
      <c r="M785" s="1" t="s">
        <v>1345</v>
      </c>
      <c r="N785" s="1" cm="1">
        <f t="array" ref="N785">(F785/$F$4)/SUMPRODUCT($F785:$L785/$F$4:$L$4)*100</f>
        <v>98.7106810357743</v>
      </c>
      <c r="O785" s="1" cm="1">
        <f t="array" ref="O785">(G785/$G$4)/SUMPRODUCT($F785:$L785/$F$4:$L$4)*100</f>
        <v>0</v>
      </c>
      <c r="P785" s="1" cm="1">
        <f t="array" ref="P785">(H785/$H$4)/SUMPRODUCT($F785:$L785/$F$4:$L$4)*100</f>
        <v>1.21979300910277</v>
      </c>
      <c r="Q785" s="1" cm="1">
        <f t="array" ref="Q785">(I785/$I$4)/SUMPRODUCT($F785:$L785/$F$4:$L$4)*100</f>
        <v>0</v>
      </c>
      <c r="R785" s="1" cm="1">
        <f t="array" ref="R785">(J785/$J$4)/SUMPRODUCT($F785:$L785/$F$4:$L$4)*100</f>
        <v>0</v>
      </c>
      <c r="S785" s="1" cm="1">
        <f t="array" ref="S785">(K785/$K$4)/SUMPRODUCT($F785:$L785/$F$4:$L$4)*100</f>
        <v>0</v>
      </c>
      <c r="T785" s="1" cm="1">
        <f t="array" ref="T785">(L785/$L$4)/SUMPRODUCT($F785:$L785/$F$4:$L$4)*100</f>
        <v>0.0695259551228926</v>
      </c>
      <c r="U785" s="1">
        <f t="shared" si="265"/>
        <v>100</v>
      </c>
      <c r="V785" s="1">
        <f t="shared" si="266"/>
        <v>0</v>
      </c>
      <c r="W785" s="1">
        <f t="shared" si="267"/>
        <v>0</v>
      </c>
      <c r="X785" s="1">
        <f t="shared" si="268"/>
        <v>0</v>
      </c>
      <c r="Y785" s="1">
        <f t="shared" si="269"/>
        <v>0</v>
      </c>
      <c r="Z785" s="1">
        <f t="shared" si="270"/>
        <v>0</v>
      </c>
      <c r="AA785" s="1">
        <f t="shared" si="271"/>
        <v>10</v>
      </c>
      <c r="AB785" s="1">
        <f t="shared" si="272"/>
        <v>1.1</v>
      </c>
      <c r="AC785" s="1">
        <f t="shared" si="273"/>
        <v>0.1</v>
      </c>
      <c r="AD785" s="1">
        <f t="shared" si="274"/>
        <v>1.21979300910277</v>
      </c>
      <c r="AE785" s="1">
        <f t="shared" si="275"/>
        <v>0</v>
      </c>
      <c r="AF785" s="1">
        <f t="shared" si="276"/>
        <v>0</v>
      </c>
      <c r="AG785" s="1">
        <f t="shared" si="277"/>
        <v>0</v>
      </c>
      <c r="AH785" s="7">
        <f t="shared" si="278"/>
        <v>0.0128931896422567</v>
      </c>
      <c r="AI785" s="7" cm="1">
        <f t="array" ref="AI785">SQRT(SUMPRODUCT(N785:T785/100,(1-($N$4:$T$4/(SUMPRODUCT(N785:T785,$N$4:$T$4)/100)))^2))</f>
        <v>0.00658850658087256</v>
      </c>
      <c r="AJ785" s="7" cm="1">
        <f t="array" ref="AJ785">SUMPRODUCT(N785:T785,$N$3:$T$3)/100</f>
        <v>1.89667619883395</v>
      </c>
      <c r="AK785" s="7" cm="1">
        <f t="array" ref="AK785">SUMPRODUCT(N785:T785/100,($N$3:$T$3-(SUMPRODUCT(N785:T785,$N$3:$T$3)/100))^2)</f>
        <v>0.000917442947246056</v>
      </c>
      <c r="AL785" s="7" cm="1">
        <f t="array" ref="AL785">SUMPRODUCT(N785:T785/100,($N$2:$T$2-(SUMPRODUCT(N785:T785,$N$2:$T$2)/100))^2)</f>
        <v>0.334678895998864</v>
      </c>
      <c r="AM785" s="7" cm="1">
        <f t="array" ref="AM785">SUMPRODUCT(N785:T785,$N$2:$T$2)/100</f>
        <v>10.9341435326863</v>
      </c>
      <c r="AN785" s="1" cm="1">
        <f t="array" ref="AN785">SUMPRODUCT(N785:T785,$N$1:$T$1)/100</f>
        <v>1095.18694780133</v>
      </c>
      <c r="AO785" s="1" cm="1">
        <f t="array" ref="AO785">-8.314*SUMPRODUCT((N785:T785/100)*LN(N785:T785/100+0.000000000001))</f>
        <v>0.595408329143174</v>
      </c>
      <c r="AP785" s="1" cm="1">
        <f t="array" ref="AP785">SUMPRODUCT((N785:T785/100)^2)</f>
        <v>0.974529127938987</v>
      </c>
      <c r="AQ785" s="1" cm="1">
        <f t="array" ref="AQ785">1/SUMPRODUCT((N785:T785/100)^2)</f>
        <v>1.02613659390036</v>
      </c>
      <c r="AR785" s="1" t="s">
        <v>54</v>
      </c>
      <c r="AS785" s="6">
        <f t="shared" si="279"/>
        <v>0</v>
      </c>
      <c r="AT785" s="1">
        <v>999.85</v>
      </c>
      <c r="AU785" s="1">
        <v>1</v>
      </c>
      <c r="AV785" s="1">
        <v>0</v>
      </c>
      <c r="AW785" s="1">
        <v>399.85</v>
      </c>
      <c r="AX785" s="1">
        <v>1</v>
      </c>
      <c r="AY785" s="5">
        <f t="shared" si="280"/>
        <v>0</v>
      </c>
      <c r="AZ785" s="1">
        <f t="shared" si="281"/>
        <v>0</v>
      </c>
      <c r="BA785" s="1">
        <f t="shared" si="282"/>
        <v>399.85</v>
      </c>
      <c r="BB785" s="1">
        <f t="shared" si="283"/>
        <v>600</v>
      </c>
      <c r="BC785" s="1" t="s">
        <v>51</v>
      </c>
      <c r="BD785" s="1">
        <v>92</v>
      </c>
      <c r="BE785" s="1" t="s">
        <v>52</v>
      </c>
      <c r="BF785" s="1" t="s">
        <v>52</v>
      </c>
      <c r="BG785" s="1">
        <v>42</v>
      </c>
      <c r="BH785" s="1">
        <f t="shared" si="284"/>
        <v>-1.54116409144488</v>
      </c>
      <c r="BI785" s="1">
        <f t="shared" si="285"/>
        <v>1.09724257611613</v>
      </c>
    </row>
    <row r="786" spans="1:61">
      <c r="A786" s="1">
        <v>1207</v>
      </c>
      <c r="B786" s="1" t="s">
        <v>101</v>
      </c>
      <c r="C786" s="1" t="str">
        <f>_xlfn.XLOOKUP(A786,All!$A:$A,All!$C:$C,"")</f>
        <v>Cu-Cr-Zr</v>
      </c>
      <c r="D786" s="1">
        <v>1</v>
      </c>
      <c r="E786" s="1" t="s">
        <v>1344</v>
      </c>
      <c r="F786" s="1">
        <f t="shared" si="264"/>
        <v>99.42</v>
      </c>
      <c r="G786" s="1">
        <v>0</v>
      </c>
      <c r="H786" s="1">
        <v>0.5</v>
      </c>
      <c r="I786" s="1">
        <v>0</v>
      </c>
      <c r="J786" s="1">
        <v>0</v>
      </c>
      <c r="K786" s="1">
        <v>0</v>
      </c>
      <c r="L786" s="1">
        <v>0.08</v>
      </c>
      <c r="M786" s="1" t="s">
        <v>1345</v>
      </c>
      <c r="N786" s="1" cm="1">
        <f t="array" ref="N786">(F786/$F$4)/SUMPRODUCT($F786:$L786/$F$4:$L$4)*100</f>
        <v>99.3337845568616</v>
      </c>
      <c r="O786" s="1" cm="1">
        <f t="array" ref="O786">(G786/$G$4)/SUMPRODUCT($F786:$L786/$F$4:$L$4)*100</f>
        <v>0</v>
      </c>
      <c r="P786" s="1" cm="1">
        <f t="array" ref="P786">(H786/$H$4)/SUMPRODUCT($F786:$L786/$F$4:$L$4)*100</f>
        <v>0.610536328941023</v>
      </c>
      <c r="Q786" s="1" cm="1">
        <f t="array" ref="Q786">(I786/$I$4)/SUMPRODUCT($F786:$L786/$F$4:$L$4)*100</f>
        <v>0</v>
      </c>
      <c r="R786" s="1" cm="1">
        <f t="array" ref="R786">(J786/$J$4)/SUMPRODUCT($F786:$L786/$F$4:$L$4)*100</f>
        <v>0</v>
      </c>
      <c r="S786" s="1" cm="1">
        <f t="array" ref="S786">(K786/$K$4)/SUMPRODUCT($F786:$L786/$F$4:$L$4)*100</f>
        <v>0</v>
      </c>
      <c r="T786" s="1" cm="1">
        <f t="array" ref="T786">(L786/$L$4)/SUMPRODUCT($F786:$L786/$F$4:$L$4)*100</f>
        <v>0.0556791141973471</v>
      </c>
      <c r="U786" s="1">
        <f t="shared" si="265"/>
        <v>100</v>
      </c>
      <c r="V786" s="1">
        <f t="shared" si="266"/>
        <v>0</v>
      </c>
      <c r="W786" s="1">
        <f t="shared" si="267"/>
        <v>0</v>
      </c>
      <c r="X786" s="1">
        <f t="shared" si="268"/>
        <v>0</v>
      </c>
      <c r="Y786" s="1">
        <f t="shared" si="269"/>
        <v>0</v>
      </c>
      <c r="Z786" s="1">
        <f t="shared" si="270"/>
        <v>0</v>
      </c>
      <c r="AA786" s="1">
        <f t="shared" si="271"/>
        <v>6.25</v>
      </c>
      <c r="AB786" s="1">
        <f t="shared" si="272"/>
        <v>0.58</v>
      </c>
      <c r="AC786" s="1">
        <f t="shared" si="273"/>
        <v>0.04</v>
      </c>
      <c r="AD786" s="1">
        <f t="shared" si="274"/>
        <v>1.22107265788205</v>
      </c>
      <c r="AE786" s="1">
        <f t="shared" si="275"/>
        <v>0</v>
      </c>
      <c r="AF786" s="1">
        <f t="shared" si="276"/>
        <v>0</v>
      </c>
      <c r="AG786" s="1">
        <f t="shared" si="277"/>
        <v>0</v>
      </c>
      <c r="AH786" s="7">
        <f t="shared" si="278"/>
        <v>0.0066621544313837</v>
      </c>
      <c r="AI786" s="7" cm="1">
        <f t="array" ref="AI786">SQRT(SUMPRODUCT(N786:T786/100,(1-($N$4:$T$4/(SUMPRODUCT(N786:T786,$N$4:$T$4)/100)))^2))</f>
        <v>0.00589664224399233</v>
      </c>
      <c r="AJ786" s="7" cm="1">
        <f t="array" ref="AJ786">SUMPRODUCT(N786:T786,$N$3:$T$3)/100</f>
        <v>1.89821734185962</v>
      </c>
      <c r="AK786" s="7" cm="1">
        <f t="array" ref="AK786">SUMPRODUCT(N786:T786/100,($N$3:$T$3-(SUMPRODUCT(N786:T786,$N$3:$T$3)/100))^2)</f>
        <v>0.000529392497451735</v>
      </c>
      <c r="AL786" s="7" cm="1">
        <f t="array" ref="AL786">SUMPRODUCT(N786:T786/100,($N$2:$T$2-(SUMPRODUCT(N786:T786,$N$2:$T$2)/100))^2)</f>
        <v>0.178731812013285</v>
      </c>
      <c r="AM786" s="7" cm="1">
        <f t="array" ref="AM786">SUMPRODUCT(N786:T786,$N$2:$T$2)/100</f>
        <v>10.9655756455591</v>
      </c>
      <c r="AN786" s="1" cm="1">
        <f t="array" ref="AN786">SUMPRODUCT(N786:T786,$N$1:$T$1)/100</f>
        <v>1090.0698694219</v>
      </c>
      <c r="AO786" s="1" cm="1">
        <f t="array" ref="AO786">-8.314*SUMPRODUCT((N786:T786/100)*LN(N786:T786/100+0.000000000001))</f>
        <v>0.348696286721509</v>
      </c>
      <c r="AP786" s="1" cm="1">
        <f t="array" ref="AP786">SUMPRODUCT((N786:T786/100)^2)</f>
        <v>0.986757660916172</v>
      </c>
      <c r="AQ786" s="1" cm="1">
        <f t="array" ref="AQ786">1/SUMPRODUCT((N786:T786/100)^2)</f>
        <v>1.01342005196244</v>
      </c>
      <c r="AR786" s="1" t="s">
        <v>54</v>
      </c>
      <c r="AS786" s="6">
        <f t="shared" si="279"/>
        <v>0</v>
      </c>
      <c r="AT786" s="1">
        <v>999.85</v>
      </c>
      <c r="AU786" s="1">
        <v>1</v>
      </c>
      <c r="AV786" s="1">
        <v>0</v>
      </c>
      <c r="AW786" s="1">
        <v>399.85</v>
      </c>
      <c r="AX786" s="1">
        <v>1</v>
      </c>
      <c r="AY786" s="5">
        <f t="shared" si="280"/>
        <v>0</v>
      </c>
      <c r="AZ786" s="1">
        <f t="shared" si="281"/>
        <v>0</v>
      </c>
      <c r="BA786" s="1">
        <f t="shared" si="282"/>
        <v>399.85</v>
      </c>
      <c r="BB786" s="1">
        <f t="shared" si="283"/>
        <v>600</v>
      </c>
      <c r="BC786" s="1" t="s">
        <v>51</v>
      </c>
      <c r="BD786" s="1">
        <v>76</v>
      </c>
      <c r="BE786" s="1" t="s">
        <v>52</v>
      </c>
      <c r="BF786" s="1" t="s">
        <v>52</v>
      </c>
      <c r="BG786" s="1">
        <v>40</v>
      </c>
      <c r="BH786" s="1">
        <f t="shared" si="284"/>
        <v>-1.74693889238193</v>
      </c>
      <c r="BI786" s="1">
        <f t="shared" si="285"/>
        <v>1.15184604574972</v>
      </c>
    </row>
    <row r="787" spans="1:61">
      <c r="A787" s="1">
        <v>1215</v>
      </c>
      <c r="B787" s="1" t="s">
        <v>101</v>
      </c>
      <c r="C787" s="1" t="str">
        <f>_xlfn.XLOOKUP(A787,All!$A:$A,All!$C:$C,"")</f>
        <v>Cu-Cr-Zr</v>
      </c>
      <c r="D787" s="1">
        <v>1</v>
      </c>
      <c r="E787" s="1" t="s">
        <v>1344</v>
      </c>
      <c r="F787" s="1">
        <f t="shared" si="264"/>
        <v>98.9</v>
      </c>
      <c r="G787" s="1">
        <v>0</v>
      </c>
      <c r="H787" s="1">
        <v>1</v>
      </c>
      <c r="I787" s="1">
        <v>0</v>
      </c>
      <c r="J787" s="1">
        <v>0</v>
      </c>
      <c r="K787" s="1">
        <v>0</v>
      </c>
      <c r="L787" s="1">
        <v>0.1</v>
      </c>
      <c r="M787" s="1" t="s">
        <v>1345</v>
      </c>
      <c r="N787" s="1" cm="1">
        <f t="array" ref="N787">(F787/$F$4)/SUMPRODUCT($F787:$L787/$F$4:$L$4)*100</f>
        <v>98.7106810357743</v>
      </c>
      <c r="O787" s="1" cm="1">
        <f t="array" ref="O787">(G787/$G$4)/SUMPRODUCT($F787:$L787/$F$4:$L$4)*100</f>
        <v>0</v>
      </c>
      <c r="P787" s="1" cm="1">
        <f t="array" ref="P787">(H787/$H$4)/SUMPRODUCT($F787:$L787/$F$4:$L$4)*100</f>
        <v>1.21979300910277</v>
      </c>
      <c r="Q787" s="1" cm="1">
        <f t="array" ref="Q787">(I787/$I$4)/SUMPRODUCT($F787:$L787/$F$4:$L$4)*100</f>
        <v>0</v>
      </c>
      <c r="R787" s="1" cm="1">
        <f t="array" ref="R787">(J787/$J$4)/SUMPRODUCT($F787:$L787/$F$4:$L$4)*100</f>
        <v>0</v>
      </c>
      <c r="S787" s="1" cm="1">
        <f t="array" ref="S787">(K787/$K$4)/SUMPRODUCT($F787:$L787/$F$4:$L$4)*100</f>
        <v>0</v>
      </c>
      <c r="T787" s="1" cm="1">
        <f t="array" ref="T787">(L787/$L$4)/SUMPRODUCT($F787:$L787/$F$4:$L$4)*100</f>
        <v>0.0695259551228926</v>
      </c>
      <c r="U787" s="1">
        <f t="shared" si="265"/>
        <v>100</v>
      </c>
      <c r="V787" s="1">
        <f t="shared" si="266"/>
        <v>0</v>
      </c>
      <c r="W787" s="1">
        <f t="shared" si="267"/>
        <v>0</v>
      </c>
      <c r="X787" s="1">
        <f t="shared" si="268"/>
        <v>0</v>
      </c>
      <c r="Y787" s="1">
        <f t="shared" si="269"/>
        <v>0</v>
      </c>
      <c r="Z787" s="1">
        <f t="shared" si="270"/>
        <v>0</v>
      </c>
      <c r="AA787" s="1">
        <f t="shared" si="271"/>
        <v>10</v>
      </c>
      <c r="AB787" s="1">
        <f t="shared" si="272"/>
        <v>1.1</v>
      </c>
      <c r="AC787" s="1">
        <f t="shared" si="273"/>
        <v>0.1</v>
      </c>
      <c r="AD787" s="1">
        <f t="shared" si="274"/>
        <v>1.21979300910277</v>
      </c>
      <c r="AE787" s="1">
        <f t="shared" si="275"/>
        <v>0</v>
      </c>
      <c r="AF787" s="1">
        <f t="shared" si="276"/>
        <v>0</v>
      </c>
      <c r="AG787" s="1">
        <f t="shared" si="277"/>
        <v>0</v>
      </c>
      <c r="AH787" s="7">
        <f t="shared" si="278"/>
        <v>0.0128931896422567</v>
      </c>
      <c r="AI787" s="7" cm="1">
        <f t="array" ref="AI787">SQRT(SUMPRODUCT(N787:T787/100,(1-($N$4:$T$4/(SUMPRODUCT(N787:T787,$N$4:$T$4)/100)))^2))</f>
        <v>0.00658850658087256</v>
      </c>
      <c r="AJ787" s="7" cm="1">
        <f t="array" ref="AJ787">SUMPRODUCT(N787:T787,$N$3:$T$3)/100</f>
        <v>1.89667619883395</v>
      </c>
      <c r="AK787" s="7" cm="1">
        <f t="array" ref="AK787">SUMPRODUCT(N787:T787/100,($N$3:$T$3-(SUMPRODUCT(N787:T787,$N$3:$T$3)/100))^2)</f>
        <v>0.000917442947246056</v>
      </c>
      <c r="AL787" s="7" cm="1">
        <f t="array" ref="AL787">SUMPRODUCT(N787:T787/100,($N$2:$T$2-(SUMPRODUCT(N787:T787,$N$2:$T$2)/100))^2)</f>
        <v>0.334678895998864</v>
      </c>
      <c r="AM787" s="7" cm="1">
        <f t="array" ref="AM787">SUMPRODUCT(N787:T787,$N$2:$T$2)/100</f>
        <v>10.9341435326863</v>
      </c>
      <c r="AN787" s="1" cm="1">
        <f t="array" ref="AN787">SUMPRODUCT(N787:T787,$N$1:$T$1)/100</f>
        <v>1095.18694780133</v>
      </c>
      <c r="AO787" s="1" cm="1">
        <f t="array" ref="AO787">-8.314*SUMPRODUCT((N787:T787/100)*LN(N787:T787/100+0.000000000001))</f>
        <v>0.595408329143174</v>
      </c>
      <c r="AP787" s="1" cm="1">
        <f t="array" ref="AP787">SUMPRODUCT((N787:T787/100)^2)</f>
        <v>0.974529127938987</v>
      </c>
      <c r="AQ787" s="1" cm="1">
        <f t="array" ref="AQ787">1/SUMPRODUCT((N787:T787/100)^2)</f>
        <v>1.02613659390036</v>
      </c>
      <c r="AR787" s="1" t="s">
        <v>54</v>
      </c>
      <c r="AS787" s="6">
        <f t="shared" si="279"/>
        <v>0</v>
      </c>
      <c r="AT787" s="1">
        <v>999.85</v>
      </c>
      <c r="AU787" s="1">
        <v>1</v>
      </c>
      <c r="AV787" s="1">
        <v>0</v>
      </c>
      <c r="AW787" s="1">
        <v>349.85</v>
      </c>
      <c r="AX787" s="1">
        <v>1</v>
      </c>
      <c r="AY787" s="5">
        <f t="shared" si="280"/>
        <v>0</v>
      </c>
      <c r="AZ787" s="1">
        <f t="shared" si="281"/>
        <v>0</v>
      </c>
      <c r="BA787" s="1">
        <f t="shared" si="282"/>
        <v>349.85</v>
      </c>
      <c r="BB787" s="1">
        <f t="shared" si="283"/>
        <v>650</v>
      </c>
      <c r="BC787" s="1" t="s">
        <v>51</v>
      </c>
      <c r="BD787" s="1">
        <v>86</v>
      </c>
      <c r="BE787" s="1" t="s">
        <v>52</v>
      </c>
      <c r="BF787" s="1" t="s">
        <v>52</v>
      </c>
      <c r="BG787" s="1">
        <v>40</v>
      </c>
      <c r="BH787" s="1">
        <f t="shared" si="284"/>
        <v>-1.61832964179627</v>
      </c>
      <c r="BI787" s="1">
        <f t="shared" si="285"/>
        <v>1.12665504657055</v>
      </c>
    </row>
    <row r="788" spans="1:61">
      <c r="A788" s="1">
        <v>1214</v>
      </c>
      <c r="B788" s="1" t="s">
        <v>101</v>
      </c>
      <c r="C788" s="1" t="str">
        <f>_xlfn.XLOOKUP(A788,All!$A:$A,All!$C:$C,"")</f>
        <v>Cu-Cr-Zr</v>
      </c>
      <c r="D788" s="1">
        <v>1</v>
      </c>
      <c r="E788" s="1" t="s">
        <v>1344</v>
      </c>
      <c r="F788" s="1">
        <f t="shared" si="264"/>
        <v>98.9</v>
      </c>
      <c r="G788" s="1">
        <v>0</v>
      </c>
      <c r="H788" s="1">
        <v>1</v>
      </c>
      <c r="I788" s="1">
        <v>0</v>
      </c>
      <c r="J788" s="1">
        <v>0</v>
      </c>
      <c r="K788" s="1">
        <v>0</v>
      </c>
      <c r="L788" s="1">
        <v>0.1</v>
      </c>
      <c r="M788" s="1" t="s">
        <v>1345</v>
      </c>
      <c r="N788" s="1" cm="1">
        <f t="array" ref="N788">(F788/$F$4)/SUMPRODUCT($F788:$L788/$F$4:$L$4)*100</f>
        <v>98.7106810357743</v>
      </c>
      <c r="O788" s="1" cm="1">
        <f t="array" ref="O788">(G788/$G$4)/SUMPRODUCT($F788:$L788/$F$4:$L$4)*100</f>
        <v>0</v>
      </c>
      <c r="P788" s="1" cm="1">
        <f t="array" ref="P788">(H788/$H$4)/SUMPRODUCT($F788:$L788/$F$4:$L$4)*100</f>
        <v>1.21979300910277</v>
      </c>
      <c r="Q788" s="1" cm="1">
        <f t="array" ref="Q788">(I788/$I$4)/SUMPRODUCT($F788:$L788/$F$4:$L$4)*100</f>
        <v>0</v>
      </c>
      <c r="R788" s="1" cm="1">
        <f t="array" ref="R788">(J788/$J$4)/SUMPRODUCT($F788:$L788/$F$4:$L$4)*100</f>
        <v>0</v>
      </c>
      <c r="S788" s="1" cm="1">
        <f t="array" ref="S788">(K788/$K$4)/SUMPRODUCT($F788:$L788/$F$4:$L$4)*100</f>
        <v>0</v>
      </c>
      <c r="T788" s="1" cm="1">
        <f t="array" ref="T788">(L788/$L$4)/SUMPRODUCT($F788:$L788/$F$4:$L$4)*100</f>
        <v>0.0695259551228926</v>
      </c>
      <c r="U788" s="1">
        <f t="shared" si="265"/>
        <v>100</v>
      </c>
      <c r="V788" s="1">
        <f t="shared" si="266"/>
        <v>0</v>
      </c>
      <c r="W788" s="1">
        <f t="shared" si="267"/>
        <v>0</v>
      </c>
      <c r="X788" s="1">
        <f t="shared" si="268"/>
        <v>0</v>
      </c>
      <c r="Y788" s="1">
        <f t="shared" si="269"/>
        <v>0</v>
      </c>
      <c r="Z788" s="1">
        <f t="shared" si="270"/>
        <v>0</v>
      </c>
      <c r="AA788" s="1">
        <f t="shared" si="271"/>
        <v>10</v>
      </c>
      <c r="AB788" s="1">
        <f t="shared" si="272"/>
        <v>1.1</v>
      </c>
      <c r="AC788" s="1">
        <f t="shared" si="273"/>
        <v>0.1</v>
      </c>
      <c r="AD788" s="1">
        <f t="shared" si="274"/>
        <v>1.21979300910277</v>
      </c>
      <c r="AE788" s="1">
        <f t="shared" si="275"/>
        <v>0</v>
      </c>
      <c r="AF788" s="1">
        <f t="shared" si="276"/>
        <v>0</v>
      </c>
      <c r="AG788" s="1">
        <f t="shared" si="277"/>
        <v>0</v>
      </c>
      <c r="AH788" s="7">
        <f t="shared" si="278"/>
        <v>0.0128931896422567</v>
      </c>
      <c r="AI788" s="7" cm="1">
        <f t="array" ref="AI788">SQRT(SUMPRODUCT(N788:T788/100,(1-($N$4:$T$4/(SUMPRODUCT(N788:T788,$N$4:$T$4)/100)))^2))</f>
        <v>0.00658850658087256</v>
      </c>
      <c r="AJ788" s="7" cm="1">
        <f t="array" ref="AJ788">SUMPRODUCT(N788:T788,$N$3:$T$3)/100</f>
        <v>1.89667619883395</v>
      </c>
      <c r="AK788" s="7" cm="1">
        <f t="array" ref="AK788">SUMPRODUCT(N788:T788/100,($N$3:$T$3-(SUMPRODUCT(N788:T788,$N$3:$T$3)/100))^2)</f>
        <v>0.000917442947246056</v>
      </c>
      <c r="AL788" s="7" cm="1">
        <f t="array" ref="AL788">SUMPRODUCT(N788:T788/100,($N$2:$T$2-(SUMPRODUCT(N788:T788,$N$2:$T$2)/100))^2)</f>
        <v>0.334678895998864</v>
      </c>
      <c r="AM788" s="7" cm="1">
        <f t="array" ref="AM788">SUMPRODUCT(N788:T788,$N$2:$T$2)/100</f>
        <v>10.9341435326863</v>
      </c>
      <c r="AN788" s="1" cm="1">
        <f t="array" ref="AN788">SUMPRODUCT(N788:T788,$N$1:$T$1)/100</f>
        <v>1095.18694780133</v>
      </c>
      <c r="AO788" s="1" cm="1">
        <f t="array" ref="AO788">-8.314*SUMPRODUCT((N788:T788/100)*LN(N788:T788/100+0.000000000001))</f>
        <v>0.595408329143174</v>
      </c>
      <c r="AP788" s="1" cm="1">
        <f t="array" ref="AP788">SUMPRODUCT((N788:T788/100)^2)</f>
        <v>0.974529127938987</v>
      </c>
      <c r="AQ788" s="1" cm="1">
        <f t="array" ref="AQ788">1/SUMPRODUCT((N788:T788/100)^2)</f>
        <v>1.02613659390036</v>
      </c>
      <c r="AR788" s="1" t="s">
        <v>54</v>
      </c>
      <c r="AS788" s="6">
        <f t="shared" si="279"/>
        <v>0</v>
      </c>
      <c r="AT788" s="1">
        <v>999.85</v>
      </c>
      <c r="AU788" s="1">
        <v>1</v>
      </c>
      <c r="AV788" s="1">
        <v>0</v>
      </c>
      <c r="AW788" s="1">
        <v>299.85</v>
      </c>
      <c r="AX788" s="1">
        <v>1</v>
      </c>
      <c r="AY788" s="5">
        <f t="shared" si="280"/>
        <v>0</v>
      </c>
      <c r="AZ788" s="1">
        <f t="shared" si="281"/>
        <v>0</v>
      </c>
      <c r="BA788" s="1">
        <f t="shared" si="282"/>
        <v>299.85</v>
      </c>
      <c r="BB788" s="1">
        <f t="shared" si="283"/>
        <v>700</v>
      </c>
      <c r="BC788" s="1" t="s">
        <v>51</v>
      </c>
      <c r="BD788" s="1">
        <v>75</v>
      </c>
      <c r="BE788" s="1" t="s">
        <v>52</v>
      </c>
      <c r="BF788" s="1" t="s">
        <v>52</v>
      </c>
      <c r="BG788" s="1">
        <v>39</v>
      </c>
      <c r="BH788" s="1">
        <f t="shared" si="284"/>
        <v>-1.75979981744049</v>
      </c>
      <c r="BI788" s="1">
        <f t="shared" si="285"/>
        <v>1.16146409290499</v>
      </c>
    </row>
    <row r="789" spans="1:61">
      <c r="A789" s="1">
        <v>1206</v>
      </c>
      <c r="B789" s="1" t="s">
        <v>101</v>
      </c>
      <c r="C789" s="1" t="str">
        <f>_xlfn.XLOOKUP(A789,All!$A:$A,All!$C:$C,"")</f>
        <v>Cu-Cr-Zr</v>
      </c>
      <c r="D789" s="1">
        <v>1</v>
      </c>
      <c r="E789" s="1" t="s">
        <v>1344</v>
      </c>
      <c r="F789" s="1">
        <f t="shared" si="264"/>
        <v>99.42</v>
      </c>
      <c r="G789" s="1">
        <v>0</v>
      </c>
      <c r="H789" s="1">
        <v>0.5</v>
      </c>
      <c r="I789" s="1">
        <v>0</v>
      </c>
      <c r="J789" s="1">
        <v>0</v>
      </c>
      <c r="K789" s="1">
        <v>0</v>
      </c>
      <c r="L789" s="1">
        <v>0.08</v>
      </c>
      <c r="M789" s="1" t="s">
        <v>1345</v>
      </c>
      <c r="N789" s="1" cm="1">
        <f t="array" ref="N789">(F789/$F$4)/SUMPRODUCT($F789:$L789/$F$4:$L$4)*100</f>
        <v>99.3337845568616</v>
      </c>
      <c r="O789" s="1" cm="1">
        <f t="array" ref="O789">(G789/$G$4)/SUMPRODUCT($F789:$L789/$F$4:$L$4)*100</f>
        <v>0</v>
      </c>
      <c r="P789" s="1" cm="1">
        <f t="array" ref="P789">(H789/$H$4)/SUMPRODUCT($F789:$L789/$F$4:$L$4)*100</f>
        <v>0.610536328941023</v>
      </c>
      <c r="Q789" s="1" cm="1">
        <f t="array" ref="Q789">(I789/$I$4)/SUMPRODUCT($F789:$L789/$F$4:$L$4)*100</f>
        <v>0</v>
      </c>
      <c r="R789" s="1" cm="1">
        <f t="array" ref="R789">(J789/$J$4)/SUMPRODUCT($F789:$L789/$F$4:$L$4)*100</f>
        <v>0</v>
      </c>
      <c r="S789" s="1" cm="1">
        <f t="array" ref="S789">(K789/$K$4)/SUMPRODUCT($F789:$L789/$F$4:$L$4)*100</f>
        <v>0</v>
      </c>
      <c r="T789" s="1" cm="1">
        <f t="array" ref="T789">(L789/$L$4)/SUMPRODUCT($F789:$L789/$F$4:$L$4)*100</f>
        <v>0.0556791141973471</v>
      </c>
      <c r="U789" s="1">
        <f t="shared" si="265"/>
        <v>100</v>
      </c>
      <c r="V789" s="1">
        <f t="shared" si="266"/>
        <v>0</v>
      </c>
      <c r="W789" s="1">
        <f t="shared" si="267"/>
        <v>0</v>
      </c>
      <c r="X789" s="1">
        <f t="shared" si="268"/>
        <v>0</v>
      </c>
      <c r="Y789" s="1">
        <f t="shared" si="269"/>
        <v>0</v>
      </c>
      <c r="Z789" s="1">
        <f t="shared" si="270"/>
        <v>0</v>
      </c>
      <c r="AA789" s="1">
        <f t="shared" si="271"/>
        <v>6.25</v>
      </c>
      <c r="AB789" s="1">
        <f t="shared" si="272"/>
        <v>0.58</v>
      </c>
      <c r="AC789" s="1">
        <f t="shared" si="273"/>
        <v>0.04</v>
      </c>
      <c r="AD789" s="1">
        <f t="shared" si="274"/>
        <v>1.22107265788205</v>
      </c>
      <c r="AE789" s="1">
        <f t="shared" si="275"/>
        <v>0</v>
      </c>
      <c r="AF789" s="1">
        <f t="shared" si="276"/>
        <v>0</v>
      </c>
      <c r="AG789" s="1">
        <f t="shared" si="277"/>
        <v>0</v>
      </c>
      <c r="AH789" s="7">
        <f t="shared" si="278"/>
        <v>0.0066621544313837</v>
      </c>
      <c r="AI789" s="7" cm="1">
        <f t="array" ref="AI789">SQRT(SUMPRODUCT(N789:T789/100,(1-($N$4:$T$4/(SUMPRODUCT(N789:T789,$N$4:$T$4)/100)))^2))</f>
        <v>0.00589664224399233</v>
      </c>
      <c r="AJ789" s="7" cm="1">
        <f t="array" ref="AJ789">SUMPRODUCT(N789:T789,$N$3:$T$3)/100</f>
        <v>1.89821734185962</v>
      </c>
      <c r="AK789" s="7" cm="1">
        <f t="array" ref="AK789">SUMPRODUCT(N789:T789/100,($N$3:$T$3-(SUMPRODUCT(N789:T789,$N$3:$T$3)/100))^2)</f>
        <v>0.000529392497451735</v>
      </c>
      <c r="AL789" s="7" cm="1">
        <f t="array" ref="AL789">SUMPRODUCT(N789:T789/100,($N$2:$T$2-(SUMPRODUCT(N789:T789,$N$2:$T$2)/100))^2)</f>
        <v>0.178731812013285</v>
      </c>
      <c r="AM789" s="7" cm="1">
        <f t="array" ref="AM789">SUMPRODUCT(N789:T789,$N$2:$T$2)/100</f>
        <v>10.9655756455591</v>
      </c>
      <c r="AN789" s="1" cm="1">
        <f t="array" ref="AN789">SUMPRODUCT(N789:T789,$N$1:$T$1)/100</f>
        <v>1090.0698694219</v>
      </c>
      <c r="AO789" s="1" cm="1">
        <f t="array" ref="AO789">-8.314*SUMPRODUCT((N789:T789/100)*LN(N789:T789/100+0.000000000001))</f>
        <v>0.348696286721509</v>
      </c>
      <c r="AP789" s="1" cm="1">
        <f t="array" ref="AP789">SUMPRODUCT((N789:T789/100)^2)</f>
        <v>0.986757660916172</v>
      </c>
      <c r="AQ789" s="1" cm="1">
        <f t="array" ref="AQ789">1/SUMPRODUCT((N789:T789/100)^2)</f>
        <v>1.01342005196244</v>
      </c>
      <c r="AR789" s="1" t="s">
        <v>54</v>
      </c>
      <c r="AS789" s="6">
        <f t="shared" si="279"/>
        <v>0</v>
      </c>
      <c r="AT789" s="1">
        <v>999.85</v>
      </c>
      <c r="AU789" s="1">
        <v>1</v>
      </c>
      <c r="AV789" s="1">
        <v>0</v>
      </c>
      <c r="AW789" s="1">
        <v>349.85</v>
      </c>
      <c r="AX789" s="1">
        <v>1</v>
      </c>
      <c r="AY789" s="5">
        <f t="shared" si="280"/>
        <v>0</v>
      </c>
      <c r="AZ789" s="1">
        <f t="shared" si="281"/>
        <v>0</v>
      </c>
      <c r="BA789" s="1">
        <f t="shared" si="282"/>
        <v>349.85</v>
      </c>
      <c r="BB789" s="1">
        <f t="shared" si="283"/>
        <v>650</v>
      </c>
      <c r="BC789" s="1" t="s">
        <v>51</v>
      </c>
      <c r="BD789" s="1">
        <v>80</v>
      </c>
      <c r="BE789" s="1" t="s">
        <v>52</v>
      </c>
      <c r="BF789" s="1" t="s">
        <v>52</v>
      </c>
      <c r="BG789" s="1">
        <v>39</v>
      </c>
      <c r="BH789" s="1">
        <f t="shared" si="284"/>
        <v>-1.69549519214767</v>
      </c>
      <c r="BI789" s="1">
        <f t="shared" si="285"/>
        <v>1.14889975557443</v>
      </c>
    </row>
    <row r="790" spans="1:61">
      <c r="A790" s="1">
        <v>1202</v>
      </c>
      <c r="B790" s="1" t="s">
        <v>101</v>
      </c>
      <c r="C790" s="1" t="str">
        <f>_xlfn.XLOOKUP(A790,All!$A:$A,All!$C:$C,"")</f>
        <v>Cu-Cr-Zr</v>
      </c>
      <c r="D790" s="1">
        <v>1</v>
      </c>
      <c r="E790" s="1" t="s">
        <v>1344</v>
      </c>
      <c r="F790" s="1">
        <f t="shared" si="264"/>
        <v>99.42</v>
      </c>
      <c r="G790" s="1">
        <v>0</v>
      </c>
      <c r="H790" s="1">
        <v>0.5</v>
      </c>
      <c r="I790" s="1">
        <v>0</v>
      </c>
      <c r="J790" s="1">
        <v>0</v>
      </c>
      <c r="K790" s="1">
        <v>0</v>
      </c>
      <c r="L790" s="1">
        <v>0.08</v>
      </c>
      <c r="M790" s="1" t="s">
        <v>1345</v>
      </c>
      <c r="N790" s="1" cm="1">
        <f t="array" ref="N790">(F790/$F$4)/SUMPRODUCT($F790:$L790/$F$4:$L$4)*100</f>
        <v>99.3337845568616</v>
      </c>
      <c r="O790" s="1" cm="1">
        <f t="array" ref="O790">(G790/$G$4)/SUMPRODUCT($F790:$L790/$F$4:$L$4)*100</f>
        <v>0</v>
      </c>
      <c r="P790" s="1" cm="1">
        <f t="array" ref="P790">(H790/$H$4)/SUMPRODUCT($F790:$L790/$F$4:$L$4)*100</f>
        <v>0.610536328941023</v>
      </c>
      <c r="Q790" s="1" cm="1">
        <f t="array" ref="Q790">(I790/$I$4)/SUMPRODUCT($F790:$L790/$F$4:$L$4)*100</f>
        <v>0</v>
      </c>
      <c r="R790" s="1" cm="1">
        <f t="array" ref="R790">(J790/$J$4)/SUMPRODUCT($F790:$L790/$F$4:$L$4)*100</f>
        <v>0</v>
      </c>
      <c r="S790" s="1" cm="1">
        <f t="array" ref="S790">(K790/$K$4)/SUMPRODUCT($F790:$L790/$F$4:$L$4)*100</f>
        <v>0</v>
      </c>
      <c r="T790" s="1" cm="1">
        <f t="array" ref="T790">(L790/$L$4)/SUMPRODUCT($F790:$L790/$F$4:$L$4)*100</f>
        <v>0.0556791141973471</v>
      </c>
      <c r="U790" s="1">
        <f t="shared" si="265"/>
        <v>100</v>
      </c>
      <c r="V790" s="1">
        <f t="shared" si="266"/>
        <v>0</v>
      </c>
      <c r="W790" s="1">
        <f t="shared" si="267"/>
        <v>0</v>
      </c>
      <c r="X790" s="1">
        <f t="shared" si="268"/>
        <v>0</v>
      </c>
      <c r="Y790" s="1">
        <f t="shared" si="269"/>
        <v>0</v>
      </c>
      <c r="Z790" s="1">
        <f t="shared" si="270"/>
        <v>0</v>
      </c>
      <c r="AA790" s="1">
        <f t="shared" si="271"/>
        <v>6.25</v>
      </c>
      <c r="AB790" s="1">
        <f t="shared" si="272"/>
        <v>0.58</v>
      </c>
      <c r="AC790" s="1">
        <f t="shared" si="273"/>
        <v>0.04</v>
      </c>
      <c r="AD790" s="1">
        <f t="shared" si="274"/>
        <v>1.22107265788205</v>
      </c>
      <c r="AE790" s="1">
        <f t="shared" si="275"/>
        <v>0</v>
      </c>
      <c r="AF790" s="1">
        <f t="shared" si="276"/>
        <v>0</v>
      </c>
      <c r="AG790" s="1">
        <f t="shared" si="277"/>
        <v>0</v>
      </c>
      <c r="AH790" s="7">
        <f t="shared" si="278"/>
        <v>0.0066621544313837</v>
      </c>
      <c r="AI790" s="7" cm="1">
        <f t="array" ref="AI790">SQRT(SUMPRODUCT(N790:T790/100,(1-($N$4:$T$4/(SUMPRODUCT(N790:T790,$N$4:$T$4)/100)))^2))</f>
        <v>0.00589664224399233</v>
      </c>
      <c r="AJ790" s="7" cm="1">
        <f t="array" ref="AJ790">SUMPRODUCT(N790:T790,$N$3:$T$3)/100</f>
        <v>1.89821734185962</v>
      </c>
      <c r="AK790" s="7" cm="1">
        <f t="array" ref="AK790">SUMPRODUCT(N790:T790/100,($N$3:$T$3-(SUMPRODUCT(N790:T790,$N$3:$T$3)/100))^2)</f>
        <v>0.000529392497451735</v>
      </c>
      <c r="AL790" s="7" cm="1">
        <f t="array" ref="AL790">SUMPRODUCT(N790:T790/100,($N$2:$T$2-(SUMPRODUCT(N790:T790,$N$2:$T$2)/100))^2)</f>
        <v>0.178731812013285</v>
      </c>
      <c r="AM790" s="7" cm="1">
        <f t="array" ref="AM790">SUMPRODUCT(N790:T790,$N$2:$T$2)/100</f>
        <v>10.9655756455591</v>
      </c>
      <c r="AN790" s="1" cm="1">
        <f t="array" ref="AN790">SUMPRODUCT(N790:T790,$N$1:$T$1)/100</f>
        <v>1090.0698694219</v>
      </c>
      <c r="AO790" s="1" cm="1">
        <f t="array" ref="AO790">-8.314*SUMPRODUCT((N790:T790/100)*LN(N790:T790/100+0.000000000001))</f>
        <v>0.348696286721509</v>
      </c>
      <c r="AP790" s="1" cm="1">
        <f t="array" ref="AP790">SUMPRODUCT((N790:T790/100)^2)</f>
        <v>0.986757660916172</v>
      </c>
      <c r="AQ790" s="1" cm="1">
        <f t="array" ref="AQ790">1/SUMPRODUCT((N790:T790/100)^2)</f>
        <v>1.01342005196244</v>
      </c>
      <c r="AR790" s="1" t="s">
        <v>54</v>
      </c>
      <c r="AS790" s="6">
        <f t="shared" si="279"/>
        <v>0</v>
      </c>
      <c r="AT790" s="1">
        <v>999.85</v>
      </c>
      <c r="AU790" s="1">
        <v>1</v>
      </c>
      <c r="AV790" s="1">
        <v>0</v>
      </c>
      <c r="AW790" s="1">
        <v>99.85</v>
      </c>
      <c r="AX790" s="1">
        <v>1</v>
      </c>
      <c r="AY790" s="5">
        <f t="shared" si="280"/>
        <v>0</v>
      </c>
      <c r="AZ790" s="1">
        <f t="shared" si="281"/>
        <v>0</v>
      </c>
      <c r="BA790" s="1">
        <f t="shared" si="282"/>
        <v>99.85</v>
      </c>
      <c r="BB790" s="1">
        <f t="shared" si="283"/>
        <v>900</v>
      </c>
      <c r="BC790" s="1" t="s">
        <v>51</v>
      </c>
      <c r="BD790" s="1">
        <v>76</v>
      </c>
      <c r="BE790" s="1" t="s">
        <v>52</v>
      </c>
      <c r="BF790" s="1" t="s">
        <v>52</v>
      </c>
      <c r="BG790" s="1">
        <v>38</v>
      </c>
      <c r="BH790" s="1">
        <f t="shared" si="284"/>
        <v>-1.74693889238193</v>
      </c>
      <c r="BI790" s="1">
        <f t="shared" si="285"/>
        <v>1.16613648991414</v>
      </c>
    </row>
    <row r="791" spans="1:61">
      <c r="A791" s="1">
        <v>1205</v>
      </c>
      <c r="B791" s="1" t="s">
        <v>101</v>
      </c>
      <c r="C791" s="1" t="str">
        <f>_xlfn.XLOOKUP(A791,All!$A:$A,All!$C:$C,"")</f>
        <v>Cu-Cr-Zr</v>
      </c>
      <c r="D791" s="1">
        <v>1</v>
      </c>
      <c r="E791" s="1" t="s">
        <v>1344</v>
      </c>
      <c r="F791" s="1">
        <f t="shared" si="264"/>
        <v>99.42</v>
      </c>
      <c r="G791" s="1">
        <v>0</v>
      </c>
      <c r="H791" s="1">
        <v>0.5</v>
      </c>
      <c r="I791" s="1">
        <v>0</v>
      </c>
      <c r="J791" s="1">
        <v>0</v>
      </c>
      <c r="K791" s="1">
        <v>0</v>
      </c>
      <c r="L791" s="1">
        <v>0.08</v>
      </c>
      <c r="M791" s="1" t="s">
        <v>1345</v>
      </c>
      <c r="N791" s="1" cm="1">
        <f t="array" ref="N791">(F791/$F$4)/SUMPRODUCT($F791:$L791/$F$4:$L$4)*100</f>
        <v>99.3337845568616</v>
      </c>
      <c r="O791" s="1" cm="1">
        <f t="array" ref="O791">(G791/$G$4)/SUMPRODUCT($F791:$L791/$F$4:$L$4)*100</f>
        <v>0</v>
      </c>
      <c r="P791" s="1" cm="1">
        <f t="array" ref="P791">(H791/$H$4)/SUMPRODUCT($F791:$L791/$F$4:$L$4)*100</f>
        <v>0.610536328941023</v>
      </c>
      <c r="Q791" s="1" cm="1">
        <f t="array" ref="Q791">(I791/$I$4)/SUMPRODUCT($F791:$L791/$F$4:$L$4)*100</f>
        <v>0</v>
      </c>
      <c r="R791" s="1" cm="1">
        <f t="array" ref="R791">(J791/$J$4)/SUMPRODUCT($F791:$L791/$F$4:$L$4)*100</f>
        <v>0</v>
      </c>
      <c r="S791" s="1" cm="1">
        <f t="array" ref="S791">(K791/$K$4)/SUMPRODUCT($F791:$L791/$F$4:$L$4)*100</f>
        <v>0</v>
      </c>
      <c r="T791" s="1" cm="1">
        <f t="array" ref="T791">(L791/$L$4)/SUMPRODUCT($F791:$L791/$F$4:$L$4)*100</f>
        <v>0.0556791141973471</v>
      </c>
      <c r="U791" s="1">
        <f t="shared" si="265"/>
        <v>100</v>
      </c>
      <c r="V791" s="1">
        <f t="shared" si="266"/>
        <v>0</v>
      </c>
      <c r="W791" s="1">
        <f t="shared" si="267"/>
        <v>0</v>
      </c>
      <c r="X791" s="1">
        <f t="shared" si="268"/>
        <v>0</v>
      </c>
      <c r="Y791" s="1">
        <f t="shared" si="269"/>
        <v>0</v>
      </c>
      <c r="Z791" s="1">
        <f t="shared" si="270"/>
        <v>0</v>
      </c>
      <c r="AA791" s="1">
        <f t="shared" si="271"/>
        <v>6.25</v>
      </c>
      <c r="AB791" s="1">
        <f t="shared" si="272"/>
        <v>0.58</v>
      </c>
      <c r="AC791" s="1">
        <f t="shared" si="273"/>
        <v>0.04</v>
      </c>
      <c r="AD791" s="1">
        <f t="shared" si="274"/>
        <v>1.22107265788205</v>
      </c>
      <c r="AE791" s="1">
        <f t="shared" si="275"/>
        <v>0</v>
      </c>
      <c r="AF791" s="1">
        <f t="shared" si="276"/>
        <v>0</v>
      </c>
      <c r="AG791" s="1">
        <f t="shared" si="277"/>
        <v>0</v>
      </c>
      <c r="AH791" s="7">
        <f t="shared" si="278"/>
        <v>0.0066621544313837</v>
      </c>
      <c r="AI791" s="7" cm="1">
        <f t="array" ref="AI791">SQRT(SUMPRODUCT(N791:T791/100,(1-($N$4:$T$4/(SUMPRODUCT(N791:T791,$N$4:$T$4)/100)))^2))</f>
        <v>0.00589664224399233</v>
      </c>
      <c r="AJ791" s="7" cm="1">
        <f t="array" ref="AJ791">SUMPRODUCT(N791:T791,$N$3:$T$3)/100</f>
        <v>1.89821734185962</v>
      </c>
      <c r="AK791" s="7" cm="1">
        <f t="array" ref="AK791">SUMPRODUCT(N791:T791/100,($N$3:$T$3-(SUMPRODUCT(N791:T791,$N$3:$T$3)/100))^2)</f>
        <v>0.000529392497451735</v>
      </c>
      <c r="AL791" s="7" cm="1">
        <f t="array" ref="AL791">SUMPRODUCT(N791:T791/100,($N$2:$T$2-(SUMPRODUCT(N791:T791,$N$2:$T$2)/100))^2)</f>
        <v>0.178731812013285</v>
      </c>
      <c r="AM791" s="7" cm="1">
        <f t="array" ref="AM791">SUMPRODUCT(N791:T791,$N$2:$T$2)/100</f>
        <v>10.9655756455591</v>
      </c>
      <c r="AN791" s="1" cm="1">
        <f t="array" ref="AN791">SUMPRODUCT(N791:T791,$N$1:$T$1)/100</f>
        <v>1090.0698694219</v>
      </c>
      <c r="AO791" s="1" cm="1">
        <f t="array" ref="AO791">-8.314*SUMPRODUCT((N791:T791/100)*LN(N791:T791/100+0.000000000001))</f>
        <v>0.348696286721509</v>
      </c>
      <c r="AP791" s="1" cm="1">
        <f t="array" ref="AP791">SUMPRODUCT((N791:T791/100)^2)</f>
        <v>0.986757660916172</v>
      </c>
      <c r="AQ791" s="1" cm="1">
        <f t="array" ref="AQ791">1/SUMPRODUCT((N791:T791/100)^2)</f>
        <v>1.01342005196244</v>
      </c>
      <c r="AR791" s="1" t="s">
        <v>54</v>
      </c>
      <c r="AS791" s="6">
        <f t="shared" si="279"/>
        <v>0</v>
      </c>
      <c r="AT791" s="1">
        <v>999.85</v>
      </c>
      <c r="AU791" s="1">
        <v>1</v>
      </c>
      <c r="AV791" s="1">
        <v>0</v>
      </c>
      <c r="AW791" s="1">
        <v>299.85</v>
      </c>
      <c r="AX791" s="1">
        <v>1</v>
      </c>
      <c r="AY791" s="5">
        <f t="shared" si="280"/>
        <v>0</v>
      </c>
      <c r="AZ791" s="1">
        <f t="shared" si="281"/>
        <v>0</v>
      </c>
      <c r="BA791" s="1">
        <f t="shared" si="282"/>
        <v>299.85</v>
      </c>
      <c r="BB791" s="1">
        <f t="shared" si="283"/>
        <v>700</v>
      </c>
      <c r="BC791" s="1" t="s">
        <v>51</v>
      </c>
      <c r="BD791" s="1">
        <v>79</v>
      </c>
      <c r="BE791" s="1" t="s">
        <v>52</v>
      </c>
      <c r="BF791" s="1" t="s">
        <v>52</v>
      </c>
      <c r="BG791" s="1">
        <v>38</v>
      </c>
      <c r="BH791" s="1">
        <f t="shared" si="284"/>
        <v>-1.70835611720623</v>
      </c>
      <c r="BI791" s="1">
        <f t="shared" si="285"/>
        <v>1.15864463864469</v>
      </c>
    </row>
    <row r="792" spans="1:61">
      <c r="A792" s="1">
        <v>1212</v>
      </c>
      <c r="B792" s="1" t="s">
        <v>101</v>
      </c>
      <c r="C792" s="1" t="str">
        <f>_xlfn.XLOOKUP(A792,All!$A:$A,All!$C:$C,"")</f>
        <v>Cu-Cr-Zr</v>
      </c>
      <c r="D792" s="1">
        <v>1</v>
      </c>
      <c r="E792" s="1" t="s">
        <v>1344</v>
      </c>
      <c r="F792" s="1">
        <f t="shared" si="264"/>
        <v>98.9</v>
      </c>
      <c r="G792" s="1">
        <v>0</v>
      </c>
      <c r="H792" s="1">
        <v>1</v>
      </c>
      <c r="I792" s="1">
        <v>0</v>
      </c>
      <c r="J792" s="1">
        <v>0</v>
      </c>
      <c r="K792" s="1">
        <v>0</v>
      </c>
      <c r="L792" s="1">
        <v>0.1</v>
      </c>
      <c r="M792" s="1" t="s">
        <v>1345</v>
      </c>
      <c r="N792" s="1" cm="1">
        <f t="array" ref="N792">(F792/$F$4)/SUMPRODUCT($F792:$L792/$F$4:$L$4)*100</f>
        <v>98.7106810357743</v>
      </c>
      <c r="O792" s="1" cm="1">
        <f t="array" ref="O792">(G792/$G$4)/SUMPRODUCT($F792:$L792/$F$4:$L$4)*100</f>
        <v>0</v>
      </c>
      <c r="P792" s="1" cm="1">
        <f t="array" ref="P792">(H792/$H$4)/SUMPRODUCT($F792:$L792/$F$4:$L$4)*100</f>
        <v>1.21979300910277</v>
      </c>
      <c r="Q792" s="1" cm="1">
        <f t="array" ref="Q792">(I792/$I$4)/SUMPRODUCT($F792:$L792/$F$4:$L$4)*100</f>
        <v>0</v>
      </c>
      <c r="R792" s="1" cm="1">
        <f t="array" ref="R792">(J792/$J$4)/SUMPRODUCT($F792:$L792/$F$4:$L$4)*100</f>
        <v>0</v>
      </c>
      <c r="S792" s="1" cm="1">
        <f t="array" ref="S792">(K792/$K$4)/SUMPRODUCT($F792:$L792/$F$4:$L$4)*100</f>
        <v>0</v>
      </c>
      <c r="T792" s="1" cm="1">
        <f t="array" ref="T792">(L792/$L$4)/SUMPRODUCT($F792:$L792/$F$4:$L$4)*100</f>
        <v>0.0695259551228926</v>
      </c>
      <c r="U792" s="1">
        <f t="shared" si="265"/>
        <v>100</v>
      </c>
      <c r="V792" s="1">
        <f t="shared" si="266"/>
        <v>0</v>
      </c>
      <c r="W792" s="1">
        <f t="shared" si="267"/>
        <v>0</v>
      </c>
      <c r="X792" s="1">
        <f t="shared" si="268"/>
        <v>0</v>
      </c>
      <c r="Y792" s="1">
        <f t="shared" si="269"/>
        <v>0</v>
      </c>
      <c r="Z792" s="1">
        <f t="shared" si="270"/>
        <v>0</v>
      </c>
      <c r="AA792" s="1">
        <f t="shared" si="271"/>
        <v>10</v>
      </c>
      <c r="AB792" s="1">
        <f t="shared" si="272"/>
        <v>1.1</v>
      </c>
      <c r="AC792" s="1">
        <f t="shared" si="273"/>
        <v>0.1</v>
      </c>
      <c r="AD792" s="1">
        <f t="shared" si="274"/>
        <v>1.21979300910277</v>
      </c>
      <c r="AE792" s="1">
        <f t="shared" si="275"/>
        <v>0</v>
      </c>
      <c r="AF792" s="1">
        <f t="shared" si="276"/>
        <v>0</v>
      </c>
      <c r="AG792" s="1">
        <f t="shared" si="277"/>
        <v>0</v>
      </c>
      <c r="AH792" s="7">
        <f t="shared" si="278"/>
        <v>0.0128931896422567</v>
      </c>
      <c r="AI792" s="7" cm="1">
        <f t="array" ref="AI792">SQRT(SUMPRODUCT(N792:T792/100,(1-($N$4:$T$4/(SUMPRODUCT(N792:T792,$N$4:$T$4)/100)))^2))</f>
        <v>0.00658850658087256</v>
      </c>
      <c r="AJ792" s="7" cm="1">
        <f t="array" ref="AJ792">SUMPRODUCT(N792:T792,$N$3:$T$3)/100</f>
        <v>1.89667619883395</v>
      </c>
      <c r="AK792" s="7" cm="1">
        <f t="array" ref="AK792">SUMPRODUCT(N792:T792/100,($N$3:$T$3-(SUMPRODUCT(N792:T792,$N$3:$T$3)/100))^2)</f>
        <v>0.000917442947246056</v>
      </c>
      <c r="AL792" s="7" cm="1">
        <f t="array" ref="AL792">SUMPRODUCT(N792:T792/100,($N$2:$T$2-(SUMPRODUCT(N792:T792,$N$2:$T$2)/100))^2)</f>
        <v>0.334678895998864</v>
      </c>
      <c r="AM792" s="7" cm="1">
        <f t="array" ref="AM792">SUMPRODUCT(N792:T792,$N$2:$T$2)/100</f>
        <v>10.9341435326863</v>
      </c>
      <c r="AN792" s="1" cm="1">
        <f t="array" ref="AN792">SUMPRODUCT(N792:T792,$N$1:$T$1)/100</f>
        <v>1095.18694780133</v>
      </c>
      <c r="AO792" s="1" cm="1">
        <f t="array" ref="AO792">-8.314*SUMPRODUCT((N792:T792/100)*LN(N792:T792/100+0.000000000001))</f>
        <v>0.595408329143174</v>
      </c>
      <c r="AP792" s="1" cm="1">
        <f t="array" ref="AP792">SUMPRODUCT((N792:T792/100)^2)</f>
        <v>0.974529127938987</v>
      </c>
      <c r="AQ792" s="1" cm="1">
        <f t="array" ref="AQ792">1/SUMPRODUCT((N792:T792/100)^2)</f>
        <v>1.02613659390036</v>
      </c>
      <c r="AR792" s="1" t="s">
        <v>54</v>
      </c>
      <c r="AS792" s="6">
        <f t="shared" si="279"/>
        <v>0</v>
      </c>
      <c r="AT792" s="1">
        <v>999.85</v>
      </c>
      <c r="AU792" s="1">
        <v>1</v>
      </c>
      <c r="AV792" s="1">
        <v>0</v>
      </c>
      <c r="AW792" s="1">
        <v>199.85</v>
      </c>
      <c r="AX792" s="1">
        <v>1</v>
      </c>
      <c r="AY792" s="5">
        <f t="shared" si="280"/>
        <v>0</v>
      </c>
      <c r="AZ792" s="1">
        <f t="shared" si="281"/>
        <v>0</v>
      </c>
      <c r="BA792" s="1">
        <f t="shared" si="282"/>
        <v>199.85</v>
      </c>
      <c r="BB792" s="1">
        <f t="shared" si="283"/>
        <v>800</v>
      </c>
      <c r="BC792" s="1" t="s">
        <v>51</v>
      </c>
      <c r="BD792" s="1">
        <v>80</v>
      </c>
      <c r="BE792" s="1" t="s">
        <v>52</v>
      </c>
      <c r="BF792" s="1" t="s">
        <v>52</v>
      </c>
      <c r="BG792" s="1">
        <v>38</v>
      </c>
      <c r="BH792" s="1">
        <f t="shared" si="284"/>
        <v>-1.69549519214767</v>
      </c>
      <c r="BI792" s="1">
        <f t="shared" si="285"/>
        <v>1.15615284385716</v>
      </c>
    </row>
    <row r="793" spans="1:61">
      <c r="A793" s="1">
        <v>1213</v>
      </c>
      <c r="B793" s="1" t="s">
        <v>101</v>
      </c>
      <c r="C793" s="1" t="str">
        <f>_xlfn.XLOOKUP(A793,All!$A:$A,All!$C:$C,"")</f>
        <v>Cu-Cr-Zr</v>
      </c>
      <c r="D793" s="1">
        <v>1</v>
      </c>
      <c r="E793" s="1" t="s">
        <v>1344</v>
      </c>
      <c r="F793" s="1">
        <f t="shared" si="264"/>
        <v>98.9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0.1</v>
      </c>
      <c r="M793" s="1" t="s">
        <v>1345</v>
      </c>
      <c r="N793" s="1" cm="1">
        <f t="array" ref="N793">(F793/$F$4)/SUMPRODUCT($F793:$L793/$F$4:$L$4)*100</f>
        <v>98.7106810357743</v>
      </c>
      <c r="O793" s="1" cm="1">
        <f t="array" ref="O793">(G793/$G$4)/SUMPRODUCT($F793:$L793/$F$4:$L$4)*100</f>
        <v>0</v>
      </c>
      <c r="P793" s="1" cm="1">
        <f t="array" ref="P793">(H793/$H$4)/SUMPRODUCT($F793:$L793/$F$4:$L$4)*100</f>
        <v>1.21979300910277</v>
      </c>
      <c r="Q793" s="1" cm="1">
        <f t="array" ref="Q793">(I793/$I$4)/SUMPRODUCT($F793:$L793/$F$4:$L$4)*100</f>
        <v>0</v>
      </c>
      <c r="R793" s="1" cm="1">
        <f t="array" ref="R793">(J793/$J$4)/SUMPRODUCT($F793:$L793/$F$4:$L$4)*100</f>
        <v>0</v>
      </c>
      <c r="S793" s="1" cm="1">
        <f t="array" ref="S793">(K793/$K$4)/SUMPRODUCT($F793:$L793/$F$4:$L$4)*100</f>
        <v>0</v>
      </c>
      <c r="T793" s="1" cm="1">
        <f t="array" ref="T793">(L793/$L$4)/SUMPRODUCT($F793:$L793/$F$4:$L$4)*100</f>
        <v>0.0695259551228926</v>
      </c>
      <c r="U793" s="1">
        <f t="shared" si="265"/>
        <v>100</v>
      </c>
      <c r="V793" s="1">
        <f t="shared" si="266"/>
        <v>0</v>
      </c>
      <c r="W793" s="1">
        <f t="shared" si="267"/>
        <v>0</v>
      </c>
      <c r="X793" s="1">
        <f t="shared" si="268"/>
        <v>0</v>
      </c>
      <c r="Y793" s="1">
        <f t="shared" si="269"/>
        <v>0</v>
      </c>
      <c r="Z793" s="1">
        <f t="shared" si="270"/>
        <v>0</v>
      </c>
      <c r="AA793" s="1">
        <f t="shared" si="271"/>
        <v>10</v>
      </c>
      <c r="AB793" s="1">
        <f t="shared" si="272"/>
        <v>1.1</v>
      </c>
      <c r="AC793" s="1">
        <f t="shared" si="273"/>
        <v>0.1</v>
      </c>
      <c r="AD793" s="1">
        <f t="shared" si="274"/>
        <v>1.21979300910277</v>
      </c>
      <c r="AE793" s="1">
        <f t="shared" si="275"/>
        <v>0</v>
      </c>
      <c r="AF793" s="1">
        <f t="shared" si="276"/>
        <v>0</v>
      </c>
      <c r="AG793" s="1">
        <f t="shared" si="277"/>
        <v>0</v>
      </c>
      <c r="AH793" s="7">
        <f t="shared" si="278"/>
        <v>0.0128931896422567</v>
      </c>
      <c r="AI793" s="7" cm="1">
        <f t="array" ref="AI793">SQRT(SUMPRODUCT(N793:T793/100,(1-($N$4:$T$4/(SUMPRODUCT(N793:T793,$N$4:$T$4)/100)))^2))</f>
        <v>0.00658850658087256</v>
      </c>
      <c r="AJ793" s="7" cm="1">
        <f t="array" ref="AJ793">SUMPRODUCT(N793:T793,$N$3:$T$3)/100</f>
        <v>1.89667619883395</v>
      </c>
      <c r="AK793" s="7" cm="1">
        <f t="array" ref="AK793">SUMPRODUCT(N793:T793/100,($N$3:$T$3-(SUMPRODUCT(N793:T793,$N$3:$T$3)/100))^2)</f>
        <v>0.000917442947246056</v>
      </c>
      <c r="AL793" s="7" cm="1">
        <f t="array" ref="AL793">SUMPRODUCT(N793:T793/100,($N$2:$T$2-(SUMPRODUCT(N793:T793,$N$2:$T$2)/100))^2)</f>
        <v>0.334678895998864</v>
      </c>
      <c r="AM793" s="7" cm="1">
        <f t="array" ref="AM793">SUMPRODUCT(N793:T793,$N$2:$T$2)/100</f>
        <v>10.9341435326863</v>
      </c>
      <c r="AN793" s="1" cm="1">
        <f t="array" ref="AN793">SUMPRODUCT(N793:T793,$N$1:$T$1)/100</f>
        <v>1095.18694780133</v>
      </c>
      <c r="AO793" s="1" cm="1">
        <f t="array" ref="AO793">-8.314*SUMPRODUCT((N793:T793/100)*LN(N793:T793/100+0.000000000001))</f>
        <v>0.595408329143174</v>
      </c>
      <c r="AP793" s="1" cm="1">
        <f t="array" ref="AP793">SUMPRODUCT((N793:T793/100)^2)</f>
        <v>0.974529127938987</v>
      </c>
      <c r="AQ793" s="1" cm="1">
        <f t="array" ref="AQ793">1/SUMPRODUCT((N793:T793/100)^2)</f>
        <v>1.02613659390036</v>
      </c>
      <c r="AR793" s="1" t="s">
        <v>54</v>
      </c>
      <c r="AS793" s="6">
        <f t="shared" si="279"/>
        <v>0</v>
      </c>
      <c r="AT793" s="1">
        <v>999.85</v>
      </c>
      <c r="AU793" s="1">
        <v>1</v>
      </c>
      <c r="AV793" s="1">
        <v>0</v>
      </c>
      <c r="AW793" s="1">
        <v>249.85</v>
      </c>
      <c r="AX793" s="1">
        <v>1</v>
      </c>
      <c r="AY793" s="5">
        <f t="shared" si="280"/>
        <v>0</v>
      </c>
      <c r="AZ793" s="1">
        <f t="shared" si="281"/>
        <v>0</v>
      </c>
      <c r="BA793" s="1">
        <f t="shared" si="282"/>
        <v>249.85</v>
      </c>
      <c r="BB793" s="1">
        <f t="shared" si="283"/>
        <v>750</v>
      </c>
      <c r="BC793" s="1" t="s">
        <v>51</v>
      </c>
      <c r="BD793" s="1">
        <v>81</v>
      </c>
      <c r="BE793" s="1" t="s">
        <v>52</v>
      </c>
      <c r="BF793" s="1" t="s">
        <v>52</v>
      </c>
      <c r="BG793" s="1">
        <v>38</v>
      </c>
      <c r="BH793" s="1">
        <f t="shared" si="284"/>
        <v>-1.6826342670891</v>
      </c>
      <c r="BI793" s="1">
        <f t="shared" si="285"/>
        <v>1.15366382320943</v>
      </c>
    </row>
    <row r="794" spans="1:61">
      <c r="A794" s="1">
        <v>1203</v>
      </c>
      <c r="B794" s="1" t="s">
        <v>101</v>
      </c>
      <c r="C794" s="1" t="str">
        <f>_xlfn.XLOOKUP(A794,All!$A:$A,All!$C:$C,"")</f>
        <v>Cu-Cr-Zr</v>
      </c>
      <c r="D794" s="1">
        <v>1</v>
      </c>
      <c r="E794" s="1" t="s">
        <v>1344</v>
      </c>
      <c r="F794" s="1">
        <f t="shared" si="264"/>
        <v>99.42</v>
      </c>
      <c r="G794" s="1">
        <v>0</v>
      </c>
      <c r="H794" s="1">
        <v>0.5</v>
      </c>
      <c r="I794" s="1">
        <v>0</v>
      </c>
      <c r="J794" s="1">
        <v>0</v>
      </c>
      <c r="K794" s="1">
        <v>0</v>
      </c>
      <c r="L794" s="1">
        <v>0.08</v>
      </c>
      <c r="M794" s="1" t="s">
        <v>1345</v>
      </c>
      <c r="N794" s="1" cm="1">
        <f t="array" ref="N794">(F794/$F$4)/SUMPRODUCT($F794:$L794/$F$4:$L$4)*100</f>
        <v>99.3337845568616</v>
      </c>
      <c r="O794" s="1" cm="1">
        <f t="array" ref="O794">(G794/$G$4)/SUMPRODUCT($F794:$L794/$F$4:$L$4)*100</f>
        <v>0</v>
      </c>
      <c r="P794" s="1" cm="1">
        <f t="array" ref="P794">(H794/$H$4)/SUMPRODUCT($F794:$L794/$F$4:$L$4)*100</f>
        <v>0.610536328941023</v>
      </c>
      <c r="Q794" s="1" cm="1">
        <f t="array" ref="Q794">(I794/$I$4)/SUMPRODUCT($F794:$L794/$F$4:$L$4)*100</f>
        <v>0</v>
      </c>
      <c r="R794" s="1" cm="1">
        <f t="array" ref="R794">(J794/$J$4)/SUMPRODUCT($F794:$L794/$F$4:$L$4)*100</f>
        <v>0</v>
      </c>
      <c r="S794" s="1" cm="1">
        <f t="array" ref="S794">(K794/$K$4)/SUMPRODUCT($F794:$L794/$F$4:$L$4)*100</f>
        <v>0</v>
      </c>
      <c r="T794" s="1" cm="1">
        <f t="array" ref="T794">(L794/$L$4)/SUMPRODUCT($F794:$L794/$F$4:$L$4)*100</f>
        <v>0.0556791141973471</v>
      </c>
      <c r="U794" s="1">
        <f t="shared" si="265"/>
        <v>100</v>
      </c>
      <c r="V794" s="1">
        <f t="shared" si="266"/>
        <v>0</v>
      </c>
      <c r="W794" s="1">
        <f t="shared" si="267"/>
        <v>0</v>
      </c>
      <c r="X794" s="1">
        <f t="shared" si="268"/>
        <v>0</v>
      </c>
      <c r="Y794" s="1">
        <f t="shared" si="269"/>
        <v>0</v>
      </c>
      <c r="Z794" s="1">
        <f t="shared" si="270"/>
        <v>0</v>
      </c>
      <c r="AA794" s="1">
        <f t="shared" si="271"/>
        <v>6.25</v>
      </c>
      <c r="AB794" s="1">
        <f t="shared" si="272"/>
        <v>0.58</v>
      </c>
      <c r="AC794" s="1">
        <f t="shared" si="273"/>
        <v>0.04</v>
      </c>
      <c r="AD794" s="1">
        <f t="shared" si="274"/>
        <v>1.22107265788205</v>
      </c>
      <c r="AE794" s="1">
        <f t="shared" si="275"/>
        <v>0</v>
      </c>
      <c r="AF794" s="1">
        <f t="shared" si="276"/>
        <v>0</v>
      </c>
      <c r="AG794" s="1">
        <f t="shared" si="277"/>
        <v>0</v>
      </c>
      <c r="AH794" s="7">
        <f t="shared" si="278"/>
        <v>0.0066621544313837</v>
      </c>
      <c r="AI794" s="7" cm="1">
        <f t="array" ref="AI794">SQRT(SUMPRODUCT(N794:T794/100,(1-($N$4:$T$4/(SUMPRODUCT(N794:T794,$N$4:$T$4)/100)))^2))</f>
        <v>0.00589664224399233</v>
      </c>
      <c r="AJ794" s="7" cm="1">
        <f t="array" ref="AJ794">SUMPRODUCT(N794:T794,$N$3:$T$3)/100</f>
        <v>1.89821734185962</v>
      </c>
      <c r="AK794" s="7" cm="1">
        <f t="array" ref="AK794">SUMPRODUCT(N794:T794/100,($N$3:$T$3-(SUMPRODUCT(N794:T794,$N$3:$T$3)/100))^2)</f>
        <v>0.000529392497451735</v>
      </c>
      <c r="AL794" s="7" cm="1">
        <f t="array" ref="AL794">SUMPRODUCT(N794:T794/100,($N$2:$T$2-(SUMPRODUCT(N794:T794,$N$2:$T$2)/100))^2)</f>
        <v>0.178731812013285</v>
      </c>
      <c r="AM794" s="7" cm="1">
        <f t="array" ref="AM794">SUMPRODUCT(N794:T794,$N$2:$T$2)/100</f>
        <v>10.9655756455591</v>
      </c>
      <c r="AN794" s="1" cm="1">
        <f t="array" ref="AN794">SUMPRODUCT(N794:T794,$N$1:$T$1)/100</f>
        <v>1090.0698694219</v>
      </c>
      <c r="AO794" s="1" cm="1">
        <f t="array" ref="AO794">-8.314*SUMPRODUCT((N794:T794/100)*LN(N794:T794/100+0.000000000001))</f>
        <v>0.348696286721509</v>
      </c>
      <c r="AP794" s="1" cm="1">
        <f t="array" ref="AP794">SUMPRODUCT((N794:T794/100)^2)</f>
        <v>0.986757660916172</v>
      </c>
      <c r="AQ794" s="1" cm="1">
        <f t="array" ref="AQ794">1/SUMPRODUCT((N794:T794/100)^2)</f>
        <v>1.01342005196244</v>
      </c>
      <c r="AR794" s="1" t="s">
        <v>54</v>
      </c>
      <c r="AS794" s="6">
        <f t="shared" si="279"/>
        <v>0</v>
      </c>
      <c r="AT794" s="1">
        <v>999.85</v>
      </c>
      <c r="AU794" s="1">
        <v>1</v>
      </c>
      <c r="AV794" s="1">
        <v>0</v>
      </c>
      <c r="AW794" s="1">
        <v>199.85</v>
      </c>
      <c r="AX794" s="1">
        <v>1</v>
      </c>
      <c r="AY794" s="5">
        <f t="shared" si="280"/>
        <v>0</v>
      </c>
      <c r="AZ794" s="1">
        <f t="shared" si="281"/>
        <v>0</v>
      </c>
      <c r="BA794" s="1">
        <f t="shared" si="282"/>
        <v>199.85</v>
      </c>
      <c r="BB794" s="1">
        <f t="shared" si="283"/>
        <v>800</v>
      </c>
      <c r="BC794" s="1" t="s">
        <v>51</v>
      </c>
      <c r="BD794" s="1">
        <v>75</v>
      </c>
      <c r="BE794" s="1" t="s">
        <v>52</v>
      </c>
      <c r="BF794" s="1" t="s">
        <v>52</v>
      </c>
      <c r="BG794" s="1">
        <v>37</v>
      </c>
      <c r="BH794" s="1">
        <f t="shared" si="284"/>
        <v>-1.75979981744049</v>
      </c>
      <c r="BI794" s="1">
        <f t="shared" si="285"/>
        <v>1.17590341402158</v>
      </c>
    </row>
    <row r="795" spans="1:61">
      <c r="A795" s="1">
        <v>1204</v>
      </c>
      <c r="B795" s="1" t="s">
        <v>101</v>
      </c>
      <c r="C795" s="1" t="str">
        <f>_xlfn.XLOOKUP(A795,All!$A:$A,All!$C:$C,"")</f>
        <v>Cu-Cr-Zr</v>
      </c>
      <c r="D795" s="1">
        <v>1</v>
      </c>
      <c r="E795" s="1" t="s">
        <v>1344</v>
      </c>
      <c r="F795" s="1">
        <f t="shared" si="264"/>
        <v>99.42</v>
      </c>
      <c r="G795" s="1">
        <v>0</v>
      </c>
      <c r="H795" s="1">
        <v>0.5</v>
      </c>
      <c r="I795" s="1">
        <v>0</v>
      </c>
      <c r="J795" s="1">
        <v>0</v>
      </c>
      <c r="K795" s="1">
        <v>0</v>
      </c>
      <c r="L795" s="1">
        <v>0.08</v>
      </c>
      <c r="M795" s="1" t="s">
        <v>1345</v>
      </c>
      <c r="N795" s="1" cm="1">
        <f t="array" ref="N795">(F795/$F$4)/SUMPRODUCT($F795:$L795/$F$4:$L$4)*100</f>
        <v>99.3337845568616</v>
      </c>
      <c r="O795" s="1" cm="1">
        <f t="array" ref="O795">(G795/$G$4)/SUMPRODUCT($F795:$L795/$F$4:$L$4)*100</f>
        <v>0</v>
      </c>
      <c r="P795" s="1" cm="1">
        <f t="array" ref="P795">(H795/$H$4)/SUMPRODUCT($F795:$L795/$F$4:$L$4)*100</f>
        <v>0.610536328941023</v>
      </c>
      <c r="Q795" s="1" cm="1">
        <f t="array" ref="Q795">(I795/$I$4)/SUMPRODUCT($F795:$L795/$F$4:$L$4)*100</f>
        <v>0</v>
      </c>
      <c r="R795" s="1" cm="1">
        <f t="array" ref="R795">(J795/$J$4)/SUMPRODUCT($F795:$L795/$F$4:$L$4)*100</f>
        <v>0</v>
      </c>
      <c r="S795" s="1" cm="1">
        <f t="array" ref="S795">(K795/$K$4)/SUMPRODUCT($F795:$L795/$F$4:$L$4)*100</f>
        <v>0</v>
      </c>
      <c r="T795" s="1" cm="1">
        <f t="array" ref="T795">(L795/$L$4)/SUMPRODUCT($F795:$L795/$F$4:$L$4)*100</f>
        <v>0.0556791141973471</v>
      </c>
      <c r="U795" s="1">
        <f t="shared" si="265"/>
        <v>100</v>
      </c>
      <c r="V795" s="1">
        <f t="shared" si="266"/>
        <v>0</v>
      </c>
      <c r="W795" s="1">
        <f t="shared" si="267"/>
        <v>0</v>
      </c>
      <c r="X795" s="1">
        <f t="shared" si="268"/>
        <v>0</v>
      </c>
      <c r="Y795" s="1">
        <f t="shared" si="269"/>
        <v>0</v>
      </c>
      <c r="Z795" s="1">
        <f t="shared" si="270"/>
        <v>0</v>
      </c>
      <c r="AA795" s="1">
        <f t="shared" si="271"/>
        <v>6.25</v>
      </c>
      <c r="AB795" s="1">
        <f t="shared" si="272"/>
        <v>0.58</v>
      </c>
      <c r="AC795" s="1">
        <f t="shared" si="273"/>
        <v>0.04</v>
      </c>
      <c r="AD795" s="1">
        <f t="shared" si="274"/>
        <v>1.22107265788205</v>
      </c>
      <c r="AE795" s="1">
        <f t="shared" si="275"/>
        <v>0</v>
      </c>
      <c r="AF795" s="1">
        <f t="shared" si="276"/>
        <v>0</v>
      </c>
      <c r="AG795" s="1">
        <f t="shared" si="277"/>
        <v>0</v>
      </c>
      <c r="AH795" s="7">
        <f t="shared" si="278"/>
        <v>0.0066621544313837</v>
      </c>
      <c r="AI795" s="7" cm="1">
        <f t="array" ref="AI795">SQRT(SUMPRODUCT(N795:T795/100,(1-($N$4:$T$4/(SUMPRODUCT(N795:T795,$N$4:$T$4)/100)))^2))</f>
        <v>0.00589664224399233</v>
      </c>
      <c r="AJ795" s="7" cm="1">
        <f t="array" ref="AJ795">SUMPRODUCT(N795:T795,$N$3:$T$3)/100</f>
        <v>1.89821734185962</v>
      </c>
      <c r="AK795" s="7" cm="1">
        <f t="array" ref="AK795">SUMPRODUCT(N795:T795/100,($N$3:$T$3-(SUMPRODUCT(N795:T795,$N$3:$T$3)/100))^2)</f>
        <v>0.000529392497451735</v>
      </c>
      <c r="AL795" s="7" cm="1">
        <f t="array" ref="AL795">SUMPRODUCT(N795:T795/100,($N$2:$T$2-(SUMPRODUCT(N795:T795,$N$2:$T$2)/100))^2)</f>
        <v>0.178731812013285</v>
      </c>
      <c r="AM795" s="7" cm="1">
        <f t="array" ref="AM795">SUMPRODUCT(N795:T795,$N$2:$T$2)/100</f>
        <v>10.9655756455591</v>
      </c>
      <c r="AN795" s="1" cm="1">
        <f t="array" ref="AN795">SUMPRODUCT(N795:T795,$N$1:$T$1)/100</f>
        <v>1090.0698694219</v>
      </c>
      <c r="AO795" s="1" cm="1">
        <f t="array" ref="AO795">-8.314*SUMPRODUCT((N795:T795/100)*LN(N795:T795/100+0.000000000001))</f>
        <v>0.348696286721509</v>
      </c>
      <c r="AP795" s="1" cm="1">
        <f t="array" ref="AP795">SUMPRODUCT((N795:T795/100)^2)</f>
        <v>0.986757660916172</v>
      </c>
      <c r="AQ795" s="1" cm="1">
        <f t="array" ref="AQ795">1/SUMPRODUCT((N795:T795/100)^2)</f>
        <v>1.01342005196244</v>
      </c>
      <c r="AR795" s="1" t="s">
        <v>54</v>
      </c>
      <c r="AS795" s="6">
        <f t="shared" si="279"/>
        <v>0</v>
      </c>
      <c r="AT795" s="1">
        <v>999.85</v>
      </c>
      <c r="AU795" s="1">
        <v>1</v>
      </c>
      <c r="AV795" s="1">
        <v>0</v>
      </c>
      <c r="AW795" s="1">
        <v>249.85</v>
      </c>
      <c r="AX795" s="1">
        <v>1</v>
      </c>
      <c r="AY795" s="5">
        <f t="shared" si="280"/>
        <v>0</v>
      </c>
      <c r="AZ795" s="1">
        <f t="shared" si="281"/>
        <v>0</v>
      </c>
      <c r="BA795" s="1">
        <f t="shared" si="282"/>
        <v>249.85</v>
      </c>
      <c r="BB795" s="1">
        <f t="shared" si="283"/>
        <v>750</v>
      </c>
      <c r="BC795" s="1" t="s">
        <v>51</v>
      </c>
      <c r="BD795" s="1">
        <v>75</v>
      </c>
      <c r="BE795" s="1" t="s">
        <v>52</v>
      </c>
      <c r="BF795" s="1" t="s">
        <v>52</v>
      </c>
      <c r="BG795" s="1">
        <v>37</v>
      </c>
      <c r="BH795" s="1">
        <f t="shared" si="284"/>
        <v>-1.75979981744049</v>
      </c>
      <c r="BI795" s="1">
        <f t="shared" si="285"/>
        <v>1.17590341402158</v>
      </c>
    </row>
    <row r="796" spans="1:61">
      <c r="A796" s="1">
        <v>1211</v>
      </c>
      <c r="B796" s="1" t="s">
        <v>101</v>
      </c>
      <c r="C796" s="1" t="str">
        <f>_xlfn.XLOOKUP(A796,All!$A:$A,All!$C:$C,"")</f>
        <v>Cu-Cr-Zr</v>
      </c>
      <c r="D796" s="1">
        <v>1</v>
      </c>
      <c r="E796" s="1" t="s">
        <v>1344</v>
      </c>
      <c r="F796" s="1">
        <f t="shared" si="264"/>
        <v>98.9</v>
      </c>
      <c r="G796" s="1">
        <v>0</v>
      </c>
      <c r="H796" s="1">
        <v>1</v>
      </c>
      <c r="I796" s="1">
        <v>0</v>
      </c>
      <c r="J796" s="1">
        <v>0</v>
      </c>
      <c r="K796" s="1">
        <v>0</v>
      </c>
      <c r="L796" s="1">
        <v>0.1</v>
      </c>
      <c r="M796" s="1" t="s">
        <v>1345</v>
      </c>
      <c r="N796" s="1" cm="1">
        <f t="array" ref="N796">(F796/$F$4)/SUMPRODUCT($F796:$L796/$F$4:$L$4)*100</f>
        <v>98.7106810357743</v>
      </c>
      <c r="O796" s="1" cm="1">
        <f t="array" ref="O796">(G796/$G$4)/SUMPRODUCT($F796:$L796/$F$4:$L$4)*100</f>
        <v>0</v>
      </c>
      <c r="P796" s="1" cm="1">
        <f t="array" ref="P796">(H796/$H$4)/SUMPRODUCT($F796:$L796/$F$4:$L$4)*100</f>
        <v>1.21979300910277</v>
      </c>
      <c r="Q796" s="1" cm="1">
        <f t="array" ref="Q796">(I796/$I$4)/SUMPRODUCT($F796:$L796/$F$4:$L$4)*100</f>
        <v>0</v>
      </c>
      <c r="R796" s="1" cm="1">
        <f t="array" ref="R796">(J796/$J$4)/SUMPRODUCT($F796:$L796/$F$4:$L$4)*100</f>
        <v>0</v>
      </c>
      <c r="S796" s="1" cm="1">
        <f t="array" ref="S796">(K796/$K$4)/SUMPRODUCT($F796:$L796/$F$4:$L$4)*100</f>
        <v>0</v>
      </c>
      <c r="T796" s="1" cm="1">
        <f t="array" ref="T796">(L796/$L$4)/SUMPRODUCT($F796:$L796/$F$4:$L$4)*100</f>
        <v>0.0695259551228926</v>
      </c>
      <c r="U796" s="1">
        <f t="shared" si="265"/>
        <v>100</v>
      </c>
      <c r="V796" s="1">
        <f t="shared" si="266"/>
        <v>0</v>
      </c>
      <c r="W796" s="1">
        <f t="shared" si="267"/>
        <v>0</v>
      </c>
      <c r="X796" s="1">
        <f t="shared" si="268"/>
        <v>0</v>
      </c>
      <c r="Y796" s="1">
        <f t="shared" si="269"/>
        <v>0</v>
      </c>
      <c r="Z796" s="1">
        <f t="shared" si="270"/>
        <v>0</v>
      </c>
      <c r="AA796" s="1">
        <f t="shared" si="271"/>
        <v>10</v>
      </c>
      <c r="AB796" s="1">
        <f t="shared" si="272"/>
        <v>1.1</v>
      </c>
      <c r="AC796" s="1">
        <f t="shared" si="273"/>
        <v>0.1</v>
      </c>
      <c r="AD796" s="1">
        <f t="shared" si="274"/>
        <v>1.21979300910277</v>
      </c>
      <c r="AE796" s="1">
        <f t="shared" si="275"/>
        <v>0</v>
      </c>
      <c r="AF796" s="1">
        <f t="shared" si="276"/>
        <v>0</v>
      </c>
      <c r="AG796" s="1">
        <f t="shared" si="277"/>
        <v>0</v>
      </c>
      <c r="AH796" s="7">
        <f t="shared" si="278"/>
        <v>0.0128931896422567</v>
      </c>
      <c r="AI796" s="7" cm="1">
        <f t="array" ref="AI796">SQRT(SUMPRODUCT(N796:T796/100,(1-($N$4:$T$4/(SUMPRODUCT(N796:T796,$N$4:$T$4)/100)))^2))</f>
        <v>0.00658850658087256</v>
      </c>
      <c r="AJ796" s="7" cm="1">
        <f t="array" ref="AJ796">SUMPRODUCT(N796:T796,$N$3:$T$3)/100</f>
        <v>1.89667619883395</v>
      </c>
      <c r="AK796" s="7" cm="1">
        <f t="array" ref="AK796">SUMPRODUCT(N796:T796/100,($N$3:$T$3-(SUMPRODUCT(N796:T796,$N$3:$T$3)/100))^2)</f>
        <v>0.000917442947246056</v>
      </c>
      <c r="AL796" s="7" cm="1">
        <f t="array" ref="AL796">SUMPRODUCT(N796:T796/100,($N$2:$T$2-(SUMPRODUCT(N796:T796,$N$2:$T$2)/100))^2)</f>
        <v>0.334678895998864</v>
      </c>
      <c r="AM796" s="7" cm="1">
        <f t="array" ref="AM796">SUMPRODUCT(N796:T796,$N$2:$T$2)/100</f>
        <v>10.9341435326863</v>
      </c>
      <c r="AN796" s="1" cm="1">
        <f t="array" ref="AN796">SUMPRODUCT(N796:T796,$N$1:$T$1)/100</f>
        <v>1095.18694780133</v>
      </c>
      <c r="AO796" s="1" cm="1">
        <f t="array" ref="AO796">-8.314*SUMPRODUCT((N796:T796/100)*LN(N796:T796/100+0.000000000001))</f>
        <v>0.595408329143174</v>
      </c>
      <c r="AP796" s="1" cm="1">
        <f t="array" ref="AP796">SUMPRODUCT((N796:T796/100)^2)</f>
        <v>0.974529127938987</v>
      </c>
      <c r="AQ796" s="1" cm="1">
        <f t="array" ref="AQ796">1/SUMPRODUCT((N796:T796/100)^2)</f>
        <v>1.02613659390036</v>
      </c>
      <c r="AR796" s="1" t="s">
        <v>54</v>
      </c>
      <c r="AS796" s="6">
        <f t="shared" si="279"/>
        <v>0</v>
      </c>
      <c r="AT796" s="1">
        <v>999.85</v>
      </c>
      <c r="AU796" s="1">
        <v>1</v>
      </c>
      <c r="AV796" s="1">
        <v>0</v>
      </c>
      <c r="AW796" s="1">
        <v>99.85</v>
      </c>
      <c r="AX796" s="1">
        <v>1</v>
      </c>
      <c r="AY796" s="5">
        <f t="shared" si="280"/>
        <v>0</v>
      </c>
      <c r="AZ796" s="1">
        <f t="shared" si="281"/>
        <v>0</v>
      </c>
      <c r="BA796" s="1">
        <f t="shared" si="282"/>
        <v>99.85</v>
      </c>
      <c r="BB796" s="1">
        <f t="shared" si="283"/>
        <v>900</v>
      </c>
      <c r="BC796" s="1" t="s">
        <v>51</v>
      </c>
      <c r="BD796" s="1">
        <v>86</v>
      </c>
      <c r="BE796" s="1" t="s">
        <v>52</v>
      </c>
      <c r="BF796" s="1" t="s">
        <v>52</v>
      </c>
      <c r="BG796" s="1">
        <v>37</v>
      </c>
      <c r="BH796" s="1">
        <f t="shared" si="284"/>
        <v>-1.61832964179627</v>
      </c>
      <c r="BI796" s="1">
        <f t="shared" si="285"/>
        <v>1.14869832591629</v>
      </c>
    </row>
    <row r="797" spans="1:61">
      <c r="A797" s="1">
        <v>1225</v>
      </c>
      <c r="B797" s="1" t="s">
        <v>101</v>
      </c>
      <c r="C797" s="1" t="str">
        <f>_xlfn.XLOOKUP(A797,All!$A:$A,All!$C:$C,"")</f>
        <v>Cu-Cr-Zr</v>
      </c>
      <c r="D797" s="1">
        <v>1</v>
      </c>
      <c r="E797" s="1" t="s">
        <v>1344</v>
      </c>
      <c r="F797" s="1">
        <f t="shared" si="264"/>
        <v>99.2</v>
      </c>
      <c r="G797" s="1">
        <v>0</v>
      </c>
      <c r="H797" s="1">
        <v>0.3</v>
      </c>
      <c r="I797" s="1">
        <v>0</v>
      </c>
      <c r="J797" s="1">
        <v>0</v>
      </c>
      <c r="K797" s="1">
        <v>0</v>
      </c>
      <c r="L797" s="1">
        <v>0.5</v>
      </c>
      <c r="M797" s="1" t="s">
        <v>1345</v>
      </c>
      <c r="N797" s="1" cm="1">
        <f t="array" ref="N797">(F797/$F$4)/SUMPRODUCT($F797:$L797/$F$4:$L$4)*100</f>
        <v>99.2844550881716</v>
      </c>
      <c r="O797" s="1" cm="1">
        <f t="array" ref="O797">(G797/$G$4)/SUMPRODUCT($F797:$L797/$F$4:$L$4)*100</f>
        <v>0</v>
      </c>
      <c r="P797" s="1" cm="1">
        <f t="array" ref="P797">(H797/$H$4)/SUMPRODUCT($F797:$L797/$F$4:$L$4)*100</f>
        <v>0.366951884580042</v>
      </c>
      <c r="Q797" s="1" cm="1">
        <f t="array" ref="Q797">(I797/$I$4)/SUMPRODUCT($F797:$L797/$F$4:$L$4)*100</f>
        <v>0</v>
      </c>
      <c r="R797" s="1" cm="1">
        <f t="array" ref="R797">(J797/$J$4)/SUMPRODUCT($F797:$L797/$F$4:$L$4)*100</f>
        <v>0</v>
      </c>
      <c r="S797" s="1" cm="1">
        <f t="array" ref="S797">(K797/$K$4)/SUMPRODUCT($F797:$L797/$F$4:$L$4)*100</f>
        <v>0</v>
      </c>
      <c r="T797" s="1" cm="1">
        <f t="array" ref="T797">(L797/$L$4)/SUMPRODUCT($F797:$L797/$F$4:$L$4)*100</f>
        <v>0.348593027248382</v>
      </c>
      <c r="U797" s="1">
        <f t="shared" si="265"/>
        <v>100</v>
      </c>
      <c r="V797" s="1">
        <f t="shared" si="266"/>
        <v>0</v>
      </c>
      <c r="W797" s="1">
        <f t="shared" si="267"/>
        <v>0</v>
      </c>
      <c r="X797" s="1">
        <f t="shared" si="268"/>
        <v>0</v>
      </c>
      <c r="Y797" s="1">
        <f t="shared" si="269"/>
        <v>0</v>
      </c>
      <c r="Z797" s="1">
        <f t="shared" si="270"/>
        <v>0</v>
      </c>
      <c r="AA797" s="1">
        <f t="shared" si="271"/>
        <v>0.6</v>
      </c>
      <c r="AB797" s="1">
        <f t="shared" si="272"/>
        <v>0.8</v>
      </c>
      <c r="AC797" s="1">
        <f t="shared" si="273"/>
        <v>0.15</v>
      </c>
      <c r="AD797" s="1">
        <f t="shared" si="274"/>
        <v>1.22317294860014</v>
      </c>
      <c r="AE797" s="1">
        <f t="shared" si="275"/>
        <v>0</v>
      </c>
      <c r="AF797" s="1">
        <f t="shared" si="276"/>
        <v>0</v>
      </c>
      <c r="AG797" s="1">
        <f t="shared" si="277"/>
        <v>0</v>
      </c>
      <c r="AH797" s="7">
        <f t="shared" si="278"/>
        <v>0.00715544911828417</v>
      </c>
      <c r="AI797" s="7" cm="1">
        <f t="array" ref="AI797">SQRT(SUMPRODUCT(N797:T797/100,(1-($N$4:$T$4/(SUMPRODUCT(N797:T797,$N$4:$T$4)/100)))^2))</f>
        <v>0.0147218625548073</v>
      </c>
      <c r="AJ797" s="7" cm="1">
        <f t="array" ref="AJ797">SUMPRODUCT(N797:T797,$N$3:$T$3)/100</f>
        <v>1.89713233522169</v>
      </c>
      <c r="AK797" s="7" cm="1">
        <f t="array" ref="AK797">SUMPRODUCT(N797:T797/100,($N$3:$T$3-(SUMPRODUCT(N797:T797,$N$3:$T$3)/100))^2)</f>
        <v>0.00133571952976735</v>
      </c>
      <c r="AL797" s="7" cm="1">
        <f t="array" ref="AL797">SUMPRODUCT(N797:T797/100,($N$2:$T$2-(SUMPRODUCT(N797:T797,$N$2:$T$2)/100))^2)</f>
        <v>0.260721068421257</v>
      </c>
      <c r="AM797" s="7" cm="1">
        <f t="array" ref="AM797">SUMPRODUCT(N797:T797,$N$2:$T$2)/100</f>
        <v>10.9572508938636</v>
      </c>
      <c r="AN797" s="1" cm="1">
        <f t="array" ref="AN797">SUMPRODUCT(N797:T797,$N$1:$T$1)/100</f>
        <v>1090.32322987173</v>
      </c>
      <c r="AO797" s="1" cm="1">
        <f t="array" ref="AO797">-8.314*SUMPRODUCT((N797:T797/100)*LN(N797:T797/100+0.000000000001))</f>
        <v>0.394368598924577</v>
      </c>
      <c r="AP797" s="1" cm="1">
        <f t="array" ref="AP797">SUMPRODUCT((N797:T797/100)^2)</f>
        <v>0.98576591929394</v>
      </c>
      <c r="AQ797" s="1" cm="1">
        <f t="array" ref="AQ797">1/SUMPRODUCT((N797:T797/100)^2)</f>
        <v>1.01443961535641</v>
      </c>
      <c r="AR797" s="1" t="s">
        <v>54</v>
      </c>
      <c r="AS797" s="6">
        <f t="shared" si="279"/>
        <v>0</v>
      </c>
      <c r="AT797" s="1">
        <v>999.85</v>
      </c>
      <c r="AU797" s="1">
        <v>1</v>
      </c>
      <c r="AV797" s="1">
        <v>0</v>
      </c>
      <c r="AW797" s="1">
        <v>399.85</v>
      </c>
      <c r="AX797" s="1">
        <v>1</v>
      </c>
      <c r="AY797" s="5">
        <f t="shared" si="280"/>
        <v>0</v>
      </c>
      <c r="AZ797" s="1">
        <f t="shared" si="281"/>
        <v>0</v>
      </c>
      <c r="BA797" s="1">
        <f t="shared" si="282"/>
        <v>399.85</v>
      </c>
      <c r="BB797" s="1">
        <f t="shared" si="283"/>
        <v>600</v>
      </c>
      <c r="BC797" s="1" t="s">
        <v>51</v>
      </c>
      <c r="BD797" s="1">
        <v>88</v>
      </c>
      <c r="BE797" s="1" t="s">
        <v>52</v>
      </c>
      <c r="BF797" s="1" t="s">
        <v>52</v>
      </c>
      <c r="BG797" s="1">
        <v>37</v>
      </c>
      <c r="BH797" s="1">
        <f t="shared" si="284"/>
        <v>-1.59260779167914</v>
      </c>
      <c r="BI797" s="1">
        <f t="shared" si="285"/>
        <v>1.14378937187987</v>
      </c>
    </row>
    <row r="798" spans="1:61">
      <c r="A798" s="1">
        <v>1224</v>
      </c>
      <c r="B798" s="1" t="s">
        <v>101</v>
      </c>
      <c r="C798" s="1" t="str">
        <f>_xlfn.XLOOKUP(A798,All!$A:$A,All!$C:$C,"")</f>
        <v>Cu-Cr-Zr</v>
      </c>
      <c r="D798" s="1">
        <v>1</v>
      </c>
      <c r="E798" s="1" t="s">
        <v>1344</v>
      </c>
      <c r="F798" s="1">
        <f t="shared" si="264"/>
        <v>99.2</v>
      </c>
      <c r="G798" s="1">
        <v>0</v>
      </c>
      <c r="H798" s="1">
        <v>0.3</v>
      </c>
      <c r="I798" s="1">
        <v>0</v>
      </c>
      <c r="J798" s="1">
        <v>0</v>
      </c>
      <c r="K798" s="1">
        <v>0</v>
      </c>
      <c r="L798" s="1">
        <v>0.5</v>
      </c>
      <c r="M798" s="1" t="s">
        <v>1345</v>
      </c>
      <c r="N798" s="1" cm="1">
        <f t="array" ref="N798">(F798/$F$4)/SUMPRODUCT($F798:$L798/$F$4:$L$4)*100</f>
        <v>99.2844550881716</v>
      </c>
      <c r="O798" s="1" cm="1">
        <f t="array" ref="O798">(G798/$G$4)/SUMPRODUCT($F798:$L798/$F$4:$L$4)*100</f>
        <v>0</v>
      </c>
      <c r="P798" s="1" cm="1">
        <f t="array" ref="P798">(H798/$H$4)/SUMPRODUCT($F798:$L798/$F$4:$L$4)*100</f>
        <v>0.366951884580042</v>
      </c>
      <c r="Q798" s="1" cm="1">
        <f t="array" ref="Q798">(I798/$I$4)/SUMPRODUCT($F798:$L798/$F$4:$L$4)*100</f>
        <v>0</v>
      </c>
      <c r="R798" s="1" cm="1">
        <f t="array" ref="R798">(J798/$J$4)/SUMPRODUCT($F798:$L798/$F$4:$L$4)*100</f>
        <v>0</v>
      </c>
      <c r="S798" s="1" cm="1">
        <f t="array" ref="S798">(K798/$K$4)/SUMPRODUCT($F798:$L798/$F$4:$L$4)*100</f>
        <v>0</v>
      </c>
      <c r="T798" s="1" cm="1">
        <f t="array" ref="T798">(L798/$L$4)/SUMPRODUCT($F798:$L798/$F$4:$L$4)*100</f>
        <v>0.348593027248382</v>
      </c>
      <c r="U798" s="1">
        <f t="shared" si="265"/>
        <v>100</v>
      </c>
      <c r="V798" s="1">
        <f t="shared" si="266"/>
        <v>0</v>
      </c>
      <c r="W798" s="1">
        <f t="shared" si="267"/>
        <v>0</v>
      </c>
      <c r="X798" s="1">
        <f t="shared" si="268"/>
        <v>0</v>
      </c>
      <c r="Y798" s="1">
        <f t="shared" si="269"/>
        <v>0</v>
      </c>
      <c r="Z798" s="1">
        <f t="shared" si="270"/>
        <v>0</v>
      </c>
      <c r="AA798" s="1">
        <f t="shared" si="271"/>
        <v>0.6</v>
      </c>
      <c r="AB798" s="1">
        <f t="shared" si="272"/>
        <v>0.8</v>
      </c>
      <c r="AC798" s="1">
        <f t="shared" si="273"/>
        <v>0.15</v>
      </c>
      <c r="AD798" s="1">
        <f t="shared" si="274"/>
        <v>1.22317294860014</v>
      </c>
      <c r="AE798" s="1">
        <f t="shared" si="275"/>
        <v>0</v>
      </c>
      <c r="AF798" s="1">
        <f t="shared" si="276"/>
        <v>0</v>
      </c>
      <c r="AG798" s="1">
        <f t="shared" si="277"/>
        <v>0</v>
      </c>
      <c r="AH798" s="7">
        <f t="shared" si="278"/>
        <v>0.00715544911828417</v>
      </c>
      <c r="AI798" s="7" cm="1">
        <f t="array" ref="AI798">SQRT(SUMPRODUCT(N798:T798/100,(1-($N$4:$T$4/(SUMPRODUCT(N798:T798,$N$4:$T$4)/100)))^2))</f>
        <v>0.0147218625548073</v>
      </c>
      <c r="AJ798" s="7" cm="1">
        <f t="array" ref="AJ798">SUMPRODUCT(N798:T798,$N$3:$T$3)/100</f>
        <v>1.89713233522169</v>
      </c>
      <c r="AK798" s="7" cm="1">
        <f t="array" ref="AK798">SUMPRODUCT(N798:T798/100,($N$3:$T$3-(SUMPRODUCT(N798:T798,$N$3:$T$3)/100))^2)</f>
        <v>0.00133571952976735</v>
      </c>
      <c r="AL798" s="7" cm="1">
        <f t="array" ref="AL798">SUMPRODUCT(N798:T798/100,($N$2:$T$2-(SUMPRODUCT(N798:T798,$N$2:$T$2)/100))^2)</f>
        <v>0.260721068421257</v>
      </c>
      <c r="AM798" s="7" cm="1">
        <f t="array" ref="AM798">SUMPRODUCT(N798:T798,$N$2:$T$2)/100</f>
        <v>10.9572508938636</v>
      </c>
      <c r="AN798" s="1" cm="1">
        <f t="array" ref="AN798">SUMPRODUCT(N798:T798,$N$1:$T$1)/100</f>
        <v>1090.32322987173</v>
      </c>
      <c r="AO798" s="1" cm="1">
        <f t="array" ref="AO798">-8.314*SUMPRODUCT((N798:T798/100)*LN(N798:T798/100+0.000000000001))</f>
        <v>0.394368598924577</v>
      </c>
      <c r="AP798" s="1" cm="1">
        <f t="array" ref="AP798">SUMPRODUCT((N798:T798/100)^2)</f>
        <v>0.98576591929394</v>
      </c>
      <c r="AQ798" s="1" cm="1">
        <f t="array" ref="AQ798">1/SUMPRODUCT((N798:T798/100)^2)</f>
        <v>1.01443961535641</v>
      </c>
      <c r="AR798" s="1" t="s">
        <v>54</v>
      </c>
      <c r="AS798" s="6">
        <f t="shared" si="279"/>
        <v>0</v>
      </c>
      <c r="AT798" s="1">
        <v>999.85</v>
      </c>
      <c r="AU798" s="1">
        <v>1</v>
      </c>
      <c r="AV798" s="1">
        <v>0</v>
      </c>
      <c r="AW798" s="1">
        <v>349.85</v>
      </c>
      <c r="AX798" s="1">
        <v>1</v>
      </c>
      <c r="AY798" s="5">
        <f t="shared" si="280"/>
        <v>0</v>
      </c>
      <c r="AZ798" s="1">
        <f t="shared" si="281"/>
        <v>0</v>
      </c>
      <c r="BA798" s="1">
        <f t="shared" si="282"/>
        <v>349.85</v>
      </c>
      <c r="BB798" s="1">
        <f t="shared" si="283"/>
        <v>650</v>
      </c>
      <c r="BC798" s="1" t="s">
        <v>51</v>
      </c>
      <c r="BD798" s="1">
        <v>87</v>
      </c>
      <c r="BE798" s="1" t="s">
        <v>52</v>
      </c>
      <c r="BF798" s="1" t="s">
        <v>52</v>
      </c>
      <c r="BG798" s="1">
        <v>36</v>
      </c>
      <c r="BH798" s="1">
        <f t="shared" si="284"/>
        <v>-1.60546871673771</v>
      </c>
      <c r="BI798" s="1">
        <f t="shared" si="285"/>
        <v>1.15378304985468</v>
      </c>
    </row>
    <row r="799" spans="1:61">
      <c r="A799" s="2" t="s">
        <v>985</v>
      </c>
      <c r="B799" s="2" t="s">
        <v>986</v>
      </c>
      <c r="C799" s="1" t="str">
        <f>_xlfn.XLOOKUP(A799,All!$A:$A,All!$C:$C,"")</f>
        <v>Cu-Cr-Zr</v>
      </c>
      <c r="D799" s="1">
        <v>1</v>
      </c>
      <c r="E799" s="1" t="s">
        <v>1344</v>
      </c>
      <c r="F799" s="1">
        <f t="shared" si="264"/>
        <v>98.9</v>
      </c>
      <c r="G799" s="1">
        <v>0</v>
      </c>
      <c r="H799" s="1">
        <v>1</v>
      </c>
      <c r="I799" s="1">
        <v>0</v>
      </c>
      <c r="J799" s="1">
        <v>0</v>
      </c>
      <c r="K799" s="1">
        <v>0</v>
      </c>
      <c r="L799" s="1">
        <v>0.1</v>
      </c>
      <c r="M799" s="1" t="s">
        <v>1345</v>
      </c>
      <c r="N799" s="1" cm="1">
        <f t="array" ref="N799">(F799/$F$4)/SUMPRODUCT($F799:$L799/$F$4:$L$4)*100</f>
        <v>98.7106810357743</v>
      </c>
      <c r="O799" s="1" cm="1">
        <f t="array" ref="O799">(G799/$G$4)/SUMPRODUCT($F799:$L799/$F$4:$L$4)*100</f>
        <v>0</v>
      </c>
      <c r="P799" s="1" cm="1">
        <f t="array" ref="P799">(H799/$H$4)/SUMPRODUCT($F799:$L799/$F$4:$L$4)*100</f>
        <v>1.21979300910277</v>
      </c>
      <c r="Q799" s="1" cm="1">
        <f t="array" ref="Q799">(I799/$I$4)/SUMPRODUCT($F799:$L799/$F$4:$L$4)*100</f>
        <v>0</v>
      </c>
      <c r="R799" s="1" cm="1">
        <f t="array" ref="R799">(J799/$J$4)/SUMPRODUCT($F799:$L799/$F$4:$L$4)*100</f>
        <v>0</v>
      </c>
      <c r="S799" s="1" cm="1">
        <f t="array" ref="S799">(K799/$K$4)/SUMPRODUCT($F799:$L799/$F$4:$L$4)*100</f>
        <v>0</v>
      </c>
      <c r="T799" s="1" cm="1">
        <f t="array" ref="T799">(L799/$L$4)/SUMPRODUCT($F799:$L799/$F$4:$L$4)*100</f>
        <v>0.0695259551228926</v>
      </c>
      <c r="U799" s="1">
        <f t="shared" si="265"/>
        <v>100</v>
      </c>
      <c r="V799" s="1">
        <f t="shared" si="266"/>
        <v>0</v>
      </c>
      <c r="W799" s="1">
        <f t="shared" si="267"/>
        <v>0</v>
      </c>
      <c r="X799" s="1">
        <f t="shared" si="268"/>
        <v>0</v>
      </c>
      <c r="Y799" s="1">
        <f t="shared" si="269"/>
        <v>0</v>
      </c>
      <c r="Z799" s="1">
        <f t="shared" si="270"/>
        <v>0</v>
      </c>
      <c r="AA799" s="1">
        <f t="shared" si="271"/>
        <v>10</v>
      </c>
      <c r="AB799" s="1">
        <f t="shared" si="272"/>
        <v>1.1</v>
      </c>
      <c r="AC799" s="1">
        <f t="shared" si="273"/>
        <v>0.1</v>
      </c>
      <c r="AD799" s="1">
        <f t="shared" si="274"/>
        <v>1.21979300910277</v>
      </c>
      <c r="AE799" s="1">
        <f t="shared" si="275"/>
        <v>0</v>
      </c>
      <c r="AF799" s="1">
        <f t="shared" si="276"/>
        <v>0</v>
      </c>
      <c r="AG799" s="1">
        <f t="shared" si="277"/>
        <v>0</v>
      </c>
      <c r="AH799" s="7">
        <f t="shared" si="278"/>
        <v>0.0128931896422567</v>
      </c>
      <c r="AI799" s="7" cm="1">
        <f t="array" ref="AI799">SQRT(SUMPRODUCT(N799:T799/100,(1-($N$4:$T$4/(SUMPRODUCT(N799:T799,$N$4:$T$4)/100)))^2))</f>
        <v>0.00658850658087256</v>
      </c>
      <c r="AJ799" s="7" cm="1">
        <f t="array" ref="AJ799">SUMPRODUCT(N799:T799,$N$3:$T$3)/100</f>
        <v>1.89667619883395</v>
      </c>
      <c r="AK799" s="7" cm="1">
        <f t="array" ref="AK799">SUMPRODUCT(N799:T799/100,($N$3:$T$3-(SUMPRODUCT(N799:T799,$N$3:$T$3)/100))^2)</f>
        <v>0.000917442947246056</v>
      </c>
      <c r="AL799" s="7" cm="1">
        <f t="array" ref="AL799">SUMPRODUCT(N799:T799/100,($N$2:$T$2-(SUMPRODUCT(N799:T799,$N$2:$T$2)/100))^2)</f>
        <v>0.334678895998864</v>
      </c>
      <c r="AM799" s="7" cm="1">
        <f t="array" ref="AM799">SUMPRODUCT(N799:T799,$N$2:$T$2)/100</f>
        <v>10.9341435326863</v>
      </c>
      <c r="AN799" s="1" cm="1">
        <f t="array" ref="AN799">SUMPRODUCT(N799:T799,$N$1:$T$1)/100</f>
        <v>1095.18694780133</v>
      </c>
      <c r="AO799" s="1" cm="1">
        <f t="array" ref="AO799">-8.314*SUMPRODUCT((N799:T799/100)*LN(N799:T799/100+0.000000000001))</f>
        <v>0.595408329143174</v>
      </c>
      <c r="AP799" s="1" cm="1">
        <f t="array" ref="AP799">SUMPRODUCT((N799:T799/100)^2)</f>
        <v>0.974529127938987</v>
      </c>
      <c r="AQ799" s="1" cm="1">
        <f t="array" ref="AQ799">1/SUMPRODUCT((N799:T799/100)^2)</f>
        <v>1.02613659390036</v>
      </c>
      <c r="AR799" s="4" t="s">
        <v>50</v>
      </c>
      <c r="AS799" s="6">
        <f t="shared" si="279"/>
        <v>1</v>
      </c>
      <c r="AT799" s="2" t="s">
        <v>759</v>
      </c>
      <c r="AU799" s="2">
        <v>1</v>
      </c>
      <c r="AV799" s="2" t="s">
        <v>52</v>
      </c>
      <c r="AW799" s="2" t="s">
        <v>52</v>
      </c>
      <c r="AX799" s="2" t="s">
        <v>52</v>
      </c>
      <c r="AY799" s="5" t="e">
        <f t="shared" si="280"/>
        <v>#VALUE!</v>
      </c>
      <c r="AZ799" s="1" t="e">
        <f t="shared" si="281"/>
        <v>#VALUE!</v>
      </c>
      <c r="BA799" s="1" t="e">
        <f t="shared" si="282"/>
        <v>#VALUE!</v>
      </c>
      <c r="BB799" s="1" t="e">
        <f t="shared" si="283"/>
        <v>#VALUE!</v>
      </c>
      <c r="BC799" s="2" t="s">
        <v>52</v>
      </c>
      <c r="BD799" s="2">
        <v>151.33</v>
      </c>
      <c r="BE799" s="2" t="s">
        <v>52</v>
      </c>
      <c r="BF799" s="2" t="s">
        <v>987</v>
      </c>
      <c r="BG799" s="2" t="s">
        <v>1346</v>
      </c>
      <c r="BH799" s="1" t="e">
        <f t="shared" si="284"/>
        <v>#VALUE!</v>
      </c>
      <c r="BI799" s="1" t="e">
        <f t="shared" si="285"/>
        <v>#VALUE!</v>
      </c>
    </row>
    <row r="800" spans="1:61">
      <c r="A800" s="1">
        <v>1223</v>
      </c>
      <c r="B800" s="1" t="s">
        <v>101</v>
      </c>
      <c r="C800" s="1" t="str">
        <f>_xlfn.XLOOKUP(A800,All!$A:$A,All!$C:$C,"")</f>
        <v>Cu-Cr-Zr</v>
      </c>
      <c r="D800" s="1">
        <v>1</v>
      </c>
      <c r="E800" s="1" t="s">
        <v>1344</v>
      </c>
      <c r="F800" s="1">
        <f t="shared" si="264"/>
        <v>99.2</v>
      </c>
      <c r="G800" s="1">
        <v>0</v>
      </c>
      <c r="H800" s="1">
        <v>0.3</v>
      </c>
      <c r="I800" s="1">
        <v>0</v>
      </c>
      <c r="J800" s="1">
        <v>0</v>
      </c>
      <c r="K800" s="1">
        <v>0</v>
      </c>
      <c r="L800" s="1">
        <v>0.5</v>
      </c>
      <c r="M800" s="1" t="s">
        <v>1345</v>
      </c>
      <c r="N800" s="1" cm="1">
        <f t="array" ref="N800">(F800/$F$4)/SUMPRODUCT($F800:$L800/$F$4:$L$4)*100</f>
        <v>99.2844550881716</v>
      </c>
      <c r="O800" s="1" cm="1">
        <f t="array" ref="O800">(G800/$G$4)/SUMPRODUCT($F800:$L800/$F$4:$L$4)*100</f>
        <v>0</v>
      </c>
      <c r="P800" s="1" cm="1">
        <f t="array" ref="P800">(H800/$H$4)/SUMPRODUCT($F800:$L800/$F$4:$L$4)*100</f>
        <v>0.366951884580042</v>
      </c>
      <c r="Q800" s="1" cm="1">
        <f t="array" ref="Q800">(I800/$I$4)/SUMPRODUCT($F800:$L800/$F$4:$L$4)*100</f>
        <v>0</v>
      </c>
      <c r="R800" s="1" cm="1">
        <f t="array" ref="R800">(J800/$J$4)/SUMPRODUCT($F800:$L800/$F$4:$L$4)*100</f>
        <v>0</v>
      </c>
      <c r="S800" s="1" cm="1">
        <f t="array" ref="S800">(K800/$K$4)/SUMPRODUCT($F800:$L800/$F$4:$L$4)*100</f>
        <v>0</v>
      </c>
      <c r="T800" s="1" cm="1">
        <f t="array" ref="T800">(L800/$L$4)/SUMPRODUCT($F800:$L800/$F$4:$L$4)*100</f>
        <v>0.348593027248382</v>
      </c>
      <c r="U800" s="1">
        <f t="shared" si="265"/>
        <v>100</v>
      </c>
      <c r="V800" s="1">
        <f t="shared" si="266"/>
        <v>0</v>
      </c>
      <c r="W800" s="1">
        <f t="shared" si="267"/>
        <v>0</v>
      </c>
      <c r="X800" s="1">
        <f t="shared" si="268"/>
        <v>0</v>
      </c>
      <c r="Y800" s="1">
        <f t="shared" si="269"/>
        <v>0</v>
      </c>
      <c r="Z800" s="1">
        <f t="shared" si="270"/>
        <v>0</v>
      </c>
      <c r="AA800" s="1">
        <f t="shared" si="271"/>
        <v>0.6</v>
      </c>
      <c r="AB800" s="1">
        <f t="shared" si="272"/>
        <v>0.8</v>
      </c>
      <c r="AC800" s="1">
        <f t="shared" si="273"/>
        <v>0.15</v>
      </c>
      <c r="AD800" s="1">
        <f t="shared" si="274"/>
        <v>1.22317294860014</v>
      </c>
      <c r="AE800" s="1">
        <f t="shared" si="275"/>
        <v>0</v>
      </c>
      <c r="AF800" s="1">
        <f t="shared" si="276"/>
        <v>0</v>
      </c>
      <c r="AG800" s="1">
        <f t="shared" si="277"/>
        <v>0</v>
      </c>
      <c r="AH800" s="7">
        <f t="shared" si="278"/>
        <v>0.00715544911828417</v>
      </c>
      <c r="AI800" s="7" cm="1">
        <f t="array" ref="AI800">SQRT(SUMPRODUCT(N800:T800/100,(1-($N$4:$T$4/(SUMPRODUCT(N800:T800,$N$4:$T$4)/100)))^2))</f>
        <v>0.0147218625548073</v>
      </c>
      <c r="AJ800" s="7" cm="1">
        <f t="array" ref="AJ800">SUMPRODUCT(N800:T800,$N$3:$T$3)/100</f>
        <v>1.89713233522169</v>
      </c>
      <c r="AK800" s="7" cm="1">
        <f t="array" ref="AK800">SUMPRODUCT(N800:T800/100,($N$3:$T$3-(SUMPRODUCT(N800:T800,$N$3:$T$3)/100))^2)</f>
        <v>0.00133571952976735</v>
      </c>
      <c r="AL800" s="7" cm="1">
        <f t="array" ref="AL800">SUMPRODUCT(N800:T800/100,($N$2:$T$2-(SUMPRODUCT(N800:T800,$N$2:$T$2)/100))^2)</f>
        <v>0.260721068421257</v>
      </c>
      <c r="AM800" s="7" cm="1">
        <f t="array" ref="AM800">SUMPRODUCT(N800:T800,$N$2:$T$2)/100</f>
        <v>10.9572508938636</v>
      </c>
      <c r="AN800" s="1" cm="1">
        <f t="array" ref="AN800">SUMPRODUCT(N800:T800,$N$1:$T$1)/100</f>
        <v>1090.32322987173</v>
      </c>
      <c r="AO800" s="1" cm="1">
        <f t="array" ref="AO800">-8.314*SUMPRODUCT((N800:T800/100)*LN(N800:T800/100+0.000000000001))</f>
        <v>0.394368598924577</v>
      </c>
      <c r="AP800" s="1" cm="1">
        <f t="array" ref="AP800">SUMPRODUCT((N800:T800/100)^2)</f>
        <v>0.98576591929394</v>
      </c>
      <c r="AQ800" s="1" cm="1">
        <f t="array" ref="AQ800">1/SUMPRODUCT((N800:T800/100)^2)</f>
        <v>1.01443961535641</v>
      </c>
      <c r="AR800" s="1" t="s">
        <v>54</v>
      </c>
      <c r="AS800" s="6">
        <f t="shared" si="279"/>
        <v>0</v>
      </c>
      <c r="AT800" s="1">
        <v>999.85</v>
      </c>
      <c r="AU800" s="1">
        <v>1</v>
      </c>
      <c r="AV800" s="1">
        <v>0</v>
      </c>
      <c r="AW800" s="1">
        <v>299.85</v>
      </c>
      <c r="AX800" s="1">
        <v>1</v>
      </c>
      <c r="AY800" s="5">
        <f t="shared" si="280"/>
        <v>0</v>
      </c>
      <c r="AZ800" s="1">
        <f t="shared" si="281"/>
        <v>0</v>
      </c>
      <c r="BA800" s="1">
        <f t="shared" si="282"/>
        <v>299.85</v>
      </c>
      <c r="BB800" s="1">
        <f t="shared" si="283"/>
        <v>700</v>
      </c>
      <c r="BC800" s="1" t="s">
        <v>51</v>
      </c>
      <c r="BD800" s="1">
        <v>86</v>
      </c>
      <c r="BE800" s="1" t="s">
        <v>52</v>
      </c>
      <c r="BF800" s="1" t="s">
        <v>52</v>
      </c>
      <c r="BG800" s="1">
        <v>33</v>
      </c>
      <c r="BH800" s="1">
        <f t="shared" si="284"/>
        <v>-1.61832964179627</v>
      </c>
      <c r="BI800" s="1">
        <f t="shared" si="285"/>
        <v>1.17930396588958</v>
      </c>
    </row>
    <row r="801" spans="1:61">
      <c r="A801" s="1">
        <v>1220</v>
      </c>
      <c r="B801" s="1" t="s">
        <v>101</v>
      </c>
      <c r="C801" s="1" t="str">
        <f>_xlfn.XLOOKUP(A801,All!$A:$A,All!$C:$C,"")</f>
        <v>Cu-Cr-Zr</v>
      </c>
      <c r="D801" s="1">
        <v>1</v>
      </c>
      <c r="E801" s="1" t="s">
        <v>1344</v>
      </c>
      <c r="F801" s="1">
        <f t="shared" si="264"/>
        <v>99.2</v>
      </c>
      <c r="G801" s="1">
        <v>0</v>
      </c>
      <c r="H801" s="1">
        <v>0.3</v>
      </c>
      <c r="I801" s="1">
        <v>0</v>
      </c>
      <c r="J801" s="1">
        <v>0</v>
      </c>
      <c r="K801" s="1">
        <v>0</v>
      </c>
      <c r="L801" s="1">
        <v>0.5</v>
      </c>
      <c r="M801" s="1" t="s">
        <v>1345</v>
      </c>
      <c r="N801" s="1" cm="1">
        <f t="array" ref="N801">(F801/$F$4)/SUMPRODUCT($F801:$L801/$F$4:$L$4)*100</f>
        <v>99.2844550881716</v>
      </c>
      <c r="O801" s="1" cm="1">
        <f t="array" ref="O801">(G801/$G$4)/SUMPRODUCT($F801:$L801/$F$4:$L$4)*100</f>
        <v>0</v>
      </c>
      <c r="P801" s="1" cm="1">
        <f t="array" ref="P801">(H801/$H$4)/SUMPRODUCT($F801:$L801/$F$4:$L$4)*100</f>
        <v>0.366951884580042</v>
      </c>
      <c r="Q801" s="1" cm="1">
        <f t="array" ref="Q801">(I801/$I$4)/SUMPRODUCT($F801:$L801/$F$4:$L$4)*100</f>
        <v>0</v>
      </c>
      <c r="R801" s="1" cm="1">
        <f t="array" ref="R801">(J801/$J$4)/SUMPRODUCT($F801:$L801/$F$4:$L$4)*100</f>
        <v>0</v>
      </c>
      <c r="S801" s="1" cm="1">
        <f t="array" ref="S801">(K801/$K$4)/SUMPRODUCT($F801:$L801/$F$4:$L$4)*100</f>
        <v>0</v>
      </c>
      <c r="T801" s="1" cm="1">
        <f t="array" ref="T801">(L801/$L$4)/SUMPRODUCT($F801:$L801/$F$4:$L$4)*100</f>
        <v>0.348593027248382</v>
      </c>
      <c r="U801" s="1">
        <f t="shared" si="265"/>
        <v>100</v>
      </c>
      <c r="V801" s="1">
        <f t="shared" si="266"/>
        <v>0</v>
      </c>
      <c r="W801" s="1">
        <f t="shared" si="267"/>
        <v>0</v>
      </c>
      <c r="X801" s="1">
        <f t="shared" si="268"/>
        <v>0</v>
      </c>
      <c r="Y801" s="1">
        <f t="shared" si="269"/>
        <v>0</v>
      </c>
      <c r="Z801" s="1">
        <f t="shared" si="270"/>
        <v>0</v>
      </c>
      <c r="AA801" s="1">
        <f t="shared" si="271"/>
        <v>0.6</v>
      </c>
      <c r="AB801" s="1">
        <f t="shared" si="272"/>
        <v>0.8</v>
      </c>
      <c r="AC801" s="1">
        <f t="shared" si="273"/>
        <v>0.15</v>
      </c>
      <c r="AD801" s="1">
        <f t="shared" si="274"/>
        <v>1.22317294860014</v>
      </c>
      <c r="AE801" s="1">
        <f t="shared" si="275"/>
        <v>0</v>
      </c>
      <c r="AF801" s="1">
        <f t="shared" si="276"/>
        <v>0</v>
      </c>
      <c r="AG801" s="1">
        <f t="shared" si="277"/>
        <v>0</v>
      </c>
      <c r="AH801" s="7">
        <f t="shared" si="278"/>
        <v>0.00715544911828417</v>
      </c>
      <c r="AI801" s="7" cm="1">
        <f t="array" ref="AI801">SQRT(SUMPRODUCT(N801:T801/100,(1-($N$4:$T$4/(SUMPRODUCT(N801:T801,$N$4:$T$4)/100)))^2))</f>
        <v>0.0147218625548073</v>
      </c>
      <c r="AJ801" s="7" cm="1">
        <f t="array" ref="AJ801">SUMPRODUCT(N801:T801,$N$3:$T$3)/100</f>
        <v>1.89713233522169</v>
      </c>
      <c r="AK801" s="7" cm="1">
        <f t="array" ref="AK801">SUMPRODUCT(N801:T801/100,($N$3:$T$3-(SUMPRODUCT(N801:T801,$N$3:$T$3)/100))^2)</f>
        <v>0.00133571952976735</v>
      </c>
      <c r="AL801" s="7" cm="1">
        <f t="array" ref="AL801">SUMPRODUCT(N801:T801/100,($N$2:$T$2-(SUMPRODUCT(N801:T801,$N$2:$T$2)/100))^2)</f>
        <v>0.260721068421257</v>
      </c>
      <c r="AM801" s="7" cm="1">
        <f t="array" ref="AM801">SUMPRODUCT(N801:T801,$N$2:$T$2)/100</f>
        <v>10.9572508938636</v>
      </c>
      <c r="AN801" s="1" cm="1">
        <f t="array" ref="AN801">SUMPRODUCT(N801:T801,$N$1:$T$1)/100</f>
        <v>1090.32322987173</v>
      </c>
      <c r="AO801" s="1" cm="1">
        <f t="array" ref="AO801">-8.314*SUMPRODUCT((N801:T801/100)*LN(N801:T801/100+0.000000000001))</f>
        <v>0.394368598924577</v>
      </c>
      <c r="AP801" s="1" cm="1">
        <f t="array" ref="AP801">SUMPRODUCT((N801:T801/100)^2)</f>
        <v>0.98576591929394</v>
      </c>
      <c r="AQ801" s="1" cm="1">
        <f t="array" ref="AQ801">1/SUMPRODUCT((N801:T801/100)^2)</f>
        <v>1.01443961535641</v>
      </c>
      <c r="AR801" s="1" t="s">
        <v>54</v>
      </c>
      <c r="AS801" s="6">
        <f t="shared" si="279"/>
        <v>0</v>
      </c>
      <c r="AT801" s="1">
        <v>999.85</v>
      </c>
      <c r="AU801" s="1">
        <v>1</v>
      </c>
      <c r="AV801" s="1">
        <v>0</v>
      </c>
      <c r="AW801" s="1">
        <v>99.85</v>
      </c>
      <c r="AX801" s="1">
        <v>1</v>
      </c>
      <c r="AY801" s="5">
        <f t="shared" si="280"/>
        <v>0</v>
      </c>
      <c r="AZ801" s="1">
        <f t="shared" si="281"/>
        <v>0</v>
      </c>
      <c r="BA801" s="1">
        <f t="shared" si="282"/>
        <v>99.85</v>
      </c>
      <c r="BB801" s="1">
        <f t="shared" si="283"/>
        <v>900</v>
      </c>
      <c r="BC801" s="1" t="s">
        <v>51</v>
      </c>
      <c r="BD801" s="1">
        <v>83</v>
      </c>
      <c r="BE801" s="1" t="s">
        <v>52</v>
      </c>
      <c r="BF801" s="1" t="s">
        <v>52</v>
      </c>
      <c r="BG801" s="1">
        <v>32</v>
      </c>
      <c r="BH801" s="1">
        <f t="shared" si="284"/>
        <v>-1.65691241697197</v>
      </c>
      <c r="BI801" s="1">
        <f t="shared" si="285"/>
        <v>1.1943087167904</v>
      </c>
    </row>
    <row r="802" spans="1:61">
      <c r="A802" s="1">
        <v>1221</v>
      </c>
      <c r="B802" s="1" t="s">
        <v>101</v>
      </c>
      <c r="C802" s="1" t="str">
        <f>_xlfn.XLOOKUP(A802,All!$A:$A,All!$C:$C,"")</f>
        <v>Cu-Cr-Zr</v>
      </c>
      <c r="D802" s="1">
        <v>1</v>
      </c>
      <c r="E802" s="1" t="s">
        <v>1344</v>
      </c>
      <c r="F802" s="1">
        <f t="shared" si="264"/>
        <v>99.2</v>
      </c>
      <c r="G802" s="1">
        <v>0</v>
      </c>
      <c r="H802" s="1">
        <v>0.3</v>
      </c>
      <c r="I802" s="1">
        <v>0</v>
      </c>
      <c r="J802" s="1">
        <v>0</v>
      </c>
      <c r="K802" s="1">
        <v>0</v>
      </c>
      <c r="L802" s="1">
        <v>0.5</v>
      </c>
      <c r="M802" s="1" t="s">
        <v>1345</v>
      </c>
      <c r="N802" s="1" cm="1">
        <f t="array" ref="N802">(F802/$F$4)/SUMPRODUCT($F802:$L802/$F$4:$L$4)*100</f>
        <v>99.2844550881716</v>
      </c>
      <c r="O802" s="1" cm="1">
        <f t="array" ref="O802">(G802/$G$4)/SUMPRODUCT($F802:$L802/$F$4:$L$4)*100</f>
        <v>0</v>
      </c>
      <c r="P802" s="1" cm="1">
        <f t="array" ref="P802">(H802/$H$4)/SUMPRODUCT($F802:$L802/$F$4:$L$4)*100</f>
        <v>0.366951884580042</v>
      </c>
      <c r="Q802" s="1" cm="1">
        <f t="array" ref="Q802">(I802/$I$4)/SUMPRODUCT($F802:$L802/$F$4:$L$4)*100</f>
        <v>0</v>
      </c>
      <c r="R802" s="1" cm="1">
        <f t="array" ref="R802">(J802/$J$4)/SUMPRODUCT($F802:$L802/$F$4:$L$4)*100</f>
        <v>0</v>
      </c>
      <c r="S802" s="1" cm="1">
        <f t="array" ref="S802">(K802/$K$4)/SUMPRODUCT($F802:$L802/$F$4:$L$4)*100</f>
        <v>0</v>
      </c>
      <c r="T802" s="1" cm="1">
        <f t="array" ref="T802">(L802/$L$4)/SUMPRODUCT($F802:$L802/$F$4:$L$4)*100</f>
        <v>0.348593027248382</v>
      </c>
      <c r="U802" s="1">
        <f t="shared" si="265"/>
        <v>100</v>
      </c>
      <c r="V802" s="1">
        <f t="shared" si="266"/>
        <v>0</v>
      </c>
      <c r="W802" s="1">
        <f t="shared" si="267"/>
        <v>0</v>
      </c>
      <c r="X802" s="1">
        <f t="shared" si="268"/>
        <v>0</v>
      </c>
      <c r="Y802" s="1">
        <f t="shared" si="269"/>
        <v>0</v>
      </c>
      <c r="Z802" s="1">
        <f t="shared" si="270"/>
        <v>0</v>
      </c>
      <c r="AA802" s="1">
        <f t="shared" si="271"/>
        <v>0.6</v>
      </c>
      <c r="AB802" s="1">
        <f t="shared" si="272"/>
        <v>0.8</v>
      </c>
      <c r="AC802" s="1">
        <f t="shared" si="273"/>
        <v>0.15</v>
      </c>
      <c r="AD802" s="1">
        <f t="shared" si="274"/>
        <v>1.22317294860014</v>
      </c>
      <c r="AE802" s="1">
        <f t="shared" si="275"/>
        <v>0</v>
      </c>
      <c r="AF802" s="1">
        <f t="shared" si="276"/>
        <v>0</v>
      </c>
      <c r="AG802" s="1">
        <f t="shared" si="277"/>
        <v>0</v>
      </c>
      <c r="AH802" s="7">
        <f t="shared" si="278"/>
        <v>0.00715544911828417</v>
      </c>
      <c r="AI802" s="7" cm="1">
        <f t="array" ref="AI802">SQRT(SUMPRODUCT(N802:T802/100,(1-($N$4:$T$4/(SUMPRODUCT(N802:T802,$N$4:$T$4)/100)))^2))</f>
        <v>0.0147218625548073</v>
      </c>
      <c r="AJ802" s="7" cm="1">
        <f t="array" ref="AJ802">SUMPRODUCT(N802:T802,$N$3:$T$3)/100</f>
        <v>1.89713233522169</v>
      </c>
      <c r="AK802" s="7" cm="1">
        <f t="array" ref="AK802">SUMPRODUCT(N802:T802/100,($N$3:$T$3-(SUMPRODUCT(N802:T802,$N$3:$T$3)/100))^2)</f>
        <v>0.00133571952976735</v>
      </c>
      <c r="AL802" s="7" cm="1">
        <f t="array" ref="AL802">SUMPRODUCT(N802:T802/100,($N$2:$T$2-(SUMPRODUCT(N802:T802,$N$2:$T$2)/100))^2)</f>
        <v>0.260721068421257</v>
      </c>
      <c r="AM802" s="7" cm="1">
        <f t="array" ref="AM802">SUMPRODUCT(N802:T802,$N$2:$T$2)/100</f>
        <v>10.9572508938636</v>
      </c>
      <c r="AN802" s="1" cm="1">
        <f t="array" ref="AN802">SUMPRODUCT(N802:T802,$N$1:$T$1)/100</f>
        <v>1090.32322987173</v>
      </c>
      <c r="AO802" s="1" cm="1">
        <f t="array" ref="AO802">-8.314*SUMPRODUCT((N802:T802/100)*LN(N802:T802/100+0.000000000001))</f>
        <v>0.394368598924577</v>
      </c>
      <c r="AP802" s="1" cm="1">
        <f t="array" ref="AP802">SUMPRODUCT((N802:T802/100)^2)</f>
        <v>0.98576591929394</v>
      </c>
      <c r="AQ802" s="1" cm="1">
        <f t="array" ref="AQ802">1/SUMPRODUCT((N802:T802/100)^2)</f>
        <v>1.01443961535641</v>
      </c>
      <c r="AR802" s="1" t="s">
        <v>54</v>
      </c>
      <c r="AS802" s="6">
        <f t="shared" si="279"/>
        <v>0</v>
      </c>
      <c r="AT802" s="1">
        <v>999.85</v>
      </c>
      <c r="AU802" s="1">
        <v>1</v>
      </c>
      <c r="AV802" s="1">
        <v>0</v>
      </c>
      <c r="AW802" s="1">
        <v>199.85</v>
      </c>
      <c r="AX802" s="1">
        <v>1</v>
      </c>
      <c r="AY802" s="5">
        <f t="shared" si="280"/>
        <v>0</v>
      </c>
      <c r="AZ802" s="1">
        <f t="shared" si="281"/>
        <v>0</v>
      </c>
      <c r="BA802" s="1">
        <f t="shared" si="282"/>
        <v>199.85</v>
      </c>
      <c r="BB802" s="1">
        <f t="shared" si="283"/>
        <v>800</v>
      </c>
      <c r="BC802" s="1" t="s">
        <v>51</v>
      </c>
      <c r="BD802" s="1">
        <v>84</v>
      </c>
      <c r="BE802" s="1" t="s">
        <v>52</v>
      </c>
      <c r="BF802" s="1" t="s">
        <v>52</v>
      </c>
      <c r="BG802" s="1">
        <v>32</v>
      </c>
      <c r="BH802" s="1">
        <f t="shared" si="284"/>
        <v>-1.64405149191341</v>
      </c>
      <c r="BI802" s="1">
        <f t="shared" si="285"/>
        <v>1.19192306228115</v>
      </c>
    </row>
    <row r="803" spans="1:61">
      <c r="A803" s="1">
        <v>1222</v>
      </c>
      <c r="B803" s="1" t="s">
        <v>101</v>
      </c>
      <c r="C803" s="1" t="str">
        <f>_xlfn.XLOOKUP(A803,All!$A:$A,All!$C:$C,"")</f>
        <v>Cu-Cr-Zr</v>
      </c>
      <c r="D803" s="1">
        <v>1</v>
      </c>
      <c r="E803" s="1" t="s">
        <v>1344</v>
      </c>
      <c r="F803" s="1">
        <f t="shared" si="264"/>
        <v>99.2</v>
      </c>
      <c r="G803" s="1">
        <v>0</v>
      </c>
      <c r="H803" s="1">
        <v>0.3</v>
      </c>
      <c r="I803" s="1">
        <v>0</v>
      </c>
      <c r="J803" s="1">
        <v>0</v>
      </c>
      <c r="K803" s="1">
        <v>0</v>
      </c>
      <c r="L803" s="1">
        <v>0.5</v>
      </c>
      <c r="M803" s="1" t="s">
        <v>1345</v>
      </c>
      <c r="N803" s="1" cm="1">
        <f t="array" ref="N803">(F803/$F$4)/SUMPRODUCT($F803:$L803/$F$4:$L$4)*100</f>
        <v>99.2844550881716</v>
      </c>
      <c r="O803" s="1" cm="1">
        <f t="array" ref="O803">(G803/$G$4)/SUMPRODUCT($F803:$L803/$F$4:$L$4)*100</f>
        <v>0</v>
      </c>
      <c r="P803" s="1" cm="1">
        <f t="array" ref="P803">(H803/$H$4)/SUMPRODUCT($F803:$L803/$F$4:$L$4)*100</f>
        <v>0.366951884580042</v>
      </c>
      <c r="Q803" s="1" cm="1">
        <f t="array" ref="Q803">(I803/$I$4)/SUMPRODUCT($F803:$L803/$F$4:$L$4)*100</f>
        <v>0</v>
      </c>
      <c r="R803" s="1" cm="1">
        <f t="array" ref="R803">(J803/$J$4)/SUMPRODUCT($F803:$L803/$F$4:$L$4)*100</f>
        <v>0</v>
      </c>
      <c r="S803" s="1" cm="1">
        <f t="array" ref="S803">(K803/$K$4)/SUMPRODUCT($F803:$L803/$F$4:$L$4)*100</f>
        <v>0</v>
      </c>
      <c r="T803" s="1" cm="1">
        <f t="array" ref="T803">(L803/$L$4)/SUMPRODUCT($F803:$L803/$F$4:$L$4)*100</f>
        <v>0.348593027248382</v>
      </c>
      <c r="U803" s="1">
        <f t="shared" si="265"/>
        <v>100</v>
      </c>
      <c r="V803" s="1">
        <f t="shared" si="266"/>
        <v>0</v>
      </c>
      <c r="W803" s="1">
        <f t="shared" si="267"/>
        <v>0</v>
      </c>
      <c r="X803" s="1">
        <f t="shared" si="268"/>
        <v>0</v>
      </c>
      <c r="Y803" s="1">
        <f t="shared" si="269"/>
        <v>0</v>
      </c>
      <c r="Z803" s="1">
        <f t="shared" si="270"/>
        <v>0</v>
      </c>
      <c r="AA803" s="1">
        <f t="shared" si="271"/>
        <v>0.6</v>
      </c>
      <c r="AB803" s="1">
        <f t="shared" si="272"/>
        <v>0.8</v>
      </c>
      <c r="AC803" s="1">
        <f t="shared" si="273"/>
        <v>0.15</v>
      </c>
      <c r="AD803" s="1">
        <f t="shared" si="274"/>
        <v>1.22317294860014</v>
      </c>
      <c r="AE803" s="1">
        <f t="shared" si="275"/>
        <v>0</v>
      </c>
      <c r="AF803" s="1">
        <f t="shared" si="276"/>
        <v>0</v>
      </c>
      <c r="AG803" s="1">
        <f t="shared" si="277"/>
        <v>0</v>
      </c>
      <c r="AH803" s="7">
        <f t="shared" si="278"/>
        <v>0.00715544911828417</v>
      </c>
      <c r="AI803" s="7" cm="1">
        <f t="array" ref="AI803">SQRT(SUMPRODUCT(N803:T803/100,(1-($N$4:$T$4/(SUMPRODUCT(N803:T803,$N$4:$T$4)/100)))^2))</f>
        <v>0.0147218625548073</v>
      </c>
      <c r="AJ803" s="7" cm="1">
        <f t="array" ref="AJ803">SUMPRODUCT(N803:T803,$N$3:$T$3)/100</f>
        <v>1.89713233522169</v>
      </c>
      <c r="AK803" s="7" cm="1">
        <f t="array" ref="AK803">SUMPRODUCT(N803:T803/100,($N$3:$T$3-(SUMPRODUCT(N803:T803,$N$3:$T$3)/100))^2)</f>
        <v>0.00133571952976735</v>
      </c>
      <c r="AL803" s="7" cm="1">
        <f t="array" ref="AL803">SUMPRODUCT(N803:T803/100,($N$2:$T$2-(SUMPRODUCT(N803:T803,$N$2:$T$2)/100))^2)</f>
        <v>0.260721068421257</v>
      </c>
      <c r="AM803" s="7" cm="1">
        <f t="array" ref="AM803">SUMPRODUCT(N803:T803,$N$2:$T$2)/100</f>
        <v>10.9572508938636</v>
      </c>
      <c r="AN803" s="1" cm="1">
        <f t="array" ref="AN803">SUMPRODUCT(N803:T803,$N$1:$T$1)/100</f>
        <v>1090.32322987173</v>
      </c>
      <c r="AO803" s="1" cm="1">
        <f t="array" ref="AO803">-8.314*SUMPRODUCT((N803:T803/100)*LN(N803:T803/100+0.000000000001))</f>
        <v>0.394368598924577</v>
      </c>
      <c r="AP803" s="1" cm="1">
        <f t="array" ref="AP803">SUMPRODUCT((N803:T803/100)^2)</f>
        <v>0.98576591929394</v>
      </c>
      <c r="AQ803" s="1" cm="1">
        <f t="array" ref="AQ803">1/SUMPRODUCT((N803:T803/100)^2)</f>
        <v>1.01443961535641</v>
      </c>
      <c r="AR803" s="1" t="s">
        <v>54</v>
      </c>
      <c r="AS803" s="6">
        <f t="shared" si="279"/>
        <v>0</v>
      </c>
      <c r="AT803" s="1">
        <v>999.85</v>
      </c>
      <c r="AU803" s="1">
        <v>1</v>
      </c>
      <c r="AV803" s="1">
        <v>0</v>
      </c>
      <c r="AW803" s="1">
        <v>249.85</v>
      </c>
      <c r="AX803" s="1">
        <v>1</v>
      </c>
      <c r="AY803" s="5">
        <f t="shared" si="280"/>
        <v>0</v>
      </c>
      <c r="AZ803" s="1">
        <f t="shared" si="281"/>
        <v>0</v>
      </c>
      <c r="BA803" s="1">
        <f t="shared" si="282"/>
        <v>249.85</v>
      </c>
      <c r="BB803" s="1">
        <f t="shared" si="283"/>
        <v>750</v>
      </c>
      <c r="BC803" s="1" t="s">
        <v>51</v>
      </c>
      <c r="BD803" s="1">
        <v>84</v>
      </c>
      <c r="BE803" s="1" t="s">
        <v>52</v>
      </c>
      <c r="BF803" s="1" t="s">
        <v>52</v>
      </c>
      <c r="BG803" s="1">
        <v>32</v>
      </c>
      <c r="BH803" s="1">
        <f t="shared" si="284"/>
        <v>-1.64405149191341</v>
      </c>
      <c r="BI803" s="1">
        <f t="shared" si="285"/>
        <v>1.19192306228115</v>
      </c>
    </row>
    <row r="804" spans="1:61">
      <c r="A804" s="2" t="s">
        <v>1183</v>
      </c>
      <c r="B804" s="2" t="s">
        <v>1184</v>
      </c>
      <c r="C804" s="1" t="str">
        <f>_xlfn.XLOOKUP(A804,All!$A:$A,All!$C:$C,"")</f>
        <v>Cu-Mg-Ni-Si</v>
      </c>
      <c r="D804" s="1">
        <v>0</v>
      </c>
      <c r="E804" s="1" t="s">
        <v>1344</v>
      </c>
      <c r="F804" s="1">
        <f t="shared" si="264"/>
        <v>96.74</v>
      </c>
      <c r="G804" s="1">
        <v>0</v>
      </c>
      <c r="H804" s="1">
        <v>0</v>
      </c>
      <c r="I804" s="1">
        <v>0.22</v>
      </c>
      <c r="J804" s="1">
        <v>2.58</v>
      </c>
      <c r="K804" s="1">
        <v>0.46</v>
      </c>
      <c r="L804" s="1">
        <v>0</v>
      </c>
      <c r="M804" s="1" t="s">
        <v>1345</v>
      </c>
      <c r="N804" s="1" cm="1">
        <f t="array" ref="N804">(F804/$F$4)/SUMPRODUCT($F804:$L804/$F$4:$L$4)*100</f>
        <v>95.6407704272769</v>
      </c>
      <c r="O804" s="1" cm="1">
        <f t="array" ref="O804">(G804/$G$4)/SUMPRODUCT($F804:$L804/$F$4:$L$4)*100</f>
        <v>0</v>
      </c>
      <c r="P804" s="1" cm="1">
        <f t="array" ref="P804">(H804/$H$4)/SUMPRODUCT($F804:$L804/$F$4:$L$4)*100</f>
        <v>0</v>
      </c>
      <c r="Q804" s="1" cm="1">
        <f t="array" ref="Q804">(I804/$I$4)/SUMPRODUCT($F804:$L804/$F$4:$L$4)*100</f>
        <v>0.56865944476874</v>
      </c>
      <c r="R804" s="1" cm="1">
        <f t="array" ref="R804">(J804/$J$4)/SUMPRODUCT($F804:$L804/$F$4:$L$4)*100</f>
        <v>2.76158616848911</v>
      </c>
      <c r="S804" s="1" cm="1">
        <f t="array" ref="S804">(K804/$K$4)/SUMPRODUCT($F804:$L804/$F$4:$L$4)*100</f>
        <v>1.02898395946525</v>
      </c>
      <c r="T804" s="1" cm="1">
        <f t="array" ref="T804">(L804/$L$4)/SUMPRODUCT($F804:$L804/$F$4:$L$4)*100</f>
        <v>0</v>
      </c>
      <c r="U804" s="1">
        <f t="shared" si="265"/>
        <v>100</v>
      </c>
      <c r="V804" s="1">
        <f t="shared" si="266"/>
        <v>5.60869565217391</v>
      </c>
      <c r="W804" s="1">
        <f t="shared" si="267"/>
        <v>3.04</v>
      </c>
      <c r="X804" s="1">
        <f t="shared" si="268"/>
        <v>1.1868</v>
      </c>
      <c r="Y804" s="1">
        <f t="shared" si="269"/>
        <v>0.0723684210526316</v>
      </c>
      <c r="Z804" s="1">
        <f t="shared" si="270"/>
        <v>0</v>
      </c>
      <c r="AA804" s="1">
        <f t="shared" si="271"/>
        <v>0</v>
      </c>
      <c r="AB804" s="1">
        <f t="shared" si="272"/>
        <v>0</v>
      </c>
      <c r="AC804" s="1">
        <f t="shared" si="273"/>
        <v>0</v>
      </c>
      <c r="AD804" s="1">
        <f t="shared" si="274"/>
        <v>0</v>
      </c>
      <c r="AE804" s="1">
        <f t="shared" si="275"/>
        <v>0</v>
      </c>
      <c r="AF804" s="1">
        <f t="shared" si="276"/>
        <v>0</v>
      </c>
      <c r="AG804" s="1">
        <f t="shared" si="277"/>
        <v>0</v>
      </c>
      <c r="AH804" s="7">
        <f t="shared" si="278"/>
        <v>0.0435922957272309</v>
      </c>
      <c r="AI804" s="7" cm="1">
        <f t="array" ref="AI804">SQRT(SUMPRODUCT(N804:T804/100,(1-($N$4:$T$4/(SUMPRODUCT(N804:T804,$N$4:$T$4)/100)))^2))</f>
        <v>0.0237517017547139</v>
      </c>
      <c r="AJ804" s="7" cm="1">
        <f t="array" ref="AJ804">SUMPRODUCT(N804:T804,$N$3:$T$3)/100</f>
        <v>1.89692106789271</v>
      </c>
      <c r="AK804" s="7" cm="1">
        <f t="array" ref="AK804">SUMPRODUCT(N804:T804/100,($N$3:$T$3-(SUMPRODUCT(N804:T804,$N$3:$T$3)/100))^2)</f>
        <v>0.00197278529048719</v>
      </c>
      <c r="AL804" s="7" cm="1">
        <f t="array" ref="AL804">SUMPRODUCT(N804:T804/100,($N$2:$T$2-(SUMPRODUCT(N804:T804,$N$2:$T$2)/100))^2)</f>
        <v>0.969684246300073</v>
      </c>
      <c r="AM804" s="7" cm="1">
        <f t="array" ref="AM804">SUMPRODUCT(N804:T804,$N$2:$T$2)/100</f>
        <v>10.8491759111234</v>
      </c>
      <c r="AN804" s="1" cm="1">
        <f t="array" ref="AN804">SUMPRODUCT(N804:T804,$N$1:$T$1)/100</f>
        <v>1095.76612253768</v>
      </c>
      <c r="AO804" s="1" cm="1">
        <f t="array" ref="AO804">-8.314*SUMPRODUCT((N804:T804/100)*LN(N804:T804/100+0.000000000001))</f>
        <v>1.81446043585197</v>
      </c>
      <c r="AP804" s="1" cm="1">
        <f t="array" ref="AP804">SUMPRODUCT((N804:T804/100)^2)</f>
        <v>0.915616550764204</v>
      </c>
      <c r="AQ804" s="1" cm="1">
        <f t="array" ref="AQ804">1/SUMPRODUCT((N804:T804/100)^2)</f>
        <v>1.09216024892229</v>
      </c>
      <c r="AR804" s="4" t="s">
        <v>50</v>
      </c>
      <c r="AS804" s="6">
        <f t="shared" si="279"/>
        <v>1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5" t="e">
        <f t="shared" si="280"/>
        <v>#VALUE!</v>
      </c>
      <c r="AZ804" s="1" t="e">
        <f t="shared" si="281"/>
        <v>#VALUE!</v>
      </c>
      <c r="BA804" s="1" t="e">
        <f t="shared" si="282"/>
        <v>#VALUE!</v>
      </c>
      <c r="BB804" s="1" t="e">
        <f t="shared" si="283"/>
        <v>#VALUE!</v>
      </c>
      <c r="BC804" s="2" t="s">
        <v>52</v>
      </c>
      <c r="BD804" s="2">
        <v>126.7</v>
      </c>
      <c r="BE804" s="2" t="s">
        <v>1189</v>
      </c>
      <c r="BF804" s="2" t="s">
        <v>1190</v>
      </c>
      <c r="BG804" s="2">
        <v>40.5</v>
      </c>
      <c r="BH804" s="1">
        <f t="shared" si="284"/>
        <v>-1.09488999191267</v>
      </c>
      <c r="BI804" s="1">
        <f t="shared" si="285"/>
        <v>1.02326598233288</v>
      </c>
    </row>
    <row r="805" spans="1:61">
      <c r="A805" s="1">
        <v>209</v>
      </c>
      <c r="B805" s="1" t="s">
        <v>65</v>
      </c>
      <c r="C805" s="1" t="str">
        <f>_xlfn.XLOOKUP(A805,All!$A:$A,All!$C:$C,"")</f>
        <v>Cu-Ni-Si</v>
      </c>
      <c r="D805" s="1">
        <v>0</v>
      </c>
      <c r="E805" s="1" t="s">
        <v>1344</v>
      </c>
      <c r="F805" s="1">
        <f t="shared" si="264"/>
        <v>97.12</v>
      </c>
      <c r="G805" s="1">
        <v>0</v>
      </c>
      <c r="H805" s="1">
        <v>0</v>
      </c>
      <c r="I805" s="1">
        <v>0</v>
      </c>
      <c r="J805" s="1">
        <v>2.32</v>
      </c>
      <c r="K805" s="1">
        <v>0.56</v>
      </c>
      <c r="L805" s="1">
        <v>0</v>
      </c>
      <c r="M805" s="1" t="s">
        <v>1345</v>
      </c>
      <c r="N805" s="1" cm="1">
        <f t="array" ref="N805">(F805/$F$4)/SUMPRODUCT($F805:$L805/$F$4:$L$4)*100</f>
        <v>96.2547644657907</v>
      </c>
      <c r="O805" s="1" cm="1">
        <f t="array" ref="O805">(G805/$G$4)/SUMPRODUCT($F805:$L805/$F$4:$L$4)*100</f>
        <v>0</v>
      </c>
      <c r="P805" s="1" cm="1">
        <f t="array" ref="P805">(H805/$H$4)/SUMPRODUCT($F805:$L805/$F$4:$L$4)*100</f>
        <v>0</v>
      </c>
      <c r="Q805" s="1" cm="1">
        <f t="array" ref="Q805">(I805/$I$4)/SUMPRODUCT($F805:$L805/$F$4:$L$4)*100</f>
        <v>0</v>
      </c>
      <c r="R805" s="1" cm="1">
        <f t="array" ref="R805">(J805/$J$4)/SUMPRODUCT($F805:$L805/$F$4:$L$4)*100</f>
        <v>2.48945028006633</v>
      </c>
      <c r="S805" s="1" cm="1">
        <f t="array" ref="S805">(K805/$K$4)/SUMPRODUCT($F805:$L805/$F$4:$L$4)*100</f>
        <v>1.25578525414294</v>
      </c>
      <c r="T805" s="1" cm="1">
        <f t="array" ref="T805">(L805/$L$4)/SUMPRODUCT($F805:$L805/$F$4:$L$4)*100</f>
        <v>0</v>
      </c>
      <c r="U805" s="1">
        <f t="shared" si="265"/>
        <v>100</v>
      </c>
      <c r="V805" s="1">
        <f t="shared" si="266"/>
        <v>4.14285714285714</v>
      </c>
      <c r="W805" s="1">
        <f t="shared" si="267"/>
        <v>2.88</v>
      </c>
      <c r="X805" s="1">
        <f t="shared" si="268"/>
        <v>1.2992</v>
      </c>
      <c r="Y805" s="1">
        <f t="shared" si="269"/>
        <v>0</v>
      </c>
      <c r="Z805" s="1">
        <f t="shared" si="270"/>
        <v>0</v>
      </c>
      <c r="AA805" s="1">
        <f t="shared" si="271"/>
        <v>0</v>
      </c>
      <c r="AB805" s="1">
        <f t="shared" si="272"/>
        <v>0</v>
      </c>
      <c r="AC805" s="1">
        <f t="shared" si="273"/>
        <v>0</v>
      </c>
      <c r="AD805" s="1">
        <f t="shared" si="274"/>
        <v>0</v>
      </c>
      <c r="AE805" s="1">
        <f t="shared" si="275"/>
        <v>0</v>
      </c>
      <c r="AF805" s="1">
        <f t="shared" si="276"/>
        <v>0</v>
      </c>
      <c r="AG805" s="1">
        <f t="shared" si="277"/>
        <v>0</v>
      </c>
      <c r="AH805" s="7">
        <f t="shared" si="278"/>
        <v>0.0374523553420927</v>
      </c>
      <c r="AI805" s="7" cm="1">
        <f t="array" ref="AI805">SQRT(SUMPRODUCT(N805:T805/100,(1-($N$4:$T$4/(SUMPRODUCT(N805:T805,$N$4:$T$4)/100)))^2))</f>
        <v>0.0155247099313872</v>
      </c>
      <c r="AJ805" s="7" cm="1">
        <f t="array" ref="AJ805">SUMPRODUCT(N805:T805,$N$3:$T$3)/100</f>
        <v>1.90024894502801</v>
      </c>
      <c r="AK805" s="7" cm="1">
        <f t="array" ref="AK805">SUMPRODUCT(N805:T805/100,($N$3:$T$3-(SUMPRODUCT(N805:T805,$N$3:$T$3)/100))^2)</f>
        <v>2.42747665309711e-6</v>
      </c>
      <c r="AL805" s="7" cm="1">
        <f t="array" ref="AL805">SUMPRODUCT(N805:T805/100,($N$2:$T$2-(SUMPRODUCT(N805:T805,$N$2:$T$2)/100))^2)</f>
        <v>0.627505556765171</v>
      </c>
      <c r="AM805" s="7" cm="1">
        <f t="array" ref="AM805">SUMPRODUCT(N805:T805,$N$2:$T$2)/100</f>
        <v>10.8872005294093</v>
      </c>
      <c r="AN805" s="1" cm="1">
        <f t="array" ref="AN805">SUMPRODUCT(N805:T805,$N$1:$T$1)/100</f>
        <v>1097.97673141741</v>
      </c>
      <c r="AO805" s="1" cm="1">
        <f t="array" ref="AO805">-8.314*SUMPRODUCT((N805:T805/100)*LN(N805:T805/100+0.000000000001))</f>
        <v>1.52687478670738</v>
      </c>
      <c r="AP805" s="1" cm="1">
        <f t="array" ref="AP805">SUMPRODUCT((N805:T805/100)^2)</f>
        <v>0.92727540416663</v>
      </c>
      <c r="AQ805" s="1" cm="1">
        <f t="array" ref="AQ805">1/SUMPRODUCT((N805:T805/100)^2)</f>
        <v>1.07842825929232</v>
      </c>
      <c r="AR805" s="1" t="s">
        <v>54</v>
      </c>
      <c r="AS805" s="6">
        <f t="shared" si="279"/>
        <v>0</v>
      </c>
      <c r="AT805" s="1">
        <v>949.85</v>
      </c>
      <c r="AU805" s="1">
        <v>1</v>
      </c>
      <c r="AV805" s="1">
        <v>0</v>
      </c>
      <c r="AW805" s="1">
        <v>499.85</v>
      </c>
      <c r="AX805" s="1">
        <v>0.033333333</v>
      </c>
      <c r="AY805" s="5">
        <f t="shared" si="280"/>
        <v>0</v>
      </c>
      <c r="AZ805" s="1">
        <f t="shared" si="281"/>
        <v>0</v>
      </c>
      <c r="BA805" s="1">
        <f t="shared" si="282"/>
        <v>16.66166650005</v>
      </c>
      <c r="BB805" s="1">
        <f t="shared" si="283"/>
        <v>450</v>
      </c>
      <c r="BC805" s="1" t="s">
        <v>51</v>
      </c>
      <c r="BD805" s="1">
        <v>130</v>
      </c>
      <c r="BE805" s="1" t="s">
        <v>52</v>
      </c>
      <c r="BF805" s="1" t="s">
        <v>52</v>
      </c>
      <c r="BG805" s="1">
        <v>67</v>
      </c>
      <c r="BH805" s="1">
        <f t="shared" si="284"/>
        <v>-1.05244893921941</v>
      </c>
      <c r="BI805" s="1">
        <f t="shared" si="285"/>
        <v>0.845171439294695</v>
      </c>
    </row>
    <row r="806" spans="1:61">
      <c r="A806" s="1">
        <v>447</v>
      </c>
      <c r="B806" s="1" t="s">
        <v>65</v>
      </c>
      <c r="C806" s="1" t="str">
        <f>_xlfn.XLOOKUP(A806,All!$A:$A,All!$C:$C,"")</f>
        <v>Cu-Ni-Si</v>
      </c>
      <c r="D806" s="1">
        <v>0</v>
      </c>
      <c r="E806" s="1" t="s">
        <v>1344</v>
      </c>
      <c r="F806" s="1">
        <f t="shared" si="264"/>
        <v>95.51</v>
      </c>
      <c r="G806" s="1">
        <v>0</v>
      </c>
      <c r="H806" s="1">
        <v>0</v>
      </c>
      <c r="I806" s="1">
        <v>0</v>
      </c>
      <c r="J806" s="1">
        <v>3.78</v>
      </c>
      <c r="K806" s="1">
        <v>0.71</v>
      </c>
      <c r="L806" s="1">
        <v>0</v>
      </c>
      <c r="M806" s="1" t="s">
        <v>1345</v>
      </c>
      <c r="N806" s="1" cm="1">
        <f t="array" ref="N806">(F806/$F$4)/SUMPRODUCT($F806:$L806/$F$4:$L$4)*100</f>
        <v>94.3690633553265</v>
      </c>
      <c r="O806" s="1" cm="1">
        <f t="array" ref="O806">(G806/$G$4)/SUMPRODUCT($F806:$L806/$F$4:$L$4)*100</f>
        <v>0</v>
      </c>
      <c r="P806" s="1" cm="1">
        <f t="array" ref="P806">(H806/$H$4)/SUMPRODUCT($F806:$L806/$F$4:$L$4)*100</f>
        <v>0</v>
      </c>
      <c r="Q806" s="1" cm="1">
        <f t="array" ref="Q806">(I806/$I$4)/SUMPRODUCT($F806:$L806/$F$4:$L$4)*100</f>
        <v>0</v>
      </c>
      <c r="R806" s="1" cm="1">
        <f t="array" ref="R806">(J806/$J$4)/SUMPRODUCT($F806:$L806/$F$4:$L$4)*100</f>
        <v>4.04365885836552</v>
      </c>
      <c r="S806" s="1" cm="1">
        <f t="array" ref="S806">(K806/$K$4)/SUMPRODUCT($F806:$L806/$F$4:$L$4)*100</f>
        <v>1.58727778630794</v>
      </c>
      <c r="T806" s="1" cm="1">
        <f t="array" ref="T806">(L806/$L$4)/SUMPRODUCT($F806:$L806/$F$4:$L$4)*100</f>
        <v>0</v>
      </c>
      <c r="U806" s="1">
        <f t="shared" si="265"/>
        <v>100</v>
      </c>
      <c r="V806" s="1">
        <f t="shared" si="266"/>
        <v>5.32394366197183</v>
      </c>
      <c r="W806" s="1">
        <f t="shared" si="267"/>
        <v>4.49</v>
      </c>
      <c r="X806" s="1">
        <f t="shared" si="268"/>
        <v>2.6838</v>
      </c>
      <c r="Y806" s="1">
        <f t="shared" si="269"/>
        <v>0</v>
      </c>
      <c r="Z806" s="1">
        <f t="shared" si="270"/>
        <v>0</v>
      </c>
      <c r="AA806" s="1">
        <f t="shared" si="271"/>
        <v>0</v>
      </c>
      <c r="AB806" s="1">
        <f t="shared" si="272"/>
        <v>0</v>
      </c>
      <c r="AC806" s="1">
        <f t="shared" si="273"/>
        <v>0</v>
      </c>
      <c r="AD806" s="1">
        <f t="shared" si="274"/>
        <v>0</v>
      </c>
      <c r="AE806" s="1">
        <f t="shared" si="275"/>
        <v>0</v>
      </c>
      <c r="AF806" s="1">
        <f t="shared" si="276"/>
        <v>0</v>
      </c>
      <c r="AG806" s="1">
        <f t="shared" si="277"/>
        <v>0</v>
      </c>
      <c r="AH806" s="7">
        <f t="shared" si="278"/>
        <v>0.0563093664467345</v>
      </c>
      <c r="AI806" s="7" cm="1">
        <f t="array" ref="AI806">SQRT(SUMPRODUCT(N806:T806/100,(1-($N$4:$T$4/(SUMPRODUCT(N806:T806,$N$4:$T$4)/100)))^2))</f>
        <v>0.0176122370769359</v>
      </c>
      <c r="AJ806" s="7" cm="1">
        <f t="array" ref="AJ806">SUMPRODUCT(N806:T806,$N$3:$T$3)/100</f>
        <v>1.90040436588584</v>
      </c>
      <c r="AK806" s="7" cm="1">
        <f t="array" ref="AK806">SUMPRODUCT(N806:T806/100,($N$3:$T$3-(SUMPRODUCT(N806:T806,$N$3:$T$3)/100))^2)</f>
        <v>3.88014708873714e-6</v>
      </c>
      <c r="AL806" s="7" cm="1">
        <f t="array" ref="AL806">SUMPRODUCT(N806:T806/100,($N$2:$T$2-(SUMPRODUCT(N806:T806,$N$2:$T$2)/100))^2)</f>
        <v>0.795236503567014</v>
      </c>
      <c r="AM806" s="7" cm="1">
        <f t="array" ref="AM806">SUMPRODUCT(N806:T806,$N$2:$T$2)/100</f>
        <v>10.8484539663748</v>
      </c>
      <c r="AN806" s="1" cm="1">
        <f t="array" ref="AN806">SUMPRODUCT(N806:T806,$N$1:$T$1)/100</f>
        <v>1104.82507925216</v>
      </c>
      <c r="AO806" s="1" cm="1">
        <f t="array" ref="AO806">-8.314*SUMPRODUCT((N806:T806/100)*LN(N806:T806/100+0.000000000001))</f>
        <v>2.07998038898237</v>
      </c>
      <c r="AP806" s="1" cm="1">
        <f t="array" ref="AP806">SUMPRODUCT((N806:T806/100)^2)</f>
        <v>0.892439074629538</v>
      </c>
      <c r="AQ806" s="1" cm="1">
        <f t="array" ref="AQ806">1/SUMPRODUCT((N806:T806/100)^2)</f>
        <v>1.12052467045452</v>
      </c>
      <c r="AR806" s="1" t="s">
        <v>54</v>
      </c>
      <c r="AS806" s="6">
        <f t="shared" si="279"/>
        <v>0</v>
      </c>
      <c r="AT806" s="1">
        <v>949.85</v>
      </c>
      <c r="AU806" s="1">
        <v>1</v>
      </c>
      <c r="AV806" s="1">
        <v>0</v>
      </c>
      <c r="AW806" s="1">
        <v>499.85</v>
      </c>
      <c r="AX806" s="1">
        <v>22</v>
      </c>
      <c r="AY806" s="5">
        <f t="shared" si="280"/>
        <v>0</v>
      </c>
      <c r="AZ806" s="1">
        <f t="shared" si="281"/>
        <v>0</v>
      </c>
      <c r="BA806" s="1">
        <f t="shared" si="282"/>
        <v>10996.7</v>
      </c>
      <c r="BB806" s="1">
        <f t="shared" si="283"/>
        <v>450</v>
      </c>
      <c r="BC806" s="1" t="s">
        <v>51</v>
      </c>
      <c r="BD806" s="1">
        <v>123</v>
      </c>
      <c r="BE806" s="1" t="s">
        <v>52</v>
      </c>
      <c r="BF806" s="1" t="s">
        <v>52</v>
      </c>
      <c r="BG806" s="1">
        <v>55</v>
      </c>
      <c r="BH806" s="1">
        <f t="shared" si="284"/>
        <v>-1.14247541462937</v>
      </c>
      <c r="BI806" s="1">
        <f t="shared" si="285"/>
        <v>0.929918995294268</v>
      </c>
    </row>
    <row r="807" spans="1:61">
      <c r="A807" s="1">
        <v>444</v>
      </c>
      <c r="B807" s="1" t="s">
        <v>65</v>
      </c>
      <c r="C807" s="1" t="str">
        <f>_xlfn.XLOOKUP(A807,All!$A:$A,All!$C:$C,"")</f>
        <v>Cu-Ni-Si</v>
      </c>
      <c r="D807" s="1">
        <v>0</v>
      </c>
      <c r="E807" s="1" t="s">
        <v>1344</v>
      </c>
      <c r="F807" s="1">
        <f t="shared" si="264"/>
        <v>95.34</v>
      </c>
      <c r="G807" s="1">
        <v>0</v>
      </c>
      <c r="H807" s="1">
        <v>0</v>
      </c>
      <c r="I807" s="1">
        <v>0</v>
      </c>
      <c r="J807" s="1">
        <v>3.77</v>
      </c>
      <c r="K807" s="1">
        <v>0.89</v>
      </c>
      <c r="L807" s="1">
        <v>0</v>
      </c>
      <c r="M807" s="1" t="s">
        <v>1345</v>
      </c>
      <c r="N807" s="1" cm="1">
        <f t="array" ref="N807">(F807/$F$4)/SUMPRODUCT($F807:$L807/$F$4:$L$4)*100</f>
        <v>93.9907975054889</v>
      </c>
      <c r="O807" s="1" cm="1">
        <f t="array" ref="O807">(G807/$G$4)/SUMPRODUCT($F807:$L807/$F$4:$L$4)*100</f>
        <v>0</v>
      </c>
      <c r="P807" s="1" cm="1">
        <f t="array" ref="P807">(H807/$H$4)/SUMPRODUCT($F807:$L807/$F$4:$L$4)*100</f>
        <v>0</v>
      </c>
      <c r="Q807" s="1" cm="1">
        <f t="array" ref="Q807">(I807/$I$4)/SUMPRODUCT($F807:$L807/$F$4:$L$4)*100</f>
        <v>0</v>
      </c>
      <c r="R807" s="1" cm="1">
        <f t="array" ref="R807">(J807/$J$4)/SUMPRODUCT($F807:$L807/$F$4:$L$4)*100</f>
        <v>4.02395807528086</v>
      </c>
      <c r="S807" s="1" cm="1">
        <f t="array" ref="S807">(K807/$K$4)/SUMPRODUCT($F807:$L807/$F$4:$L$4)*100</f>
        <v>1.98524441923027</v>
      </c>
      <c r="T807" s="1" cm="1">
        <f t="array" ref="T807">(L807/$L$4)/SUMPRODUCT($F807:$L807/$F$4:$L$4)*100</f>
        <v>0</v>
      </c>
      <c r="U807" s="1">
        <f t="shared" si="265"/>
        <v>100</v>
      </c>
      <c r="V807" s="1">
        <f t="shared" si="266"/>
        <v>4.23595505617978</v>
      </c>
      <c r="W807" s="1">
        <f t="shared" si="267"/>
        <v>4.66</v>
      </c>
      <c r="X807" s="1">
        <f t="shared" si="268"/>
        <v>3.3553</v>
      </c>
      <c r="Y807" s="1">
        <f t="shared" si="269"/>
        <v>0</v>
      </c>
      <c r="Z807" s="1">
        <f t="shared" si="270"/>
        <v>0</v>
      </c>
      <c r="AA807" s="1">
        <f t="shared" si="271"/>
        <v>0</v>
      </c>
      <c r="AB807" s="1">
        <f t="shared" si="272"/>
        <v>0</v>
      </c>
      <c r="AC807" s="1">
        <f t="shared" si="273"/>
        <v>0</v>
      </c>
      <c r="AD807" s="1">
        <f t="shared" si="274"/>
        <v>0</v>
      </c>
      <c r="AE807" s="1">
        <f t="shared" si="275"/>
        <v>0</v>
      </c>
      <c r="AF807" s="1">
        <f t="shared" si="276"/>
        <v>0</v>
      </c>
      <c r="AG807" s="1">
        <f t="shared" si="277"/>
        <v>0</v>
      </c>
      <c r="AH807" s="7">
        <f t="shared" si="278"/>
        <v>0.0600920249451113</v>
      </c>
      <c r="AI807" s="7" cm="1">
        <f t="array" ref="AI807">SQRT(SUMPRODUCT(N807:T807/100,(1-($N$4:$T$4/(SUMPRODUCT(N807:T807,$N$4:$T$4)/100)))^2))</f>
        <v>0.0194227946756079</v>
      </c>
      <c r="AJ807" s="7" cm="1">
        <f t="array" ref="AJ807">SUMPRODUCT(N807:T807,$N$3:$T$3)/100</f>
        <v>1.90040239580753</v>
      </c>
      <c r="AK807" s="7" cm="1">
        <f t="array" ref="AK807">SUMPRODUCT(N807:T807/100,($N$3:$T$3-(SUMPRODUCT(N807:T807,$N$3:$T$3)/100))^2)</f>
        <v>3.86203568936469e-6</v>
      </c>
      <c r="AL807" s="7" cm="1">
        <f t="array" ref="AL807">SUMPRODUCT(N807:T807/100,($N$2:$T$2-(SUMPRODUCT(N807:T807,$N$2:$T$2)/100))^2)</f>
        <v>0.980894308399426</v>
      </c>
      <c r="AM807" s="7" cm="1">
        <f t="array" ref="AM807">SUMPRODUCT(N807:T807,$N$2:$T$2)/100</f>
        <v>10.8207933099011</v>
      </c>
      <c r="AN807" s="1" cm="1">
        <f t="array" ref="AN807">SUMPRODUCT(N807:T807,$N$1:$T$1)/100</f>
        <v>1106.06293398729</v>
      </c>
      <c r="AO807" s="1" cm="1">
        <f t="array" ref="AO807">-8.314*SUMPRODUCT((N807:T807/100)*LN(N807:T807/100+0.000000000001))</f>
        <v>2.2060812504501</v>
      </c>
      <c r="AP807" s="1" cm="1">
        <f t="array" ref="AP807">SUMPRODUCT((N807:T807/100)^2)</f>
        <v>0.885440344971351</v>
      </c>
      <c r="AQ807" s="1" cm="1">
        <f t="array" ref="AQ807">1/SUMPRODUCT((N807:T807/100)^2)</f>
        <v>1.12938156215635</v>
      </c>
      <c r="AR807" s="1" t="s">
        <v>54</v>
      </c>
      <c r="AS807" s="6">
        <f t="shared" si="279"/>
        <v>0</v>
      </c>
      <c r="AT807" s="1">
        <v>949.85</v>
      </c>
      <c r="AU807" s="1">
        <v>1</v>
      </c>
      <c r="AV807" s="1">
        <v>0</v>
      </c>
      <c r="AW807" s="1">
        <v>499.85</v>
      </c>
      <c r="AX807" s="1">
        <v>22</v>
      </c>
      <c r="AY807" s="5">
        <f t="shared" si="280"/>
        <v>0</v>
      </c>
      <c r="AZ807" s="1">
        <f t="shared" si="281"/>
        <v>0</v>
      </c>
      <c r="BA807" s="1">
        <f t="shared" si="282"/>
        <v>10996.7</v>
      </c>
      <c r="BB807" s="1">
        <f t="shared" si="283"/>
        <v>450</v>
      </c>
      <c r="BC807" s="1" t="s">
        <v>51</v>
      </c>
      <c r="BD807" s="1">
        <v>125</v>
      </c>
      <c r="BE807" s="1" t="s">
        <v>52</v>
      </c>
      <c r="BF807" s="1" t="s">
        <v>52</v>
      </c>
      <c r="BG807" s="1">
        <v>55</v>
      </c>
      <c r="BH807" s="1">
        <f t="shared" si="284"/>
        <v>-1.11675356451223</v>
      </c>
      <c r="BI807" s="1">
        <f t="shared" si="285"/>
        <v>0.924601655563363</v>
      </c>
    </row>
    <row r="808" spans="1:61">
      <c r="A808" s="1">
        <v>411</v>
      </c>
      <c r="B808" s="1" t="s">
        <v>65</v>
      </c>
      <c r="C808" s="1" t="str">
        <f>_xlfn.XLOOKUP(A808,All!$A:$A,All!$C:$C,"")</f>
        <v>Cu-Ni-Si</v>
      </c>
      <c r="D808" s="1">
        <v>0</v>
      </c>
      <c r="E808" s="1" t="s">
        <v>1344</v>
      </c>
      <c r="F808" s="1">
        <f t="shared" si="264"/>
        <v>95.34</v>
      </c>
      <c r="G808" s="1">
        <v>0</v>
      </c>
      <c r="H808" s="1">
        <v>0</v>
      </c>
      <c r="I808" s="1">
        <v>0</v>
      </c>
      <c r="J808" s="1">
        <v>3.77</v>
      </c>
      <c r="K808" s="1">
        <v>0.89</v>
      </c>
      <c r="L808" s="1">
        <v>0</v>
      </c>
      <c r="M808" s="1" t="s">
        <v>1345</v>
      </c>
      <c r="N808" s="1" cm="1">
        <f t="array" ref="N808">(F808/$F$4)/SUMPRODUCT($F808:$L808/$F$4:$L$4)*100</f>
        <v>93.9907975054889</v>
      </c>
      <c r="O808" s="1" cm="1">
        <f t="array" ref="O808">(G808/$G$4)/SUMPRODUCT($F808:$L808/$F$4:$L$4)*100</f>
        <v>0</v>
      </c>
      <c r="P808" s="1" cm="1">
        <f t="array" ref="P808">(H808/$H$4)/SUMPRODUCT($F808:$L808/$F$4:$L$4)*100</f>
        <v>0</v>
      </c>
      <c r="Q808" s="1" cm="1">
        <f t="array" ref="Q808">(I808/$I$4)/SUMPRODUCT($F808:$L808/$F$4:$L$4)*100</f>
        <v>0</v>
      </c>
      <c r="R808" s="1" cm="1">
        <f t="array" ref="R808">(J808/$J$4)/SUMPRODUCT($F808:$L808/$F$4:$L$4)*100</f>
        <v>4.02395807528086</v>
      </c>
      <c r="S808" s="1" cm="1">
        <f t="array" ref="S808">(K808/$K$4)/SUMPRODUCT($F808:$L808/$F$4:$L$4)*100</f>
        <v>1.98524441923027</v>
      </c>
      <c r="T808" s="1" cm="1">
        <f t="array" ref="T808">(L808/$L$4)/SUMPRODUCT($F808:$L808/$F$4:$L$4)*100</f>
        <v>0</v>
      </c>
      <c r="U808" s="1">
        <f t="shared" si="265"/>
        <v>100</v>
      </c>
      <c r="V808" s="1">
        <f t="shared" si="266"/>
        <v>4.23595505617978</v>
      </c>
      <c r="W808" s="1">
        <f t="shared" si="267"/>
        <v>4.66</v>
      </c>
      <c r="X808" s="1">
        <f t="shared" si="268"/>
        <v>3.3553</v>
      </c>
      <c r="Y808" s="1">
        <f t="shared" si="269"/>
        <v>0</v>
      </c>
      <c r="Z808" s="1">
        <f t="shared" si="270"/>
        <v>0</v>
      </c>
      <c r="AA808" s="1">
        <f t="shared" si="271"/>
        <v>0</v>
      </c>
      <c r="AB808" s="1">
        <f t="shared" si="272"/>
        <v>0</v>
      </c>
      <c r="AC808" s="1">
        <f t="shared" si="273"/>
        <v>0</v>
      </c>
      <c r="AD808" s="1">
        <f t="shared" si="274"/>
        <v>0</v>
      </c>
      <c r="AE808" s="1">
        <f t="shared" si="275"/>
        <v>0</v>
      </c>
      <c r="AF808" s="1">
        <f t="shared" si="276"/>
        <v>0</v>
      </c>
      <c r="AG808" s="1">
        <f t="shared" si="277"/>
        <v>0</v>
      </c>
      <c r="AH808" s="7">
        <f t="shared" si="278"/>
        <v>0.0600920249451113</v>
      </c>
      <c r="AI808" s="7" cm="1">
        <f t="array" ref="AI808">SQRT(SUMPRODUCT(N808:T808/100,(1-($N$4:$T$4/(SUMPRODUCT(N808:T808,$N$4:$T$4)/100)))^2))</f>
        <v>0.0194227946756079</v>
      </c>
      <c r="AJ808" s="7" cm="1">
        <f t="array" ref="AJ808">SUMPRODUCT(N808:T808,$N$3:$T$3)/100</f>
        <v>1.90040239580753</v>
      </c>
      <c r="AK808" s="7" cm="1">
        <f t="array" ref="AK808">SUMPRODUCT(N808:T808/100,($N$3:$T$3-(SUMPRODUCT(N808:T808,$N$3:$T$3)/100))^2)</f>
        <v>3.86203568936469e-6</v>
      </c>
      <c r="AL808" s="7" cm="1">
        <f t="array" ref="AL808">SUMPRODUCT(N808:T808/100,($N$2:$T$2-(SUMPRODUCT(N808:T808,$N$2:$T$2)/100))^2)</f>
        <v>0.980894308399426</v>
      </c>
      <c r="AM808" s="7" cm="1">
        <f t="array" ref="AM808">SUMPRODUCT(N808:T808,$N$2:$T$2)/100</f>
        <v>10.8207933099011</v>
      </c>
      <c r="AN808" s="1" cm="1">
        <f t="array" ref="AN808">SUMPRODUCT(N808:T808,$N$1:$T$1)/100</f>
        <v>1106.06293398729</v>
      </c>
      <c r="AO808" s="1" cm="1">
        <f t="array" ref="AO808">-8.314*SUMPRODUCT((N808:T808/100)*LN(N808:T808/100+0.000000000001))</f>
        <v>2.2060812504501</v>
      </c>
      <c r="AP808" s="1" cm="1">
        <f t="array" ref="AP808">SUMPRODUCT((N808:T808/100)^2)</f>
        <v>0.885440344971351</v>
      </c>
      <c r="AQ808" s="1" cm="1">
        <f t="array" ref="AQ808">1/SUMPRODUCT((N808:T808/100)^2)</f>
        <v>1.12938156215635</v>
      </c>
      <c r="AR808" s="1" t="s">
        <v>54</v>
      </c>
      <c r="AS808" s="6">
        <f t="shared" si="279"/>
        <v>0</v>
      </c>
      <c r="AT808" s="1">
        <v>949.85</v>
      </c>
      <c r="AU808" s="1">
        <v>1</v>
      </c>
      <c r="AV808" s="1">
        <v>0</v>
      </c>
      <c r="AW808" s="1">
        <v>499.85</v>
      </c>
      <c r="AX808" s="1">
        <v>6</v>
      </c>
      <c r="AY808" s="5">
        <f t="shared" si="280"/>
        <v>0</v>
      </c>
      <c r="AZ808" s="1">
        <f t="shared" si="281"/>
        <v>0</v>
      </c>
      <c r="BA808" s="1">
        <f t="shared" si="282"/>
        <v>2999.1</v>
      </c>
      <c r="BB808" s="1">
        <f t="shared" si="283"/>
        <v>450</v>
      </c>
      <c r="BC808" s="1" t="s">
        <v>51</v>
      </c>
      <c r="BD808" s="1">
        <v>148</v>
      </c>
      <c r="BE808" s="1" t="s">
        <v>52</v>
      </c>
      <c r="BF808" s="1" t="s">
        <v>52</v>
      </c>
      <c r="BG808" s="1">
        <v>53</v>
      </c>
      <c r="BH808" s="1">
        <f t="shared" si="284"/>
        <v>-0.820952288165237</v>
      </c>
      <c r="BI808" s="1">
        <f t="shared" si="285"/>
        <v>0.877864354166367</v>
      </c>
    </row>
    <row r="809" spans="1:61">
      <c r="A809" s="1">
        <v>173</v>
      </c>
      <c r="B809" s="1" t="s">
        <v>60</v>
      </c>
      <c r="C809" s="1" t="str">
        <f>_xlfn.XLOOKUP(A809,All!$A:$A,All!$C:$C,"")</f>
        <v>Cu-Ni-Si</v>
      </c>
      <c r="D809" s="1">
        <v>0</v>
      </c>
      <c r="E809" s="1" t="s">
        <v>1344</v>
      </c>
      <c r="F809" s="1">
        <f t="shared" si="264"/>
        <v>94.93</v>
      </c>
      <c r="G809" s="1">
        <v>0</v>
      </c>
      <c r="H809" s="1">
        <v>0</v>
      </c>
      <c r="I809" s="1">
        <v>0</v>
      </c>
      <c r="J809" s="1">
        <v>4.1</v>
      </c>
      <c r="K809" s="1">
        <v>0.97</v>
      </c>
      <c r="L809" s="1">
        <v>0</v>
      </c>
      <c r="M809" s="1" t="s">
        <v>1345</v>
      </c>
      <c r="N809" s="1" cm="1">
        <f t="array" ref="N809">(F809/$F$4)/SUMPRODUCT($F809:$L809/$F$4:$L$4)*100</f>
        <v>93.4683800619352</v>
      </c>
      <c r="O809" s="1" cm="1">
        <f t="array" ref="O809">(G809/$G$4)/SUMPRODUCT($F809:$L809/$F$4:$L$4)*100</f>
        <v>0</v>
      </c>
      <c r="P809" s="1" cm="1">
        <f t="array" ref="P809">(H809/$H$4)/SUMPRODUCT($F809:$L809/$F$4:$L$4)*100</f>
        <v>0</v>
      </c>
      <c r="Q809" s="1" cm="1">
        <f t="array" ref="Q809">(I809/$I$4)/SUMPRODUCT($F809:$L809/$F$4:$L$4)*100</f>
        <v>0</v>
      </c>
      <c r="R809" s="1" cm="1">
        <f t="array" ref="R809">(J809/$J$4)/SUMPRODUCT($F809:$L809/$F$4:$L$4)*100</f>
        <v>4.37065978190263</v>
      </c>
      <c r="S809" s="1" cm="1">
        <f t="array" ref="S809">(K809/$K$4)/SUMPRODUCT($F809:$L809/$F$4:$L$4)*100</f>
        <v>2.16096015616213</v>
      </c>
      <c r="T809" s="1" cm="1">
        <f t="array" ref="T809">(L809/$L$4)/SUMPRODUCT($F809:$L809/$F$4:$L$4)*100</f>
        <v>0</v>
      </c>
      <c r="U809" s="1">
        <f t="shared" si="265"/>
        <v>100</v>
      </c>
      <c r="V809" s="1">
        <f t="shared" si="266"/>
        <v>4.22680412371134</v>
      </c>
      <c r="W809" s="1">
        <f t="shared" si="267"/>
        <v>5.07</v>
      </c>
      <c r="X809" s="1">
        <f t="shared" si="268"/>
        <v>3.977</v>
      </c>
      <c r="Y809" s="1">
        <f t="shared" si="269"/>
        <v>0</v>
      </c>
      <c r="Z809" s="1">
        <f t="shared" si="270"/>
        <v>0</v>
      </c>
      <c r="AA809" s="1">
        <f t="shared" si="271"/>
        <v>0</v>
      </c>
      <c r="AB809" s="1">
        <f t="shared" si="272"/>
        <v>0</v>
      </c>
      <c r="AC809" s="1">
        <f t="shared" si="273"/>
        <v>0</v>
      </c>
      <c r="AD809" s="1">
        <f t="shared" si="274"/>
        <v>0</v>
      </c>
      <c r="AE809" s="1">
        <f t="shared" si="275"/>
        <v>0</v>
      </c>
      <c r="AF809" s="1">
        <f t="shared" si="276"/>
        <v>0</v>
      </c>
      <c r="AG809" s="1">
        <f t="shared" si="277"/>
        <v>0</v>
      </c>
      <c r="AH809" s="7">
        <f t="shared" si="278"/>
        <v>0.0653161993806475</v>
      </c>
      <c r="AI809" s="7" cm="1">
        <f t="array" ref="AI809">SQRT(SUMPRODUCT(N809:T809/100,(1-($N$4:$T$4/(SUMPRODUCT(N809:T809,$N$4:$T$4)/100)))^2))</f>
        <v>0.0202330357678209</v>
      </c>
      <c r="AJ809" s="7" cm="1">
        <f t="array" ref="AJ809">SUMPRODUCT(N809:T809,$N$3:$T$3)/100</f>
        <v>1.90043706597819</v>
      </c>
      <c r="AK809" s="7" cm="1">
        <f t="array" ref="AK809">SUMPRODUCT(N809:T809/100,($N$3:$T$3-(SUMPRODUCT(N809:T809,$N$3:$T$3)/100))^2)</f>
        <v>4.17963311261123e-6</v>
      </c>
      <c r="AL809" s="7" cm="1">
        <f t="array" ref="AL809">SUMPRODUCT(N809:T809/100,($N$2:$T$2-(SUMPRODUCT(N809:T809,$N$2:$T$2)/100))^2)</f>
        <v>1.06456228823984</v>
      </c>
      <c r="AM809" s="7" cm="1">
        <f t="array" ref="AM809">SUMPRODUCT(N809:T809,$N$2:$T$2)/100</f>
        <v>10.8050261912496</v>
      </c>
      <c r="AN809" s="1" cm="1">
        <f t="array" ref="AN809">SUMPRODUCT(N809:T809,$N$1:$T$1)/100</f>
        <v>1107.92582026258</v>
      </c>
      <c r="AO809" s="1" cm="1">
        <f t="array" ref="AO809">-8.314*SUMPRODUCT((N809:T809/100)*LN(N809:T809/100+0.000000000001))</f>
        <v>2.35130297529331</v>
      </c>
      <c r="AP809" s="1" cm="1">
        <f t="array" ref="AP809">SUMPRODUCT((N809:T809/100)^2)</f>
        <v>0.876011048712804</v>
      </c>
      <c r="AQ809" s="1" cm="1">
        <f t="array" ref="AQ809">1/SUMPRODUCT((N809:T809/100)^2)</f>
        <v>1.14153811355391</v>
      </c>
      <c r="AR809" s="1" t="s">
        <v>54</v>
      </c>
      <c r="AS809" s="6">
        <f t="shared" si="279"/>
        <v>0</v>
      </c>
      <c r="AT809" s="1">
        <v>899.85</v>
      </c>
      <c r="AU809" s="1">
        <v>3</v>
      </c>
      <c r="AV809" s="1">
        <v>0</v>
      </c>
      <c r="AW809" s="1">
        <v>449.85</v>
      </c>
      <c r="AX809" s="1">
        <v>408</v>
      </c>
      <c r="AY809" s="5">
        <f t="shared" si="280"/>
        <v>0</v>
      </c>
      <c r="AZ809" s="1">
        <f t="shared" si="281"/>
        <v>0</v>
      </c>
      <c r="BA809" s="1">
        <f t="shared" si="282"/>
        <v>183538.8</v>
      </c>
      <c r="BB809" s="1">
        <f t="shared" si="283"/>
        <v>450</v>
      </c>
      <c r="BC809" s="1" t="s">
        <v>51</v>
      </c>
      <c r="BD809" s="1">
        <v>137</v>
      </c>
      <c r="BE809" s="1" t="s">
        <v>52</v>
      </c>
      <c r="BF809" s="1" t="s">
        <v>52</v>
      </c>
      <c r="BG809" s="1">
        <v>52</v>
      </c>
      <c r="BH809" s="1">
        <f t="shared" si="284"/>
        <v>-0.962422463809453</v>
      </c>
      <c r="BI809" s="1">
        <f t="shared" si="285"/>
        <v>0.912905287026554</v>
      </c>
    </row>
    <row r="810" spans="1:61">
      <c r="A810" s="1">
        <v>172</v>
      </c>
      <c r="B810" s="1" t="s">
        <v>60</v>
      </c>
      <c r="C810" s="1" t="str">
        <f>_xlfn.XLOOKUP(A810,All!$A:$A,All!$C:$C,"")</f>
        <v>Cu-Ni-Si</v>
      </c>
      <c r="D810" s="1">
        <v>0</v>
      </c>
      <c r="E810" s="1" t="s">
        <v>1344</v>
      </c>
      <c r="F810" s="1">
        <f t="shared" si="264"/>
        <v>94.93</v>
      </c>
      <c r="G810" s="1">
        <v>0</v>
      </c>
      <c r="H810" s="1">
        <v>0</v>
      </c>
      <c r="I810" s="1">
        <v>0</v>
      </c>
      <c r="J810" s="1">
        <v>4.1</v>
      </c>
      <c r="K810" s="1">
        <v>0.97</v>
      </c>
      <c r="L810" s="1">
        <v>0</v>
      </c>
      <c r="M810" s="1" t="s">
        <v>1345</v>
      </c>
      <c r="N810" s="1" cm="1">
        <f t="array" ref="N810">(F810/$F$4)/SUMPRODUCT($F810:$L810/$F$4:$L$4)*100</f>
        <v>93.4683800619352</v>
      </c>
      <c r="O810" s="1" cm="1">
        <f t="array" ref="O810">(G810/$G$4)/SUMPRODUCT($F810:$L810/$F$4:$L$4)*100</f>
        <v>0</v>
      </c>
      <c r="P810" s="1" cm="1">
        <f t="array" ref="P810">(H810/$H$4)/SUMPRODUCT($F810:$L810/$F$4:$L$4)*100</f>
        <v>0</v>
      </c>
      <c r="Q810" s="1" cm="1">
        <f t="array" ref="Q810">(I810/$I$4)/SUMPRODUCT($F810:$L810/$F$4:$L$4)*100</f>
        <v>0</v>
      </c>
      <c r="R810" s="1" cm="1">
        <f t="array" ref="R810">(J810/$J$4)/SUMPRODUCT($F810:$L810/$F$4:$L$4)*100</f>
        <v>4.37065978190263</v>
      </c>
      <c r="S810" s="1" cm="1">
        <f t="array" ref="S810">(K810/$K$4)/SUMPRODUCT($F810:$L810/$F$4:$L$4)*100</f>
        <v>2.16096015616213</v>
      </c>
      <c r="T810" s="1" cm="1">
        <f t="array" ref="T810">(L810/$L$4)/SUMPRODUCT($F810:$L810/$F$4:$L$4)*100</f>
        <v>0</v>
      </c>
      <c r="U810" s="1">
        <f t="shared" si="265"/>
        <v>100</v>
      </c>
      <c r="V810" s="1">
        <f t="shared" si="266"/>
        <v>4.22680412371134</v>
      </c>
      <c r="W810" s="1">
        <f t="shared" si="267"/>
        <v>5.07</v>
      </c>
      <c r="X810" s="1">
        <f t="shared" si="268"/>
        <v>3.977</v>
      </c>
      <c r="Y810" s="1">
        <f t="shared" si="269"/>
        <v>0</v>
      </c>
      <c r="Z810" s="1">
        <f t="shared" si="270"/>
        <v>0</v>
      </c>
      <c r="AA810" s="1">
        <f t="shared" si="271"/>
        <v>0</v>
      </c>
      <c r="AB810" s="1">
        <f t="shared" si="272"/>
        <v>0</v>
      </c>
      <c r="AC810" s="1">
        <f t="shared" si="273"/>
        <v>0</v>
      </c>
      <c r="AD810" s="1">
        <f t="shared" si="274"/>
        <v>0</v>
      </c>
      <c r="AE810" s="1">
        <f t="shared" si="275"/>
        <v>0</v>
      </c>
      <c r="AF810" s="1">
        <f t="shared" si="276"/>
        <v>0</v>
      </c>
      <c r="AG810" s="1">
        <f t="shared" si="277"/>
        <v>0</v>
      </c>
      <c r="AH810" s="7">
        <f t="shared" si="278"/>
        <v>0.0653161993806475</v>
      </c>
      <c r="AI810" s="7" cm="1">
        <f t="array" ref="AI810">SQRT(SUMPRODUCT(N810:T810/100,(1-($N$4:$T$4/(SUMPRODUCT(N810:T810,$N$4:$T$4)/100)))^2))</f>
        <v>0.0202330357678209</v>
      </c>
      <c r="AJ810" s="7" cm="1">
        <f t="array" ref="AJ810">SUMPRODUCT(N810:T810,$N$3:$T$3)/100</f>
        <v>1.90043706597819</v>
      </c>
      <c r="AK810" s="7" cm="1">
        <f t="array" ref="AK810">SUMPRODUCT(N810:T810/100,($N$3:$T$3-(SUMPRODUCT(N810:T810,$N$3:$T$3)/100))^2)</f>
        <v>4.17963311261123e-6</v>
      </c>
      <c r="AL810" s="7" cm="1">
        <f t="array" ref="AL810">SUMPRODUCT(N810:T810/100,($N$2:$T$2-(SUMPRODUCT(N810:T810,$N$2:$T$2)/100))^2)</f>
        <v>1.06456228823984</v>
      </c>
      <c r="AM810" s="7" cm="1">
        <f t="array" ref="AM810">SUMPRODUCT(N810:T810,$N$2:$T$2)/100</f>
        <v>10.8050261912496</v>
      </c>
      <c r="AN810" s="1" cm="1">
        <f t="array" ref="AN810">SUMPRODUCT(N810:T810,$N$1:$T$1)/100</f>
        <v>1107.92582026258</v>
      </c>
      <c r="AO810" s="1" cm="1">
        <f t="array" ref="AO810">-8.314*SUMPRODUCT((N810:T810/100)*LN(N810:T810/100+0.000000000001))</f>
        <v>2.35130297529331</v>
      </c>
      <c r="AP810" s="1" cm="1">
        <f t="array" ref="AP810">SUMPRODUCT((N810:T810/100)^2)</f>
        <v>0.876011048712804</v>
      </c>
      <c r="AQ810" s="1" cm="1">
        <f t="array" ref="AQ810">1/SUMPRODUCT((N810:T810/100)^2)</f>
        <v>1.14153811355391</v>
      </c>
      <c r="AR810" s="1" t="s">
        <v>54</v>
      </c>
      <c r="AS810" s="6">
        <f t="shared" si="279"/>
        <v>0</v>
      </c>
      <c r="AT810" s="1">
        <v>899.85</v>
      </c>
      <c r="AU810" s="1">
        <v>3</v>
      </c>
      <c r="AV810" s="1">
        <v>0</v>
      </c>
      <c r="AW810" s="1">
        <v>449.85</v>
      </c>
      <c r="AX810" s="1">
        <v>240</v>
      </c>
      <c r="AY810" s="5">
        <f t="shared" si="280"/>
        <v>0</v>
      </c>
      <c r="AZ810" s="1">
        <f t="shared" si="281"/>
        <v>0</v>
      </c>
      <c r="BA810" s="1">
        <f t="shared" si="282"/>
        <v>107964</v>
      </c>
      <c r="BB810" s="1">
        <f t="shared" si="283"/>
        <v>450</v>
      </c>
      <c r="BC810" s="1" t="s">
        <v>51</v>
      </c>
      <c r="BD810" s="1">
        <v>138</v>
      </c>
      <c r="BE810" s="1" t="s">
        <v>52</v>
      </c>
      <c r="BF810" s="1" t="s">
        <v>52</v>
      </c>
      <c r="BG810" s="1">
        <v>52</v>
      </c>
      <c r="BH810" s="1">
        <f t="shared" si="284"/>
        <v>-0.949561538750888</v>
      </c>
      <c r="BI810" s="1">
        <f t="shared" si="285"/>
        <v>0.910340354147792</v>
      </c>
    </row>
    <row r="811" spans="1:61">
      <c r="A811" s="1">
        <v>361</v>
      </c>
      <c r="B811" s="1" t="s">
        <v>78</v>
      </c>
      <c r="C811" s="1" t="str">
        <f>_xlfn.XLOOKUP(A811,All!$A:$A,All!$C:$C,"")</f>
        <v>Cu-Ni-Si</v>
      </c>
      <c r="D811" s="1">
        <v>0</v>
      </c>
      <c r="E811" s="1" t="s">
        <v>1344</v>
      </c>
      <c r="F811" s="1">
        <f t="shared" si="264"/>
        <v>95.16</v>
      </c>
      <c r="G811" s="1">
        <v>0</v>
      </c>
      <c r="H811" s="1">
        <v>0</v>
      </c>
      <c r="I811" s="1">
        <v>0</v>
      </c>
      <c r="J811" s="1">
        <v>3.91</v>
      </c>
      <c r="K811" s="1">
        <v>0.93</v>
      </c>
      <c r="L811" s="1">
        <v>0</v>
      </c>
      <c r="M811" s="1" t="s">
        <v>1345</v>
      </c>
      <c r="N811" s="1" cm="1">
        <f t="array" ref="N811">(F811/$F$4)/SUMPRODUCT($F811:$L811/$F$4:$L$4)*100</f>
        <v>93.7559637420954</v>
      </c>
      <c r="O811" s="1" cm="1">
        <f t="array" ref="O811">(G811/$G$4)/SUMPRODUCT($F811:$L811/$F$4:$L$4)*100</f>
        <v>0</v>
      </c>
      <c r="P811" s="1" cm="1">
        <f t="array" ref="P811">(H811/$H$4)/SUMPRODUCT($F811:$L811/$F$4:$L$4)*100</f>
        <v>0</v>
      </c>
      <c r="Q811" s="1" cm="1">
        <f t="array" ref="Q811">(I811/$I$4)/SUMPRODUCT($F811:$L811/$F$4:$L$4)*100</f>
        <v>0</v>
      </c>
      <c r="R811" s="1" cm="1">
        <f t="array" ref="R811">(J811/$J$4)/SUMPRODUCT($F811:$L811/$F$4:$L$4)*100</f>
        <v>4.1708362214609</v>
      </c>
      <c r="S811" s="1" cm="1">
        <f t="array" ref="S811">(K811/$K$4)/SUMPRODUCT($F811:$L811/$F$4:$L$4)*100</f>
        <v>2.07320003644372</v>
      </c>
      <c r="T811" s="1" cm="1">
        <f t="array" ref="T811">(L811/$L$4)/SUMPRODUCT($F811:$L811/$F$4:$L$4)*100</f>
        <v>0</v>
      </c>
      <c r="U811" s="1">
        <f t="shared" si="265"/>
        <v>100</v>
      </c>
      <c r="V811" s="1">
        <f t="shared" si="266"/>
        <v>4.20430107526882</v>
      </c>
      <c r="W811" s="1">
        <f t="shared" si="267"/>
        <v>4.84</v>
      </c>
      <c r="X811" s="1">
        <f t="shared" si="268"/>
        <v>3.6363</v>
      </c>
      <c r="Y811" s="1">
        <f t="shared" si="269"/>
        <v>0</v>
      </c>
      <c r="Z811" s="1">
        <f t="shared" si="270"/>
        <v>0</v>
      </c>
      <c r="AA811" s="1">
        <f t="shared" si="271"/>
        <v>0</v>
      </c>
      <c r="AB811" s="1">
        <f t="shared" si="272"/>
        <v>0</v>
      </c>
      <c r="AC811" s="1">
        <f t="shared" si="273"/>
        <v>0</v>
      </c>
      <c r="AD811" s="1">
        <f t="shared" si="274"/>
        <v>0</v>
      </c>
      <c r="AE811" s="1">
        <f t="shared" si="275"/>
        <v>0</v>
      </c>
      <c r="AF811" s="1">
        <f t="shared" si="276"/>
        <v>0</v>
      </c>
      <c r="AG811" s="1">
        <f t="shared" si="277"/>
        <v>0</v>
      </c>
      <c r="AH811" s="7">
        <f t="shared" si="278"/>
        <v>0.0624403625790461</v>
      </c>
      <c r="AI811" s="7" cm="1">
        <f t="array" ref="AI811">SQRT(SUMPRODUCT(N811:T811/100,(1-($N$4:$T$4/(SUMPRODUCT(N811:T811,$N$4:$T$4)/100)))^2))</f>
        <v>0.0198280424847916</v>
      </c>
      <c r="AJ811" s="7" cm="1">
        <f t="array" ref="AJ811">SUMPRODUCT(N811:T811,$N$3:$T$3)/100</f>
        <v>1.90041708362215</v>
      </c>
      <c r="AK811" s="7" cm="1">
        <f t="array" ref="AK811">SUMPRODUCT(N811:T811/100,($N$3:$T$3-(SUMPRODUCT(N811:T811,$N$3:$T$3)/100))^2)</f>
        <v>3.9968774735984e-6</v>
      </c>
      <c r="AL811" s="7" cm="1">
        <f t="array" ref="AL811">SUMPRODUCT(N811:T811/100,($N$2:$T$2-(SUMPRODUCT(N811:T811,$N$2:$T$2)/100))^2)</f>
        <v>1.0226700475481</v>
      </c>
      <c r="AM811" s="7" cm="1">
        <f t="array" ref="AM811">SUMPRODUCT(N811:T811,$N$2:$T$2)/100</f>
        <v>10.8131676352343</v>
      </c>
      <c r="AN811" s="1" cm="1">
        <f t="array" ref="AN811">SUMPRODUCT(N811:T811,$N$1:$T$1)/100</f>
        <v>1106.89664947709</v>
      </c>
      <c r="AO811" s="1" cm="1">
        <f t="array" ref="AO811">-8.314*SUMPRODUCT((N811:T811/100)*LN(N811:T811/100+0.000000000001))</f>
        <v>2.27236255918652</v>
      </c>
      <c r="AP811" s="1" cm="1">
        <f t="array" ref="AP811">SUMPRODUCT((N811:T811/100)^2)</f>
        <v>0.881187477038647</v>
      </c>
      <c r="AQ811" s="1" cm="1">
        <f t="array" ref="AQ811">1/SUMPRODUCT((N811:T811/100)^2)</f>
        <v>1.13483228717757</v>
      </c>
      <c r="AR811" s="1" t="s">
        <v>54</v>
      </c>
      <c r="AS811" s="6">
        <f t="shared" si="279"/>
        <v>0</v>
      </c>
      <c r="AT811" s="1">
        <v>949.85</v>
      </c>
      <c r="AU811" s="1">
        <v>1</v>
      </c>
      <c r="AV811" s="1">
        <v>0</v>
      </c>
      <c r="AW811" s="1">
        <v>449.85</v>
      </c>
      <c r="AX811" s="1">
        <v>4</v>
      </c>
      <c r="AY811" s="5">
        <f t="shared" si="280"/>
        <v>0</v>
      </c>
      <c r="AZ811" s="1">
        <f t="shared" si="281"/>
        <v>0</v>
      </c>
      <c r="BA811" s="1">
        <f t="shared" si="282"/>
        <v>1799.4</v>
      </c>
      <c r="BB811" s="1">
        <f t="shared" si="283"/>
        <v>500</v>
      </c>
      <c r="BC811" s="1" t="s">
        <v>51</v>
      </c>
      <c r="BD811" s="1">
        <v>175</v>
      </c>
      <c r="BE811" s="1" t="s">
        <v>52</v>
      </c>
      <c r="BF811" s="1" t="s">
        <v>52</v>
      </c>
      <c r="BG811" s="1">
        <v>52</v>
      </c>
      <c r="BH811" s="1">
        <f t="shared" si="284"/>
        <v>-0.473707311583978</v>
      </c>
      <c r="BI811" s="1">
        <f t="shared" si="285"/>
        <v>0.817874479739484</v>
      </c>
    </row>
    <row r="812" spans="1:61">
      <c r="A812" s="1">
        <v>371</v>
      </c>
      <c r="B812" s="1" t="s">
        <v>90</v>
      </c>
      <c r="C812" s="1" t="str">
        <f>_xlfn.XLOOKUP(A812,All!$A:$A,All!$C:$C,"")</f>
        <v>Cu-Ni-Si</v>
      </c>
      <c r="D812" s="1">
        <v>0</v>
      </c>
      <c r="E812" s="1" t="s">
        <v>1344</v>
      </c>
      <c r="F812" s="1">
        <f t="shared" si="264"/>
        <v>95.1</v>
      </c>
      <c r="G812" s="1">
        <v>0</v>
      </c>
      <c r="H812" s="1">
        <v>0</v>
      </c>
      <c r="I812" s="1">
        <v>0</v>
      </c>
      <c r="J812" s="1">
        <v>4</v>
      </c>
      <c r="K812" s="1">
        <v>0.9</v>
      </c>
      <c r="L812" s="1">
        <v>0</v>
      </c>
      <c r="M812" s="1" t="s">
        <v>1345</v>
      </c>
      <c r="N812" s="1" cm="1">
        <f t="array" ref="N812">(F812/$F$4)/SUMPRODUCT($F812:$L812/$F$4:$L$4)*100</f>
        <v>93.7249554838575</v>
      </c>
      <c r="O812" s="1" cm="1">
        <f t="array" ref="O812">(G812/$G$4)/SUMPRODUCT($F812:$L812/$F$4:$L$4)*100</f>
        <v>0</v>
      </c>
      <c r="P812" s="1" cm="1">
        <f t="array" ref="P812">(H812/$H$4)/SUMPRODUCT($F812:$L812/$F$4:$L$4)*100</f>
        <v>0</v>
      </c>
      <c r="Q812" s="1" cm="1">
        <f t="array" ref="Q812">(I812/$I$4)/SUMPRODUCT($F812:$L812/$F$4:$L$4)*100</f>
        <v>0</v>
      </c>
      <c r="R812" s="1" cm="1">
        <f t="array" ref="R812">(J812/$J$4)/SUMPRODUCT($F812:$L812/$F$4:$L$4)*100</f>
        <v>4.2681200587263</v>
      </c>
      <c r="S812" s="1" cm="1">
        <f t="array" ref="S812">(K812/$K$4)/SUMPRODUCT($F812:$L812/$F$4:$L$4)*100</f>
        <v>2.00692445741624</v>
      </c>
      <c r="T812" s="1" cm="1">
        <f t="array" ref="T812">(L812/$L$4)/SUMPRODUCT($F812:$L812/$F$4:$L$4)*100</f>
        <v>0</v>
      </c>
      <c r="U812" s="1">
        <f t="shared" si="265"/>
        <v>100</v>
      </c>
      <c r="V812" s="1">
        <f t="shared" si="266"/>
        <v>4.44444444444444</v>
      </c>
      <c r="W812" s="1">
        <f t="shared" si="267"/>
        <v>4.9</v>
      </c>
      <c r="X812" s="1">
        <f t="shared" si="268"/>
        <v>3.6</v>
      </c>
      <c r="Y812" s="1">
        <f t="shared" si="269"/>
        <v>0</v>
      </c>
      <c r="Z812" s="1">
        <f t="shared" si="270"/>
        <v>0</v>
      </c>
      <c r="AA812" s="1">
        <f t="shared" si="271"/>
        <v>0</v>
      </c>
      <c r="AB812" s="1">
        <f t="shared" si="272"/>
        <v>0</v>
      </c>
      <c r="AC812" s="1">
        <f t="shared" si="273"/>
        <v>0</v>
      </c>
      <c r="AD812" s="1">
        <f t="shared" si="274"/>
        <v>0</v>
      </c>
      <c r="AE812" s="1">
        <f t="shared" si="275"/>
        <v>0</v>
      </c>
      <c r="AF812" s="1">
        <f t="shared" si="276"/>
        <v>0</v>
      </c>
      <c r="AG812" s="1">
        <f t="shared" si="277"/>
        <v>0</v>
      </c>
      <c r="AH812" s="7">
        <f t="shared" si="278"/>
        <v>0.0627504451614254</v>
      </c>
      <c r="AI812" s="7" cm="1">
        <f t="array" ref="AI812">SQRT(SUMPRODUCT(N812:T812/100,(1-($N$4:$T$4/(SUMPRODUCT(N812:T812,$N$4:$T$4)/100)))^2))</f>
        <v>0.0195639176336016</v>
      </c>
      <c r="AJ812" s="7" cm="1">
        <f t="array" ref="AJ812">SUMPRODUCT(N812:T812,$N$3:$T$3)/100</f>
        <v>1.90042681200587</v>
      </c>
      <c r="AK812" s="7" cm="1">
        <f t="array" ref="AK812">SUMPRODUCT(N812:T812/100,($N$3:$T$3-(SUMPRODUCT(N812:T812,$N$3:$T$3)/100))^2)</f>
        <v>4.08595157036929e-6</v>
      </c>
      <c r="AL812" s="7" cm="1">
        <f t="array" ref="AL812">SUMPRODUCT(N812:T812/100,($N$2:$T$2-(SUMPRODUCT(N812:T812,$N$2:$T$2)/100))^2)</f>
        <v>0.992524433180285</v>
      </c>
      <c r="AM812" s="7" cm="1">
        <f t="array" ref="AM812">SUMPRODUCT(N812:T812,$N$2:$T$2)/100</f>
        <v>10.8168340873936</v>
      </c>
      <c r="AN812" s="1" cm="1">
        <f t="array" ref="AN812">SUMPRODUCT(N812:T812,$N$1:$T$1)/100</f>
        <v>1107.03867085135</v>
      </c>
      <c r="AO812" s="1" cm="1">
        <f t="array" ref="AO812">-8.314*SUMPRODUCT((N812:T812/100)*LN(N812:T812/100+0.000000000001))</f>
        <v>2.27635208961885</v>
      </c>
      <c r="AP812" s="1" cm="1">
        <f t="array" ref="AP812">SUMPRODUCT((N812:T812/100)^2)</f>
        <v>0.880661187506454</v>
      </c>
      <c r="AQ812" s="1" cm="1">
        <f t="array" ref="AQ812">1/SUMPRODUCT((N812:T812/100)^2)</f>
        <v>1.13551047120794</v>
      </c>
      <c r="AR812" s="1" t="s">
        <v>54</v>
      </c>
      <c r="AS812" s="6">
        <f t="shared" si="279"/>
        <v>0</v>
      </c>
      <c r="AT812" s="1">
        <v>949.85</v>
      </c>
      <c r="AU812" s="1">
        <v>1</v>
      </c>
      <c r="AV812" s="1">
        <v>0</v>
      </c>
      <c r="AW812" s="1">
        <v>449.85</v>
      </c>
      <c r="AX812" s="1">
        <v>4</v>
      </c>
      <c r="AY812" s="5">
        <f t="shared" si="280"/>
        <v>0</v>
      </c>
      <c r="AZ812" s="1">
        <f t="shared" si="281"/>
        <v>0</v>
      </c>
      <c r="BA812" s="1">
        <f t="shared" si="282"/>
        <v>1799.4</v>
      </c>
      <c r="BB812" s="1">
        <f t="shared" si="283"/>
        <v>500</v>
      </c>
      <c r="BC812" s="1" t="s">
        <v>51</v>
      </c>
      <c r="BD812" s="1">
        <v>183</v>
      </c>
      <c r="BE812" s="1" t="s">
        <v>52</v>
      </c>
      <c r="BF812" s="1" t="s">
        <v>52</v>
      </c>
      <c r="BG812" s="1">
        <v>52</v>
      </c>
      <c r="BH812" s="1">
        <f t="shared" si="284"/>
        <v>-0.370819911115457</v>
      </c>
      <c r="BI812" s="1">
        <f t="shared" si="285"/>
        <v>0.798595345560752</v>
      </c>
    </row>
    <row r="813" spans="1:61">
      <c r="A813" s="1">
        <v>426</v>
      </c>
      <c r="B813" s="1" t="s">
        <v>65</v>
      </c>
      <c r="C813" s="1" t="str">
        <f>_xlfn.XLOOKUP(A813,All!$A:$A,All!$C:$C,"")</f>
        <v>Cu-Ni-Si</v>
      </c>
      <c r="D813" s="1">
        <v>0</v>
      </c>
      <c r="E813" s="1" t="s">
        <v>1344</v>
      </c>
      <c r="F813" s="1">
        <f t="shared" si="264"/>
        <v>95.51</v>
      </c>
      <c r="G813" s="1">
        <v>0</v>
      </c>
      <c r="H813" s="1">
        <v>0</v>
      </c>
      <c r="I813" s="1">
        <v>0</v>
      </c>
      <c r="J813" s="1">
        <v>3.78</v>
      </c>
      <c r="K813" s="1">
        <v>0.71</v>
      </c>
      <c r="L813" s="1">
        <v>0</v>
      </c>
      <c r="M813" s="1" t="s">
        <v>1345</v>
      </c>
      <c r="N813" s="1" cm="1">
        <f t="array" ref="N813">(F813/$F$4)/SUMPRODUCT($F813:$L813/$F$4:$L$4)*100</f>
        <v>94.3690633553265</v>
      </c>
      <c r="O813" s="1" cm="1">
        <f t="array" ref="O813">(G813/$G$4)/SUMPRODUCT($F813:$L813/$F$4:$L$4)*100</f>
        <v>0</v>
      </c>
      <c r="P813" s="1" cm="1">
        <f t="array" ref="P813">(H813/$H$4)/SUMPRODUCT($F813:$L813/$F$4:$L$4)*100</f>
        <v>0</v>
      </c>
      <c r="Q813" s="1" cm="1">
        <f t="array" ref="Q813">(I813/$I$4)/SUMPRODUCT($F813:$L813/$F$4:$L$4)*100</f>
        <v>0</v>
      </c>
      <c r="R813" s="1" cm="1">
        <f t="array" ref="R813">(J813/$J$4)/SUMPRODUCT($F813:$L813/$F$4:$L$4)*100</f>
        <v>4.04365885836552</v>
      </c>
      <c r="S813" s="1" cm="1">
        <f t="array" ref="S813">(K813/$K$4)/SUMPRODUCT($F813:$L813/$F$4:$L$4)*100</f>
        <v>1.58727778630794</v>
      </c>
      <c r="T813" s="1" cm="1">
        <f t="array" ref="T813">(L813/$L$4)/SUMPRODUCT($F813:$L813/$F$4:$L$4)*100</f>
        <v>0</v>
      </c>
      <c r="U813" s="1">
        <f t="shared" si="265"/>
        <v>100</v>
      </c>
      <c r="V813" s="1">
        <f t="shared" si="266"/>
        <v>5.32394366197183</v>
      </c>
      <c r="W813" s="1">
        <f t="shared" si="267"/>
        <v>4.49</v>
      </c>
      <c r="X813" s="1">
        <f t="shared" si="268"/>
        <v>2.6838</v>
      </c>
      <c r="Y813" s="1">
        <f t="shared" si="269"/>
        <v>0</v>
      </c>
      <c r="Z813" s="1">
        <f t="shared" si="270"/>
        <v>0</v>
      </c>
      <c r="AA813" s="1">
        <f t="shared" si="271"/>
        <v>0</v>
      </c>
      <c r="AB813" s="1">
        <f t="shared" si="272"/>
        <v>0</v>
      </c>
      <c r="AC813" s="1">
        <f t="shared" si="273"/>
        <v>0</v>
      </c>
      <c r="AD813" s="1">
        <f t="shared" si="274"/>
        <v>0</v>
      </c>
      <c r="AE813" s="1">
        <f t="shared" si="275"/>
        <v>0</v>
      </c>
      <c r="AF813" s="1">
        <f t="shared" si="276"/>
        <v>0</v>
      </c>
      <c r="AG813" s="1">
        <f t="shared" si="277"/>
        <v>0</v>
      </c>
      <c r="AH813" s="7">
        <f t="shared" si="278"/>
        <v>0.0563093664467345</v>
      </c>
      <c r="AI813" s="7" cm="1">
        <f t="array" ref="AI813">SQRT(SUMPRODUCT(N813:T813/100,(1-($N$4:$T$4/(SUMPRODUCT(N813:T813,$N$4:$T$4)/100)))^2))</f>
        <v>0.0176122370769359</v>
      </c>
      <c r="AJ813" s="7" cm="1">
        <f t="array" ref="AJ813">SUMPRODUCT(N813:T813,$N$3:$T$3)/100</f>
        <v>1.90040436588584</v>
      </c>
      <c r="AK813" s="7" cm="1">
        <f t="array" ref="AK813">SUMPRODUCT(N813:T813/100,($N$3:$T$3-(SUMPRODUCT(N813:T813,$N$3:$T$3)/100))^2)</f>
        <v>3.88014708873714e-6</v>
      </c>
      <c r="AL813" s="7" cm="1">
        <f t="array" ref="AL813">SUMPRODUCT(N813:T813/100,($N$2:$T$2-(SUMPRODUCT(N813:T813,$N$2:$T$2)/100))^2)</f>
        <v>0.795236503567014</v>
      </c>
      <c r="AM813" s="7" cm="1">
        <f t="array" ref="AM813">SUMPRODUCT(N813:T813,$N$2:$T$2)/100</f>
        <v>10.8484539663748</v>
      </c>
      <c r="AN813" s="1" cm="1">
        <f t="array" ref="AN813">SUMPRODUCT(N813:T813,$N$1:$T$1)/100</f>
        <v>1104.82507925216</v>
      </c>
      <c r="AO813" s="1" cm="1">
        <f t="array" ref="AO813">-8.314*SUMPRODUCT((N813:T813/100)*LN(N813:T813/100+0.000000000001))</f>
        <v>2.07998038898237</v>
      </c>
      <c r="AP813" s="1" cm="1">
        <f t="array" ref="AP813">SUMPRODUCT((N813:T813/100)^2)</f>
        <v>0.892439074629538</v>
      </c>
      <c r="AQ813" s="1" cm="1">
        <f t="array" ref="AQ813">1/SUMPRODUCT((N813:T813/100)^2)</f>
        <v>1.12052467045452</v>
      </c>
      <c r="AR813" s="1" t="s">
        <v>54</v>
      </c>
      <c r="AS813" s="6">
        <f t="shared" si="279"/>
        <v>0</v>
      </c>
      <c r="AT813" s="1">
        <v>949.85</v>
      </c>
      <c r="AU813" s="1">
        <v>1</v>
      </c>
      <c r="AV813" s="1">
        <v>0</v>
      </c>
      <c r="AW813" s="1">
        <v>499.85</v>
      </c>
      <c r="AX813" s="1">
        <v>8</v>
      </c>
      <c r="AY813" s="5">
        <f t="shared" si="280"/>
        <v>0</v>
      </c>
      <c r="AZ813" s="1">
        <f t="shared" si="281"/>
        <v>0</v>
      </c>
      <c r="BA813" s="1">
        <f t="shared" si="282"/>
        <v>3998.8</v>
      </c>
      <c r="BB813" s="1">
        <f t="shared" si="283"/>
        <v>450</v>
      </c>
      <c r="BC813" s="1" t="s">
        <v>51</v>
      </c>
      <c r="BD813" s="1">
        <v>134</v>
      </c>
      <c r="BE813" s="1" t="s">
        <v>52</v>
      </c>
      <c r="BF813" s="1" t="s">
        <v>52</v>
      </c>
      <c r="BG813" s="1">
        <v>51</v>
      </c>
      <c r="BH813" s="1">
        <f t="shared" si="284"/>
        <v>-1.00100523898515</v>
      </c>
      <c r="BI813" s="1">
        <f t="shared" si="285"/>
        <v>0.927466837520466</v>
      </c>
    </row>
    <row r="814" spans="1:61">
      <c r="A814" s="1">
        <v>374</v>
      </c>
      <c r="B814" s="1" t="s">
        <v>90</v>
      </c>
      <c r="C814" s="1" t="str">
        <f>_xlfn.XLOOKUP(A814,All!$A:$A,All!$C:$C,"")</f>
        <v>Cu-Ni-Si</v>
      </c>
      <c r="D814" s="1">
        <v>0</v>
      </c>
      <c r="E814" s="1" t="s">
        <v>1344</v>
      </c>
      <c r="F814" s="1">
        <f t="shared" si="264"/>
        <v>96.1</v>
      </c>
      <c r="G814" s="1">
        <v>0</v>
      </c>
      <c r="H814" s="1">
        <v>0</v>
      </c>
      <c r="I814" s="1">
        <v>0</v>
      </c>
      <c r="J814" s="1">
        <v>3.1</v>
      </c>
      <c r="K814" s="1">
        <v>0.8</v>
      </c>
      <c r="L814" s="1">
        <v>0</v>
      </c>
      <c r="M814" s="1" t="s">
        <v>1345</v>
      </c>
      <c r="N814" s="1" cm="1">
        <f t="array" ref="N814">(F814/$F$4)/SUMPRODUCT($F814:$L814/$F$4:$L$4)*100</f>
        <v>94.8981838563503</v>
      </c>
      <c r="O814" s="1" cm="1">
        <f t="array" ref="O814">(G814/$G$4)/SUMPRODUCT($F814:$L814/$F$4:$L$4)*100</f>
        <v>0</v>
      </c>
      <c r="P814" s="1" cm="1">
        <f t="array" ref="P814">(H814/$H$4)/SUMPRODUCT($F814:$L814/$F$4:$L$4)*100</f>
        <v>0</v>
      </c>
      <c r="Q814" s="1" cm="1">
        <f t="array" ref="Q814">(I814/$I$4)/SUMPRODUCT($F814:$L814/$F$4:$L$4)*100</f>
        <v>0</v>
      </c>
      <c r="R814" s="1" cm="1">
        <f t="array" ref="R814">(J814/$J$4)/SUMPRODUCT($F814:$L814/$F$4:$L$4)*100</f>
        <v>3.3143480820297</v>
      </c>
      <c r="S814" s="1" cm="1">
        <f t="array" ref="S814">(K814/$K$4)/SUMPRODUCT($F814:$L814/$F$4:$L$4)*100</f>
        <v>1.78746806162003</v>
      </c>
      <c r="T814" s="1" cm="1">
        <f t="array" ref="T814">(L814/$L$4)/SUMPRODUCT($F814:$L814/$F$4:$L$4)*100</f>
        <v>0</v>
      </c>
      <c r="U814" s="1">
        <f t="shared" si="265"/>
        <v>100</v>
      </c>
      <c r="V814" s="1">
        <f t="shared" si="266"/>
        <v>3.875</v>
      </c>
      <c r="W814" s="1">
        <f t="shared" si="267"/>
        <v>3.9</v>
      </c>
      <c r="X814" s="1">
        <f t="shared" si="268"/>
        <v>2.48</v>
      </c>
      <c r="Y814" s="1">
        <f t="shared" si="269"/>
        <v>0</v>
      </c>
      <c r="Z814" s="1">
        <f t="shared" si="270"/>
        <v>0</v>
      </c>
      <c r="AA814" s="1">
        <f t="shared" si="271"/>
        <v>0</v>
      </c>
      <c r="AB814" s="1">
        <f t="shared" si="272"/>
        <v>0</v>
      </c>
      <c r="AC814" s="1">
        <f t="shared" si="273"/>
        <v>0</v>
      </c>
      <c r="AD814" s="1">
        <f t="shared" si="274"/>
        <v>0</v>
      </c>
      <c r="AE814" s="1">
        <f t="shared" si="275"/>
        <v>0</v>
      </c>
      <c r="AF814" s="1">
        <f t="shared" si="276"/>
        <v>0</v>
      </c>
      <c r="AG814" s="1">
        <f t="shared" si="277"/>
        <v>0</v>
      </c>
      <c r="AH814" s="7">
        <f t="shared" si="278"/>
        <v>0.0510181614364971</v>
      </c>
      <c r="AI814" s="7" cm="1">
        <f t="array" ref="AI814">SQRT(SUMPRODUCT(N814:T814/100,(1-($N$4:$T$4/(SUMPRODUCT(N814:T814,$N$4:$T$4)/100)))^2))</f>
        <v>0.0183939723749643</v>
      </c>
      <c r="AJ814" s="7" cm="1">
        <f t="array" ref="AJ814">SUMPRODUCT(N814:T814,$N$3:$T$3)/100</f>
        <v>1.9003314348082</v>
      </c>
      <c r="AK814" s="7" cm="1">
        <f t="array" ref="AK814">SUMPRODUCT(N814:T814/100,($N$3:$T$3-(SUMPRODUCT(N814:T814,$N$3:$T$3)/100))^2)</f>
        <v>3.20449904994116e-6</v>
      </c>
      <c r="AL814" s="7" cm="1">
        <f t="array" ref="AL814">SUMPRODUCT(N814:T814/100,($N$2:$T$2-(SUMPRODUCT(N814:T814,$N$2:$T$2)/100))^2)</f>
        <v>0.88395462666539</v>
      </c>
      <c r="AM814" s="7" cm="1">
        <f t="array" ref="AM814">SUMPRODUCT(N814:T814,$N$2:$T$2)/100</f>
        <v>10.8417337548663</v>
      </c>
      <c r="AN814" s="1" cm="1">
        <f t="array" ref="AN814">SUMPRODUCT(N814:T814,$N$1:$T$1)/100</f>
        <v>1102.78324472759</v>
      </c>
      <c r="AO814" s="1" cm="1">
        <f t="array" ref="AO814">-8.314*SUMPRODUCT((N814:T814/100)*LN(N814:T814/100+0.000000000001))</f>
        <v>1.95000863422135</v>
      </c>
      <c r="AP814" s="1" cm="1">
        <f t="array" ref="AP814">SUMPRODUCT((N814:T814/100)^2)</f>
        <v>0.901984524451383</v>
      </c>
      <c r="AQ814" s="1" cm="1">
        <f t="array" ref="AQ814">1/SUMPRODUCT((N814:T814/100)^2)</f>
        <v>1.10866647142115</v>
      </c>
      <c r="AR814" s="1" t="s">
        <v>54</v>
      </c>
      <c r="AS814" s="6">
        <f t="shared" si="279"/>
        <v>0</v>
      </c>
      <c r="AT814" s="1">
        <v>949.85</v>
      </c>
      <c r="AU814" s="1">
        <v>1</v>
      </c>
      <c r="AV814" s="1">
        <v>0</v>
      </c>
      <c r="AW814" s="1">
        <v>449.85</v>
      </c>
      <c r="AX814" s="1">
        <v>4</v>
      </c>
      <c r="AY814" s="5">
        <f t="shared" si="280"/>
        <v>0</v>
      </c>
      <c r="AZ814" s="1">
        <f t="shared" si="281"/>
        <v>0</v>
      </c>
      <c r="BA814" s="1">
        <f t="shared" si="282"/>
        <v>1799.4</v>
      </c>
      <c r="BB814" s="1">
        <f t="shared" si="283"/>
        <v>500</v>
      </c>
      <c r="BC814" s="1" t="s">
        <v>51</v>
      </c>
      <c r="BD814" s="1">
        <v>161</v>
      </c>
      <c r="BE814" s="1" t="s">
        <v>52</v>
      </c>
      <c r="BF814" s="1" t="s">
        <v>52</v>
      </c>
      <c r="BG814" s="1">
        <v>51</v>
      </c>
      <c r="BH814" s="1">
        <f t="shared" si="284"/>
        <v>-0.65376026240389</v>
      </c>
      <c r="BI814" s="1">
        <f t="shared" si="285"/>
        <v>0.859657066279412</v>
      </c>
    </row>
    <row r="815" spans="1:61">
      <c r="A815" s="1">
        <v>231</v>
      </c>
      <c r="B815" s="1" t="s">
        <v>65</v>
      </c>
      <c r="C815" s="1" t="str">
        <f>_xlfn.XLOOKUP(A815,All!$A:$A,All!$C:$C,"")</f>
        <v>Cu-Ni-Si</v>
      </c>
      <c r="D815" s="1">
        <v>0</v>
      </c>
      <c r="E815" s="1" t="s">
        <v>1344</v>
      </c>
      <c r="F815" s="1">
        <f t="shared" si="264"/>
        <v>97.12</v>
      </c>
      <c r="G815" s="1">
        <v>0</v>
      </c>
      <c r="H815" s="1">
        <v>0</v>
      </c>
      <c r="I815" s="1">
        <v>0</v>
      </c>
      <c r="J815" s="1">
        <v>2.32</v>
      </c>
      <c r="K815" s="1">
        <v>0.56</v>
      </c>
      <c r="L815" s="1">
        <v>0</v>
      </c>
      <c r="M815" s="1" t="s">
        <v>1345</v>
      </c>
      <c r="N815" s="1" cm="1">
        <f t="array" ref="N815">(F815/$F$4)/SUMPRODUCT($F815:$L815/$F$4:$L$4)*100</f>
        <v>96.2547644657907</v>
      </c>
      <c r="O815" s="1" cm="1">
        <f t="array" ref="O815">(G815/$G$4)/SUMPRODUCT($F815:$L815/$F$4:$L$4)*100</f>
        <v>0</v>
      </c>
      <c r="P815" s="1" cm="1">
        <f t="array" ref="P815">(H815/$H$4)/SUMPRODUCT($F815:$L815/$F$4:$L$4)*100</f>
        <v>0</v>
      </c>
      <c r="Q815" s="1" cm="1">
        <f t="array" ref="Q815">(I815/$I$4)/SUMPRODUCT($F815:$L815/$F$4:$L$4)*100</f>
        <v>0</v>
      </c>
      <c r="R815" s="1" cm="1">
        <f t="array" ref="R815">(J815/$J$4)/SUMPRODUCT($F815:$L815/$F$4:$L$4)*100</f>
        <v>2.48945028006633</v>
      </c>
      <c r="S815" s="1" cm="1">
        <f t="array" ref="S815">(K815/$K$4)/SUMPRODUCT($F815:$L815/$F$4:$L$4)*100</f>
        <v>1.25578525414294</v>
      </c>
      <c r="T815" s="1" cm="1">
        <f t="array" ref="T815">(L815/$L$4)/SUMPRODUCT($F815:$L815/$F$4:$L$4)*100</f>
        <v>0</v>
      </c>
      <c r="U815" s="1">
        <f t="shared" si="265"/>
        <v>100</v>
      </c>
      <c r="V815" s="1">
        <f t="shared" si="266"/>
        <v>4.14285714285714</v>
      </c>
      <c r="W815" s="1">
        <f t="shared" si="267"/>
        <v>2.88</v>
      </c>
      <c r="X815" s="1">
        <f t="shared" si="268"/>
        <v>1.2992</v>
      </c>
      <c r="Y815" s="1">
        <f t="shared" si="269"/>
        <v>0</v>
      </c>
      <c r="Z815" s="1">
        <f t="shared" si="270"/>
        <v>0</v>
      </c>
      <c r="AA815" s="1">
        <f t="shared" si="271"/>
        <v>0</v>
      </c>
      <c r="AB815" s="1">
        <f t="shared" si="272"/>
        <v>0</v>
      </c>
      <c r="AC815" s="1">
        <f t="shared" si="273"/>
        <v>0</v>
      </c>
      <c r="AD815" s="1">
        <f t="shared" si="274"/>
        <v>0</v>
      </c>
      <c r="AE815" s="1">
        <f t="shared" si="275"/>
        <v>0</v>
      </c>
      <c r="AF815" s="1">
        <f t="shared" si="276"/>
        <v>0</v>
      </c>
      <c r="AG815" s="1">
        <f t="shared" si="277"/>
        <v>0</v>
      </c>
      <c r="AH815" s="7">
        <f t="shared" si="278"/>
        <v>0.0374523553420927</v>
      </c>
      <c r="AI815" s="7" cm="1">
        <f t="array" ref="AI815">SQRT(SUMPRODUCT(N815:T815/100,(1-($N$4:$T$4/(SUMPRODUCT(N815:T815,$N$4:$T$4)/100)))^2))</f>
        <v>0.0155247099313872</v>
      </c>
      <c r="AJ815" s="7" cm="1">
        <f t="array" ref="AJ815">SUMPRODUCT(N815:T815,$N$3:$T$3)/100</f>
        <v>1.90024894502801</v>
      </c>
      <c r="AK815" s="7" cm="1">
        <f t="array" ref="AK815">SUMPRODUCT(N815:T815/100,($N$3:$T$3-(SUMPRODUCT(N815:T815,$N$3:$T$3)/100))^2)</f>
        <v>2.42747665309711e-6</v>
      </c>
      <c r="AL815" s="7" cm="1">
        <f t="array" ref="AL815">SUMPRODUCT(N815:T815/100,($N$2:$T$2-(SUMPRODUCT(N815:T815,$N$2:$T$2)/100))^2)</f>
        <v>0.627505556765171</v>
      </c>
      <c r="AM815" s="7" cm="1">
        <f t="array" ref="AM815">SUMPRODUCT(N815:T815,$N$2:$T$2)/100</f>
        <v>10.8872005294093</v>
      </c>
      <c r="AN815" s="1" cm="1">
        <f t="array" ref="AN815">SUMPRODUCT(N815:T815,$N$1:$T$1)/100</f>
        <v>1097.97673141741</v>
      </c>
      <c r="AO815" s="1" cm="1">
        <f t="array" ref="AO815">-8.314*SUMPRODUCT((N815:T815/100)*LN(N815:T815/100+0.000000000001))</f>
        <v>1.52687478670738</v>
      </c>
      <c r="AP815" s="1" cm="1">
        <f t="array" ref="AP815">SUMPRODUCT((N815:T815/100)^2)</f>
        <v>0.92727540416663</v>
      </c>
      <c r="AQ815" s="1" cm="1">
        <f t="array" ref="AQ815">1/SUMPRODUCT((N815:T815/100)^2)</f>
        <v>1.07842825929232</v>
      </c>
      <c r="AR815" s="1" t="s">
        <v>54</v>
      </c>
      <c r="AS815" s="6">
        <f t="shared" si="279"/>
        <v>0</v>
      </c>
      <c r="AT815" s="1">
        <v>949.85</v>
      </c>
      <c r="AU815" s="1">
        <v>1</v>
      </c>
      <c r="AV815" s="1">
        <v>0</v>
      </c>
      <c r="AW815" s="1">
        <v>499.85</v>
      </c>
      <c r="AX815" s="1">
        <v>0.083333333</v>
      </c>
      <c r="AY815" s="5">
        <f t="shared" si="280"/>
        <v>0</v>
      </c>
      <c r="AZ815" s="1">
        <f t="shared" si="281"/>
        <v>0</v>
      </c>
      <c r="BA815" s="1">
        <f t="shared" si="282"/>
        <v>41.65416650005</v>
      </c>
      <c r="BB815" s="1">
        <f t="shared" si="283"/>
        <v>450</v>
      </c>
      <c r="BC815" s="1" t="s">
        <v>51</v>
      </c>
      <c r="BD815" s="1">
        <v>164</v>
      </c>
      <c r="BE815" s="1" t="s">
        <v>52</v>
      </c>
      <c r="BF815" s="1" t="s">
        <v>52</v>
      </c>
      <c r="BG815" s="1">
        <v>51</v>
      </c>
      <c r="BH815" s="1">
        <f t="shared" si="284"/>
        <v>-0.615177487228195</v>
      </c>
      <c r="BI815" s="1">
        <f t="shared" si="285"/>
        <v>0.852286444133707</v>
      </c>
    </row>
    <row r="816" spans="1:61">
      <c r="A816" s="1">
        <v>446</v>
      </c>
      <c r="B816" s="1" t="s">
        <v>65</v>
      </c>
      <c r="C816" s="1" t="str">
        <f>_xlfn.XLOOKUP(A816,All!$A:$A,All!$C:$C,"")</f>
        <v>Cu-Ni-Si</v>
      </c>
      <c r="D816" s="1">
        <v>0</v>
      </c>
      <c r="E816" s="1" t="s">
        <v>1344</v>
      </c>
      <c r="F816" s="1">
        <f t="shared" si="264"/>
        <v>97.24</v>
      </c>
      <c r="G816" s="1">
        <v>0</v>
      </c>
      <c r="H816" s="1">
        <v>0</v>
      </c>
      <c r="I816" s="1">
        <v>0</v>
      </c>
      <c r="J816" s="1">
        <v>2.31</v>
      </c>
      <c r="K816" s="1">
        <v>0.45</v>
      </c>
      <c r="L816" s="1">
        <v>0</v>
      </c>
      <c r="M816" s="1" t="s">
        <v>1345</v>
      </c>
      <c r="N816" s="1" cm="1">
        <f t="array" ref="N816">(F816/$F$4)/SUMPRODUCT($F816:$L816/$F$4:$L$4)*100</f>
        <v>96.507330604465</v>
      </c>
      <c r="O816" s="1" cm="1">
        <f t="array" ref="O816">(G816/$G$4)/SUMPRODUCT($F816:$L816/$F$4:$L$4)*100</f>
        <v>0</v>
      </c>
      <c r="P816" s="1" cm="1">
        <f t="array" ref="P816">(H816/$H$4)/SUMPRODUCT($F816:$L816/$F$4:$L$4)*100</f>
        <v>0</v>
      </c>
      <c r="Q816" s="1" cm="1">
        <f t="array" ref="Q816">(I816/$I$4)/SUMPRODUCT($F816:$L816/$F$4:$L$4)*100</f>
        <v>0</v>
      </c>
      <c r="R816" s="1" cm="1">
        <f t="array" ref="R816">(J816/$J$4)/SUMPRODUCT($F816:$L816/$F$4:$L$4)*100</f>
        <v>2.48215697252237</v>
      </c>
      <c r="S816" s="1" cm="1">
        <f t="array" ref="S816">(K816/$K$4)/SUMPRODUCT($F816:$L816/$F$4:$L$4)*100</f>
        <v>1.01051242301262</v>
      </c>
      <c r="T816" s="1" cm="1">
        <f t="array" ref="T816">(L816/$L$4)/SUMPRODUCT($F816:$L816/$F$4:$L$4)*100</f>
        <v>0</v>
      </c>
      <c r="U816" s="1">
        <f t="shared" si="265"/>
        <v>100</v>
      </c>
      <c r="V816" s="1">
        <f t="shared" si="266"/>
        <v>5.13333333333333</v>
      </c>
      <c r="W816" s="1">
        <f t="shared" si="267"/>
        <v>2.76</v>
      </c>
      <c r="X816" s="1">
        <f t="shared" si="268"/>
        <v>1.0395</v>
      </c>
      <c r="Y816" s="1">
        <f t="shared" si="269"/>
        <v>0</v>
      </c>
      <c r="Z816" s="1">
        <f t="shared" si="270"/>
        <v>0</v>
      </c>
      <c r="AA816" s="1">
        <f t="shared" si="271"/>
        <v>0</v>
      </c>
      <c r="AB816" s="1">
        <f t="shared" si="272"/>
        <v>0</v>
      </c>
      <c r="AC816" s="1">
        <f t="shared" si="273"/>
        <v>0</v>
      </c>
      <c r="AD816" s="1">
        <f t="shared" si="274"/>
        <v>0</v>
      </c>
      <c r="AE816" s="1">
        <f t="shared" si="275"/>
        <v>0</v>
      </c>
      <c r="AF816" s="1">
        <f t="shared" si="276"/>
        <v>0</v>
      </c>
      <c r="AG816" s="1">
        <f t="shared" si="277"/>
        <v>0</v>
      </c>
      <c r="AH816" s="7">
        <f t="shared" si="278"/>
        <v>0.03492669395535</v>
      </c>
      <c r="AI816" s="7" cm="1">
        <f t="array" ref="AI816">SQRT(SUMPRODUCT(N816:T816/100,(1-($N$4:$T$4/(SUMPRODUCT(N816:T816,$N$4:$T$4)/100)))^2))</f>
        <v>0.0141011388231263</v>
      </c>
      <c r="AJ816" s="7" cm="1">
        <f t="array" ref="AJ816">SUMPRODUCT(N816:T816,$N$3:$T$3)/100</f>
        <v>1.90024821569725</v>
      </c>
      <c r="AK816" s="7" cm="1">
        <f t="array" ref="AK816">SUMPRODUCT(N816:T816/100,($N$3:$T$3-(SUMPRODUCT(N816:T816,$N$3:$T$3)/100))^2)</f>
        <v>2.42054594015996e-6</v>
      </c>
      <c r="AL816" s="7" cm="1">
        <f t="array" ref="AL816">SUMPRODUCT(N816:T816/100,($N$2:$T$2-(SUMPRODUCT(N816:T816,$N$2:$T$2)/100))^2)</f>
        <v>0.510841432788936</v>
      </c>
      <c r="AM816" s="7" cm="1">
        <f t="array" ref="AM816">SUMPRODUCT(N816:T816,$N$2:$T$2)/100</f>
        <v>10.9044425606639</v>
      </c>
      <c r="AN816" s="1" cm="1">
        <f t="array" ref="AN816">SUMPRODUCT(N816:T816,$N$1:$T$1)/100</f>
        <v>1097.14183881375</v>
      </c>
      <c r="AO816" s="1" cm="1">
        <f t="array" ref="AO816">-8.314*SUMPRODUCT((N816:T816/100)*LN(N816:T816/100+0.000000000001))</f>
        <v>1.43400904463896</v>
      </c>
      <c r="AP816" s="1" cm="1">
        <f t="array" ref="AP816">SUMPRODUCT((N816:T816/100)^2)</f>
        <v>0.932084709899281</v>
      </c>
      <c r="AQ816" s="1" cm="1">
        <f t="array" ref="AQ816">1/SUMPRODUCT((N816:T816/100)^2)</f>
        <v>1.07286386031164</v>
      </c>
      <c r="AR816" s="1" t="s">
        <v>54</v>
      </c>
      <c r="AS816" s="6">
        <f t="shared" si="279"/>
        <v>0</v>
      </c>
      <c r="AT816" s="1">
        <v>949.85</v>
      </c>
      <c r="AU816" s="1">
        <v>1</v>
      </c>
      <c r="AV816" s="1">
        <v>0</v>
      </c>
      <c r="AW816" s="1">
        <v>499.85</v>
      </c>
      <c r="AX816" s="1">
        <v>22</v>
      </c>
      <c r="AY816" s="5">
        <f t="shared" si="280"/>
        <v>0</v>
      </c>
      <c r="AZ816" s="1">
        <f t="shared" si="281"/>
        <v>0</v>
      </c>
      <c r="BA816" s="1">
        <f t="shared" si="282"/>
        <v>10996.7</v>
      </c>
      <c r="BB816" s="1">
        <f t="shared" si="283"/>
        <v>450</v>
      </c>
      <c r="BC816" s="1" t="s">
        <v>51</v>
      </c>
      <c r="BD816" s="1">
        <v>172</v>
      </c>
      <c r="BE816" s="1" t="s">
        <v>52</v>
      </c>
      <c r="BF816" s="1" t="s">
        <v>52</v>
      </c>
      <c r="BG816" s="1">
        <v>51</v>
      </c>
      <c r="BH816" s="1">
        <f t="shared" si="284"/>
        <v>-0.512290086759674</v>
      </c>
      <c r="BI816" s="1">
        <f t="shared" si="285"/>
        <v>0.832809689459086</v>
      </c>
    </row>
    <row r="817" spans="1:61">
      <c r="A817" s="1">
        <v>372</v>
      </c>
      <c r="B817" s="1" t="s">
        <v>90</v>
      </c>
      <c r="C817" s="1" t="str">
        <f>_xlfn.XLOOKUP(A817,All!$A:$A,All!$C:$C,"")</f>
        <v>Cu-Ni-Si</v>
      </c>
      <c r="D817" s="1">
        <v>0</v>
      </c>
      <c r="E817" s="1" t="s">
        <v>1344</v>
      </c>
      <c r="F817" s="1">
        <f t="shared" si="264"/>
        <v>95.5</v>
      </c>
      <c r="G817" s="1">
        <v>0</v>
      </c>
      <c r="H817" s="1">
        <v>0</v>
      </c>
      <c r="I817" s="1">
        <v>0</v>
      </c>
      <c r="J817" s="1">
        <v>3.6</v>
      </c>
      <c r="K817" s="1">
        <v>0.9</v>
      </c>
      <c r="L817" s="1">
        <v>0</v>
      </c>
      <c r="M817" s="1" t="s">
        <v>1345</v>
      </c>
      <c r="N817" s="1" cm="1">
        <f t="array" ref="N817">(F817/$F$4)/SUMPRODUCT($F817:$L817/$F$4:$L$4)*100</f>
        <v>94.1498606029201</v>
      </c>
      <c r="O817" s="1" cm="1">
        <f t="array" ref="O817">(G817/$G$4)/SUMPRODUCT($F817:$L817/$F$4:$L$4)*100</f>
        <v>0</v>
      </c>
      <c r="P817" s="1" cm="1">
        <f t="array" ref="P817">(H817/$H$4)/SUMPRODUCT($F817:$L817/$F$4:$L$4)*100</f>
        <v>0</v>
      </c>
      <c r="Q817" s="1" cm="1">
        <f t="array" ref="Q817">(I817/$I$4)/SUMPRODUCT($F817:$L817/$F$4:$L$4)*100</f>
        <v>0</v>
      </c>
      <c r="R817" s="1" cm="1">
        <f t="array" ref="R817">(J817/$J$4)/SUMPRODUCT($F817:$L817/$F$4:$L$4)*100</f>
        <v>3.84256055771671</v>
      </c>
      <c r="S817" s="1" cm="1">
        <f t="array" ref="S817">(K817/$K$4)/SUMPRODUCT($F817:$L817/$F$4:$L$4)*100</f>
        <v>2.00757883936324</v>
      </c>
      <c r="T817" s="1" cm="1">
        <f t="array" ref="T817">(L817/$L$4)/SUMPRODUCT($F817:$L817/$F$4:$L$4)*100</f>
        <v>0</v>
      </c>
      <c r="U817" s="1">
        <f t="shared" si="265"/>
        <v>100</v>
      </c>
      <c r="V817" s="1">
        <f t="shared" si="266"/>
        <v>4</v>
      </c>
      <c r="W817" s="1">
        <f t="shared" si="267"/>
        <v>4.5</v>
      </c>
      <c r="X817" s="1">
        <f t="shared" si="268"/>
        <v>3.24</v>
      </c>
      <c r="Y817" s="1">
        <f t="shared" si="269"/>
        <v>0</v>
      </c>
      <c r="Z817" s="1">
        <f t="shared" si="270"/>
        <v>0</v>
      </c>
      <c r="AA817" s="1">
        <f t="shared" si="271"/>
        <v>0</v>
      </c>
      <c r="AB817" s="1">
        <f t="shared" si="272"/>
        <v>0</v>
      </c>
      <c r="AC817" s="1">
        <f t="shared" si="273"/>
        <v>0</v>
      </c>
      <c r="AD817" s="1">
        <f t="shared" si="274"/>
        <v>0</v>
      </c>
      <c r="AE817" s="1">
        <f t="shared" si="275"/>
        <v>0</v>
      </c>
      <c r="AF817" s="1">
        <f t="shared" si="276"/>
        <v>0</v>
      </c>
      <c r="AG817" s="1">
        <f t="shared" si="277"/>
        <v>0</v>
      </c>
      <c r="AH817" s="7">
        <f t="shared" si="278"/>
        <v>0.0585013939707994</v>
      </c>
      <c r="AI817" s="7" cm="1">
        <f t="array" ref="AI817">SQRT(SUMPRODUCT(N817:T817/100,(1-($N$4:$T$4/(SUMPRODUCT(N817:T817,$N$4:$T$4)/100)))^2))</f>
        <v>0.0194838616823841</v>
      </c>
      <c r="AJ817" s="7" cm="1">
        <f t="array" ref="AJ817">SUMPRODUCT(N817:T817,$N$3:$T$3)/100</f>
        <v>1.90038425605577</v>
      </c>
      <c r="AK817" s="7" cm="1">
        <f t="array" ref="AK817">SUMPRODUCT(N817:T817/100,($N$3:$T$3-(SUMPRODUCT(N817:T817,$N$3:$T$3)/100))^2)</f>
        <v>3.69490784131951e-6</v>
      </c>
      <c r="AL817" s="7" cm="1">
        <f t="array" ref="AL817">SUMPRODUCT(N817:T817/100,($N$2:$T$2-(SUMPRODUCT(N817:T817,$N$2:$T$2)/100))^2)</f>
        <v>0.990113942429013</v>
      </c>
      <c r="AM817" s="7" cm="1">
        <f t="array" ref="AM817">SUMPRODUCT(N817:T817,$N$2:$T$2)/100</f>
        <v>10.8210438756674</v>
      </c>
      <c r="AN817" s="1" cm="1">
        <f t="array" ref="AN817">SUMPRODUCT(N817:T817,$N$1:$T$1)/100</f>
        <v>1105.46463897477</v>
      </c>
      <c r="AO817" s="1" cm="1">
        <f t="array" ref="AO817">-8.314*SUMPRODUCT((N817:T817/100)*LN(N817:T817/100+0.000000000001))</f>
        <v>2.16535693332641</v>
      </c>
      <c r="AP817" s="1" cm="1">
        <f t="array" ref="AP817">SUMPRODUCT((N817:T817/100)^2)</f>
        <v>0.888299189598526</v>
      </c>
      <c r="AQ817" s="1" cm="1">
        <f t="array" ref="AQ817">1/SUMPRODUCT((N817:T817/100)^2)</f>
        <v>1.12574683362253</v>
      </c>
      <c r="AR817" s="1" t="s">
        <v>54</v>
      </c>
      <c r="AS817" s="6">
        <f t="shared" si="279"/>
        <v>0</v>
      </c>
      <c r="AT817" s="1">
        <v>949.85</v>
      </c>
      <c r="AU817" s="1">
        <v>1</v>
      </c>
      <c r="AV817" s="1">
        <v>0</v>
      </c>
      <c r="AW817" s="1">
        <v>449.85</v>
      </c>
      <c r="AX817" s="1">
        <v>4</v>
      </c>
      <c r="AY817" s="5">
        <f t="shared" si="280"/>
        <v>0</v>
      </c>
      <c r="AZ817" s="1">
        <f t="shared" si="281"/>
        <v>0</v>
      </c>
      <c r="BA817" s="1">
        <f t="shared" si="282"/>
        <v>1799.4</v>
      </c>
      <c r="BB817" s="1">
        <f t="shared" si="283"/>
        <v>500</v>
      </c>
      <c r="BC817" s="1" t="s">
        <v>51</v>
      </c>
      <c r="BD817" s="1">
        <v>176</v>
      </c>
      <c r="BE817" s="1" t="s">
        <v>52</v>
      </c>
      <c r="BF817" s="1" t="s">
        <v>52</v>
      </c>
      <c r="BG817" s="1">
        <v>51</v>
      </c>
      <c r="BH817" s="1">
        <f t="shared" si="284"/>
        <v>-0.460846386525413</v>
      </c>
      <c r="BI817" s="1">
        <f t="shared" si="285"/>
        <v>0.823172843965236</v>
      </c>
    </row>
    <row r="818" spans="1:61">
      <c r="A818" s="1">
        <v>370</v>
      </c>
      <c r="B818" s="1" t="s">
        <v>90</v>
      </c>
      <c r="C818" s="1" t="str">
        <f>_xlfn.XLOOKUP(A818,All!$A:$A,All!$C:$C,"")</f>
        <v>Cu-Ni-Si</v>
      </c>
      <c r="D818" s="1">
        <v>0</v>
      </c>
      <c r="E818" s="1" t="s">
        <v>1344</v>
      </c>
      <c r="F818" s="1">
        <f t="shared" si="264"/>
        <v>94.8</v>
      </c>
      <c r="G818" s="1">
        <v>0</v>
      </c>
      <c r="H818" s="1">
        <v>0</v>
      </c>
      <c r="I818" s="1">
        <v>0</v>
      </c>
      <c r="J818" s="1">
        <v>4.2</v>
      </c>
      <c r="K818" s="1">
        <v>1</v>
      </c>
      <c r="L818" s="1">
        <v>0</v>
      </c>
      <c r="M818" s="1" t="s">
        <v>1345</v>
      </c>
      <c r="N818" s="1" cm="1">
        <f t="array" ref="N818">(F818/$F$4)/SUMPRODUCT($F818:$L818/$F$4:$L$4)*100</f>
        <v>93.2979899677412</v>
      </c>
      <c r="O818" s="1" cm="1">
        <f t="array" ref="O818">(G818/$G$4)/SUMPRODUCT($F818:$L818/$F$4:$L$4)*100</f>
        <v>0</v>
      </c>
      <c r="P818" s="1" cm="1">
        <f t="array" ref="P818">(H818/$H$4)/SUMPRODUCT($F818:$L818/$F$4:$L$4)*100</f>
        <v>0</v>
      </c>
      <c r="Q818" s="1" cm="1">
        <f t="array" ref="Q818">(I818/$I$4)/SUMPRODUCT($F818:$L818/$F$4:$L$4)*100</f>
        <v>0</v>
      </c>
      <c r="R818" s="1" cm="1">
        <f t="array" ref="R818">(J818/$J$4)/SUMPRODUCT($F818:$L818/$F$4:$L$4)*100</f>
        <v>4.4752278368251</v>
      </c>
      <c r="S818" s="1" cm="1">
        <f t="array" ref="S818">(K818/$K$4)/SUMPRODUCT($F818:$L818/$F$4:$L$4)*100</f>
        <v>2.22678219543372</v>
      </c>
      <c r="T818" s="1" cm="1">
        <f t="array" ref="T818">(L818/$L$4)/SUMPRODUCT($F818:$L818/$F$4:$L$4)*100</f>
        <v>0</v>
      </c>
      <c r="U818" s="1">
        <f t="shared" si="265"/>
        <v>100</v>
      </c>
      <c r="V818" s="1">
        <f t="shared" si="266"/>
        <v>4.2</v>
      </c>
      <c r="W818" s="1">
        <f t="shared" si="267"/>
        <v>5.2</v>
      </c>
      <c r="X818" s="1">
        <f t="shared" si="268"/>
        <v>4.2</v>
      </c>
      <c r="Y818" s="1">
        <f t="shared" si="269"/>
        <v>0</v>
      </c>
      <c r="Z818" s="1">
        <f t="shared" si="270"/>
        <v>0</v>
      </c>
      <c r="AA818" s="1">
        <f t="shared" si="271"/>
        <v>0</v>
      </c>
      <c r="AB818" s="1">
        <f t="shared" si="272"/>
        <v>0</v>
      </c>
      <c r="AC818" s="1">
        <f t="shared" si="273"/>
        <v>0</v>
      </c>
      <c r="AD818" s="1">
        <f t="shared" si="274"/>
        <v>0</v>
      </c>
      <c r="AE818" s="1">
        <f t="shared" si="275"/>
        <v>0</v>
      </c>
      <c r="AF818" s="1">
        <f t="shared" si="276"/>
        <v>0</v>
      </c>
      <c r="AG818" s="1">
        <f t="shared" si="277"/>
        <v>0</v>
      </c>
      <c r="AH818" s="7">
        <f t="shared" si="278"/>
        <v>0.0670201003225883</v>
      </c>
      <c r="AI818" s="7" cm="1">
        <f t="array" ref="AI818">SQRT(SUMPRODUCT(N818:T818/100,(1-($N$4:$T$4/(SUMPRODUCT(N818:T818,$N$4:$T$4)/100)))^2))</f>
        <v>0.0205225728388881</v>
      </c>
      <c r="AJ818" s="7" cm="1">
        <f t="array" ref="AJ818">SUMPRODUCT(N818:T818,$N$3:$T$3)/100</f>
        <v>1.90044752278368</v>
      </c>
      <c r="AK818" s="7" cm="1">
        <f t="array" ref="AK818">SUMPRODUCT(N818:T818/100,($N$3:$T$3-(SUMPRODUCT(N818:T818,$N$3:$T$3)/100))^2)</f>
        <v>4.27495119491017e-6</v>
      </c>
      <c r="AL818" s="7" cm="1">
        <f t="array" ref="AL818">SUMPRODUCT(N818:T818/100,($N$2:$T$2-(SUMPRODUCT(N818:T818,$N$2:$T$2)/100))^2)</f>
        <v>1.09562434814214</v>
      </c>
      <c r="AM818" s="7" cm="1">
        <f t="array" ref="AM818">SUMPRODUCT(N818:T818,$N$2:$T$2)/100</f>
        <v>10.7993729679514</v>
      </c>
      <c r="AN818" s="1" cm="1">
        <f t="array" ref="AN818">SUMPRODUCT(N818:T818,$N$1:$T$1)/100</f>
        <v>1108.52992405735</v>
      </c>
      <c r="AO818" s="1" cm="1">
        <f t="array" ref="AO818">-8.314*SUMPRODUCT((N818:T818/100)*LN(N818:T818/100+0.000000000001))</f>
        <v>2.39834599343905</v>
      </c>
      <c r="AP818" s="1" cm="1">
        <f t="array" ref="AP818">SUMPRODUCT((N818:T818/100)^2)</f>
        <v>0.872950115515813</v>
      </c>
      <c r="AQ818" s="1" cm="1">
        <f t="array" ref="AQ818">1/SUMPRODUCT((N818:T818/100)^2)</f>
        <v>1.14554083014138</v>
      </c>
      <c r="AR818" s="1" t="s">
        <v>54</v>
      </c>
      <c r="AS818" s="6">
        <f t="shared" si="279"/>
        <v>0</v>
      </c>
      <c r="AT818" s="1">
        <v>949.85</v>
      </c>
      <c r="AU818" s="1">
        <v>1</v>
      </c>
      <c r="AV818" s="1">
        <v>0</v>
      </c>
      <c r="AW818" s="1">
        <v>449.85</v>
      </c>
      <c r="AX818" s="1">
        <v>4</v>
      </c>
      <c r="AY818" s="5">
        <f t="shared" si="280"/>
        <v>0</v>
      </c>
      <c r="AZ818" s="1">
        <f t="shared" si="281"/>
        <v>0</v>
      </c>
      <c r="BA818" s="1">
        <f t="shared" si="282"/>
        <v>1799.4</v>
      </c>
      <c r="BB818" s="1">
        <f t="shared" si="283"/>
        <v>500</v>
      </c>
      <c r="BC818" s="1" t="s">
        <v>51</v>
      </c>
      <c r="BD818" s="1">
        <v>187</v>
      </c>
      <c r="BE818" s="1" t="s">
        <v>52</v>
      </c>
      <c r="BF818" s="1" t="s">
        <v>52</v>
      </c>
      <c r="BG818" s="1">
        <v>51</v>
      </c>
      <c r="BH818" s="1">
        <f t="shared" si="284"/>
        <v>-0.319376210881197</v>
      </c>
      <c r="BI818" s="1">
        <f t="shared" si="285"/>
        <v>0.797044767127811</v>
      </c>
    </row>
    <row r="819" spans="1:61">
      <c r="A819" s="1">
        <v>369</v>
      </c>
      <c r="B819" s="1" t="s">
        <v>90</v>
      </c>
      <c r="C819" s="1" t="str">
        <f>_xlfn.XLOOKUP(A819,All!$A:$A,All!$C:$C,"")</f>
        <v>Cu-Ni-Si</v>
      </c>
      <c r="D819" s="1">
        <v>0</v>
      </c>
      <c r="E819" s="1" t="s">
        <v>1344</v>
      </c>
      <c r="F819" s="1">
        <f t="shared" si="264"/>
        <v>94.4</v>
      </c>
      <c r="G819" s="1">
        <v>0</v>
      </c>
      <c r="H819" s="1">
        <v>0</v>
      </c>
      <c r="I819" s="1">
        <v>0</v>
      </c>
      <c r="J819" s="1">
        <v>4.5</v>
      </c>
      <c r="K819" s="1">
        <v>1.1</v>
      </c>
      <c r="L819" s="1">
        <v>0</v>
      </c>
      <c r="M819" s="1" t="s">
        <v>1345</v>
      </c>
      <c r="N819" s="1" cm="1">
        <f t="array" ref="N819">(F819/$F$4)/SUMPRODUCT($F819:$L819/$F$4:$L$4)*100</f>
        <v>92.7664071572357</v>
      </c>
      <c r="O819" s="1" cm="1">
        <f t="array" ref="O819">(G819/$G$4)/SUMPRODUCT($F819:$L819/$F$4:$L$4)*100</f>
        <v>0</v>
      </c>
      <c r="P819" s="1" cm="1">
        <f t="array" ref="P819">(H819/$H$4)/SUMPRODUCT($F819:$L819/$F$4:$L$4)*100</f>
        <v>0</v>
      </c>
      <c r="Q819" s="1" cm="1">
        <f t="array" ref="Q819">(I819/$I$4)/SUMPRODUCT($F819:$L819/$F$4:$L$4)*100</f>
        <v>0</v>
      </c>
      <c r="R819" s="1" cm="1">
        <f t="array" ref="R819">(J819/$J$4)/SUMPRODUCT($F819:$L819/$F$4:$L$4)*100</f>
        <v>4.78776875542388</v>
      </c>
      <c r="S819" s="1" cm="1">
        <f t="array" ref="S819">(K819/$K$4)/SUMPRODUCT($F819:$L819/$F$4:$L$4)*100</f>
        <v>2.44582408734044</v>
      </c>
      <c r="T819" s="1" cm="1">
        <f t="array" ref="T819">(L819/$L$4)/SUMPRODUCT($F819:$L819/$F$4:$L$4)*100</f>
        <v>0</v>
      </c>
      <c r="U819" s="1">
        <f t="shared" si="265"/>
        <v>100</v>
      </c>
      <c r="V819" s="1">
        <f t="shared" si="266"/>
        <v>4.09090909090909</v>
      </c>
      <c r="W819" s="1">
        <f t="shared" si="267"/>
        <v>5.6</v>
      </c>
      <c r="X819" s="1">
        <f t="shared" si="268"/>
        <v>4.95</v>
      </c>
      <c r="Y819" s="1">
        <f t="shared" si="269"/>
        <v>0</v>
      </c>
      <c r="Z819" s="1">
        <f t="shared" si="270"/>
        <v>0</v>
      </c>
      <c r="AA819" s="1">
        <f t="shared" si="271"/>
        <v>0</v>
      </c>
      <c r="AB819" s="1">
        <f t="shared" si="272"/>
        <v>0</v>
      </c>
      <c r="AC819" s="1">
        <f t="shared" si="273"/>
        <v>0</v>
      </c>
      <c r="AD819" s="1">
        <f t="shared" si="274"/>
        <v>0</v>
      </c>
      <c r="AE819" s="1">
        <f t="shared" si="275"/>
        <v>0</v>
      </c>
      <c r="AF819" s="1">
        <f t="shared" si="276"/>
        <v>0</v>
      </c>
      <c r="AG819" s="1">
        <f t="shared" si="277"/>
        <v>0</v>
      </c>
      <c r="AH819" s="7">
        <f t="shared" si="278"/>
        <v>0.0723359284276431</v>
      </c>
      <c r="AI819" s="7" cm="1">
        <f t="array" ref="AI819">SQRT(SUMPRODUCT(N819:T819/100,(1-($N$4:$T$4/(SUMPRODUCT(N819:T819,$N$4:$T$4)/100)))^2))</f>
        <v>0.0214481368976216</v>
      </c>
      <c r="AJ819" s="7" cm="1">
        <f t="array" ref="AJ819">SUMPRODUCT(N819:T819,$N$3:$T$3)/100</f>
        <v>1.90047877687554</v>
      </c>
      <c r="AK819" s="7" cm="1">
        <f t="array" ref="AK819">SUMPRODUCT(N819:T819/100,($N$3:$T$3-(SUMPRODUCT(N819:T819,$N$3:$T$3)/100))^2)</f>
        <v>4.55854145886976e-6</v>
      </c>
      <c r="AL819" s="7" cm="1">
        <f t="array" ref="AL819">SUMPRODUCT(N819:T819/100,($N$2:$T$2-(SUMPRODUCT(N819:T819,$N$2:$T$2)/100))^2)</f>
        <v>1.19833308939578</v>
      </c>
      <c r="AM819" s="7" cm="1">
        <f t="array" ref="AM819">SUMPRODUCT(N819:T819,$N$2:$T$2)/100</f>
        <v>10.7809146263319</v>
      </c>
      <c r="AN819" s="1" cm="1">
        <f t="array" ref="AN819">SUMPRODUCT(N819:T819,$N$1:$T$1)/100</f>
        <v>1110.40899329522</v>
      </c>
      <c r="AO819" s="1" cm="1">
        <f t="array" ref="AO819">-8.314*SUMPRODUCT((N819:T819/100)*LN(N819:T819/100+0.000000000001))</f>
        <v>2.54340988532014</v>
      </c>
      <c r="AP819" s="1" cm="1">
        <f t="array" ref="AP819">SUMPRODUCT((N819:T819/100)^2)</f>
        <v>0.863451108198366</v>
      </c>
      <c r="AQ819" s="1" cm="1">
        <f t="array" ref="AQ819">1/SUMPRODUCT((N819:T819/100)^2)</f>
        <v>1.15814316584358</v>
      </c>
      <c r="AR819" s="1" t="s">
        <v>54</v>
      </c>
      <c r="AS819" s="6">
        <f t="shared" si="279"/>
        <v>0</v>
      </c>
      <c r="AT819" s="1">
        <v>949.85</v>
      </c>
      <c r="AU819" s="1">
        <v>1</v>
      </c>
      <c r="AV819" s="1">
        <v>0</v>
      </c>
      <c r="AW819" s="1">
        <v>449.85</v>
      </c>
      <c r="AX819" s="1">
        <v>4</v>
      </c>
      <c r="AY819" s="5">
        <f t="shared" si="280"/>
        <v>0</v>
      </c>
      <c r="AZ819" s="1">
        <f t="shared" si="281"/>
        <v>0</v>
      </c>
      <c r="BA819" s="1">
        <f t="shared" si="282"/>
        <v>1799.4</v>
      </c>
      <c r="BB819" s="1">
        <f t="shared" si="283"/>
        <v>500</v>
      </c>
      <c r="BC819" s="1" t="s">
        <v>51</v>
      </c>
      <c r="BD819" s="1">
        <v>193</v>
      </c>
      <c r="BE819" s="1" t="s">
        <v>52</v>
      </c>
      <c r="BF819" s="1" t="s">
        <v>52</v>
      </c>
      <c r="BG819" s="1">
        <v>51</v>
      </c>
      <c r="BH819" s="1">
        <f t="shared" si="284"/>
        <v>-0.242210660529806</v>
      </c>
      <c r="BI819" s="1">
        <f t="shared" si="285"/>
        <v>0.783038508514702</v>
      </c>
    </row>
    <row r="820" spans="1:61">
      <c r="A820" s="1">
        <v>368</v>
      </c>
      <c r="B820" s="1" t="s">
        <v>89</v>
      </c>
      <c r="C820" s="1" t="str">
        <f>_xlfn.XLOOKUP(A820,All!$A:$A,All!$C:$C,"")</f>
        <v>Cu-Ni-Si</v>
      </c>
      <c r="D820" s="1">
        <v>0</v>
      </c>
      <c r="E820" s="1" t="s">
        <v>1344</v>
      </c>
      <c r="F820" s="1">
        <f t="shared" si="264"/>
        <v>94.2</v>
      </c>
      <c r="G820" s="1">
        <v>0</v>
      </c>
      <c r="H820" s="1">
        <v>0</v>
      </c>
      <c r="I820" s="1">
        <v>0</v>
      </c>
      <c r="J820" s="1">
        <v>4.7</v>
      </c>
      <c r="K820" s="1">
        <v>1.1</v>
      </c>
      <c r="L820" s="1">
        <v>0</v>
      </c>
      <c r="M820" s="1" t="s">
        <v>1345</v>
      </c>
      <c r="N820" s="1" cm="1">
        <f t="array" ref="N820">(F820/$F$4)/SUMPRODUCT($F820:$L820/$F$4:$L$4)*100</f>
        <v>92.554827329253</v>
      </c>
      <c r="O820" s="1" cm="1">
        <f t="array" ref="O820">(G820/$G$4)/SUMPRODUCT($F820:$L820/$F$4:$L$4)*100</f>
        <v>0</v>
      </c>
      <c r="P820" s="1" cm="1">
        <f t="array" ref="P820">(H820/$H$4)/SUMPRODUCT($F820:$L820/$F$4:$L$4)*100</f>
        <v>0</v>
      </c>
      <c r="Q820" s="1" cm="1">
        <f t="array" ref="Q820">(I820/$I$4)/SUMPRODUCT($F820:$L820/$F$4:$L$4)*100</f>
        <v>0</v>
      </c>
      <c r="R820" s="1" cm="1">
        <f t="array" ref="R820">(J820/$J$4)/SUMPRODUCT($F820:$L820/$F$4:$L$4)*100</f>
        <v>4.99974598295433</v>
      </c>
      <c r="S820" s="1" cm="1">
        <f t="array" ref="S820">(K820/$K$4)/SUMPRODUCT($F820:$L820/$F$4:$L$4)*100</f>
        <v>2.4454266877927</v>
      </c>
      <c r="T820" s="1" cm="1">
        <f t="array" ref="T820">(L820/$L$4)/SUMPRODUCT($F820:$L820/$F$4:$L$4)*100</f>
        <v>0</v>
      </c>
      <c r="U820" s="1">
        <f t="shared" si="265"/>
        <v>100</v>
      </c>
      <c r="V820" s="1">
        <f t="shared" si="266"/>
        <v>4.27272727272727</v>
      </c>
      <c r="W820" s="1">
        <f t="shared" si="267"/>
        <v>5.8</v>
      </c>
      <c r="X820" s="1">
        <f t="shared" si="268"/>
        <v>5.17</v>
      </c>
      <c r="Y820" s="1">
        <f t="shared" si="269"/>
        <v>0</v>
      </c>
      <c r="Z820" s="1">
        <f t="shared" si="270"/>
        <v>0</v>
      </c>
      <c r="AA820" s="1">
        <f t="shared" si="271"/>
        <v>0</v>
      </c>
      <c r="AB820" s="1">
        <f t="shared" si="272"/>
        <v>0</v>
      </c>
      <c r="AC820" s="1">
        <f t="shared" si="273"/>
        <v>0</v>
      </c>
      <c r="AD820" s="1">
        <f t="shared" si="274"/>
        <v>0</v>
      </c>
      <c r="AE820" s="1">
        <f t="shared" si="275"/>
        <v>0</v>
      </c>
      <c r="AF820" s="1">
        <f t="shared" si="276"/>
        <v>0</v>
      </c>
      <c r="AG820" s="1">
        <f t="shared" si="277"/>
        <v>0</v>
      </c>
      <c r="AH820" s="7">
        <f t="shared" si="278"/>
        <v>0.0744517267074704</v>
      </c>
      <c r="AI820" s="7" cm="1">
        <f t="array" ref="AI820">SQRT(SUMPRODUCT(N820:T820/100,(1-($N$4:$T$4/(SUMPRODUCT(N820:T820,$N$4:$T$4)/100)))^2))</f>
        <v>0.0214818231504644</v>
      </c>
      <c r="AJ820" s="7" cm="1">
        <f t="array" ref="AJ820">SUMPRODUCT(N820:T820,$N$3:$T$3)/100</f>
        <v>1.9004999745983</v>
      </c>
      <c r="AK820" s="7" cm="1">
        <f t="array" ref="AK820">SUMPRODUCT(N820:T820/100,($N$3:$T$3-(SUMPRODUCT(N820:T820,$N$3:$T$3)/100))^2)</f>
        <v>4.74977138401366e-6</v>
      </c>
      <c r="AL820" s="7" cm="1">
        <f t="array" ref="AL820">SUMPRODUCT(N820:T820/100,($N$2:$T$2-(SUMPRODUCT(N820:T820,$N$2:$T$2)/100))^2)</f>
        <v>1.19933712643779</v>
      </c>
      <c r="AM820" s="7" cm="1">
        <f t="array" ref="AM820">SUMPRODUCT(N820:T820,$N$2:$T$2)/100</f>
        <v>10.778822672025</v>
      </c>
      <c r="AN820" s="1" cm="1">
        <f t="array" ref="AN820">SUMPRODUCT(N820:T820,$N$1:$T$1)/100</f>
        <v>1111.19280559592</v>
      </c>
      <c r="AO820" s="1" cm="1">
        <f t="array" ref="AO820">-8.314*SUMPRODUCT((N820:T820/100)*LN(N820:T820/100+0.000000000001))</f>
        <v>2.59512243141524</v>
      </c>
      <c r="AP820" s="1" cm="1">
        <f t="array" ref="AP820">SUMPRODUCT((N820:T820/100)^2)</f>
        <v>0.859737363352727</v>
      </c>
      <c r="AQ820" s="1" cm="1">
        <f t="array" ref="AQ820">1/SUMPRODUCT((N820:T820/100)^2)</f>
        <v>1.16314591249157</v>
      </c>
      <c r="AR820" s="1" t="s">
        <v>54</v>
      </c>
      <c r="AS820" s="6">
        <f t="shared" si="279"/>
        <v>0</v>
      </c>
      <c r="AT820" s="1">
        <v>949.85</v>
      </c>
      <c r="AU820" s="1">
        <v>1</v>
      </c>
      <c r="AV820" s="1">
        <v>0</v>
      </c>
      <c r="AW820" s="1">
        <v>449.85</v>
      </c>
      <c r="AX820" s="1">
        <v>4</v>
      </c>
      <c r="AY820" s="5">
        <f t="shared" si="280"/>
        <v>0</v>
      </c>
      <c r="AZ820" s="1">
        <f t="shared" si="281"/>
        <v>0</v>
      </c>
      <c r="BA820" s="1">
        <f t="shared" si="282"/>
        <v>1799.4</v>
      </c>
      <c r="BB820" s="1">
        <f t="shared" si="283"/>
        <v>500</v>
      </c>
      <c r="BC820" s="1" t="s">
        <v>51</v>
      </c>
      <c r="BD820" s="1">
        <v>195</v>
      </c>
      <c r="BE820" s="1" t="s">
        <v>52</v>
      </c>
      <c r="BF820" s="1" t="s">
        <v>52</v>
      </c>
      <c r="BG820" s="1">
        <v>51</v>
      </c>
      <c r="BH820" s="1">
        <f t="shared" si="284"/>
        <v>-0.216488810412676</v>
      </c>
      <c r="BI820" s="1">
        <f t="shared" si="285"/>
        <v>0.778410456559892</v>
      </c>
    </row>
    <row r="821" spans="1:61">
      <c r="A821" s="1">
        <v>171</v>
      </c>
      <c r="B821" s="1" t="s">
        <v>60</v>
      </c>
      <c r="C821" s="1" t="str">
        <f>_xlfn.XLOOKUP(A821,All!$A:$A,All!$C:$C,"")</f>
        <v>Cu-Ni-Si</v>
      </c>
      <c r="D821" s="1">
        <v>0</v>
      </c>
      <c r="E821" s="1" t="s">
        <v>1344</v>
      </c>
      <c r="F821" s="1">
        <f t="shared" si="264"/>
        <v>94.93</v>
      </c>
      <c r="G821" s="1">
        <v>0</v>
      </c>
      <c r="H821" s="1">
        <v>0</v>
      </c>
      <c r="I821" s="1">
        <v>0</v>
      </c>
      <c r="J821" s="1">
        <v>4.1</v>
      </c>
      <c r="K821" s="1">
        <v>0.97</v>
      </c>
      <c r="L821" s="1">
        <v>0</v>
      </c>
      <c r="M821" s="1" t="s">
        <v>1345</v>
      </c>
      <c r="N821" s="1" cm="1">
        <f t="array" ref="N821">(F821/$F$4)/SUMPRODUCT($F821:$L821/$F$4:$L$4)*100</f>
        <v>93.4683800619352</v>
      </c>
      <c r="O821" s="1" cm="1">
        <f t="array" ref="O821">(G821/$G$4)/SUMPRODUCT($F821:$L821/$F$4:$L$4)*100</f>
        <v>0</v>
      </c>
      <c r="P821" s="1" cm="1">
        <f t="array" ref="P821">(H821/$H$4)/SUMPRODUCT($F821:$L821/$F$4:$L$4)*100</f>
        <v>0</v>
      </c>
      <c r="Q821" s="1" cm="1">
        <f t="array" ref="Q821">(I821/$I$4)/SUMPRODUCT($F821:$L821/$F$4:$L$4)*100</f>
        <v>0</v>
      </c>
      <c r="R821" s="1" cm="1">
        <f t="array" ref="R821">(J821/$J$4)/SUMPRODUCT($F821:$L821/$F$4:$L$4)*100</f>
        <v>4.37065978190263</v>
      </c>
      <c r="S821" s="1" cm="1">
        <f t="array" ref="S821">(K821/$K$4)/SUMPRODUCT($F821:$L821/$F$4:$L$4)*100</f>
        <v>2.16096015616213</v>
      </c>
      <c r="T821" s="1" cm="1">
        <f t="array" ref="T821">(L821/$L$4)/SUMPRODUCT($F821:$L821/$F$4:$L$4)*100</f>
        <v>0</v>
      </c>
      <c r="U821" s="1">
        <f t="shared" si="265"/>
        <v>100</v>
      </c>
      <c r="V821" s="1">
        <f t="shared" si="266"/>
        <v>4.22680412371134</v>
      </c>
      <c r="W821" s="1">
        <f t="shared" si="267"/>
        <v>5.07</v>
      </c>
      <c r="X821" s="1">
        <f t="shared" si="268"/>
        <v>3.977</v>
      </c>
      <c r="Y821" s="1">
        <f t="shared" si="269"/>
        <v>0</v>
      </c>
      <c r="Z821" s="1">
        <f t="shared" si="270"/>
        <v>0</v>
      </c>
      <c r="AA821" s="1">
        <f t="shared" si="271"/>
        <v>0</v>
      </c>
      <c r="AB821" s="1">
        <f t="shared" si="272"/>
        <v>0</v>
      </c>
      <c r="AC821" s="1">
        <f t="shared" si="273"/>
        <v>0</v>
      </c>
      <c r="AD821" s="1">
        <f t="shared" si="274"/>
        <v>0</v>
      </c>
      <c r="AE821" s="1">
        <f t="shared" si="275"/>
        <v>0</v>
      </c>
      <c r="AF821" s="1">
        <f t="shared" si="276"/>
        <v>0</v>
      </c>
      <c r="AG821" s="1">
        <f t="shared" si="277"/>
        <v>0</v>
      </c>
      <c r="AH821" s="7">
        <f t="shared" si="278"/>
        <v>0.0653161993806475</v>
      </c>
      <c r="AI821" s="7" cm="1">
        <f t="array" ref="AI821">SQRT(SUMPRODUCT(N821:T821/100,(1-($N$4:$T$4/(SUMPRODUCT(N821:T821,$N$4:$T$4)/100)))^2))</f>
        <v>0.0202330357678209</v>
      </c>
      <c r="AJ821" s="7" cm="1">
        <f t="array" ref="AJ821">SUMPRODUCT(N821:T821,$N$3:$T$3)/100</f>
        <v>1.90043706597819</v>
      </c>
      <c r="AK821" s="7" cm="1">
        <f t="array" ref="AK821">SUMPRODUCT(N821:T821/100,($N$3:$T$3-(SUMPRODUCT(N821:T821,$N$3:$T$3)/100))^2)</f>
        <v>4.17963311261123e-6</v>
      </c>
      <c r="AL821" s="7" cm="1">
        <f t="array" ref="AL821">SUMPRODUCT(N821:T821/100,($N$2:$T$2-(SUMPRODUCT(N821:T821,$N$2:$T$2)/100))^2)</f>
        <v>1.06456228823984</v>
      </c>
      <c r="AM821" s="7" cm="1">
        <f t="array" ref="AM821">SUMPRODUCT(N821:T821,$N$2:$T$2)/100</f>
        <v>10.8050261912496</v>
      </c>
      <c r="AN821" s="1" cm="1">
        <f t="array" ref="AN821">SUMPRODUCT(N821:T821,$N$1:$T$1)/100</f>
        <v>1107.92582026258</v>
      </c>
      <c r="AO821" s="1" cm="1">
        <f t="array" ref="AO821">-8.314*SUMPRODUCT((N821:T821/100)*LN(N821:T821/100+0.000000000001))</f>
        <v>2.35130297529331</v>
      </c>
      <c r="AP821" s="1" cm="1">
        <f t="array" ref="AP821">SUMPRODUCT((N821:T821/100)^2)</f>
        <v>0.876011048712804</v>
      </c>
      <c r="AQ821" s="1" cm="1">
        <f t="array" ref="AQ821">1/SUMPRODUCT((N821:T821/100)^2)</f>
        <v>1.14153811355391</v>
      </c>
      <c r="AR821" s="1" t="s">
        <v>54</v>
      </c>
      <c r="AS821" s="6">
        <f t="shared" si="279"/>
        <v>0</v>
      </c>
      <c r="AT821" s="1">
        <v>899.85</v>
      </c>
      <c r="AU821" s="1">
        <v>3</v>
      </c>
      <c r="AV821" s="1">
        <v>0</v>
      </c>
      <c r="AW821" s="1">
        <v>449.85</v>
      </c>
      <c r="AX821" s="1">
        <v>120</v>
      </c>
      <c r="AY821" s="5">
        <f t="shared" si="280"/>
        <v>0</v>
      </c>
      <c r="AZ821" s="1">
        <f t="shared" si="281"/>
        <v>0</v>
      </c>
      <c r="BA821" s="1">
        <f t="shared" si="282"/>
        <v>53982</v>
      </c>
      <c r="BB821" s="1">
        <f t="shared" si="283"/>
        <v>450</v>
      </c>
      <c r="BC821" s="1" t="s">
        <v>51</v>
      </c>
      <c r="BD821" s="1">
        <v>145</v>
      </c>
      <c r="BE821" s="1" t="s">
        <v>52</v>
      </c>
      <c r="BF821" s="1" t="s">
        <v>52</v>
      </c>
      <c r="BG821" s="1">
        <v>50</v>
      </c>
      <c r="BH821" s="1">
        <f t="shared" si="284"/>
        <v>-0.859535063340932</v>
      </c>
      <c r="BI821" s="1">
        <f t="shared" si="285"/>
        <v>0.906717139703928</v>
      </c>
    </row>
    <row r="822" spans="1:61">
      <c r="A822" s="1">
        <v>373</v>
      </c>
      <c r="B822" s="1" t="s">
        <v>90</v>
      </c>
      <c r="C822" s="1" t="str">
        <f>_xlfn.XLOOKUP(A822,All!$A:$A,All!$C:$C,"")</f>
        <v>Cu-Ni-Si</v>
      </c>
      <c r="D822" s="1">
        <v>0</v>
      </c>
      <c r="E822" s="1" t="s">
        <v>1344</v>
      </c>
      <c r="F822" s="1">
        <f t="shared" si="264"/>
        <v>95.9</v>
      </c>
      <c r="G822" s="1">
        <v>0</v>
      </c>
      <c r="H822" s="1">
        <v>0</v>
      </c>
      <c r="I822" s="1">
        <v>0</v>
      </c>
      <c r="J822" s="1">
        <v>3.3</v>
      </c>
      <c r="K822" s="1">
        <v>0.8</v>
      </c>
      <c r="L822" s="1">
        <v>0</v>
      </c>
      <c r="M822" s="1" t="s">
        <v>1345</v>
      </c>
      <c r="N822" s="1" cm="1">
        <f t="array" ref="N822">(F822/$F$4)/SUMPRODUCT($F822:$L822/$F$4:$L$4)*100</f>
        <v>94.6852228555508</v>
      </c>
      <c r="O822" s="1" cm="1">
        <f t="array" ref="O822">(G822/$G$4)/SUMPRODUCT($F822:$L822/$F$4:$L$4)*100</f>
        <v>0</v>
      </c>
      <c r="P822" s="1" cm="1">
        <f t="array" ref="P822">(H822/$H$4)/SUMPRODUCT($F822:$L822/$F$4:$L$4)*100</f>
        <v>0</v>
      </c>
      <c r="Q822" s="1" cm="1">
        <f t="array" ref="Q822">(I822/$I$4)/SUMPRODUCT($F822:$L822/$F$4:$L$4)*100</f>
        <v>0</v>
      </c>
      <c r="R822" s="1" cm="1">
        <f t="array" ref="R822">(J822/$J$4)/SUMPRODUCT($F822:$L822/$F$4:$L$4)*100</f>
        <v>3.5276009302554</v>
      </c>
      <c r="S822" s="1" cm="1">
        <f t="array" ref="S822">(K822/$K$4)/SUMPRODUCT($F822:$L822/$F$4:$L$4)*100</f>
        <v>1.78717621419375</v>
      </c>
      <c r="T822" s="1" cm="1">
        <f t="array" ref="T822">(L822/$L$4)/SUMPRODUCT($F822:$L822/$F$4:$L$4)*100</f>
        <v>0</v>
      </c>
      <c r="U822" s="1">
        <f t="shared" si="265"/>
        <v>100</v>
      </c>
      <c r="V822" s="1">
        <f t="shared" si="266"/>
        <v>4.125</v>
      </c>
      <c r="W822" s="1">
        <f t="shared" si="267"/>
        <v>4.1</v>
      </c>
      <c r="X822" s="1">
        <f t="shared" si="268"/>
        <v>2.64</v>
      </c>
      <c r="Y822" s="1">
        <f t="shared" si="269"/>
        <v>0</v>
      </c>
      <c r="Z822" s="1">
        <f t="shared" si="270"/>
        <v>0</v>
      </c>
      <c r="AA822" s="1">
        <f t="shared" si="271"/>
        <v>0</v>
      </c>
      <c r="AB822" s="1">
        <f t="shared" si="272"/>
        <v>0</v>
      </c>
      <c r="AC822" s="1">
        <f t="shared" si="273"/>
        <v>0</v>
      </c>
      <c r="AD822" s="1">
        <f t="shared" si="274"/>
        <v>0</v>
      </c>
      <c r="AE822" s="1">
        <f t="shared" si="275"/>
        <v>0</v>
      </c>
      <c r="AF822" s="1">
        <f t="shared" si="276"/>
        <v>0</v>
      </c>
      <c r="AG822" s="1">
        <f t="shared" si="277"/>
        <v>0</v>
      </c>
      <c r="AH822" s="7">
        <f t="shared" si="278"/>
        <v>0.0531477714444915</v>
      </c>
      <c r="AI822" s="7" cm="1">
        <f t="array" ref="AI822">SQRT(SUMPRODUCT(N822:T822/100,(1-($N$4:$T$4/(SUMPRODUCT(N822:T822,$N$4:$T$4)/100)))^2))</f>
        <v>0.0184382504663998</v>
      </c>
      <c r="AJ822" s="7" cm="1">
        <f t="array" ref="AJ822">SUMPRODUCT(N822:T822,$N$3:$T$3)/100</f>
        <v>1.90035276009303</v>
      </c>
      <c r="AK822" s="7" cm="1">
        <f t="array" ref="AK822">SUMPRODUCT(N822:T822/100,($N$3:$T$3-(SUMPRODUCT(N822:T822,$N$3:$T$3)/100))^2)</f>
        <v>3.40316124702402e-6</v>
      </c>
      <c r="AL822" s="7" cm="1">
        <f t="array" ref="AL822">SUMPRODUCT(N822:T822/100,($N$2:$T$2-(SUMPRODUCT(N822:T822,$N$2:$T$2)/100))^2)</f>
        <v>0.885271140938329</v>
      </c>
      <c r="AM822" s="7" cm="1">
        <f t="array" ref="AM822">SUMPRODUCT(N822:T822,$N$2:$T$2)/100</f>
        <v>10.8396216557039</v>
      </c>
      <c r="AN822" s="1" cm="1">
        <f t="array" ref="AN822">SUMPRODUCT(N822:T822,$N$1:$T$1)/100</f>
        <v>1103.57212933979</v>
      </c>
      <c r="AO822" s="1" cm="1">
        <f t="array" ref="AO822">-8.314*SUMPRODUCT((N822:T822/100)*LN(N822:T822/100+0.000000000001))</f>
        <v>2.00880936585971</v>
      </c>
      <c r="AP822" s="1" cm="1">
        <f t="array" ref="AP822">SUMPRODUCT((N822:T822/100)^2)</f>
        <v>0.898092939434905</v>
      </c>
      <c r="AQ822" s="1" cm="1">
        <f t="array" ref="AQ822">1/SUMPRODUCT((N822:T822/100)^2)</f>
        <v>1.11347050632557</v>
      </c>
      <c r="AR822" s="1" t="s">
        <v>54</v>
      </c>
      <c r="AS822" s="6">
        <f t="shared" si="279"/>
        <v>0</v>
      </c>
      <c r="AT822" s="1">
        <v>949.85</v>
      </c>
      <c r="AU822" s="1">
        <v>1</v>
      </c>
      <c r="AV822" s="1">
        <v>0</v>
      </c>
      <c r="AW822" s="1">
        <v>449.85</v>
      </c>
      <c r="AX822" s="1">
        <v>4</v>
      </c>
      <c r="AY822" s="5">
        <f t="shared" si="280"/>
        <v>0</v>
      </c>
      <c r="AZ822" s="1">
        <f t="shared" si="281"/>
        <v>0</v>
      </c>
      <c r="BA822" s="1">
        <f t="shared" si="282"/>
        <v>1799.4</v>
      </c>
      <c r="BB822" s="1">
        <f t="shared" si="283"/>
        <v>500</v>
      </c>
      <c r="BC822" s="1" t="s">
        <v>51</v>
      </c>
      <c r="BD822" s="1">
        <v>169</v>
      </c>
      <c r="BE822" s="1" t="s">
        <v>52</v>
      </c>
      <c r="BF822" s="1" t="s">
        <v>52</v>
      </c>
      <c r="BG822" s="1">
        <v>50</v>
      </c>
      <c r="BH822" s="1">
        <f t="shared" si="284"/>
        <v>-0.550872861935369</v>
      </c>
      <c r="BI822" s="1">
        <f t="shared" si="285"/>
        <v>0.847765983879713</v>
      </c>
    </row>
    <row r="823" spans="1:61">
      <c r="A823" s="1">
        <v>367</v>
      </c>
      <c r="B823" s="1" t="s">
        <v>89</v>
      </c>
      <c r="C823" s="1" t="str">
        <f>_xlfn.XLOOKUP(A823,All!$A:$A,All!$C:$C,"")</f>
        <v>Cu-Ni-Si</v>
      </c>
      <c r="D823" s="1">
        <v>0</v>
      </c>
      <c r="E823" s="1" t="s">
        <v>1344</v>
      </c>
      <c r="F823" s="1">
        <f t="shared" si="264"/>
        <v>93.86</v>
      </c>
      <c r="G823" s="1">
        <v>0</v>
      </c>
      <c r="H823" s="1">
        <v>0</v>
      </c>
      <c r="I823" s="1">
        <v>0</v>
      </c>
      <c r="J823" s="1">
        <v>4.95</v>
      </c>
      <c r="K823" s="1">
        <v>1.19</v>
      </c>
      <c r="L823" s="1">
        <v>0</v>
      </c>
      <c r="M823" s="1" t="s">
        <v>1345</v>
      </c>
      <c r="N823" s="1" cm="1">
        <f t="array" ref="N823">(F823/$F$4)/SUMPRODUCT($F823:$L823/$F$4:$L$4)*100</f>
        <v>92.0992290669671</v>
      </c>
      <c r="O823" s="1" cm="1">
        <f t="array" ref="O823">(G823/$G$4)/SUMPRODUCT($F823:$L823/$F$4:$L$4)*100</f>
        <v>0</v>
      </c>
      <c r="P823" s="1" cm="1">
        <f t="array" ref="P823">(H823/$H$4)/SUMPRODUCT($F823:$L823/$F$4:$L$4)*100</f>
        <v>0</v>
      </c>
      <c r="Q823" s="1" cm="1">
        <f t="array" ref="Q823">(I823/$I$4)/SUMPRODUCT($F823:$L823/$F$4:$L$4)*100</f>
        <v>0</v>
      </c>
      <c r="R823" s="1" cm="1">
        <f t="array" ref="R823">(J823/$J$4)/SUMPRODUCT($F823:$L823/$F$4:$L$4)*100</f>
        <v>5.25875035076862</v>
      </c>
      <c r="S823" s="1" cm="1">
        <f t="array" ref="S823">(K823/$K$4)/SUMPRODUCT($F823:$L823/$F$4:$L$4)*100</f>
        <v>2.64202058226429</v>
      </c>
      <c r="T823" s="1" cm="1">
        <f t="array" ref="T823">(L823/$L$4)/SUMPRODUCT($F823:$L823/$F$4:$L$4)*100</f>
        <v>0</v>
      </c>
      <c r="U823" s="1">
        <f t="shared" si="265"/>
        <v>100</v>
      </c>
      <c r="V823" s="1">
        <f t="shared" si="266"/>
        <v>4.15966386554622</v>
      </c>
      <c r="W823" s="1">
        <f t="shared" si="267"/>
        <v>6.14</v>
      </c>
      <c r="X823" s="1">
        <f t="shared" si="268"/>
        <v>5.8905</v>
      </c>
      <c r="Y823" s="1">
        <f t="shared" si="269"/>
        <v>0</v>
      </c>
      <c r="Z823" s="1">
        <f t="shared" si="270"/>
        <v>0</v>
      </c>
      <c r="AA823" s="1">
        <f t="shared" si="271"/>
        <v>0</v>
      </c>
      <c r="AB823" s="1">
        <f t="shared" si="272"/>
        <v>0</v>
      </c>
      <c r="AC823" s="1">
        <f t="shared" si="273"/>
        <v>0</v>
      </c>
      <c r="AD823" s="1">
        <f t="shared" si="274"/>
        <v>0</v>
      </c>
      <c r="AE823" s="1">
        <f t="shared" si="275"/>
        <v>0</v>
      </c>
      <c r="AF823" s="1">
        <f t="shared" si="276"/>
        <v>0</v>
      </c>
      <c r="AG823" s="1">
        <f t="shared" si="277"/>
        <v>0</v>
      </c>
      <c r="AH823" s="7">
        <f t="shared" si="278"/>
        <v>0.079007709330329</v>
      </c>
      <c r="AI823" s="7" cm="1">
        <f t="array" ref="AI823">SQRT(SUMPRODUCT(N823:T823/100,(1-($N$4:$T$4/(SUMPRODUCT(N823:T823,$N$4:$T$4)/100)))^2))</f>
        <v>0.0222696285462027</v>
      </c>
      <c r="AJ823" s="7" cm="1">
        <f t="array" ref="AJ823">SUMPRODUCT(N823:T823,$N$3:$T$3)/100</f>
        <v>1.90052587503508</v>
      </c>
      <c r="AK823" s="7" cm="1">
        <f t="array" ref="AK823">SUMPRODUCT(N823:T823/100,($N$3:$T$3-(SUMPRODUCT(N823:T823,$N$3:$T$3)/100))^2)</f>
        <v>4.98220579825153e-6</v>
      </c>
      <c r="AL823" s="7" cm="1">
        <f t="array" ref="AL823">SUMPRODUCT(N823:T823/100,($N$2:$T$2-(SUMPRODUCT(N823:T823,$N$2:$T$2)/100))^2)</f>
        <v>1.29075758945298</v>
      </c>
      <c r="AM823" s="7" cm="1">
        <f t="array" ref="AM823">SUMPRODUCT(N823:T823,$N$2:$T$2)/100</f>
        <v>10.7624710557338</v>
      </c>
      <c r="AN823" s="1" cm="1">
        <f t="array" ref="AN823">SUMPRODUCT(N823:T823,$N$1:$T$1)/100</f>
        <v>1112.79964694304</v>
      </c>
      <c r="AO823" s="1" cm="1">
        <f t="array" ref="AO823">-8.314*SUMPRODUCT((N823:T823/100)*LN(N823:T823/100+0.000000000001))</f>
        <v>2.71607486447725</v>
      </c>
      <c r="AP823" s="1" cm="1">
        <f t="array" ref="AP823">SUMPRODUCT((N823:T823/100)^2)</f>
        <v>0.85169027227385</v>
      </c>
      <c r="AQ823" s="1" cm="1">
        <f t="array" ref="AQ823">1/SUMPRODUCT((N823:T823/100)^2)</f>
        <v>1.17413575398741</v>
      </c>
      <c r="AR823" s="1" t="s">
        <v>54</v>
      </c>
      <c r="AS823" s="6">
        <f t="shared" si="279"/>
        <v>0</v>
      </c>
      <c r="AT823" s="1">
        <v>949.85</v>
      </c>
      <c r="AU823" s="1">
        <v>1</v>
      </c>
      <c r="AV823" s="1">
        <v>0</v>
      </c>
      <c r="AW823" s="1">
        <v>449.85</v>
      </c>
      <c r="AX823" s="1">
        <v>4</v>
      </c>
      <c r="AY823" s="5">
        <f t="shared" si="280"/>
        <v>0</v>
      </c>
      <c r="AZ823" s="1">
        <f t="shared" si="281"/>
        <v>0</v>
      </c>
      <c r="BA823" s="1">
        <f t="shared" si="282"/>
        <v>1799.4</v>
      </c>
      <c r="BB823" s="1">
        <f t="shared" si="283"/>
        <v>500</v>
      </c>
      <c r="BC823" s="1" t="s">
        <v>51</v>
      </c>
      <c r="BD823" s="1">
        <v>201</v>
      </c>
      <c r="BE823" s="1" t="s">
        <v>52</v>
      </c>
      <c r="BF823" s="1" t="s">
        <v>52</v>
      </c>
      <c r="BG823" s="1">
        <v>49</v>
      </c>
      <c r="BH823" s="1">
        <f t="shared" si="284"/>
        <v>-0.139323260061285</v>
      </c>
      <c r="BI823" s="1">
        <f t="shared" si="285"/>
        <v>0.781629766743678</v>
      </c>
    </row>
    <row r="824" spans="1:61">
      <c r="A824" s="1">
        <v>161</v>
      </c>
      <c r="B824" s="1" t="s">
        <v>53</v>
      </c>
      <c r="C824" s="1" t="str">
        <f>_xlfn.XLOOKUP(A824,All!$A:$A,All!$C:$C,"")</f>
        <v>Cu-Ni-Si</v>
      </c>
      <c r="D824" s="1">
        <v>0</v>
      </c>
      <c r="E824" s="1" t="s">
        <v>1344</v>
      </c>
      <c r="F824" s="1">
        <f t="shared" si="264"/>
        <v>95.935</v>
      </c>
      <c r="G824" s="1">
        <v>0</v>
      </c>
      <c r="H824" s="1">
        <v>0</v>
      </c>
      <c r="I824" s="1">
        <v>0</v>
      </c>
      <c r="J824" s="1">
        <v>3.3</v>
      </c>
      <c r="K824" s="1">
        <v>0.765</v>
      </c>
      <c r="L824" s="1">
        <v>0</v>
      </c>
      <c r="M824" s="1" t="s">
        <v>1345</v>
      </c>
      <c r="N824" s="1" cm="1">
        <f t="array" ref="N824">(F824/$F$4)/SUMPRODUCT($F824:$L824/$F$4:$L$4)*100</f>
        <v>94.7611259732344</v>
      </c>
      <c r="O824" s="1" cm="1">
        <f t="array" ref="O824">(G824/$G$4)/SUMPRODUCT($F824:$L824/$F$4:$L$4)*100</f>
        <v>0</v>
      </c>
      <c r="P824" s="1" cm="1">
        <f t="array" ref="P824">(H824/$H$4)/SUMPRODUCT($F824:$L824/$F$4:$L$4)*100</f>
        <v>0</v>
      </c>
      <c r="Q824" s="1" cm="1">
        <f t="array" ref="Q824">(I824/$I$4)/SUMPRODUCT($F824:$L824/$F$4:$L$4)*100</f>
        <v>0</v>
      </c>
      <c r="R824" s="1" cm="1">
        <f t="array" ref="R824">(J824/$J$4)/SUMPRODUCT($F824:$L824/$F$4:$L$4)*100</f>
        <v>3.52914077585296</v>
      </c>
      <c r="S824" s="1" cm="1">
        <f t="array" ref="S824">(K824/$K$4)/SUMPRODUCT($F824:$L824/$F$4:$L$4)*100</f>
        <v>1.70973325091266</v>
      </c>
      <c r="T824" s="1" cm="1">
        <f t="array" ref="T824">(L824/$L$4)/SUMPRODUCT($F824:$L824/$F$4:$L$4)*100</f>
        <v>0</v>
      </c>
      <c r="U824" s="1">
        <f t="shared" si="265"/>
        <v>100</v>
      </c>
      <c r="V824" s="1">
        <f t="shared" si="266"/>
        <v>4.31372549019608</v>
      </c>
      <c r="W824" s="1">
        <f t="shared" si="267"/>
        <v>4.065</v>
      </c>
      <c r="X824" s="1">
        <f t="shared" si="268"/>
        <v>2.5245</v>
      </c>
      <c r="Y824" s="1">
        <f t="shared" si="269"/>
        <v>0</v>
      </c>
      <c r="Z824" s="1">
        <f t="shared" si="270"/>
        <v>0</v>
      </c>
      <c r="AA824" s="1">
        <f t="shared" si="271"/>
        <v>0</v>
      </c>
      <c r="AB824" s="1">
        <f t="shared" si="272"/>
        <v>0</v>
      </c>
      <c r="AC824" s="1">
        <f t="shared" si="273"/>
        <v>0</v>
      </c>
      <c r="AD824" s="1">
        <f t="shared" si="274"/>
        <v>0</v>
      </c>
      <c r="AE824" s="1">
        <f t="shared" si="275"/>
        <v>0</v>
      </c>
      <c r="AF824" s="1">
        <f t="shared" si="276"/>
        <v>0</v>
      </c>
      <c r="AG824" s="1">
        <f t="shared" si="277"/>
        <v>0</v>
      </c>
      <c r="AH824" s="7">
        <f t="shared" si="278"/>
        <v>0.0523887402676561</v>
      </c>
      <c r="AI824" s="7" cm="1">
        <f t="array" ref="AI824">SQRT(SUMPRODUCT(N824:T824/100,(1-($N$4:$T$4/(SUMPRODUCT(N824:T824,$N$4:$T$4)/100)))^2))</f>
        <v>0.0180794750782352</v>
      </c>
      <c r="AJ824" s="7" cm="1">
        <f t="array" ref="AJ824">SUMPRODUCT(N824:T824,$N$3:$T$3)/100</f>
        <v>1.90035291407759</v>
      </c>
      <c r="AK824" s="7" cm="1">
        <f t="array" ref="AK824">SUMPRODUCT(N824:T824/100,($N$3:$T$3-(SUMPRODUCT(N824:T824,$N$3:$T$3)/100))^2)</f>
        <v>3.40459242969508e-6</v>
      </c>
      <c r="AL824" s="7" cm="1">
        <f t="array" ref="AL824">SUMPRODUCT(N824:T824/100,($N$2:$T$2-(SUMPRODUCT(N824:T824,$N$2:$T$2)/100))^2)</f>
        <v>0.849044152012419</v>
      </c>
      <c r="AM824" s="7" cm="1">
        <f t="array" ref="AM824">SUMPRODUCT(N824:T824,$N$2:$T$2)/100</f>
        <v>10.8450272646776</v>
      </c>
      <c r="AN824" s="1" cm="1">
        <f t="array" ref="AN824">SUMPRODUCT(N824:T824,$N$1:$T$1)/100</f>
        <v>1103.32275098746</v>
      </c>
      <c r="AO824" s="1" cm="1">
        <f t="array" ref="AO824">-8.314*SUMPRODUCT((N824:T824/100)*LN(N824:T824/100+0.000000000001))</f>
        <v>1.98352567017513</v>
      </c>
      <c r="AP824" s="1" cm="1">
        <f t="array" ref="AP824">SUMPRODUCT((N824:T824/100)^2)</f>
        <v>0.899504901812026</v>
      </c>
      <c r="AQ824" s="1" cm="1">
        <f t="array" ref="AQ824">1/SUMPRODUCT((N824:T824/100)^2)</f>
        <v>1.11172267987148</v>
      </c>
      <c r="AR824" s="1" t="s">
        <v>50</v>
      </c>
      <c r="AS824" s="6">
        <f t="shared" si="279"/>
        <v>1</v>
      </c>
      <c r="AT824" s="1">
        <v>899.85</v>
      </c>
      <c r="AU824" s="1">
        <v>1</v>
      </c>
      <c r="AV824" s="1">
        <v>60</v>
      </c>
      <c r="AW824" s="1">
        <v>499.85</v>
      </c>
      <c r="AX824" s="1">
        <v>12</v>
      </c>
      <c r="AY824" s="5">
        <f t="shared" si="280"/>
        <v>299.91</v>
      </c>
      <c r="AZ824" s="1">
        <f t="shared" si="281"/>
        <v>7.2</v>
      </c>
      <c r="BA824" s="1">
        <f t="shared" si="282"/>
        <v>5998.2</v>
      </c>
      <c r="BB824" s="1">
        <f t="shared" si="283"/>
        <v>400</v>
      </c>
      <c r="BC824" s="1" t="s">
        <v>51</v>
      </c>
      <c r="BD824" s="1">
        <v>132</v>
      </c>
      <c r="BE824" s="1" t="s">
        <v>52</v>
      </c>
      <c r="BF824" s="1" t="s">
        <v>52</v>
      </c>
      <c r="BG824" s="1">
        <v>48</v>
      </c>
      <c r="BH824" s="1">
        <f t="shared" si="284"/>
        <v>-1.02672708910228</v>
      </c>
      <c r="BI824" s="1">
        <f t="shared" si="285"/>
        <v>0.953709001950396</v>
      </c>
    </row>
    <row r="825" spans="1:61">
      <c r="A825" s="1">
        <v>441</v>
      </c>
      <c r="B825" s="1" t="s">
        <v>65</v>
      </c>
      <c r="C825" s="1" t="str">
        <f>_xlfn.XLOOKUP(A825,All!$A:$A,All!$C:$C,"")</f>
        <v>Cu-Ni-Si</v>
      </c>
      <c r="D825" s="1">
        <v>0</v>
      </c>
      <c r="E825" s="1" t="s">
        <v>1344</v>
      </c>
      <c r="F825" s="1">
        <f t="shared" si="264"/>
        <v>93.89</v>
      </c>
      <c r="G825" s="1">
        <v>0</v>
      </c>
      <c r="H825" s="1">
        <v>0</v>
      </c>
      <c r="I825" s="1">
        <v>0</v>
      </c>
      <c r="J825" s="1">
        <v>2.3</v>
      </c>
      <c r="K825" s="1">
        <v>3.81</v>
      </c>
      <c r="L825" s="1">
        <v>0</v>
      </c>
      <c r="M825" s="1" t="s">
        <v>1345</v>
      </c>
      <c r="N825" s="1" cm="1">
        <f t="array" ref="N825">(F825/$F$4)/SUMPRODUCT($F825:$L825/$F$4:$L$4)*100</f>
        <v>89.4183667266651</v>
      </c>
      <c r="O825" s="1" cm="1">
        <f t="array" ref="O825">(G825/$G$4)/SUMPRODUCT($F825:$L825/$F$4:$L$4)*100</f>
        <v>0</v>
      </c>
      <c r="P825" s="1" cm="1">
        <f t="array" ref="P825">(H825/$H$4)/SUMPRODUCT($F825:$L825/$F$4:$L$4)*100</f>
        <v>0</v>
      </c>
      <c r="Q825" s="1" cm="1">
        <f t="array" ref="Q825">(I825/$I$4)/SUMPRODUCT($F825:$L825/$F$4:$L$4)*100</f>
        <v>0</v>
      </c>
      <c r="R825" s="1" cm="1">
        <f t="array" ref="R825">(J825/$J$4)/SUMPRODUCT($F825:$L825/$F$4:$L$4)*100</f>
        <v>2.3715765095474</v>
      </c>
      <c r="S825" s="1" cm="1">
        <f t="array" ref="S825">(K825/$K$4)/SUMPRODUCT($F825:$L825/$F$4:$L$4)*100</f>
        <v>8.21005676378753</v>
      </c>
      <c r="T825" s="1" cm="1">
        <f t="array" ref="T825">(L825/$L$4)/SUMPRODUCT($F825:$L825/$F$4:$L$4)*100</f>
        <v>0</v>
      </c>
      <c r="U825" s="1">
        <f t="shared" si="265"/>
        <v>100</v>
      </c>
      <c r="V825" s="1">
        <f t="shared" si="266"/>
        <v>0.603674540682415</v>
      </c>
      <c r="W825" s="1">
        <f t="shared" si="267"/>
        <v>6.11</v>
      </c>
      <c r="X825" s="1">
        <f t="shared" si="268"/>
        <v>8.763</v>
      </c>
      <c r="Y825" s="1">
        <f t="shared" si="269"/>
        <v>0</v>
      </c>
      <c r="Z825" s="1">
        <f t="shared" si="270"/>
        <v>0</v>
      </c>
      <c r="AA825" s="1">
        <f t="shared" si="271"/>
        <v>0</v>
      </c>
      <c r="AB825" s="1">
        <f t="shared" si="272"/>
        <v>0</v>
      </c>
      <c r="AC825" s="1">
        <f t="shared" si="273"/>
        <v>0</v>
      </c>
      <c r="AD825" s="1">
        <f t="shared" si="274"/>
        <v>0</v>
      </c>
      <c r="AE825" s="1">
        <f t="shared" si="275"/>
        <v>0</v>
      </c>
      <c r="AF825" s="1">
        <f t="shared" si="276"/>
        <v>0</v>
      </c>
      <c r="AG825" s="1">
        <f t="shared" si="277"/>
        <v>0</v>
      </c>
      <c r="AH825" s="7">
        <f t="shared" si="278"/>
        <v>0.105816332733349</v>
      </c>
      <c r="AI825" s="7" cm="1">
        <f t="array" ref="AI825">SQRT(SUMPRODUCT(N825:T825/100,(1-($N$4:$T$4/(SUMPRODUCT(N825:T825,$N$4:$T$4)/100)))^2))</f>
        <v>0.0369783476591404</v>
      </c>
      <c r="AJ825" s="7" cm="1">
        <f t="array" ref="AJ825">SUMPRODUCT(N825:T825,$N$3:$T$3)/100</f>
        <v>1.90023715765095</v>
      </c>
      <c r="AK825" s="7" cm="1">
        <f t="array" ref="AK825">SUMPRODUCT(N825:T825/100,($N$3:$T$3-(SUMPRODUCT(N825:T825,$N$3:$T$3)/100))^2)</f>
        <v>2.31533275814103e-6</v>
      </c>
      <c r="AL825" s="7" cm="1">
        <f t="array" ref="AL825">SUMPRODUCT(N825:T825/100,($N$2:$T$2-(SUMPRODUCT(N825:T825,$N$2:$T$2)/100))^2)</f>
        <v>3.68853739585242</v>
      </c>
      <c r="AM825" s="7" cm="1">
        <f t="array" ref="AM825">SUMPRODUCT(N825:T825,$N$2:$T$2)/100</f>
        <v>10.4015802614394</v>
      </c>
      <c r="AN825" s="1" cm="1">
        <f t="array" ref="AN825">SUMPRODUCT(N825:T825,$N$1:$T$1)/100</f>
        <v>1120.44613004462</v>
      </c>
      <c r="AO825" s="1" cm="1">
        <f t="array" ref="AO825">-8.314*SUMPRODUCT((N825:T825/100)*LN(N825:T825/100+0.000000000001))</f>
        <v>3.27555194182165</v>
      </c>
      <c r="AP825" s="1" cm="1">
        <f t="array" ref="AP825">SUMPRODUCT((N825:T825/100)^2)</f>
        <v>0.806867371526961</v>
      </c>
      <c r="AQ825" s="1" cm="1">
        <f t="array" ref="AQ825">1/SUMPRODUCT((N825:T825/100)^2)</f>
        <v>1.23936105894026</v>
      </c>
      <c r="AR825" s="1" t="s">
        <v>54</v>
      </c>
      <c r="AS825" s="6">
        <f t="shared" si="279"/>
        <v>0</v>
      </c>
      <c r="AT825" s="1">
        <v>949.85</v>
      </c>
      <c r="AU825" s="1">
        <v>1</v>
      </c>
      <c r="AV825" s="1">
        <v>0</v>
      </c>
      <c r="AW825" s="1">
        <v>499.85</v>
      </c>
      <c r="AX825" s="1">
        <v>21</v>
      </c>
      <c r="AY825" s="5">
        <f t="shared" si="280"/>
        <v>0</v>
      </c>
      <c r="AZ825" s="1">
        <f t="shared" si="281"/>
        <v>0</v>
      </c>
      <c r="BA825" s="1">
        <f t="shared" si="282"/>
        <v>10496.85</v>
      </c>
      <c r="BB825" s="1">
        <f t="shared" si="283"/>
        <v>450</v>
      </c>
      <c r="BC825" s="1" t="s">
        <v>51</v>
      </c>
      <c r="BD825" s="1">
        <v>161</v>
      </c>
      <c r="BE825" s="1" t="s">
        <v>52</v>
      </c>
      <c r="BF825" s="1" t="s">
        <v>52</v>
      </c>
      <c r="BG825" s="1">
        <v>48</v>
      </c>
      <c r="BH825" s="1">
        <f t="shared" si="284"/>
        <v>-0.65376026240389</v>
      </c>
      <c r="BI825" s="1">
        <f t="shared" si="285"/>
        <v>0.882527065649618</v>
      </c>
    </row>
    <row r="826" spans="1:61">
      <c r="A826" s="1">
        <v>160</v>
      </c>
      <c r="B826" s="1" t="s">
        <v>53</v>
      </c>
      <c r="C826" s="1" t="str">
        <f>_xlfn.XLOOKUP(A826,All!$A:$A,All!$C:$C,"")</f>
        <v>Cu-Ni-Si</v>
      </c>
      <c r="D826" s="1">
        <v>0</v>
      </c>
      <c r="E826" s="1" t="s">
        <v>1344</v>
      </c>
      <c r="F826" s="1">
        <f t="shared" si="264"/>
        <v>95.935</v>
      </c>
      <c r="G826" s="1">
        <v>0</v>
      </c>
      <c r="H826" s="1">
        <v>0</v>
      </c>
      <c r="I826" s="1">
        <v>0</v>
      </c>
      <c r="J826" s="1">
        <v>3.3</v>
      </c>
      <c r="K826" s="1">
        <v>0.765</v>
      </c>
      <c r="L826" s="1">
        <v>0</v>
      </c>
      <c r="M826" s="1" t="s">
        <v>1345</v>
      </c>
      <c r="N826" s="1" cm="1">
        <f t="array" ref="N826">(F826/$F$4)/SUMPRODUCT($F826:$L826/$F$4:$L$4)*100</f>
        <v>94.7611259732344</v>
      </c>
      <c r="O826" s="1" cm="1">
        <f t="array" ref="O826">(G826/$G$4)/SUMPRODUCT($F826:$L826/$F$4:$L$4)*100</f>
        <v>0</v>
      </c>
      <c r="P826" s="1" cm="1">
        <f t="array" ref="P826">(H826/$H$4)/SUMPRODUCT($F826:$L826/$F$4:$L$4)*100</f>
        <v>0</v>
      </c>
      <c r="Q826" s="1" cm="1">
        <f t="array" ref="Q826">(I826/$I$4)/SUMPRODUCT($F826:$L826/$F$4:$L$4)*100</f>
        <v>0</v>
      </c>
      <c r="R826" s="1" cm="1">
        <f t="array" ref="R826">(J826/$J$4)/SUMPRODUCT($F826:$L826/$F$4:$L$4)*100</f>
        <v>3.52914077585296</v>
      </c>
      <c r="S826" s="1" cm="1">
        <f t="array" ref="S826">(K826/$K$4)/SUMPRODUCT($F826:$L826/$F$4:$L$4)*100</f>
        <v>1.70973325091266</v>
      </c>
      <c r="T826" s="1" cm="1">
        <f t="array" ref="T826">(L826/$L$4)/SUMPRODUCT($F826:$L826/$F$4:$L$4)*100</f>
        <v>0</v>
      </c>
      <c r="U826" s="1">
        <f t="shared" si="265"/>
        <v>100</v>
      </c>
      <c r="V826" s="1">
        <f t="shared" si="266"/>
        <v>4.31372549019608</v>
      </c>
      <c r="W826" s="1">
        <f t="shared" si="267"/>
        <v>4.065</v>
      </c>
      <c r="X826" s="1">
        <f t="shared" si="268"/>
        <v>2.5245</v>
      </c>
      <c r="Y826" s="1">
        <f t="shared" si="269"/>
        <v>0</v>
      </c>
      <c r="Z826" s="1">
        <f t="shared" si="270"/>
        <v>0</v>
      </c>
      <c r="AA826" s="1">
        <f t="shared" si="271"/>
        <v>0</v>
      </c>
      <c r="AB826" s="1">
        <f t="shared" si="272"/>
        <v>0</v>
      </c>
      <c r="AC826" s="1">
        <f t="shared" si="273"/>
        <v>0</v>
      </c>
      <c r="AD826" s="1">
        <f t="shared" si="274"/>
        <v>0</v>
      </c>
      <c r="AE826" s="1">
        <f t="shared" si="275"/>
        <v>0</v>
      </c>
      <c r="AF826" s="1">
        <f t="shared" si="276"/>
        <v>0</v>
      </c>
      <c r="AG826" s="1">
        <f t="shared" si="277"/>
        <v>0</v>
      </c>
      <c r="AH826" s="7">
        <f t="shared" si="278"/>
        <v>0.0523887402676561</v>
      </c>
      <c r="AI826" s="7" cm="1">
        <f t="array" ref="AI826">SQRT(SUMPRODUCT(N826:T826/100,(1-($N$4:$T$4/(SUMPRODUCT(N826:T826,$N$4:$T$4)/100)))^2))</f>
        <v>0.0180794750782352</v>
      </c>
      <c r="AJ826" s="7" cm="1">
        <f t="array" ref="AJ826">SUMPRODUCT(N826:T826,$N$3:$T$3)/100</f>
        <v>1.90035291407759</v>
      </c>
      <c r="AK826" s="7" cm="1">
        <f t="array" ref="AK826">SUMPRODUCT(N826:T826/100,($N$3:$T$3-(SUMPRODUCT(N826:T826,$N$3:$T$3)/100))^2)</f>
        <v>3.40459242969508e-6</v>
      </c>
      <c r="AL826" s="7" cm="1">
        <f t="array" ref="AL826">SUMPRODUCT(N826:T826/100,($N$2:$T$2-(SUMPRODUCT(N826:T826,$N$2:$T$2)/100))^2)</f>
        <v>0.849044152012419</v>
      </c>
      <c r="AM826" s="7" cm="1">
        <f t="array" ref="AM826">SUMPRODUCT(N826:T826,$N$2:$T$2)/100</f>
        <v>10.8450272646776</v>
      </c>
      <c r="AN826" s="1" cm="1">
        <f t="array" ref="AN826">SUMPRODUCT(N826:T826,$N$1:$T$1)/100</f>
        <v>1103.32275098746</v>
      </c>
      <c r="AO826" s="1" cm="1">
        <f t="array" ref="AO826">-8.314*SUMPRODUCT((N826:T826/100)*LN(N826:T826/100+0.000000000001))</f>
        <v>1.98352567017513</v>
      </c>
      <c r="AP826" s="1" cm="1">
        <f t="array" ref="AP826">SUMPRODUCT((N826:T826/100)^2)</f>
        <v>0.899504901812026</v>
      </c>
      <c r="AQ826" s="1" cm="1">
        <f t="array" ref="AQ826">1/SUMPRODUCT((N826:T826/100)^2)</f>
        <v>1.11172267987148</v>
      </c>
      <c r="AR826" s="1" t="s">
        <v>50</v>
      </c>
      <c r="AS826" s="6">
        <f t="shared" si="279"/>
        <v>1</v>
      </c>
      <c r="AT826" s="1">
        <v>899.85</v>
      </c>
      <c r="AU826" s="1">
        <v>1</v>
      </c>
      <c r="AV826" s="1">
        <v>60</v>
      </c>
      <c r="AW826" s="1">
        <v>449.85</v>
      </c>
      <c r="AX826" s="1">
        <v>12</v>
      </c>
      <c r="AY826" s="5">
        <f t="shared" si="280"/>
        <v>269.91</v>
      </c>
      <c r="AZ826" s="1">
        <f t="shared" si="281"/>
        <v>7.2</v>
      </c>
      <c r="BA826" s="1">
        <f t="shared" si="282"/>
        <v>5398.2</v>
      </c>
      <c r="BB826" s="1">
        <f t="shared" si="283"/>
        <v>450</v>
      </c>
      <c r="BC826" s="1" t="s">
        <v>51</v>
      </c>
      <c r="BD826" s="1">
        <v>166</v>
      </c>
      <c r="BE826" s="1" t="s">
        <v>52</v>
      </c>
      <c r="BF826" s="1" t="s">
        <v>52</v>
      </c>
      <c r="BG826" s="1">
        <v>48</v>
      </c>
      <c r="BH826" s="1">
        <f t="shared" si="284"/>
        <v>-0.589455637111065</v>
      </c>
      <c r="BI826" s="1">
        <f t="shared" si="285"/>
        <v>0.87058484268274</v>
      </c>
    </row>
    <row r="827" spans="1:61">
      <c r="A827" s="1">
        <v>377</v>
      </c>
      <c r="B827" s="1" t="s">
        <v>90</v>
      </c>
      <c r="C827" s="1" t="str">
        <f>_xlfn.XLOOKUP(A827,All!$A:$A,All!$C:$C,"")</f>
        <v>Cu-Ni-Si</v>
      </c>
      <c r="D827" s="1">
        <v>0</v>
      </c>
      <c r="E827" s="1" t="s">
        <v>1344</v>
      </c>
      <c r="F827" s="1">
        <f t="shared" si="264"/>
        <v>98.1</v>
      </c>
      <c r="G827" s="1">
        <v>0</v>
      </c>
      <c r="H827" s="1">
        <v>0</v>
      </c>
      <c r="I827" s="1">
        <v>0</v>
      </c>
      <c r="J827" s="1">
        <v>1.5</v>
      </c>
      <c r="K827" s="1">
        <v>0.4</v>
      </c>
      <c r="L827" s="1">
        <v>0</v>
      </c>
      <c r="M827" s="1" t="s">
        <v>1345</v>
      </c>
      <c r="N827" s="1" cm="1">
        <f t="array" ref="N827">(F827/$F$4)/SUMPRODUCT($F827:$L827/$F$4:$L$4)*100</f>
        <v>97.4867312175957</v>
      </c>
      <c r="O827" s="1" cm="1">
        <f t="array" ref="O827">(G827/$G$4)/SUMPRODUCT($F827:$L827/$F$4:$L$4)*100</f>
        <v>0</v>
      </c>
      <c r="P827" s="1" cm="1">
        <f t="array" ref="P827">(H827/$H$4)/SUMPRODUCT($F827:$L827/$F$4:$L$4)*100</f>
        <v>0</v>
      </c>
      <c r="Q827" s="1" cm="1">
        <f t="array" ref="Q827">(I827/$I$4)/SUMPRODUCT($F827:$L827/$F$4:$L$4)*100</f>
        <v>0</v>
      </c>
      <c r="R827" s="1" cm="1">
        <f t="array" ref="R827">(J827/$J$4)/SUMPRODUCT($F827:$L827/$F$4:$L$4)*100</f>
        <v>1.61387416802053</v>
      </c>
      <c r="S827" s="1" cm="1">
        <f t="array" ref="S827">(K827/$K$4)/SUMPRODUCT($F827:$L827/$F$4:$L$4)*100</f>
        <v>0.899394614383754</v>
      </c>
      <c r="T827" s="1" cm="1">
        <f t="array" ref="T827">(L827/$L$4)/SUMPRODUCT($F827:$L827/$F$4:$L$4)*100</f>
        <v>0</v>
      </c>
      <c r="U827" s="1">
        <f t="shared" si="265"/>
        <v>100</v>
      </c>
      <c r="V827" s="1">
        <f t="shared" si="266"/>
        <v>3.75</v>
      </c>
      <c r="W827" s="1">
        <f t="shared" si="267"/>
        <v>1.9</v>
      </c>
      <c r="X827" s="1">
        <f t="shared" si="268"/>
        <v>0.6</v>
      </c>
      <c r="Y827" s="1">
        <f t="shared" si="269"/>
        <v>0</v>
      </c>
      <c r="Z827" s="1">
        <f t="shared" si="270"/>
        <v>0</v>
      </c>
      <c r="AA827" s="1">
        <f t="shared" si="271"/>
        <v>0</v>
      </c>
      <c r="AB827" s="1">
        <f t="shared" si="272"/>
        <v>0</v>
      </c>
      <c r="AC827" s="1">
        <f t="shared" si="273"/>
        <v>0</v>
      </c>
      <c r="AD827" s="1">
        <f t="shared" si="274"/>
        <v>0</v>
      </c>
      <c r="AE827" s="1">
        <f t="shared" si="275"/>
        <v>0</v>
      </c>
      <c r="AF827" s="1">
        <f t="shared" si="276"/>
        <v>0</v>
      </c>
      <c r="AG827" s="1">
        <f t="shared" si="277"/>
        <v>0</v>
      </c>
      <c r="AH827" s="7">
        <f t="shared" si="278"/>
        <v>0.0251326878240428</v>
      </c>
      <c r="AI827" s="7" cm="1">
        <f t="array" ref="AI827">SQRT(SUMPRODUCT(N827:T827/100,(1-($N$4:$T$4/(SUMPRODUCT(N827:T827,$N$4:$T$4)/100)))^2))</f>
        <v>0.0131188541849188</v>
      </c>
      <c r="AJ827" s="7" cm="1">
        <f t="array" ref="AJ827">SUMPRODUCT(N827:T827,$N$3:$T$3)/100</f>
        <v>1.9001613874168</v>
      </c>
      <c r="AK827" s="7" cm="1">
        <f t="array" ref="AK827">SUMPRODUCT(N827:T827/100,($N$3:$T$3-(SUMPRODUCT(N827:T827,$N$3:$T$3)/100))^2)</f>
        <v>1.58782826971849e-6</v>
      </c>
      <c r="AL827" s="7" cm="1">
        <f t="array" ref="AL827">SUMPRODUCT(N827:T827/100,($N$2:$T$2-(SUMPRODUCT(N827:T827,$N$2:$T$2)/100))^2)</f>
        <v>0.450585867821535</v>
      </c>
      <c r="AM827" s="7" cm="1">
        <f t="array" ref="AM827">SUMPRODUCT(N827:T827,$N$2:$T$2)/100</f>
        <v>10.9209036353129</v>
      </c>
      <c r="AN827" s="1" cm="1">
        <f t="array" ref="AN827">SUMPRODUCT(N827:T827,$N$1:$T$1)/100</f>
        <v>1093.55989312437</v>
      </c>
      <c r="AO827" s="1" cm="1">
        <f t="array" ref="AO827">-8.314*SUMPRODUCT((N827:T827/100)*LN(N827:T827/100+0.000000000001))</f>
        <v>1.11227632534243</v>
      </c>
      <c r="AP827" s="1" cm="1">
        <f t="array" ref="AP827">SUMPRODUCT((N827:T827/100)^2)</f>
        <v>0.950707626399434</v>
      </c>
      <c r="AQ827" s="1" cm="1">
        <f t="array" ref="AQ827">1/SUMPRODUCT((N827:T827/100)^2)</f>
        <v>1.05184808897268</v>
      </c>
      <c r="AR827" s="1" t="s">
        <v>54</v>
      </c>
      <c r="AS827" s="6">
        <f t="shared" si="279"/>
        <v>0</v>
      </c>
      <c r="AT827" s="1">
        <v>949.85</v>
      </c>
      <c r="AU827" s="1">
        <v>1</v>
      </c>
      <c r="AV827" s="1">
        <v>0</v>
      </c>
      <c r="AW827" s="1">
        <v>449.85</v>
      </c>
      <c r="AX827" s="1">
        <v>4</v>
      </c>
      <c r="AY827" s="5">
        <f t="shared" si="280"/>
        <v>0</v>
      </c>
      <c r="AZ827" s="1">
        <f t="shared" si="281"/>
        <v>0</v>
      </c>
      <c r="BA827" s="1">
        <f t="shared" si="282"/>
        <v>1799.4</v>
      </c>
      <c r="BB827" s="1">
        <f t="shared" si="283"/>
        <v>500</v>
      </c>
      <c r="BC827" s="1" t="s">
        <v>51</v>
      </c>
      <c r="BD827" s="1">
        <v>172</v>
      </c>
      <c r="BE827" s="1" t="s">
        <v>52</v>
      </c>
      <c r="BF827" s="1" t="s">
        <v>52</v>
      </c>
      <c r="BG827" s="1">
        <v>48</v>
      </c>
      <c r="BH827" s="1">
        <f t="shared" si="284"/>
        <v>-0.512290086759674</v>
      </c>
      <c r="BI827" s="1">
        <f t="shared" si="285"/>
        <v>0.856396945847507</v>
      </c>
    </row>
    <row r="828" spans="1:61">
      <c r="A828" s="1">
        <v>389</v>
      </c>
      <c r="B828" s="1" t="s">
        <v>65</v>
      </c>
      <c r="C828" s="1" t="str">
        <f>_xlfn.XLOOKUP(A828,All!$A:$A,All!$C:$C,"")</f>
        <v>Cu-Ni-Si</v>
      </c>
      <c r="D828" s="1">
        <v>0</v>
      </c>
      <c r="E828" s="1" t="s">
        <v>1344</v>
      </c>
      <c r="F828" s="1">
        <f t="shared" si="264"/>
        <v>95.34</v>
      </c>
      <c r="G828" s="1">
        <v>0</v>
      </c>
      <c r="H828" s="1">
        <v>0</v>
      </c>
      <c r="I828" s="1">
        <v>0</v>
      </c>
      <c r="J828" s="1">
        <v>3.77</v>
      </c>
      <c r="K828" s="1">
        <v>0.89</v>
      </c>
      <c r="L828" s="1">
        <v>0</v>
      </c>
      <c r="M828" s="1" t="s">
        <v>1345</v>
      </c>
      <c r="N828" s="1" cm="1">
        <f t="array" ref="N828">(F828/$F$4)/SUMPRODUCT($F828:$L828/$F$4:$L$4)*100</f>
        <v>93.9907975054889</v>
      </c>
      <c r="O828" s="1" cm="1">
        <f t="array" ref="O828">(G828/$G$4)/SUMPRODUCT($F828:$L828/$F$4:$L$4)*100</f>
        <v>0</v>
      </c>
      <c r="P828" s="1" cm="1">
        <f t="array" ref="P828">(H828/$H$4)/SUMPRODUCT($F828:$L828/$F$4:$L$4)*100</f>
        <v>0</v>
      </c>
      <c r="Q828" s="1" cm="1">
        <f t="array" ref="Q828">(I828/$I$4)/SUMPRODUCT($F828:$L828/$F$4:$L$4)*100</f>
        <v>0</v>
      </c>
      <c r="R828" s="1" cm="1">
        <f t="array" ref="R828">(J828/$J$4)/SUMPRODUCT($F828:$L828/$F$4:$L$4)*100</f>
        <v>4.02395807528086</v>
      </c>
      <c r="S828" s="1" cm="1">
        <f t="array" ref="S828">(K828/$K$4)/SUMPRODUCT($F828:$L828/$F$4:$L$4)*100</f>
        <v>1.98524441923027</v>
      </c>
      <c r="T828" s="1" cm="1">
        <f t="array" ref="T828">(L828/$L$4)/SUMPRODUCT($F828:$L828/$F$4:$L$4)*100</f>
        <v>0</v>
      </c>
      <c r="U828" s="1">
        <f t="shared" si="265"/>
        <v>100</v>
      </c>
      <c r="V828" s="1">
        <f t="shared" si="266"/>
        <v>4.23595505617978</v>
      </c>
      <c r="W828" s="1">
        <f t="shared" si="267"/>
        <v>4.66</v>
      </c>
      <c r="X828" s="1">
        <f t="shared" si="268"/>
        <v>3.3553</v>
      </c>
      <c r="Y828" s="1">
        <f t="shared" si="269"/>
        <v>0</v>
      </c>
      <c r="Z828" s="1">
        <f t="shared" si="270"/>
        <v>0</v>
      </c>
      <c r="AA828" s="1">
        <f t="shared" si="271"/>
        <v>0</v>
      </c>
      <c r="AB828" s="1">
        <f t="shared" si="272"/>
        <v>0</v>
      </c>
      <c r="AC828" s="1">
        <f t="shared" si="273"/>
        <v>0</v>
      </c>
      <c r="AD828" s="1">
        <f t="shared" si="274"/>
        <v>0</v>
      </c>
      <c r="AE828" s="1">
        <f t="shared" si="275"/>
        <v>0</v>
      </c>
      <c r="AF828" s="1">
        <f t="shared" si="276"/>
        <v>0</v>
      </c>
      <c r="AG828" s="1">
        <f t="shared" si="277"/>
        <v>0</v>
      </c>
      <c r="AH828" s="7">
        <f t="shared" si="278"/>
        <v>0.0600920249451113</v>
      </c>
      <c r="AI828" s="7" cm="1">
        <f t="array" ref="AI828">SQRT(SUMPRODUCT(N828:T828/100,(1-($N$4:$T$4/(SUMPRODUCT(N828:T828,$N$4:$T$4)/100)))^2))</f>
        <v>0.0194227946756079</v>
      </c>
      <c r="AJ828" s="7" cm="1">
        <f t="array" ref="AJ828">SUMPRODUCT(N828:T828,$N$3:$T$3)/100</f>
        <v>1.90040239580753</v>
      </c>
      <c r="AK828" s="7" cm="1">
        <f t="array" ref="AK828">SUMPRODUCT(N828:T828/100,($N$3:$T$3-(SUMPRODUCT(N828:T828,$N$3:$T$3)/100))^2)</f>
        <v>3.86203568936469e-6</v>
      </c>
      <c r="AL828" s="7" cm="1">
        <f t="array" ref="AL828">SUMPRODUCT(N828:T828/100,($N$2:$T$2-(SUMPRODUCT(N828:T828,$N$2:$T$2)/100))^2)</f>
        <v>0.980894308399426</v>
      </c>
      <c r="AM828" s="7" cm="1">
        <f t="array" ref="AM828">SUMPRODUCT(N828:T828,$N$2:$T$2)/100</f>
        <v>10.8207933099011</v>
      </c>
      <c r="AN828" s="1" cm="1">
        <f t="array" ref="AN828">SUMPRODUCT(N828:T828,$N$1:$T$1)/100</f>
        <v>1106.06293398729</v>
      </c>
      <c r="AO828" s="1" cm="1">
        <f t="array" ref="AO828">-8.314*SUMPRODUCT((N828:T828/100)*LN(N828:T828/100+0.000000000001))</f>
        <v>2.2060812504501</v>
      </c>
      <c r="AP828" s="1" cm="1">
        <f t="array" ref="AP828">SUMPRODUCT((N828:T828/100)^2)</f>
        <v>0.885440344971351</v>
      </c>
      <c r="AQ828" s="1" cm="1">
        <f t="array" ref="AQ828">1/SUMPRODUCT((N828:T828/100)^2)</f>
        <v>1.12938156215635</v>
      </c>
      <c r="AR828" s="1" t="s">
        <v>54</v>
      </c>
      <c r="AS828" s="6">
        <f t="shared" si="279"/>
        <v>0</v>
      </c>
      <c r="AT828" s="1">
        <v>949.85</v>
      </c>
      <c r="AU828" s="1">
        <v>1</v>
      </c>
      <c r="AV828" s="1">
        <v>0</v>
      </c>
      <c r="AW828" s="1">
        <v>499.85</v>
      </c>
      <c r="AX828" s="1">
        <v>4</v>
      </c>
      <c r="AY828" s="5">
        <f t="shared" si="280"/>
        <v>0</v>
      </c>
      <c r="AZ828" s="1">
        <f t="shared" si="281"/>
        <v>0</v>
      </c>
      <c r="BA828" s="1">
        <f t="shared" si="282"/>
        <v>1999.4</v>
      </c>
      <c r="BB828" s="1">
        <f t="shared" si="283"/>
        <v>450</v>
      </c>
      <c r="BC828" s="1" t="s">
        <v>51</v>
      </c>
      <c r="BD828" s="1">
        <v>177</v>
      </c>
      <c r="BE828" s="1" t="s">
        <v>52</v>
      </c>
      <c r="BF828" s="1" t="s">
        <v>52</v>
      </c>
      <c r="BG828" s="1">
        <v>48</v>
      </c>
      <c r="BH828" s="1">
        <f t="shared" si="284"/>
        <v>-0.447985461466848</v>
      </c>
      <c r="BI828" s="1">
        <f t="shared" si="285"/>
        <v>0.844698003074952</v>
      </c>
    </row>
    <row r="829" spans="1:61">
      <c r="A829" s="1">
        <v>147</v>
      </c>
      <c r="B829" s="1" t="s">
        <v>53</v>
      </c>
      <c r="C829" s="1" t="str">
        <f>_xlfn.XLOOKUP(A829,All!$A:$A,All!$C:$C,"")</f>
        <v>Cu-Ni-Si</v>
      </c>
      <c r="D829" s="1">
        <v>0</v>
      </c>
      <c r="E829" s="1" t="s">
        <v>1344</v>
      </c>
      <c r="F829" s="1">
        <f t="shared" si="264"/>
        <v>95.935</v>
      </c>
      <c r="G829" s="1">
        <v>0</v>
      </c>
      <c r="H829" s="1">
        <v>0</v>
      </c>
      <c r="I829" s="1">
        <v>0</v>
      </c>
      <c r="J829" s="1">
        <v>3.3</v>
      </c>
      <c r="K829" s="1">
        <v>0.765</v>
      </c>
      <c r="L829" s="1">
        <v>0</v>
      </c>
      <c r="M829" s="1" t="s">
        <v>1345</v>
      </c>
      <c r="N829" s="1" cm="1">
        <f t="array" ref="N829">(F829/$F$4)/SUMPRODUCT($F829:$L829/$F$4:$L$4)*100</f>
        <v>94.7611259732344</v>
      </c>
      <c r="O829" s="1" cm="1">
        <f t="array" ref="O829">(G829/$G$4)/SUMPRODUCT($F829:$L829/$F$4:$L$4)*100</f>
        <v>0</v>
      </c>
      <c r="P829" s="1" cm="1">
        <f t="array" ref="P829">(H829/$H$4)/SUMPRODUCT($F829:$L829/$F$4:$L$4)*100</f>
        <v>0</v>
      </c>
      <c r="Q829" s="1" cm="1">
        <f t="array" ref="Q829">(I829/$I$4)/SUMPRODUCT($F829:$L829/$F$4:$L$4)*100</f>
        <v>0</v>
      </c>
      <c r="R829" s="1" cm="1">
        <f t="array" ref="R829">(J829/$J$4)/SUMPRODUCT($F829:$L829/$F$4:$L$4)*100</f>
        <v>3.52914077585296</v>
      </c>
      <c r="S829" s="1" cm="1">
        <f t="array" ref="S829">(K829/$K$4)/SUMPRODUCT($F829:$L829/$F$4:$L$4)*100</f>
        <v>1.70973325091266</v>
      </c>
      <c r="T829" s="1" cm="1">
        <f t="array" ref="T829">(L829/$L$4)/SUMPRODUCT($F829:$L829/$F$4:$L$4)*100</f>
        <v>0</v>
      </c>
      <c r="U829" s="1">
        <f t="shared" si="265"/>
        <v>100</v>
      </c>
      <c r="V829" s="1">
        <f t="shared" si="266"/>
        <v>4.31372549019608</v>
      </c>
      <c r="W829" s="1">
        <f t="shared" si="267"/>
        <v>4.065</v>
      </c>
      <c r="X829" s="1">
        <f t="shared" si="268"/>
        <v>2.5245</v>
      </c>
      <c r="Y829" s="1">
        <f t="shared" si="269"/>
        <v>0</v>
      </c>
      <c r="Z829" s="1">
        <f t="shared" si="270"/>
        <v>0</v>
      </c>
      <c r="AA829" s="1">
        <f t="shared" si="271"/>
        <v>0</v>
      </c>
      <c r="AB829" s="1">
        <f t="shared" si="272"/>
        <v>0</v>
      </c>
      <c r="AC829" s="1">
        <f t="shared" si="273"/>
        <v>0</v>
      </c>
      <c r="AD829" s="1">
        <f t="shared" si="274"/>
        <v>0</v>
      </c>
      <c r="AE829" s="1">
        <f t="shared" si="275"/>
        <v>0</v>
      </c>
      <c r="AF829" s="1">
        <f t="shared" si="276"/>
        <v>0</v>
      </c>
      <c r="AG829" s="1">
        <f t="shared" si="277"/>
        <v>0</v>
      </c>
      <c r="AH829" s="7">
        <f t="shared" si="278"/>
        <v>0.0523887402676561</v>
      </c>
      <c r="AI829" s="7" cm="1">
        <f t="array" ref="AI829">SQRT(SUMPRODUCT(N829:T829/100,(1-($N$4:$T$4/(SUMPRODUCT(N829:T829,$N$4:$T$4)/100)))^2))</f>
        <v>0.0180794750782352</v>
      </c>
      <c r="AJ829" s="7" cm="1">
        <f t="array" ref="AJ829">SUMPRODUCT(N829:T829,$N$3:$T$3)/100</f>
        <v>1.90035291407759</v>
      </c>
      <c r="AK829" s="7" cm="1">
        <f t="array" ref="AK829">SUMPRODUCT(N829:T829/100,($N$3:$T$3-(SUMPRODUCT(N829:T829,$N$3:$T$3)/100))^2)</f>
        <v>3.40459242969508e-6</v>
      </c>
      <c r="AL829" s="7" cm="1">
        <f t="array" ref="AL829">SUMPRODUCT(N829:T829/100,($N$2:$T$2-(SUMPRODUCT(N829:T829,$N$2:$T$2)/100))^2)</f>
        <v>0.849044152012419</v>
      </c>
      <c r="AM829" s="7" cm="1">
        <f t="array" ref="AM829">SUMPRODUCT(N829:T829,$N$2:$T$2)/100</f>
        <v>10.8450272646776</v>
      </c>
      <c r="AN829" s="1" cm="1">
        <f t="array" ref="AN829">SUMPRODUCT(N829:T829,$N$1:$T$1)/100</f>
        <v>1103.32275098746</v>
      </c>
      <c r="AO829" s="1" cm="1">
        <f t="array" ref="AO829">-8.314*SUMPRODUCT((N829:T829/100)*LN(N829:T829/100+0.000000000001))</f>
        <v>1.98352567017513</v>
      </c>
      <c r="AP829" s="1" cm="1">
        <f t="array" ref="AP829">SUMPRODUCT((N829:T829/100)^2)</f>
        <v>0.899504901812026</v>
      </c>
      <c r="AQ829" s="1" cm="1">
        <f t="array" ref="AQ829">1/SUMPRODUCT((N829:T829/100)^2)</f>
        <v>1.11172267987148</v>
      </c>
      <c r="AR829" s="1" t="s">
        <v>50</v>
      </c>
      <c r="AS829" s="6">
        <f t="shared" si="279"/>
        <v>1</v>
      </c>
      <c r="AT829" s="1">
        <v>899.85</v>
      </c>
      <c r="AU829" s="1">
        <v>1</v>
      </c>
      <c r="AV829" s="1">
        <v>60</v>
      </c>
      <c r="AW829" s="1">
        <v>449.85</v>
      </c>
      <c r="AX829" s="1">
        <v>8</v>
      </c>
      <c r="AY829" s="5">
        <f t="shared" si="280"/>
        <v>269.91</v>
      </c>
      <c r="AZ829" s="1">
        <f t="shared" si="281"/>
        <v>4.8</v>
      </c>
      <c r="BA829" s="1">
        <f t="shared" si="282"/>
        <v>3598.8</v>
      </c>
      <c r="BB829" s="1">
        <f t="shared" si="283"/>
        <v>450</v>
      </c>
      <c r="BC829" s="1" t="s">
        <v>51</v>
      </c>
      <c r="BD829" s="1">
        <v>190</v>
      </c>
      <c r="BE829" s="1" t="s">
        <v>52</v>
      </c>
      <c r="BF829" s="1" t="s">
        <v>52</v>
      </c>
      <c r="BG829" s="1">
        <v>48</v>
      </c>
      <c r="BH829" s="1">
        <f t="shared" si="284"/>
        <v>-0.280793435705502</v>
      </c>
      <c r="BI829" s="1">
        <f t="shared" si="285"/>
        <v>0.814845935224556</v>
      </c>
    </row>
    <row r="830" spans="1:61">
      <c r="A830" s="1">
        <v>94</v>
      </c>
      <c r="B830" s="1" t="s">
        <v>63</v>
      </c>
      <c r="C830" s="1" t="str">
        <f>_xlfn.XLOOKUP(A830,All!$A:$A,All!$C:$C,"")</f>
        <v>Cu-Ni-Si</v>
      </c>
      <c r="D830" s="1">
        <v>0</v>
      </c>
      <c r="E830" s="1" t="s">
        <v>1344</v>
      </c>
      <c r="F830" s="1">
        <f t="shared" si="264"/>
        <v>97</v>
      </c>
      <c r="G830" s="1">
        <v>0</v>
      </c>
      <c r="H830" s="1">
        <v>0</v>
      </c>
      <c r="I830" s="1">
        <v>0</v>
      </c>
      <c r="J830" s="1">
        <v>2.4</v>
      </c>
      <c r="K830" s="1">
        <v>0.6</v>
      </c>
      <c r="L830" s="1">
        <v>0</v>
      </c>
      <c r="M830" s="1" t="s">
        <v>1345</v>
      </c>
      <c r="N830" s="1" cm="1">
        <f t="array" ref="N830">(F830/$F$4)/SUMPRODUCT($F830:$L830/$F$4:$L$4)*100</f>
        <v>96.0814407467018</v>
      </c>
      <c r="O830" s="1" cm="1">
        <f t="array" ref="O830">(G830/$G$4)/SUMPRODUCT($F830:$L830/$F$4:$L$4)*100</f>
        <v>0</v>
      </c>
      <c r="P830" s="1" cm="1">
        <f t="array" ref="P830">(H830/$H$4)/SUMPRODUCT($F830:$L830/$F$4:$L$4)*100</f>
        <v>0</v>
      </c>
      <c r="Q830" s="1" cm="1">
        <f t="array" ref="Q830">(I830/$I$4)/SUMPRODUCT($F830:$L830/$F$4:$L$4)*100</f>
        <v>0</v>
      </c>
      <c r="R830" s="1" cm="1">
        <f t="array" ref="R830">(J830/$J$4)/SUMPRODUCT($F830:$L830/$F$4:$L$4)*100</f>
        <v>2.57383631530478</v>
      </c>
      <c r="S830" s="1" cm="1">
        <f t="array" ref="S830">(K830/$K$4)/SUMPRODUCT($F830:$L830/$F$4:$L$4)*100</f>
        <v>1.34472293799344</v>
      </c>
      <c r="T830" s="1" cm="1">
        <f t="array" ref="T830">(L830/$L$4)/SUMPRODUCT($F830:$L830/$F$4:$L$4)*100</f>
        <v>0</v>
      </c>
      <c r="U830" s="1">
        <f t="shared" si="265"/>
        <v>100</v>
      </c>
      <c r="V830" s="1">
        <f t="shared" si="266"/>
        <v>4</v>
      </c>
      <c r="W830" s="1">
        <f t="shared" si="267"/>
        <v>3</v>
      </c>
      <c r="X830" s="1">
        <f t="shared" si="268"/>
        <v>1.44</v>
      </c>
      <c r="Y830" s="1">
        <f t="shared" si="269"/>
        <v>0</v>
      </c>
      <c r="Z830" s="1">
        <f t="shared" si="270"/>
        <v>0</v>
      </c>
      <c r="AA830" s="1">
        <f t="shared" si="271"/>
        <v>0</v>
      </c>
      <c r="AB830" s="1">
        <f t="shared" si="272"/>
        <v>0</v>
      </c>
      <c r="AC830" s="1">
        <f t="shared" si="273"/>
        <v>0</v>
      </c>
      <c r="AD830" s="1">
        <f t="shared" si="274"/>
        <v>0</v>
      </c>
      <c r="AE830" s="1">
        <f t="shared" si="275"/>
        <v>0</v>
      </c>
      <c r="AF830" s="1">
        <f t="shared" si="276"/>
        <v>0</v>
      </c>
      <c r="AG830" s="1">
        <f t="shared" si="277"/>
        <v>0</v>
      </c>
      <c r="AH830" s="7">
        <f t="shared" si="278"/>
        <v>0.0391855925329823</v>
      </c>
      <c r="AI830" s="7" cm="1">
        <f t="array" ref="AI830">SQRT(SUMPRODUCT(N830:T830/100,(1-($N$4:$T$4/(SUMPRODUCT(N830:T830,$N$4:$T$4)/100)))^2))</f>
        <v>0.0160297479476018</v>
      </c>
      <c r="AJ830" s="7" cm="1">
        <f t="array" ref="AJ830">SUMPRODUCT(N830:T830,$N$3:$T$3)/100</f>
        <v>1.90025738363153</v>
      </c>
      <c r="AK830" s="7" cm="1">
        <f t="array" ref="AK830">SUMPRODUCT(N830:T830/100,($N$3:$T$3-(SUMPRODUCT(N830:T830,$N$3:$T$3)/100))^2)</f>
        <v>2.50758998152497e-6</v>
      </c>
      <c r="AL830" s="7" cm="1">
        <f t="array" ref="AL830">SUMPRODUCT(N830:T830/100,($N$2:$T$2-(SUMPRODUCT(N830:T830,$N$2:$T$2)/100))^2)</f>
        <v>0.670284033085641</v>
      </c>
      <c r="AM830" s="7" cm="1">
        <f t="array" ref="AM830">SUMPRODUCT(N830:T830,$N$2:$T$2)/100</f>
        <v>10.8801310311874</v>
      </c>
      <c r="AN830" s="1" cm="1">
        <f t="array" ref="AN830">SUMPRODUCT(N830:T830,$N$1:$T$1)/100</f>
        <v>1098.58222335779</v>
      </c>
      <c r="AO830" s="1" cm="1">
        <f t="array" ref="AO830">-8.314*SUMPRODUCT((N830:T830/100)*LN(N830:T830/100+0.000000000001))</f>
        <v>1.58421638447286</v>
      </c>
      <c r="AP830" s="1" cm="1">
        <f t="array" ref="AP830">SUMPRODUCT((N830:T830/100)^2)</f>
        <v>0.924007616911991</v>
      </c>
      <c r="AQ830" s="1" cm="1">
        <f t="array" ref="AQ830">1/SUMPRODUCT((N830:T830/100)^2)</f>
        <v>1.08224216088388</v>
      </c>
      <c r="AR830" s="1" t="s">
        <v>50</v>
      </c>
      <c r="AS830" s="6">
        <f t="shared" si="279"/>
        <v>1</v>
      </c>
      <c r="AT830" s="1">
        <v>899.85</v>
      </c>
      <c r="AU830" s="1">
        <v>1</v>
      </c>
      <c r="AV830" s="1">
        <v>40</v>
      </c>
      <c r="AW830" s="1">
        <v>449.85</v>
      </c>
      <c r="AX830" s="1">
        <v>2</v>
      </c>
      <c r="AY830" s="5">
        <f t="shared" si="280"/>
        <v>179.94</v>
      </c>
      <c r="AZ830" s="1">
        <f t="shared" si="281"/>
        <v>0.8</v>
      </c>
      <c r="BA830" s="1">
        <f t="shared" si="282"/>
        <v>899.7</v>
      </c>
      <c r="BB830" s="1">
        <f t="shared" si="283"/>
        <v>450</v>
      </c>
      <c r="BC830" s="1" t="s">
        <v>51</v>
      </c>
      <c r="BD830" s="1">
        <v>245</v>
      </c>
      <c r="BE830" s="1" t="s">
        <v>52</v>
      </c>
      <c r="BF830" s="1" t="s">
        <v>52</v>
      </c>
      <c r="BG830" s="1">
        <v>48</v>
      </c>
      <c r="BH830" s="1">
        <f t="shared" si="284"/>
        <v>0.426557442515581</v>
      </c>
      <c r="BI830" s="1">
        <f t="shared" si="285"/>
        <v>0.699692444654365</v>
      </c>
    </row>
    <row r="831" spans="1:61">
      <c r="A831" s="1">
        <v>456</v>
      </c>
      <c r="B831" s="1" t="s">
        <v>65</v>
      </c>
      <c r="C831" s="1" t="str">
        <f>_xlfn.XLOOKUP(A831,All!$A:$A,All!$C:$C,"")</f>
        <v>Cu-Ni-Si</v>
      </c>
      <c r="D831" s="1">
        <v>0</v>
      </c>
      <c r="E831" s="1" t="s">
        <v>1344</v>
      </c>
      <c r="F831" s="1">
        <f t="shared" si="264"/>
        <v>95.63</v>
      </c>
      <c r="G831" s="1">
        <v>0</v>
      </c>
      <c r="H831" s="1">
        <v>0</v>
      </c>
      <c r="I831" s="1">
        <v>0</v>
      </c>
      <c r="J831" s="1">
        <v>3.76</v>
      </c>
      <c r="K831" s="1">
        <v>0.61</v>
      </c>
      <c r="L831" s="1">
        <v>0</v>
      </c>
      <c r="M831" s="1" t="s">
        <v>1345</v>
      </c>
      <c r="N831" s="1" cm="1">
        <f t="array" ref="N831">(F831/$F$4)/SUMPRODUCT($F831:$L831/$F$4:$L$4)*100</f>
        <v>94.6072027377678</v>
      </c>
      <c r="O831" s="1" cm="1">
        <f t="array" ref="O831">(G831/$G$4)/SUMPRODUCT($F831:$L831/$F$4:$L$4)*100</f>
        <v>0</v>
      </c>
      <c r="P831" s="1" cm="1">
        <f t="array" ref="P831">(H831/$H$4)/SUMPRODUCT($F831:$L831/$F$4:$L$4)*100</f>
        <v>0</v>
      </c>
      <c r="Q831" s="1" cm="1">
        <f t="array" ref="Q831">(I831/$I$4)/SUMPRODUCT($F831:$L831/$F$4:$L$4)*100</f>
        <v>0</v>
      </c>
      <c r="R831" s="1" cm="1">
        <f t="array" ref="R831">(J831/$J$4)/SUMPRODUCT($F831:$L831/$F$4:$L$4)*100</f>
        <v>4.02735396066537</v>
      </c>
      <c r="S831" s="1" cm="1">
        <f t="array" ref="S831">(K831/$K$4)/SUMPRODUCT($F831:$L831/$F$4:$L$4)*100</f>
        <v>1.36544330156679</v>
      </c>
      <c r="T831" s="1" cm="1">
        <f t="array" ref="T831">(L831/$L$4)/SUMPRODUCT($F831:$L831/$F$4:$L$4)*100</f>
        <v>0</v>
      </c>
      <c r="U831" s="1">
        <f t="shared" si="265"/>
        <v>100</v>
      </c>
      <c r="V831" s="1">
        <f t="shared" si="266"/>
        <v>6.16393442622951</v>
      </c>
      <c r="W831" s="1">
        <f t="shared" si="267"/>
        <v>4.37</v>
      </c>
      <c r="X831" s="1">
        <f t="shared" si="268"/>
        <v>2.2936</v>
      </c>
      <c r="Y831" s="1">
        <f t="shared" si="269"/>
        <v>0</v>
      </c>
      <c r="Z831" s="1">
        <f t="shared" si="270"/>
        <v>0</v>
      </c>
      <c r="AA831" s="1">
        <f t="shared" si="271"/>
        <v>0</v>
      </c>
      <c r="AB831" s="1">
        <f t="shared" si="272"/>
        <v>0</v>
      </c>
      <c r="AC831" s="1">
        <f t="shared" si="273"/>
        <v>0</v>
      </c>
      <c r="AD831" s="1">
        <f t="shared" si="274"/>
        <v>0</v>
      </c>
      <c r="AE831" s="1">
        <f t="shared" si="275"/>
        <v>0</v>
      </c>
      <c r="AF831" s="1">
        <f t="shared" si="276"/>
        <v>0</v>
      </c>
      <c r="AG831" s="1">
        <f t="shared" si="277"/>
        <v>0</v>
      </c>
      <c r="AH831" s="7">
        <f t="shared" si="278"/>
        <v>0.0539279726223215</v>
      </c>
      <c r="AI831" s="7" cm="1">
        <f t="array" ref="AI831">SQRT(SUMPRODUCT(N831:T831/100,(1-($N$4:$T$4/(SUMPRODUCT(N831:T831,$N$4:$T$4)/100)))^2))</f>
        <v>0.0165050348517736</v>
      </c>
      <c r="AJ831" s="7" cm="1">
        <f t="array" ref="AJ831">SUMPRODUCT(N831:T831,$N$3:$T$3)/100</f>
        <v>1.90040273539607</v>
      </c>
      <c r="AK831" s="7" cm="1">
        <f t="array" ref="AK831">SUMPRODUCT(N831:T831/100,($N$3:$T$3-(SUMPRODUCT(N831:T831,$N$3:$T$3)/100))^2)</f>
        <v>3.8651581614205e-6</v>
      </c>
      <c r="AL831" s="7" cm="1">
        <f t="array" ref="AL831">SUMPRODUCT(N831:T831/100,($N$2:$T$2-(SUMPRODUCT(N831:T831,$N$2:$T$2)/100))^2)</f>
        <v>0.690884292989864</v>
      </c>
      <c r="AM831" s="7" cm="1">
        <f t="array" ref="AM831">SUMPRODUCT(N831:T831,$N$2:$T$2)/100</f>
        <v>10.8641454292837</v>
      </c>
      <c r="AN831" s="1" cm="1">
        <f t="array" ref="AN831">SUMPRODUCT(N831:T831,$N$1:$T$1)/100</f>
        <v>1104.03401074621</v>
      </c>
      <c r="AO831" s="1" cm="1">
        <f t="array" ref="AO831">-8.314*SUMPRODUCT((N831:T831/100)*LN(N831:T831/100+0.000000000001))</f>
        <v>1.99898456261647</v>
      </c>
      <c r="AP831" s="1" cm="1">
        <f t="array" ref="AP831">SUMPRODUCT((N831:T831/100)^2)</f>
        <v>0.896860682519939</v>
      </c>
      <c r="AQ831" s="1" cm="1">
        <f t="array" ref="AQ831">1/SUMPRODUCT((N831:T831/100)^2)</f>
        <v>1.11500037797428</v>
      </c>
      <c r="AR831" s="1" t="s">
        <v>54</v>
      </c>
      <c r="AS831" s="6">
        <f t="shared" si="279"/>
        <v>0</v>
      </c>
      <c r="AT831" s="1">
        <v>949.85</v>
      </c>
      <c r="AU831" s="1">
        <v>1</v>
      </c>
      <c r="AV831" s="1">
        <v>0</v>
      </c>
      <c r="AW831" s="1">
        <v>499.85</v>
      </c>
      <c r="AX831" s="1">
        <v>70</v>
      </c>
      <c r="AY831" s="5">
        <f t="shared" si="280"/>
        <v>0</v>
      </c>
      <c r="AZ831" s="1">
        <f t="shared" si="281"/>
        <v>0</v>
      </c>
      <c r="BA831" s="1">
        <f t="shared" si="282"/>
        <v>34989.5</v>
      </c>
      <c r="BB831" s="1">
        <f t="shared" si="283"/>
        <v>450</v>
      </c>
      <c r="BC831" s="1" t="s">
        <v>51</v>
      </c>
      <c r="BD831" s="1">
        <v>122</v>
      </c>
      <c r="BE831" s="1" t="s">
        <v>52</v>
      </c>
      <c r="BF831" s="1" t="s">
        <v>52</v>
      </c>
      <c r="BG831" s="1">
        <v>47</v>
      </c>
      <c r="BH831" s="1">
        <f t="shared" si="284"/>
        <v>-1.15533633968793</v>
      </c>
      <c r="BI831" s="1">
        <f t="shared" si="285"/>
        <v>0.986006148238874</v>
      </c>
    </row>
    <row r="832" spans="1:61">
      <c r="A832" s="1">
        <v>148</v>
      </c>
      <c r="B832" s="1" t="s">
        <v>53</v>
      </c>
      <c r="C832" s="1" t="str">
        <f>_xlfn.XLOOKUP(A832,All!$A:$A,All!$C:$C,"")</f>
        <v>Cu-Ni-Si</v>
      </c>
      <c r="D832" s="1">
        <v>0</v>
      </c>
      <c r="E832" s="1" t="s">
        <v>1344</v>
      </c>
      <c r="F832" s="1">
        <f t="shared" si="264"/>
        <v>95.935</v>
      </c>
      <c r="G832" s="1">
        <v>0</v>
      </c>
      <c r="H832" s="1">
        <v>0</v>
      </c>
      <c r="I832" s="1">
        <v>0</v>
      </c>
      <c r="J832" s="1">
        <v>3.3</v>
      </c>
      <c r="K832" s="1">
        <v>0.765</v>
      </c>
      <c r="L832" s="1">
        <v>0</v>
      </c>
      <c r="M832" s="1" t="s">
        <v>1345</v>
      </c>
      <c r="N832" s="1" cm="1">
        <f t="array" ref="N832">(F832/$F$4)/SUMPRODUCT($F832:$L832/$F$4:$L$4)*100</f>
        <v>94.7611259732344</v>
      </c>
      <c r="O832" s="1" cm="1">
        <f t="array" ref="O832">(G832/$G$4)/SUMPRODUCT($F832:$L832/$F$4:$L$4)*100</f>
        <v>0</v>
      </c>
      <c r="P832" s="1" cm="1">
        <f t="array" ref="P832">(H832/$H$4)/SUMPRODUCT($F832:$L832/$F$4:$L$4)*100</f>
        <v>0</v>
      </c>
      <c r="Q832" s="1" cm="1">
        <f t="array" ref="Q832">(I832/$I$4)/SUMPRODUCT($F832:$L832/$F$4:$L$4)*100</f>
        <v>0</v>
      </c>
      <c r="R832" s="1" cm="1">
        <f t="array" ref="R832">(J832/$J$4)/SUMPRODUCT($F832:$L832/$F$4:$L$4)*100</f>
        <v>3.52914077585296</v>
      </c>
      <c r="S832" s="1" cm="1">
        <f t="array" ref="S832">(K832/$K$4)/SUMPRODUCT($F832:$L832/$F$4:$L$4)*100</f>
        <v>1.70973325091266</v>
      </c>
      <c r="T832" s="1" cm="1">
        <f t="array" ref="T832">(L832/$L$4)/SUMPRODUCT($F832:$L832/$F$4:$L$4)*100</f>
        <v>0</v>
      </c>
      <c r="U832" s="1">
        <f t="shared" si="265"/>
        <v>100</v>
      </c>
      <c r="V832" s="1">
        <f t="shared" si="266"/>
        <v>4.31372549019608</v>
      </c>
      <c r="W832" s="1">
        <f t="shared" si="267"/>
        <v>4.065</v>
      </c>
      <c r="X832" s="1">
        <f t="shared" si="268"/>
        <v>2.5245</v>
      </c>
      <c r="Y832" s="1">
        <f t="shared" si="269"/>
        <v>0</v>
      </c>
      <c r="Z832" s="1">
        <f t="shared" si="270"/>
        <v>0</v>
      </c>
      <c r="AA832" s="1">
        <f t="shared" si="271"/>
        <v>0</v>
      </c>
      <c r="AB832" s="1">
        <f t="shared" si="272"/>
        <v>0</v>
      </c>
      <c r="AC832" s="1">
        <f t="shared" si="273"/>
        <v>0</v>
      </c>
      <c r="AD832" s="1">
        <f t="shared" si="274"/>
        <v>0</v>
      </c>
      <c r="AE832" s="1">
        <f t="shared" si="275"/>
        <v>0</v>
      </c>
      <c r="AF832" s="1">
        <f t="shared" si="276"/>
        <v>0</v>
      </c>
      <c r="AG832" s="1">
        <f t="shared" si="277"/>
        <v>0</v>
      </c>
      <c r="AH832" s="7">
        <f t="shared" si="278"/>
        <v>0.0523887402676561</v>
      </c>
      <c r="AI832" s="7" cm="1">
        <f t="array" ref="AI832">SQRT(SUMPRODUCT(N832:T832/100,(1-($N$4:$T$4/(SUMPRODUCT(N832:T832,$N$4:$T$4)/100)))^2))</f>
        <v>0.0180794750782352</v>
      </c>
      <c r="AJ832" s="7" cm="1">
        <f t="array" ref="AJ832">SUMPRODUCT(N832:T832,$N$3:$T$3)/100</f>
        <v>1.90035291407759</v>
      </c>
      <c r="AK832" s="7" cm="1">
        <f t="array" ref="AK832">SUMPRODUCT(N832:T832/100,($N$3:$T$3-(SUMPRODUCT(N832:T832,$N$3:$T$3)/100))^2)</f>
        <v>3.40459242969508e-6</v>
      </c>
      <c r="AL832" s="7" cm="1">
        <f t="array" ref="AL832">SUMPRODUCT(N832:T832/100,($N$2:$T$2-(SUMPRODUCT(N832:T832,$N$2:$T$2)/100))^2)</f>
        <v>0.849044152012419</v>
      </c>
      <c r="AM832" s="7" cm="1">
        <f t="array" ref="AM832">SUMPRODUCT(N832:T832,$N$2:$T$2)/100</f>
        <v>10.8450272646776</v>
      </c>
      <c r="AN832" s="1" cm="1">
        <f t="array" ref="AN832">SUMPRODUCT(N832:T832,$N$1:$T$1)/100</f>
        <v>1103.32275098746</v>
      </c>
      <c r="AO832" s="1" cm="1">
        <f t="array" ref="AO832">-8.314*SUMPRODUCT((N832:T832/100)*LN(N832:T832/100+0.000000000001))</f>
        <v>1.98352567017513</v>
      </c>
      <c r="AP832" s="1" cm="1">
        <f t="array" ref="AP832">SUMPRODUCT((N832:T832/100)^2)</f>
        <v>0.899504901812026</v>
      </c>
      <c r="AQ832" s="1" cm="1">
        <f t="array" ref="AQ832">1/SUMPRODUCT((N832:T832/100)^2)</f>
        <v>1.11172267987148</v>
      </c>
      <c r="AR832" s="1" t="s">
        <v>50</v>
      </c>
      <c r="AS832" s="6">
        <f t="shared" si="279"/>
        <v>1</v>
      </c>
      <c r="AT832" s="1">
        <v>899.85</v>
      </c>
      <c r="AU832" s="1">
        <v>1</v>
      </c>
      <c r="AV832" s="1">
        <v>60</v>
      </c>
      <c r="AW832" s="1">
        <v>499.85</v>
      </c>
      <c r="AX832" s="1">
        <v>8</v>
      </c>
      <c r="AY832" s="5">
        <f t="shared" si="280"/>
        <v>299.91</v>
      </c>
      <c r="AZ832" s="1">
        <f t="shared" si="281"/>
        <v>4.8</v>
      </c>
      <c r="BA832" s="1">
        <f t="shared" si="282"/>
        <v>3998.8</v>
      </c>
      <c r="BB832" s="1">
        <f t="shared" si="283"/>
        <v>400</v>
      </c>
      <c r="BC832" s="1" t="s">
        <v>51</v>
      </c>
      <c r="BD832" s="1">
        <v>146</v>
      </c>
      <c r="BE832" s="1" t="s">
        <v>52</v>
      </c>
      <c r="BF832" s="1" t="s">
        <v>52</v>
      </c>
      <c r="BG832" s="1">
        <v>47</v>
      </c>
      <c r="BH832" s="1">
        <f t="shared" si="284"/>
        <v>-0.846674138282367</v>
      </c>
      <c r="BI832" s="1">
        <f t="shared" si="285"/>
        <v>0.926494074528407</v>
      </c>
    </row>
    <row r="833" spans="1:61">
      <c r="A833" s="1">
        <v>413</v>
      </c>
      <c r="B833" s="1" t="s">
        <v>65</v>
      </c>
      <c r="C833" s="1" t="str">
        <f>_xlfn.XLOOKUP(A833,All!$A:$A,All!$C:$C,"")</f>
        <v>Cu-Ni-Si</v>
      </c>
      <c r="D833" s="1">
        <v>0</v>
      </c>
      <c r="E833" s="1" t="s">
        <v>1344</v>
      </c>
      <c r="F833" s="1">
        <f t="shared" si="264"/>
        <v>93.89</v>
      </c>
      <c r="G833" s="1">
        <v>0</v>
      </c>
      <c r="H833" s="1">
        <v>0</v>
      </c>
      <c r="I833" s="1">
        <v>0</v>
      </c>
      <c r="J833" s="1">
        <v>2.3</v>
      </c>
      <c r="K833" s="1">
        <v>3.81</v>
      </c>
      <c r="L833" s="1">
        <v>0</v>
      </c>
      <c r="M833" s="1" t="s">
        <v>1345</v>
      </c>
      <c r="N833" s="1" cm="1">
        <f t="array" ref="N833">(F833/$F$4)/SUMPRODUCT($F833:$L833/$F$4:$L$4)*100</f>
        <v>89.4183667266651</v>
      </c>
      <c r="O833" s="1" cm="1">
        <f t="array" ref="O833">(G833/$G$4)/SUMPRODUCT($F833:$L833/$F$4:$L$4)*100</f>
        <v>0</v>
      </c>
      <c r="P833" s="1" cm="1">
        <f t="array" ref="P833">(H833/$H$4)/SUMPRODUCT($F833:$L833/$F$4:$L$4)*100</f>
        <v>0</v>
      </c>
      <c r="Q833" s="1" cm="1">
        <f t="array" ref="Q833">(I833/$I$4)/SUMPRODUCT($F833:$L833/$F$4:$L$4)*100</f>
        <v>0</v>
      </c>
      <c r="R833" s="1" cm="1">
        <f t="array" ref="R833">(J833/$J$4)/SUMPRODUCT($F833:$L833/$F$4:$L$4)*100</f>
        <v>2.3715765095474</v>
      </c>
      <c r="S833" s="1" cm="1">
        <f t="array" ref="S833">(K833/$K$4)/SUMPRODUCT($F833:$L833/$F$4:$L$4)*100</f>
        <v>8.21005676378753</v>
      </c>
      <c r="T833" s="1" cm="1">
        <f t="array" ref="T833">(L833/$L$4)/SUMPRODUCT($F833:$L833/$F$4:$L$4)*100</f>
        <v>0</v>
      </c>
      <c r="U833" s="1">
        <f t="shared" si="265"/>
        <v>100</v>
      </c>
      <c r="V833" s="1">
        <f t="shared" si="266"/>
        <v>0.603674540682415</v>
      </c>
      <c r="W833" s="1">
        <f t="shared" si="267"/>
        <v>6.11</v>
      </c>
      <c r="X833" s="1">
        <f t="shared" si="268"/>
        <v>8.763</v>
      </c>
      <c r="Y833" s="1">
        <f t="shared" si="269"/>
        <v>0</v>
      </c>
      <c r="Z833" s="1">
        <f t="shared" si="270"/>
        <v>0</v>
      </c>
      <c r="AA833" s="1">
        <f t="shared" si="271"/>
        <v>0</v>
      </c>
      <c r="AB833" s="1">
        <f t="shared" si="272"/>
        <v>0</v>
      </c>
      <c r="AC833" s="1">
        <f t="shared" si="273"/>
        <v>0</v>
      </c>
      <c r="AD833" s="1">
        <f t="shared" si="274"/>
        <v>0</v>
      </c>
      <c r="AE833" s="1">
        <f t="shared" si="275"/>
        <v>0</v>
      </c>
      <c r="AF833" s="1">
        <f t="shared" si="276"/>
        <v>0</v>
      </c>
      <c r="AG833" s="1">
        <f t="shared" si="277"/>
        <v>0</v>
      </c>
      <c r="AH833" s="7">
        <f t="shared" si="278"/>
        <v>0.105816332733349</v>
      </c>
      <c r="AI833" s="7" cm="1">
        <f t="array" ref="AI833">SQRT(SUMPRODUCT(N833:T833/100,(1-($N$4:$T$4/(SUMPRODUCT(N833:T833,$N$4:$T$4)/100)))^2))</f>
        <v>0.0369783476591404</v>
      </c>
      <c r="AJ833" s="7" cm="1">
        <f t="array" ref="AJ833">SUMPRODUCT(N833:T833,$N$3:$T$3)/100</f>
        <v>1.90023715765095</v>
      </c>
      <c r="AK833" s="7" cm="1">
        <f t="array" ref="AK833">SUMPRODUCT(N833:T833/100,($N$3:$T$3-(SUMPRODUCT(N833:T833,$N$3:$T$3)/100))^2)</f>
        <v>2.31533275814103e-6</v>
      </c>
      <c r="AL833" s="7" cm="1">
        <f t="array" ref="AL833">SUMPRODUCT(N833:T833/100,($N$2:$T$2-(SUMPRODUCT(N833:T833,$N$2:$T$2)/100))^2)</f>
        <v>3.68853739585242</v>
      </c>
      <c r="AM833" s="7" cm="1">
        <f t="array" ref="AM833">SUMPRODUCT(N833:T833,$N$2:$T$2)/100</f>
        <v>10.4015802614394</v>
      </c>
      <c r="AN833" s="1" cm="1">
        <f t="array" ref="AN833">SUMPRODUCT(N833:T833,$N$1:$T$1)/100</f>
        <v>1120.44613004462</v>
      </c>
      <c r="AO833" s="1" cm="1">
        <f t="array" ref="AO833">-8.314*SUMPRODUCT((N833:T833/100)*LN(N833:T833/100+0.000000000001))</f>
        <v>3.27555194182165</v>
      </c>
      <c r="AP833" s="1" cm="1">
        <f t="array" ref="AP833">SUMPRODUCT((N833:T833/100)^2)</f>
        <v>0.806867371526961</v>
      </c>
      <c r="AQ833" s="1" cm="1">
        <f t="array" ref="AQ833">1/SUMPRODUCT((N833:T833/100)^2)</f>
        <v>1.23936105894026</v>
      </c>
      <c r="AR833" s="1" t="s">
        <v>54</v>
      </c>
      <c r="AS833" s="6">
        <f t="shared" si="279"/>
        <v>0</v>
      </c>
      <c r="AT833" s="1">
        <v>949.85</v>
      </c>
      <c r="AU833" s="1">
        <v>1</v>
      </c>
      <c r="AV833" s="1">
        <v>0</v>
      </c>
      <c r="AW833" s="1">
        <v>499.85</v>
      </c>
      <c r="AX833" s="1">
        <v>6.5</v>
      </c>
      <c r="AY833" s="5">
        <f t="shared" si="280"/>
        <v>0</v>
      </c>
      <c r="AZ833" s="1">
        <f t="shared" si="281"/>
        <v>0</v>
      </c>
      <c r="BA833" s="1">
        <f t="shared" si="282"/>
        <v>3249.025</v>
      </c>
      <c r="BB833" s="1">
        <f t="shared" si="283"/>
        <v>450</v>
      </c>
      <c r="BC833" s="1" t="s">
        <v>51</v>
      </c>
      <c r="BD833" s="1">
        <v>167</v>
      </c>
      <c r="BE833" s="1" t="s">
        <v>52</v>
      </c>
      <c r="BF833" s="1" t="s">
        <v>52</v>
      </c>
      <c r="BG833" s="1">
        <v>47</v>
      </c>
      <c r="BH833" s="1">
        <f t="shared" si="284"/>
        <v>-0.5765947120525</v>
      </c>
      <c r="BI833" s="1">
        <f t="shared" si="285"/>
        <v>0.876181182417668</v>
      </c>
    </row>
    <row r="834" spans="1:61">
      <c r="A834" s="1">
        <v>393</v>
      </c>
      <c r="B834" s="1" t="s">
        <v>65</v>
      </c>
      <c r="C834" s="1" t="str">
        <f>_xlfn.XLOOKUP(A834,All!$A:$A,All!$C:$C,"")</f>
        <v>Cu-Ni-Si</v>
      </c>
      <c r="D834" s="1">
        <v>0</v>
      </c>
      <c r="E834" s="1" t="s">
        <v>1344</v>
      </c>
      <c r="F834" s="1">
        <f t="shared" si="264"/>
        <v>93.89</v>
      </c>
      <c r="G834" s="1">
        <v>0</v>
      </c>
      <c r="H834" s="1">
        <v>0</v>
      </c>
      <c r="I834" s="1">
        <v>0</v>
      </c>
      <c r="J834" s="1">
        <v>2.3</v>
      </c>
      <c r="K834" s="1">
        <v>3.81</v>
      </c>
      <c r="L834" s="1">
        <v>0</v>
      </c>
      <c r="M834" s="1" t="s">
        <v>1345</v>
      </c>
      <c r="N834" s="1" cm="1">
        <f t="array" ref="N834">(F834/$F$4)/SUMPRODUCT($F834:$L834/$F$4:$L$4)*100</f>
        <v>89.4183667266651</v>
      </c>
      <c r="O834" s="1" cm="1">
        <f t="array" ref="O834">(G834/$G$4)/SUMPRODUCT($F834:$L834/$F$4:$L$4)*100</f>
        <v>0</v>
      </c>
      <c r="P834" s="1" cm="1">
        <f t="array" ref="P834">(H834/$H$4)/SUMPRODUCT($F834:$L834/$F$4:$L$4)*100</f>
        <v>0</v>
      </c>
      <c r="Q834" s="1" cm="1">
        <f t="array" ref="Q834">(I834/$I$4)/SUMPRODUCT($F834:$L834/$F$4:$L$4)*100</f>
        <v>0</v>
      </c>
      <c r="R834" s="1" cm="1">
        <f t="array" ref="R834">(J834/$J$4)/SUMPRODUCT($F834:$L834/$F$4:$L$4)*100</f>
        <v>2.3715765095474</v>
      </c>
      <c r="S834" s="1" cm="1">
        <f t="array" ref="S834">(K834/$K$4)/SUMPRODUCT($F834:$L834/$F$4:$L$4)*100</f>
        <v>8.21005676378753</v>
      </c>
      <c r="T834" s="1" cm="1">
        <f t="array" ref="T834">(L834/$L$4)/SUMPRODUCT($F834:$L834/$F$4:$L$4)*100</f>
        <v>0</v>
      </c>
      <c r="U834" s="1">
        <f t="shared" si="265"/>
        <v>100</v>
      </c>
      <c r="V834" s="1">
        <f t="shared" si="266"/>
        <v>0.603674540682415</v>
      </c>
      <c r="W834" s="1">
        <f t="shared" si="267"/>
        <v>6.11</v>
      </c>
      <c r="X834" s="1">
        <f t="shared" si="268"/>
        <v>8.763</v>
      </c>
      <c r="Y834" s="1">
        <f t="shared" si="269"/>
        <v>0</v>
      </c>
      <c r="Z834" s="1">
        <f t="shared" si="270"/>
        <v>0</v>
      </c>
      <c r="AA834" s="1">
        <f t="shared" si="271"/>
        <v>0</v>
      </c>
      <c r="AB834" s="1">
        <f t="shared" si="272"/>
        <v>0</v>
      </c>
      <c r="AC834" s="1">
        <f t="shared" si="273"/>
        <v>0</v>
      </c>
      <c r="AD834" s="1">
        <f t="shared" si="274"/>
        <v>0</v>
      </c>
      <c r="AE834" s="1">
        <f t="shared" si="275"/>
        <v>0</v>
      </c>
      <c r="AF834" s="1">
        <f t="shared" si="276"/>
        <v>0</v>
      </c>
      <c r="AG834" s="1">
        <f t="shared" si="277"/>
        <v>0</v>
      </c>
      <c r="AH834" s="7">
        <f t="shared" si="278"/>
        <v>0.105816332733349</v>
      </c>
      <c r="AI834" s="7" cm="1">
        <f t="array" ref="AI834">SQRT(SUMPRODUCT(N834:T834/100,(1-($N$4:$T$4/(SUMPRODUCT(N834:T834,$N$4:$T$4)/100)))^2))</f>
        <v>0.0369783476591404</v>
      </c>
      <c r="AJ834" s="7" cm="1">
        <f t="array" ref="AJ834">SUMPRODUCT(N834:T834,$N$3:$T$3)/100</f>
        <v>1.90023715765095</v>
      </c>
      <c r="AK834" s="7" cm="1">
        <f t="array" ref="AK834">SUMPRODUCT(N834:T834/100,($N$3:$T$3-(SUMPRODUCT(N834:T834,$N$3:$T$3)/100))^2)</f>
        <v>2.31533275814103e-6</v>
      </c>
      <c r="AL834" s="7" cm="1">
        <f t="array" ref="AL834">SUMPRODUCT(N834:T834/100,($N$2:$T$2-(SUMPRODUCT(N834:T834,$N$2:$T$2)/100))^2)</f>
        <v>3.68853739585242</v>
      </c>
      <c r="AM834" s="7" cm="1">
        <f t="array" ref="AM834">SUMPRODUCT(N834:T834,$N$2:$T$2)/100</f>
        <v>10.4015802614394</v>
      </c>
      <c r="AN834" s="1" cm="1">
        <f t="array" ref="AN834">SUMPRODUCT(N834:T834,$N$1:$T$1)/100</f>
        <v>1120.44613004462</v>
      </c>
      <c r="AO834" s="1" cm="1">
        <f t="array" ref="AO834">-8.314*SUMPRODUCT((N834:T834/100)*LN(N834:T834/100+0.000000000001))</f>
        <v>3.27555194182165</v>
      </c>
      <c r="AP834" s="1" cm="1">
        <f t="array" ref="AP834">SUMPRODUCT((N834:T834/100)^2)</f>
        <v>0.806867371526961</v>
      </c>
      <c r="AQ834" s="1" cm="1">
        <f t="array" ref="AQ834">1/SUMPRODUCT((N834:T834/100)^2)</f>
        <v>1.23936105894026</v>
      </c>
      <c r="AR834" s="1" t="s">
        <v>54</v>
      </c>
      <c r="AS834" s="6">
        <f t="shared" si="279"/>
        <v>0</v>
      </c>
      <c r="AT834" s="1">
        <v>949.85</v>
      </c>
      <c r="AU834" s="1">
        <v>1</v>
      </c>
      <c r="AV834" s="1">
        <v>0</v>
      </c>
      <c r="AW834" s="1">
        <v>499.85</v>
      </c>
      <c r="AX834" s="1">
        <v>4</v>
      </c>
      <c r="AY834" s="5">
        <f t="shared" si="280"/>
        <v>0</v>
      </c>
      <c r="AZ834" s="1">
        <f t="shared" si="281"/>
        <v>0</v>
      </c>
      <c r="BA834" s="1">
        <f t="shared" si="282"/>
        <v>1999.4</v>
      </c>
      <c r="BB834" s="1">
        <f t="shared" si="283"/>
        <v>450</v>
      </c>
      <c r="BC834" s="1" t="s">
        <v>51</v>
      </c>
      <c r="BD834" s="1">
        <v>172</v>
      </c>
      <c r="BE834" s="1" t="s">
        <v>52</v>
      </c>
      <c r="BF834" s="1" t="s">
        <v>52</v>
      </c>
      <c r="BG834" s="1">
        <v>47</v>
      </c>
      <c r="BH834" s="1">
        <f t="shared" si="284"/>
        <v>-0.512290086759674</v>
      </c>
      <c r="BI834" s="1">
        <f t="shared" si="285"/>
        <v>0.864477864873901</v>
      </c>
    </row>
    <row r="835" spans="1:61">
      <c r="A835" s="1">
        <v>347</v>
      </c>
      <c r="B835" s="1" t="s">
        <v>65</v>
      </c>
      <c r="C835" s="1" t="str">
        <f>_xlfn.XLOOKUP(A835,All!$A:$A,All!$C:$C,"")</f>
        <v>Cu-Ni-Si</v>
      </c>
      <c r="D835" s="1">
        <v>0</v>
      </c>
      <c r="E835" s="1" t="s">
        <v>1344</v>
      </c>
      <c r="F835" s="1">
        <f t="shared" si="264"/>
        <v>93.89</v>
      </c>
      <c r="G835" s="1">
        <v>0</v>
      </c>
      <c r="H835" s="1">
        <v>0</v>
      </c>
      <c r="I835" s="1">
        <v>0</v>
      </c>
      <c r="J835" s="1">
        <v>2.3</v>
      </c>
      <c r="K835" s="1">
        <v>3.81</v>
      </c>
      <c r="L835" s="1">
        <v>0</v>
      </c>
      <c r="M835" s="1" t="s">
        <v>1345</v>
      </c>
      <c r="N835" s="1" cm="1">
        <f t="array" ref="N835">(F835/$F$4)/SUMPRODUCT($F835:$L835/$F$4:$L$4)*100</f>
        <v>89.4183667266651</v>
      </c>
      <c r="O835" s="1" cm="1">
        <f t="array" ref="O835">(G835/$G$4)/SUMPRODUCT($F835:$L835/$F$4:$L$4)*100</f>
        <v>0</v>
      </c>
      <c r="P835" s="1" cm="1">
        <f t="array" ref="P835">(H835/$H$4)/SUMPRODUCT($F835:$L835/$F$4:$L$4)*100</f>
        <v>0</v>
      </c>
      <c r="Q835" s="1" cm="1">
        <f t="array" ref="Q835">(I835/$I$4)/SUMPRODUCT($F835:$L835/$F$4:$L$4)*100</f>
        <v>0</v>
      </c>
      <c r="R835" s="1" cm="1">
        <f t="array" ref="R835">(J835/$J$4)/SUMPRODUCT($F835:$L835/$F$4:$L$4)*100</f>
        <v>2.3715765095474</v>
      </c>
      <c r="S835" s="1" cm="1">
        <f t="array" ref="S835">(K835/$K$4)/SUMPRODUCT($F835:$L835/$F$4:$L$4)*100</f>
        <v>8.21005676378753</v>
      </c>
      <c r="T835" s="1" cm="1">
        <f t="array" ref="T835">(L835/$L$4)/SUMPRODUCT($F835:$L835/$F$4:$L$4)*100</f>
        <v>0</v>
      </c>
      <c r="U835" s="1">
        <f t="shared" si="265"/>
        <v>100</v>
      </c>
      <c r="V835" s="1">
        <f t="shared" si="266"/>
        <v>0.603674540682415</v>
      </c>
      <c r="W835" s="1">
        <f t="shared" si="267"/>
        <v>6.11</v>
      </c>
      <c r="X835" s="1">
        <f t="shared" si="268"/>
        <v>8.763</v>
      </c>
      <c r="Y835" s="1">
        <f t="shared" si="269"/>
        <v>0</v>
      </c>
      <c r="Z835" s="1">
        <f t="shared" si="270"/>
        <v>0</v>
      </c>
      <c r="AA835" s="1">
        <f t="shared" si="271"/>
        <v>0</v>
      </c>
      <c r="AB835" s="1">
        <f t="shared" si="272"/>
        <v>0</v>
      </c>
      <c r="AC835" s="1">
        <f t="shared" si="273"/>
        <v>0</v>
      </c>
      <c r="AD835" s="1">
        <f t="shared" si="274"/>
        <v>0</v>
      </c>
      <c r="AE835" s="1">
        <f t="shared" si="275"/>
        <v>0</v>
      </c>
      <c r="AF835" s="1">
        <f t="shared" si="276"/>
        <v>0</v>
      </c>
      <c r="AG835" s="1">
        <f t="shared" si="277"/>
        <v>0</v>
      </c>
      <c r="AH835" s="7">
        <f t="shared" si="278"/>
        <v>0.105816332733349</v>
      </c>
      <c r="AI835" s="7" cm="1">
        <f t="array" ref="AI835">SQRT(SUMPRODUCT(N835:T835/100,(1-($N$4:$T$4/(SUMPRODUCT(N835:T835,$N$4:$T$4)/100)))^2))</f>
        <v>0.0369783476591404</v>
      </c>
      <c r="AJ835" s="7" cm="1">
        <f t="array" ref="AJ835">SUMPRODUCT(N835:T835,$N$3:$T$3)/100</f>
        <v>1.90023715765095</v>
      </c>
      <c r="AK835" s="7" cm="1">
        <f t="array" ref="AK835">SUMPRODUCT(N835:T835/100,($N$3:$T$3-(SUMPRODUCT(N835:T835,$N$3:$T$3)/100))^2)</f>
        <v>2.31533275814103e-6</v>
      </c>
      <c r="AL835" s="7" cm="1">
        <f t="array" ref="AL835">SUMPRODUCT(N835:T835/100,($N$2:$T$2-(SUMPRODUCT(N835:T835,$N$2:$T$2)/100))^2)</f>
        <v>3.68853739585242</v>
      </c>
      <c r="AM835" s="7" cm="1">
        <f t="array" ref="AM835">SUMPRODUCT(N835:T835,$N$2:$T$2)/100</f>
        <v>10.4015802614394</v>
      </c>
      <c r="AN835" s="1" cm="1">
        <f t="array" ref="AN835">SUMPRODUCT(N835:T835,$N$1:$T$1)/100</f>
        <v>1120.44613004462</v>
      </c>
      <c r="AO835" s="1" cm="1">
        <f t="array" ref="AO835">-8.314*SUMPRODUCT((N835:T835/100)*LN(N835:T835/100+0.000000000001))</f>
        <v>3.27555194182165</v>
      </c>
      <c r="AP835" s="1" cm="1">
        <f t="array" ref="AP835">SUMPRODUCT((N835:T835/100)^2)</f>
        <v>0.806867371526961</v>
      </c>
      <c r="AQ835" s="1" cm="1">
        <f t="array" ref="AQ835">1/SUMPRODUCT((N835:T835/100)^2)</f>
        <v>1.23936105894026</v>
      </c>
      <c r="AR835" s="1" t="s">
        <v>54</v>
      </c>
      <c r="AS835" s="6">
        <f t="shared" si="279"/>
        <v>0</v>
      </c>
      <c r="AT835" s="1">
        <v>949.85</v>
      </c>
      <c r="AU835" s="1">
        <v>1</v>
      </c>
      <c r="AV835" s="1">
        <v>0</v>
      </c>
      <c r="AW835" s="1">
        <v>499.85</v>
      </c>
      <c r="AX835" s="1">
        <v>2</v>
      </c>
      <c r="AY835" s="5">
        <f t="shared" si="280"/>
        <v>0</v>
      </c>
      <c r="AZ835" s="1">
        <f t="shared" si="281"/>
        <v>0</v>
      </c>
      <c r="BA835" s="1">
        <f t="shared" si="282"/>
        <v>999.7</v>
      </c>
      <c r="BB835" s="1">
        <f t="shared" si="283"/>
        <v>450</v>
      </c>
      <c r="BC835" s="1" t="s">
        <v>51</v>
      </c>
      <c r="BD835" s="1">
        <v>175</v>
      </c>
      <c r="BE835" s="1" t="s">
        <v>52</v>
      </c>
      <c r="BF835" s="1" t="s">
        <v>52</v>
      </c>
      <c r="BG835" s="1">
        <v>47</v>
      </c>
      <c r="BH835" s="1">
        <f t="shared" si="284"/>
        <v>-0.473707311583978</v>
      </c>
      <c r="BI835" s="1">
        <f t="shared" si="285"/>
        <v>0.85751088308495</v>
      </c>
    </row>
    <row r="836" spans="1:61">
      <c r="A836" s="1">
        <v>425</v>
      </c>
      <c r="B836" s="1" t="s">
        <v>65</v>
      </c>
      <c r="C836" s="1" t="str">
        <f>_xlfn.XLOOKUP(A836,All!$A:$A,All!$C:$C,"")</f>
        <v>Cu-Ni-Si</v>
      </c>
      <c r="D836" s="1">
        <v>0</v>
      </c>
      <c r="E836" s="1" t="s">
        <v>1344</v>
      </c>
      <c r="F836" s="1">
        <f t="shared" si="264"/>
        <v>97.24</v>
      </c>
      <c r="G836" s="1">
        <v>0</v>
      </c>
      <c r="H836" s="1">
        <v>0</v>
      </c>
      <c r="I836" s="1">
        <v>0</v>
      </c>
      <c r="J836" s="1">
        <v>2.31</v>
      </c>
      <c r="K836" s="1">
        <v>0.45</v>
      </c>
      <c r="L836" s="1">
        <v>0</v>
      </c>
      <c r="M836" s="1" t="s">
        <v>1345</v>
      </c>
      <c r="N836" s="1" cm="1">
        <f t="array" ref="N836">(F836/$F$4)/SUMPRODUCT($F836:$L836/$F$4:$L$4)*100</f>
        <v>96.507330604465</v>
      </c>
      <c r="O836" s="1" cm="1">
        <f t="array" ref="O836">(G836/$G$4)/SUMPRODUCT($F836:$L836/$F$4:$L$4)*100</f>
        <v>0</v>
      </c>
      <c r="P836" s="1" cm="1">
        <f t="array" ref="P836">(H836/$H$4)/SUMPRODUCT($F836:$L836/$F$4:$L$4)*100</f>
        <v>0</v>
      </c>
      <c r="Q836" s="1" cm="1">
        <f t="array" ref="Q836">(I836/$I$4)/SUMPRODUCT($F836:$L836/$F$4:$L$4)*100</f>
        <v>0</v>
      </c>
      <c r="R836" s="1" cm="1">
        <f t="array" ref="R836">(J836/$J$4)/SUMPRODUCT($F836:$L836/$F$4:$L$4)*100</f>
        <v>2.48215697252237</v>
      </c>
      <c r="S836" s="1" cm="1">
        <f t="array" ref="S836">(K836/$K$4)/SUMPRODUCT($F836:$L836/$F$4:$L$4)*100</f>
        <v>1.01051242301262</v>
      </c>
      <c r="T836" s="1" cm="1">
        <f t="array" ref="T836">(L836/$L$4)/SUMPRODUCT($F836:$L836/$F$4:$L$4)*100</f>
        <v>0</v>
      </c>
      <c r="U836" s="1">
        <f t="shared" si="265"/>
        <v>100</v>
      </c>
      <c r="V836" s="1">
        <f t="shared" si="266"/>
        <v>5.13333333333333</v>
      </c>
      <c r="W836" s="1">
        <f t="shared" si="267"/>
        <v>2.76</v>
      </c>
      <c r="X836" s="1">
        <f t="shared" si="268"/>
        <v>1.0395</v>
      </c>
      <c r="Y836" s="1">
        <f t="shared" si="269"/>
        <v>0</v>
      </c>
      <c r="Z836" s="1">
        <f t="shared" si="270"/>
        <v>0</v>
      </c>
      <c r="AA836" s="1">
        <f t="shared" si="271"/>
        <v>0</v>
      </c>
      <c r="AB836" s="1">
        <f t="shared" si="272"/>
        <v>0</v>
      </c>
      <c r="AC836" s="1">
        <f t="shared" si="273"/>
        <v>0</v>
      </c>
      <c r="AD836" s="1">
        <f t="shared" si="274"/>
        <v>0</v>
      </c>
      <c r="AE836" s="1">
        <f t="shared" si="275"/>
        <v>0</v>
      </c>
      <c r="AF836" s="1">
        <f t="shared" si="276"/>
        <v>0</v>
      </c>
      <c r="AG836" s="1">
        <f t="shared" si="277"/>
        <v>0</v>
      </c>
      <c r="AH836" s="7">
        <f t="shared" si="278"/>
        <v>0.03492669395535</v>
      </c>
      <c r="AI836" s="7" cm="1">
        <f t="array" ref="AI836">SQRT(SUMPRODUCT(N836:T836/100,(1-($N$4:$T$4/(SUMPRODUCT(N836:T836,$N$4:$T$4)/100)))^2))</f>
        <v>0.0141011388231263</v>
      </c>
      <c r="AJ836" s="7" cm="1">
        <f t="array" ref="AJ836">SUMPRODUCT(N836:T836,$N$3:$T$3)/100</f>
        <v>1.90024821569725</v>
      </c>
      <c r="AK836" s="7" cm="1">
        <f t="array" ref="AK836">SUMPRODUCT(N836:T836/100,($N$3:$T$3-(SUMPRODUCT(N836:T836,$N$3:$T$3)/100))^2)</f>
        <v>2.42054594015996e-6</v>
      </c>
      <c r="AL836" s="7" cm="1">
        <f t="array" ref="AL836">SUMPRODUCT(N836:T836/100,($N$2:$T$2-(SUMPRODUCT(N836:T836,$N$2:$T$2)/100))^2)</f>
        <v>0.510841432788936</v>
      </c>
      <c r="AM836" s="7" cm="1">
        <f t="array" ref="AM836">SUMPRODUCT(N836:T836,$N$2:$T$2)/100</f>
        <v>10.9044425606639</v>
      </c>
      <c r="AN836" s="1" cm="1">
        <f t="array" ref="AN836">SUMPRODUCT(N836:T836,$N$1:$T$1)/100</f>
        <v>1097.14183881375</v>
      </c>
      <c r="AO836" s="1" cm="1">
        <f t="array" ref="AO836">-8.314*SUMPRODUCT((N836:T836/100)*LN(N836:T836/100+0.000000000001))</f>
        <v>1.43400904463896</v>
      </c>
      <c r="AP836" s="1" cm="1">
        <f t="array" ref="AP836">SUMPRODUCT((N836:T836/100)^2)</f>
        <v>0.932084709899281</v>
      </c>
      <c r="AQ836" s="1" cm="1">
        <f t="array" ref="AQ836">1/SUMPRODUCT((N836:T836/100)^2)</f>
        <v>1.07286386031164</v>
      </c>
      <c r="AR836" s="1" t="s">
        <v>54</v>
      </c>
      <c r="AS836" s="6">
        <f t="shared" si="279"/>
        <v>0</v>
      </c>
      <c r="AT836" s="1">
        <v>949.85</v>
      </c>
      <c r="AU836" s="1">
        <v>1</v>
      </c>
      <c r="AV836" s="1">
        <v>0</v>
      </c>
      <c r="AW836" s="1">
        <v>499.85</v>
      </c>
      <c r="AX836" s="1">
        <v>8</v>
      </c>
      <c r="AY836" s="5">
        <f t="shared" si="280"/>
        <v>0</v>
      </c>
      <c r="AZ836" s="1">
        <f t="shared" si="281"/>
        <v>0</v>
      </c>
      <c r="BA836" s="1">
        <f t="shared" si="282"/>
        <v>3998.8</v>
      </c>
      <c r="BB836" s="1">
        <f t="shared" si="283"/>
        <v>450</v>
      </c>
      <c r="BC836" s="1" t="s">
        <v>51</v>
      </c>
      <c r="BD836" s="1">
        <v>176</v>
      </c>
      <c r="BE836" s="1" t="s">
        <v>52</v>
      </c>
      <c r="BF836" s="1" t="s">
        <v>52</v>
      </c>
      <c r="BG836" s="1">
        <v>47</v>
      </c>
      <c r="BH836" s="1">
        <f t="shared" si="284"/>
        <v>-0.460846386525413</v>
      </c>
      <c r="BI836" s="1">
        <f t="shared" si="285"/>
        <v>0.855197948455102</v>
      </c>
    </row>
    <row r="837" spans="1:61">
      <c r="A837" s="1">
        <v>166</v>
      </c>
      <c r="B837" s="1" t="s">
        <v>1347</v>
      </c>
      <c r="C837" s="1" t="str">
        <f>_xlfn.XLOOKUP(A837,All!$A:$A,All!$C:$C,"")</f>
        <v>Cu-Ni-Si</v>
      </c>
      <c r="D837" s="1">
        <v>0</v>
      </c>
      <c r="E837" s="1" t="s">
        <v>1344</v>
      </c>
      <c r="F837" s="1">
        <f t="shared" si="264"/>
        <v>96.6</v>
      </c>
      <c r="G837" s="1">
        <v>0</v>
      </c>
      <c r="H837" s="1">
        <v>0</v>
      </c>
      <c r="I837" s="1">
        <v>0</v>
      </c>
      <c r="J837" s="1">
        <v>2.8</v>
      </c>
      <c r="K837" s="1">
        <v>0.6</v>
      </c>
      <c r="L837" s="1">
        <v>0</v>
      </c>
      <c r="M837" s="1" t="s">
        <v>1345</v>
      </c>
      <c r="N837" s="1" cm="1">
        <f t="array" ref="N837">(F837/$F$4)/SUMPRODUCT($F837:$L837/$F$4:$L$4)*100</f>
        <v>95.6538918382656</v>
      </c>
      <c r="O837" s="1" cm="1">
        <f t="array" ref="O837">(G837/$G$4)/SUMPRODUCT($F837:$L837/$F$4:$L$4)*100</f>
        <v>0</v>
      </c>
      <c r="P837" s="1" cm="1">
        <f t="array" ref="P837">(H837/$H$4)/SUMPRODUCT($F837:$L837/$F$4:$L$4)*100</f>
        <v>0</v>
      </c>
      <c r="Q837" s="1" cm="1">
        <f t="array" ref="Q837">(I837/$I$4)/SUMPRODUCT($F837:$L837/$F$4:$L$4)*100</f>
        <v>0</v>
      </c>
      <c r="R837" s="1" cm="1">
        <f t="array" ref="R837">(J837/$J$4)/SUMPRODUCT($F837:$L837/$F$4:$L$4)*100</f>
        <v>3.00182561866594</v>
      </c>
      <c r="S837" s="1" cm="1">
        <f t="array" ref="S837">(K837/$K$4)/SUMPRODUCT($F837:$L837/$F$4:$L$4)*100</f>
        <v>1.34428254306844</v>
      </c>
      <c r="T837" s="1" cm="1">
        <f t="array" ref="T837">(L837/$L$4)/SUMPRODUCT($F837:$L837/$F$4:$L$4)*100</f>
        <v>0</v>
      </c>
      <c r="U837" s="1">
        <f t="shared" si="265"/>
        <v>100</v>
      </c>
      <c r="V837" s="1">
        <f t="shared" si="266"/>
        <v>4.66666666666667</v>
      </c>
      <c r="W837" s="1">
        <f t="shared" si="267"/>
        <v>3.4</v>
      </c>
      <c r="X837" s="1">
        <f t="shared" si="268"/>
        <v>1.68</v>
      </c>
      <c r="Y837" s="1">
        <f t="shared" si="269"/>
        <v>0</v>
      </c>
      <c r="Z837" s="1">
        <f t="shared" si="270"/>
        <v>0</v>
      </c>
      <c r="AA837" s="1">
        <f t="shared" si="271"/>
        <v>0</v>
      </c>
      <c r="AB837" s="1">
        <f t="shared" si="272"/>
        <v>0</v>
      </c>
      <c r="AC837" s="1">
        <f t="shared" si="273"/>
        <v>0</v>
      </c>
      <c r="AD837" s="1">
        <f t="shared" si="274"/>
        <v>0</v>
      </c>
      <c r="AE837" s="1">
        <f t="shared" si="275"/>
        <v>0</v>
      </c>
      <c r="AF837" s="1">
        <f t="shared" si="276"/>
        <v>0</v>
      </c>
      <c r="AG837" s="1">
        <f t="shared" si="277"/>
        <v>0</v>
      </c>
      <c r="AH837" s="7">
        <f t="shared" si="278"/>
        <v>0.0434610816173439</v>
      </c>
      <c r="AI837" s="7" cm="1">
        <f t="array" ref="AI837">SQRT(SUMPRODUCT(N837:T837/100,(1-($N$4:$T$4/(SUMPRODUCT(N837:T837,$N$4:$T$4)/100)))^2))</f>
        <v>0.01613797766313</v>
      </c>
      <c r="AJ837" s="7" cm="1">
        <f t="array" ref="AJ837">SUMPRODUCT(N837:T837,$N$3:$T$3)/100</f>
        <v>1.90030018256187</v>
      </c>
      <c r="AK837" s="7" cm="1">
        <f t="array" ref="AK837">SUMPRODUCT(N837:T837/100,($N$3:$T$3-(SUMPRODUCT(N837:T837,$N$3:$T$3)/100))^2)</f>
        <v>2.91171604821716e-6</v>
      </c>
      <c r="AL837" s="7" cm="1">
        <f t="array" ref="AL837">SUMPRODUCT(N837:T837/100,($N$2:$T$2-(SUMPRODUCT(N837:T837,$N$2:$T$2)/100))^2)</f>
        <v>0.673311415876163</v>
      </c>
      <c r="AM837" s="7" cm="1">
        <f t="array" ref="AM837">SUMPRODUCT(N837:T837,$N$2:$T$2)/100</f>
        <v>10.8758819657986</v>
      </c>
      <c r="AN837" s="1" cm="1">
        <f t="array" ref="AN837">SUMPRODUCT(N837:T837,$N$1:$T$1)/100</f>
        <v>1100.16595956677</v>
      </c>
      <c r="AO837" s="1" cm="1">
        <f t="array" ref="AO837">-8.314*SUMPRODUCT((N837:T837/100)*LN(N837:T837/100+0.000000000001))</f>
        <v>1.70997739062783</v>
      </c>
      <c r="AP837" s="1" cm="1">
        <f t="array" ref="AP837">SUMPRODUCT((N837:T837/100)^2)</f>
        <v>0.916048507640709</v>
      </c>
      <c r="AQ837" s="1" cm="1">
        <f t="array" ref="AQ837">1/SUMPRODUCT((N837:T837/100)^2)</f>
        <v>1.09164524766872</v>
      </c>
      <c r="AR837" s="1" t="s">
        <v>54</v>
      </c>
      <c r="AS837" s="6">
        <f t="shared" si="279"/>
        <v>0</v>
      </c>
      <c r="AT837" s="1">
        <v>899.85</v>
      </c>
      <c r="AU837" s="1">
        <v>1.5</v>
      </c>
      <c r="AV837" s="1">
        <v>0</v>
      </c>
      <c r="AW837" s="1">
        <v>499.85</v>
      </c>
      <c r="AX837" s="1">
        <v>16</v>
      </c>
      <c r="AY837" s="5">
        <f t="shared" si="280"/>
        <v>0</v>
      </c>
      <c r="AZ837" s="1">
        <f t="shared" si="281"/>
        <v>0</v>
      </c>
      <c r="BA837" s="1">
        <f t="shared" si="282"/>
        <v>7997.6</v>
      </c>
      <c r="BB837" s="1">
        <f t="shared" si="283"/>
        <v>400</v>
      </c>
      <c r="BC837" s="1" t="s">
        <v>51</v>
      </c>
      <c r="BD837" s="1">
        <v>186</v>
      </c>
      <c r="BE837" s="1" t="s">
        <v>52</v>
      </c>
      <c r="BF837" s="1" t="s">
        <v>52</v>
      </c>
      <c r="BG837" s="1">
        <v>47</v>
      </c>
      <c r="BH837" s="1">
        <f t="shared" si="284"/>
        <v>-0.332237135939762</v>
      </c>
      <c r="BI837" s="1">
        <f t="shared" si="285"/>
        <v>0.83233691267763</v>
      </c>
    </row>
    <row r="838" spans="1:61">
      <c r="A838" s="1">
        <v>529</v>
      </c>
      <c r="B838" s="1" t="s">
        <v>95</v>
      </c>
      <c r="C838" s="1" t="str">
        <f>_xlfn.XLOOKUP(A838,All!$A:$A,All!$C:$C,"")</f>
        <v>Cu-Ni-Si</v>
      </c>
      <c r="D838" s="1">
        <v>0</v>
      </c>
      <c r="E838" s="1" t="s">
        <v>1344</v>
      </c>
      <c r="F838" s="1">
        <f t="shared" si="264"/>
        <v>97.56</v>
      </c>
      <c r="G838" s="1">
        <v>0</v>
      </c>
      <c r="H838" s="1">
        <v>0</v>
      </c>
      <c r="I838" s="1">
        <v>0</v>
      </c>
      <c r="J838" s="1">
        <v>1.92</v>
      </c>
      <c r="K838" s="1">
        <v>0.52</v>
      </c>
      <c r="L838" s="1">
        <v>0</v>
      </c>
      <c r="M838" s="1" t="s">
        <v>1345</v>
      </c>
      <c r="N838" s="1" cm="1">
        <f t="array" ref="N838">(F838/$F$4)/SUMPRODUCT($F838:$L838/$F$4:$L$4)*100</f>
        <v>96.771004257419</v>
      </c>
      <c r="O838" s="1" cm="1">
        <f t="array" ref="O838">(G838/$G$4)/SUMPRODUCT($F838:$L838/$F$4:$L$4)*100</f>
        <v>0</v>
      </c>
      <c r="P838" s="1" cm="1">
        <f t="array" ref="P838">(H838/$H$4)/SUMPRODUCT($F838:$L838/$F$4:$L$4)*100</f>
        <v>0</v>
      </c>
      <c r="Q838" s="1" cm="1">
        <f t="array" ref="Q838">(I838/$I$4)/SUMPRODUCT($F838:$L838/$F$4:$L$4)*100</f>
        <v>0</v>
      </c>
      <c r="R838" s="1" cm="1">
        <f t="array" ref="R838">(J838/$J$4)/SUMPRODUCT($F838:$L838/$F$4:$L$4)*100</f>
        <v>2.06194271329089</v>
      </c>
      <c r="S838" s="1" cm="1">
        <f t="array" ref="S838">(K838/$K$4)/SUMPRODUCT($F838:$L838/$F$4:$L$4)*100</f>
        <v>1.16705302929008</v>
      </c>
      <c r="T838" s="1" cm="1">
        <f t="array" ref="T838">(L838/$L$4)/SUMPRODUCT($F838:$L838/$F$4:$L$4)*100</f>
        <v>0</v>
      </c>
      <c r="U838" s="1">
        <f t="shared" si="265"/>
        <v>100</v>
      </c>
      <c r="V838" s="1">
        <f t="shared" si="266"/>
        <v>3.69230769230769</v>
      </c>
      <c r="W838" s="1">
        <f t="shared" si="267"/>
        <v>2.44</v>
      </c>
      <c r="X838" s="1">
        <f t="shared" si="268"/>
        <v>0.9984</v>
      </c>
      <c r="Y838" s="1">
        <f t="shared" si="269"/>
        <v>0</v>
      </c>
      <c r="Z838" s="1">
        <f t="shared" si="270"/>
        <v>0</v>
      </c>
      <c r="AA838" s="1">
        <f t="shared" si="271"/>
        <v>0</v>
      </c>
      <c r="AB838" s="1">
        <f t="shared" si="272"/>
        <v>0</v>
      </c>
      <c r="AC838" s="1">
        <f t="shared" si="273"/>
        <v>0</v>
      </c>
      <c r="AD838" s="1">
        <f t="shared" si="274"/>
        <v>0</v>
      </c>
      <c r="AE838" s="1">
        <f t="shared" si="275"/>
        <v>0</v>
      </c>
      <c r="AF838" s="1">
        <f t="shared" si="276"/>
        <v>0</v>
      </c>
      <c r="AG838" s="1">
        <f t="shared" si="277"/>
        <v>0</v>
      </c>
      <c r="AH838" s="7">
        <f t="shared" si="278"/>
        <v>0.0322899574258098</v>
      </c>
      <c r="AI838" s="7" cm="1">
        <f t="array" ref="AI838">SQRT(SUMPRODUCT(N838:T838/100,(1-($N$4:$T$4/(SUMPRODUCT(N838:T838,$N$4:$T$4)/100)))^2))</f>
        <v>0.0149048058321533</v>
      </c>
      <c r="AJ838" s="7" cm="1">
        <f t="array" ref="AJ838">SUMPRODUCT(N838:T838,$N$3:$T$3)/100</f>
        <v>1.90020619427133</v>
      </c>
      <c r="AK838" s="7" cm="1">
        <f t="array" ref="AK838">SUMPRODUCT(N838:T838/100,($N$3:$T$3-(SUMPRODUCT(N838:T838,$N$3:$T$3)/100))^2)</f>
        <v>2.01942663576196e-6</v>
      </c>
      <c r="AL838" s="7" cm="1">
        <f t="array" ref="AL838">SUMPRODUCT(N838:T838/100,($N$2:$T$2-(SUMPRODUCT(N838:T838,$N$2:$T$2)/100))^2)</f>
        <v>0.582007433035524</v>
      </c>
      <c r="AM838" s="7" cm="1">
        <f t="array" ref="AM838">SUMPRODUCT(N838:T838,$N$2:$T$2)/100</f>
        <v>10.8976868608168</v>
      </c>
      <c r="AN838" s="1" cm="1">
        <f t="array" ref="AN838">SUMPRODUCT(N838:T838,$N$1:$T$1)/100</f>
        <v>1096.10106268936</v>
      </c>
      <c r="AO838" s="1" cm="1">
        <f t="array" ref="AO838">-8.314*SUMPRODUCT((N838:T838/100)*LN(N838:T838/100+0.000000000001))</f>
        <v>1.36133085464621</v>
      </c>
      <c r="AP838" s="1" cm="1">
        <f t="array" ref="AP838">SUMPRODUCT((N838:T838/100)^2)</f>
        <v>0.937024088551548</v>
      </c>
      <c r="AQ838" s="1" cm="1">
        <f t="array" ref="AQ838">1/SUMPRODUCT((N838:T838/100)^2)</f>
        <v>1.06720842315356</v>
      </c>
      <c r="AR838" s="1" t="s">
        <v>55</v>
      </c>
      <c r="AS838" s="6">
        <f t="shared" si="279"/>
        <v>2</v>
      </c>
      <c r="AT838" s="1">
        <v>959.85</v>
      </c>
      <c r="AU838" s="1">
        <v>1</v>
      </c>
      <c r="AV838" s="1">
        <v>50</v>
      </c>
      <c r="AW838" s="1">
        <v>374.85</v>
      </c>
      <c r="AX838" s="1">
        <v>8</v>
      </c>
      <c r="AY838" s="5">
        <f t="shared" si="280"/>
        <v>187.425</v>
      </c>
      <c r="AZ838" s="1">
        <f t="shared" si="281"/>
        <v>4</v>
      </c>
      <c r="BA838" s="1">
        <f t="shared" si="282"/>
        <v>2998.8</v>
      </c>
      <c r="BB838" s="1">
        <f t="shared" si="283"/>
        <v>585</v>
      </c>
      <c r="BC838" s="1" t="s">
        <v>56</v>
      </c>
      <c r="BD838" s="1">
        <v>189</v>
      </c>
      <c r="BE838" s="1" t="s">
        <v>52</v>
      </c>
      <c r="BF838" s="1" t="s">
        <v>738</v>
      </c>
      <c r="BG838" s="1">
        <v>47</v>
      </c>
      <c r="BH838" s="1">
        <f t="shared" si="284"/>
        <v>-0.293654360764067</v>
      </c>
      <c r="BI838" s="1">
        <f t="shared" si="285"/>
        <v>0.825577414164749</v>
      </c>
    </row>
    <row r="839" spans="1:61">
      <c r="A839" s="1">
        <v>140</v>
      </c>
      <c r="B839" s="1" t="s">
        <v>53</v>
      </c>
      <c r="C839" s="1" t="str">
        <f>_xlfn.XLOOKUP(A839,All!$A:$A,All!$C:$C,"")</f>
        <v>Cu-Ni-Si</v>
      </c>
      <c r="D839" s="1">
        <v>0</v>
      </c>
      <c r="E839" s="1" t="s">
        <v>1344</v>
      </c>
      <c r="F839" s="1">
        <f t="shared" ref="F839:F902" si="286">100-SUM(G839:L839)</f>
        <v>96.075</v>
      </c>
      <c r="G839" s="1">
        <v>0</v>
      </c>
      <c r="H839" s="1">
        <v>0</v>
      </c>
      <c r="I839" s="1">
        <v>0</v>
      </c>
      <c r="J839" s="1">
        <v>3.3</v>
      </c>
      <c r="K839" s="1">
        <v>0.625</v>
      </c>
      <c r="L839" s="1">
        <v>0</v>
      </c>
      <c r="M839" s="1" t="s">
        <v>1345</v>
      </c>
      <c r="N839" s="1" cm="1">
        <f t="array" ref="N839">(F839/$F$4)/SUMPRODUCT($F839:$L839/$F$4:$L$4)*100</f>
        <v>95.0654022578074</v>
      </c>
      <c r="O839" s="1" cm="1">
        <f t="array" ref="O839">(G839/$G$4)/SUMPRODUCT($F839:$L839/$F$4:$L$4)*100</f>
        <v>0</v>
      </c>
      <c r="P839" s="1" cm="1">
        <f t="array" ref="P839">(H839/$H$4)/SUMPRODUCT($F839:$L839/$F$4:$L$4)*100</f>
        <v>0</v>
      </c>
      <c r="Q839" s="1" cm="1">
        <f t="array" ref="Q839">(I839/$I$4)/SUMPRODUCT($F839:$L839/$F$4:$L$4)*100</f>
        <v>0</v>
      </c>
      <c r="R839" s="1" cm="1">
        <f t="array" ref="R839">(J839/$J$4)/SUMPRODUCT($F839:$L839/$F$4:$L$4)*100</f>
        <v>3.53531362502622</v>
      </c>
      <c r="S839" s="1" cm="1">
        <f t="array" ref="S839">(K839/$K$4)/SUMPRODUCT($F839:$L839/$F$4:$L$4)*100</f>
        <v>1.39928411716639</v>
      </c>
      <c r="T839" s="1" cm="1">
        <f t="array" ref="T839">(L839/$L$4)/SUMPRODUCT($F839:$L839/$F$4:$L$4)*100</f>
        <v>0</v>
      </c>
      <c r="U839" s="1">
        <f t="shared" ref="U839:U902" si="287">SUM(N839:T839)</f>
        <v>100</v>
      </c>
      <c r="V839" s="1">
        <f t="shared" ref="V839:V902" si="288">IF(K839&lt;&gt;0,J839/(K839),0)</f>
        <v>5.28</v>
      </c>
      <c r="W839" s="1">
        <f t="shared" ref="W839:W902" si="289">J839+K839</f>
        <v>3.925</v>
      </c>
      <c r="X839" s="1">
        <f t="shared" ref="X839:X902" si="290">J839*K839</f>
        <v>2.0625</v>
      </c>
      <c r="Y839" s="1">
        <f t="shared" ref="Y839:Y902" si="291">IF(J839+K839&lt;&gt;0,I839/(J839+K839),0)</f>
        <v>0</v>
      </c>
      <c r="Z839" s="1">
        <f t="shared" ref="Z839:Z902" si="292">IF(J839+K839&lt;&gt;0,L839/(J839+K839),0)</f>
        <v>0</v>
      </c>
      <c r="AA839" s="1">
        <f t="shared" ref="AA839:AA902" si="293">IF(L839&lt;&gt;0,H839/(L839),0)</f>
        <v>0</v>
      </c>
      <c r="AB839" s="1">
        <f t="shared" ref="AB839:AB902" si="294">H839+L839</f>
        <v>0</v>
      </c>
      <c r="AC839" s="1">
        <f t="shared" ref="AC839:AC902" si="295">H839*L839</f>
        <v>0</v>
      </c>
      <c r="AD839" s="1">
        <f t="shared" ref="AD839:AD902" si="296">IF(H839&lt;&gt;0,P839/(H839),0)</f>
        <v>0</v>
      </c>
      <c r="AE839" s="1">
        <f t="shared" ref="AE839:AE902" si="297">IF(J839+K839&lt;&gt;0,H839/(J839+K839),0)</f>
        <v>0</v>
      </c>
      <c r="AF839" s="1">
        <f t="shared" ref="AF839:AF902" si="298">IF(H839&lt;&gt;0,(J839+K839)/(H839),0)</f>
        <v>0</v>
      </c>
      <c r="AG839" s="1">
        <f t="shared" ref="AG839:AG902" si="299">(J839+K839)*H839</f>
        <v>0</v>
      </c>
      <c r="AH839" s="7">
        <f t="shared" ref="AH839:AH902" si="300">(100-N839)%</f>
        <v>0.0493459774219261</v>
      </c>
      <c r="AI839" s="7" cm="1">
        <f t="array" ref="AI839">SQRT(SUMPRODUCT(N839:T839/100,(1-($N$4:$T$4/(SUMPRODUCT(N839:T839,$N$4:$T$4)/100)))^2))</f>
        <v>0.0165586367170808</v>
      </c>
      <c r="AJ839" s="7" cm="1">
        <f t="array" ref="AJ839">SUMPRODUCT(N839:T839,$N$3:$T$3)/100</f>
        <v>1.9003535313625</v>
      </c>
      <c r="AK839" s="7" cm="1">
        <f t="array" ref="AK839">SUMPRODUCT(N839:T839/100,($N$3:$T$3-(SUMPRODUCT(N839:T839,$N$3:$T$3)/100))^2)</f>
        <v>3.41032920075327e-6</v>
      </c>
      <c r="AL839" s="7" cm="1">
        <f t="array" ref="AL839">SUMPRODUCT(N839:T839/100,($N$2:$T$2-(SUMPRODUCT(N839:T839,$N$2:$T$2)/100))^2)</f>
        <v>0.703232657333769</v>
      </c>
      <c r="AM839" s="7" cm="1">
        <f t="array" ref="AM839">SUMPRODUCT(N839:T839,$N$2:$T$2)/100</f>
        <v>10.8666969755481</v>
      </c>
      <c r="AN839" s="1" cm="1">
        <f t="array" ref="AN839">SUMPRODUCT(N839:T839,$N$1:$T$1)/100</f>
        <v>1102.32305662949</v>
      </c>
      <c r="AO839" s="1" cm="1">
        <f t="array" ref="AO839">-8.314*SUMPRODUCT((N839:T839/100)*LN(N839:T839/100+0.000000000001))</f>
        <v>1.87904294749731</v>
      </c>
      <c r="AP839" s="1" cm="1">
        <f t="array" ref="AP839">SUMPRODUCT((N839:T839/100)^2)</f>
        <v>0.905188714490658</v>
      </c>
      <c r="AQ839" s="1" cm="1">
        <f t="array" ref="AQ839">1/SUMPRODUCT((N839:T839/100)^2)</f>
        <v>1.10474201013729</v>
      </c>
      <c r="AR839" s="1" t="s">
        <v>54</v>
      </c>
      <c r="AS839" s="6">
        <f t="shared" ref="AS839:AS902" si="301">IF(AR839="Solution ==&gt; Quenching ==&gt; Deformation ==&gt; Aging ==&gt; Secondary TMP ==&gt; Secondary Aging",2,IF(AR839="Solution ==&gt; Quenching ==&gt; Deformation ==&gt; Aging",1,IF(AR839="Solution ==&gt; Quenching ==&gt; Aging",0,"")))</f>
        <v>0</v>
      </c>
      <c r="AT839" s="1">
        <v>899.85</v>
      </c>
      <c r="AU839" s="1">
        <v>1</v>
      </c>
      <c r="AV839" s="1">
        <v>0</v>
      </c>
      <c r="AW839" s="1">
        <v>499.85</v>
      </c>
      <c r="AX839" s="1">
        <v>8</v>
      </c>
      <c r="AY839" s="5">
        <f t="shared" ref="AY839:AY902" si="302">AV839%*AW839</f>
        <v>0</v>
      </c>
      <c r="AZ839" s="1">
        <f t="shared" ref="AZ839:AZ902" si="303">AV839%*AX839</f>
        <v>0</v>
      </c>
      <c r="BA839" s="1">
        <f t="shared" ref="BA839:BA902" si="304">AW839*AX839</f>
        <v>3998.8</v>
      </c>
      <c r="BB839" s="1">
        <f t="shared" ref="BB839:BB902" si="305">AT839-AW839</f>
        <v>400</v>
      </c>
      <c r="BC839" s="1" t="s">
        <v>51</v>
      </c>
      <c r="BD839" s="1">
        <v>192</v>
      </c>
      <c r="BE839" s="1" t="s">
        <v>52</v>
      </c>
      <c r="BF839" s="1" t="s">
        <v>52</v>
      </c>
      <c r="BG839" s="1">
        <v>47</v>
      </c>
      <c r="BH839" s="1">
        <f t="shared" ref="BH839:BH902" si="306">IF(OR(BD839="",BG839=""),"",((BD839-AVERAGE($BD$6:$BD$1143))/_xlfn.STDEV.S($BD$6:$BD$1143))-$BJ$1*((AVERAGE($BG$6:$BG$1143)-BG839)/_xlfn.STDEV.S($BG$6:$BG$1143)))</f>
        <v>-0.255071585588371</v>
      </c>
      <c r="BI839" s="1">
        <f t="shared" ref="BI839:BI902" si="307">SQRT((1-(BD839-MIN($BD$6:$BD$1143))/(MAX($BD$6:$BD$1143)-MIN($BD$6:$BD$1143)))^2+(1-(BG839-MIN($BG$6:$BG$1143))/(MAX($BG$6:$BG$1143)-MIN($BG$6:$BG$1143)))^2)</f>
        <v>0.81886553699064</v>
      </c>
    </row>
    <row r="840" spans="1:61">
      <c r="A840" s="1">
        <v>518</v>
      </c>
      <c r="B840" s="1" t="s">
        <v>95</v>
      </c>
      <c r="C840" s="1" t="str">
        <f>_xlfn.XLOOKUP(A840,All!$A:$A,All!$C:$C,"")</f>
        <v>Cu-Ni-Si</v>
      </c>
      <c r="D840" s="1">
        <v>0</v>
      </c>
      <c r="E840" s="1" t="s">
        <v>1344</v>
      </c>
      <c r="F840" s="1">
        <f t="shared" si="286"/>
        <v>97.56</v>
      </c>
      <c r="G840" s="1">
        <v>0</v>
      </c>
      <c r="H840" s="1">
        <v>0</v>
      </c>
      <c r="I840" s="1">
        <v>0</v>
      </c>
      <c r="J840" s="1">
        <v>1.92</v>
      </c>
      <c r="K840" s="1">
        <v>0.52</v>
      </c>
      <c r="L840" s="1">
        <v>0</v>
      </c>
      <c r="M840" s="1" t="s">
        <v>1345</v>
      </c>
      <c r="N840" s="1" cm="1">
        <f t="array" ref="N840">(F840/$F$4)/SUMPRODUCT($F840:$L840/$F$4:$L$4)*100</f>
        <v>96.771004257419</v>
      </c>
      <c r="O840" s="1" cm="1">
        <f t="array" ref="O840">(G840/$G$4)/SUMPRODUCT($F840:$L840/$F$4:$L$4)*100</f>
        <v>0</v>
      </c>
      <c r="P840" s="1" cm="1">
        <f t="array" ref="P840">(H840/$H$4)/SUMPRODUCT($F840:$L840/$F$4:$L$4)*100</f>
        <v>0</v>
      </c>
      <c r="Q840" s="1" cm="1">
        <f t="array" ref="Q840">(I840/$I$4)/SUMPRODUCT($F840:$L840/$F$4:$L$4)*100</f>
        <v>0</v>
      </c>
      <c r="R840" s="1" cm="1">
        <f t="array" ref="R840">(J840/$J$4)/SUMPRODUCT($F840:$L840/$F$4:$L$4)*100</f>
        <v>2.06194271329089</v>
      </c>
      <c r="S840" s="1" cm="1">
        <f t="array" ref="S840">(K840/$K$4)/SUMPRODUCT($F840:$L840/$F$4:$L$4)*100</f>
        <v>1.16705302929008</v>
      </c>
      <c r="T840" s="1" cm="1">
        <f t="array" ref="T840">(L840/$L$4)/SUMPRODUCT($F840:$L840/$F$4:$L$4)*100</f>
        <v>0</v>
      </c>
      <c r="U840" s="1">
        <f t="shared" si="287"/>
        <v>100</v>
      </c>
      <c r="V840" s="1">
        <f t="shared" si="288"/>
        <v>3.69230769230769</v>
      </c>
      <c r="W840" s="1">
        <f t="shared" si="289"/>
        <v>2.44</v>
      </c>
      <c r="X840" s="1">
        <f t="shared" si="290"/>
        <v>0.9984</v>
      </c>
      <c r="Y840" s="1">
        <f t="shared" si="291"/>
        <v>0</v>
      </c>
      <c r="Z840" s="1">
        <f t="shared" si="292"/>
        <v>0</v>
      </c>
      <c r="AA840" s="1">
        <f t="shared" si="293"/>
        <v>0</v>
      </c>
      <c r="AB840" s="1">
        <f t="shared" si="294"/>
        <v>0</v>
      </c>
      <c r="AC840" s="1">
        <f t="shared" si="295"/>
        <v>0</v>
      </c>
      <c r="AD840" s="1">
        <f t="shared" si="296"/>
        <v>0</v>
      </c>
      <c r="AE840" s="1">
        <f t="shared" si="297"/>
        <v>0</v>
      </c>
      <c r="AF840" s="1">
        <f t="shared" si="298"/>
        <v>0</v>
      </c>
      <c r="AG840" s="1">
        <f t="shared" si="299"/>
        <v>0</v>
      </c>
      <c r="AH840" s="7">
        <f t="shared" si="300"/>
        <v>0.0322899574258098</v>
      </c>
      <c r="AI840" s="7" cm="1">
        <f t="array" ref="AI840">SQRT(SUMPRODUCT(N840:T840/100,(1-($N$4:$T$4/(SUMPRODUCT(N840:T840,$N$4:$T$4)/100)))^2))</f>
        <v>0.0149048058321533</v>
      </c>
      <c r="AJ840" s="7" cm="1">
        <f t="array" ref="AJ840">SUMPRODUCT(N840:T840,$N$3:$T$3)/100</f>
        <v>1.90020619427133</v>
      </c>
      <c r="AK840" s="7" cm="1">
        <f t="array" ref="AK840">SUMPRODUCT(N840:T840/100,($N$3:$T$3-(SUMPRODUCT(N840:T840,$N$3:$T$3)/100))^2)</f>
        <v>2.01942663576196e-6</v>
      </c>
      <c r="AL840" s="7" cm="1">
        <f t="array" ref="AL840">SUMPRODUCT(N840:T840/100,($N$2:$T$2-(SUMPRODUCT(N840:T840,$N$2:$T$2)/100))^2)</f>
        <v>0.582007433035524</v>
      </c>
      <c r="AM840" s="7" cm="1">
        <f t="array" ref="AM840">SUMPRODUCT(N840:T840,$N$2:$T$2)/100</f>
        <v>10.8976868608168</v>
      </c>
      <c r="AN840" s="1" cm="1">
        <f t="array" ref="AN840">SUMPRODUCT(N840:T840,$N$1:$T$1)/100</f>
        <v>1096.10106268936</v>
      </c>
      <c r="AO840" s="1" cm="1">
        <f t="array" ref="AO840">-8.314*SUMPRODUCT((N840:T840/100)*LN(N840:T840/100+0.000000000001))</f>
        <v>1.36133085464621</v>
      </c>
      <c r="AP840" s="1" cm="1">
        <f t="array" ref="AP840">SUMPRODUCT((N840:T840/100)^2)</f>
        <v>0.937024088551548</v>
      </c>
      <c r="AQ840" s="1" cm="1">
        <f t="array" ref="AQ840">1/SUMPRODUCT((N840:T840/100)^2)</f>
        <v>1.06720842315356</v>
      </c>
      <c r="AR840" s="1" t="s">
        <v>50</v>
      </c>
      <c r="AS840" s="6">
        <f t="shared" si="301"/>
        <v>1</v>
      </c>
      <c r="AT840" s="1">
        <v>959.85</v>
      </c>
      <c r="AU840" s="1">
        <v>1</v>
      </c>
      <c r="AV840" s="1">
        <v>60</v>
      </c>
      <c r="AW840" s="1">
        <v>499.85</v>
      </c>
      <c r="AX840" s="1">
        <v>3</v>
      </c>
      <c r="AY840" s="5">
        <f t="shared" si="302"/>
        <v>299.91</v>
      </c>
      <c r="AZ840" s="1">
        <f t="shared" si="303"/>
        <v>1.8</v>
      </c>
      <c r="BA840" s="1">
        <f t="shared" si="304"/>
        <v>1499.55</v>
      </c>
      <c r="BB840" s="1">
        <f t="shared" si="305"/>
        <v>460</v>
      </c>
      <c r="BC840" s="1" t="s">
        <v>51</v>
      </c>
      <c r="BD840" s="1">
        <v>205</v>
      </c>
      <c r="BE840" s="1" t="s">
        <v>52</v>
      </c>
      <c r="BF840" s="1" t="s">
        <v>52</v>
      </c>
      <c r="BG840" s="1">
        <v>47</v>
      </c>
      <c r="BH840" s="1">
        <f t="shared" si="306"/>
        <v>-0.0878795598270246</v>
      </c>
      <c r="BI840" s="1">
        <f t="shared" si="307"/>
        <v>0.790360449203176</v>
      </c>
    </row>
    <row r="841" spans="1:61">
      <c r="A841" s="1">
        <v>132</v>
      </c>
      <c r="B841" s="1" t="s">
        <v>53</v>
      </c>
      <c r="C841" s="1" t="str">
        <f>_xlfn.XLOOKUP(A841,All!$A:$A,All!$C:$C,"")</f>
        <v>Cu-Ni-Si</v>
      </c>
      <c r="D841" s="1">
        <v>0</v>
      </c>
      <c r="E841" s="1" t="s">
        <v>1344</v>
      </c>
      <c r="F841" s="1">
        <f t="shared" si="286"/>
        <v>95.935</v>
      </c>
      <c r="G841" s="1">
        <v>0</v>
      </c>
      <c r="H841" s="1">
        <v>0</v>
      </c>
      <c r="I841" s="1">
        <v>0</v>
      </c>
      <c r="J841" s="1">
        <v>3.3</v>
      </c>
      <c r="K841" s="1">
        <v>0.765</v>
      </c>
      <c r="L841" s="1">
        <v>0</v>
      </c>
      <c r="M841" s="1" t="s">
        <v>1345</v>
      </c>
      <c r="N841" s="1" cm="1">
        <f t="array" ref="N841">(F841/$F$4)/SUMPRODUCT($F841:$L841/$F$4:$L$4)*100</f>
        <v>94.7611259732344</v>
      </c>
      <c r="O841" s="1" cm="1">
        <f t="array" ref="O841">(G841/$G$4)/SUMPRODUCT($F841:$L841/$F$4:$L$4)*100</f>
        <v>0</v>
      </c>
      <c r="P841" s="1" cm="1">
        <f t="array" ref="P841">(H841/$H$4)/SUMPRODUCT($F841:$L841/$F$4:$L$4)*100</f>
        <v>0</v>
      </c>
      <c r="Q841" s="1" cm="1">
        <f t="array" ref="Q841">(I841/$I$4)/SUMPRODUCT($F841:$L841/$F$4:$L$4)*100</f>
        <v>0</v>
      </c>
      <c r="R841" s="1" cm="1">
        <f t="array" ref="R841">(J841/$J$4)/SUMPRODUCT($F841:$L841/$F$4:$L$4)*100</f>
        <v>3.52914077585296</v>
      </c>
      <c r="S841" s="1" cm="1">
        <f t="array" ref="S841">(K841/$K$4)/SUMPRODUCT($F841:$L841/$F$4:$L$4)*100</f>
        <v>1.70973325091266</v>
      </c>
      <c r="T841" s="1" cm="1">
        <f t="array" ref="T841">(L841/$L$4)/SUMPRODUCT($F841:$L841/$F$4:$L$4)*100</f>
        <v>0</v>
      </c>
      <c r="U841" s="1">
        <f t="shared" si="287"/>
        <v>100</v>
      </c>
      <c r="V841" s="1">
        <f t="shared" si="288"/>
        <v>4.31372549019608</v>
      </c>
      <c r="W841" s="1">
        <f t="shared" si="289"/>
        <v>4.065</v>
      </c>
      <c r="X841" s="1">
        <f t="shared" si="290"/>
        <v>2.5245</v>
      </c>
      <c r="Y841" s="1">
        <f t="shared" si="291"/>
        <v>0</v>
      </c>
      <c r="Z841" s="1">
        <f t="shared" si="292"/>
        <v>0</v>
      </c>
      <c r="AA841" s="1">
        <f t="shared" si="293"/>
        <v>0</v>
      </c>
      <c r="AB841" s="1">
        <f t="shared" si="294"/>
        <v>0</v>
      </c>
      <c r="AC841" s="1">
        <f t="shared" si="295"/>
        <v>0</v>
      </c>
      <c r="AD841" s="1">
        <f t="shared" si="296"/>
        <v>0</v>
      </c>
      <c r="AE841" s="1">
        <f t="shared" si="297"/>
        <v>0</v>
      </c>
      <c r="AF841" s="1">
        <f t="shared" si="298"/>
        <v>0</v>
      </c>
      <c r="AG841" s="1">
        <f t="shared" si="299"/>
        <v>0</v>
      </c>
      <c r="AH841" s="7">
        <f t="shared" si="300"/>
        <v>0.0523887402676561</v>
      </c>
      <c r="AI841" s="7" cm="1">
        <f t="array" ref="AI841">SQRT(SUMPRODUCT(N841:T841/100,(1-($N$4:$T$4/(SUMPRODUCT(N841:T841,$N$4:$T$4)/100)))^2))</f>
        <v>0.0180794750782352</v>
      </c>
      <c r="AJ841" s="7" cm="1">
        <f t="array" ref="AJ841">SUMPRODUCT(N841:T841,$N$3:$T$3)/100</f>
        <v>1.90035291407759</v>
      </c>
      <c r="AK841" s="7" cm="1">
        <f t="array" ref="AK841">SUMPRODUCT(N841:T841/100,($N$3:$T$3-(SUMPRODUCT(N841:T841,$N$3:$T$3)/100))^2)</f>
        <v>3.40459242969508e-6</v>
      </c>
      <c r="AL841" s="7" cm="1">
        <f t="array" ref="AL841">SUMPRODUCT(N841:T841/100,($N$2:$T$2-(SUMPRODUCT(N841:T841,$N$2:$T$2)/100))^2)</f>
        <v>0.849044152012419</v>
      </c>
      <c r="AM841" s="7" cm="1">
        <f t="array" ref="AM841">SUMPRODUCT(N841:T841,$N$2:$T$2)/100</f>
        <v>10.8450272646776</v>
      </c>
      <c r="AN841" s="1" cm="1">
        <f t="array" ref="AN841">SUMPRODUCT(N841:T841,$N$1:$T$1)/100</f>
        <v>1103.32275098746</v>
      </c>
      <c r="AO841" s="1" cm="1">
        <f t="array" ref="AO841">-8.314*SUMPRODUCT((N841:T841/100)*LN(N841:T841/100+0.000000000001))</f>
        <v>1.98352567017513</v>
      </c>
      <c r="AP841" s="1" cm="1">
        <f t="array" ref="AP841">SUMPRODUCT((N841:T841/100)^2)</f>
        <v>0.899504901812026</v>
      </c>
      <c r="AQ841" s="1" cm="1">
        <f t="array" ref="AQ841">1/SUMPRODUCT((N841:T841/100)^2)</f>
        <v>1.11172267987148</v>
      </c>
      <c r="AR841" s="1" t="s">
        <v>50</v>
      </c>
      <c r="AS841" s="6">
        <f t="shared" si="301"/>
        <v>1</v>
      </c>
      <c r="AT841" s="1">
        <v>899.85</v>
      </c>
      <c r="AU841" s="1">
        <v>1</v>
      </c>
      <c r="AV841" s="1">
        <v>60</v>
      </c>
      <c r="AW841" s="1">
        <v>449.85</v>
      </c>
      <c r="AX841" s="1">
        <v>6</v>
      </c>
      <c r="AY841" s="5">
        <f t="shared" si="302"/>
        <v>269.91</v>
      </c>
      <c r="AZ841" s="1">
        <f t="shared" si="303"/>
        <v>3.6</v>
      </c>
      <c r="BA841" s="1">
        <f t="shared" si="304"/>
        <v>2699.1</v>
      </c>
      <c r="BB841" s="1">
        <f t="shared" si="305"/>
        <v>450</v>
      </c>
      <c r="BC841" s="1" t="s">
        <v>51</v>
      </c>
      <c r="BD841" s="1">
        <v>210</v>
      </c>
      <c r="BE841" s="1" t="s">
        <v>52</v>
      </c>
      <c r="BF841" s="1" t="s">
        <v>52</v>
      </c>
      <c r="BG841" s="1">
        <v>47</v>
      </c>
      <c r="BH841" s="1">
        <f t="shared" si="306"/>
        <v>-0.023574934534199</v>
      </c>
      <c r="BI841" s="1">
        <f t="shared" si="307"/>
        <v>0.779662587096313</v>
      </c>
    </row>
    <row r="842" spans="1:61">
      <c r="A842" s="1">
        <v>513</v>
      </c>
      <c r="B842" s="1" t="s">
        <v>95</v>
      </c>
      <c r="C842" s="1" t="str">
        <f>_xlfn.XLOOKUP(A842,All!$A:$A,All!$C:$C,"")</f>
        <v>Cu-Ni-Si</v>
      </c>
      <c r="D842" s="1">
        <v>0</v>
      </c>
      <c r="E842" s="1" t="s">
        <v>1344</v>
      </c>
      <c r="F842" s="1">
        <f t="shared" si="286"/>
        <v>97.56</v>
      </c>
      <c r="G842" s="1">
        <v>0</v>
      </c>
      <c r="H842" s="1">
        <v>0</v>
      </c>
      <c r="I842" s="1">
        <v>0</v>
      </c>
      <c r="J842" s="1">
        <v>1.92</v>
      </c>
      <c r="K842" s="1">
        <v>0.52</v>
      </c>
      <c r="L842" s="1">
        <v>0</v>
      </c>
      <c r="M842" s="1" t="s">
        <v>1345</v>
      </c>
      <c r="N842" s="1" cm="1">
        <f t="array" ref="N842">(F842/$F$4)/SUMPRODUCT($F842:$L842/$F$4:$L$4)*100</f>
        <v>96.771004257419</v>
      </c>
      <c r="O842" s="1" cm="1">
        <f t="array" ref="O842">(G842/$G$4)/SUMPRODUCT($F842:$L842/$F$4:$L$4)*100</f>
        <v>0</v>
      </c>
      <c r="P842" s="1" cm="1">
        <f t="array" ref="P842">(H842/$H$4)/SUMPRODUCT($F842:$L842/$F$4:$L$4)*100</f>
        <v>0</v>
      </c>
      <c r="Q842" s="1" cm="1">
        <f t="array" ref="Q842">(I842/$I$4)/SUMPRODUCT($F842:$L842/$F$4:$L$4)*100</f>
        <v>0</v>
      </c>
      <c r="R842" s="1" cm="1">
        <f t="array" ref="R842">(J842/$J$4)/SUMPRODUCT($F842:$L842/$F$4:$L$4)*100</f>
        <v>2.06194271329089</v>
      </c>
      <c r="S842" s="1" cm="1">
        <f t="array" ref="S842">(K842/$K$4)/SUMPRODUCT($F842:$L842/$F$4:$L$4)*100</f>
        <v>1.16705302929008</v>
      </c>
      <c r="T842" s="1" cm="1">
        <f t="array" ref="T842">(L842/$L$4)/SUMPRODUCT($F842:$L842/$F$4:$L$4)*100</f>
        <v>0</v>
      </c>
      <c r="U842" s="1">
        <f t="shared" si="287"/>
        <v>100</v>
      </c>
      <c r="V842" s="1">
        <f t="shared" si="288"/>
        <v>3.69230769230769</v>
      </c>
      <c r="W842" s="1">
        <f t="shared" si="289"/>
        <v>2.44</v>
      </c>
      <c r="X842" s="1">
        <f t="shared" si="290"/>
        <v>0.9984</v>
      </c>
      <c r="Y842" s="1">
        <f t="shared" si="291"/>
        <v>0</v>
      </c>
      <c r="Z842" s="1">
        <f t="shared" si="292"/>
        <v>0</v>
      </c>
      <c r="AA842" s="1">
        <f t="shared" si="293"/>
        <v>0</v>
      </c>
      <c r="AB842" s="1">
        <f t="shared" si="294"/>
        <v>0</v>
      </c>
      <c r="AC842" s="1">
        <f t="shared" si="295"/>
        <v>0</v>
      </c>
      <c r="AD842" s="1">
        <f t="shared" si="296"/>
        <v>0</v>
      </c>
      <c r="AE842" s="1">
        <f t="shared" si="297"/>
        <v>0</v>
      </c>
      <c r="AF842" s="1">
        <f t="shared" si="298"/>
        <v>0</v>
      </c>
      <c r="AG842" s="1">
        <f t="shared" si="299"/>
        <v>0</v>
      </c>
      <c r="AH842" s="7">
        <f t="shared" si="300"/>
        <v>0.0322899574258098</v>
      </c>
      <c r="AI842" s="7" cm="1">
        <f t="array" ref="AI842">SQRT(SUMPRODUCT(N842:T842/100,(1-($N$4:$T$4/(SUMPRODUCT(N842:T842,$N$4:$T$4)/100)))^2))</f>
        <v>0.0149048058321533</v>
      </c>
      <c r="AJ842" s="7" cm="1">
        <f t="array" ref="AJ842">SUMPRODUCT(N842:T842,$N$3:$T$3)/100</f>
        <v>1.90020619427133</v>
      </c>
      <c r="AK842" s="7" cm="1">
        <f t="array" ref="AK842">SUMPRODUCT(N842:T842/100,($N$3:$T$3-(SUMPRODUCT(N842:T842,$N$3:$T$3)/100))^2)</f>
        <v>2.01942663576196e-6</v>
      </c>
      <c r="AL842" s="7" cm="1">
        <f t="array" ref="AL842">SUMPRODUCT(N842:T842/100,($N$2:$T$2-(SUMPRODUCT(N842:T842,$N$2:$T$2)/100))^2)</f>
        <v>0.582007433035524</v>
      </c>
      <c r="AM842" s="7" cm="1">
        <f t="array" ref="AM842">SUMPRODUCT(N842:T842,$N$2:$T$2)/100</f>
        <v>10.8976868608168</v>
      </c>
      <c r="AN842" s="1" cm="1">
        <f t="array" ref="AN842">SUMPRODUCT(N842:T842,$N$1:$T$1)/100</f>
        <v>1096.10106268936</v>
      </c>
      <c r="AO842" s="1" cm="1">
        <f t="array" ref="AO842">-8.314*SUMPRODUCT((N842:T842/100)*LN(N842:T842/100+0.000000000001))</f>
        <v>1.36133085464621</v>
      </c>
      <c r="AP842" s="1" cm="1">
        <f t="array" ref="AP842">SUMPRODUCT((N842:T842/100)^2)</f>
        <v>0.937024088551548</v>
      </c>
      <c r="AQ842" s="1" cm="1">
        <f t="array" ref="AQ842">1/SUMPRODUCT((N842:T842/100)^2)</f>
        <v>1.06720842315356</v>
      </c>
      <c r="AR842" s="1" t="s">
        <v>50</v>
      </c>
      <c r="AS842" s="6">
        <f t="shared" si="301"/>
        <v>1</v>
      </c>
      <c r="AT842" s="1">
        <v>959.85</v>
      </c>
      <c r="AU842" s="1">
        <v>1</v>
      </c>
      <c r="AV842" s="1">
        <v>60</v>
      </c>
      <c r="AW842" s="1">
        <v>499.85</v>
      </c>
      <c r="AX842" s="1">
        <v>2.5</v>
      </c>
      <c r="AY842" s="5">
        <f t="shared" si="302"/>
        <v>299.91</v>
      </c>
      <c r="AZ842" s="1">
        <f t="shared" si="303"/>
        <v>1.5</v>
      </c>
      <c r="BA842" s="1">
        <f t="shared" si="304"/>
        <v>1249.625</v>
      </c>
      <c r="BB842" s="1">
        <f t="shared" si="305"/>
        <v>460</v>
      </c>
      <c r="BC842" s="1" t="s">
        <v>51</v>
      </c>
      <c r="BD842" s="1">
        <v>211</v>
      </c>
      <c r="BE842" s="1" t="s">
        <v>52</v>
      </c>
      <c r="BF842" s="1" t="s">
        <v>52</v>
      </c>
      <c r="BG842" s="1">
        <v>47</v>
      </c>
      <c r="BH842" s="1">
        <f t="shared" si="306"/>
        <v>-0.0107140094756338</v>
      </c>
      <c r="BI842" s="1">
        <f t="shared" si="307"/>
        <v>0.777541657084211</v>
      </c>
    </row>
    <row r="843" spans="1:61">
      <c r="A843" s="1">
        <v>116</v>
      </c>
      <c r="B843" s="1" t="s">
        <v>53</v>
      </c>
      <c r="C843" s="1" t="str">
        <f>_xlfn.XLOOKUP(A843,All!$A:$A,All!$C:$C,"")</f>
        <v>Cu-Ni-Si</v>
      </c>
      <c r="D843" s="1">
        <v>0</v>
      </c>
      <c r="E843" s="1" t="s">
        <v>1344</v>
      </c>
      <c r="F843" s="1">
        <f t="shared" si="286"/>
        <v>95.935</v>
      </c>
      <c r="G843" s="1">
        <v>0</v>
      </c>
      <c r="H843" s="1">
        <v>0</v>
      </c>
      <c r="I843" s="1">
        <v>0</v>
      </c>
      <c r="J843" s="1">
        <v>3.3</v>
      </c>
      <c r="K843" s="1">
        <v>0.765</v>
      </c>
      <c r="L843" s="1">
        <v>0</v>
      </c>
      <c r="M843" s="1" t="s">
        <v>1345</v>
      </c>
      <c r="N843" s="1" cm="1">
        <f t="array" ref="N843">(F843/$F$4)/SUMPRODUCT($F843:$L843/$F$4:$L$4)*100</f>
        <v>94.7611259732344</v>
      </c>
      <c r="O843" s="1" cm="1">
        <f t="array" ref="O843">(G843/$G$4)/SUMPRODUCT($F843:$L843/$F$4:$L$4)*100</f>
        <v>0</v>
      </c>
      <c r="P843" s="1" cm="1">
        <f t="array" ref="P843">(H843/$H$4)/SUMPRODUCT($F843:$L843/$F$4:$L$4)*100</f>
        <v>0</v>
      </c>
      <c r="Q843" s="1" cm="1">
        <f t="array" ref="Q843">(I843/$I$4)/SUMPRODUCT($F843:$L843/$F$4:$L$4)*100</f>
        <v>0</v>
      </c>
      <c r="R843" s="1" cm="1">
        <f t="array" ref="R843">(J843/$J$4)/SUMPRODUCT($F843:$L843/$F$4:$L$4)*100</f>
        <v>3.52914077585296</v>
      </c>
      <c r="S843" s="1" cm="1">
        <f t="array" ref="S843">(K843/$K$4)/SUMPRODUCT($F843:$L843/$F$4:$L$4)*100</f>
        <v>1.70973325091266</v>
      </c>
      <c r="T843" s="1" cm="1">
        <f t="array" ref="T843">(L843/$L$4)/SUMPRODUCT($F843:$L843/$F$4:$L$4)*100</f>
        <v>0</v>
      </c>
      <c r="U843" s="1">
        <f t="shared" si="287"/>
        <v>100</v>
      </c>
      <c r="V843" s="1">
        <f t="shared" si="288"/>
        <v>4.31372549019608</v>
      </c>
      <c r="W843" s="1">
        <f t="shared" si="289"/>
        <v>4.065</v>
      </c>
      <c r="X843" s="1">
        <f t="shared" si="290"/>
        <v>2.5245</v>
      </c>
      <c r="Y843" s="1">
        <f t="shared" si="291"/>
        <v>0</v>
      </c>
      <c r="Z843" s="1">
        <f t="shared" si="292"/>
        <v>0</v>
      </c>
      <c r="AA843" s="1">
        <f t="shared" si="293"/>
        <v>0</v>
      </c>
      <c r="AB843" s="1">
        <f t="shared" si="294"/>
        <v>0</v>
      </c>
      <c r="AC843" s="1">
        <f t="shared" si="295"/>
        <v>0</v>
      </c>
      <c r="AD843" s="1">
        <f t="shared" si="296"/>
        <v>0</v>
      </c>
      <c r="AE843" s="1">
        <f t="shared" si="297"/>
        <v>0</v>
      </c>
      <c r="AF843" s="1">
        <f t="shared" si="298"/>
        <v>0</v>
      </c>
      <c r="AG843" s="1">
        <f t="shared" si="299"/>
        <v>0</v>
      </c>
      <c r="AH843" s="7">
        <f t="shared" si="300"/>
        <v>0.0523887402676561</v>
      </c>
      <c r="AI843" s="7" cm="1">
        <f t="array" ref="AI843">SQRT(SUMPRODUCT(N843:T843/100,(1-($N$4:$T$4/(SUMPRODUCT(N843:T843,$N$4:$T$4)/100)))^2))</f>
        <v>0.0180794750782352</v>
      </c>
      <c r="AJ843" s="7" cm="1">
        <f t="array" ref="AJ843">SUMPRODUCT(N843:T843,$N$3:$T$3)/100</f>
        <v>1.90035291407759</v>
      </c>
      <c r="AK843" s="7" cm="1">
        <f t="array" ref="AK843">SUMPRODUCT(N843:T843/100,($N$3:$T$3-(SUMPRODUCT(N843:T843,$N$3:$T$3)/100))^2)</f>
        <v>3.40459242969508e-6</v>
      </c>
      <c r="AL843" s="7" cm="1">
        <f t="array" ref="AL843">SUMPRODUCT(N843:T843/100,($N$2:$T$2-(SUMPRODUCT(N843:T843,$N$2:$T$2)/100))^2)</f>
        <v>0.849044152012419</v>
      </c>
      <c r="AM843" s="7" cm="1">
        <f t="array" ref="AM843">SUMPRODUCT(N843:T843,$N$2:$T$2)/100</f>
        <v>10.8450272646776</v>
      </c>
      <c r="AN843" s="1" cm="1">
        <f t="array" ref="AN843">SUMPRODUCT(N843:T843,$N$1:$T$1)/100</f>
        <v>1103.32275098746</v>
      </c>
      <c r="AO843" s="1" cm="1">
        <f t="array" ref="AO843">-8.314*SUMPRODUCT((N843:T843/100)*LN(N843:T843/100+0.000000000001))</f>
        <v>1.98352567017513</v>
      </c>
      <c r="AP843" s="1" cm="1">
        <f t="array" ref="AP843">SUMPRODUCT((N843:T843/100)^2)</f>
        <v>0.899504901812026</v>
      </c>
      <c r="AQ843" s="1" cm="1">
        <f t="array" ref="AQ843">1/SUMPRODUCT((N843:T843/100)^2)</f>
        <v>1.11172267987148</v>
      </c>
      <c r="AR843" s="1" t="s">
        <v>50</v>
      </c>
      <c r="AS843" s="6">
        <f t="shared" si="301"/>
        <v>1</v>
      </c>
      <c r="AT843" s="1">
        <v>899.85</v>
      </c>
      <c r="AU843" s="1">
        <v>1</v>
      </c>
      <c r="AV843" s="1">
        <v>60</v>
      </c>
      <c r="AW843" s="1">
        <v>449.85</v>
      </c>
      <c r="AX843" s="1">
        <v>4</v>
      </c>
      <c r="AY843" s="5">
        <f t="shared" si="302"/>
        <v>269.91</v>
      </c>
      <c r="AZ843" s="1">
        <f t="shared" si="303"/>
        <v>2.4</v>
      </c>
      <c r="BA843" s="1">
        <f t="shared" si="304"/>
        <v>1799.4</v>
      </c>
      <c r="BB843" s="1">
        <f t="shared" si="305"/>
        <v>450</v>
      </c>
      <c r="BC843" s="1" t="s">
        <v>51</v>
      </c>
      <c r="BD843" s="1">
        <v>226</v>
      </c>
      <c r="BE843" s="1" t="s">
        <v>52</v>
      </c>
      <c r="BF843" s="1" t="s">
        <v>52</v>
      </c>
      <c r="BG843" s="1">
        <v>47</v>
      </c>
      <c r="BH843" s="1">
        <f t="shared" si="306"/>
        <v>0.182199866402843</v>
      </c>
      <c r="BI843" s="1">
        <f t="shared" si="307"/>
        <v>0.74651756923174</v>
      </c>
    </row>
    <row r="844" spans="1:61">
      <c r="A844" s="1">
        <v>167</v>
      </c>
      <c r="B844" s="1" t="s">
        <v>1347</v>
      </c>
      <c r="C844" s="1" t="str">
        <f>_xlfn.XLOOKUP(A844,All!$A:$A,All!$C:$C,"")</f>
        <v>Cu-Ni-Si</v>
      </c>
      <c r="D844" s="1">
        <v>0</v>
      </c>
      <c r="E844" s="1" t="s">
        <v>1344</v>
      </c>
      <c r="F844" s="1">
        <f t="shared" si="286"/>
        <v>96.6</v>
      </c>
      <c r="G844" s="1">
        <v>0</v>
      </c>
      <c r="H844" s="1">
        <v>0</v>
      </c>
      <c r="I844" s="1">
        <v>0</v>
      </c>
      <c r="J844" s="1">
        <v>2.8</v>
      </c>
      <c r="K844" s="1">
        <v>0.6</v>
      </c>
      <c r="L844" s="1">
        <v>0</v>
      </c>
      <c r="M844" s="1" t="s">
        <v>1345</v>
      </c>
      <c r="N844" s="1" cm="1">
        <f t="array" ref="N844">(F844/$F$4)/SUMPRODUCT($F844:$L844/$F$4:$L$4)*100</f>
        <v>95.6538918382656</v>
      </c>
      <c r="O844" s="1" cm="1">
        <f t="array" ref="O844">(G844/$G$4)/SUMPRODUCT($F844:$L844/$F$4:$L$4)*100</f>
        <v>0</v>
      </c>
      <c r="P844" s="1" cm="1">
        <f t="array" ref="P844">(H844/$H$4)/SUMPRODUCT($F844:$L844/$F$4:$L$4)*100</f>
        <v>0</v>
      </c>
      <c r="Q844" s="1" cm="1">
        <f t="array" ref="Q844">(I844/$I$4)/SUMPRODUCT($F844:$L844/$F$4:$L$4)*100</f>
        <v>0</v>
      </c>
      <c r="R844" s="1" cm="1">
        <f t="array" ref="R844">(J844/$J$4)/SUMPRODUCT($F844:$L844/$F$4:$L$4)*100</f>
        <v>3.00182561866594</v>
      </c>
      <c r="S844" s="1" cm="1">
        <f t="array" ref="S844">(K844/$K$4)/SUMPRODUCT($F844:$L844/$F$4:$L$4)*100</f>
        <v>1.34428254306844</v>
      </c>
      <c r="T844" s="1" cm="1">
        <f t="array" ref="T844">(L844/$L$4)/SUMPRODUCT($F844:$L844/$F$4:$L$4)*100</f>
        <v>0</v>
      </c>
      <c r="U844" s="1">
        <f t="shared" si="287"/>
        <v>100</v>
      </c>
      <c r="V844" s="1">
        <f t="shared" si="288"/>
        <v>4.66666666666667</v>
      </c>
      <c r="W844" s="1">
        <f t="shared" si="289"/>
        <v>3.4</v>
      </c>
      <c r="X844" s="1">
        <f t="shared" si="290"/>
        <v>1.68</v>
      </c>
      <c r="Y844" s="1">
        <f t="shared" si="291"/>
        <v>0</v>
      </c>
      <c r="Z844" s="1">
        <f t="shared" si="292"/>
        <v>0</v>
      </c>
      <c r="AA844" s="1">
        <f t="shared" si="293"/>
        <v>0</v>
      </c>
      <c r="AB844" s="1">
        <f t="shared" si="294"/>
        <v>0</v>
      </c>
      <c r="AC844" s="1">
        <f t="shared" si="295"/>
        <v>0</v>
      </c>
      <c r="AD844" s="1">
        <f t="shared" si="296"/>
        <v>0</v>
      </c>
      <c r="AE844" s="1">
        <f t="shared" si="297"/>
        <v>0</v>
      </c>
      <c r="AF844" s="1">
        <f t="shared" si="298"/>
        <v>0</v>
      </c>
      <c r="AG844" s="1">
        <f t="shared" si="299"/>
        <v>0</v>
      </c>
      <c r="AH844" s="7">
        <f t="shared" si="300"/>
        <v>0.0434610816173439</v>
      </c>
      <c r="AI844" s="7" cm="1">
        <f t="array" ref="AI844">SQRT(SUMPRODUCT(N844:T844/100,(1-($N$4:$T$4/(SUMPRODUCT(N844:T844,$N$4:$T$4)/100)))^2))</f>
        <v>0.01613797766313</v>
      </c>
      <c r="AJ844" s="7" cm="1">
        <f t="array" ref="AJ844">SUMPRODUCT(N844:T844,$N$3:$T$3)/100</f>
        <v>1.90030018256187</v>
      </c>
      <c r="AK844" s="7" cm="1">
        <f t="array" ref="AK844">SUMPRODUCT(N844:T844/100,($N$3:$T$3-(SUMPRODUCT(N844:T844,$N$3:$T$3)/100))^2)</f>
        <v>2.91171604821716e-6</v>
      </c>
      <c r="AL844" s="7" cm="1">
        <f t="array" ref="AL844">SUMPRODUCT(N844:T844/100,($N$2:$T$2-(SUMPRODUCT(N844:T844,$N$2:$T$2)/100))^2)</f>
        <v>0.673311415876163</v>
      </c>
      <c r="AM844" s="7" cm="1">
        <f t="array" ref="AM844">SUMPRODUCT(N844:T844,$N$2:$T$2)/100</f>
        <v>10.8758819657986</v>
      </c>
      <c r="AN844" s="1" cm="1">
        <f t="array" ref="AN844">SUMPRODUCT(N844:T844,$N$1:$T$1)/100</f>
        <v>1100.16595956677</v>
      </c>
      <c r="AO844" s="1" cm="1">
        <f t="array" ref="AO844">-8.314*SUMPRODUCT((N844:T844/100)*LN(N844:T844/100+0.000000000001))</f>
        <v>1.70997739062783</v>
      </c>
      <c r="AP844" s="1" cm="1">
        <f t="array" ref="AP844">SUMPRODUCT((N844:T844/100)^2)</f>
        <v>0.916048507640709</v>
      </c>
      <c r="AQ844" s="1" cm="1">
        <f t="array" ref="AQ844">1/SUMPRODUCT((N844:T844/100)^2)</f>
        <v>1.09164524766872</v>
      </c>
      <c r="AR844" s="1" t="s">
        <v>54</v>
      </c>
      <c r="AS844" s="6">
        <f t="shared" si="301"/>
        <v>0</v>
      </c>
      <c r="AT844" s="1">
        <v>899.85</v>
      </c>
      <c r="AU844" s="1">
        <v>1.5</v>
      </c>
      <c r="AV844" s="1">
        <v>0</v>
      </c>
      <c r="AW844" s="1">
        <v>549.85</v>
      </c>
      <c r="AX844" s="1">
        <v>16</v>
      </c>
      <c r="AY844" s="5">
        <f t="shared" si="302"/>
        <v>0</v>
      </c>
      <c r="AZ844" s="1">
        <f t="shared" si="303"/>
        <v>0</v>
      </c>
      <c r="BA844" s="1">
        <f t="shared" si="304"/>
        <v>8797.6</v>
      </c>
      <c r="BB844" s="1">
        <f t="shared" si="305"/>
        <v>350</v>
      </c>
      <c r="BC844" s="1" t="s">
        <v>51</v>
      </c>
      <c r="BD844" s="1">
        <v>142</v>
      </c>
      <c r="BE844" s="1" t="s">
        <v>52</v>
      </c>
      <c r="BF844" s="1" t="s">
        <v>52</v>
      </c>
      <c r="BG844" s="1">
        <v>46</v>
      </c>
      <c r="BH844" s="1">
        <f t="shared" si="306"/>
        <v>-0.898117838516628</v>
      </c>
      <c r="BI844" s="1">
        <f t="shared" si="307"/>
        <v>0.94383618222052</v>
      </c>
    </row>
    <row r="845" spans="1:61">
      <c r="A845" s="1">
        <v>170</v>
      </c>
      <c r="B845" s="1" t="s">
        <v>60</v>
      </c>
      <c r="C845" s="1" t="str">
        <f>_xlfn.XLOOKUP(A845,All!$A:$A,All!$C:$C,"")</f>
        <v>Cu-Ni-Si</v>
      </c>
      <c r="D845" s="1">
        <v>0</v>
      </c>
      <c r="E845" s="1" t="s">
        <v>1344</v>
      </c>
      <c r="F845" s="1">
        <f t="shared" si="286"/>
        <v>94.93</v>
      </c>
      <c r="G845" s="1">
        <v>0</v>
      </c>
      <c r="H845" s="1">
        <v>0</v>
      </c>
      <c r="I845" s="1">
        <v>0</v>
      </c>
      <c r="J845" s="1">
        <v>4.1</v>
      </c>
      <c r="K845" s="1">
        <v>0.97</v>
      </c>
      <c r="L845" s="1">
        <v>0</v>
      </c>
      <c r="M845" s="1" t="s">
        <v>1345</v>
      </c>
      <c r="N845" s="1" cm="1">
        <f t="array" ref="N845">(F845/$F$4)/SUMPRODUCT($F845:$L845/$F$4:$L$4)*100</f>
        <v>93.4683800619352</v>
      </c>
      <c r="O845" s="1" cm="1">
        <f t="array" ref="O845">(G845/$G$4)/SUMPRODUCT($F845:$L845/$F$4:$L$4)*100</f>
        <v>0</v>
      </c>
      <c r="P845" s="1" cm="1">
        <f t="array" ref="P845">(H845/$H$4)/SUMPRODUCT($F845:$L845/$F$4:$L$4)*100</f>
        <v>0</v>
      </c>
      <c r="Q845" s="1" cm="1">
        <f t="array" ref="Q845">(I845/$I$4)/SUMPRODUCT($F845:$L845/$F$4:$L$4)*100</f>
        <v>0</v>
      </c>
      <c r="R845" s="1" cm="1">
        <f t="array" ref="R845">(J845/$J$4)/SUMPRODUCT($F845:$L845/$F$4:$L$4)*100</f>
        <v>4.37065978190263</v>
      </c>
      <c r="S845" s="1" cm="1">
        <f t="array" ref="S845">(K845/$K$4)/SUMPRODUCT($F845:$L845/$F$4:$L$4)*100</f>
        <v>2.16096015616213</v>
      </c>
      <c r="T845" s="1" cm="1">
        <f t="array" ref="T845">(L845/$L$4)/SUMPRODUCT($F845:$L845/$F$4:$L$4)*100</f>
        <v>0</v>
      </c>
      <c r="U845" s="1">
        <f t="shared" si="287"/>
        <v>100</v>
      </c>
      <c r="V845" s="1">
        <f t="shared" si="288"/>
        <v>4.22680412371134</v>
      </c>
      <c r="W845" s="1">
        <f t="shared" si="289"/>
        <v>5.07</v>
      </c>
      <c r="X845" s="1">
        <f t="shared" si="290"/>
        <v>3.977</v>
      </c>
      <c r="Y845" s="1">
        <f t="shared" si="291"/>
        <v>0</v>
      </c>
      <c r="Z845" s="1">
        <f t="shared" si="292"/>
        <v>0</v>
      </c>
      <c r="AA845" s="1">
        <f t="shared" si="293"/>
        <v>0</v>
      </c>
      <c r="AB845" s="1">
        <f t="shared" si="294"/>
        <v>0</v>
      </c>
      <c r="AC845" s="1">
        <f t="shared" si="295"/>
        <v>0</v>
      </c>
      <c r="AD845" s="1">
        <f t="shared" si="296"/>
        <v>0</v>
      </c>
      <c r="AE845" s="1">
        <f t="shared" si="297"/>
        <v>0</v>
      </c>
      <c r="AF845" s="1">
        <f t="shared" si="298"/>
        <v>0</v>
      </c>
      <c r="AG845" s="1">
        <f t="shared" si="299"/>
        <v>0</v>
      </c>
      <c r="AH845" s="7">
        <f t="shared" si="300"/>
        <v>0.0653161993806475</v>
      </c>
      <c r="AI845" s="7" cm="1">
        <f t="array" ref="AI845">SQRT(SUMPRODUCT(N845:T845/100,(1-($N$4:$T$4/(SUMPRODUCT(N845:T845,$N$4:$T$4)/100)))^2))</f>
        <v>0.0202330357678209</v>
      </c>
      <c r="AJ845" s="7" cm="1">
        <f t="array" ref="AJ845">SUMPRODUCT(N845:T845,$N$3:$T$3)/100</f>
        <v>1.90043706597819</v>
      </c>
      <c r="AK845" s="7" cm="1">
        <f t="array" ref="AK845">SUMPRODUCT(N845:T845/100,($N$3:$T$3-(SUMPRODUCT(N845:T845,$N$3:$T$3)/100))^2)</f>
        <v>4.17963311261123e-6</v>
      </c>
      <c r="AL845" s="7" cm="1">
        <f t="array" ref="AL845">SUMPRODUCT(N845:T845/100,($N$2:$T$2-(SUMPRODUCT(N845:T845,$N$2:$T$2)/100))^2)</f>
        <v>1.06456228823984</v>
      </c>
      <c r="AM845" s="7" cm="1">
        <f t="array" ref="AM845">SUMPRODUCT(N845:T845,$N$2:$T$2)/100</f>
        <v>10.8050261912496</v>
      </c>
      <c r="AN845" s="1" cm="1">
        <f t="array" ref="AN845">SUMPRODUCT(N845:T845,$N$1:$T$1)/100</f>
        <v>1107.92582026258</v>
      </c>
      <c r="AO845" s="1" cm="1">
        <f t="array" ref="AO845">-8.314*SUMPRODUCT((N845:T845/100)*LN(N845:T845/100+0.000000000001))</f>
        <v>2.35130297529331</v>
      </c>
      <c r="AP845" s="1" cm="1">
        <f t="array" ref="AP845">SUMPRODUCT((N845:T845/100)^2)</f>
        <v>0.876011048712804</v>
      </c>
      <c r="AQ845" s="1" cm="1">
        <f t="array" ref="AQ845">1/SUMPRODUCT((N845:T845/100)^2)</f>
        <v>1.14153811355391</v>
      </c>
      <c r="AR845" s="1" t="s">
        <v>54</v>
      </c>
      <c r="AS845" s="6">
        <f t="shared" si="301"/>
        <v>0</v>
      </c>
      <c r="AT845" s="1">
        <v>899.85</v>
      </c>
      <c r="AU845" s="1">
        <v>3</v>
      </c>
      <c r="AV845" s="1">
        <v>0</v>
      </c>
      <c r="AW845" s="1">
        <v>449.85</v>
      </c>
      <c r="AX845" s="1">
        <v>48</v>
      </c>
      <c r="AY845" s="5">
        <f t="shared" si="302"/>
        <v>0</v>
      </c>
      <c r="AZ845" s="1">
        <f t="shared" si="303"/>
        <v>0</v>
      </c>
      <c r="BA845" s="1">
        <f t="shared" si="304"/>
        <v>21592.8</v>
      </c>
      <c r="BB845" s="1">
        <f t="shared" si="305"/>
        <v>450</v>
      </c>
      <c r="BC845" s="1" t="s">
        <v>51</v>
      </c>
      <c r="BD845" s="1">
        <v>158</v>
      </c>
      <c r="BE845" s="1" t="s">
        <v>52</v>
      </c>
      <c r="BF845" s="1" t="s">
        <v>52</v>
      </c>
      <c r="BG845" s="1">
        <v>46</v>
      </c>
      <c r="BH845" s="1">
        <f t="shared" si="306"/>
        <v>-0.692343037579586</v>
      </c>
      <c r="BI845" s="1">
        <f t="shared" si="307"/>
        <v>0.905409565154336</v>
      </c>
    </row>
    <row r="846" spans="1:61">
      <c r="A846" s="1">
        <v>141</v>
      </c>
      <c r="B846" s="1" t="s">
        <v>53</v>
      </c>
      <c r="C846" s="1" t="str">
        <f>_xlfn.XLOOKUP(A846,All!$A:$A,All!$C:$C,"")</f>
        <v>Cu-Ni-Si</v>
      </c>
      <c r="D846" s="1">
        <v>0</v>
      </c>
      <c r="E846" s="1" t="s">
        <v>1344</v>
      </c>
      <c r="F846" s="1">
        <f t="shared" si="286"/>
        <v>96.155</v>
      </c>
      <c r="G846" s="1">
        <v>0</v>
      </c>
      <c r="H846" s="1">
        <v>0</v>
      </c>
      <c r="I846" s="1">
        <v>0</v>
      </c>
      <c r="J846" s="1">
        <v>3.3</v>
      </c>
      <c r="K846" s="1">
        <v>0.545</v>
      </c>
      <c r="L846" s="1">
        <v>0</v>
      </c>
      <c r="M846" s="1" t="s">
        <v>1345</v>
      </c>
      <c r="N846" s="1" cm="1">
        <f t="array" ref="N846">(F846/$F$4)/SUMPRODUCT($F846:$L846/$F$4:$L$4)*100</f>
        <v>95.2397528033504</v>
      </c>
      <c r="O846" s="1" cm="1">
        <f t="array" ref="O846">(G846/$G$4)/SUMPRODUCT($F846:$L846/$F$4:$L$4)*100</f>
        <v>0</v>
      </c>
      <c r="P846" s="1" cm="1">
        <f t="array" ref="P846">(H846/$H$4)/SUMPRODUCT($F846:$L846/$F$4:$L$4)*100</f>
        <v>0</v>
      </c>
      <c r="Q846" s="1" cm="1">
        <f t="array" ref="Q846">(I846/$I$4)/SUMPRODUCT($F846:$L846/$F$4:$L$4)*100</f>
        <v>0</v>
      </c>
      <c r="R846" s="1" cm="1">
        <f t="array" ref="R846">(J846/$J$4)/SUMPRODUCT($F846:$L846/$F$4:$L$4)*100</f>
        <v>3.53885067235945</v>
      </c>
      <c r="S846" s="1" cm="1">
        <f t="array" ref="S846">(K846/$K$4)/SUMPRODUCT($F846:$L846/$F$4:$L$4)*100</f>
        <v>1.22139652429014</v>
      </c>
      <c r="T846" s="1" cm="1">
        <f t="array" ref="T846">(L846/$L$4)/SUMPRODUCT($F846:$L846/$F$4:$L$4)*100</f>
        <v>0</v>
      </c>
      <c r="U846" s="1">
        <f t="shared" si="287"/>
        <v>100</v>
      </c>
      <c r="V846" s="1">
        <f t="shared" si="288"/>
        <v>6.05504587155963</v>
      </c>
      <c r="W846" s="1">
        <f t="shared" si="289"/>
        <v>3.845</v>
      </c>
      <c r="X846" s="1">
        <f t="shared" si="290"/>
        <v>1.7985</v>
      </c>
      <c r="Y846" s="1">
        <f t="shared" si="291"/>
        <v>0</v>
      </c>
      <c r="Z846" s="1">
        <f t="shared" si="292"/>
        <v>0</v>
      </c>
      <c r="AA846" s="1">
        <f t="shared" si="293"/>
        <v>0</v>
      </c>
      <c r="AB846" s="1">
        <f t="shared" si="294"/>
        <v>0</v>
      </c>
      <c r="AC846" s="1">
        <f t="shared" si="295"/>
        <v>0</v>
      </c>
      <c r="AD846" s="1">
        <f t="shared" si="296"/>
        <v>0</v>
      </c>
      <c r="AE846" s="1">
        <f t="shared" si="297"/>
        <v>0</v>
      </c>
      <c r="AF846" s="1">
        <f t="shared" si="298"/>
        <v>0</v>
      </c>
      <c r="AG846" s="1">
        <f t="shared" si="299"/>
        <v>0</v>
      </c>
      <c r="AH846" s="7">
        <f t="shared" si="300"/>
        <v>0.0476024719664959</v>
      </c>
      <c r="AI846" s="7" cm="1">
        <f t="array" ref="AI846">SQRT(SUMPRODUCT(N846:T846/100,(1-($N$4:$T$4/(SUMPRODUCT(N846:T846,$N$4:$T$4)/100)))^2))</f>
        <v>0.0156169700140932</v>
      </c>
      <c r="AJ846" s="7" cm="1">
        <f t="array" ref="AJ846">SUMPRODUCT(N846:T846,$N$3:$T$3)/100</f>
        <v>1.90035388506724</v>
      </c>
      <c r="AK846" s="7" cm="1">
        <f t="array" ref="AK846">SUMPRODUCT(N846:T846/100,($N$3:$T$3-(SUMPRODUCT(N846:T846,$N$3:$T$3)/100))^2)</f>
        <v>3.41361603154687e-6</v>
      </c>
      <c r="AL846" s="7" cm="1">
        <f t="array" ref="AL846">SUMPRODUCT(N846:T846/100,($N$2:$T$2-(SUMPRODUCT(N846:T846,$N$2:$T$2)/100))^2)</f>
        <v>0.619259314941169</v>
      </c>
      <c r="AM846" s="7" cm="1">
        <f t="array" ref="AM846">SUMPRODUCT(N846:T846,$N$2:$T$2)/100</f>
        <v>10.8791137365761</v>
      </c>
      <c r="AN846" s="1" cm="1">
        <f t="array" ref="AN846">SUMPRODUCT(N846:T846,$N$1:$T$1)/100</f>
        <v>1101.75023099199</v>
      </c>
      <c r="AO846" s="1" cm="1">
        <f t="array" ref="AO846">-8.314*SUMPRODUCT((N846:T846/100)*LN(N846:T846/100+0.000000000001))</f>
        <v>1.81662350081572</v>
      </c>
      <c r="AP846" s="1" cm="1">
        <f t="array" ref="AP846">SUMPRODUCT((N846:T846/100)^2)</f>
        <v>0.90846257875941</v>
      </c>
      <c r="AQ846" s="1" cm="1">
        <f t="array" ref="AQ846">1/SUMPRODUCT((N846:T846/100)^2)</f>
        <v>1.10076080554203</v>
      </c>
      <c r="AR846" s="1" t="s">
        <v>54</v>
      </c>
      <c r="AS846" s="6">
        <f t="shared" si="301"/>
        <v>0</v>
      </c>
      <c r="AT846" s="1">
        <v>899.85</v>
      </c>
      <c r="AU846" s="1">
        <v>1</v>
      </c>
      <c r="AV846" s="1">
        <v>0</v>
      </c>
      <c r="AW846" s="1">
        <v>499.85</v>
      </c>
      <c r="AX846" s="1">
        <v>8</v>
      </c>
      <c r="AY846" s="5">
        <f t="shared" si="302"/>
        <v>0</v>
      </c>
      <c r="AZ846" s="1">
        <f t="shared" si="303"/>
        <v>0</v>
      </c>
      <c r="BA846" s="1">
        <f t="shared" si="304"/>
        <v>3998.8</v>
      </c>
      <c r="BB846" s="1">
        <f t="shared" si="305"/>
        <v>400</v>
      </c>
      <c r="BC846" s="1" t="s">
        <v>51</v>
      </c>
      <c r="BD846" s="1">
        <v>166</v>
      </c>
      <c r="BE846" s="1" t="s">
        <v>52</v>
      </c>
      <c r="BF846" s="1" t="s">
        <v>52</v>
      </c>
      <c r="BG846" s="1">
        <v>46</v>
      </c>
      <c r="BH846" s="1">
        <f t="shared" si="306"/>
        <v>-0.589455637111065</v>
      </c>
      <c r="BI846" s="1">
        <f t="shared" si="307"/>
        <v>0.886590643030329</v>
      </c>
    </row>
    <row r="847" spans="1:61">
      <c r="A847" s="1">
        <v>1165</v>
      </c>
      <c r="B847" s="1" t="s">
        <v>100</v>
      </c>
      <c r="C847" s="1" t="str">
        <f>_xlfn.XLOOKUP(A847,All!$A:$A,All!$C:$C,"")</f>
        <v>Cu-Ni-Si</v>
      </c>
      <c r="D847" s="1">
        <v>0</v>
      </c>
      <c r="E847" s="1" t="s">
        <v>1344</v>
      </c>
      <c r="F847" s="1">
        <f t="shared" si="286"/>
        <v>92.62</v>
      </c>
      <c r="G847" s="1">
        <v>0</v>
      </c>
      <c r="H847" s="1">
        <v>0</v>
      </c>
      <c r="I847" s="1">
        <v>0</v>
      </c>
      <c r="J847" s="1">
        <v>5.94</v>
      </c>
      <c r="K847" s="1">
        <v>1.44</v>
      </c>
      <c r="L847" s="1">
        <v>0</v>
      </c>
      <c r="M847" s="1" t="s">
        <v>1345</v>
      </c>
      <c r="N847" s="1" cm="1">
        <f t="array" ref="N847">(F847/$F$4)/SUMPRODUCT($F847:$L847/$F$4:$L$4)*100</f>
        <v>90.5293736152847</v>
      </c>
      <c r="O847" s="1" cm="1">
        <f t="array" ref="O847">(G847/$G$4)/SUMPRODUCT($F847:$L847/$F$4:$L$4)*100</f>
        <v>0</v>
      </c>
      <c r="P847" s="1" cm="1">
        <f t="array" ref="P847">(H847/$H$4)/SUMPRODUCT($F847:$L847/$F$4:$L$4)*100</f>
        <v>0</v>
      </c>
      <c r="Q847" s="1" cm="1">
        <f t="array" ref="Q847">(I847/$I$4)/SUMPRODUCT($F847:$L847/$F$4:$L$4)*100</f>
        <v>0</v>
      </c>
      <c r="R847" s="1" cm="1">
        <f t="array" ref="R847">(J847/$J$4)/SUMPRODUCT($F847:$L847/$F$4:$L$4)*100</f>
        <v>6.2859814319243</v>
      </c>
      <c r="S847" s="1" cm="1">
        <f t="array" ref="S847">(K847/$K$4)/SUMPRODUCT($F847:$L847/$F$4:$L$4)*100</f>
        <v>3.184644952791</v>
      </c>
      <c r="T847" s="1" cm="1">
        <f t="array" ref="T847">(L847/$L$4)/SUMPRODUCT($F847:$L847/$F$4:$L$4)*100</f>
        <v>0</v>
      </c>
      <c r="U847" s="1">
        <f t="shared" si="287"/>
        <v>100</v>
      </c>
      <c r="V847" s="1">
        <f t="shared" si="288"/>
        <v>4.125</v>
      </c>
      <c r="W847" s="1">
        <f t="shared" si="289"/>
        <v>7.38</v>
      </c>
      <c r="X847" s="1">
        <f t="shared" si="290"/>
        <v>8.5536</v>
      </c>
      <c r="Y847" s="1">
        <f t="shared" si="291"/>
        <v>0</v>
      </c>
      <c r="Z847" s="1">
        <f t="shared" si="292"/>
        <v>0</v>
      </c>
      <c r="AA847" s="1">
        <f t="shared" si="293"/>
        <v>0</v>
      </c>
      <c r="AB847" s="1">
        <f t="shared" si="294"/>
        <v>0</v>
      </c>
      <c r="AC847" s="1">
        <f t="shared" si="295"/>
        <v>0</v>
      </c>
      <c r="AD847" s="1">
        <f t="shared" si="296"/>
        <v>0</v>
      </c>
      <c r="AE847" s="1">
        <f t="shared" si="297"/>
        <v>0</v>
      </c>
      <c r="AF847" s="1">
        <f t="shared" si="298"/>
        <v>0</v>
      </c>
      <c r="AG847" s="1">
        <f t="shared" si="299"/>
        <v>0</v>
      </c>
      <c r="AH847" s="7">
        <f t="shared" si="300"/>
        <v>0.094706263847153</v>
      </c>
      <c r="AI847" s="7" cm="1">
        <f t="array" ref="AI847">SQRT(SUMPRODUCT(N847:T847/100,(1-($N$4:$T$4/(SUMPRODUCT(N847:T847,$N$4:$T$4)/100)))^2))</f>
        <v>0.0243326476209368</v>
      </c>
      <c r="AJ847" s="7" cm="1">
        <f t="array" ref="AJ847">SUMPRODUCT(N847:T847,$N$3:$T$3)/100</f>
        <v>1.90062859814319</v>
      </c>
      <c r="AK847" s="7" cm="1">
        <f t="array" ref="AK847">SUMPRODUCT(N847:T847/100,($N$3:$T$3-(SUMPRODUCT(N847:T847,$N$3:$T$3)/100))^2)</f>
        <v>5.89084580629934e-6</v>
      </c>
      <c r="AL847" s="7" cm="1">
        <f t="array" ref="AL847">SUMPRODUCT(N847:T847/100,($N$2:$T$2-(SUMPRODUCT(N847:T847,$N$2:$T$2)/100))^2)</f>
        <v>1.54166279724471</v>
      </c>
      <c r="AM847" s="7" cm="1">
        <f t="array" ref="AM847">SUMPRODUCT(N847:T847,$N$2:$T$2)/100</f>
        <v>10.7142150389854</v>
      </c>
      <c r="AN847" s="1" cm="1">
        <f t="array" ref="AN847">SUMPRODUCT(N847:T847,$N$1:$T$1)/100</f>
        <v>1118.39160157306</v>
      </c>
      <c r="AO847" s="1" cm="1">
        <f t="array" ref="AO847">-8.314*SUMPRODUCT((N847:T847/100)*LN(N847:T847/100+0.000000000001))</f>
        <v>3.10748871540773</v>
      </c>
      <c r="AP847" s="1" cm="1">
        <f t="array" ref="AP847">SUMPRODUCT((N847:T847/100)^2)</f>
        <v>0.824522301321364</v>
      </c>
      <c r="AQ847" s="1" cm="1">
        <f t="array" ref="AQ847">1/SUMPRODUCT((N847:T847/100)^2)</f>
        <v>1.21282347172104</v>
      </c>
      <c r="AR847" s="1" t="s">
        <v>54</v>
      </c>
      <c r="AS847" s="6">
        <f t="shared" si="301"/>
        <v>0</v>
      </c>
      <c r="AT847" s="1">
        <v>979.85</v>
      </c>
      <c r="AU847" s="1">
        <v>2</v>
      </c>
      <c r="AV847" s="1">
        <v>0</v>
      </c>
      <c r="AW847" s="1">
        <v>499.85</v>
      </c>
      <c r="AX847" s="1">
        <v>7</v>
      </c>
      <c r="AY847" s="5">
        <f t="shared" si="302"/>
        <v>0</v>
      </c>
      <c r="AZ847" s="1">
        <f t="shared" si="303"/>
        <v>0</v>
      </c>
      <c r="BA847" s="1">
        <f t="shared" si="304"/>
        <v>3498.95</v>
      </c>
      <c r="BB847" s="1">
        <f t="shared" si="305"/>
        <v>480</v>
      </c>
      <c r="BC847" s="1" t="s">
        <v>51</v>
      </c>
      <c r="BD847" s="1">
        <v>177</v>
      </c>
      <c r="BE847" s="1" t="s">
        <v>52</v>
      </c>
      <c r="BF847" s="1" t="s">
        <v>734</v>
      </c>
      <c r="BG847" s="1">
        <v>46</v>
      </c>
      <c r="BH847" s="1">
        <f t="shared" si="306"/>
        <v>-0.447985461466848</v>
      </c>
      <c r="BI847" s="1">
        <f t="shared" si="307"/>
        <v>0.86118506512759</v>
      </c>
    </row>
    <row r="848" spans="1:61">
      <c r="A848" s="1">
        <v>506</v>
      </c>
      <c r="B848" s="1" t="s">
        <v>95</v>
      </c>
      <c r="C848" s="1" t="str">
        <f>_xlfn.XLOOKUP(A848,All!$A:$A,All!$C:$C,"")</f>
        <v>Cu-Ni-Si</v>
      </c>
      <c r="D848" s="1">
        <v>0</v>
      </c>
      <c r="E848" s="1" t="s">
        <v>1344</v>
      </c>
      <c r="F848" s="1">
        <f t="shared" si="286"/>
        <v>97.56</v>
      </c>
      <c r="G848" s="1">
        <v>0</v>
      </c>
      <c r="H848" s="1">
        <v>0</v>
      </c>
      <c r="I848" s="1">
        <v>0</v>
      </c>
      <c r="J848" s="1">
        <v>1.92</v>
      </c>
      <c r="K848" s="1">
        <v>0.52</v>
      </c>
      <c r="L848" s="1">
        <v>0</v>
      </c>
      <c r="M848" s="1" t="s">
        <v>1345</v>
      </c>
      <c r="N848" s="1" cm="1">
        <f t="array" ref="N848">(F848/$F$4)/SUMPRODUCT($F848:$L848/$F$4:$L$4)*100</f>
        <v>96.771004257419</v>
      </c>
      <c r="O848" s="1" cm="1">
        <f t="array" ref="O848">(G848/$G$4)/SUMPRODUCT($F848:$L848/$F$4:$L$4)*100</f>
        <v>0</v>
      </c>
      <c r="P848" s="1" cm="1">
        <f t="array" ref="P848">(H848/$H$4)/SUMPRODUCT($F848:$L848/$F$4:$L$4)*100</f>
        <v>0</v>
      </c>
      <c r="Q848" s="1" cm="1">
        <f t="array" ref="Q848">(I848/$I$4)/SUMPRODUCT($F848:$L848/$F$4:$L$4)*100</f>
        <v>0</v>
      </c>
      <c r="R848" s="1" cm="1">
        <f t="array" ref="R848">(J848/$J$4)/SUMPRODUCT($F848:$L848/$F$4:$L$4)*100</f>
        <v>2.06194271329089</v>
      </c>
      <c r="S848" s="1" cm="1">
        <f t="array" ref="S848">(K848/$K$4)/SUMPRODUCT($F848:$L848/$F$4:$L$4)*100</f>
        <v>1.16705302929008</v>
      </c>
      <c r="T848" s="1" cm="1">
        <f t="array" ref="T848">(L848/$L$4)/SUMPRODUCT($F848:$L848/$F$4:$L$4)*100</f>
        <v>0</v>
      </c>
      <c r="U848" s="1">
        <f t="shared" si="287"/>
        <v>100</v>
      </c>
      <c r="V848" s="1">
        <f t="shared" si="288"/>
        <v>3.69230769230769</v>
      </c>
      <c r="W848" s="1">
        <f t="shared" si="289"/>
        <v>2.44</v>
      </c>
      <c r="X848" s="1">
        <f t="shared" si="290"/>
        <v>0.9984</v>
      </c>
      <c r="Y848" s="1">
        <f t="shared" si="291"/>
        <v>0</v>
      </c>
      <c r="Z848" s="1">
        <f t="shared" si="292"/>
        <v>0</v>
      </c>
      <c r="AA848" s="1">
        <f t="shared" si="293"/>
        <v>0</v>
      </c>
      <c r="AB848" s="1">
        <f t="shared" si="294"/>
        <v>0</v>
      </c>
      <c r="AC848" s="1">
        <f t="shared" si="295"/>
        <v>0</v>
      </c>
      <c r="AD848" s="1">
        <f t="shared" si="296"/>
        <v>0</v>
      </c>
      <c r="AE848" s="1">
        <f t="shared" si="297"/>
        <v>0</v>
      </c>
      <c r="AF848" s="1">
        <f t="shared" si="298"/>
        <v>0</v>
      </c>
      <c r="AG848" s="1">
        <f t="shared" si="299"/>
        <v>0</v>
      </c>
      <c r="AH848" s="7">
        <f t="shared" si="300"/>
        <v>0.0322899574258098</v>
      </c>
      <c r="AI848" s="7" cm="1">
        <f t="array" ref="AI848">SQRT(SUMPRODUCT(N848:T848/100,(1-($N$4:$T$4/(SUMPRODUCT(N848:T848,$N$4:$T$4)/100)))^2))</f>
        <v>0.0149048058321533</v>
      </c>
      <c r="AJ848" s="7" cm="1">
        <f t="array" ref="AJ848">SUMPRODUCT(N848:T848,$N$3:$T$3)/100</f>
        <v>1.90020619427133</v>
      </c>
      <c r="AK848" s="7" cm="1">
        <f t="array" ref="AK848">SUMPRODUCT(N848:T848/100,($N$3:$T$3-(SUMPRODUCT(N848:T848,$N$3:$T$3)/100))^2)</f>
        <v>2.01942663576196e-6</v>
      </c>
      <c r="AL848" s="7" cm="1">
        <f t="array" ref="AL848">SUMPRODUCT(N848:T848/100,($N$2:$T$2-(SUMPRODUCT(N848:T848,$N$2:$T$2)/100))^2)</f>
        <v>0.582007433035524</v>
      </c>
      <c r="AM848" s="7" cm="1">
        <f t="array" ref="AM848">SUMPRODUCT(N848:T848,$N$2:$T$2)/100</f>
        <v>10.8976868608168</v>
      </c>
      <c r="AN848" s="1" cm="1">
        <f t="array" ref="AN848">SUMPRODUCT(N848:T848,$N$1:$T$1)/100</f>
        <v>1096.10106268936</v>
      </c>
      <c r="AO848" s="1" cm="1">
        <f t="array" ref="AO848">-8.314*SUMPRODUCT((N848:T848/100)*LN(N848:T848/100+0.000000000001))</f>
        <v>1.36133085464621</v>
      </c>
      <c r="AP848" s="1" cm="1">
        <f t="array" ref="AP848">SUMPRODUCT((N848:T848/100)^2)</f>
        <v>0.937024088551548</v>
      </c>
      <c r="AQ848" s="1" cm="1">
        <f t="array" ref="AQ848">1/SUMPRODUCT((N848:T848/100)^2)</f>
        <v>1.06720842315356</v>
      </c>
      <c r="AR848" s="1" t="s">
        <v>50</v>
      </c>
      <c r="AS848" s="6">
        <f t="shared" si="301"/>
        <v>1</v>
      </c>
      <c r="AT848" s="1">
        <v>959.85</v>
      </c>
      <c r="AU848" s="1">
        <v>1</v>
      </c>
      <c r="AV848" s="1">
        <v>60</v>
      </c>
      <c r="AW848" s="1">
        <v>499.85</v>
      </c>
      <c r="AX848" s="1">
        <v>2</v>
      </c>
      <c r="AY848" s="5">
        <f t="shared" si="302"/>
        <v>299.91</v>
      </c>
      <c r="AZ848" s="1">
        <f t="shared" si="303"/>
        <v>1.2</v>
      </c>
      <c r="BA848" s="1">
        <f t="shared" si="304"/>
        <v>999.7</v>
      </c>
      <c r="BB848" s="1">
        <f t="shared" si="305"/>
        <v>460</v>
      </c>
      <c r="BC848" s="1" t="s">
        <v>51</v>
      </c>
      <c r="BD848" s="1">
        <v>217</v>
      </c>
      <c r="BE848" s="1" t="s">
        <v>52</v>
      </c>
      <c r="BF848" s="1" t="s">
        <v>52</v>
      </c>
      <c r="BG848" s="1">
        <v>46</v>
      </c>
      <c r="BH848" s="1">
        <f t="shared" si="306"/>
        <v>0.0664515408757569</v>
      </c>
      <c r="BI848" s="1">
        <f t="shared" si="307"/>
        <v>0.774189026409601</v>
      </c>
    </row>
    <row r="849" spans="1:61">
      <c r="A849" s="1">
        <v>133</v>
      </c>
      <c r="B849" s="1" t="s">
        <v>53</v>
      </c>
      <c r="C849" s="1" t="str">
        <f>_xlfn.XLOOKUP(A849,All!$A:$A,All!$C:$C,"")</f>
        <v>Cu-Ni-Si</v>
      </c>
      <c r="D849" s="1">
        <v>0</v>
      </c>
      <c r="E849" s="1" t="s">
        <v>1344</v>
      </c>
      <c r="F849" s="1">
        <f t="shared" si="286"/>
        <v>95.935</v>
      </c>
      <c r="G849" s="1">
        <v>0</v>
      </c>
      <c r="H849" s="1">
        <v>0</v>
      </c>
      <c r="I849" s="1">
        <v>0</v>
      </c>
      <c r="J849" s="1">
        <v>3.3</v>
      </c>
      <c r="K849" s="1">
        <v>0.765</v>
      </c>
      <c r="L849" s="1">
        <v>0</v>
      </c>
      <c r="M849" s="1" t="s">
        <v>1345</v>
      </c>
      <c r="N849" s="1" cm="1">
        <f t="array" ref="N849">(F849/$F$4)/SUMPRODUCT($F849:$L849/$F$4:$L$4)*100</f>
        <v>94.7611259732344</v>
      </c>
      <c r="O849" s="1" cm="1">
        <f t="array" ref="O849">(G849/$G$4)/SUMPRODUCT($F849:$L849/$F$4:$L$4)*100</f>
        <v>0</v>
      </c>
      <c r="P849" s="1" cm="1">
        <f t="array" ref="P849">(H849/$H$4)/SUMPRODUCT($F849:$L849/$F$4:$L$4)*100</f>
        <v>0</v>
      </c>
      <c r="Q849" s="1" cm="1">
        <f t="array" ref="Q849">(I849/$I$4)/SUMPRODUCT($F849:$L849/$F$4:$L$4)*100</f>
        <v>0</v>
      </c>
      <c r="R849" s="1" cm="1">
        <f t="array" ref="R849">(J849/$J$4)/SUMPRODUCT($F849:$L849/$F$4:$L$4)*100</f>
        <v>3.52914077585296</v>
      </c>
      <c r="S849" s="1" cm="1">
        <f t="array" ref="S849">(K849/$K$4)/SUMPRODUCT($F849:$L849/$F$4:$L$4)*100</f>
        <v>1.70973325091266</v>
      </c>
      <c r="T849" s="1" cm="1">
        <f t="array" ref="T849">(L849/$L$4)/SUMPRODUCT($F849:$L849/$F$4:$L$4)*100</f>
        <v>0</v>
      </c>
      <c r="U849" s="1">
        <f t="shared" si="287"/>
        <v>100</v>
      </c>
      <c r="V849" s="1">
        <f t="shared" si="288"/>
        <v>4.31372549019608</v>
      </c>
      <c r="W849" s="1">
        <f t="shared" si="289"/>
        <v>4.065</v>
      </c>
      <c r="X849" s="1">
        <f t="shared" si="290"/>
        <v>2.5245</v>
      </c>
      <c r="Y849" s="1">
        <f t="shared" si="291"/>
        <v>0</v>
      </c>
      <c r="Z849" s="1">
        <f t="shared" si="292"/>
        <v>0</v>
      </c>
      <c r="AA849" s="1">
        <f t="shared" si="293"/>
        <v>0</v>
      </c>
      <c r="AB849" s="1">
        <f t="shared" si="294"/>
        <v>0</v>
      </c>
      <c r="AC849" s="1">
        <f t="shared" si="295"/>
        <v>0</v>
      </c>
      <c r="AD849" s="1">
        <f t="shared" si="296"/>
        <v>0</v>
      </c>
      <c r="AE849" s="1">
        <f t="shared" si="297"/>
        <v>0</v>
      </c>
      <c r="AF849" s="1">
        <f t="shared" si="298"/>
        <v>0</v>
      </c>
      <c r="AG849" s="1">
        <f t="shared" si="299"/>
        <v>0</v>
      </c>
      <c r="AH849" s="7">
        <f t="shared" si="300"/>
        <v>0.0523887402676561</v>
      </c>
      <c r="AI849" s="7" cm="1">
        <f t="array" ref="AI849">SQRT(SUMPRODUCT(N849:T849/100,(1-($N$4:$T$4/(SUMPRODUCT(N849:T849,$N$4:$T$4)/100)))^2))</f>
        <v>0.0180794750782352</v>
      </c>
      <c r="AJ849" s="7" cm="1">
        <f t="array" ref="AJ849">SUMPRODUCT(N849:T849,$N$3:$T$3)/100</f>
        <v>1.90035291407759</v>
      </c>
      <c r="AK849" s="7" cm="1">
        <f t="array" ref="AK849">SUMPRODUCT(N849:T849/100,($N$3:$T$3-(SUMPRODUCT(N849:T849,$N$3:$T$3)/100))^2)</f>
        <v>3.40459242969508e-6</v>
      </c>
      <c r="AL849" s="7" cm="1">
        <f t="array" ref="AL849">SUMPRODUCT(N849:T849/100,($N$2:$T$2-(SUMPRODUCT(N849:T849,$N$2:$T$2)/100))^2)</f>
        <v>0.849044152012419</v>
      </c>
      <c r="AM849" s="7" cm="1">
        <f t="array" ref="AM849">SUMPRODUCT(N849:T849,$N$2:$T$2)/100</f>
        <v>10.8450272646776</v>
      </c>
      <c r="AN849" s="1" cm="1">
        <f t="array" ref="AN849">SUMPRODUCT(N849:T849,$N$1:$T$1)/100</f>
        <v>1103.32275098746</v>
      </c>
      <c r="AO849" s="1" cm="1">
        <f t="array" ref="AO849">-8.314*SUMPRODUCT((N849:T849/100)*LN(N849:T849/100+0.000000000001))</f>
        <v>1.98352567017513</v>
      </c>
      <c r="AP849" s="1" cm="1">
        <f t="array" ref="AP849">SUMPRODUCT((N849:T849/100)^2)</f>
        <v>0.899504901812026</v>
      </c>
      <c r="AQ849" s="1" cm="1">
        <f t="array" ref="AQ849">1/SUMPRODUCT((N849:T849/100)^2)</f>
        <v>1.11172267987148</v>
      </c>
      <c r="AR849" s="1" t="s">
        <v>50</v>
      </c>
      <c r="AS849" s="6">
        <f t="shared" si="301"/>
        <v>1</v>
      </c>
      <c r="AT849" s="1">
        <v>899.85</v>
      </c>
      <c r="AU849" s="1">
        <v>1</v>
      </c>
      <c r="AV849" s="1">
        <v>60</v>
      </c>
      <c r="AW849" s="1">
        <v>499.85</v>
      </c>
      <c r="AX849" s="1">
        <v>6</v>
      </c>
      <c r="AY849" s="5">
        <f t="shared" si="302"/>
        <v>299.91</v>
      </c>
      <c r="AZ849" s="1">
        <f t="shared" si="303"/>
        <v>3.6</v>
      </c>
      <c r="BA849" s="1">
        <f t="shared" si="304"/>
        <v>2999.1</v>
      </c>
      <c r="BB849" s="1">
        <f t="shared" si="305"/>
        <v>400</v>
      </c>
      <c r="BC849" s="1" t="s">
        <v>51</v>
      </c>
      <c r="BD849" s="1">
        <v>165</v>
      </c>
      <c r="BE849" s="1" t="s">
        <v>52</v>
      </c>
      <c r="BF849" s="1" t="s">
        <v>52</v>
      </c>
      <c r="BG849" s="1">
        <v>45</v>
      </c>
      <c r="BH849" s="1">
        <f t="shared" si="306"/>
        <v>-0.60231656216963</v>
      </c>
      <c r="BI849" s="1">
        <f t="shared" si="307"/>
        <v>0.897063983849173</v>
      </c>
    </row>
    <row r="850" spans="1:61">
      <c r="A850" s="1">
        <v>391</v>
      </c>
      <c r="B850" s="1" t="s">
        <v>65</v>
      </c>
      <c r="C850" s="1" t="str">
        <f>_xlfn.XLOOKUP(A850,All!$A:$A,All!$C:$C,"")</f>
        <v>Cu-Ni-Si</v>
      </c>
      <c r="D850" s="1">
        <v>0</v>
      </c>
      <c r="E850" s="1" t="s">
        <v>1344</v>
      </c>
      <c r="F850" s="1">
        <f t="shared" si="286"/>
        <v>97.24</v>
      </c>
      <c r="G850" s="1">
        <v>0</v>
      </c>
      <c r="H850" s="1">
        <v>0</v>
      </c>
      <c r="I850" s="1">
        <v>0</v>
      </c>
      <c r="J850" s="1">
        <v>2.31</v>
      </c>
      <c r="K850" s="1">
        <v>0.45</v>
      </c>
      <c r="L850" s="1">
        <v>0</v>
      </c>
      <c r="M850" s="1" t="s">
        <v>1345</v>
      </c>
      <c r="N850" s="1" cm="1">
        <f t="array" ref="N850">(F850/$F$4)/SUMPRODUCT($F850:$L850/$F$4:$L$4)*100</f>
        <v>96.507330604465</v>
      </c>
      <c r="O850" s="1" cm="1">
        <f t="array" ref="O850">(G850/$G$4)/SUMPRODUCT($F850:$L850/$F$4:$L$4)*100</f>
        <v>0</v>
      </c>
      <c r="P850" s="1" cm="1">
        <f t="array" ref="P850">(H850/$H$4)/SUMPRODUCT($F850:$L850/$F$4:$L$4)*100</f>
        <v>0</v>
      </c>
      <c r="Q850" s="1" cm="1">
        <f t="array" ref="Q850">(I850/$I$4)/SUMPRODUCT($F850:$L850/$F$4:$L$4)*100</f>
        <v>0</v>
      </c>
      <c r="R850" s="1" cm="1">
        <f t="array" ref="R850">(J850/$J$4)/SUMPRODUCT($F850:$L850/$F$4:$L$4)*100</f>
        <v>2.48215697252237</v>
      </c>
      <c r="S850" s="1" cm="1">
        <f t="array" ref="S850">(K850/$K$4)/SUMPRODUCT($F850:$L850/$F$4:$L$4)*100</f>
        <v>1.01051242301262</v>
      </c>
      <c r="T850" s="1" cm="1">
        <f t="array" ref="T850">(L850/$L$4)/SUMPRODUCT($F850:$L850/$F$4:$L$4)*100</f>
        <v>0</v>
      </c>
      <c r="U850" s="1">
        <f t="shared" si="287"/>
        <v>100</v>
      </c>
      <c r="V850" s="1">
        <f t="shared" si="288"/>
        <v>5.13333333333333</v>
      </c>
      <c r="W850" s="1">
        <f t="shared" si="289"/>
        <v>2.76</v>
      </c>
      <c r="X850" s="1">
        <f t="shared" si="290"/>
        <v>1.0395</v>
      </c>
      <c r="Y850" s="1">
        <f t="shared" si="291"/>
        <v>0</v>
      </c>
      <c r="Z850" s="1">
        <f t="shared" si="292"/>
        <v>0</v>
      </c>
      <c r="AA850" s="1">
        <f t="shared" si="293"/>
        <v>0</v>
      </c>
      <c r="AB850" s="1">
        <f t="shared" si="294"/>
        <v>0</v>
      </c>
      <c r="AC850" s="1">
        <f t="shared" si="295"/>
        <v>0</v>
      </c>
      <c r="AD850" s="1">
        <f t="shared" si="296"/>
        <v>0</v>
      </c>
      <c r="AE850" s="1">
        <f t="shared" si="297"/>
        <v>0</v>
      </c>
      <c r="AF850" s="1">
        <f t="shared" si="298"/>
        <v>0</v>
      </c>
      <c r="AG850" s="1">
        <f t="shared" si="299"/>
        <v>0</v>
      </c>
      <c r="AH850" s="7">
        <f t="shared" si="300"/>
        <v>0.03492669395535</v>
      </c>
      <c r="AI850" s="7" cm="1">
        <f t="array" ref="AI850">SQRT(SUMPRODUCT(N850:T850/100,(1-($N$4:$T$4/(SUMPRODUCT(N850:T850,$N$4:$T$4)/100)))^2))</f>
        <v>0.0141011388231263</v>
      </c>
      <c r="AJ850" s="7" cm="1">
        <f t="array" ref="AJ850">SUMPRODUCT(N850:T850,$N$3:$T$3)/100</f>
        <v>1.90024821569725</v>
      </c>
      <c r="AK850" s="7" cm="1">
        <f t="array" ref="AK850">SUMPRODUCT(N850:T850/100,($N$3:$T$3-(SUMPRODUCT(N850:T850,$N$3:$T$3)/100))^2)</f>
        <v>2.42054594015996e-6</v>
      </c>
      <c r="AL850" s="7" cm="1">
        <f t="array" ref="AL850">SUMPRODUCT(N850:T850/100,($N$2:$T$2-(SUMPRODUCT(N850:T850,$N$2:$T$2)/100))^2)</f>
        <v>0.510841432788936</v>
      </c>
      <c r="AM850" s="7" cm="1">
        <f t="array" ref="AM850">SUMPRODUCT(N850:T850,$N$2:$T$2)/100</f>
        <v>10.9044425606639</v>
      </c>
      <c r="AN850" s="1" cm="1">
        <f t="array" ref="AN850">SUMPRODUCT(N850:T850,$N$1:$T$1)/100</f>
        <v>1097.14183881375</v>
      </c>
      <c r="AO850" s="1" cm="1">
        <f t="array" ref="AO850">-8.314*SUMPRODUCT((N850:T850/100)*LN(N850:T850/100+0.000000000001))</f>
        <v>1.43400904463896</v>
      </c>
      <c r="AP850" s="1" cm="1">
        <f t="array" ref="AP850">SUMPRODUCT((N850:T850/100)^2)</f>
        <v>0.932084709899281</v>
      </c>
      <c r="AQ850" s="1" cm="1">
        <f t="array" ref="AQ850">1/SUMPRODUCT((N850:T850/100)^2)</f>
        <v>1.07286386031164</v>
      </c>
      <c r="AR850" s="1" t="s">
        <v>54</v>
      </c>
      <c r="AS850" s="6">
        <f t="shared" si="301"/>
        <v>0</v>
      </c>
      <c r="AT850" s="1">
        <v>949.85</v>
      </c>
      <c r="AU850" s="1">
        <v>1</v>
      </c>
      <c r="AV850" s="1">
        <v>0</v>
      </c>
      <c r="AW850" s="1">
        <v>499.85</v>
      </c>
      <c r="AX850" s="1">
        <v>4</v>
      </c>
      <c r="AY850" s="5">
        <f t="shared" si="302"/>
        <v>0</v>
      </c>
      <c r="AZ850" s="1">
        <f t="shared" si="303"/>
        <v>0</v>
      </c>
      <c r="BA850" s="1">
        <f t="shared" si="304"/>
        <v>1999.4</v>
      </c>
      <c r="BB850" s="1">
        <f t="shared" si="305"/>
        <v>450</v>
      </c>
      <c r="BC850" s="1" t="s">
        <v>51</v>
      </c>
      <c r="BD850" s="1">
        <v>178</v>
      </c>
      <c r="BE850" s="1" t="s">
        <v>52</v>
      </c>
      <c r="BF850" s="1" t="s">
        <v>52</v>
      </c>
      <c r="BG850" s="1">
        <v>45</v>
      </c>
      <c r="BH850" s="1">
        <f t="shared" si="306"/>
        <v>-0.435124536408283</v>
      </c>
      <c r="BI850" s="1">
        <f t="shared" si="307"/>
        <v>0.867321866829216</v>
      </c>
    </row>
    <row r="851" spans="1:61">
      <c r="A851" s="1">
        <v>243</v>
      </c>
      <c r="B851" s="1" t="s">
        <v>65</v>
      </c>
      <c r="C851" s="1" t="str">
        <f>_xlfn.XLOOKUP(A851,All!$A:$A,All!$C:$C,"")</f>
        <v>Cu-Ni-Si</v>
      </c>
      <c r="D851" s="1">
        <v>0</v>
      </c>
      <c r="E851" s="1" t="s">
        <v>1344</v>
      </c>
      <c r="F851" s="1">
        <f t="shared" si="286"/>
        <v>97.12</v>
      </c>
      <c r="G851" s="1">
        <v>0</v>
      </c>
      <c r="H851" s="1">
        <v>0</v>
      </c>
      <c r="I851" s="1">
        <v>0</v>
      </c>
      <c r="J851" s="1">
        <v>2.32</v>
      </c>
      <c r="K851" s="1">
        <v>0.56</v>
      </c>
      <c r="L851" s="1">
        <v>0</v>
      </c>
      <c r="M851" s="1" t="s">
        <v>1345</v>
      </c>
      <c r="N851" s="1" cm="1">
        <f t="array" ref="N851">(F851/$F$4)/SUMPRODUCT($F851:$L851/$F$4:$L$4)*100</f>
        <v>96.2547644657907</v>
      </c>
      <c r="O851" s="1" cm="1">
        <f t="array" ref="O851">(G851/$G$4)/SUMPRODUCT($F851:$L851/$F$4:$L$4)*100</f>
        <v>0</v>
      </c>
      <c r="P851" s="1" cm="1">
        <f t="array" ref="P851">(H851/$H$4)/SUMPRODUCT($F851:$L851/$F$4:$L$4)*100</f>
        <v>0</v>
      </c>
      <c r="Q851" s="1" cm="1">
        <f t="array" ref="Q851">(I851/$I$4)/SUMPRODUCT($F851:$L851/$F$4:$L$4)*100</f>
        <v>0</v>
      </c>
      <c r="R851" s="1" cm="1">
        <f t="array" ref="R851">(J851/$J$4)/SUMPRODUCT($F851:$L851/$F$4:$L$4)*100</f>
        <v>2.48945028006633</v>
      </c>
      <c r="S851" s="1" cm="1">
        <f t="array" ref="S851">(K851/$K$4)/SUMPRODUCT($F851:$L851/$F$4:$L$4)*100</f>
        <v>1.25578525414294</v>
      </c>
      <c r="T851" s="1" cm="1">
        <f t="array" ref="T851">(L851/$L$4)/SUMPRODUCT($F851:$L851/$F$4:$L$4)*100</f>
        <v>0</v>
      </c>
      <c r="U851" s="1">
        <f t="shared" si="287"/>
        <v>100</v>
      </c>
      <c r="V851" s="1">
        <f t="shared" si="288"/>
        <v>4.14285714285714</v>
      </c>
      <c r="W851" s="1">
        <f t="shared" si="289"/>
        <v>2.88</v>
      </c>
      <c r="X851" s="1">
        <f t="shared" si="290"/>
        <v>1.2992</v>
      </c>
      <c r="Y851" s="1">
        <f t="shared" si="291"/>
        <v>0</v>
      </c>
      <c r="Z851" s="1">
        <f t="shared" si="292"/>
        <v>0</v>
      </c>
      <c r="AA851" s="1">
        <f t="shared" si="293"/>
        <v>0</v>
      </c>
      <c r="AB851" s="1">
        <f t="shared" si="294"/>
        <v>0</v>
      </c>
      <c r="AC851" s="1">
        <f t="shared" si="295"/>
        <v>0</v>
      </c>
      <c r="AD851" s="1">
        <f t="shared" si="296"/>
        <v>0</v>
      </c>
      <c r="AE851" s="1">
        <f t="shared" si="297"/>
        <v>0</v>
      </c>
      <c r="AF851" s="1">
        <f t="shared" si="298"/>
        <v>0</v>
      </c>
      <c r="AG851" s="1">
        <f t="shared" si="299"/>
        <v>0</v>
      </c>
      <c r="AH851" s="7">
        <f t="shared" si="300"/>
        <v>0.0374523553420927</v>
      </c>
      <c r="AI851" s="7" cm="1">
        <f t="array" ref="AI851">SQRT(SUMPRODUCT(N851:T851/100,(1-($N$4:$T$4/(SUMPRODUCT(N851:T851,$N$4:$T$4)/100)))^2))</f>
        <v>0.0155247099313872</v>
      </c>
      <c r="AJ851" s="7" cm="1">
        <f t="array" ref="AJ851">SUMPRODUCT(N851:T851,$N$3:$T$3)/100</f>
        <v>1.90024894502801</v>
      </c>
      <c r="AK851" s="7" cm="1">
        <f t="array" ref="AK851">SUMPRODUCT(N851:T851/100,($N$3:$T$3-(SUMPRODUCT(N851:T851,$N$3:$T$3)/100))^2)</f>
        <v>2.42747665309711e-6</v>
      </c>
      <c r="AL851" s="7" cm="1">
        <f t="array" ref="AL851">SUMPRODUCT(N851:T851/100,($N$2:$T$2-(SUMPRODUCT(N851:T851,$N$2:$T$2)/100))^2)</f>
        <v>0.627505556765171</v>
      </c>
      <c r="AM851" s="7" cm="1">
        <f t="array" ref="AM851">SUMPRODUCT(N851:T851,$N$2:$T$2)/100</f>
        <v>10.8872005294093</v>
      </c>
      <c r="AN851" s="1" cm="1">
        <f t="array" ref="AN851">SUMPRODUCT(N851:T851,$N$1:$T$1)/100</f>
        <v>1097.97673141741</v>
      </c>
      <c r="AO851" s="1" cm="1">
        <f t="array" ref="AO851">-8.314*SUMPRODUCT((N851:T851/100)*LN(N851:T851/100+0.000000000001))</f>
        <v>1.52687478670738</v>
      </c>
      <c r="AP851" s="1" cm="1">
        <f t="array" ref="AP851">SUMPRODUCT((N851:T851/100)^2)</f>
        <v>0.92727540416663</v>
      </c>
      <c r="AQ851" s="1" cm="1">
        <f t="array" ref="AQ851">1/SUMPRODUCT((N851:T851/100)^2)</f>
        <v>1.07842825929232</v>
      </c>
      <c r="AR851" s="1" t="s">
        <v>54</v>
      </c>
      <c r="AS851" s="6">
        <f t="shared" si="301"/>
        <v>0</v>
      </c>
      <c r="AT851" s="1">
        <v>949.85</v>
      </c>
      <c r="AU851" s="1">
        <v>1</v>
      </c>
      <c r="AV851" s="1">
        <v>0</v>
      </c>
      <c r="AW851" s="1">
        <v>499.85</v>
      </c>
      <c r="AX851" s="1">
        <v>0.166666667</v>
      </c>
      <c r="AY851" s="5">
        <f t="shared" si="302"/>
        <v>0</v>
      </c>
      <c r="AZ851" s="1">
        <f t="shared" si="303"/>
        <v>0</v>
      </c>
      <c r="BA851" s="1">
        <f t="shared" si="304"/>
        <v>83.30833349995</v>
      </c>
      <c r="BB851" s="1">
        <f t="shared" si="305"/>
        <v>450</v>
      </c>
      <c r="BC851" s="1" t="s">
        <v>51</v>
      </c>
      <c r="BD851" s="1">
        <v>179</v>
      </c>
      <c r="BE851" s="1" t="s">
        <v>52</v>
      </c>
      <c r="BF851" s="1" t="s">
        <v>52</v>
      </c>
      <c r="BG851" s="1">
        <v>45</v>
      </c>
      <c r="BH851" s="1">
        <f t="shared" si="306"/>
        <v>-0.422263611349718</v>
      </c>
      <c r="BI851" s="1">
        <f t="shared" si="307"/>
        <v>0.865067797277029</v>
      </c>
    </row>
    <row r="852" spans="1:61">
      <c r="A852" s="1">
        <v>344</v>
      </c>
      <c r="B852" s="1" t="s">
        <v>65</v>
      </c>
      <c r="C852" s="1" t="str">
        <f>_xlfn.XLOOKUP(A852,All!$A:$A,All!$C:$C,"")</f>
        <v>Cu-Ni-Si</v>
      </c>
      <c r="D852" s="1">
        <v>0</v>
      </c>
      <c r="E852" s="1" t="s">
        <v>1344</v>
      </c>
      <c r="F852" s="1">
        <f t="shared" si="286"/>
        <v>97.24</v>
      </c>
      <c r="G852" s="1">
        <v>0</v>
      </c>
      <c r="H852" s="1">
        <v>0</v>
      </c>
      <c r="I852" s="1">
        <v>0</v>
      </c>
      <c r="J852" s="1">
        <v>2.31</v>
      </c>
      <c r="K852" s="1">
        <v>0.45</v>
      </c>
      <c r="L852" s="1">
        <v>0</v>
      </c>
      <c r="M852" s="1" t="s">
        <v>1345</v>
      </c>
      <c r="N852" s="1" cm="1">
        <f t="array" ref="N852">(F852/$F$4)/SUMPRODUCT($F852:$L852/$F$4:$L$4)*100</f>
        <v>96.507330604465</v>
      </c>
      <c r="O852" s="1" cm="1">
        <f t="array" ref="O852">(G852/$G$4)/SUMPRODUCT($F852:$L852/$F$4:$L$4)*100</f>
        <v>0</v>
      </c>
      <c r="P852" s="1" cm="1">
        <f t="array" ref="P852">(H852/$H$4)/SUMPRODUCT($F852:$L852/$F$4:$L$4)*100</f>
        <v>0</v>
      </c>
      <c r="Q852" s="1" cm="1">
        <f t="array" ref="Q852">(I852/$I$4)/SUMPRODUCT($F852:$L852/$F$4:$L$4)*100</f>
        <v>0</v>
      </c>
      <c r="R852" s="1" cm="1">
        <f t="array" ref="R852">(J852/$J$4)/SUMPRODUCT($F852:$L852/$F$4:$L$4)*100</f>
        <v>2.48215697252237</v>
      </c>
      <c r="S852" s="1" cm="1">
        <f t="array" ref="S852">(K852/$K$4)/SUMPRODUCT($F852:$L852/$F$4:$L$4)*100</f>
        <v>1.01051242301262</v>
      </c>
      <c r="T852" s="1" cm="1">
        <f t="array" ref="T852">(L852/$L$4)/SUMPRODUCT($F852:$L852/$F$4:$L$4)*100</f>
        <v>0</v>
      </c>
      <c r="U852" s="1">
        <f t="shared" si="287"/>
        <v>100</v>
      </c>
      <c r="V852" s="1">
        <f t="shared" si="288"/>
        <v>5.13333333333333</v>
      </c>
      <c r="W852" s="1">
        <f t="shared" si="289"/>
        <v>2.76</v>
      </c>
      <c r="X852" s="1">
        <f t="shared" si="290"/>
        <v>1.0395</v>
      </c>
      <c r="Y852" s="1">
        <f t="shared" si="291"/>
        <v>0</v>
      </c>
      <c r="Z852" s="1">
        <f t="shared" si="292"/>
        <v>0</v>
      </c>
      <c r="AA852" s="1">
        <f t="shared" si="293"/>
        <v>0</v>
      </c>
      <c r="AB852" s="1">
        <f t="shared" si="294"/>
        <v>0</v>
      </c>
      <c r="AC852" s="1">
        <f t="shared" si="295"/>
        <v>0</v>
      </c>
      <c r="AD852" s="1">
        <f t="shared" si="296"/>
        <v>0</v>
      </c>
      <c r="AE852" s="1">
        <f t="shared" si="297"/>
        <v>0</v>
      </c>
      <c r="AF852" s="1">
        <f t="shared" si="298"/>
        <v>0</v>
      </c>
      <c r="AG852" s="1">
        <f t="shared" si="299"/>
        <v>0</v>
      </c>
      <c r="AH852" s="7">
        <f t="shared" si="300"/>
        <v>0.03492669395535</v>
      </c>
      <c r="AI852" s="7" cm="1">
        <f t="array" ref="AI852">SQRT(SUMPRODUCT(N852:T852/100,(1-($N$4:$T$4/(SUMPRODUCT(N852:T852,$N$4:$T$4)/100)))^2))</f>
        <v>0.0141011388231263</v>
      </c>
      <c r="AJ852" s="7" cm="1">
        <f t="array" ref="AJ852">SUMPRODUCT(N852:T852,$N$3:$T$3)/100</f>
        <v>1.90024821569725</v>
      </c>
      <c r="AK852" s="7" cm="1">
        <f t="array" ref="AK852">SUMPRODUCT(N852:T852/100,($N$3:$T$3-(SUMPRODUCT(N852:T852,$N$3:$T$3)/100))^2)</f>
        <v>2.42054594015996e-6</v>
      </c>
      <c r="AL852" s="7" cm="1">
        <f t="array" ref="AL852">SUMPRODUCT(N852:T852/100,($N$2:$T$2-(SUMPRODUCT(N852:T852,$N$2:$T$2)/100))^2)</f>
        <v>0.510841432788936</v>
      </c>
      <c r="AM852" s="7" cm="1">
        <f t="array" ref="AM852">SUMPRODUCT(N852:T852,$N$2:$T$2)/100</f>
        <v>10.9044425606639</v>
      </c>
      <c r="AN852" s="1" cm="1">
        <f t="array" ref="AN852">SUMPRODUCT(N852:T852,$N$1:$T$1)/100</f>
        <v>1097.14183881375</v>
      </c>
      <c r="AO852" s="1" cm="1">
        <f t="array" ref="AO852">-8.314*SUMPRODUCT((N852:T852/100)*LN(N852:T852/100+0.000000000001))</f>
        <v>1.43400904463896</v>
      </c>
      <c r="AP852" s="1" cm="1">
        <f t="array" ref="AP852">SUMPRODUCT((N852:T852/100)^2)</f>
        <v>0.932084709899281</v>
      </c>
      <c r="AQ852" s="1" cm="1">
        <f t="array" ref="AQ852">1/SUMPRODUCT((N852:T852/100)^2)</f>
        <v>1.07286386031164</v>
      </c>
      <c r="AR852" s="1" t="s">
        <v>54</v>
      </c>
      <c r="AS852" s="6">
        <f t="shared" si="301"/>
        <v>0</v>
      </c>
      <c r="AT852" s="1">
        <v>949.85</v>
      </c>
      <c r="AU852" s="1">
        <v>1</v>
      </c>
      <c r="AV852" s="1">
        <v>0</v>
      </c>
      <c r="AW852" s="1">
        <v>499.85</v>
      </c>
      <c r="AX852" s="1">
        <v>2</v>
      </c>
      <c r="AY852" s="5">
        <f t="shared" si="302"/>
        <v>0</v>
      </c>
      <c r="AZ852" s="1">
        <f t="shared" si="303"/>
        <v>0</v>
      </c>
      <c r="BA852" s="1">
        <f t="shared" si="304"/>
        <v>999.7</v>
      </c>
      <c r="BB852" s="1">
        <f t="shared" si="305"/>
        <v>450</v>
      </c>
      <c r="BC852" s="1" t="s">
        <v>51</v>
      </c>
      <c r="BD852" s="1">
        <v>181</v>
      </c>
      <c r="BE852" s="1" t="s">
        <v>52</v>
      </c>
      <c r="BF852" s="1" t="s">
        <v>52</v>
      </c>
      <c r="BG852" s="1">
        <v>45</v>
      </c>
      <c r="BH852" s="1">
        <f t="shared" si="306"/>
        <v>-0.396541761232588</v>
      </c>
      <c r="BI852" s="1">
        <f t="shared" si="307"/>
        <v>0.860574748101461</v>
      </c>
    </row>
    <row r="853" spans="1:61">
      <c r="A853" s="1">
        <v>154</v>
      </c>
      <c r="B853" s="1" t="s">
        <v>1347</v>
      </c>
      <c r="C853" s="1" t="str">
        <f>_xlfn.XLOOKUP(A853,All!$A:$A,All!$C:$C,"")</f>
        <v>Cu-Ni-Si</v>
      </c>
      <c r="D853" s="1">
        <v>0</v>
      </c>
      <c r="E853" s="1" t="s">
        <v>1344</v>
      </c>
      <c r="F853" s="1">
        <f t="shared" si="286"/>
        <v>96.6</v>
      </c>
      <c r="G853" s="1">
        <v>0</v>
      </c>
      <c r="H853" s="1">
        <v>0</v>
      </c>
      <c r="I853" s="1">
        <v>0</v>
      </c>
      <c r="J853" s="1">
        <v>2.8</v>
      </c>
      <c r="K853" s="1">
        <v>0.6</v>
      </c>
      <c r="L853" s="1">
        <v>0</v>
      </c>
      <c r="M853" s="1" t="s">
        <v>1345</v>
      </c>
      <c r="N853" s="1" cm="1">
        <f t="array" ref="N853">(F853/$F$4)/SUMPRODUCT($F853:$L853/$F$4:$L$4)*100</f>
        <v>95.6538918382656</v>
      </c>
      <c r="O853" s="1" cm="1">
        <f t="array" ref="O853">(G853/$G$4)/SUMPRODUCT($F853:$L853/$F$4:$L$4)*100</f>
        <v>0</v>
      </c>
      <c r="P853" s="1" cm="1">
        <f t="array" ref="P853">(H853/$H$4)/SUMPRODUCT($F853:$L853/$F$4:$L$4)*100</f>
        <v>0</v>
      </c>
      <c r="Q853" s="1" cm="1">
        <f t="array" ref="Q853">(I853/$I$4)/SUMPRODUCT($F853:$L853/$F$4:$L$4)*100</f>
        <v>0</v>
      </c>
      <c r="R853" s="1" cm="1">
        <f t="array" ref="R853">(J853/$J$4)/SUMPRODUCT($F853:$L853/$F$4:$L$4)*100</f>
        <v>3.00182561866594</v>
      </c>
      <c r="S853" s="1" cm="1">
        <f t="array" ref="S853">(K853/$K$4)/SUMPRODUCT($F853:$L853/$F$4:$L$4)*100</f>
        <v>1.34428254306844</v>
      </c>
      <c r="T853" s="1" cm="1">
        <f t="array" ref="T853">(L853/$L$4)/SUMPRODUCT($F853:$L853/$F$4:$L$4)*100</f>
        <v>0</v>
      </c>
      <c r="U853" s="1">
        <f t="shared" si="287"/>
        <v>100</v>
      </c>
      <c r="V853" s="1">
        <f t="shared" si="288"/>
        <v>4.66666666666667</v>
      </c>
      <c r="W853" s="1">
        <f t="shared" si="289"/>
        <v>3.4</v>
      </c>
      <c r="X853" s="1">
        <f t="shared" si="290"/>
        <v>1.68</v>
      </c>
      <c r="Y853" s="1">
        <f t="shared" si="291"/>
        <v>0</v>
      </c>
      <c r="Z853" s="1">
        <f t="shared" si="292"/>
        <v>0</v>
      </c>
      <c r="AA853" s="1">
        <f t="shared" si="293"/>
        <v>0</v>
      </c>
      <c r="AB853" s="1">
        <f t="shared" si="294"/>
        <v>0</v>
      </c>
      <c r="AC853" s="1">
        <f t="shared" si="295"/>
        <v>0</v>
      </c>
      <c r="AD853" s="1">
        <f t="shared" si="296"/>
        <v>0</v>
      </c>
      <c r="AE853" s="1">
        <f t="shared" si="297"/>
        <v>0</v>
      </c>
      <c r="AF853" s="1">
        <f t="shared" si="298"/>
        <v>0</v>
      </c>
      <c r="AG853" s="1">
        <f t="shared" si="299"/>
        <v>0</v>
      </c>
      <c r="AH853" s="7">
        <f t="shared" si="300"/>
        <v>0.0434610816173439</v>
      </c>
      <c r="AI853" s="7" cm="1">
        <f t="array" ref="AI853">SQRT(SUMPRODUCT(N853:T853/100,(1-($N$4:$T$4/(SUMPRODUCT(N853:T853,$N$4:$T$4)/100)))^2))</f>
        <v>0.01613797766313</v>
      </c>
      <c r="AJ853" s="7" cm="1">
        <f t="array" ref="AJ853">SUMPRODUCT(N853:T853,$N$3:$T$3)/100</f>
        <v>1.90030018256187</v>
      </c>
      <c r="AK853" s="7" cm="1">
        <f t="array" ref="AK853">SUMPRODUCT(N853:T853/100,($N$3:$T$3-(SUMPRODUCT(N853:T853,$N$3:$T$3)/100))^2)</f>
        <v>2.91171604821716e-6</v>
      </c>
      <c r="AL853" s="7" cm="1">
        <f t="array" ref="AL853">SUMPRODUCT(N853:T853/100,($N$2:$T$2-(SUMPRODUCT(N853:T853,$N$2:$T$2)/100))^2)</f>
        <v>0.673311415876163</v>
      </c>
      <c r="AM853" s="7" cm="1">
        <f t="array" ref="AM853">SUMPRODUCT(N853:T853,$N$2:$T$2)/100</f>
        <v>10.8758819657986</v>
      </c>
      <c r="AN853" s="1" cm="1">
        <f t="array" ref="AN853">SUMPRODUCT(N853:T853,$N$1:$T$1)/100</f>
        <v>1100.16595956677</v>
      </c>
      <c r="AO853" s="1" cm="1">
        <f t="array" ref="AO853">-8.314*SUMPRODUCT((N853:T853/100)*LN(N853:T853/100+0.000000000001))</f>
        <v>1.70997739062783</v>
      </c>
      <c r="AP853" s="1" cm="1">
        <f t="array" ref="AP853">SUMPRODUCT((N853:T853/100)^2)</f>
        <v>0.916048507640709</v>
      </c>
      <c r="AQ853" s="1" cm="1">
        <f t="array" ref="AQ853">1/SUMPRODUCT((N853:T853/100)^2)</f>
        <v>1.09164524766872</v>
      </c>
      <c r="AR853" s="1" t="s">
        <v>54</v>
      </c>
      <c r="AS853" s="6">
        <f t="shared" si="301"/>
        <v>0</v>
      </c>
      <c r="AT853" s="1">
        <v>899.85</v>
      </c>
      <c r="AU853" s="1">
        <v>1.5</v>
      </c>
      <c r="AV853" s="1">
        <v>0</v>
      </c>
      <c r="AW853" s="1">
        <v>499.85</v>
      </c>
      <c r="AX853" s="1">
        <v>8</v>
      </c>
      <c r="AY853" s="5">
        <f t="shared" si="302"/>
        <v>0</v>
      </c>
      <c r="AZ853" s="1">
        <f t="shared" si="303"/>
        <v>0</v>
      </c>
      <c r="BA853" s="1">
        <f t="shared" si="304"/>
        <v>3998.8</v>
      </c>
      <c r="BB853" s="1">
        <f t="shared" si="305"/>
        <v>400</v>
      </c>
      <c r="BC853" s="1" t="s">
        <v>51</v>
      </c>
      <c r="BD853" s="1">
        <v>199</v>
      </c>
      <c r="BE853" s="1" t="s">
        <v>52</v>
      </c>
      <c r="BF853" s="1" t="s">
        <v>52</v>
      </c>
      <c r="BG853" s="1">
        <v>45</v>
      </c>
      <c r="BH853" s="1">
        <f t="shared" si="306"/>
        <v>-0.165045110178415</v>
      </c>
      <c r="BI853" s="1">
        <f t="shared" si="307"/>
        <v>0.821094228516559</v>
      </c>
    </row>
    <row r="854" spans="1:61">
      <c r="A854" s="1">
        <v>525</v>
      </c>
      <c r="B854" s="1" t="s">
        <v>95</v>
      </c>
      <c r="C854" s="1" t="str">
        <f>_xlfn.XLOOKUP(A854,All!$A:$A,All!$C:$C,"")</f>
        <v>Cu-Ni-Si</v>
      </c>
      <c r="D854" s="1">
        <v>0</v>
      </c>
      <c r="E854" s="1" t="s">
        <v>1344</v>
      </c>
      <c r="F854" s="1">
        <f t="shared" si="286"/>
        <v>97.56</v>
      </c>
      <c r="G854" s="1">
        <v>0</v>
      </c>
      <c r="H854" s="1">
        <v>0</v>
      </c>
      <c r="I854" s="1">
        <v>0</v>
      </c>
      <c r="J854" s="1">
        <v>1.92</v>
      </c>
      <c r="K854" s="1">
        <v>0.52</v>
      </c>
      <c r="L854" s="1">
        <v>0</v>
      </c>
      <c r="M854" s="1" t="s">
        <v>1345</v>
      </c>
      <c r="N854" s="1" cm="1">
        <f t="array" ref="N854">(F854/$F$4)/SUMPRODUCT($F854:$L854/$F$4:$L$4)*100</f>
        <v>96.771004257419</v>
      </c>
      <c r="O854" s="1" cm="1">
        <f t="array" ref="O854">(G854/$G$4)/SUMPRODUCT($F854:$L854/$F$4:$L$4)*100</f>
        <v>0</v>
      </c>
      <c r="P854" s="1" cm="1">
        <f t="array" ref="P854">(H854/$H$4)/SUMPRODUCT($F854:$L854/$F$4:$L$4)*100</f>
        <v>0</v>
      </c>
      <c r="Q854" s="1" cm="1">
        <f t="array" ref="Q854">(I854/$I$4)/SUMPRODUCT($F854:$L854/$F$4:$L$4)*100</f>
        <v>0</v>
      </c>
      <c r="R854" s="1" cm="1">
        <f t="array" ref="R854">(J854/$J$4)/SUMPRODUCT($F854:$L854/$F$4:$L$4)*100</f>
        <v>2.06194271329089</v>
      </c>
      <c r="S854" s="1" cm="1">
        <f t="array" ref="S854">(K854/$K$4)/SUMPRODUCT($F854:$L854/$F$4:$L$4)*100</f>
        <v>1.16705302929008</v>
      </c>
      <c r="T854" s="1" cm="1">
        <f t="array" ref="T854">(L854/$L$4)/SUMPRODUCT($F854:$L854/$F$4:$L$4)*100</f>
        <v>0</v>
      </c>
      <c r="U854" s="1">
        <f t="shared" si="287"/>
        <v>100</v>
      </c>
      <c r="V854" s="1">
        <f t="shared" si="288"/>
        <v>3.69230769230769</v>
      </c>
      <c r="W854" s="1">
        <f t="shared" si="289"/>
        <v>2.44</v>
      </c>
      <c r="X854" s="1">
        <f t="shared" si="290"/>
        <v>0.9984</v>
      </c>
      <c r="Y854" s="1">
        <f t="shared" si="291"/>
        <v>0</v>
      </c>
      <c r="Z854" s="1">
        <f t="shared" si="292"/>
        <v>0</v>
      </c>
      <c r="AA854" s="1">
        <f t="shared" si="293"/>
        <v>0</v>
      </c>
      <c r="AB854" s="1">
        <f t="shared" si="294"/>
        <v>0</v>
      </c>
      <c r="AC854" s="1">
        <f t="shared" si="295"/>
        <v>0</v>
      </c>
      <c r="AD854" s="1">
        <f t="shared" si="296"/>
        <v>0</v>
      </c>
      <c r="AE854" s="1">
        <f t="shared" si="297"/>
        <v>0</v>
      </c>
      <c r="AF854" s="1">
        <f t="shared" si="298"/>
        <v>0</v>
      </c>
      <c r="AG854" s="1">
        <f t="shared" si="299"/>
        <v>0</v>
      </c>
      <c r="AH854" s="7">
        <f t="shared" si="300"/>
        <v>0.0322899574258098</v>
      </c>
      <c r="AI854" s="7" cm="1">
        <f t="array" ref="AI854">SQRT(SUMPRODUCT(N854:T854/100,(1-($N$4:$T$4/(SUMPRODUCT(N854:T854,$N$4:$T$4)/100)))^2))</f>
        <v>0.0149048058321533</v>
      </c>
      <c r="AJ854" s="7" cm="1">
        <f t="array" ref="AJ854">SUMPRODUCT(N854:T854,$N$3:$T$3)/100</f>
        <v>1.90020619427133</v>
      </c>
      <c r="AK854" s="7" cm="1">
        <f t="array" ref="AK854">SUMPRODUCT(N854:T854/100,($N$3:$T$3-(SUMPRODUCT(N854:T854,$N$3:$T$3)/100))^2)</f>
        <v>2.01942663576196e-6</v>
      </c>
      <c r="AL854" s="7" cm="1">
        <f t="array" ref="AL854">SUMPRODUCT(N854:T854/100,($N$2:$T$2-(SUMPRODUCT(N854:T854,$N$2:$T$2)/100))^2)</f>
        <v>0.582007433035524</v>
      </c>
      <c r="AM854" s="7" cm="1">
        <f t="array" ref="AM854">SUMPRODUCT(N854:T854,$N$2:$T$2)/100</f>
        <v>10.8976868608168</v>
      </c>
      <c r="AN854" s="1" cm="1">
        <f t="array" ref="AN854">SUMPRODUCT(N854:T854,$N$1:$T$1)/100</f>
        <v>1096.10106268936</v>
      </c>
      <c r="AO854" s="1" cm="1">
        <f t="array" ref="AO854">-8.314*SUMPRODUCT((N854:T854/100)*LN(N854:T854/100+0.000000000001))</f>
        <v>1.36133085464621</v>
      </c>
      <c r="AP854" s="1" cm="1">
        <f t="array" ref="AP854">SUMPRODUCT((N854:T854/100)^2)</f>
        <v>0.937024088551548</v>
      </c>
      <c r="AQ854" s="1" cm="1">
        <f t="array" ref="AQ854">1/SUMPRODUCT((N854:T854/100)^2)</f>
        <v>1.06720842315356</v>
      </c>
      <c r="AR854" s="1" t="s">
        <v>50</v>
      </c>
      <c r="AS854" s="6">
        <f t="shared" si="301"/>
        <v>1</v>
      </c>
      <c r="AT854" s="1">
        <v>959.85</v>
      </c>
      <c r="AU854" s="1">
        <v>1</v>
      </c>
      <c r="AV854" s="1">
        <v>60</v>
      </c>
      <c r="AW854" s="1">
        <v>449.85</v>
      </c>
      <c r="AX854" s="1">
        <v>4</v>
      </c>
      <c r="AY854" s="5">
        <f t="shared" si="302"/>
        <v>269.91</v>
      </c>
      <c r="AZ854" s="1">
        <f t="shared" si="303"/>
        <v>2.4</v>
      </c>
      <c r="BA854" s="1">
        <f t="shared" si="304"/>
        <v>1799.4</v>
      </c>
      <c r="BB854" s="1">
        <f t="shared" si="305"/>
        <v>510</v>
      </c>
      <c r="BC854" s="1" t="s">
        <v>51</v>
      </c>
      <c r="BD854" s="1">
        <v>215</v>
      </c>
      <c r="BE854" s="1" t="s">
        <v>52</v>
      </c>
      <c r="BF854" s="1" t="s">
        <v>52</v>
      </c>
      <c r="BG854" s="1">
        <v>45</v>
      </c>
      <c r="BH854" s="1">
        <f t="shared" si="306"/>
        <v>0.0407296907586267</v>
      </c>
      <c r="BI854" s="1">
        <f t="shared" si="307"/>
        <v>0.787590206185008</v>
      </c>
    </row>
    <row r="855" spans="1:61">
      <c r="A855" s="1">
        <v>109</v>
      </c>
      <c r="B855" s="1" t="s">
        <v>53</v>
      </c>
      <c r="C855" s="1" t="str">
        <f>_xlfn.XLOOKUP(A855,All!$A:$A,All!$C:$C,"")</f>
        <v>Cu-Ni-Si</v>
      </c>
      <c r="D855" s="1">
        <v>0</v>
      </c>
      <c r="E855" s="1" t="s">
        <v>1344</v>
      </c>
      <c r="F855" s="1">
        <f t="shared" si="286"/>
        <v>96.075</v>
      </c>
      <c r="G855" s="1">
        <v>0</v>
      </c>
      <c r="H855" s="1">
        <v>0</v>
      </c>
      <c r="I855" s="1">
        <v>0</v>
      </c>
      <c r="J855" s="1">
        <v>3.3</v>
      </c>
      <c r="K855" s="1">
        <v>0.625</v>
      </c>
      <c r="L855" s="1">
        <v>0</v>
      </c>
      <c r="M855" s="1" t="s">
        <v>1345</v>
      </c>
      <c r="N855" s="1" cm="1">
        <f t="array" ref="N855">(F855/$F$4)/SUMPRODUCT($F855:$L855/$F$4:$L$4)*100</f>
        <v>95.0654022578074</v>
      </c>
      <c r="O855" s="1" cm="1">
        <f t="array" ref="O855">(G855/$G$4)/SUMPRODUCT($F855:$L855/$F$4:$L$4)*100</f>
        <v>0</v>
      </c>
      <c r="P855" s="1" cm="1">
        <f t="array" ref="P855">(H855/$H$4)/SUMPRODUCT($F855:$L855/$F$4:$L$4)*100</f>
        <v>0</v>
      </c>
      <c r="Q855" s="1" cm="1">
        <f t="array" ref="Q855">(I855/$I$4)/SUMPRODUCT($F855:$L855/$F$4:$L$4)*100</f>
        <v>0</v>
      </c>
      <c r="R855" s="1" cm="1">
        <f t="array" ref="R855">(J855/$J$4)/SUMPRODUCT($F855:$L855/$F$4:$L$4)*100</f>
        <v>3.53531362502622</v>
      </c>
      <c r="S855" s="1" cm="1">
        <f t="array" ref="S855">(K855/$K$4)/SUMPRODUCT($F855:$L855/$F$4:$L$4)*100</f>
        <v>1.39928411716639</v>
      </c>
      <c r="T855" s="1" cm="1">
        <f t="array" ref="T855">(L855/$L$4)/SUMPRODUCT($F855:$L855/$F$4:$L$4)*100</f>
        <v>0</v>
      </c>
      <c r="U855" s="1">
        <f t="shared" si="287"/>
        <v>100</v>
      </c>
      <c r="V855" s="1">
        <f t="shared" si="288"/>
        <v>5.28</v>
      </c>
      <c r="W855" s="1">
        <f t="shared" si="289"/>
        <v>3.925</v>
      </c>
      <c r="X855" s="1">
        <f t="shared" si="290"/>
        <v>2.0625</v>
      </c>
      <c r="Y855" s="1">
        <f t="shared" si="291"/>
        <v>0</v>
      </c>
      <c r="Z855" s="1">
        <f t="shared" si="292"/>
        <v>0</v>
      </c>
      <c r="AA855" s="1">
        <f t="shared" si="293"/>
        <v>0</v>
      </c>
      <c r="AB855" s="1">
        <f t="shared" si="294"/>
        <v>0</v>
      </c>
      <c r="AC855" s="1">
        <f t="shared" si="295"/>
        <v>0</v>
      </c>
      <c r="AD855" s="1">
        <f t="shared" si="296"/>
        <v>0</v>
      </c>
      <c r="AE855" s="1">
        <f t="shared" si="297"/>
        <v>0</v>
      </c>
      <c r="AF855" s="1">
        <f t="shared" si="298"/>
        <v>0</v>
      </c>
      <c r="AG855" s="1">
        <f t="shared" si="299"/>
        <v>0</v>
      </c>
      <c r="AH855" s="7">
        <f t="shared" si="300"/>
        <v>0.0493459774219261</v>
      </c>
      <c r="AI855" s="7" cm="1">
        <f t="array" ref="AI855">SQRT(SUMPRODUCT(N855:T855/100,(1-($N$4:$T$4/(SUMPRODUCT(N855:T855,$N$4:$T$4)/100)))^2))</f>
        <v>0.0165586367170808</v>
      </c>
      <c r="AJ855" s="7" cm="1">
        <f t="array" ref="AJ855">SUMPRODUCT(N855:T855,$N$3:$T$3)/100</f>
        <v>1.9003535313625</v>
      </c>
      <c r="AK855" s="7" cm="1">
        <f t="array" ref="AK855">SUMPRODUCT(N855:T855/100,($N$3:$T$3-(SUMPRODUCT(N855:T855,$N$3:$T$3)/100))^2)</f>
        <v>3.41032920075327e-6</v>
      </c>
      <c r="AL855" s="7" cm="1">
        <f t="array" ref="AL855">SUMPRODUCT(N855:T855/100,($N$2:$T$2-(SUMPRODUCT(N855:T855,$N$2:$T$2)/100))^2)</f>
        <v>0.703232657333769</v>
      </c>
      <c r="AM855" s="7" cm="1">
        <f t="array" ref="AM855">SUMPRODUCT(N855:T855,$N$2:$T$2)/100</f>
        <v>10.8666969755481</v>
      </c>
      <c r="AN855" s="1" cm="1">
        <f t="array" ref="AN855">SUMPRODUCT(N855:T855,$N$1:$T$1)/100</f>
        <v>1102.32305662949</v>
      </c>
      <c r="AO855" s="1" cm="1">
        <f t="array" ref="AO855">-8.314*SUMPRODUCT((N855:T855/100)*LN(N855:T855/100+0.000000000001))</f>
        <v>1.87904294749731</v>
      </c>
      <c r="AP855" s="1" cm="1">
        <f t="array" ref="AP855">SUMPRODUCT((N855:T855/100)^2)</f>
        <v>0.905188714490658</v>
      </c>
      <c r="AQ855" s="1" cm="1">
        <f t="array" ref="AQ855">1/SUMPRODUCT((N855:T855/100)^2)</f>
        <v>1.10474201013729</v>
      </c>
      <c r="AR855" s="1" t="s">
        <v>54</v>
      </c>
      <c r="AS855" s="6">
        <f t="shared" si="301"/>
        <v>0</v>
      </c>
      <c r="AT855" s="1">
        <v>899.85</v>
      </c>
      <c r="AU855" s="1">
        <v>1</v>
      </c>
      <c r="AV855" s="1">
        <v>0</v>
      </c>
      <c r="AW855" s="1">
        <v>499.85</v>
      </c>
      <c r="AX855" s="1">
        <v>4</v>
      </c>
      <c r="AY855" s="5">
        <f t="shared" si="302"/>
        <v>0</v>
      </c>
      <c r="AZ855" s="1">
        <f t="shared" si="303"/>
        <v>0</v>
      </c>
      <c r="BA855" s="1">
        <f t="shared" si="304"/>
        <v>1999.4</v>
      </c>
      <c r="BB855" s="1">
        <f t="shared" si="305"/>
        <v>400</v>
      </c>
      <c r="BC855" s="1" t="s">
        <v>51</v>
      </c>
      <c r="BD855" s="1">
        <v>221</v>
      </c>
      <c r="BE855" s="1" t="s">
        <v>52</v>
      </c>
      <c r="BF855" s="1" t="s">
        <v>52</v>
      </c>
      <c r="BG855" s="1">
        <v>45</v>
      </c>
      <c r="BH855" s="1">
        <f t="shared" si="306"/>
        <v>0.117895241110017</v>
      </c>
      <c r="BI855" s="1">
        <f t="shared" si="307"/>
        <v>0.775453968442856</v>
      </c>
    </row>
    <row r="856" spans="1:61">
      <c r="A856" s="1">
        <v>155</v>
      </c>
      <c r="B856" s="1" t="s">
        <v>1347</v>
      </c>
      <c r="C856" s="1" t="str">
        <f>_xlfn.XLOOKUP(A856,All!$A:$A,All!$C:$C,"")</f>
        <v>Cu-Ni-Si</v>
      </c>
      <c r="D856" s="1">
        <v>0</v>
      </c>
      <c r="E856" s="1" t="s">
        <v>1344</v>
      </c>
      <c r="F856" s="1">
        <f t="shared" si="286"/>
        <v>96.6</v>
      </c>
      <c r="G856" s="1">
        <v>0</v>
      </c>
      <c r="H856" s="1">
        <v>0</v>
      </c>
      <c r="I856" s="1">
        <v>0</v>
      </c>
      <c r="J856" s="1">
        <v>2.8</v>
      </c>
      <c r="K856" s="1">
        <v>0.6</v>
      </c>
      <c r="L856" s="1">
        <v>0</v>
      </c>
      <c r="M856" s="1" t="s">
        <v>1345</v>
      </c>
      <c r="N856" s="1" cm="1">
        <f t="array" ref="N856">(F856/$F$4)/SUMPRODUCT($F856:$L856/$F$4:$L$4)*100</f>
        <v>95.6538918382656</v>
      </c>
      <c r="O856" s="1" cm="1">
        <f t="array" ref="O856">(G856/$G$4)/SUMPRODUCT($F856:$L856/$F$4:$L$4)*100</f>
        <v>0</v>
      </c>
      <c r="P856" s="1" cm="1">
        <f t="array" ref="P856">(H856/$H$4)/SUMPRODUCT($F856:$L856/$F$4:$L$4)*100</f>
        <v>0</v>
      </c>
      <c r="Q856" s="1" cm="1">
        <f t="array" ref="Q856">(I856/$I$4)/SUMPRODUCT($F856:$L856/$F$4:$L$4)*100</f>
        <v>0</v>
      </c>
      <c r="R856" s="1" cm="1">
        <f t="array" ref="R856">(J856/$J$4)/SUMPRODUCT($F856:$L856/$F$4:$L$4)*100</f>
        <v>3.00182561866594</v>
      </c>
      <c r="S856" s="1" cm="1">
        <f t="array" ref="S856">(K856/$K$4)/SUMPRODUCT($F856:$L856/$F$4:$L$4)*100</f>
        <v>1.34428254306844</v>
      </c>
      <c r="T856" s="1" cm="1">
        <f t="array" ref="T856">(L856/$L$4)/SUMPRODUCT($F856:$L856/$F$4:$L$4)*100</f>
        <v>0</v>
      </c>
      <c r="U856" s="1">
        <f t="shared" si="287"/>
        <v>100</v>
      </c>
      <c r="V856" s="1">
        <f t="shared" si="288"/>
        <v>4.66666666666667</v>
      </c>
      <c r="W856" s="1">
        <f t="shared" si="289"/>
        <v>3.4</v>
      </c>
      <c r="X856" s="1">
        <f t="shared" si="290"/>
        <v>1.68</v>
      </c>
      <c r="Y856" s="1">
        <f t="shared" si="291"/>
        <v>0</v>
      </c>
      <c r="Z856" s="1">
        <f t="shared" si="292"/>
        <v>0</v>
      </c>
      <c r="AA856" s="1">
        <f t="shared" si="293"/>
        <v>0</v>
      </c>
      <c r="AB856" s="1">
        <f t="shared" si="294"/>
        <v>0</v>
      </c>
      <c r="AC856" s="1">
        <f t="shared" si="295"/>
        <v>0</v>
      </c>
      <c r="AD856" s="1">
        <f t="shared" si="296"/>
        <v>0</v>
      </c>
      <c r="AE856" s="1">
        <f t="shared" si="297"/>
        <v>0</v>
      </c>
      <c r="AF856" s="1">
        <f t="shared" si="298"/>
        <v>0</v>
      </c>
      <c r="AG856" s="1">
        <f t="shared" si="299"/>
        <v>0</v>
      </c>
      <c r="AH856" s="7">
        <f t="shared" si="300"/>
        <v>0.0434610816173439</v>
      </c>
      <c r="AI856" s="7" cm="1">
        <f t="array" ref="AI856">SQRT(SUMPRODUCT(N856:T856/100,(1-($N$4:$T$4/(SUMPRODUCT(N856:T856,$N$4:$T$4)/100)))^2))</f>
        <v>0.01613797766313</v>
      </c>
      <c r="AJ856" s="7" cm="1">
        <f t="array" ref="AJ856">SUMPRODUCT(N856:T856,$N$3:$T$3)/100</f>
        <v>1.90030018256187</v>
      </c>
      <c r="AK856" s="7" cm="1">
        <f t="array" ref="AK856">SUMPRODUCT(N856:T856/100,($N$3:$T$3-(SUMPRODUCT(N856:T856,$N$3:$T$3)/100))^2)</f>
        <v>2.91171604821716e-6</v>
      </c>
      <c r="AL856" s="7" cm="1">
        <f t="array" ref="AL856">SUMPRODUCT(N856:T856/100,($N$2:$T$2-(SUMPRODUCT(N856:T856,$N$2:$T$2)/100))^2)</f>
        <v>0.673311415876163</v>
      </c>
      <c r="AM856" s="7" cm="1">
        <f t="array" ref="AM856">SUMPRODUCT(N856:T856,$N$2:$T$2)/100</f>
        <v>10.8758819657986</v>
      </c>
      <c r="AN856" s="1" cm="1">
        <f t="array" ref="AN856">SUMPRODUCT(N856:T856,$N$1:$T$1)/100</f>
        <v>1100.16595956677</v>
      </c>
      <c r="AO856" s="1" cm="1">
        <f t="array" ref="AO856">-8.314*SUMPRODUCT((N856:T856/100)*LN(N856:T856/100+0.000000000001))</f>
        <v>1.70997739062783</v>
      </c>
      <c r="AP856" s="1" cm="1">
        <f t="array" ref="AP856">SUMPRODUCT((N856:T856/100)^2)</f>
        <v>0.916048507640709</v>
      </c>
      <c r="AQ856" s="1" cm="1">
        <f t="array" ref="AQ856">1/SUMPRODUCT((N856:T856/100)^2)</f>
        <v>1.09164524766872</v>
      </c>
      <c r="AR856" s="1" t="s">
        <v>54</v>
      </c>
      <c r="AS856" s="6">
        <f t="shared" si="301"/>
        <v>0</v>
      </c>
      <c r="AT856" s="1">
        <v>899.85</v>
      </c>
      <c r="AU856" s="1">
        <v>1.5</v>
      </c>
      <c r="AV856" s="1">
        <v>0</v>
      </c>
      <c r="AW856" s="1">
        <v>549.85</v>
      </c>
      <c r="AX856" s="1">
        <v>8</v>
      </c>
      <c r="AY856" s="5">
        <f t="shared" si="302"/>
        <v>0</v>
      </c>
      <c r="AZ856" s="1">
        <f t="shared" si="303"/>
        <v>0</v>
      </c>
      <c r="BA856" s="1">
        <f t="shared" si="304"/>
        <v>4398.8</v>
      </c>
      <c r="BB856" s="1">
        <f t="shared" si="305"/>
        <v>350</v>
      </c>
      <c r="BC856" s="1" t="s">
        <v>51</v>
      </c>
      <c r="BD856" s="1">
        <v>159</v>
      </c>
      <c r="BE856" s="1" t="s">
        <v>52</v>
      </c>
      <c r="BF856" s="1" t="s">
        <v>52</v>
      </c>
      <c r="BG856" s="1">
        <v>44</v>
      </c>
      <c r="BH856" s="1">
        <f t="shared" si="306"/>
        <v>-0.679482112521021</v>
      </c>
      <c r="BI856" s="1">
        <f t="shared" si="307"/>
        <v>0.919162757835833</v>
      </c>
    </row>
    <row r="857" spans="1:61">
      <c r="A857" s="1">
        <v>319</v>
      </c>
      <c r="B857" s="1" t="s">
        <v>65</v>
      </c>
      <c r="C857" s="1" t="str">
        <f>_xlfn.XLOOKUP(A857,All!$A:$A,All!$C:$C,"")</f>
        <v>Cu-Ni-Si</v>
      </c>
      <c r="D857" s="1">
        <v>0</v>
      </c>
      <c r="E857" s="1" t="s">
        <v>1344</v>
      </c>
      <c r="F857" s="1">
        <f t="shared" si="286"/>
        <v>93.89</v>
      </c>
      <c r="G857" s="1">
        <v>0</v>
      </c>
      <c r="H857" s="1">
        <v>0</v>
      </c>
      <c r="I857" s="1">
        <v>0</v>
      </c>
      <c r="J857" s="1">
        <v>2.3</v>
      </c>
      <c r="K857" s="1">
        <v>3.81</v>
      </c>
      <c r="L857" s="1">
        <v>0</v>
      </c>
      <c r="M857" s="1" t="s">
        <v>1345</v>
      </c>
      <c r="N857" s="1" cm="1">
        <f t="array" ref="N857">(F857/$F$4)/SUMPRODUCT($F857:$L857/$F$4:$L$4)*100</f>
        <v>89.4183667266651</v>
      </c>
      <c r="O857" s="1" cm="1">
        <f t="array" ref="O857">(G857/$G$4)/SUMPRODUCT($F857:$L857/$F$4:$L$4)*100</f>
        <v>0</v>
      </c>
      <c r="P857" s="1" cm="1">
        <f t="array" ref="P857">(H857/$H$4)/SUMPRODUCT($F857:$L857/$F$4:$L$4)*100</f>
        <v>0</v>
      </c>
      <c r="Q857" s="1" cm="1">
        <f t="array" ref="Q857">(I857/$I$4)/SUMPRODUCT($F857:$L857/$F$4:$L$4)*100</f>
        <v>0</v>
      </c>
      <c r="R857" s="1" cm="1">
        <f t="array" ref="R857">(J857/$J$4)/SUMPRODUCT($F857:$L857/$F$4:$L$4)*100</f>
        <v>2.3715765095474</v>
      </c>
      <c r="S857" s="1" cm="1">
        <f t="array" ref="S857">(K857/$K$4)/SUMPRODUCT($F857:$L857/$F$4:$L$4)*100</f>
        <v>8.21005676378753</v>
      </c>
      <c r="T857" s="1" cm="1">
        <f t="array" ref="T857">(L857/$L$4)/SUMPRODUCT($F857:$L857/$F$4:$L$4)*100</f>
        <v>0</v>
      </c>
      <c r="U857" s="1">
        <f t="shared" si="287"/>
        <v>100</v>
      </c>
      <c r="V857" s="1">
        <f t="shared" si="288"/>
        <v>0.603674540682415</v>
      </c>
      <c r="W857" s="1">
        <f t="shared" si="289"/>
        <v>6.11</v>
      </c>
      <c r="X857" s="1">
        <f t="shared" si="290"/>
        <v>8.763</v>
      </c>
      <c r="Y857" s="1">
        <f t="shared" si="291"/>
        <v>0</v>
      </c>
      <c r="Z857" s="1">
        <f t="shared" si="292"/>
        <v>0</v>
      </c>
      <c r="AA857" s="1">
        <f t="shared" si="293"/>
        <v>0</v>
      </c>
      <c r="AB857" s="1">
        <f t="shared" si="294"/>
        <v>0</v>
      </c>
      <c r="AC857" s="1">
        <f t="shared" si="295"/>
        <v>0</v>
      </c>
      <c r="AD857" s="1">
        <f t="shared" si="296"/>
        <v>0</v>
      </c>
      <c r="AE857" s="1">
        <f t="shared" si="297"/>
        <v>0</v>
      </c>
      <c r="AF857" s="1">
        <f t="shared" si="298"/>
        <v>0</v>
      </c>
      <c r="AG857" s="1">
        <f t="shared" si="299"/>
        <v>0</v>
      </c>
      <c r="AH857" s="7">
        <f t="shared" si="300"/>
        <v>0.105816332733349</v>
      </c>
      <c r="AI857" s="7" cm="1">
        <f t="array" ref="AI857">SQRT(SUMPRODUCT(N857:T857/100,(1-($N$4:$T$4/(SUMPRODUCT(N857:T857,$N$4:$T$4)/100)))^2))</f>
        <v>0.0369783476591404</v>
      </c>
      <c r="AJ857" s="7" cm="1">
        <f t="array" ref="AJ857">SUMPRODUCT(N857:T857,$N$3:$T$3)/100</f>
        <v>1.90023715765095</v>
      </c>
      <c r="AK857" s="7" cm="1">
        <f t="array" ref="AK857">SUMPRODUCT(N857:T857/100,($N$3:$T$3-(SUMPRODUCT(N857:T857,$N$3:$T$3)/100))^2)</f>
        <v>2.31533275814103e-6</v>
      </c>
      <c r="AL857" s="7" cm="1">
        <f t="array" ref="AL857">SUMPRODUCT(N857:T857/100,($N$2:$T$2-(SUMPRODUCT(N857:T857,$N$2:$T$2)/100))^2)</f>
        <v>3.68853739585242</v>
      </c>
      <c r="AM857" s="7" cm="1">
        <f t="array" ref="AM857">SUMPRODUCT(N857:T857,$N$2:$T$2)/100</f>
        <v>10.4015802614394</v>
      </c>
      <c r="AN857" s="1" cm="1">
        <f t="array" ref="AN857">SUMPRODUCT(N857:T857,$N$1:$T$1)/100</f>
        <v>1120.44613004462</v>
      </c>
      <c r="AO857" s="1" cm="1">
        <f t="array" ref="AO857">-8.314*SUMPRODUCT((N857:T857/100)*LN(N857:T857/100+0.000000000001))</f>
        <v>3.27555194182165</v>
      </c>
      <c r="AP857" s="1" cm="1">
        <f t="array" ref="AP857">SUMPRODUCT((N857:T857/100)^2)</f>
        <v>0.806867371526961</v>
      </c>
      <c r="AQ857" s="1" cm="1">
        <f t="array" ref="AQ857">1/SUMPRODUCT((N857:T857/100)^2)</f>
        <v>1.23936105894026</v>
      </c>
      <c r="AR857" s="1" t="s">
        <v>54</v>
      </c>
      <c r="AS857" s="6">
        <f t="shared" si="301"/>
        <v>0</v>
      </c>
      <c r="AT857" s="1">
        <v>949.85</v>
      </c>
      <c r="AU857" s="1">
        <v>1</v>
      </c>
      <c r="AV857" s="1">
        <v>0</v>
      </c>
      <c r="AW857" s="1">
        <v>499.85</v>
      </c>
      <c r="AX857" s="1">
        <v>1</v>
      </c>
      <c r="AY857" s="5">
        <f t="shared" si="302"/>
        <v>0</v>
      </c>
      <c r="AZ857" s="1">
        <f t="shared" si="303"/>
        <v>0</v>
      </c>
      <c r="BA857" s="1">
        <f t="shared" si="304"/>
        <v>499.85</v>
      </c>
      <c r="BB857" s="1">
        <f t="shared" si="305"/>
        <v>450</v>
      </c>
      <c r="BC857" s="1" t="s">
        <v>51</v>
      </c>
      <c r="BD857" s="1">
        <v>165</v>
      </c>
      <c r="BE857" s="1" t="s">
        <v>52</v>
      </c>
      <c r="BF857" s="1" t="s">
        <v>52</v>
      </c>
      <c r="BG857" s="1">
        <v>44</v>
      </c>
      <c r="BH857" s="1">
        <f t="shared" si="306"/>
        <v>-0.60231656216963</v>
      </c>
      <c r="BI857" s="1">
        <f t="shared" si="307"/>
        <v>0.905299696851462</v>
      </c>
    </row>
    <row r="858" spans="1:61">
      <c r="A858" s="1">
        <v>272</v>
      </c>
      <c r="B858" s="1" t="s">
        <v>65</v>
      </c>
      <c r="C858" s="1" t="str">
        <f>_xlfn.XLOOKUP(A858,All!$A:$A,All!$C:$C,"")</f>
        <v>Cu-Ni-Si</v>
      </c>
      <c r="D858" s="1">
        <v>0</v>
      </c>
      <c r="E858" s="1" t="s">
        <v>1344</v>
      </c>
      <c r="F858" s="1">
        <f t="shared" si="286"/>
        <v>97.12</v>
      </c>
      <c r="G858" s="1">
        <v>0</v>
      </c>
      <c r="H858" s="1">
        <v>0</v>
      </c>
      <c r="I858" s="1">
        <v>0</v>
      </c>
      <c r="J858" s="1">
        <v>2.32</v>
      </c>
      <c r="K858" s="1">
        <v>0.56</v>
      </c>
      <c r="L858" s="1">
        <v>0</v>
      </c>
      <c r="M858" s="1" t="s">
        <v>1345</v>
      </c>
      <c r="N858" s="1" cm="1">
        <f t="array" ref="N858">(F858/$F$4)/SUMPRODUCT($F858:$L858/$F$4:$L$4)*100</f>
        <v>96.2547644657907</v>
      </c>
      <c r="O858" s="1" cm="1">
        <f t="array" ref="O858">(G858/$G$4)/SUMPRODUCT($F858:$L858/$F$4:$L$4)*100</f>
        <v>0</v>
      </c>
      <c r="P858" s="1" cm="1">
        <f t="array" ref="P858">(H858/$H$4)/SUMPRODUCT($F858:$L858/$F$4:$L$4)*100</f>
        <v>0</v>
      </c>
      <c r="Q858" s="1" cm="1">
        <f t="array" ref="Q858">(I858/$I$4)/SUMPRODUCT($F858:$L858/$F$4:$L$4)*100</f>
        <v>0</v>
      </c>
      <c r="R858" s="1" cm="1">
        <f t="array" ref="R858">(J858/$J$4)/SUMPRODUCT($F858:$L858/$F$4:$L$4)*100</f>
        <v>2.48945028006633</v>
      </c>
      <c r="S858" s="1" cm="1">
        <f t="array" ref="S858">(K858/$K$4)/SUMPRODUCT($F858:$L858/$F$4:$L$4)*100</f>
        <v>1.25578525414294</v>
      </c>
      <c r="T858" s="1" cm="1">
        <f t="array" ref="T858">(L858/$L$4)/SUMPRODUCT($F858:$L858/$F$4:$L$4)*100</f>
        <v>0</v>
      </c>
      <c r="U858" s="1">
        <f t="shared" si="287"/>
        <v>100</v>
      </c>
      <c r="V858" s="1">
        <f t="shared" si="288"/>
        <v>4.14285714285714</v>
      </c>
      <c r="W858" s="1">
        <f t="shared" si="289"/>
        <v>2.88</v>
      </c>
      <c r="X858" s="1">
        <f t="shared" si="290"/>
        <v>1.2992</v>
      </c>
      <c r="Y858" s="1">
        <f t="shared" si="291"/>
        <v>0</v>
      </c>
      <c r="Z858" s="1">
        <f t="shared" si="292"/>
        <v>0</v>
      </c>
      <c r="AA858" s="1">
        <f t="shared" si="293"/>
        <v>0</v>
      </c>
      <c r="AB858" s="1">
        <f t="shared" si="294"/>
        <v>0</v>
      </c>
      <c r="AC858" s="1">
        <f t="shared" si="295"/>
        <v>0</v>
      </c>
      <c r="AD858" s="1">
        <f t="shared" si="296"/>
        <v>0</v>
      </c>
      <c r="AE858" s="1">
        <f t="shared" si="297"/>
        <v>0</v>
      </c>
      <c r="AF858" s="1">
        <f t="shared" si="298"/>
        <v>0</v>
      </c>
      <c r="AG858" s="1">
        <f t="shared" si="299"/>
        <v>0</v>
      </c>
      <c r="AH858" s="7">
        <f t="shared" si="300"/>
        <v>0.0374523553420927</v>
      </c>
      <c r="AI858" s="7" cm="1">
        <f t="array" ref="AI858">SQRT(SUMPRODUCT(N858:T858/100,(1-($N$4:$T$4/(SUMPRODUCT(N858:T858,$N$4:$T$4)/100)))^2))</f>
        <v>0.0155247099313872</v>
      </c>
      <c r="AJ858" s="7" cm="1">
        <f t="array" ref="AJ858">SUMPRODUCT(N858:T858,$N$3:$T$3)/100</f>
        <v>1.90024894502801</v>
      </c>
      <c r="AK858" s="7" cm="1">
        <f t="array" ref="AK858">SUMPRODUCT(N858:T858/100,($N$3:$T$3-(SUMPRODUCT(N858:T858,$N$3:$T$3)/100))^2)</f>
        <v>2.42747665309711e-6</v>
      </c>
      <c r="AL858" s="7" cm="1">
        <f t="array" ref="AL858">SUMPRODUCT(N858:T858/100,($N$2:$T$2-(SUMPRODUCT(N858:T858,$N$2:$T$2)/100))^2)</f>
        <v>0.627505556765171</v>
      </c>
      <c r="AM858" s="7" cm="1">
        <f t="array" ref="AM858">SUMPRODUCT(N858:T858,$N$2:$T$2)/100</f>
        <v>10.8872005294093</v>
      </c>
      <c r="AN858" s="1" cm="1">
        <f t="array" ref="AN858">SUMPRODUCT(N858:T858,$N$1:$T$1)/100</f>
        <v>1097.97673141741</v>
      </c>
      <c r="AO858" s="1" cm="1">
        <f t="array" ref="AO858">-8.314*SUMPRODUCT((N858:T858/100)*LN(N858:T858/100+0.000000000001))</f>
        <v>1.52687478670738</v>
      </c>
      <c r="AP858" s="1" cm="1">
        <f t="array" ref="AP858">SUMPRODUCT((N858:T858/100)^2)</f>
        <v>0.92727540416663</v>
      </c>
      <c r="AQ858" s="1" cm="1">
        <f t="array" ref="AQ858">1/SUMPRODUCT((N858:T858/100)^2)</f>
        <v>1.07842825929232</v>
      </c>
      <c r="AR858" s="1" t="s">
        <v>54</v>
      </c>
      <c r="AS858" s="6">
        <f t="shared" si="301"/>
        <v>0</v>
      </c>
      <c r="AT858" s="1">
        <v>949.85</v>
      </c>
      <c r="AU858" s="1">
        <v>1</v>
      </c>
      <c r="AV858" s="1">
        <v>0</v>
      </c>
      <c r="AW858" s="1">
        <v>499.85</v>
      </c>
      <c r="AX858" s="1">
        <v>0.333333333</v>
      </c>
      <c r="AY858" s="5">
        <f t="shared" si="302"/>
        <v>0</v>
      </c>
      <c r="AZ858" s="1">
        <f t="shared" si="303"/>
        <v>0</v>
      </c>
      <c r="BA858" s="1">
        <f t="shared" si="304"/>
        <v>166.61666650005</v>
      </c>
      <c r="BB858" s="1">
        <f t="shared" si="305"/>
        <v>450</v>
      </c>
      <c r="BC858" s="1" t="s">
        <v>51</v>
      </c>
      <c r="BD858" s="1">
        <v>186</v>
      </c>
      <c r="BE858" s="1" t="s">
        <v>52</v>
      </c>
      <c r="BF858" s="1" t="s">
        <v>52</v>
      </c>
      <c r="BG858" s="1">
        <v>44</v>
      </c>
      <c r="BH858" s="1">
        <f t="shared" si="306"/>
        <v>-0.332237135939762</v>
      </c>
      <c r="BI858" s="1">
        <f t="shared" si="307"/>
        <v>0.8581249828584</v>
      </c>
    </row>
    <row r="859" spans="1:61">
      <c r="A859" s="1">
        <v>117</v>
      </c>
      <c r="B859" s="1" t="s">
        <v>53</v>
      </c>
      <c r="C859" s="1" t="str">
        <f>_xlfn.XLOOKUP(A859,All!$A:$A,All!$C:$C,"")</f>
        <v>Cu-Ni-Si</v>
      </c>
      <c r="D859" s="1">
        <v>0</v>
      </c>
      <c r="E859" s="1" t="s">
        <v>1344</v>
      </c>
      <c r="F859" s="1">
        <f t="shared" si="286"/>
        <v>95.935</v>
      </c>
      <c r="G859" s="1">
        <v>0</v>
      </c>
      <c r="H859" s="1">
        <v>0</v>
      </c>
      <c r="I859" s="1">
        <v>0</v>
      </c>
      <c r="J859" s="1">
        <v>3.3</v>
      </c>
      <c r="K859" s="1">
        <v>0.765</v>
      </c>
      <c r="L859" s="1">
        <v>0</v>
      </c>
      <c r="M859" s="1" t="s">
        <v>1345</v>
      </c>
      <c r="N859" s="1" cm="1">
        <f t="array" ref="N859">(F859/$F$4)/SUMPRODUCT($F859:$L859/$F$4:$L$4)*100</f>
        <v>94.7611259732344</v>
      </c>
      <c r="O859" s="1" cm="1">
        <f t="array" ref="O859">(G859/$G$4)/SUMPRODUCT($F859:$L859/$F$4:$L$4)*100</f>
        <v>0</v>
      </c>
      <c r="P859" s="1" cm="1">
        <f t="array" ref="P859">(H859/$H$4)/SUMPRODUCT($F859:$L859/$F$4:$L$4)*100</f>
        <v>0</v>
      </c>
      <c r="Q859" s="1" cm="1">
        <f t="array" ref="Q859">(I859/$I$4)/SUMPRODUCT($F859:$L859/$F$4:$L$4)*100</f>
        <v>0</v>
      </c>
      <c r="R859" s="1" cm="1">
        <f t="array" ref="R859">(J859/$J$4)/SUMPRODUCT($F859:$L859/$F$4:$L$4)*100</f>
        <v>3.52914077585296</v>
      </c>
      <c r="S859" s="1" cm="1">
        <f t="array" ref="S859">(K859/$K$4)/SUMPRODUCT($F859:$L859/$F$4:$L$4)*100</f>
        <v>1.70973325091266</v>
      </c>
      <c r="T859" s="1" cm="1">
        <f t="array" ref="T859">(L859/$L$4)/SUMPRODUCT($F859:$L859/$F$4:$L$4)*100</f>
        <v>0</v>
      </c>
      <c r="U859" s="1">
        <f t="shared" si="287"/>
        <v>100</v>
      </c>
      <c r="V859" s="1">
        <f t="shared" si="288"/>
        <v>4.31372549019608</v>
      </c>
      <c r="W859" s="1">
        <f t="shared" si="289"/>
        <v>4.065</v>
      </c>
      <c r="X859" s="1">
        <f t="shared" si="290"/>
        <v>2.5245</v>
      </c>
      <c r="Y859" s="1">
        <f t="shared" si="291"/>
        <v>0</v>
      </c>
      <c r="Z859" s="1">
        <f t="shared" si="292"/>
        <v>0</v>
      </c>
      <c r="AA859" s="1">
        <f t="shared" si="293"/>
        <v>0</v>
      </c>
      <c r="AB859" s="1">
        <f t="shared" si="294"/>
        <v>0</v>
      </c>
      <c r="AC859" s="1">
        <f t="shared" si="295"/>
        <v>0</v>
      </c>
      <c r="AD859" s="1">
        <f t="shared" si="296"/>
        <v>0</v>
      </c>
      <c r="AE859" s="1">
        <f t="shared" si="297"/>
        <v>0</v>
      </c>
      <c r="AF859" s="1">
        <f t="shared" si="298"/>
        <v>0</v>
      </c>
      <c r="AG859" s="1">
        <f t="shared" si="299"/>
        <v>0</v>
      </c>
      <c r="AH859" s="7">
        <f t="shared" si="300"/>
        <v>0.0523887402676561</v>
      </c>
      <c r="AI859" s="7" cm="1">
        <f t="array" ref="AI859">SQRT(SUMPRODUCT(N859:T859/100,(1-($N$4:$T$4/(SUMPRODUCT(N859:T859,$N$4:$T$4)/100)))^2))</f>
        <v>0.0180794750782352</v>
      </c>
      <c r="AJ859" s="7" cm="1">
        <f t="array" ref="AJ859">SUMPRODUCT(N859:T859,$N$3:$T$3)/100</f>
        <v>1.90035291407759</v>
      </c>
      <c r="AK859" s="7" cm="1">
        <f t="array" ref="AK859">SUMPRODUCT(N859:T859/100,($N$3:$T$3-(SUMPRODUCT(N859:T859,$N$3:$T$3)/100))^2)</f>
        <v>3.40459242969508e-6</v>
      </c>
      <c r="AL859" s="7" cm="1">
        <f t="array" ref="AL859">SUMPRODUCT(N859:T859/100,($N$2:$T$2-(SUMPRODUCT(N859:T859,$N$2:$T$2)/100))^2)</f>
        <v>0.849044152012419</v>
      </c>
      <c r="AM859" s="7" cm="1">
        <f t="array" ref="AM859">SUMPRODUCT(N859:T859,$N$2:$T$2)/100</f>
        <v>10.8450272646776</v>
      </c>
      <c r="AN859" s="1" cm="1">
        <f t="array" ref="AN859">SUMPRODUCT(N859:T859,$N$1:$T$1)/100</f>
        <v>1103.32275098746</v>
      </c>
      <c r="AO859" s="1" cm="1">
        <f t="array" ref="AO859">-8.314*SUMPRODUCT((N859:T859/100)*LN(N859:T859/100+0.000000000001))</f>
        <v>1.98352567017513</v>
      </c>
      <c r="AP859" s="1" cm="1">
        <f t="array" ref="AP859">SUMPRODUCT((N859:T859/100)^2)</f>
        <v>0.899504901812026</v>
      </c>
      <c r="AQ859" s="1" cm="1">
        <f t="array" ref="AQ859">1/SUMPRODUCT((N859:T859/100)^2)</f>
        <v>1.11172267987148</v>
      </c>
      <c r="AR859" s="1" t="s">
        <v>50</v>
      </c>
      <c r="AS859" s="6">
        <f t="shared" si="301"/>
        <v>1</v>
      </c>
      <c r="AT859" s="1">
        <v>899.85</v>
      </c>
      <c r="AU859" s="1">
        <v>1</v>
      </c>
      <c r="AV859" s="1">
        <v>60</v>
      </c>
      <c r="AW859" s="1">
        <v>499.85</v>
      </c>
      <c r="AX859" s="1">
        <v>4</v>
      </c>
      <c r="AY859" s="5">
        <f t="shared" si="302"/>
        <v>299.91</v>
      </c>
      <c r="AZ859" s="1">
        <f t="shared" si="303"/>
        <v>2.4</v>
      </c>
      <c r="BA859" s="1">
        <f t="shared" si="304"/>
        <v>1999.4</v>
      </c>
      <c r="BB859" s="1">
        <f t="shared" si="305"/>
        <v>400</v>
      </c>
      <c r="BC859" s="1" t="s">
        <v>51</v>
      </c>
      <c r="BD859" s="1">
        <v>193</v>
      </c>
      <c r="BE859" s="1" t="s">
        <v>52</v>
      </c>
      <c r="BF859" s="1" t="s">
        <v>52</v>
      </c>
      <c r="BG859" s="1">
        <v>44</v>
      </c>
      <c r="BH859" s="1">
        <f t="shared" si="306"/>
        <v>-0.242210660529806</v>
      </c>
      <c r="BI859" s="1">
        <f t="shared" si="307"/>
        <v>0.842907501341001</v>
      </c>
    </row>
    <row r="860" spans="1:61">
      <c r="A860" s="1">
        <v>100</v>
      </c>
      <c r="B860" s="1" t="s">
        <v>53</v>
      </c>
      <c r="C860" s="1" t="str">
        <f>_xlfn.XLOOKUP(A860,All!$A:$A,All!$C:$C,"")</f>
        <v>Cu-Ni-Si</v>
      </c>
      <c r="D860" s="1">
        <v>0</v>
      </c>
      <c r="E860" s="1" t="s">
        <v>1344</v>
      </c>
      <c r="F860" s="1">
        <f t="shared" si="286"/>
        <v>96.075</v>
      </c>
      <c r="G860" s="1">
        <v>0</v>
      </c>
      <c r="H860" s="1">
        <v>0</v>
      </c>
      <c r="I860" s="1">
        <v>0</v>
      </c>
      <c r="J860" s="1">
        <v>3.3</v>
      </c>
      <c r="K860" s="1">
        <v>0.625</v>
      </c>
      <c r="L860" s="1">
        <v>0</v>
      </c>
      <c r="M860" s="1" t="s">
        <v>1345</v>
      </c>
      <c r="N860" s="1" cm="1">
        <f t="array" ref="N860">(F860/$F$4)/SUMPRODUCT($F860:$L860/$F$4:$L$4)*100</f>
        <v>95.0654022578074</v>
      </c>
      <c r="O860" s="1" cm="1">
        <f t="array" ref="O860">(G860/$G$4)/SUMPRODUCT($F860:$L860/$F$4:$L$4)*100</f>
        <v>0</v>
      </c>
      <c r="P860" s="1" cm="1">
        <f t="array" ref="P860">(H860/$H$4)/SUMPRODUCT($F860:$L860/$F$4:$L$4)*100</f>
        <v>0</v>
      </c>
      <c r="Q860" s="1" cm="1">
        <f t="array" ref="Q860">(I860/$I$4)/SUMPRODUCT($F860:$L860/$F$4:$L$4)*100</f>
        <v>0</v>
      </c>
      <c r="R860" s="1" cm="1">
        <f t="array" ref="R860">(J860/$J$4)/SUMPRODUCT($F860:$L860/$F$4:$L$4)*100</f>
        <v>3.53531362502622</v>
      </c>
      <c r="S860" s="1" cm="1">
        <f t="array" ref="S860">(K860/$K$4)/SUMPRODUCT($F860:$L860/$F$4:$L$4)*100</f>
        <v>1.39928411716639</v>
      </c>
      <c r="T860" s="1" cm="1">
        <f t="array" ref="T860">(L860/$L$4)/SUMPRODUCT($F860:$L860/$F$4:$L$4)*100</f>
        <v>0</v>
      </c>
      <c r="U860" s="1">
        <f t="shared" si="287"/>
        <v>100</v>
      </c>
      <c r="V860" s="1">
        <f t="shared" si="288"/>
        <v>5.28</v>
      </c>
      <c r="W860" s="1">
        <f t="shared" si="289"/>
        <v>3.925</v>
      </c>
      <c r="X860" s="1">
        <f t="shared" si="290"/>
        <v>2.0625</v>
      </c>
      <c r="Y860" s="1">
        <f t="shared" si="291"/>
        <v>0</v>
      </c>
      <c r="Z860" s="1">
        <f t="shared" si="292"/>
        <v>0</v>
      </c>
      <c r="AA860" s="1">
        <f t="shared" si="293"/>
        <v>0</v>
      </c>
      <c r="AB860" s="1">
        <f t="shared" si="294"/>
        <v>0</v>
      </c>
      <c r="AC860" s="1">
        <f t="shared" si="295"/>
        <v>0</v>
      </c>
      <c r="AD860" s="1">
        <f t="shared" si="296"/>
        <v>0</v>
      </c>
      <c r="AE860" s="1">
        <f t="shared" si="297"/>
        <v>0</v>
      </c>
      <c r="AF860" s="1">
        <f t="shared" si="298"/>
        <v>0</v>
      </c>
      <c r="AG860" s="1">
        <f t="shared" si="299"/>
        <v>0</v>
      </c>
      <c r="AH860" s="7">
        <f t="shared" si="300"/>
        <v>0.0493459774219261</v>
      </c>
      <c r="AI860" s="7" cm="1">
        <f t="array" ref="AI860">SQRT(SUMPRODUCT(N860:T860/100,(1-($N$4:$T$4/(SUMPRODUCT(N860:T860,$N$4:$T$4)/100)))^2))</f>
        <v>0.0165586367170808</v>
      </c>
      <c r="AJ860" s="7" cm="1">
        <f t="array" ref="AJ860">SUMPRODUCT(N860:T860,$N$3:$T$3)/100</f>
        <v>1.9003535313625</v>
      </c>
      <c r="AK860" s="7" cm="1">
        <f t="array" ref="AK860">SUMPRODUCT(N860:T860/100,($N$3:$T$3-(SUMPRODUCT(N860:T860,$N$3:$T$3)/100))^2)</f>
        <v>3.41032920075327e-6</v>
      </c>
      <c r="AL860" s="7" cm="1">
        <f t="array" ref="AL860">SUMPRODUCT(N860:T860/100,($N$2:$T$2-(SUMPRODUCT(N860:T860,$N$2:$T$2)/100))^2)</f>
        <v>0.703232657333769</v>
      </c>
      <c r="AM860" s="7" cm="1">
        <f t="array" ref="AM860">SUMPRODUCT(N860:T860,$N$2:$T$2)/100</f>
        <v>10.8666969755481</v>
      </c>
      <c r="AN860" s="1" cm="1">
        <f t="array" ref="AN860">SUMPRODUCT(N860:T860,$N$1:$T$1)/100</f>
        <v>1102.32305662949</v>
      </c>
      <c r="AO860" s="1" cm="1">
        <f t="array" ref="AO860">-8.314*SUMPRODUCT((N860:T860/100)*LN(N860:T860/100+0.000000000001))</f>
        <v>1.87904294749731</v>
      </c>
      <c r="AP860" s="1" cm="1">
        <f t="array" ref="AP860">SUMPRODUCT((N860:T860/100)^2)</f>
        <v>0.905188714490658</v>
      </c>
      <c r="AQ860" s="1" cm="1">
        <f t="array" ref="AQ860">1/SUMPRODUCT((N860:T860/100)^2)</f>
        <v>1.10474201013729</v>
      </c>
      <c r="AR860" s="1" t="s">
        <v>54</v>
      </c>
      <c r="AS860" s="6">
        <f t="shared" si="301"/>
        <v>0</v>
      </c>
      <c r="AT860" s="1">
        <v>899.85</v>
      </c>
      <c r="AU860" s="1">
        <v>1</v>
      </c>
      <c r="AV860" s="1">
        <v>0</v>
      </c>
      <c r="AW860" s="1">
        <v>499.85</v>
      </c>
      <c r="AX860" s="1">
        <v>4</v>
      </c>
      <c r="AY860" s="5">
        <f t="shared" si="302"/>
        <v>0</v>
      </c>
      <c r="AZ860" s="1">
        <f t="shared" si="303"/>
        <v>0</v>
      </c>
      <c r="BA860" s="1">
        <f t="shared" si="304"/>
        <v>1999.4</v>
      </c>
      <c r="BB860" s="1">
        <f t="shared" si="305"/>
        <v>400</v>
      </c>
      <c r="BC860" s="1" t="s">
        <v>51</v>
      </c>
      <c r="BD860" s="1">
        <v>207</v>
      </c>
      <c r="BE860" s="1" t="s">
        <v>52</v>
      </c>
      <c r="BF860" s="1" t="s">
        <v>52</v>
      </c>
      <c r="BG860" s="1">
        <v>44</v>
      </c>
      <c r="BH860" s="1">
        <f t="shared" si="306"/>
        <v>-0.0621577097098944</v>
      </c>
      <c r="BI860" s="1">
        <f t="shared" si="307"/>
        <v>0.81331948022468</v>
      </c>
    </row>
    <row r="861" spans="1:61">
      <c r="A861" s="1">
        <v>110</v>
      </c>
      <c r="B861" s="1" t="s">
        <v>53</v>
      </c>
      <c r="C861" s="1" t="str">
        <f>_xlfn.XLOOKUP(A861,All!$A:$A,All!$C:$C,"")</f>
        <v>Cu-Ni-Si</v>
      </c>
      <c r="D861" s="1">
        <v>0</v>
      </c>
      <c r="E861" s="1" t="s">
        <v>1344</v>
      </c>
      <c r="F861" s="1">
        <f t="shared" si="286"/>
        <v>96.155</v>
      </c>
      <c r="G861" s="1">
        <v>0</v>
      </c>
      <c r="H861" s="1">
        <v>0</v>
      </c>
      <c r="I861" s="1">
        <v>0</v>
      </c>
      <c r="J861" s="1">
        <v>3.3</v>
      </c>
      <c r="K861" s="1">
        <v>0.545</v>
      </c>
      <c r="L861" s="1">
        <v>0</v>
      </c>
      <c r="M861" s="1" t="s">
        <v>1345</v>
      </c>
      <c r="N861" s="1" cm="1">
        <f t="array" ref="N861">(F861/$F$4)/SUMPRODUCT($F861:$L861/$F$4:$L$4)*100</f>
        <v>95.2397528033504</v>
      </c>
      <c r="O861" s="1" cm="1">
        <f t="array" ref="O861">(G861/$G$4)/SUMPRODUCT($F861:$L861/$F$4:$L$4)*100</f>
        <v>0</v>
      </c>
      <c r="P861" s="1" cm="1">
        <f t="array" ref="P861">(H861/$H$4)/SUMPRODUCT($F861:$L861/$F$4:$L$4)*100</f>
        <v>0</v>
      </c>
      <c r="Q861" s="1" cm="1">
        <f t="array" ref="Q861">(I861/$I$4)/SUMPRODUCT($F861:$L861/$F$4:$L$4)*100</f>
        <v>0</v>
      </c>
      <c r="R861" s="1" cm="1">
        <f t="array" ref="R861">(J861/$J$4)/SUMPRODUCT($F861:$L861/$F$4:$L$4)*100</f>
        <v>3.53885067235945</v>
      </c>
      <c r="S861" s="1" cm="1">
        <f t="array" ref="S861">(K861/$K$4)/SUMPRODUCT($F861:$L861/$F$4:$L$4)*100</f>
        <v>1.22139652429014</v>
      </c>
      <c r="T861" s="1" cm="1">
        <f t="array" ref="T861">(L861/$L$4)/SUMPRODUCT($F861:$L861/$F$4:$L$4)*100</f>
        <v>0</v>
      </c>
      <c r="U861" s="1">
        <f t="shared" si="287"/>
        <v>100</v>
      </c>
      <c r="V861" s="1">
        <f t="shared" si="288"/>
        <v>6.05504587155963</v>
      </c>
      <c r="W861" s="1">
        <f t="shared" si="289"/>
        <v>3.845</v>
      </c>
      <c r="X861" s="1">
        <f t="shared" si="290"/>
        <v>1.7985</v>
      </c>
      <c r="Y861" s="1">
        <f t="shared" si="291"/>
        <v>0</v>
      </c>
      <c r="Z861" s="1">
        <f t="shared" si="292"/>
        <v>0</v>
      </c>
      <c r="AA861" s="1">
        <f t="shared" si="293"/>
        <v>0</v>
      </c>
      <c r="AB861" s="1">
        <f t="shared" si="294"/>
        <v>0</v>
      </c>
      <c r="AC861" s="1">
        <f t="shared" si="295"/>
        <v>0</v>
      </c>
      <c r="AD861" s="1">
        <f t="shared" si="296"/>
        <v>0</v>
      </c>
      <c r="AE861" s="1">
        <f t="shared" si="297"/>
        <v>0</v>
      </c>
      <c r="AF861" s="1">
        <f t="shared" si="298"/>
        <v>0</v>
      </c>
      <c r="AG861" s="1">
        <f t="shared" si="299"/>
        <v>0</v>
      </c>
      <c r="AH861" s="7">
        <f t="shared" si="300"/>
        <v>0.0476024719664959</v>
      </c>
      <c r="AI861" s="7" cm="1">
        <f t="array" ref="AI861">SQRT(SUMPRODUCT(N861:T861/100,(1-($N$4:$T$4/(SUMPRODUCT(N861:T861,$N$4:$T$4)/100)))^2))</f>
        <v>0.0156169700140932</v>
      </c>
      <c r="AJ861" s="7" cm="1">
        <f t="array" ref="AJ861">SUMPRODUCT(N861:T861,$N$3:$T$3)/100</f>
        <v>1.90035388506724</v>
      </c>
      <c r="AK861" s="7" cm="1">
        <f t="array" ref="AK861">SUMPRODUCT(N861:T861/100,($N$3:$T$3-(SUMPRODUCT(N861:T861,$N$3:$T$3)/100))^2)</f>
        <v>3.41361603154687e-6</v>
      </c>
      <c r="AL861" s="7" cm="1">
        <f t="array" ref="AL861">SUMPRODUCT(N861:T861/100,($N$2:$T$2-(SUMPRODUCT(N861:T861,$N$2:$T$2)/100))^2)</f>
        <v>0.619259314941169</v>
      </c>
      <c r="AM861" s="7" cm="1">
        <f t="array" ref="AM861">SUMPRODUCT(N861:T861,$N$2:$T$2)/100</f>
        <v>10.8791137365761</v>
      </c>
      <c r="AN861" s="1" cm="1">
        <f t="array" ref="AN861">SUMPRODUCT(N861:T861,$N$1:$T$1)/100</f>
        <v>1101.75023099199</v>
      </c>
      <c r="AO861" s="1" cm="1">
        <f t="array" ref="AO861">-8.314*SUMPRODUCT((N861:T861/100)*LN(N861:T861/100+0.000000000001))</f>
        <v>1.81662350081572</v>
      </c>
      <c r="AP861" s="1" cm="1">
        <f t="array" ref="AP861">SUMPRODUCT((N861:T861/100)^2)</f>
        <v>0.90846257875941</v>
      </c>
      <c r="AQ861" s="1" cm="1">
        <f t="array" ref="AQ861">1/SUMPRODUCT((N861:T861/100)^2)</f>
        <v>1.10076080554203</v>
      </c>
      <c r="AR861" s="1" t="s">
        <v>54</v>
      </c>
      <c r="AS861" s="6">
        <f t="shared" si="301"/>
        <v>0</v>
      </c>
      <c r="AT861" s="1">
        <v>899.85</v>
      </c>
      <c r="AU861" s="1">
        <v>1</v>
      </c>
      <c r="AV861" s="1">
        <v>0</v>
      </c>
      <c r="AW861" s="1">
        <v>499.85</v>
      </c>
      <c r="AX861" s="1">
        <v>4</v>
      </c>
      <c r="AY861" s="5">
        <f t="shared" si="302"/>
        <v>0</v>
      </c>
      <c r="AZ861" s="1">
        <f t="shared" si="303"/>
        <v>0</v>
      </c>
      <c r="BA861" s="1">
        <f t="shared" si="304"/>
        <v>1999.4</v>
      </c>
      <c r="BB861" s="1">
        <f t="shared" si="305"/>
        <v>400</v>
      </c>
      <c r="BC861" s="1" t="s">
        <v>51</v>
      </c>
      <c r="BD861" s="1">
        <v>210</v>
      </c>
      <c r="BE861" s="1" t="s">
        <v>52</v>
      </c>
      <c r="BF861" s="1" t="s">
        <v>52</v>
      </c>
      <c r="BG861" s="1">
        <v>44</v>
      </c>
      <c r="BH861" s="1">
        <f t="shared" si="306"/>
        <v>-0.023574934534199</v>
      </c>
      <c r="BI861" s="1">
        <f t="shared" si="307"/>
        <v>0.807135366414901</v>
      </c>
    </row>
    <row r="862" spans="1:61">
      <c r="A862" s="1">
        <v>165</v>
      </c>
      <c r="B862" s="1" t="s">
        <v>1347</v>
      </c>
      <c r="C862" s="1" t="str">
        <f>_xlfn.XLOOKUP(A862,All!$A:$A,All!$C:$C,"")</f>
        <v>Cu-Ni-Si</v>
      </c>
      <c r="D862" s="1">
        <v>0</v>
      </c>
      <c r="E862" s="1" t="s">
        <v>1344</v>
      </c>
      <c r="F862" s="1">
        <f t="shared" si="286"/>
        <v>96.6</v>
      </c>
      <c r="G862" s="1">
        <v>0</v>
      </c>
      <c r="H862" s="1">
        <v>0</v>
      </c>
      <c r="I862" s="1">
        <v>0</v>
      </c>
      <c r="J862" s="1">
        <v>2.8</v>
      </c>
      <c r="K862" s="1">
        <v>0.6</v>
      </c>
      <c r="L862" s="1">
        <v>0</v>
      </c>
      <c r="M862" s="1" t="s">
        <v>1345</v>
      </c>
      <c r="N862" s="1" cm="1">
        <f t="array" ref="N862">(F862/$F$4)/SUMPRODUCT($F862:$L862/$F$4:$L$4)*100</f>
        <v>95.6538918382656</v>
      </c>
      <c r="O862" s="1" cm="1">
        <f t="array" ref="O862">(G862/$G$4)/SUMPRODUCT($F862:$L862/$F$4:$L$4)*100</f>
        <v>0</v>
      </c>
      <c r="P862" s="1" cm="1">
        <f t="array" ref="P862">(H862/$H$4)/SUMPRODUCT($F862:$L862/$F$4:$L$4)*100</f>
        <v>0</v>
      </c>
      <c r="Q862" s="1" cm="1">
        <f t="array" ref="Q862">(I862/$I$4)/SUMPRODUCT($F862:$L862/$F$4:$L$4)*100</f>
        <v>0</v>
      </c>
      <c r="R862" s="1" cm="1">
        <f t="array" ref="R862">(J862/$J$4)/SUMPRODUCT($F862:$L862/$F$4:$L$4)*100</f>
        <v>3.00182561866594</v>
      </c>
      <c r="S862" s="1" cm="1">
        <f t="array" ref="S862">(K862/$K$4)/SUMPRODUCT($F862:$L862/$F$4:$L$4)*100</f>
        <v>1.34428254306844</v>
      </c>
      <c r="T862" s="1" cm="1">
        <f t="array" ref="T862">(L862/$L$4)/SUMPRODUCT($F862:$L862/$F$4:$L$4)*100</f>
        <v>0</v>
      </c>
      <c r="U862" s="1">
        <f t="shared" si="287"/>
        <v>100</v>
      </c>
      <c r="V862" s="1">
        <f t="shared" si="288"/>
        <v>4.66666666666667</v>
      </c>
      <c r="W862" s="1">
        <f t="shared" si="289"/>
        <v>3.4</v>
      </c>
      <c r="X862" s="1">
        <f t="shared" si="290"/>
        <v>1.68</v>
      </c>
      <c r="Y862" s="1">
        <f t="shared" si="291"/>
        <v>0</v>
      </c>
      <c r="Z862" s="1">
        <f t="shared" si="292"/>
        <v>0</v>
      </c>
      <c r="AA862" s="1">
        <f t="shared" si="293"/>
        <v>0</v>
      </c>
      <c r="AB862" s="1">
        <f t="shared" si="294"/>
        <v>0</v>
      </c>
      <c r="AC862" s="1">
        <f t="shared" si="295"/>
        <v>0</v>
      </c>
      <c r="AD862" s="1">
        <f t="shared" si="296"/>
        <v>0</v>
      </c>
      <c r="AE862" s="1">
        <f t="shared" si="297"/>
        <v>0</v>
      </c>
      <c r="AF862" s="1">
        <f t="shared" si="298"/>
        <v>0</v>
      </c>
      <c r="AG862" s="1">
        <f t="shared" si="299"/>
        <v>0</v>
      </c>
      <c r="AH862" s="7">
        <f t="shared" si="300"/>
        <v>0.0434610816173439</v>
      </c>
      <c r="AI862" s="7" cm="1">
        <f t="array" ref="AI862">SQRT(SUMPRODUCT(N862:T862/100,(1-($N$4:$T$4/(SUMPRODUCT(N862:T862,$N$4:$T$4)/100)))^2))</f>
        <v>0.01613797766313</v>
      </c>
      <c r="AJ862" s="7" cm="1">
        <f t="array" ref="AJ862">SUMPRODUCT(N862:T862,$N$3:$T$3)/100</f>
        <v>1.90030018256187</v>
      </c>
      <c r="AK862" s="7" cm="1">
        <f t="array" ref="AK862">SUMPRODUCT(N862:T862/100,($N$3:$T$3-(SUMPRODUCT(N862:T862,$N$3:$T$3)/100))^2)</f>
        <v>2.91171604821716e-6</v>
      </c>
      <c r="AL862" s="7" cm="1">
        <f t="array" ref="AL862">SUMPRODUCT(N862:T862/100,($N$2:$T$2-(SUMPRODUCT(N862:T862,$N$2:$T$2)/100))^2)</f>
        <v>0.673311415876163</v>
      </c>
      <c r="AM862" s="7" cm="1">
        <f t="array" ref="AM862">SUMPRODUCT(N862:T862,$N$2:$T$2)/100</f>
        <v>10.8758819657986</v>
      </c>
      <c r="AN862" s="1" cm="1">
        <f t="array" ref="AN862">SUMPRODUCT(N862:T862,$N$1:$T$1)/100</f>
        <v>1100.16595956677</v>
      </c>
      <c r="AO862" s="1" cm="1">
        <f t="array" ref="AO862">-8.314*SUMPRODUCT((N862:T862/100)*LN(N862:T862/100+0.000000000001))</f>
        <v>1.70997739062783</v>
      </c>
      <c r="AP862" s="1" cm="1">
        <f t="array" ref="AP862">SUMPRODUCT((N862:T862/100)^2)</f>
        <v>0.916048507640709</v>
      </c>
      <c r="AQ862" s="1" cm="1">
        <f t="array" ref="AQ862">1/SUMPRODUCT((N862:T862/100)^2)</f>
        <v>1.09164524766872</v>
      </c>
      <c r="AR862" s="1" t="s">
        <v>54</v>
      </c>
      <c r="AS862" s="6">
        <f t="shared" si="301"/>
        <v>0</v>
      </c>
      <c r="AT862" s="1">
        <v>899.85</v>
      </c>
      <c r="AU862" s="1">
        <v>1.5</v>
      </c>
      <c r="AV862" s="1">
        <v>0</v>
      </c>
      <c r="AW862" s="1">
        <v>449.85</v>
      </c>
      <c r="AX862" s="1">
        <v>16</v>
      </c>
      <c r="AY862" s="5">
        <f t="shared" si="302"/>
        <v>0</v>
      </c>
      <c r="AZ862" s="1">
        <f t="shared" si="303"/>
        <v>0</v>
      </c>
      <c r="BA862" s="1">
        <f t="shared" si="304"/>
        <v>7197.6</v>
      </c>
      <c r="BB862" s="1">
        <f t="shared" si="305"/>
        <v>450</v>
      </c>
      <c r="BC862" s="1" t="s">
        <v>51</v>
      </c>
      <c r="BD862" s="1">
        <v>212</v>
      </c>
      <c r="BE862" s="1" t="s">
        <v>52</v>
      </c>
      <c r="BF862" s="1" t="s">
        <v>52</v>
      </c>
      <c r="BG862" s="1">
        <v>44</v>
      </c>
      <c r="BH862" s="1">
        <f t="shared" si="306"/>
        <v>0.00214691558293128</v>
      </c>
      <c r="BI862" s="1">
        <f t="shared" si="307"/>
        <v>0.803044753553073</v>
      </c>
    </row>
    <row r="863" spans="1:61">
      <c r="A863" s="1">
        <v>517</v>
      </c>
      <c r="B863" s="1" t="s">
        <v>95</v>
      </c>
      <c r="C863" s="1" t="str">
        <f>_xlfn.XLOOKUP(A863,All!$A:$A,All!$C:$C,"")</f>
        <v>Cu-Ni-Si</v>
      </c>
      <c r="D863" s="1">
        <v>0</v>
      </c>
      <c r="E863" s="1" t="s">
        <v>1344</v>
      </c>
      <c r="F863" s="1">
        <f t="shared" si="286"/>
        <v>97.56</v>
      </c>
      <c r="G863" s="1">
        <v>0</v>
      </c>
      <c r="H863" s="1">
        <v>0</v>
      </c>
      <c r="I863" s="1">
        <v>0</v>
      </c>
      <c r="J863" s="1">
        <v>1.92</v>
      </c>
      <c r="K863" s="1">
        <v>0.52</v>
      </c>
      <c r="L863" s="1">
        <v>0</v>
      </c>
      <c r="M863" s="1" t="s">
        <v>1345</v>
      </c>
      <c r="N863" s="1" cm="1">
        <f t="array" ref="N863">(F863/$F$4)/SUMPRODUCT($F863:$L863/$F$4:$L$4)*100</f>
        <v>96.771004257419</v>
      </c>
      <c r="O863" s="1" cm="1">
        <f t="array" ref="O863">(G863/$G$4)/SUMPRODUCT($F863:$L863/$F$4:$L$4)*100</f>
        <v>0</v>
      </c>
      <c r="P863" s="1" cm="1">
        <f t="array" ref="P863">(H863/$H$4)/SUMPRODUCT($F863:$L863/$F$4:$L$4)*100</f>
        <v>0</v>
      </c>
      <c r="Q863" s="1" cm="1">
        <f t="array" ref="Q863">(I863/$I$4)/SUMPRODUCT($F863:$L863/$F$4:$L$4)*100</f>
        <v>0</v>
      </c>
      <c r="R863" s="1" cm="1">
        <f t="array" ref="R863">(J863/$J$4)/SUMPRODUCT($F863:$L863/$F$4:$L$4)*100</f>
        <v>2.06194271329089</v>
      </c>
      <c r="S863" s="1" cm="1">
        <f t="array" ref="S863">(K863/$K$4)/SUMPRODUCT($F863:$L863/$F$4:$L$4)*100</f>
        <v>1.16705302929008</v>
      </c>
      <c r="T863" s="1" cm="1">
        <f t="array" ref="T863">(L863/$L$4)/SUMPRODUCT($F863:$L863/$F$4:$L$4)*100</f>
        <v>0</v>
      </c>
      <c r="U863" s="1">
        <f t="shared" si="287"/>
        <v>100</v>
      </c>
      <c r="V863" s="1">
        <f t="shared" si="288"/>
        <v>3.69230769230769</v>
      </c>
      <c r="W863" s="1">
        <f t="shared" si="289"/>
        <v>2.44</v>
      </c>
      <c r="X863" s="1">
        <f t="shared" si="290"/>
        <v>0.9984</v>
      </c>
      <c r="Y863" s="1">
        <f t="shared" si="291"/>
        <v>0</v>
      </c>
      <c r="Z863" s="1">
        <f t="shared" si="292"/>
        <v>0</v>
      </c>
      <c r="AA863" s="1">
        <f t="shared" si="293"/>
        <v>0</v>
      </c>
      <c r="AB863" s="1">
        <f t="shared" si="294"/>
        <v>0</v>
      </c>
      <c r="AC863" s="1">
        <f t="shared" si="295"/>
        <v>0</v>
      </c>
      <c r="AD863" s="1">
        <f t="shared" si="296"/>
        <v>0</v>
      </c>
      <c r="AE863" s="1">
        <f t="shared" si="297"/>
        <v>0</v>
      </c>
      <c r="AF863" s="1">
        <f t="shared" si="298"/>
        <v>0</v>
      </c>
      <c r="AG863" s="1">
        <f t="shared" si="299"/>
        <v>0</v>
      </c>
      <c r="AH863" s="7">
        <f t="shared" si="300"/>
        <v>0.0322899574258098</v>
      </c>
      <c r="AI863" s="7" cm="1">
        <f t="array" ref="AI863">SQRT(SUMPRODUCT(N863:T863/100,(1-($N$4:$T$4/(SUMPRODUCT(N863:T863,$N$4:$T$4)/100)))^2))</f>
        <v>0.0149048058321533</v>
      </c>
      <c r="AJ863" s="7" cm="1">
        <f t="array" ref="AJ863">SUMPRODUCT(N863:T863,$N$3:$T$3)/100</f>
        <v>1.90020619427133</v>
      </c>
      <c r="AK863" s="7" cm="1">
        <f t="array" ref="AK863">SUMPRODUCT(N863:T863/100,($N$3:$T$3-(SUMPRODUCT(N863:T863,$N$3:$T$3)/100))^2)</f>
        <v>2.01942663576196e-6</v>
      </c>
      <c r="AL863" s="7" cm="1">
        <f t="array" ref="AL863">SUMPRODUCT(N863:T863/100,($N$2:$T$2-(SUMPRODUCT(N863:T863,$N$2:$T$2)/100))^2)</f>
        <v>0.582007433035524</v>
      </c>
      <c r="AM863" s="7" cm="1">
        <f t="array" ref="AM863">SUMPRODUCT(N863:T863,$N$2:$T$2)/100</f>
        <v>10.8976868608168</v>
      </c>
      <c r="AN863" s="1" cm="1">
        <f t="array" ref="AN863">SUMPRODUCT(N863:T863,$N$1:$T$1)/100</f>
        <v>1096.10106268936</v>
      </c>
      <c r="AO863" s="1" cm="1">
        <f t="array" ref="AO863">-8.314*SUMPRODUCT((N863:T863/100)*LN(N863:T863/100+0.000000000001))</f>
        <v>1.36133085464621</v>
      </c>
      <c r="AP863" s="1" cm="1">
        <f t="array" ref="AP863">SUMPRODUCT((N863:T863/100)^2)</f>
        <v>0.937024088551548</v>
      </c>
      <c r="AQ863" s="1" cm="1">
        <f t="array" ref="AQ863">1/SUMPRODUCT((N863:T863/100)^2)</f>
        <v>1.06720842315356</v>
      </c>
      <c r="AR863" s="1" t="s">
        <v>50</v>
      </c>
      <c r="AS863" s="6">
        <f t="shared" si="301"/>
        <v>1</v>
      </c>
      <c r="AT863" s="1">
        <v>959.85</v>
      </c>
      <c r="AU863" s="1">
        <v>1</v>
      </c>
      <c r="AV863" s="1">
        <v>60</v>
      </c>
      <c r="AW863" s="1">
        <v>449.85</v>
      </c>
      <c r="AX863" s="1">
        <v>3</v>
      </c>
      <c r="AY863" s="5">
        <f t="shared" si="302"/>
        <v>269.91</v>
      </c>
      <c r="AZ863" s="1">
        <f t="shared" si="303"/>
        <v>1.8</v>
      </c>
      <c r="BA863" s="1">
        <f t="shared" si="304"/>
        <v>1349.55</v>
      </c>
      <c r="BB863" s="1">
        <f t="shared" si="305"/>
        <v>510</v>
      </c>
      <c r="BC863" s="1" t="s">
        <v>51</v>
      </c>
      <c r="BD863" s="1">
        <v>214</v>
      </c>
      <c r="BE863" s="1" t="s">
        <v>52</v>
      </c>
      <c r="BF863" s="1" t="s">
        <v>52</v>
      </c>
      <c r="BG863" s="1">
        <v>44</v>
      </c>
      <c r="BH863" s="1">
        <f t="shared" si="306"/>
        <v>0.0278687657000615</v>
      </c>
      <c r="BI863" s="1">
        <f t="shared" si="307"/>
        <v>0.798980305387909</v>
      </c>
    </row>
    <row r="864" spans="1:61">
      <c r="A864" s="1">
        <v>501</v>
      </c>
      <c r="B864" s="1" t="s">
        <v>95</v>
      </c>
      <c r="C864" s="1" t="str">
        <f>_xlfn.XLOOKUP(A864,All!$A:$A,All!$C:$C,"")</f>
        <v>Cu-Ni-Si</v>
      </c>
      <c r="D864" s="1">
        <v>0</v>
      </c>
      <c r="E864" s="1" t="s">
        <v>1344</v>
      </c>
      <c r="F864" s="1">
        <f t="shared" si="286"/>
        <v>97.56</v>
      </c>
      <c r="G864" s="1">
        <v>0</v>
      </c>
      <c r="H864" s="1">
        <v>0</v>
      </c>
      <c r="I864" s="1">
        <v>0</v>
      </c>
      <c r="J864" s="1">
        <v>1.92</v>
      </c>
      <c r="K864" s="1">
        <v>0.52</v>
      </c>
      <c r="L864" s="1">
        <v>0</v>
      </c>
      <c r="M864" s="1" t="s">
        <v>1345</v>
      </c>
      <c r="N864" s="1" cm="1">
        <f t="array" ref="N864">(F864/$F$4)/SUMPRODUCT($F864:$L864/$F$4:$L$4)*100</f>
        <v>96.771004257419</v>
      </c>
      <c r="O864" s="1" cm="1">
        <f t="array" ref="O864">(G864/$G$4)/SUMPRODUCT($F864:$L864/$F$4:$L$4)*100</f>
        <v>0</v>
      </c>
      <c r="P864" s="1" cm="1">
        <f t="array" ref="P864">(H864/$H$4)/SUMPRODUCT($F864:$L864/$F$4:$L$4)*100</f>
        <v>0</v>
      </c>
      <c r="Q864" s="1" cm="1">
        <f t="array" ref="Q864">(I864/$I$4)/SUMPRODUCT($F864:$L864/$F$4:$L$4)*100</f>
        <v>0</v>
      </c>
      <c r="R864" s="1" cm="1">
        <f t="array" ref="R864">(J864/$J$4)/SUMPRODUCT($F864:$L864/$F$4:$L$4)*100</f>
        <v>2.06194271329089</v>
      </c>
      <c r="S864" s="1" cm="1">
        <f t="array" ref="S864">(K864/$K$4)/SUMPRODUCT($F864:$L864/$F$4:$L$4)*100</f>
        <v>1.16705302929008</v>
      </c>
      <c r="T864" s="1" cm="1">
        <f t="array" ref="T864">(L864/$L$4)/SUMPRODUCT($F864:$L864/$F$4:$L$4)*100</f>
        <v>0</v>
      </c>
      <c r="U864" s="1">
        <f t="shared" si="287"/>
        <v>100</v>
      </c>
      <c r="V864" s="1">
        <f t="shared" si="288"/>
        <v>3.69230769230769</v>
      </c>
      <c r="W864" s="1">
        <f t="shared" si="289"/>
        <v>2.44</v>
      </c>
      <c r="X864" s="1">
        <f t="shared" si="290"/>
        <v>0.9984</v>
      </c>
      <c r="Y864" s="1">
        <f t="shared" si="291"/>
        <v>0</v>
      </c>
      <c r="Z864" s="1">
        <f t="shared" si="292"/>
        <v>0</v>
      </c>
      <c r="AA864" s="1">
        <f t="shared" si="293"/>
        <v>0</v>
      </c>
      <c r="AB864" s="1">
        <f t="shared" si="294"/>
        <v>0</v>
      </c>
      <c r="AC864" s="1">
        <f t="shared" si="295"/>
        <v>0</v>
      </c>
      <c r="AD864" s="1">
        <f t="shared" si="296"/>
        <v>0</v>
      </c>
      <c r="AE864" s="1">
        <f t="shared" si="297"/>
        <v>0</v>
      </c>
      <c r="AF864" s="1">
        <f t="shared" si="298"/>
        <v>0</v>
      </c>
      <c r="AG864" s="1">
        <f t="shared" si="299"/>
        <v>0</v>
      </c>
      <c r="AH864" s="7">
        <f t="shared" si="300"/>
        <v>0.0322899574258098</v>
      </c>
      <c r="AI864" s="7" cm="1">
        <f t="array" ref="AI864">SQRT(SUMPRODUCT(N864:T864/100,(1-($N$4:$T$4/(SUMPRODUCT(N864:T864,$N$4:$T$4)/100)))^2))</f>
        <v>0.0149048058321533</v>
      </c>
      <c r="AJ864" s="7" cm="1">
        <f t="array" ref="AJ864">SUMPRODUCT(N864:T864,$N$3:$T$3)/100</f>
        <v>1.90020619427133</v>
      </c>
      <c r="AK864" s="7" cm="1">
        <f t="array" ref="AK864">SUMPRODUCT(N864:T864/100,($N$3:$T$3-(SUMPRODUCT(N864:T864,$N$3:$T$3)/100))^2)</f>
        <v>2.01942663576196e-6</v>
      </c>
      <c r="AL864" s="7" cm="1">
        <f t="array" ref="AL864">SUMPRODUCT(N864:T864/100,($N$2:$T$2-(SUMPRODUCT(N864:T864,$N$2:$T$2)/100))^2)</f>
        <v>0.582007433035524</v>
      </c>
      <c r="AM864" s="7" cm="1">
        <f t="array" ref="AM864">SUMPRODUCT(N864:T864,$N$2:$T$2)/100</f>
        <v>10.8976868608168</v>
      </c>
      <c r="AN864" s="1" cm="1">
        <f t="array" ref="AN864">SUMPRODUCT(N864:T864,$N$1:$T$1)/100</f>
        <v>1096.10106268936</v>
      </c>
      <c r="AO864" s="1" cm="1">
        <f t="array" ref="AO864">-8.314*SUMPRODUCT((N864:T864/100)*LN(N864:T864/100+0.000000000001))</f>
        <v>1.36133085464621</v>
      </c>
      <c r="AP864" s="1" cm="1">
        <f t="array" ref="AP864">SUMPRODUCT((N864:T864/100)^2)</f>
        <v>0.937024088551548</v>
      </c>
      <c r="AQ864" s="1" cm="1">
        <f t="array" ref="AQ864">1/SUMPRODUCT((N864:T864/100)^2)</f>
        <v>1.06720842315356</v>
      </c>
      <c r="AR864" s="1" t="s">
        <v>50</v>
      </c>
      <c r="AS864" s="6">
        <f t="shared" si="301"/>
        <v>1</v>
      </c>
      <c r="AT864" s="1">
        <v>959.85</v>
      </c>
      <c r="AU864" s="1">
        <v>1</v>
      </c>
      <c r="AV864" s="1">
        <v>60</v>
      </c>
      <c r="AW864" s="1">
        <v>499.85</v>
      </c>
      <c r="AX864" s="1">
        <v>1.5</v>
      </c>
      <c r="AY864" s="5">
        <f t="shared" si="302"/>
        <v>299.91</v>
      </c>
      <c r="AZ864" s="1">
        <f t="shared" si="303"/>
        <v>0.9</v>
      </c>
      <c r="BA864" s="1">
        <f t="shared" si="304"/>
        <v>749.775</v>
      </c>
      <c r="BB864" s="1">
        <f t="shared" si="305"/>
        <v>460</v>
      </c>
      <c r="BC864" s="1" t="s">
        <v>51</v>
      </c>
      <c r="BD864" s="1">
        <v>221</v>
      </c>
      <c r="BE864" s="1" t="s">
        <v>52</v>
      </c>
      <c r="BF864" s="1" t="s">
        <v>52</v>
      </c>
      <c r="BG864" s="1">
        <v>44</v>
      </c>
      <c r="BH864" s="1">
        <f t="shared" si="306"/>
        <v>0.117895241110017</v>
      </c>
      <c r="BI864" s="1">
        <f t="shared" si="307"/>
        <v>0.78496662806375</v>
      </c>
    </row>
    <row r="865" spans="1:61">
      <c r="A865" s="1">
        <v>168</v>
      </c>
      <c r="B865" s="1" t="s">
        <v>1347</v>
      </c>
      <c r="C865" s="1" t="str">
        <f>_xlfn.XLOOKUP(A865,All!$A:$A,All!$C:$C,"")</f>
        <v>Cu-Ni-Si</v>
      </c>
      <c r="D865" s="1">
        <v>0</v>
      </c>
      <c r="E865" s="1" t="s">
        <v>1344</v>
      </c>
      <c r="F865" s="1">
        <f t="shared" si="286"/>
        <v>96.6</v>
      </c>
      <c r="G865" s="1">
        <v>0</v>
      </c>
      <c r="H865" s="1">
        <v>0</v>
      </c>
      <c r="I865" s="1">
        <v>0</v>
      </c>
      <c r="J865" s="1">
        <v>2.8</v>
      </c>
      <c r="K865" s="1">
        <v>0.6</v>
      </c>
      <c r="L865" s="1">
        <v>0</v>
      </c>
      <c r="M865" s="1" t="s">
        <v>1345</v>
      </c>
      <c r="N865" s="1" cm="1">
        <f t="array" ref="N865">(F865/$F$4)/SUMPRODUCT($F865:$L865/$F$4:$L$4)*100</f>
        <v>95.6538918382656</v>
      </c>
      <c r="O865" s="1" cm="1">
        <f t="array" ref="O865">(G865/$G$4)/SUMPRODUCT($F865:$L865/$F$4:$L$4)*100</f>
        <v>0</v>
      </c>
      <c r="P865" s="1" cm="1">
        <f t="array" ref="P865">(H865/$H$4)/SUMPRODUCT($F865:$L865/$F$4:$L$4)*100</f>
        <v>0</v>
      </c>
      <c r="Q865" s="1" cm="1">
        <f t="array" ref="Q865">(I865/$I$4)/SUMPRODUCT($F865:$L865/$F$4:$L$4)*100</f>
        <v>0</v>
      </c>
      <c r="R865" s="1" cm="1">
        <f t="array" ref="R865">(J865/$J$4)/SUMPRODUCT($F865:$L865/$F$4:$L$4)*100</f>
        <v>3.00182561866594</v>
      </c>
      <c r="S865" s="1" cm="1">
        <f t="array" ref="S865">(K865/$K$4)/SUMPRODUCT($F865:$L865/$F$4:$L$4)*100</f>
        <v>1.34428254306844</v>
      </c>
      <c r="T865" s="1" cm="1">
        <f t="array" ref="T865">(L865/$L$4)/SUMPRODUCT($F865:$L865/$F$4:$L$4)*100</f>
        <v>0</v>
      </c>
      <c r="U865" s="1">
        <f t="shared" si="287"/>
        <v>100</v>
      </c>
      <c r="V865" s="1">
        <f t="shared" si="288"/>
        <v>4.66666666666667</v>
      </c>
      <c r="W865" s="1">
        <f t="shared" si="289"/>
        <v>3.4</v>
      </c>
      <c r="X865" s="1">
        <f t="shared" si="290"/>
        <v>1.68</v>
      </c>
      <c r="Y865" s="1">
        <f t="shared" si="291"/>
        <v>0</v>
      </c>
      <c r="Z865" s="1">
        <f t="shared" si="292"/>
        <v>0</v>
      </c>
      <c r="AA865" s="1">
        <f t="shared" si="293"/>
        <v>0</v>
      </c>
      <c r="AB865" s="1">
        <f t="shared" si="294"/>
        <v>0</v>
      </c>
      <c r="AC865" s="1">
        <f t="shared" si="295"/>
        <v>0</v>
      </c>
      <c r="AD865" s="1">
        <f t="shared" si="296"/>
        <v>0</v>
      </c>
      <c r="AE865" s="1">
        <f t="shared" si="297"/>
        <v>0</v>
      </c>
      <c r="AF865" s="1">
        <f t="shared" si="298"/>
        <v>0</v>
      </c>
      <c r="AG865" s="1">
        <f t="shared" si="299"/>
        <v>0</v>
      </c>
      <c r="AH865" s="7">
        <f t="shared" si="300"/>
        <v>0.0434610816173439</v>
      </c>
      <c r="AI865" s="7" cm="1">
        <f t="array" ref="AI865">SQRT(SUMPRODUCT(N865:T865/100,(1-($N$4:$T$4/(SUMPRODUCT(N865:T865,$N$4:$T$4)/100)))^2))</f>
        <v>0.01613797766313</v>
      </c>
      <c r="AJ865" s="7" cm="1">
        <f t="array" ref="AJ865">SUMPRODUCT(N865:T865,$N$3:$T$3)/100</f>
        <v>1.90030018256187</v>
      </c>
      <c r="AK865" s="7" cm="1">
        <f t="array" ref="AK865">SUMPRODUCT(N865:T865/100,($N$3:$T$3-(SUMPRODUCT(N865:T865,$N$3:$T$3)/100))^2)</f>
        <v>2.91171604821716e-6</v>
      </c>
      <c r="AL865" s="7" cm="1">
        <f t="array" ref="AL865">SUMPRODUCT(N865:T865/100,($N$2:$T$2-(SUMPRODUCT(N865:T865,$N$2:$T$2)/100))^2)</f>
        <v>0.673311415876163</v>
      </c>
      <c r="AM865" s="7" cm="1">
        <f t="array" ref="AM865">SUMPRODUCT(N865:T865,$N$2:$T$2)/100</f>
        <v>10.8758819657986</v>
      </c>
      <c r="AN865" s="1" cm="1">
        <f t="array" ref="AN865">SUMPRODUCT(N865:T865,$N$1:$T$1)/100</f>
        <v>1100.16595956677</v>
      </c>
      <c r="AO865" s="1" cm="1">
        <f t="array" ref="AO865">-8.314*SUMPRODUCT((N865:T865/100)*LN(N865:T865/100+0.000000000001))</f>
        <v>1.70997739062783</v>
      </c>
      <c r="AP865" s="1" cm="1">
        <f t="array" ref="AP865">SUMPRODUCT((N865:T865/100)^2)</f>
        <v>0.916048507640709</v>
      </c>
      <c r="AQ865" s="1" cm="1">
        <f t="array" ref="AQ865">1/SUMPRODUCT((N865:T865/100)^2)</f>
        <v>1.09164524766872</v>
      </c>
      <c r="AR865" s="1" t="s">
        <v>54</v>
      </c>
      <c r="AS865" s="6">
        <f t="shared" si="301"/>
        <v>0</v>
      </c>
      <c r="AT865" s="1">
        <v>899.85</v>
      </c>
      <c r="AU865" s="1">
        <v>1.5</v>
      </c>
      <c r="AV865" s="1">
        <v>0</v>
      </c>
      <c r="AW865" s="1">
        <v>599.85</v>
      </c>
      <c r="AX865" s="1">
        <v>16</v>
      </c>
      <c r="AY865" s="5">
        <f t="shared" si="302"/>
        <v>0</v>
      </c>
      <c r="AZ865" s="1">
        <f t="shared" si="303"/>
        <v>0</v>
      </c>
      <c r="BA865" s="1">
        <f t="shared" si="304"/>
        <v>9597.6</v>
      </c>
      <c r="BB865" s="1">
        <f t="shared" si="305"/>
        <v>300</v>
      </c>
      <c r="BC865" s="1" t="s">
        <v>51</v>
      </c>
      <c r="BD865" s="1">
        <v>113</v>
      </c>
      <c r="BE865" s="1" t="s">
        <v>52</v>
      </c>
      <c r="BF865" s="1" t="s">
        <v>52</v>
      </c>
      <c r="BG865" s="1">
        <v>43</v>
      </c>
      <c r="BH865" s="1">
        <f t="shared" si="306"/>
        <v>-1.27108466521502</v>
      </c>
      <c r="BI865" s="1">
        <f t="shared" si="307"/>
        <v>1.03751339989451</v>
      </c>
    </row>
    <row r="866" spans="1:61">
      <c r="A866" s="1">
        <v>142</v>
      </c>
      <c r="B866" s="1" t="s">
        <v>53</v>
      </c>
      <c r="C866" s="1" t="str">
        <f>_xlfn.XLOOKUP(A866,All!$A:$A,All!$C:$C,"")</f>
        <v>Cu-Ni-Si</v>
      </c>
      <c r="D866" s="1">
        <v>0</v>
      </c>
      <c r="E866" s="1" t="s">
        <v>1344</v>
      </c>
      <c r="F866" s="1">
        <f t="shared" si="286"/>
        <v>96.215</v>
      </c>
      <c r="G866" s="1">
        <v>0</v>
      </c>
      <c r="H866" s="1">
        <v>0</v>
      </c>
      <c r="I866" s="1">
        <v>0</v>
      </c>
      <c r="J866" s="1">
        <v>3.3</v>
      </c>
      <c r="K866" s="1">
        <v>0.485</v>
      </c>
      <c r="L866" s="1">
        <v>0</v>
      </c>
      <c r="M866" s="1" t="s">
        <v>1345</v>
      </c>
      <c r="N866" s="1" cm="1">
        <f t="array" ref="N866">(F866/$F$4)/SUMPRODUCT($F866:$L866/$F$4:$L$4)*100</f>
        <v>95.3707448317425</v>
      </c>
      <c r="O866" s="1" cm="1">
        <f t="array" ref="O866">(G866/$G$4)/SUMPRODUCT($F866:$L866/$F$4:$L$4)*100</f>
        <v>0</v>
      </c>
      <c r="P866" s="1" cm="1">
        <f t="array" ref="P866">(H866/$H$4)/SUMPRODUCT($F866:$L866/$F$4:$L$4)*100</f>
        <v>0</v>
      </c>
      <c r="Q866" s="1" cm="1">
        <f t="array" ref="Q866">(I866/$I$4)/SUMPRODUCT($F866:$L866/$F$4:$L$4)*100</f>
        <v>0</v>
      </c>
      <c r="R866" s="1" cm="1">
        <f t="array" ref="R866">(J866/$J$4)/SUMPRODUCT($F866:$L866/$F$4:$L$4)*100</f>
        <v>3.54150810599842</v>
      </c>
      <c r="S866" s="1" cm="1">
        <f t="array" ref="S866">(K866/$K$4)/SUMPRODUCT($F866:$L866/$F$4:$L$4)*100</f>
        <v>1.08774706225907</v>
      </c>
      <c r="T866" s="1" cm="1">
        <f t="array" ref="T866">(L866/$L$4)/SUMPRODUCT($F866:$L866/$F$4:$L$4)*100</f>
        <v>0</v>
      </c>
      <c r="U866" s="1">
        <f t="shared" si="287"/>
        <v>100</v>
      </c>
      <c r="V866" s="1">
        <f t="shared" si="288"/>
        <v>6.80412371134021</v>
      </c>
      <c r="W866" s="1">
        <f t="shared" si="289"/>
        <v>3.785</v>
      </c>
      <c r="X866" s="1">
        <f t="shared" si="290"/>
        <v>1.6005</v>
      </c>
      <c r="Y866" s="1">
        <f t="shared" si="291"/>
        <v>0</v>
      </c>
      <c r="Z866" s="1">
        <f t="shared" si="292"/>
        <v>0</v>
      </c>
      <c r="AA866" s="1">
        <f t="shared" si="293"/>
        <v>0</v>
      </c>
      <c r="AB866" s="1">
        <f t="shared" si="294"/>
        <v>0</v>
      </c>
      <c r="AC866" s="1">
        <f t="shared" si="295"/>
        <v>0</v>
      </c>
      <c r="AD866" s="1">
        <f t="shared" si="296"/>
        <v>0</v>
      </c>
      <c r="AE866" s="1">
        <f t="shared" si="297"/>
        <v>0</v>
      </c>
      <c r="AF866" s="1">
        <f t="shared" si="298"/>
        <v>0</v>
      </c>
      <c r="AG866" s="1">
        <f t="shared" si="299"/>
        <v>0</v>
      </c>
      <c r="AH866" s="7">
        <f t="shared" si="300"/>
        <v>0.046292551682575</v>
      </c>
      <c r="AI866" s="7" cm="1">
        <f t="array" ref="AI866">SQRT(SUMPRODUCT(N866:T866/100,(1-($N$4:$T$4/(SUMPRODUCT(N866:T866,$N$4:$T$4)/100)))^2))</f>
        <v>0.0148684752979705</v>
      </c>
      <c r="AJ866" s="7" cm="1">
        <f t="array" ref="AJ866">SUMPRODUCT(N866:T866,$N$3:$T$3)/100</f>
        <v>1.9003541508106</v>
      </c>
      <c r="AK866" s="7" cm="1">
        <f t="array" ref="AK866">SUMPRODUCT(N866:T866/100,($N$3:$T$3-(SUMPRODUCT(N866:T866,$N$3:$T$3)/100))^2)</f>
        <v>3.4160853093499e-6</v>
      </c>
      <c r="AL866" s="7" cm="1">
        <f t="array" ref="AL866">SUMPRODUCT(N866:T866/100,($N$2:$T$2-(SUMPRODUCT(N866:T866,$N$2:$T$2)/100))^2)</f>
        <v>0.555966093556751</v>
      </c>
      <c r="AM866" s="7" cm="1">
        <f t="array" ref="AM866">SUMPRODUCT(N866:T866,$N$2:$T$2)/100</f>
        <v>10.8884426245819</v>
      </c>
      <c r="AN866" s="1" cm="1">
        <f t="array" ref="AN866">SUMPRODUCT(N866:T866,$N$1:$T$1)/100</f>
        <v>1101.31985899667</v>
      </c>
      <c r="AO866" s="1" cm="1">
        <f t="array" ref="AO866">-8.314*SUMPRODUCT((N866:T866/100)*LN(N866:T866/100+0.000000000001))</f>
        <v>1.76830531226355</v>
      </c>
      <c r="AP866" s="1" cm="1">
        <f t="array" ref="AP866">SUMPRODUCT((N866:T866/100)^2)</f>
        <v>0.910930444309765</v>
      </c>
      <c r="AQ866" s="1" cm="1">
        <f t="array" ref="AQ866">1/SUMPRODUCT((N866:T866/100)^2)</f>
        <v>1.09777865724723</v>
      </c>
      <c r="AR866" s="1" t="s">
        <v>54</v>
      </c>
      <c r="AS866" s="6">
        <f t="shared" si="301"/>
        <v>0</v>
      </c>
      <c r="AT866" s="1">
        <v>899.85</v>
      </c>
      <c r="AU866" s="1">
        <v>1</v>
      </c>
      <c r="AV866" s="1">
        <v>0</v>
      </c>
      <c r="AW866" s="1">
        <v>499.85</v>
      </c>
      <c r="AX866" s="1">
        <v>8</v>
      </c>
      <c r="AY866" s="5">
        <f t="shared" si="302"/>
        <v>0</v>
      </c>
      <c r="AZ866" s="1">
        <f t="shared" si="303"/>
        <v>0</v>
      </c>
      <c r="BA866" s="1">
        <f t="shared" si="304"/>
        <v>3998.8</v>
      </c>
      <c r="BB866" s="1">
        <f t="shared" si="305"/>
        <v>400</v>
      </c>
      <c r="BC866" s="1" t="s">
        <v>51</v>
      </c>
      <c r="BD866" s="1">
        <v>155</v>
      </c>
      <c r="BE866" s="1" t="s">
        <v>52</v>
      </c>
      <c r="BF866" s="1" t="s">
        <v>52</v>
      </c>
      <c r="BG866" s="1">
        <v>43</v>
      </c>
      <c r="BH866" s="1">
        <f t="shared" si="306"/>
        <v>-0.730925812755281</v>
      </c>
      <c r="BI866" s="1">
        <f t="shared" si="307"/>
        <v>0.936618684449866</v>
      </c>
    </row>
    <row r="867" spans="1:61">
      <c r="A867" s="1">
        <v>313</v>
      </c>
      <c r="B867" s="1" t="s">
        <v>65</v>
      </c>
      <c r="C867" s="1" t="str">
        <f>_xlfn.XLOOKUP(A867,All!$A:$A,All!$C:$C,"")</f>
        <v>Cu-Ni-Si</v>
      </c>
      <c r="D867" s="1">
        <v>0</v>
      </c>
      <c r="E867" s="1" t="s">
        <v>1344</v>
      </c>
      <c r="F867" s="1">
        <f t="shared" si="286"/>
        <v>97.12</v>
      </c>
      <c r="G867" s="1">
        <v>0</v>
      </c>
      <c r="H867" s="1">
        <v>0</v>
      </c>
      <c r="I867" s="1">
        <v>0</v>
      </c>
      <c r="J867" s="1">
        <v>2.32</v>
      </c>
      <c r="K867" s="1">
        <v>0.56</v>
      </c>
      <c r="L867" s="1">
        <v>0</v>
      </c>
      <c r="M867" s="1" t="s">
        <v>1345</v>
      </c>
      <c r="N867" s="1" cm="1">
        <f t="array" ref="N867">(F867/$F$4)/SUMPRODUCT($F867:$L867/$F$4:$L$4)*100</f>
        <v>96.2547644657907</v>
      </c>
      <c r="O867" s="1" cm="1">
        <f t="array" ref="O867">(G867/$G$4)/SUMPRODUCT($F867:$L867/$F$4:$L$4)*100</f>
        <v>0</v>
      </c>
      <c r="P867" s="1" cm="1">
        <f t="array" ref="P867">(H867/$H$4)/SUMPRODUCT($F867:$L867/$F$4:$L$4)*100</f>
        <v>0</v>
      </c>
      <c r="Q867" s="1" cm="1">
        <f t="array" ref="Q867">(I867/$I$4)/SUMPRODUCT($F867:$L867/$F$4:$L$4)*100</f>
        <v>0</v>
      </c>
      <c r="R867" s="1" cm="1">
        <f t="array" ref="R867">(J867/$J$4)/SUMPRODUCT($F867:$L867/$F$4:$L$4)*100</f>
        <v>2.48945028006633</v>
      </c>
      <c r="S867" s="1" cm="1">
        <f t="array" ref="S867">(K867/$K$4)/SUMPRODUCT($F867:$L867/$F$4:$L$4)*100</f>
        <v>1.25578525414294</v>
      </c>
      <c r="T867" s="1" cm="1">
        <f t="array" ref="T867">(L867/$L$4)/SUMPRODUCT($F867:$L867/$F$4:$L$4)*100</f>
        <v>0</v>
      </c>
      <c r="U867" s="1">
        <f t="shared" si="287"/>
        <v>100</v>
      </c>
      <c r="V867" s="1">
        <f t="shared" si="288"/>
        <v>4.14285714285714</v>
      </c>
      <c r="W867" s="1">
        <f t="shared" si="289"/>
        <v>2.88</v>
      </c>
      <c r="X867" s="1">
        <f t="shared" si="290"/>
        <v>1.2992</v>
      </c>
      <c r="Y867" s="1">
        <f t="shared" si="291"/>
        <v>0</v>
      </c>
      <c r="Z867" s="1">
        <f t="shared" si="292"/>
        <v>0</v>
      </c>
      <c r="AA867" s="1">
        <f t="shared" si="293"/>
        <v>0</v>
      </c>
      <c r="AB867" s="1">
        <f t="shared" si="294"/>
        <v>0</v>
      </c>
      <c r="AC867" s="1">
        <f t="shared" si="295"/>
        <v>0</v>
      </c>
      <c r="AD867" s="1">
        <f t="shared" si="296"/>
        <v>0</v>
      </c>
      <c r="AE867" s="1">
        <f t="shared" si="297"/>
        <v>0</v>
      </c>
      <c r="AF867" s="1">
        <f t="shared" si="298"/>
        <v>0</v>
      </c>
      <c r="AG867" s="1">
        <f t="shared" si="299"/>
        <v>0</v>
      </c>
      <c r="AH867" s="7">
        <f t="shared" si="300"/>
        <v>0.0374523553420927</v>
      </c>
      <c r="AI867" s="7" cm="1">
        <f t="array" ref="AI867">SQRT(SUMPRODUCT(N867:T867/100,(1-($N$4:$T$4/(SUMPRODUCT(N867:T867,$N$4:$T$4)/100)))^2))</f>
        <v>0.0155247099313872</v>
      </c>
      <c r="AJ867" s="7" cm="1">
        <f t="array" ref="AJ867">SUMPRODUCT(N867:T867,$N$3:$T$3)/100</f>
        <v>1.90024894502801</v>
      </c>
      <c r="AK867" s="7" cm="1">
        <f t="array" ref="AK867">SUMPRODUCT(N867:T867/100,($N$3:$T$3-(SUMPRODUCT(N867:T867,$N$3:$T$3)/100))^2)</f>
        <v>2.42747665309711e-6</v>
      </c>
      <c r="AL867" s="7" cm="1">
        <f t="array" ref="AL867">SUMPRODUCT(N867:T867/100,($N$2:$T$2-(SUMPRODUCT(N867:T867,$N$2:$T$2)/100))^2)</f>
        <v>0.627505556765171</v>
      </c>
      <c r="AM867" s="7" cm="1">
        <f t="array" ref="AM867">SUMPRODUCT(N867:T867,$N$2:$T$2)/100</f>
        <v>10.8872005294093</v>
      </c>
      <c r="AN867" s="1" cm="1">
        <f t="array" ref="AN867">SUMPRODUCT(N867:T867,$N$1:$T$1)/100</f>
        <v>1097.97673141741</v>
      </c>
      <c r="AO867" s="1" cm="1">
        <f t="array" ref="AO867">-8.314*SUMPRODUCT((N867:T867/100)*LN(N867:T867/100+0.000000000001))</f>
        <v>1.52687478670738</v>
      </c>
      <c r="AP867" s="1" cm="1">
        <f t="array" ref="AP867">SUMPRODUCT((N867:T867/100)^2)</f>
        <v>0.92727540416663</v>
      </c>
      <c r="AQ867" s="1" cm="1">
        <f t="array" ref="AQ867">1/SUMPRODUCT((N867:T867/100)^2)</f>
        <v>1.07842825929232</v>
      </c>
      <c r="AR867" s="1" t="s">
        <v>54</v>
      </c>
      <c r="AS867" s="6">
        <f t="shared" si="301"/>
        <v>0</v>
      </c>
      <c r="AT867" s="1">
        <v>949.85</v>
      </c>
      <c r="AU867" s="1">
        <v>1</v>
      </c>
      <c r="AV867" s="1">
        <v>0</v>
      </c>
      <c r="AW867" s="1">
        <v>499.85</v>
      </c>
      <c r="AX867" s="1">
        <v>1</v>
      </c>
      <c r="AY867" s="5">
        <f t="shared" si="302"/>
        <v>0</v>
      </c>
      <c r="AZ867" s="1">
        <f t="shared" si="303"/>
        <v>0</v>
      </c>
      <c r="BA867" s="1">
        <f t="shared" si="304"/>
        <v>499.85</v>
      </c>
      <c r="BB867" s="1">
        <f t="shared" si="305"/>
        <v>450</v>
      </c>
      <c r="BC867" s="1" t="s">
        <v>51</v>
      </c>
      <c r="BD867" s="1">
        <v>185</v>
      </c>
      <c r="BE867" s="1" t="s">
        <v>52</v>
      </c>
      <c r="BF867" s="1" t="s">
        <v>52</v>
      </c>
      <c r="BG867" s="1">
        <v>43</v>
      </c>
      <c r="BH867" s="1">
        <f t="shared" si="306"/>
        <v>-0.345098060998327</v>
      </c>
      <c r="BI867" s="1">
        <f t="shared" si="307"/>
        <v>0.869084535893915</v>
      </c>
    </row>
    <row r="868" spans="1:61">
      <c r="A868" s="1">
        <v>124</v>
      </c>
      <c r="B868" s="1" t="s">
        <v>1347</v>
      </c>
      <c r="C868" s="1" t="str">
        <f>_xlfn.XLOOKUP(A868,All!$A:$A,All!$C:$C,"")</f>
        <v>Cu-Ni-Si</v>
      </c>
      <c r="D868" s="1">
        <v>0</v>
      </c>
      <c r="E868" s="1" t="s">
        <v>1344</v>
      </c>
      <c r="F868" s="1">
        <f t="shared" si="286"/>
        <v>96.6</v>
      </c>
      <c r="G868" s="1">
        <v>0</v>
      </c>
      <c r="H868" s="1">
        <v>0</v>
      </c>
      <c r="I868" s="1">
        <v>0</v>
      </c>
      <c r="J868" s="1">
        <v>2.8</v>
      </c>
      <c r="K868" s="1">
        <v>0.6</v>
      </c>
      <c r="L868" s="1">
        <v>0</v>
      </c>
      <c r="M868" s="1" t="s">
        <v>1345</v>
      </c>
      <c r="N868" s="1" cm="1">
        <f t="array" ref="N868">(F868/$F$4)/SUMPRODUCT($F868:$L868/$F$4:$L$4)*100</f>
        <v>95.6538918382656</v>
      </c>
      <c r="O868" s="1" cm="1">
        <f t="array" ref="O868">(G868/$G$4)/SUMPRODUCT($F868:$L868/$F$4:$L$4)*100</f>
        <v>0</v>
      </c>
      <c r="P868" s="1" cm="1">
        <f t="array" ref="P868">(H868/$H$4)/SUMPRODUCT($F868:$L868/$F$4:$L$4)*100</f>
        <v>0</v>
      </c>
      <c r="Q868" s="1" cm="1">
        <f t="array" ref="Q868">(I868/$I$4)/SUMPRODUCT($F868:$L868/$F$4:$L$4)*100</f>
        <v>0</v>
      </c>
      <c r="R868" s="1" cm="1">
        <f t="array" ref="R868">(J868/$J$4)/SUMPRODUCT($F868:$L868/$F$4:$L$4)*100</f>
        <v>3.00182561866594</v>
      </c>
      <c r="S868" s="1" cm="1">
        <f t="array" ref="S868">(K868/$K$4)/SUMPRODUCT($F868:$L868/$F$4:$L$4)*100</f>
        <v>1.34428254306844</v>
      </c>
      <c r="T868" s="1" cm="1">
        <f t="array" ref="T868">(L868/$L$4)/SUMPRODUCT($F868:$L868/$F$4:$L$4)*100</f>
        <v>0</v>
      </c>
      <c r="U868" s="1">
        <f t="shared" si="287"/>
        <v>100</v>
      </c>
      <c r="V868" s="1">
        <f t="shared" si="288"/>
        <v>4.66666666666667</v>
      </c>
      <c r="W868" s="1">
        <f t="shared" si="289"/>
        <v>3.4</v>
      </c>
      <c r="X868" s="1">
        <f t="shared" si="290"/>
        <v>1.68</v>
      </c>
      <c r="Y868" s="1">
        <f t="shared" si="291"/>
        <v>0</v>
      </c>
      <c r="Z868" s="1">
        <f t="shared" si="292"/>
        <v>0</v>
      </c>
      <c r="AA868" s="1">
        <f t="shared" si="293"/>
        <v>0</v>
      </c>
      <c r="AB868" s="1">
        <f t="shared" si="294"/>
        <v>0</v>
      </c>
      <c r="AC868" s="1">
        <f t="shared" si="295"/>
        <v>0</v>
      </c>
      <c r="AD868" s="1">
        <f t="shared" si="296"/>
        <v>0</v>
      </c>
      <c r="AE868" s="1">
        <f t="shared" si="297"/>
        <v>0</v>
      </c>
      <c r="AF868" s="1">
        <f t="shared" si="298"/>
        <v>0</v>
      </c>
      <c r="AG868" s="1">
        <f t="shared" si="299"/>
        <v>0</v>
      </c>
      <c r="AH868" s="7">
        <f t="shared" si="300"/>
        <v>0.0434610816173439</v>
      </c>
      <c r="AI868" s="7" cm="1">
        <f t="array" ref="AI868">SQRT(SUMPRODUCT(N868:T868/100,(1-($N$4:$T$4/(SUMPRODUCT(N868:T868,$N$4:$T$4)/100)))^2))</f>
        <v>0.01613797766313</v>
      </c>
      <c r="AJ868" s="7" cm="1">
        <f t="array" ref="AJ868">SUMPRODUCT(N868:T868,$N$3:$T$3)/100</f>
        <v>1.90030018256187</v>
      </c>
      <c r="AK868" s="7" cm="1">
        <f t="array" ref="AK868">SUMPRODUCT(N868:T868/100,($N$3:$T$3-(SUMPRODUCT(N868:T868,$N$3:$T$3)/100))^2)</f>
        <v>2.91171604821716e-6</v>
      </c>
      <c r="AL868" s="7" cm="1">
        <f t="array" ref="AL868">SUMPRODUCT(N868:T868/100,($N$2:$T$2-(SUMPRODUCT(N868:T868,$N$2:$T$2)/100))^2)</f>
        <v>0.673311415876163</v>
      </c>
      <c r="AM868" s="7" cm="1">
        <f t="array" ref="AM868">SUMPRODUCT(N868:T868,$N$2:$T$2)/100</f>
        <v>10.8758819657986</v>
      </c>
      <c r="AN868" s="1" cm="1">
        <f t="array" ref="AN868">SUMPRODUCT(N868:T868,$N$1:$T$1)/100</f>
        <v>1100.16595956677</v>
      </c>
      <c r="AO868" s="1" cm="1">
        <f t="array" ref="AO868">-8.314*SUMPRODUCT((N868:T868/100)*LN(N868:T868/100+0.000000000001))</f>
        <v>1.70997739062783</v>
      </c>
      <c r="AP868" s="1" cm="1">
        <f t="array" ref="AP868">SUMPRODUCT((N868:T868/100)^2)</f>
        <v>0.916048507640709</v>
      </c>
      <c r="AQ868" s="1" cm="1">
        <f t="array" ref="AQ868">1/SUMPRODUCT((N868:T868/100)^2)</f>
        <v>1.09164524766872</v>
      </c>
      <c r="AR868" s="1" t="s">
        <v>54</v>
      </c>
      <c r="AS868" s="6">
        <f t="shared" si="301"/>
        <v>0</v>
      </c>
      <c r="AT868" s="1">
        <v>899.85</v>
      </c>
      <c r="AU868" s="1">
        <v>1.5</v>
      </c>
      <c r="AV868" s="1">
        <v>0</v>
      </c>
      <c r="AW868" s="1">
        <v>499.85</v>
      </c>
      <c r="AX868" s="1">
        <v>4</v>
      </c>
      <c r="AY868" s="5">
        <f t="shared" si="302"/>
        <v>0</v>
      </c>
      <c r="AZ868" s="1">
        <f t="shared" si="303"/>
        <v>0</v>
      </c>
      <c r="BA868" s="1">
        <f t="shared" si="304"/>
        <v>1999.4</v>
      </c>
      <c r="BB868" s="1">
        <f t="shared" si="305"/>
        <v>400</v>
      </c>
      <c r="BC868" s="1" t="s">
        <v>51</v>
      </c>
      <c r="BD868" s="1">
        <v>210</v>
      </c>
      <c r="BE868" s="1" t="s">
        <v>52</v>
      </c>
      <c r="BF868" s="1" t="s">
        <v>52</v>
      </c>
      <c r="BG868" s="1">
        <v>43</v>
      </c>
      <c r="BH868" s="1">
        <f t="shared" si="306"/>
        <v>-0.023574934534199</v>
      </c>
      <c r="BI868" s="1">
        <f t="shared" si="307"/>
        <v>0.816470299348186</v>
      </c>
    </row>
    <row r="869" spans="1:61">
      <c r="A869" s="1">
        <v>169</v>
      </c>
      <c r="B869" s="1" t="s">
        <v>60</v>
      </c>
      <c r="C869" s="1" t="str">
        <f>_xlfn.XLOOKUP(A869,All!$A:$A,All!$C:$C,"")</f>
        <v>Cu-Ni-Si</v>
      </c>
      <c r="D869" s="1">
        <v>0</v>
      </c>
      <c r="E869" s="1" t="s">
        <v>1344</v>
      </c>
      <c r="F869" s="1">
        <f t="shared" si="286"/>
        <v>94.93</v>
      </c>
      <c r="G869" s="1">
        <v>0</v>
      </c>
      <c r="H869" s="1">
        <v>0</v>
      </c>
      <c r="I869" s="1">
        <v>0</v>
      </c>
      <c r="J869" s="1">
        <v>4.1</v>
      </c>
      <c r="K869" s="1">
        <v>0.97</v>
      </c>
      <c r="L869" s="1">
        <v>0</v>
      </c>
      <c r="M869" s="1" t="s">
        <v>1345</v>
      </c>
      <c r="N869" s="1" cm="1">
        <f t="array" ref="N869">(F869/$F$4)/SUMPRODUCT($F869:$L869/$F$4:$L$4)*100</f>
        <v>93.4683800619352</v>
      </c>
      <c r="O869" s="1" cm="1">
        <f t="array" ref="O869">(G869/$G$4)/SUMPRODUCT($F869:$L869/$F$4:$L$4)*100</f>
        <v>0</v>
      </c>
      <c r="P869" s="1" cm="1">
        <f t="array" ref="P869">(H869/$H$4)/SUMPRODUCT($F869:$L869/$F$4:$L$4)*100</f>
        <v>0</v>
      </c>
      <c r="Q869" s="1" cm="1">
        <f t="array" ref="Q869">(I869/$I$4)/SUMPRODUCT($F869:$L869/$F$4:$L$4)*100</f>
        <v>0</v>
      </c>
      <c r="R869" s="1" cm="1">
        <f t="array" ref="R869">(J869/$J$4)/SUMPRODUCT($F869:$L869/$F$4:$L$4)*100</f>
        <v>4.37065978190263</v>
      </c>
      <c r="S869" s="1" cm="1">
        <f t="array" ref="S869">(K869/$K$4)/SUMPRODUCT($F869:$L869/$F$4:$L$4)*100</f>
        <v>2.16096015616213</v>
      </c>
      <c r="T869" s="1" cm="1">
        <f t="array" ref="T869">(L869/$L$4)/SUMPRODUCT($F869:$L869/$F$4:$L$4)*100</f>
        <v>0</v>
      </c>
      <c r="U869" s="1">
        <f t="shared" si="287"/>
        <v>100</v>
      </c>
      <c r="V869" s="1">
        <f t="shared" si="288"/>
        <v>4.22680412371134</v>
      </c>
      <c r="W869" s="1">
        <f t="shared" si="289"/>
        <v>5.07</v>
      </c>
      <c r="X869" s="1">
        <f t="shared" si="290"/>
        <v>3.977</v>
      </c>
      <c r="Y869" s="1">
        <f t="shared" si="291"/>
        <v>0</v>
      </c>
      <c r="Z869" s="1">
        <f t="shared" si="292"/>
        <v>0</v>
      </c>
      <c r="AA869" s="1">
        <f t="shared" si="293"/>
        <v>0</v>
      </c>
      <c r="AB869" s="1">
        <f t="shared" si="294"/>
        <v>0</v>
      </c>
      <c r="AC869" s="1">
        <f t="shared" si="295"/>
        <v>0</v>
      </c>
      <c r="AD869" s="1">
        <f t="shared" si="296"/>
        <v>0</v>
      </c>
      <c r="AE869" s="1">
        <f t="shared" si="297"/>
        <v>0</v>
      </c>
      <c r="AF869" s="1">
        <f t="shared" si="298"/>
        <v>0</v>
      </c>
      <c r="AG869" s="1">
        <f t="shared" si="299"/>
        <v>0</v>
      </c>
      <c r="AH869" s="7">
        <f t="shared" si="300"/>
        <v>0.0653161993806475</v>
      </c>
      <c r="AI869" s="7" cm="1">
        <f t="array" ref="AI869">SQRT(SUMPRODUCT(N869:T869/100,(1-($N$4:$T$4/(SUMPRODUCT(N869:T869,$N$4:$T$4)/100)))^2))</f>
        <v>0.0202330357678209</v>
      </c>
      <c r="AJ869" s="7" cm="1">
        <f t="array" ref="AJ869">SUMPRODUCT(N869:T869,$N$3:$T$3)/100</f>
        <v>1.90043706597819</v>
      </c>
      <c r="AK869" s="7" cm="1">
        <f t="array" ref="AK869">SUMPRODUCT(N869:T869/100,($N$3:$T$3-(SUMPRODUCT(N869:T869,$N$3:$T$3)/100))^2)</f>
        <v>4.17963311261123e-6</v>
      </c>
      <c r="AL869" s="7" cm="1">
        <f t="array" ref="AL869">SUMPRODUCT(N869:T869/100,($N$2:$T$2-(SUMPRODUCT(N869:T869,$N$2:$T$2)/100))^2)</f>
        <v>1.06456228823984</v>
      </c>
      <c r="AM869" s="7" cm="1">
        <f t="array" ref="AM869">SUMPRODUCT(N869:T869,$N$2:$T$2)/100</f>
        <v>10.8050261912496</v>
      </c>
      <c r="AN869" s="1" cm="1">
        <f t="array" ref="AN869">SUMPRODUCT(N869:T869,$N$1:$T$1)/100</f>
        <v>1107.92582026258</v>
      </c>
      <c r="AO869" s="1" cm="1">
        <f t="array" ref="AO869">-8.314*SUMPRODUCT((N869:T869/100)*LN(N869:T869/100+0.000000000001))</f>
        <v>2.35130297529331</v>
      </c>
      <c r="AP869" s="1" cm="1">
        <f t="array" ref="AP869">SUMPRODUCT((N869:T869/100)^2)</f>
        <v>0.876011048712804</v>
      </c>
      <c r="AQ869" s="1" cm="1">
        <f t="array" ref="AQ869">1/SUMPRODUCT((N869:T869/100)^2)</f>
        <v>1.14153811355391</v>
      </c>
      <c r="AR869" s="1" t="s">
        <v>54</v>
      </c>
      <c r="AS869" s="6">
        <f t="shared" si="301"/>
        <v>0</v>
      </c>
      <c r="AT869" s="1">
        <v>899.85</v>
      </c>
      <c r="AU869" s="1">
        <v>3</v>
      </c>
      <c r="AV869" s="1">
        <v>0</v>
      </c>
      <c r="AW869" s="1">
        <v>449.85</v>
      </c>
      <c r="AX869" s="1">
        <v>25</v>
      </c>
      <c r="AY869" s="5">
        <f t="shared" si="302"/>
        <v>0</v>
      </c>
      <c r="AZ869" s="1">
        <f t="shared" si="303"/>
        <v>0</v>
      </c>
      <c r="BA869" s="1">
        <f t="shared" si="304"/>
        <v>11246.25</v>
      </c>
      <c r="BB869" s="1">
        <f t="shared" si="305"/>
        <v>450</v>
      </c>
      <c r="BC869" s="1" t="s">
        <v>51</v>
      </c>
      <c r="BD869" s="1">
        <v>214</v>
      </c>
      <c r="BE869" s="1" t="s">
        <v>52</v>
      </c>
      <c r="BF869" s="1" t="s">
        <v>52</v>
      </c>
      <c r="BG869" s="1">
        <v>43</v>
      </c>
      <c r="BH869" s="1">
        <f t="shared" si="306"/>
        <v>0.0278687657000615</v>
      </c>
      <c r="BI869" s="1">
        <f t="shared" si="307"/>
        <v>0.808409412610811</v>
      </c>
    </row>
    <row r="870" spans="1:61">
      <c r="A870" s="1">
        <v>162</v>
      </c>
      <c r="B870" s="1" t="s">
        <v>53</v>
      </c>
      <c r="C870" s="1" t="str">
        <f>_xlfn.XLOOKUP(A870,All!$A:$A,All!$C:$C,"")</f>
        <v>Cu-Ni-Si</v>
      </c>
      <c r="D870" s="1">
        <v>0</v>
      </c>
      <c r="E870" s="1" t="s">
        <v>1344</v>
      </c>
      <c r="F870" s="1">
        <f t="shared" si="286"/>
        <v>95.935</v>
      </c>
      <c r="G870" s="1">
        <v>0</v>
      </c>
      <c r="H870" s="1">
        <v>0</v>
      </c>
      <c r="I870" s="1">
        <v>0</v>
      </c>
      <c r="J870" s="1">
        <v>3.3</v>
      </c>
      <c r="K870" s="1">
        <v>0.765</v>
      </c>
      <c r="L870" s="1">
        <v>0</v>
      </c>
      <c r="M870" s="1" t="s">
        <v>1345</v>
      </c>
      <c r="N870" s="1" cm="1">
        <f t="array" ref="N870">(F870/$F$4)/SUMPRODUCT($F870:$L870/$F$4:$L$4)*100</f>
        <v>94.7611259732344</v>
      </c>
      <c r="O870" s="1" cm="1">
        <f t="array" ref="O870">(G870/$G$4)/SUMPRODUCT($F870:$L870/$F$4:$L$4)*100</f>
        <v>0</v>
      </c>
      <c r="P870" s="1" cm="1">
        <f t="array" ref="P870">(H870/$H$4)/SUMPRODUCT($F870:$L870/$F$4:$L$4)*100</f>
        <v>0</v>
      </c>
      <c r="Q870" s="1" cm="1">
        <f t="array" ref="Q870">(I870/$I$4)/SUMPRODUCT($F870:$L870/$F$4:$L$4)*100</f>
        <v>0</v>
      </c>
      <c r="R870" s="1" cm="1">
        <f t="array" ref="R870">(J870/$J$4)/SUMPRODUCT($F870:$L870/$F$4:$L$4)*100</f>
        <v>3.52914077585296</v>
      </c>
      <c r="S870" s="1" cm="1">
        <f t="array" ref="S870">(K870/$K$4)/SUMPRODUCT($F870:$L870/$F$4:$L$4)*100</f>
        <v>1.70973325091266</v>
      </c>
      <c r="T870" s="1" cm="1">
        <f t="array" ref="T870">(L870/$L$4)/SUMPRODUCT($F870:$L870/$F$4:$L$4)*100</f>
        <v>0</v>
      </c>
      <c r="U870" s="1">
        <f t="shared" si="287"/>
        <v>100</v>
      </c>
      <c r="V870" s="1">
        <f t="shared" si="288"/>
        <v>4.31372549019608</v>
      </c>
      <c r="W870" s="1">
        <f t="shared" si="289"/>
        <v>4.065</v>
      </c>
      <c r="X870" s="1">
        <f t="shared" si="290"/>
        <v>2.5245</v>
      </c>
      <c r="Y870" s="1">
        <f t="shared" si="291"/>
        <v>0</v>
      </c>
      <c r="Z870" s="1">
        <f t="shared" si="292"/>
        <v>0</v>
      </c>
      <c r="AA870" s="1">
        <f t="shared" si="293"/>
        <v>0</v>
      </c>
      <c r="AB870" s="1">
        <f t="shared" si="294"/>
        <v>0</v>
      </c>
      <c r="AC870" s="1">
        <f t="shared" si="295"/>
        <v>0</v>
      </c>
      <c r="AD870" s="1">
        <f t="shared" si="296"/>
        <v>0</v>
      </c>
      <c r="AE870" s="1">
        <f t="shared" si="297"/>
        <v>0</v>
      </c>
      <c r="AF870" s="1">
        <f t="shared" si="298"/>
        <v>0</v>
      </c>
      <c r="AG870" s="1">
        <f t="shared" si="299"/>
        <v>0</v>
      </c>
      <c r="AH870" s="7">
        <f t="shared" si="300"/>
        <v>0.0523887402676561</v>
      </c>
      <c r="AI870" s="7" cm="1">
        <f t="array" ref="AI870">SQRT(SUMPRODUCT(N870:T870/100,(1-($N$4:$T$4/(SUMPRODUCT(N870:T870,$N$4:$T$4)/100)))^2))</f>
        <v>0.0180794750782352</v>
      </c>
      <c r="AJ870" s="7" cm="1">
        <f t="array" ref="AJ870">SUMPRODUCT(N870:T870,$N$3:$T$3)/100</f>
        <v>1.90035291407759</v>
      </c>
      <c r="AK870" s="7" cm="1">
        <f t="array" ref="AK870">SUMPRODUCT(N870:T870/100,($N$3:$T$3-(SUMPRODUCT(N870:T870,$N$3:$T$3)/100))^2)</f>
        <v>3.40459242969508e-6</v>
      </c>
      <c r="AL870" s="7" cm="1">
        <f t="array" ref="AL870">SUMPRODUCT(N870:T870/100,($N$2:$T$2-(SUMPRODUCT(N870:T870,$N$2:$T$2)/100))^2)</f>
        <v>0.849044152012419</v>
      </c>
      <c r="AM870" s="7" cm="1">
        <f t="array" ref="AM870">SUMPRODUCT(N870:T870,$N$2:$T$2)/100</f>
        <v>10.8450272646776</v>
      </c>
      <c r="AN870" s="1" cm="1">
        <f t="array" ref="AN870">SUMPRODUCT(N870:T870,$N$1:$T$1)/100</f>
        <v>1103.32275098746</v>
      </c>
      <c r="AO870" s="1" cm="1">
        <f t="array" ref="AO870">-8.314*SUMPRODUCT((N870:T870/100)*LN(N870:T870/100+0.000000000001))</f>
        <v>1.98352567017513</v>
      </c>
      <c r="AP870" s="1" cm="1">
        <f t="array" ref="AP870">SUMPRODUCT((N870:T870/100)^2)</f>
        <v>0.899504901812026</v>
      </c>
      <c r="AQ870" s="1" cm="1">
        <f t="array" ref="AQ870">1/SUMPRODUCT((N870:T870/100)^2)</f>
        <v>1.11172267987148</v>
      </c>
      <c r="AR870" s="1" t="s">
        <v>55</v>
      </c>
      <c r="AS870" s="6">
        <f t="shared" si="301"/>
        <v>2</v>
      </c>
      <c r="AT870" s="1">
        <v>899.85</v>
      </c>
      <c r="AU870" s="1">
        <v>1</v>
      </c>
      <c r="AV870" s="1">
        <v>45</v>
      </c>
      <c r="AW870" s="1">
        <v>349.85</v>
      </c>
      <c r="AX870" s="1">
        <v>12</v>
      </c>
      <c r="AY870" s="5">
        <f t="shared" si="302"/>
        <v>157.4325</v>
      </c>
      <c r="AZ870" s="1">
        <f t="shared" si="303"/>
        <v>5.4</v>
      </c>
      <c r="BA870" s="1">
        <f t="shared" si="304"/>
        <v>4198.2</v>
      </c>
      <c r="BB870" s="1">
        <f t="shared" si="305"/>
        <v>550</v>
      </c>
      <c r="BC870" s="1" t="s">
        <v>56</v>
      </c>
      <c r="BD870" s="1">
        <v>246</v>
      </c>
      <c r="BE870" s="1" t="s">
        <v>52</v>
      </c>
      <c r="BF870" s="1" t="s">
        <v>52</v>
      </c>
      <c r="BG870" s="1">
        <v>43</v>
      </c>
      <c r="BH870" s="1">
        <f t="shared" si="306"/>
        <v>0.439418367574146</v>
      </c>
      <c r="BI870" s="1">
        <f t="shared" si="307"/>
        <v>0.748051942207763</v>
      </c>
    </row>
    <row r="871" spans="1:61">
      <c r="A871" s="1">
        <v>60</v>
      </c>
      <c r="B871" s="1" t="s">
        <v>61</v>
      </c>
      <c r="C871" s="1" t="str">
        <f>_xlfn.XLOOKUP(A871,All!$A:$A,All!$C:$C,"")</f>
        <v>Cu-Ni-Si</v>
      </c>
      <c r="D871" s="1">
        <v>0</v>
      </c>
      <c r="E871" s="1" t="s">
        <v>1344</v>
      </c>
      <c r="F871" s="1">
        <f t="shared" si="286"/>
        <v>95.7</v>
      </c>
      <c r="G871" s="1">
        <v>0</v>
      </c>
      <c r="H871" s="1">
        <v>0</v>
      </c>
      <c r="I871" s="1">
        <v>0</v>
      </c>
      <c r="J871" s="1">
        <v>3.44</v>
      </c>
      <c r="K871" s="1">
        <v>0.86</v>
      </c>
      <c r="L871" s="1">
        <v>0</v>
      </c>
      <c r="M871" s="1" t="s">
        <v>1345</v>
      </c>
      <c r="N871" s="1" cm="1">
        <f t="array" ref="N871">(F871/$F$4)/SUMPRODUCT($F871:$L871/$F$4:$L$4)*100</f>
        <v>94.4063521017078</v>
      </c>
      <c r="O871" s="1" cm="1">
        <f t="array" ref="O871">(G871/$G$4)/SUMPRODUCT($F871:$L871/$F$4:$L$4)*100</f>
        <v>0</v>
      </c>
      <c r="P871" s="1" cm="1">
        <f t="array" ref="P871">(H871/$H$4)/SUMPRODUCT($F871:$L871/$F$4:$L$4)*100</f>
        <v>0</v>
      </c>
      <c r="Q871" s="1" cm="1">
        <f t="array" ref="Q871">(I871/$I$4)/SUMPRODUCT($F871:$L871/$F$4:$L$4)*100</f>
        <v>0</v>
      </c>
      <c r="R871" s="1" cm="1">
        <f t="array" ref="R871">(J871/$J$4)/SUMPRODUCT($F871:$L871/$F$4:$L$4)*100</f>
        <v>3.67408865478675</v>
      </c>
      <c r="S871" s="1" cm="1">
        <f t="array" ref="S871">(K871/$K$4)/SUMPRODUCT($F871:$L871/$F$4:$L$4)*100</f>
        <v>1.91955924350542</v>
      </c>
      <c r="T871" s="1" cm="1">
        <f t="array" ref="T871">(L871/$L$4)/SUMPRODUCT($F871:$L871/$F$4:$L$4)*100</f>
        <v>0</v>
      </c>
      <c r="U871" s="1">
        <f t="shared" si="287"/>
        <v>100</v>
      </c>
      <c r="V871" s="1">
        <f t="shared" si="288"/>
        <v>4</v>
      </c>
      <c r="W871" s="1">
        <f t="shared" si="289"/>
        <v>4.3</v>
      </c>
      <c r="X871" s="1">
        <f t="shared" si="290"/>
        <v>2.9584</v>
      </c>
      <c r="Y871" s="1">
        <f t="shared" si="291"/>
        <v>0</v>
      </c>
      <c r="Z871" s="1">
        <f t="shared" si="292"/>
        <v>0</v>
      </c>
      <c r="AA871" s="1">
        <f t="shared" si="293"/>
        <v>0</v>
      </c>
      <c r="AB871" s="1">
        <f t="shared" si="294"/>
        <v>0</v>
      </c>
      <c r="AC871" s="1">
        <f t="shared" si="295"/>
        <v>0</v>
      </c>
      <c r="AD871" s="1">
        <f t="shared" si="296"/>
        <v>0</v>
      </c>
      <c r="AE871" s="1">
        <f t="shared" si="297"/>
        <v>0</v>
      </c>
      <c r="AF871" s="1">
        <f t="shared" si="298"/>
        <v>0</v>
      </c>
      <c r="AG871" s="1">
        <f t="shared" si="299"/>
        <v>0</v>
      </c>
      <c r="AH871" s="7">
        <f t="shared" si="300"/>
        <v>0.0559364789829218</v>
      </c>
      <c r="AI871" s="7" cm="1">
        <f t="array" ref="AI871">SQRT(SUMPRODUCT(N871:T871/100,(1-($N$4:$T$4/(SUMPRODUCT(N871:T871,$N$4:$T$4)/100)))^2))</f>
        <v>0.0190652812126411</v>
      </c>
      <c r="AJ871" s="7" cm="1">
        <f t="array" ref="AJ871">SUMPRODUCT(N871:T871,$N$3:$T$3)/100</f>
        <v>1.90036740886548</v>
      </c>
      <c r="AK871" s="7" cm="1">
        <f t="array" ref="AK871">SUMPRODUCT(N871:T871/100,($N$3:$T$3-(SUMPRODUCT(N871:T871,$N$3:$T$3)/100))^2)</f>
        <v>3.53909938035442e-6</v>
      </c>
      <c r="AL871" s="7" cm="1">
        <f t="array" ref="AL871">SUMPRODUCT(N871:T871/100,($N$2:$T$2-(SUMPRODUCT(N871:T871,$N$2:$T$2)/100))^2)</f>
        <v>0.948046272269239</v>
      </c>
      <c r="AM871" s="7" cm="1">
        <f t="array" ref="AM871">SUMPRODUCT(N871:T871,$N$2:$T$2)/100</f>
        <v>10.8288899664068</v>
      </c>
      <c r="AN871" s="1" cm="1">
        <f t="array" ref="AN871">SUMPRODUCT(N871:T871,$N$1:$T$1)/100</f>
        <v>1104.55073379586</v>
      </c>
      <c r="AO871" s="1" cm="1">
        <f t="array" ref="AO871">-8.314*SUMPRODUCT((N871:T871/100)*LN(N871:T871/100+0.000000000001))</f>
        <v>2.09189019861041</v>
      </c>
      <c r="AP871" s="1" cm="1">
        <f t="array" ref="AP871">SUMPRODUCT((N871:T871/100)^2)</f>
        <v>0.892974295228419</v>
      </c>
      <c r="AQ871" s="1" cm="1">
        <f t="array" ref="AQ871">1/SUMPRODUCT((N871:T871/100)^2)</f>
        <v>1.11985306334513</v>
      </c>
      <c r="AR871" s="1" t="s">
        <v>54</v>
      </c>
      <c r="AS871" s="6">
        <f t="shared" si="301"/>
        <v>0</v>
      </c>
      <c r="AT871" s="1">
        <v>899.85</v>
      </c>
      <c r="AU871" s="1">
        <v>1</v>
      </c>
      <c r="AV871" s="1">
        <v>0</v>
      </c>
      <c r="AW871" s="1">
        <v>499.85</v>
      </c>
      <c r="AX871" s="1">
        <v>1</v>
      </c>
      <c r="AY871" s="5">
        <f t="shared" si="302"/>
        <v>0</v>
      </c>
      <c r="AZ871" s="1">
        <f t="shared" si="303"/>
        <v>0</v>
      </c>
      <c r="BA871" s="1">
        <f t="shared" si="304"/>
        <v>499.85</v>
      </c>
      <c r="BB871" s="1">
        <f t="shared" si="305"/>
        <v>400</v>
      </c>
      <c r="BC871" s="1" t="s">
        <v>51</v>
      </c>
      <c r="BD871" s="1">
        <v>268</v>
      </c>
      <c r="BE871" s="1" t="s">
        <v>52</v>
      </c>
      <c r="BF871" s="1" t="s">
        <v>52</v>
      </c>
      <c r="BG871" s="1">
        <v>43</v>
      </c>
      <c r="BH871" s="1">
        <f t="shared" si="306"/>
        <v>0.722358718862579</v>
      </c>
      <c r="BI871" s="1">
        <f t="shared" si="307"/>
        <v>0.711458783801433</v>
      </c>
    </row>
    <row r="872" spans="1:61">
      <c r="A872" s="1">
        <v>316</v>
      </c>
      <c r="B872" s="1" t="s">
        <v>65</v>
      </c>
      <c r="C872" s="1" t="str">
        <f>_xlfn.XLOOKUP(A872,All!$A:$A,All!$C:$C,"")</f>
        <v>Cu-Ni-Si</v>
      </c>
      <c r="D872" s="1">
        <v>0</v>
      </c>
      <c r="E872" s="1" t="s">
        <v>1344</v>
      </c>
      <c r="F872" s="1">
        <f t="shared" si="286"/>
        <v>97.24</v>
      </c>
      <c r="G872" s="1">
        <v>0</v>
      </c>
      <c r="H872" s="1">
        <v>0</v>
      </c>
      <c r="I872" s="1">
        <v>0</v>
      </c>
      <c r="J872" s="1">
        <v>2.31</v>
      </c>
      <c r="K872" s="1">
        <v>0.45</v>
      </c>
      <c r="L872" s="1">
        <v>0</v>
      </c>
      <c r="M872" s="1" t="s">
        <v>1345</v>
      </c>
      <c r="N872" s="1" cm="1">
        <f t="array" ref="N872">(F872/$F$4)/SUMPRODUCT($F872:$L872/$F$4:$L$4)*100</f>
        <v>96.507330604465</v>
      </c>
      <c r="O872" s="1" cm="1">
        <f t="array" ref="O872">(G872/$G$4)/SUMPRODUCT($F872:$L872/$F$4:$L$4)*100</f>
        <v>0</v>
      </c>
      <c r="P872" s="1" cm="1">
        <f t="array" ref="P872">(H872/$H$4)/SUMPRODUCT($F872:$L872/$F$4:$L$4)*100</f>
        <v>0</v>
      </c>
      <c r="Q872" s="1" cm="1">
        <f t="array" ref="Q872">(I872/$I$4)/SUMPRODUCT($F872:$L872/$F$4:$L$4)*100</f>
        <v>0</v>
      </c>
      <c r="R872" s="1" cm="1">
        <f t="array" ref="R872">(J872/$J$4)/SUMPRODUCT($F872:$L872/$F$4:$L$4)*100</f>
        <v>2.48215697252237</v>
      </c>
      <c r="S872" s="1" cm="1">
        <f t="array" ref="S872">(K872/$K$4)/SUMPRODUCT($F872:$L872/$F$4:$L$4)*100</f>
        <v>1.01051242301262</v>
      </c>
      <c r="T872" s="1" cm="1">
        <f t="array" ref="T872">(L872/$L$4)/SUMPRODUCT($F872:$L872/$F$4:$L$4)*100</f>
        <v>0</v>
      </c>
      <c r="U872" s="1">
        <f t="shared" si="287"/>
        <v>100</v>
      </c>
      <c r="V872" s="1">
        <f t="shared" si="288"/>
        <v>5.13333333333333</v>
      </c>
      <c r="W872" s="1">
        <f t="shared" si="289"/>
        <v>2.76</v>
      </c>
      <c r="X872" s="1">
        <f t="shared" si="290"/>
        <v>1.0395</v>
      </c>
      <c r="Y872" s="1">
        <f t="shared" si="291"/>
        <v>0</v>
      </c>
      <c r="Z872" s="1">
        <f t="shared" si="292"/>
        <v>0</v>
      </c>
      <c r="AA872" s="1">
        <f t="shared" si="293"/>
        <v>0</v>
      </c>
      <c r="AB872" s="1">
        <f t="shared" si="294"/>
        <v>0</v>
      </c>
      <c r="AC872" s="1">
        <f t="shared" si="295"/>
        <v>0</v>
      </c>
      <c r="AD872" s="1">
        <f t="shared" si="296"/>
        <v>0</v>
      </c>
      <c r="AE872" s="1">
        <f t="shared" si="297"/>
        <v>0</v>
      </c>
      <c r="AF872" s="1">
        <f t="shared" si="298"/>
        <v>0</v>
      </c>
      <c r="AG872" s="1">
        <f t="shared" si="299"/>
        <v>0</v>
      </c>
      <c r="AH872" s="7">
        <f t="shared" si="300"/>
        <v>0.03492669395535</v>
      </c>
      <c r="AI872" s="7" cm="1">
        <f t="array" ref="AI872">SQRT(SUMPRODUCT(N872:T872/100,(1-($N$4:$T$4/(SUMPRODUCT(N872:T872,$N$4:$T$4)/100)))^2))</f>
        <v>0.0141011388231263</v>
      </c>
      <c r="AJ872" s="7" cm="1">
        <f t="array" ref="AJ872">SUMPRODUCT(N872:T872,$N$3:$T$3)/100</f>
        <v>1.90024821569725</v>
      </c>
      <c r="AK872" s="7" cm="1">
        <f t="array" ref="AK872">SUMPRODUCT(N872:T872/100,($N$3:$T$3-(SUMPRODUCT(N872:T872,$N$3:$T$3)/100))^2)</f>
        <v>2.42054594015996e-6</v>
      </c>
      <c r="AL872" s="7" cm="1">
        <f t="array" ref="AL872">SUMPRODUCT(N872:T872/100,($N$2:$T$2-(SUMPRODUCT(N872:T872,$N$2:$T$2)/100))^2)</f>
        <v>0.510841432788936</v>
      </c>
      <c r="AM872" s="7" cm="1">
        <f t="array" ref="AM872">SUMPRODUCT(N872:T872,$N$2:$T$2)/100</f>
        <v>10.9044425606639</v>
      </c>
      <c r="AN872" s="1" cm="1">
        <f t="array" ref="AN872">SUMPRODUCT(N872:T872,$N$1:$T$1)/100</f>
        <v>1097.14183881375</v>
      </c>
      <c r="AO872" s="1" cm="1">
        <f t="array" ref="AO872">-8.314*SUMPRODUCT((N872:T872/100)*LN(N872:T872/100+0.000000000001))</f>
        <v>1.43400904463896</v>
      </c>
      <c r="AP872" s="1" cm="1">
        <f t="array" ref="AP872">SUMPRODUCT((N872:T872/100)^2)</f>
        <v>0.932084709899281</v>
      </c>
      <c r="AQ872" s="1" cm="1">
        <f t="array" ref="AQ872">1/SUMPRODUCT((N872:T872/100)^2)</f>
        <v>1.07286386031164</v>
      </c>
      <c r="AR872" s="1" t="s">
        <v>54</v>
      </c>
      <c r="AS872" s="6">
        <f t="shared" si="301"/>
        <v>0</v>
      </c>
      <c r="AT872" s="1">
        <v>949.85</v>
      </c>
      <c r="AU872" s="1">
        <v>1</v>
      </c>
      <c r="AV872" s="1">
        <v>0</v>
      </c>
      <c r="AW872" s="1">
        <v>499.85</v>
      </c>
      <c r="AX872" s="1">
        <v>1</v>
      </c>
      <c r="AY872" s="5">
        <f t="shared" si="302"/>
        <v>0</v>
      </c>
      <c r="AZ872" s="1">
        <f t="shared" si="303"/>
        <v>0</v>
      </c>
      <c r="BA872" s="1">
        <f t="shared" si="304"/>
        <v>499.85</v>
      </c>
      <c r="BB872" s="1">
        <f t="shared" si="305"/>
        <v>450</v>
      </c>
      <c r="BC872" s="1" t="s">
        <v>51</v>
      </c>
      <c r="BD872" s="1">
        <v>170</v>
      </c>
      <c r="BE872" s="1" t="s">
        <v>52</v>
      </c>
      <c r="BF872" s="1" t="s">
        <v>52</v>
      </c>
      <c r="BG872" s="1">
        <v>42</v>
      </c>
      <c r="BH872" s="1">
        <f t="shared" si="306"/>
        <v>-0.538011936876804</v>
      </c>
      <c r="BI872" s="1">
        <f t="shared" si="307"/>
        <v>0.910841844839356</v>
      </c>
    </row>
    <row r="873" spans="1:61">
      <c r="A873" s="1">
        <v>125</v>
      </c>
      <c r="B873" s="1" t="s">
        <v>1347</v>
      </c>
      <c r="C873" s="1" t="str">
        <f>_xlfn.XLOOKUP(A873,All!$A:$A,All!$C:$C,"")</f>
        <v>Cu-Ni-Si</v>
      </c>
      <c r="D873" s="1">
        <v>0</v>
      </c>
      <c r="E873" s="1" t="s">
        <v>1344</v>
      </c>
      <c r="F873" s="1">
        <f t="shared" si="286"/>
        <v>96.6</v>
      </c>
      <c r="G873" s="1">
        <v>0</v>
      </c>
      <c r="H873" s="1">
        <v>0</v>
      </c>
      <c r="I873" s="1">
        <v>0</v>
      </c>
      <c r="J873" s="1">
        <v>2.8</v>
      </c>
      <c r="K873" s="1">
        <v>0.6</v>
      </c>
      <c r="L873" s="1">
        <v>0</v>
      </c>
      <c r="M873" s="1" t="s">
        <v>1345</v>
      </c>
      <c r="N873" s="1" cm="1">
        <f t="array" ref="N873">(F873/$F$4)/SUMPRODUCT($F873:$L873/$F$4:$L$4)*100</f>
        <v>95.6538918382656</v>
      </c>
      <c r="O873" s="1" cm="1">
        <f t="array" ref="O873">(G873/$G$4)/SUMPRODUCT($F873:$L873/$F$4:$L$4)*100</f>
        <v>0</v>
      </c>
      <c r="P873" s="1" cm="1">
        <f t="array" ref="P873">(H873/$H$4)/SUMPRODUCT($F873:$L873/$F$4:$L$4)*100</f>
        <v>0</v>
      </c>
      <c r="Q873" s="1" cm="1">
        <f t="array" ref="Q873">(I873/$I$4)/SUMPRODUCT($F873:$L873/$F$4:$L$4)*100</f>
        <v>0</v>
      </c>
      <c r="R873" s="1" cm="1">
        <f t="array" ref="R873">(J873/$J$4)/SUMPRODUCT($F873:$L873/$F$4:$L$4)*100</f>
        <v>3.00182561866594</v>
      </c>
      <c r="S873" s="1" cm="1">
        <f t="array" ref="S873">(K873/$K$4)/SUMPRODUCT($F873:$L873/$F$4:$L$4)*100</f>
        <v>1.34428254306844</v>
      </c>
      <c r="T873" s="1" cm="1">
        <f t="array" ref="T873">(L873/$L$4)/SUMPRODUCT($F873:$L873/$F$4:$L$4)*100</f>
        <v>0</v>
      </c>
      <c r="U873" s="1">
        <f t="shared" si="287"/>
        <v>100</v>
      </c>
      <c r="V873" s="1">
        <f t="shared" si="288"/>
        <v>4.66666666666667</v>
      </c>
      <c r="W873" s="1">
        <f t="shared" si="289"/>
        <v>3.4</v>
      </c>
      <c r="X873" s="1">
        <f t="shared" si="290"/>
        <v>1.68</v>
      </c>
      <c r="Y873" s="1">
        <f t="shared" si="291"/>
        <v>0</v>
      </c>
      <c r="Z873" s="1">
        <f t="shared" si="292"/>
        <v>0</v>
      </c>
      <c r="AA873" s="1">
        <f t="shared" si="293"/>
        <v>0</v>
      </c>
      <c r="AB873" s="1">
        <f t="shared" si="294"/>
        <v>0</v>
      </c>
      <c r="AC873" s="1">
        <f t="shared" si="295"/>
        <v>0</v>
      </c>
      <c r="AD873" s="1">
        <f t="shared" si="296"/>
        <v>0</v>
      </c>
      <c r="AE873" s="1">
        <f t="shared" si="297"/>
        <v>0</v>
      </c>
      <c r="AF873" s="1">
        <f t="shared" si="298"/>
        <v>0</v>
      </c>
      <c r="AG873" s="1">
        <f t="shared" si="299"/>
        <v>0</v>
      </c>
      <c r="AH873" s="7">
        <f t="shared" si="300"/>
        <v>0.0434610816173439</v>
      </c>
      <c r="AI873" s="7" cm="1">
        <f t="array" ref="AI873">SQRT(SUMPRODUCT(N873:T873/100,(1-($N$4:$T$4/(SUMPRODUCT(N873:T873,$N$4:$T$4)/100)))^2))</f>
        <v>0.01613797766313</v>
      </c>
      <c r="AJ873" s="7" cm="1">
        <f t="array" ref="AJ873">SUMPRODUCT(N873:T873,$N$3:$T$3)/100</f>
        <v>1.90030018256187</v>
      </c>
      <c r="AK873" s="7" cm="1">
        <f t="array" ref="AK873">SUMPRODUCT(N873:T873/100,($N$3:$T$3-(SUMPRODUCT(N873:T873,$N$3:$T$3)/100))^2)</f>
        <v>2.91171604821716e-6</v>
      </c>
      <c r="AL873" s="7" cm="1">
        <f t="array" ref="AL873">SUMPRODUCT(N873:T873/100,($N$2:$T$2-(SUMPRODUCT(N873:T873,$N$2:$T$2)/100))^2)</f>
        <v>0.673311415876163</v>
      </c>
      <c r="AM873" s="7" cm="1">
        <f t="array" ref="AM873">SUMPRODUCT(N873:T873,$N$2:$T$2)/100</f>
        <v>10.8758819657986</v>
      </c>
      <c r="AN873" s="1" cm="1">
        <f t="array" ref="AN873">SUMPRODUCT(N873:T873,$N$1:$T$1)/100</f>
        <v>1100.16595956677</v>
      </c>
      <c r="AO873" s="1" cm="1">
        <f t="array" ref="AO873">-8.314*SUMPRODUCT((N873:T873/100)*LN(N873:T873/100+0.000000000001))</f>
        <v>1.70997739062783</v>
      </c>
      <c r="AP873" s="1" cm="1">
        <f t="array" ref="AP873">SUMPRODUCT((N873:T873/100)^2)</f>
        <v>0.916048507640709</v>
      </c>
      <c r="AQ873" s="1" cm="1">
        <f t="array" ref="AQ873">1/SUMPRODUCT((N873:T873/100)^2)</f>
        <v>1.09164524766872</v>
      </c>
      <c r="AR873" s="1" t="s">
        <v>54</v>
      </c>
      <c r="AS873" s="6">
        <f t="shared" si="301"/>
        <v>0</v>
      </c>
      <c r="AT873" s="1">
        <v>899.85</v>
      </c>
      <c r="AU873" s="1">
        <v>1.5</v>
      </c>
      <c r="AV873" s="1">
        <v>0</v>
      </c>
      <c r="AW873" s="1">
        <v>549.85</v>
      </c>
      <c r="AX873" s="1">
        <v>4</v>
      </c>
      <c r="AY873" s="5">
        <f t="shared" si="302"/>
        <v>0</v>
      </c>
      <c r="AZ873" s="1">
        <f t="shared" si="303"/>
        <v>0</v>
      </c>
      <c r="BA873" s="1">
        <f t="shared" si="304"/>
        <v>2199.4</v>
      </c>
      <c r="BB873" s="1">
        <f t="shared" si="305"/>
        <v>350</v>
      </c>
      <c r="BC873" s="1" t="s">
        <v>51</v>
      </c>
      <c r="BD873" s="1">
        <v>173</v>
      </c>
      <c r="BE873" s="1" t="s">
        <v>52</v>
      </c>
      <c r="BF873" s="1" t="s">
        <v>52</v>
      </c>
      <c r="BG873" s="1">
        <v>42</v>
      </c>
      <c r="BH873" s="1">
        <f t="shared" si="306"/>
        <v>-0.499429161701109</v>
      </c>
      <c r="BI873" s="1">
        <f t="shared" si="307"/>
        <v>0.904169723291315</v>
      </c>
    </row>
    <row r="874" spans="1:61">
      <c r="A874" s="1">
        <v>479</v>
      </c>
      <c r="B874" s="1" t="s">
        <v>95</v>
      </c>
      <c r="C874" s="1" t="str">
        <f>_xlfn.XLOOKUP(A874,All!$A:$A,All!$C:$C,"")</f>
        <v>Cu-Ni-Si</v>
      </c>
      <c r="D874" s="1">
        <v>0</v>
      </c>
      <c r="E874" s="1" t="s">
        <v>1344</v>
      </c>
      <c r="F874" s="1">
        <f t="shared" si="286"/>
        <v>97.56</v>
      </c>
      <c r="G874" s="1">
        <v>0</v>
      </c>
      <c r="H874" s="1">
        <v>0</v>
      </c>
      <c r="I874" s="1">
        <v>0</v>
      </c>
      <c r="J874" s="1">
        <v>1.92</v>
      </c>
      <c r="K874" s="1">
        <v>0.52</v>
      </c>
      <c r="L874" s="1">
        <v>0</v>
      </c>
      <c r="M874" s="1" t="s">
        <v>1345</v>
      </c>
      <c r="N874" s="1" cm="1">
        <f t="array" ref="N874">(F874/$F$4)/SUMPRODUCT($F874:$L874/$F$4:$L$4)*100</f>
        <v>96.771004257419</v>
      </c>
      <c r="O874" s="1" cm="1">
        <f t="array" ref="O874">(G874/$G$4)/SUMPRODUCT($F874:$L874/$F$4:$L$4)*100</f>
        <v>0</v>
      </c>
      <c r="P874" s="1" cm="1">
        <f t="array" ref="P874">(H874/$H$4)/SUMPRODUCT($F874:$L874/$F$4:$L$4)*100</f>
        <v>0</v>
      </c>
      <c r="Q874" s="1" cm="1">
        <f t="array" ref="Q874">(I874/$I$4)/SUMPRODUCT($F874:$L874/$F$4:$L$4)*100</f>
        <v>0</v>
      </c>
      <c r="R874" s="1" cm="1">
        <f t="array" ref="R874">(J874/$J$4)/SUMPRODUCT($F874:$L874/$F$4:$L$4)*100</f>
        <v>2.06194271329089</v>
      </c>
      <c r="S874" s="1" cm="1">
        <f t="array" ref="S874">(K874/$K$4)/SUMPRODUCT($F874:$L874/$F$4:$L$4)*100</f>
        <v>1.16705302929008</v>
      </c>
      <c r="T874" s="1" cm="1">
        <f t="array" ref="T874">(L874/$L$4)/SUMPRODUCT($F874:$L874/$F$4:$L$4)*100</f>
        <v>0</v>
      </c>
      <c r="U874" s="1">
        <f t="shared" si="287"/>
        <v>100</v>
      </c>
      <c r="V874" s="1">
        <f t="shared" si="288"/>
        <v>3.69230769230769</v>
      </c>
      <c r="W874" s="1">
        <f t="shared" si="289"/>
        <v>2.44</v>
      </c>
      <c r="X874" s="1">
        <f t="shared" si="290"/>
        <v>0.9984</v>
      </c>
      <c r="Y874" s="1">
        <f t="shared" si="291"/>
        <v>0</v>
      </c>
      <c r="Z874" s="1">
        <f t="shared" si="292"/>
        <v>0</v>
      </c>
      <c r="AA874" s="1">
        <f t="shared" si="293"/>
        <v>0</v>
      </c>
      <c r="AB874" s="1">
        <f t="shared" si="294"/>
        <v>0</v>
      </c>
      <c r="AC874" s="1">
        <f t="shared" si="295"/>
        <v>0</v>
      </c>
      <c r="AD874" s="1">
        <f t="shared" si="296"/>
        <v>0</v>
      </c>
      <c r="AE874" s="1">
        <f t="shared" si="297"/>
        <v>0</v>
      </c>
      <c r="AF874" s="1">
        <f t="shared" si="298"/>
        <v>0</v>
      </c>
      <c r="AG874" s="1">
        <f t="shared" si="299"/>
        <v>0</v>
      </c>
      <c r="AH874" s="7">
        <f t="shared" si="300"/>
        <v>0.0322899574258098</v>
      </c>
      <c r="AI874" s="7" cm="1">
        <f t="array" ref="AI874">SQRT(SUMPRODUCT(N874:T874/100,(1-($N$4:$T$4/(SUMPRODUCT(N874:T874,$N$4:$T$4)/100)))^2))</f>
        <v>0.0149048058321533</v>
      </c>
      <c r="AJ874" s="7" cm="1">
        <f t="array" ref="AJ874">SUMPRODUCT(N874:T874,$N$3:$T$3)/100</f>
        <v>1.90020619427133</v>
      </c>
      <c r="AK874" s="7" cm="1">
        <f t="array" ref="AK874">SUMPRODUCT(N874:T874/100,($N$3:$T$3-(SUMPRODUCT(N874:T874,$N$3:$T$3)/100))^2)</f>
        <v>2.01942663576196e-6</v>
      </c>
      <c r="AL874" s="7" cm="1">
        <f t="array" ref="AL874">SUMPRODUCT(N874:T874/100,($N$2:$T$2-(SUMPRODUCT(N874:T874,$N$2:$T$2)/100))^2)</f>
        <v>0.582007433035524</v>
      </c>
      <c r="AM874" s="7" cm="1">
        <f t="array" ref="AM874">SUMPRODUCT(N874:T874,$N$2:$T$2)/100</f>
        <v>10.8976868608168</v>
      </c>
      <c r="AN874" s="1" cm="1">
        <f t="array" ref="AN874">SUMPRODUCT(N874:T874,$N$1:$T$1)/100</f>
        <v>1096.10106268936</v>
      </c>
      <c r="AO874" s="1" cm="1">
        <f t="array" ref="AO874">-8.314*SUMPRODUCT((N874:T874/100)*LN(N874:T874/100+0.000000000001))</f>
        <v>1.36133085464621</v>
      </c>
      <c r="AP874" s="1" cm="1">
        <f t="array" ref="AP874">SUMPRODUCT((N874:T874/100)^2)</f>
        <v>0.937024088551548</v>
      </c>
      <c r="AQ874" s="1" cm="1">
        <f t="array" ref="AQ874">1/SUMPRODUCT((N874:T874/100)^2)</f>
        <v>1.06720842315356</v>
      </c>
      <c r="AR874" s="1" t="s">
        <v>50</v>
      </c>
      <c r="AS874" s="6">
        <f t="shared" si="301"/>
        <v>1</v>
      </c>
      <c r="AT874" s="1">
        <v>959.85</v>
      </c>
      <c r="AU874" s="1">
        <v>1</v>
      </c>
      <c r="AV874" s="1">
        <v>60</v>
      </c>
      <c r="AW874" s="1">
        <v>549.85</v>
      </c>
      <c r="AX874" s="1">
        <v>1</v>
      </c>
      <c r="AY874" s="5">
        <f t="shared" si="302"/>
        <v>329.91</v>
      </c>
      <c r="AZ874" s="1">
        <f t="shared" si="303"/>
        <v>0.6</v>
      </c>
      <c r="BA874" s="1">
        <f t="shared" si="304"/>
        <v>549.85</v>
      </c>
      <c r="BB874" s="1">
        <f t="shared" si="305"/>
        <v>410</v>
      </c>
      <c r="BC874" s="1" t="s">
        <v>51</v>
      </c>
      <c r="BD874" s="1">
        <v>177</v>
      </c>
      <c r="BE874" s="1" t="s">
        <v>52</v>
      </c>
      <c r="BF874" s="1" t="s">
        <v>52</v>
      </c>
      <c r="BG874" s="1">
        <v>42</v>
      </c>
      <c r="BH874" s="1">
        <f t="shared" si="306"/>
        <v>-0.447985461466848</v>
      </c>
      <c r="BI874" s="1">
        <f t="shared" si="307"/>
        <v>0.895343351122245</v>
      </c>
    </row>
    <row r="875" spans="1:61">
      <c r="A875" s="1">
        <v>101</v>
      </c>
      <c r="B875" s="1" t="s">
        <v>53</v>
      </c>
      <c r="C875" s="1" t="str">
        <f>_xlfn.XLOOKUP(A875,All!$A:$A,All!$C:$C,"")</f>
        <v>Cu-Ni-Si</v>
      </c>
      <c r="D875" s="1">
        <v>0</v>
      </c>
      <c r="E875" s="1" t="s">
        <v>1344</v>
      </c>
      <c r="F875" s="1">
        <f t="shared" si="286"/>
        <v>96.155</v>
      </c>
      <c r="G875" s="1">
        <v>0</v>
      </c>
      <c r="H875" s="1">
        <v>0</v>
      </c>
      <c r="I875" s="1">
        <v>0</v>
      </c>
      <c r="J875" s="1">
        <v>3.3</v>
      </c>
      <c r="K875" s="1">
        <v>0.545</v>
      </c>
      <c r="L875" s="1">
        <v>0</v>
      </c>
      <c r="M875" s="1" t="s">
        <v>1345</v>
      </c>
      <c r="N875" s="1" cm="1">
        <f t="array" ref="N875">(F875/$F$4)/SUMPRODUCT($F875:$L875/$F$4:$L$4)*100</f>
        <v>95.2397528033504</v>
      </c>
      <c r="O875" s="1" cm="1">
        <f t="array" ref="O875">(G875/$G$4)/SUMPRODUCT($F875:$L875/$F$4:$L$4)*100</f>
        <v>0</v>
      </c>
      <c r="P875" s="1" cm="1">
        <f t="array" ref="P875">(H875/$H$4)/SUMPRODUCT($F875:$L875/$F$4:$L$4)*100</f>
        <v>0</v>
      </c>
      <c r="Q875" s="1" cm="1">
        <f t="array" ref="Q875">(I875/$I$4)/SUMPRODUCT($F875:$L875/$F$4:$L$4)*100</f>
        <v>0</v>
      </c>
      <c r="R875" s="1" cm="1">
        <f t="array" ref="R875">(J875/$J$4)/SUMPRODUCT($F875:$L875/$F$4:$L$4)*100</f>
        <v>3.53885067235945</v>
      </c>
      <c r="S875" s="1" cm="1">
        <f t="array" ref="S875">(K875/$K$4)/SUMPRODUCT($F875:$L875/$F$4:$L$4)*100</f>
        <v>1.22139652429014</v>
      </c>
      <c r="T875" s="1" cm="1">
        <f t="array" ref="T875">(L875/$L$4)/SUMPRODUCT($F875:$L875/$F$4:$L$4)*100</f>
        <v>0</v>
      </c>
      <c r="U875" s="1">
        <f t="shared" si="287"/>
        <v>100</v>
      </c>
      <c r="V875" s="1">
        <f t="shared" si="288"/>
        <v>6.05504587155963</v>
      </c>
      <c r="W875" s="1">
        <f t="shared" si="289"/>
        <v>3.845</v>
      </c>
      <c r="X875" s="1">
        <f t="shared" si="290"/>
        <v>1.7985</v>
      </c>
      <c r="Y875" s="1">
        <f t="shared" si="291"/>
        <v>0</v>
      </c>
      <c r="Z875" s="1">
        <f t="shared" si="292"/>
        <v>0</v>
      </c>
      <c r="AA875" s="1">
        <f t="shared" si="293"/>
        <v>0</v>
      </c>
      <c r="AB875" s="1">
        <f t="shared" si="294"/>
        <v>0</v>
      </c>
      <c r="AC875" s="1">
        <f t="shared" si="295"/>
        <v>0</v>
      </c>
      <c r="AD875" s="1">
        <f t="shared" si="296"/>
        <v>0</v>
      </c>
      <c r="AE875" s="1">
        <f t="shared" si="297"/>
        <v>0</v>
      </c>
      <c r="AF875" s="1">
        <f t="shared" si="298"/>
        <v>0</v>
      </c>
      <c r="AG875" s="1">
        <f t="shared" si="299"/>
        <v>0</v>
      </c>
      <c r="AH875" s="7">
        <f t="shared" si="300"/>
        <v>0.0476024719664959</v>
      </c>
      <c r="AI875" s="7" cm="1">
        <f t="array" ref="AI875">SQRT(SUMPRODUCT(N875:T875/100,(1-($N$4:$T$4/(SUMPRODUCT(N875:T875,$N$4:$T$4)/100)))^2))</f>
        <v>0.0156169700140932</v>
      </c>
      <c r="AJ875" s="7" cm="1">
        <f t="array" ref="AJ875">SUMPRODUCT(N875:T875,$N$3:$T$3)/100</f>
        <v>1.90035388506724</v>
      </c>
      <c r="AK875" s="7" cm="1">
        <f t="array" ref="AK875">SUMPRODUCT(N875:T875/100,($N$3:$T$3-(SUMPRODUCT(N875:T875,$N$3:$T$3)/100))^2)</f>
        <v>3.41361603154687e-6</v>
      </c>
      <c r="AL875" s="7" cm="1">
        <f t="array" ref="AL875">SUMPRODUCT(N875:T875/100,($N$2:$T$2-(SUMPRODUCT(N875:T875,$N$2:$T$2)/100))^2)</f>
        <v>0.619259314941169</v>
      </c>
      <c r="AM875" s="7" cm="1">
        <f t="array" ref="AM875">SUMPRODUCT(N875:T875,$N$2:$T$2)/100</f>
        <v>10.8791137365761</v>
      </c>
      <c r="AN875" s="1" cm="1">
        <f t="array" ref="AN875">SUMPRODUCT(N875:T875,$N$1:$T$1)/100</f>
        <v>1101.75023099199</v>
      </c>
      <c r="AO875" s="1" cm="1">
        <f t="array" ref="AO875">-8.314*SUMPRODUCT((N875:T875/100)*LN(N875:T875/100+0.000000000001))</f>
        <v>1.81662350081572</v>
      </c>
      <c r="AP875" s="1" cm="1">
        <f t="array" ref="AP875">SUMPRODUCT((N875:T875/100)^2)</f>
        <v>0.90846257875941</v>
      </c>
      <c r="AQ875" s="1" cm="1">
        <f t="array" ref="AQ875">1/SUMPRODUCT((N875:T875/100)^2)</f>
        <v>1.10076080554203</v>
      </c>
      <c r="AR875" s="1" t="s">
        <v>54</v>
      </c>
      <c r="AS875" s="6">
        <f t="shared" si="301"/>
        <v>0</v>
      </c>
      <c r="AT875" s="1">
        <v>899.85</v>
      </c>
      <c r="AU875" s="1">
        <v>1</v>
      </c>
      <c r="AV875" s="1">
        <v>0</v>
      </c>
      <c r="AW875" s="1">
        <v>499.85</v>
      </c>
      <c r="AX875" s="1">
        <v>4</v>
      </c>
      <c r="AY875" s="5">
        <f t="shared" si="302"/>
        <v>0</v>
      </c>
      <c r="AZ875" s="1">
        <f t="shared" si="303"/>
        <v>0</v>
      </c>
      <c r="BA875" s="1">
        <f t="shared" si="304"/>
        <v>1999.4</v>
      </c>
      <c r="BB875" s="1">
        <f t="shared" si="305"/>
        <v>400</v>
      </c>
      <c r="BC875" s="1" t="s">
        <v>51</v>
      </c>
      <c r="BD875" s="1">
        <v>185</v>
      </c>
      <c r="BE875" s="1" t="s">
        <v>52</v>
      </c>
      <c r="BF875" s="1" t="s">
        <v>52</v>
      </c>
      <c r="BG875" s="1">
        <v>42</v>
      </c>
      <c r="BH875" s="1">
        <f t="shared" si="306"/>
        <v>-0.345098060998327</v>
      </c>
      <c r="BI875" s="1">
        <f t="shared" si="307"/>
        <v>0.877938882001441</v>
      </c>
    </row>
    <row r="876" spans="1:61">
      <c r="A876" s="1">
        <v>92</v>
      </c>
      <c r="B876" s="1" t="s">
        <v>1347</v>
      </c>
      <c r="C876" s="1" t="str">
        <f>_xlfn.XLOOKUP(A876,All!$A:$A,All!$C:$C,"")</f>
        <v>Cu-Ni-Si</v>
      </c>
      <c r="D876" s="1">
        <v>0</v>
      </c>
      <c r="E876" s="1" t="s">
        <v>1344</v>
      </c>
      <c r="F876" s="1">
        <f t="shared" si="286"/>
        <v>96.6</v>
      </c>
      <c r="G876" s="1">
        <v>0</v>
      </c>
      <c r="H876" s="1">
        <v>0</v>
      </c>
      <c r="I876" s="1">
        <v>0</v>
      </c>
      <c r="J876" s="1">
        <v>2.8</v>
      </c>
      <c r="K876" s="1">
        <v>0.6</v>
      </c>
      <c r="L876" s="1">
        <v>0</v>
      </c>
      <c r="M876" s="1" t="s">
        <v>1345</v>
      </c>
      <c r="N876" s="1" cm="1">
        <f t="array" ref="N876">(F876/$F$4)/SUMPRODUCT($F876:$L876/$F$4:$L$4)*100</f>
        <v>95.6538918382656</v>
      </c>
      <c r="O876" s="1" cm="1">
        <f t="array" ref="O876">(G876/$G$4)/SUMPRODUCT($F876:$L876/$F$4:$L$4)*100</f>
        <v>0</v>
      </c>
      <c r="P876" s="1" cm="1">
        <f t="array" ref="P876">(H876/$H$4)/SUMPRODUCT($F876:$L876/$F$4:$L$4)*100</f>
        <v>0</v>
      </c>
      <c r="Q876" s="1" cm="1">
        <f t="array" ref="Q876">(I876/$I$4)/SUMPRODUCT($F876:$L876/$F$4:$L$4)*100</f>
        <v>0</v>
      </c>
      <c r="R876" s="1" cm="1">
        <f t="array" ref="R876">(J876/$J$4)/SUMPRODUCT($F876:$L876/$F$4:$L$4)*100</f>
        <v>3.00182561866594</v>
      </c>
      <c r="S876" s="1" cm="1">
        <f t="array" ref="S876">(K876/$K$4)/SUMPRODUCT($F876:$L876/$F$4:$L$4)*100</f>
        <v>1.34428254306844</v>
      </c>
      <c r="T876" s="1" cm="1">
        <f t="array" ref="T876">(L876/$L$4)/SUMPRODUCT($F876:$L876/$F$4:$L$4)*100</f>
        <v>0</v>
      </c>
      <c r="U876" s="1">
        <f t="shared" si="287"/>
        <v>100</v>
      </c>
      <c r="V876" s="1">
        <f t="shared" si="288"/>
        <v>4.66666666666667</v>
      </c>
      <c r="W876" s="1">
        <f t="shared" si="289"/>
        <v>3.4</v>
      </c>
      <c r="X876" s="1">
        <f t="shared" si="290"/>
        <v>1.68</v>
      </c>
      <c r="Y876" s="1">
        <f t="shared" si="291"/>
        <v>0</v>
      </c>
      <c r="Z876" s="1">
        <f t="shared" si="292"/>
        <v>0</v>
      </c>
      <c r="AA876" s="1">
        <f t="shared" si="293"/>
        <v>0</v>
      </c>
      <c r="AB876" s="1">
        <f t="shared" si="294"/>
        <v>0</v>
      </c>
      <c r="AC876" s="1">
        <f t="shared" si="295"/>
        <v>0</v>
      </c>
      <c r="AD876" s="1">
        <f t="shared" si="296"/>
        <v>0</v>
      </c>
      <c r="AE876" s="1">
        <f t="shared" si="297"/>
        <v>0</v>
      </c>
      <c r="AF876" s="1">
        <f t="shared" si="298"/>
        <v>0</v>
      </c>
      <c r="AG876" s="1">
        <f t="shared" si="299"/>
        <v>0</v>
      </c>
      <c r="AH876" s="7">
        <f t="shared" si="300"/>
        <v>0.0434610816173439</v>
      </c>
      <c r="AI876" s="7" cm="1">
        <f t="array" ref="AI876">SQRT(SUMPRODUCT(N876:T876/100,(1-($N$4:$T$4/(SUMPRODUCT(N876:T876,$N$4:$T$4)/100)))^2))</f>
        <v>0.01613797766313</v>
      </c>
      <c r="AJ876" s="7" cm="1">
        <f t="array" ref="AJ876">SUMPRODUCT(N876:T876,$N$3:$T$3)/100</f>
        <v>1.90030018256187</v>
      </c>
      <c r="AK876" s="7" cm="1">
        <f t="array" ref="AK876">SUMPRODUCT(N876:T876/100,($N$3:$T$3-(SUMPRODUCT(N876:T876,$N$3:$T$3)/100))^2)</f>
        <v>2.91171604821716e-6</v>
      </c>
      <c r="AL876" s="7" cm="1">
        <f t="array" ref="AL876">SUMPRODUCT(N876:T876/100,($N$2:$T$2-(SUMPRODUCT(N876:T876,$N$2:$T$2)/100))^2)</f>
        <v>0.673311415876163</v>
      </c>
      <c r="AM876" s="7" cm="1">
        <f t="array" ref="AM876">SUMPRODUCT(N876:T876,$N$2:$T$2)/100</f>
        <v>10.8758819657986</v>
      </c>
      <c r="AN876" s="1" cm="1">
        <f t="array" ref="AN876">SUMPRODUCT(N876:T876,$N$1:$T$1)/100</f>
        <v>1100.16595956677</v>
      </c>
      <c r="AO876" s="1" cm="1">
        <f t="array" ref="AO876">-8.314*SUMPRODUCT((N876:T876/100)*LN(N876:T876/100+0.000000000001))</f>
        <v>1.70997739062783</v>
      </c>
      <c r="AP876" s="1" cm="1">
        <f t="array" ref="AP876">SUMPRODUCT((N876:T876/100)^2)</f>
        <v>0.916048507640709</v>
      </c>
      <c r="AQ876" s="1" cm="1">
        <f t="array" ref="AQ876">1/SUMPRODUCT((N876:T876/100)^2)</f>
        <v>1.09164524766872</v>
      </c>
      <c r="AR876" s="1" t="s">
        <v>54</v>
      </c>
      <c r="AS876" s="6">
        <f t="shared" si="301"/>
        <v>0</v>
      </c>
      <c r="AT876" s="1">
        <v>899.85</v>
      </c>
      <c r="AU876" s="1">
        <v>1.5</v>
      </c>
      <c r="AV876" s="1">
        <v>0</v>
      </c>
      <c r="AW876" s="1">
        <v>549.85</v>
      </c>
      <c r="AX876" s="1">
        <v>2</v>
      </c>
      <c r="AY876" s="5">
        <f t="shared" si="302"/>
        <v>0</v>
      </c>
      <c r="AZ876" s="1">
        <f t="shared" si="303"/>
        <v>0</v>
      </c>
      <c r="BA876" s="1">
        <f t="shared" si="304"/>
        <v>1099.7</v>
      </c>
      <c r="BB876" s="1">
        <f t="shared" si="305"/>
        <v>350</v>
      </c>
      <c r="BC876" s="1" t="s">
        <v>51</v>
      </c>
      <c r="BD876" s="1">
        <v>189</v>
      </c>
      <c r="BE876" s="1" t="s">
        <v>52</v>
      </c>
      <c r="BF876" s="1" t="s">
        <v>52</v>
      </c>
      <c r="BG876" s="1">
        <v>42</v>
      </c>
      <c r="BH876" s="1">
        <f t="shared" si="306"/>
        <v>-0.293654360764067</v>
      </c>
      <c r="BI876" s="1">
        <f t="shared" si="307"/>
        <v>0.869365755467141</v>
      </c>
    </row>
    <row r="877" spans="1:61">
      <c r="A877" s="1">
        <v>111</v>
      </c>
      <c r="B877" s="1" t="s">
        <v>53</v>
      </c>
      <c r="C877" s="1" t="str">
        <f>_xlfn.XLOOKUP(A877,All!$A:$A,All!$C:$C,"")</f>
        <v>Cu-Ni-Si</v>
      </c>
      <c r="D877" s="1">
        <v>0</v>
      </c>
      <c r="E877" s="1" t="s">
        <v>1344</v>
      </c>
      <c r="F877" s="1">
        <f t="shared" si="286"/>
        <v>96.215</v>
      </c>
      <c r="G877" s="1">
        <v>0</v>
      </c>
      <c r="H877" s="1">
        <v>0</v>
      </c>
      <c r="I877" s="1">
        <v>0</v>
      </c>
      <c r="J877" s="1">
        <v>3.3</v>
      </c>
      <c r="K877" s="1">
        <v>0.485</v>
      </c>
      <c r="L877" s="1">
        <v>0</v>
      </c>
      <c r="M877" s="1" t="s">
        <v>1345</v>
      </c>
      <c r="N877" s="1" cm="1">
        <f t="array" ref="N877">(F877/$F$4)/SUMPRODUCT($F877:$L877/$F$4:$L$4)*100</f>
        <v>95.3707448317425</v>
      </c>
      <c r="O877" s="1" cm="1">
        <f t="array" ref="O877">(G877/$G$4)/SUMPRODUCT($F877:$L877/$F$4:$L$4)*100</f>
        <v>0</v>
      </c>
      <c r="P877" s="1" cm="1">
        <f t="array" ref="P877">(H877/$H$4)/SUMPRODUCT($F877:$L877/$F$4:$L$4)*100</f>
        <v>0</v>
      </c>
      <c r="Q877" s="1" cm="1">
        <f t="array" ref="Q877">(I877/$I$4)/SUMPRODUCT($F877:$L877/$F$4:$L$4)*100</f>
        <v>0</v>
      </c>
      <c r="R877" s="1" cm="1">
        <f t="array" ref="R877">(J877/$J$4)/SUMPRODUCT($F877:$L877/$F$4:$L$4)*100</f>
        <v>3.54150810599842</v>
      </c>
      <c r="S877" s="1" cm="1">
        <f t="array" ref="S877">(K877/$K$4)/SUMPRODUCT($F877:$L877/$F$4:$L$4)*100</f>
        <v>1.08774706225907</v>
      </c>
      <c r="T877" s="1" cm="1">
        <f t="array" ref="T877">(L877/$L$4)/SUMPRODUCT($F877:$L877/$F$4:$L$4)*100</f>
        <v>0</v>
      </c>
      <c r="U877" s="1">
        <f t="shared" si="287"/>
        <v>100</v>
      </c>
      <c r="V877" s="1">
        <f t="shared" si="288"/>
        <v>6.80412371134021</v>
      </c>
      <c r="W877" s="1">
        <f t="shared" si="289"/>
        <v>3.785</v>
      </c>
      <c r="X877" s="1">
        <f t="shared" si="290"/>
        <v>1.6005</v>
      </c>
      <c r="Y877" s="1">
        <f t="shared" si="291"/>
        <v>0</v>
      </c>
      <c r="Z877" s="1">
        <f t="shared" si="292"/>
        <v>0</v>
      </c>
      <c r="AA877" s="1">
        <f t="shared" si="293"/>
        <v>0</v>
      </c>
      <c r="AB877" s="1">
        <f t="shared" si="294"/>
        <v>0</v>
      </c>
      <c r="AC877" s="1">
        <f t="shared" si="295"/>
        <v>0</v>
      </c>
      <c r="AD877" s="1">
        <f t="shared" si="296"/>
        <v>0</v>
      </c>
      <c r="AE877" s="1">
        <f t="shared" si="297"/>
        <v>0</v>
      </c>
      <c r="AF877" s="1">
        <f t="shared" si="298"/>
        <v>0</v>
      </c>
      <c r="AG877" s="1">
        <f t="shared" si="299"/>
        <v>0</v>
      </c>
      <c r="AH877" s="7">
        <f t="shared" si="300"/>
        <v>0.046292551682575</v>
      </c>
      <c r="AI877" s="7" cm="1">
        <f t="array" ref="AI877">SQRT(SUMPRODUCT(N877:T877/100,(1-($N$4:$T$4/(SUMPRODUCT(N877:T877,$N$4:$T$4)/100)))^2))</f>
        <v>0.0148684752979705</v>
      </c>
      <c r="AJ877" s="7" cm="1">
        <f t="array" ref="AJ877">SUMPRODUCT(N877:T877,$N$3:$T$3)/100</f>
        <v>1.9003541508106</v>
      </c>
      <c r="AK877" s="7" cm="1">
        <f t="array" ref="AK877">SUMPRODUCT(N877:T877/100,($N$3:$T$3-(SUMPRODUCT(N877:T877,$N$3:$T$3)/100))^2)</f>
        <v>3.4160853093499e-6</v>
      </c>
      <c r="AL877" s="7" cm="1">
        <f t="array" ref="AL877">SUMPRODUCT(N877:T877/100,($N$2:$T$2-(SUMPRODUCT(N877:T877,$N$2:$T$2)/100))^2)</f>
        <v>0.555966093556751</v>
      </c>
      <c r="AM877" s="7" cm="1">
        <f t="array" ref="AM877">SUMPRODUCT(N877:T877,$N$2:$T$2)/100</f>
        <v>10.8884426245819</v>
      </c>
      <c r="AN877" s="1" cm="1">
        <f t="array" ref="AN877">SUMPRODUCT(N877:T877,$N$1:$T$1)/100</f>
        <v>1101.31985899667</v>
      </c>
      <c r="AO877" s="1" cm="1">
        <f t="array" ref="AO877">-8.314*SUMPRODUCT((N877:T877/100)*LN(N877:T877/100+0.000000000001))</f>
        <v>1.76830531226355</v>
      </c>
      <c r="AP877" s="1" cm="1">
        <f t="array" ref="AP877">SUMPRODUCT((N877:T877/100)^2)</f>
        <v>0.910930444309765</v>
      </c>
      <c r="AQ877" s="1" cm="1">
        <f t="array" ref="AQ877">1/SUMPRODUCT((N877:T877/100)^2)</f>
        <v>1.09777865724723</v>
      </c>
      <c r="AR877" s="1" t="s">
        <v>54</v>
      </c>
      <c r="AS877" s="6">
        <f t="shared" si="301"/>
        <v>0</v>
      </c>
      <c r="AT877" s="1">
        <v>899.85</v>
      </c>
      <c r="AU877" s="1">
        <v>1</v>
      </c>
      <c r="AV877" s="1">
        <v>0</v>
      </c>
      <c r="AW877" s="1">
        <v>499.85</v>
      </c>
      <c r="AX877" s="1">
        <v>4</v>
      </c>
      <c r="AY877" s="5">
        <f t="shared" si="302"/>
        <v>0</v>
      </c>
      <c r="AZ877" s="1">
        <f t="shared" si="303"/>
        <v>0</v>
      </c>
      <c r="BA877" s="1">
        <f t="shared" si="304"/>
        <v>1999.4</v>
      </c>
      <c r="BB877" s="1">
        <f t="shared" si="305"/>
        <v>400</v>
      </c>
      <c r="BC877" s="1" t="s">
        <v>51</v>
      </c>
      <c r="BD877" s="1">
        <v>194</v>
      </c>
      <c r="BE877" s="1" t="s">
        <v>52</v>
      </c>
      <c r="BF877" s="1" t="s">
        <v>52</v>
      </c>
      <c r="BG877" s="1">
        <v>42</v>
      </c>
      <c r="BH877" s="1">
        <f t="shared" si="306"/>
        <v>-0.229349735471241</v>
      </c>
      <c r="BI877" s="1">
        <f t="shared" si="307"/>
        <v>0.858775531141403</v>
      </c>
    </row>
    <row r="878" spans="1:61">
      <c r="A878" s="1">
        <v>159</v>
      </c>
      <c r="B878" s="1" t="s">
        <v>53</v>
      </c>
      <c r="C878" s="1" t="str">
        <f>_xlfn.XLOOKUP(A878,All!$A:$A,All!$C:$C,"")</f>
        <v>Cu-Ni-Si</v>
      </c>
      <c r="D878" s="1">
        <v>0</v>
      </c>
      <c r="E878" s="1" t="s">
        <v>1344</v>
      </c>
      <c r="F878" s="1">
        <f t="shared" si="286"/>
        <v>95.935</v>
      </c>
      <c r="G878" s="1">
        <v>0</v>
      </c>
      <c r="H878" s="1">
        <v>0</v>
      </c>
      <c r="I878" s="1">
        <v>0</v>
      </c>
      <c r="J878" s="1">
        <v>3.3</v>
      </c>
      <c r="K878" s="1">
        <v>0.765</v>
      </c>
      <c r="L878" s="1">
        <v>0</v>
      </c>
      <c r="M878" s="1" t="s">
        <v>1345</v>
      </c>
      <c r="N878" s="1" cm="1">
        <f t="array" ref="N878">(F878/$F$4)/SUMPRODUCT($F878:$L878/$F$4:$L$4)*100</f>
        <v>94.7611259732344</v>
      </c>
      <c r="O878" s="1" cm="1">
        <f t="array" ref="O878">(G878/$G$4)/SUMPRODUCT($F878:$L878/$F$4:$L$4)*100</f>
        <v>0</v>
      </c>
      <c r="P878" s="1" cm="1">
        <f t="array" ref="P878">(H878/$H$4)/SUMPRODUCT($F878:$L878/$F$4:$L$4)*100</f>
        <v>0</v>
      </c>
      <c r="Q878" s="1" cm="1">
        <f t="array" ref="Q878">(I878/$I$4)/SUMPRODUCT($F878:$L878/$F$4:$L$4)*100</f>
        <v>0</v>
      </c>
      <c r="R878" s="1" cm="1">
        <f t="array" ref="R878">(J878/$J$4)/SUMPRODUCT($F878:$L878/$F$4:$L$4)*100</f>
        <v>3.52914077585296</v>
      </c>
      <c r="S878" s="1" cm="1">
        <f t="array" ref="S878">(K878/$K$4)/SUMPRODUCT($F878:$L878/$F$4:$L$4)*100</f>
        <v>1.70973325091266</v>
      </c>
      <c r="T878" s="1" cm="1">
        <f t="array" ref="T878">(L878/$L$4)/SUMPRODUCT($F878:$L878/$F$4:$L$4)*100</f>
        <v>0</v>
      </c>
      <c r="U878" s="1">
        <f t="shared" si="287"/>
        <v>100</v>
      </c>
      <c r="V878" s="1">
        <f t="shared" si="288"/>
        <v>4.31372549019608</v>
      </c>
      <c r="W878" s="1">
        <f t="shared" si="289"/>
        <v>4.065</v>
      </c>
      <c r="X878" s="1">
        <f t="shared" si="290"/>
        <v>2.5245</v>
      </c>
      <c r="Y878" s="1">
        <f t="shared" si="291"/>
        <v>0</v>
      </c>
      <c r="Z878" s="1">
        <f t="shared" si="292"/>
        <v>0</v>
      </c>
      <c r="AA878" s="1">
        <f t="shared" si="293"/>
        <v>0</v>
      </c>
      <c r="AB878" s="1">
        <f t="shared" si="294"/>
        <v>0</v>
      </c>
      <c r="AC878" s="1">
        <f t="shared" si="295"/>
        <v>0</v>
      </c>
      <c r="AD878" s="1">
        <f t="shared" si="296"/>
        <v>0</v>
      </c>
      <c r="AE878" s="1">
        <f t="shared" si="297"/>
        <v>0</v>
      </c>
      <c r="AF878" s="1">
        <f t="shared" si="298"/>
        <v>0</v>
      </c>
      <c r="AG878" s="1">
        <f t="shared" si="299"/>
        <v>0</v>
      </c>
      <c r="AH878" s="7">
        <f t="shared" si="300"/>
        <v>0.0523887402676561</v>
      </c>
      <c r="AI878" s="7" cm="1">
        <f t="array" ref="AI878">SQRT(SUMPRODUCT(N878:T878/100,(1-($N$4:$T$4/(SUMPRODUCT(N878:T878,$N$4:$T$4)/100)))^2))</f>
        <v>0.0180794750782352</v>
      </c>
      <c r="AJ878" s="7" cm="1">
        <f t="array" ref="AJ878">SUMPRODUCT(N878:T878,$N$3:$T$3)/100</f>
        <v>1.90035291407759</v>
      </c>
      <c r="AK878" s="7" cm="1">
        <f t="array" ref="AK878">SUMPRODUCT(N878:T878/100,($N$3:$T$3-(SUMPRODUCT(N878:T878,$N$3:$T$3)/100))^2)</f>
        <v>3.40459242969508e-6</v>
      </c>
      <c r="AL878" s="7" cm="1">
        <f t="array" ref="AL878">SUMPRODUCT(N878:T878/100,($N$2:$T$2-(SUMPRODUCT(N878:T878,$N$2:$T$2)/100))^2)</f>
        <v>0.849044152012419</v>
      </c>
      <c r="AM878" s="7" cm="1">
        <f t="array" ref="AM878">SUMPRODUCT(N878:T878,$N$2:$T$2)/100</f>
        <v>10.8450272646776</v>
      </c>
      <c r="AN878" s="1" cm="1">
        <f t="array" ref="AN878">SUMPRODUCT(N878:T878,$N$1:$T$1)/100</f>
        <v>1103.32275098746</v>
      </c>
      <c r="AO878" s="1" cm="1">
        <f t="array" ref="AO878">-8.314*SUMPRODUCT((N878:T878/100)*LN(N878:T878/100+0.000000000001))</f>
        <v>1.98352567017513</v>
      </c>
      <c r="AP878" s="1" cm="1">
        <f t="array" ref="AP878">SUMPRODUCT((N878:T878/100)^2)</f>
        <v>0.899504901812026</v>
      </c>
      <c r="AQ878" s="1" cm="1">
        <f t="array" ref="AQ878">1/SUMPRODUCT((N878:T878/100)^2)</f>
        <v>1.11172267987148</v>
      </c>
      <c r="AR878" s="1" t="s">
        <v>54</v>
      </c>
      <c r="AS878" s="6">
        <f t="shared" si="301"/>
        <v>0</v>
      </c>
      <c r="AT878" s="1">
        <v>899.85</v>
      </c>
      <c r="AU878" s="1">
        <v>1</v>
      </c>
      <c r="AV878" s="1">
        <v>0</v>
      </c>
      <c r="AW878" s="1">
        <v>499.85</v>
      </c>
      <c r="AX878" s="1">
        <v>12</v>
      </c>
      <c r="AY878" s="5">
        <f t="shared" si="302"/>
        <v>0</v>
      </c>
      <c r="AZ878" s="1">
        <f t="shared" si="303"/>
        <v>0</v>
      </c>
      <c r="BA878" s="1">
        <f t="shared" si="304"/>
        <v>5998.2</v>
      </c>
      <c r="BB878" s="1">
        <f t="shared" si="305"/>
        <v>400</v>
      </c>
      <c r="BC878" s="1" t="s">
        <v>51</v>
      </c>
      <c r="BD878" s="1">
        <v>207</v>
      </c>
      <c r="BE878" s="1" t="s">
        <v>52</v>
      </c>
      <c r="BF878" s="1" t="s">
        <v>52</v>
      </c>
      <c r="BG878" s="1">
        <v>42</v>
      </c>
      <c r="BH878" s="1">
        <f t="shared" si="306"/>
        <v>-0.0621577097098944</v>
      </c>
      <c r="BI878" s="1">
        <f t="shared" si="307"/>
        <v>0.831933637325084</v>
      </c>
    </row>
    <row r="879" spans="1:61">
      <c r="A879" s="1">
        <v>478</v>
      </c>
      <c r="B879" s="1" t="s">
        <v>95</v>
      </c>
      <c r="C879" s="1" t="str">
        <f>_xlfn.XLOOKUP(A879,All!$A:$A,All!$C:$C,"")</f>
        <v>Cu-Ni-Si</v>
      </c>
      <c r="D879" s="1">
        <v>0</v>
      </c>
      <c r="E879" s="1" t="s">
        <v>1344</v>
      </c>
      <c r="F879" s="1">
        <f t="shared" si="286"/>
        <v>97.56</v>
      </c>
      <c r="G879" s="1">
        <v>0</v>
      </c>
      <c r="H879" s="1">
        <v>0</v>
      </c>
      <c r="I879" s="1">
        <v>0</v>
      </c>
      <c r="J879" s="1">
        <v>1.92</v>
      </c>
      <c r="K879" s="1">
        <v>0.52</v>
      </c>
      <c r="L879" s="1">
        <v>0</v>
      </c>
      <c r="M879" s="1" t="s">
        <v>1345</v>
      </c>
      <c r="N879" s="1" cm="1">
        <f t="array" ref="N879">(F879/$F$4)/SUMPRODUCT($F879:$L879/$F$4:$L$4)*100</f>
        <v>96.771004257419</v>
      </c>
      <c r="O879" s="1" cm="1">
        <f t="array" ref="O879">(G879/$G$4)/SUMPRODUCT($F879:$L879/$F$4:$L$4)*100</f>
        <v>0</v>
      </c>
      <c r="P879" s="1" cm="1">
        <f t="array" ref="P879">(H879/$H$4)/SUMPRODUCT($F879:$L879/$F$4:$L$4)*100</f>
        <v>0</v>
      </c>
      <c r="Q879" s="1" cm="1">
        <f t="array" ref="Q879">(I879/$I$4)/SUMPRODUCT($F879:$L879/$F$4:$L$4)*100</f>
        <v>0</v>
      </c>
      <c r="R879" s="1" cm="1">
        <f t="array" ref="R879">(J879/$J$4)/SUMPRODUCT($F879:$L879/$F$4:$L$4)*100</f>
        <v>2.06194271329089</v>
      </c>
      <c r="S879" s="1" cm="1">
        <f t="array" ref="S879">(K879/$K$4)/SUMPRODUCT($F879:$L879/$F$4:$L$4)*100</f>
        <v>1.16705302929008</v>
      </c>
      <c r="T879" s="1" cm="1">
        <f t="array" ref="T879">(L879/$L$4)/SUMPRODUCT($F879:$L879/$F$4:$L$4)*100</f>
        <v>0</v>
      </c>
      <c r="U879" s="1">
        <f t="shared" si="287"/>
        <v>100</v>
      </c>
      <c r="V879" s="1">
        <f t="shared" si="288"/>
        <v>3.69230769230769</v>
      </c>
      <c r="W879" s="1">
        <f t="shared" si="289"/>
        <v>2.44</v>
      </c>
      <c r="X879" s="1">
        <f t="shared" si="290"/>
        <v>0.9984</v>
      </c>
      <c r="Y879" s="1">
        <f t="shared" si="291"/>
        <v>0</v>
      </c>
      <c r="Z879" s="1">
        <f t="shared" si="292"/>
        <v>0</v>
      </c>
      <c r="AA879" s="1">
        <f t="shared" si="293"/>
        <v>0</v>
      </c>
      <c r="AB879" s="1">
        <f t="shared" si="294"/>
        <v>0</v>
      </c>
      <c r="AC879" s="1">
        <f t="shared" si="295"/>
        <v>0</v>
      </c>
      <c r="AD879" s="1">
        <f t="shared" si="296"/>
        <v>0</v>
      </c>
      <c r="AE879" s="1">
        <f t="shared" si="297"/>
        <v>0</v>
      </c>
      <c r="AF879" s="1">
        <f t="shared" si="298"/>
        <v>0</v>
      </c>
      <c r="AG879" s="1">
        <f t="shared" si="299"/>
        <v>0</v>
      </c>
      <c r="AH879" s="7">
        <f t="shared" si="300"/>
        <v>0.0322899574258098</v>
      </c>
      <c r="AI879" s="7" cm="1">
        <f t="array" ref="AI879">SQRT(SUMPRODUCT(N879:T879/100,(1-($N$4:$T$4/(SUMPRODUCT(N879:T879,$N$4:$T$4)/100)))^2))</f>
        <v>0.0149048058321533</v>
      </c>
      <c r="AJ879" s="7" cm="1">
        <f t="array" ref="AJ879">SUMPRODUCT(N879:T879,$N$3:$T$3)/100</f>
        <v>1.90020619427133</v>
      </c>
      <c r="AK879" s="7" cm="1">
        <f t="array" ref="AK879">SUMPRODUCT(N879:T879/100,($N$3:$T$3-(SUMPRODUCT(N879:T879,$N$3:$T$3)/100))^2)</f>
        <v>2.01942663576196e-6</v>
      </c>
      <c r="AL879" s="7" cm="1">
        <f t="array" ref="AL879">SUMPRODUCT(N879:T879/100,($N$2:$T$2-(SUMPRODUCT(N879:T879,$N$2:$T$2)/100))^2)</f>
        <v>0.582007433035524</v>
      </c>
      <c r="AM879" s="7" cm="1">
        <f t="array" ref="AM879">SUMPRODUCT(N879:T879,$N$2:$T$2)/100</f>
        <v>10.8976868608168</v>
      </c>
      <c r="AN879" s="1" cm="1">
        <f t="array" ref="AN879">SUMPRODUCT(N879:T879,$N$1:$T$1)/100</f>
        <v>1096.10106268936</v>
      </c>
      <c r="AO879" s="1" cm="1">
        <f t="array" ref="AO879">-8.314*SUMPRODUCT((N879:T879/100)*LN(N879:T879/100+0.000000000001))</f>
        <v>1.36133085464621</v>
      </c>
      <c r="AP879" s="1" cm="1">
        <f t="array" ref="AP879">SUMPRODUCT((N879:T879/100)^2)</f>
        <v>0.937024088551548</v>
      </c>
      <c r="AQ879" s="1" cm="1">
        <f t="array" ref="AQ879">1/SUMPRODUCT((N879:T879/100)^2)</f>
        <v>1.06720842315356</v>
      </c>
      <c r="AR879" s="1" t="s">
        <v>50</v>
      </c>
      <c r="AS879" s="6">
        <f t="shared" si="301"/>
        <v>1</v>
      </c>
      <c r="AT879" s="1">
        <v>959.85</v>
      </c>
      <c r="AU879" s="1">
        <v>1</v>
      </c>
      <c r="AV879" s="1">
        <v>60</v>
      </c>
      <c r="AW879" s="1">
        <v>499.85</v>
      </c>
      <c r="AX879" s="1">
        <v>1</v>
      </c>
      <c r="AY879" s="5">
        <f t="shared" si="302"/>
        <v>299.91</v>
      </c>
      <c r="AZ879" s="1">
        <f t="shared" si="303"/>
        <v>0.6</v>
      </c>
      <c r="BA879" s="1">
        <f t="shared" si="304"/>
        <v>499.85</v>
      </c>
      <c r="BB879" s="1">
        <f t="shared" si="305"/>
        <v>460</v>
      </c>
      <c r="BC879" s="1" t="s">
        <v>51</v>
      </c>
      <c r="BD879" s="1">
        <v>210</v>
      </c>
      <c r="BE879" s="1" t="s">
        <v>52</v>
      </c>
      <c r="BF879" s="1" t="s">
        <v>52</v>
      </c>
      <c r="BG879" s="1">
        <v>42</v>
      </c>
      <c r="BH879" s="1">
        <f t="shared" si="306"/>
        <v>-0.023574934534199</v>
      </c>
      <c r="BI879" s="1">
        <f t="shared" si="307"/>
        <v>0.82588891487761</v>
      </c>
    </row>
    <row r="880" spans="1:61">
      <c r="A880" s="1">
        <v>146</v>
      </c>
      <c r="B880" s="1" t="s">
        <v>53</v>
      </c>
      <c r="C880" s="1" t="str">
        <f>_xlfn.XLOOKUP(A880,All!$A:$A,All!$C:$C,"")</f>
        <v>Cu-Ni-Si</v>
      </c>
      <c r="D880" s="1">
        <v>0</v>
      </c>
      <c r="E880" s="1" t="s">
        <v>1344</v>
      </c>
      <c r="F880" s="1">
        <f t="shared" si="286"/>
        <v>95.935</v>
      </c>
      <c r="G880" s="1">
        <v>0</v>
      </c>
      <c r="H880" s="1">
        <v>0</v>
      </c>
      <c r="I880" s="1">
        <v>0</v>
      </c>
      <c r="J880" s="1">
        <v>3.3</v>
      </c>
      <c r="K880" s="1">
        <v>0.765</v>
      </c>
      <c r="L880" s="1">
        <v>0</v>
      </c>
      <c r="M880" s="1" t="s">
        <v>1345</v>
      </c>
      <c r="N880" s="1" cm="1">
        <f t="array" ref="N880">(F880/$F$4)/SUMPRODUCT($F880:$L880/$F$4:$L$4)*100</f>
        <v>94.7611259732344</v>
      </c>
      <c r="O880" s="1" cm="1">
        <f t="array" ref="O880">(G880/$G$4)/SUMPRODUCT($F880:$L880/$F$4:$L$4)*100</f>
        <v>0</v>
      </c>
      <c r="P880" s="1" cm="1">
        <f t="array" ref="P880">(H880/$H$4)/SUMPRODUCT($F880:$L880/$F$4:$L$4)*100</f>
        <v>0</v>
      </c>
      <c r="Q880" s="1" cm="1">
        <f t="array" ref="Q880">(I880/$I$4)/SUMPRODUCT($F880:$L880/$F$4:$L$4)*100</f>
        <v>0</v>
      </c>
      <c r="R880" s="1" cm="1">
        <f t="array" ref="R880">(J880/$J$4)/SUMPRODUCT($F880:$L880/$F$4:$L$4)*100</f>
        <v>3.52914077585296</v>
      </c>
      <c r="S880" s="1" cm="1">
        <f t="array" ref="S880">(K880/$K$4)/SUMPRODUCT($F880:$L880/$F$4:$L$4)*100</f>
        <v>1.70973325091266</v>
      </c>
      <c r="T880" s="1" cm="1">
        <f t="array" ref="T880">(L880/$L$4)/SUMPRODUCT($F880:$L880/$F$4:$L$4)*100</f>
        <v>0</v>
      </c>
      <c r="U880" s="1">
        <f t="shared" si="287"/>
        <v>100</v>
      </c>
      <c r="V880" s="1">
        <f t="shared" si="288"/>
        <v>4.31372549019608</v>
      </c>
      <c r="W880" s="1">
        <f t="shared" si="289"/>
        <v>4.065</v>
      </c>
      <c r="X880" s="1">
        <f t="shared" si="290"/>
        <v>2.5245</v>
      </c>
      <c r="Y880" s="1">
        <f t="shared" si="291"/>
        <v>0</v>
      </c>
      <c r="Z880" s="1">
        <f t="shared" si="292"/>
        <v>0</v>
      </c>
      <c r="AA880" s="1">
        <f t="shared" si="293"/>
        <v>0</v>
      </c>
      <c r="AB880" s="1">
        <f t="shared" si="294"/>
        <v>0</v>
      </c>
      <c r="AC880" s="1">
        <f t="shared" si="295"/>
        <v>0</v>
      </c>
      <c r="AD880" s="1">
        <f t="shared" si="296"/>
        <v>0</v>
      </c>
      <c r="AE880" s="1">
        <f t="shared" si="297"/>
        <v>0</v>
      </c>
      <c r="AF880" s="1">
        <f t="shared" si="298"/>
        <v>0</v>
      </c>
      <c r="AG880" s="1">
        <f t="shared" si="299"/>
        <v>0</v>
      </c>
      <c r="AH880" s="7">
        <f t="shared" si="300"/>
        <v>0.0523887402676561</v>
      </c>
      <c r="AI880" s="7" cm="1">
        <f t="array" ref="AI880">SQRT(SUMPRODUCT(N880:T880/100,(1-($N$4:$T$4/(SUMPRODUCT(N880:T880,$N$4:$T$4)/100)))^2))</f>
        <v>0.0180794750782352</v>
      </c>
      <c r="AJ880" s="7" cm="1">
        <f t="array" ref="AJ880">SUMPRODUCT(N880:T880,$N$3:$T$3)/100</f>
        <v>1.90035291407759</v>
      </c>
      <c r="AK880" s="7" cm="1">
        <f t="array" ref="AK880">SUMPRODUCT(N880:T880/100,($N$3:$T$3-(SUMPRODUCT(N880:T880,$N$3:$T$3)/100))^2)</f>
        <v>3.40459242969508e-6</v>
      </c>
      <c r="AL880" s="7" cm="1">
        <f t="array" ref="AL880">SUMPRODUCT(N880:T880/100,($N$2:$T$2-(SUMPRODUCT(N880:T880,$N$2:$T$2)/100))^2)</f>
        <v>0.849044152012419</v>
      </c>
      <c r="AM880" s="7" cm="1">
        <f t="array" ref="AM880">SUMPRODUCT(N880:T880,$N$2:$T$2)/100</f>
        <v>10.8450272646776</v>
      </c>
      <c r="AN880" s="1" cm="1">
        <f t="array" ref="AN880">SUMPRODUCT(N880:T880,$N$1:$T$1)/100</f>
        <v>1103.32275098746</v>
      </c>
      <c r="AO880" s="1" cm="1">
        <f t="array" ref="AO880">-8.314*SUMPRODUCT((N880:T880/100)*LN(N880:T880/100+0.000000000001))</f>
        <v>1.98352567017513</v>
      </c>
      <c r="AP880" s="1" cm="1">
        <f t="array" ref="AP880">SUMPRODUCT((N880:T880/100)^2)</f>
        <v>0.899504901812026</v>
      </c>
      <c r="AQ880" s="1" cm="1">
        <f t="array" ref="AQ880">1/SUMPRODUCT((N880:T880/100)^2)</f>
        <v>1.11172267987148</v>
      </c>
      <c r="AR880" s="1" t="s">
        <v>54</v>
      </c>
      <c r="AS880" s="6">
        <f t="shared" si="301"/>
        <v>0</v>
      </c>
      <c r="AT880" s="1">
        <v>899.85</v>
      </c>
      <c r="AU880" s="1">
        <v>1</v>
      </c>
      <c r="AV880" s="1">
        <v>0</v>
      </c>
      <c r="AW880" s="1">
        <v>499.85</v>
      </c>
      <c r="AX880" s="1">
        <v>8</v>
      </c>
      <c r="AY880" s="5">
        <f t="shared" si="302"/>
        <v>0</v>
      </c>
      <c r="AZ880" s="1">
        <f t="shared" si="303"/>
        <v>0</v>
      </c>
      <c r="BA880" s="1">
        <f t="shared" si="304"/>
        <v>3998.8</v>
      </c>
      <c r="BB880" s="1">
        <f t="shared" si="305"/>
        <v>400</v>
      </c>
      <c r="BC880" s="1" t="s">
        <v>51</v>
      </c>
      <c r="BD880" s="1">
        <v>211</v>
      </c>
      <c r="BE880" s="1" t="s">
        <v>52</v>
      </c>
      <c r="BF880" s="1" t="s">
        <v>52</v>
      </c>
      <c r="BG880" s="1">
        <v>42</v>
      </c>
      <c r="BH880" s="1">
        <f t="shared" si="306"/>
        <v>-0.0107140094756338</v>
      </c>
      <c r="BI880" s="1">
        <f t="shared" si="307"/>
        <v>0.823886993768721</v>
      </c>
    </row>
    <row r="881" spans="1:61">
      <c r="A881" s="1">
        <v>66</v>
      </c>
      <c r="B881" s="1" t="s">
        <v>53</v>
      </c>
      <c r="C881" s="1" t="str">
        <f>_xlfn.XLOOKUP(A881,All!$A:$A,All!$C:$C,"")</f>
        <v>Cu-Ni-Si</v>
      </c>
      <c r="D881" s="1">
        <v>0</v>
      </c>
      <c r="E881" s="1" t="s">
        <v>1344</v>
      </c>
      <c r="F881" s="1">
        <f t="shared" si="286"/>
        <v>96.075</v>
      </c>
      <c r="G881" s="1">
        <v>0</v>
      </c>
      <c r="H881" s="1">
        <v>0</v>
      </c>
      <c r="I881" s="1">
        <v>0</v>
      </c>
      <c r="J881" s="1">
        <v>3.3</v>
      </c>
      <c r="K881" s="1">
        <v>0.625</v>
      </c>
      <c r="L881" s="1">
        <v>0</v>
      </c>
      <c r="M881" s="1" t="s">
        <v>1345</v>
      </c>
      <c r="N881" s="1" cm="1">
        <f t="array" ref="N881">(F881/$F$4)/SUMPRODUCT($F881:$L881/$F$4:$L$4)*100</f>
        <v>95.0654022578074</v>
      </c>
      <c r="O881" s="1" cm="1">
        <f t="array" ref="O881">(G881/$G$4)/SUMPRODUCT($F881:$L881/$F$4:$L$4)*100</f>
        <v>0</v>
      </c>
      <c r="P881" s="1" cm="1">
        <f t="array" ref="P881">(H881/$H$4)/SUMPRODUCT($F881:$L881/$F$4:$L$4)*100</f>
        <v>0</v>
      </c>
      <c r="Q881" s="1" cm="1">
        <f t="array" ref="Q881">(I881/$I$4)/SUMPRODUCT($F881:$L881/$F$4:$L$4)*100</f>
        <v>0</v>
      </c>
      <c r="R881" s="1" cm="1">
        <f t="array" ref="R881">(J881/$J$4)/SUMPRODUCT($F881:$L881/$F$4:$L$4)*100</f>
        <v>3.53531362502622</v>
      </c>
      <c r="S881" s="1" cm="1">
        <f t="array" ref="S881">(K881/$K$4)/SUMPRODUCT($F881:$L881/$F$4:$L$4)*100</f>
        <v>1.39928411716639</v>
      </c>
      <c r="T881" s="1" cm="1">
        <f t="array" ref="T881">(L881/$L$4)/SUMPRODUCT($F881:$L881/$F$4:$L$4)*100</f>
        <v>0</v>
      </c>
      <c r="U881" s="1">
        <f t="shared" si="287"/>
        <v>100</v>
      </c>
      <c r="V881" s="1">
        <f t="shared" si="288"/>
        <v>5.28</v>
      </c>
      <c r="W881" s="1">
        <f t="shared" si="289"/>
        <v>3.925</v>
      </c>
      <c r="X881" s="1">
        <f t="shared" si="290"/>
        <v>2.0625</v>
      </c>
      <c r="Y881" s="1">
        <f t="shared" si="291"/>
        <v>0</v>
      </c>
      <c r="Z881" s="1">
        <f t="shared" si="292"/>
        <v>0</v>
      </c>
      <c r="AA881" s="1">
        <f t="shared" si="293"/>
        <v>0</v>
      </c>
      <c r="AB881" s="1">
        <f t="shared" si="294"/>
        <v>0</v>
      </c>
      <c r="AC881" s="1">
        <f t="shared" si="295"/>
        <v>0</v>
      </c>
      <c r="AD881" s="1">
        <f t="shared" si="296"/>
        <v>0</v>
      </c>
      <c r="AE881" s="1">
        <f t="shared" si="297"/>
        <v>0</v>
      </c>
      <c r="AF881" s="1">
        <f t="shared" si="298"/>
        <v>0</v>
      </c>
      <c r="AG881" s="1">
        <f t="shared" si="299"/>
        <v>0</v>
      </c>
      <c r="AH881" s="7">
        <f t="shared" si="300"/>
        <v>0.0493459774219261</v>
      </c>
      <c r="AI881" s="7" cm="1">
        <f t="array" ref="AI881">SQRT(SUMPRODUCT(N881:T881/100,(1-($N$4:$T$4/(SUMPRODUCT(N881:T881,$N$4:$T$4)/100)))^2))</f>
        <v>0.0165586367170808</v>
      </c>
      <c r="AJ881" s="7" cm="1">
        <f t="array" ref="AJ881">SUMPRODUCT(N881:T881,$N$3:$T$3)/100</f>
        <v>1.9003535313625</v>
      </c>
      <c r="AK881" s="7" cm="1">
        <f t="array" ref="AK881">SUMPRODUCT(N881:T881/100,($N$3:$T$3-(SUMPRODUCT(N881:T881,$N$3:$T$3)/100))^2)</f>
        <v>3.41032920075327e-6</v>
      </c>
      <c r="AL881" s="7" cm="1">
        <f t="array" ref="AL881">SUMPRODUCT(N881:T881/100,($N$2:$T$2-(SUMPRODUCT(N881:T881,$N$2:$T$2)/100))^2)</f>
        <v>0.703232657333769</v>
      </c>
      <c r="AM881" s="7" cm="1">
        <f t="array" ref="AM881">SUMPRODUCT(N881:T881,$N$2:$T$2)/100</f>
        <v>10.8666969755481</v>
      </c>
      <c r="AN881" s="1" cm="1">
        <f t="array" ref="AN881">SUMPRODUCT(N881:T881,$N$1:$T$1)/100</f>
        <v>1102.32305662949</v>
      </c>
      <c r="AO881" s="1" cm="1">
        <f t="array" ref="AO881">-8.314*SUMPRODUCT((N881:T881/100)*LN(N881:T881/100+0.000000000001))</f>
        <v>1.87904294749731</v>
      </c>
      <c r="AP881" s="1" cm="1">
        <f t="array" ref="AP881">SUMPRODUCT((N881:T881/100)^2)</f>
        <v>0.905188714490658</v>
      </c>
      <c r="AQ881" s="1" cm="1">
        <f t="array" ref="AQ881">1/SUMPRODUCT((N881:T881/100)^2)</f>
        <v>1.10474201013729</v>
      </c>
      <c r="AR881" s="1" t="s">
        <v>54</v>
      </c>
      <c r="AS881" s="6">
        <f t="shared" si="301"/>
        <v>0</v>
      </c>
      <c r="AT881" s="1">
        <v>899.85</v>
      </c>
      <c r="AU881" s="1">
        <v>1</v>
      </c>
      <c r="AV881" s="1">
        <v>0</v>
      </c>
      <c r="AW881" s="1">
        <v>499.85</v>
      </c>
      <c r="AX881" s="1">
        <v>2</v>
      </c>
      <c r="AY881" s="5">
        <f t="shared" si="302"/>
        <v>0</v>
      </c>
      <c r="AZ881" s="1">
        <f t="shared" si="303"/>
        <v>0</v>
      </c>
      <c r="BA881" s="1">
        <f t="shared" si="304"/>
        <v>999.7</v>
      </c>
      <c r="BB881" s="1">
        <f t="shared" si="305"/>
        <v>400</v>
      </c>
      <c r="BC881" s="1" t="s">
        <v>51</v>
      </c>
      <c r="BD881" s="1">
        <v>217</v>
      </c>
      <c r="BE881" s="1" t="s">
        <v>52</v>
      </c>
      <c r="BF881" s="1" t="s">
        <v>52</v>
      </c>
      <c r="BG881" s="1">
        <v>42</v>
      </c>
      <c r="BH881" s="1">
        <f t="shared" si="306"/>
        <v>0.0664515408757569</v>
      </c>
      <c r="BI881" s="1">
        <f t="shared" si="307"/>
        <v>0.812015177575546</v>
      </c>
    </row>
    <row r="882" spans="1:61">
      <c r="A882" s="1">
        <v>149</v>
      </c>
      <c r="B882" s="1" t="s">
        <v>53</v>
      </c>
      <c r="C882" s="1" t="str">
        <f>_xlfn.XLOOKUP(A882,All!$A:$A,All!$C:$C,"")</f>
        <v>Cu-Ni-Si</v>
      </c>
      <c r="D882" s="1">
        <v>0</v>
      </c>
      <c r="E882" s="1" t="s">
        <v>1344</v>
      </c>
      <c r="F882" s="1">
        <f t="shared" si="286"/>
        <v>95.935</v>
      </c>
      <c r="G882" s="1">
        <v>0</v>
      </c>
      <c r="H882" s="1">
        <v>0</v>
      </c>
      <c r="I882" s="1">
        <v>0</v>
      </c>
      <c r="J882" s="1">
        <v>3.3</v>
      </c>
      <c r="K882" s="1">
        <v>0.765</v>
      </c>
      <c r="L882" s="1">
        <v>0</v>
      </c>
      <c r="M882" s="1" t="s">
        <v>1345</v>
      </c>
      <c r="N882" s="1" cm="1">
        <f t="array" ref="N882">(F882/$F$4)/SUMPRODUCT($F882:$L882/$F$4:$L$4)*100</f>
        <v>94.7611259732344</v>
      </c>
      <c r="O882" s="1" cm="1">
        <f t="array" ref="O882">(G882/$G$4)/SUMPRODUCT($F882:$L882/$F$4:$L$4)*100</f>
        <v>0</v>
      </c>
      <c r="P882" s="1" cm="1">
        <f t="array" ref="P882">(H882/$H$4)/SUMPRODUCT($F882:$L882/$F$4:$L$4)*100</f>
        <v>0</v>
      </c>
      <c r="Q882" s="1" cm="1">
        <f t="array" ref="Q882">(I882/$I$4)/SUMPRODUCT($F882:$L882/$F$4:$L$4)*100</f>
        <v>0</v>
      </c>
      <c r="R882" s="1" cm="1">
        <f t="array" ref="R882">(J882/$J$4)/SUMPRODUCT($F882:$L882/$F$4:$L$4)*100</f>
        <v>3.52914077585296</v>
      </c>
      <c r="S882" s="1" cm="1">
        <f t="array" ref="S882">(K882/$K$4)/SUMPRODUCT($F882:$L882/$F$4:$L$4)*100</f>
        <v>1.70973325091266</v>
      </c>
      <c r="T882" s="1" cm="1">
        <f t="array" ref="T882">(L882/$L$4)/SUMPRODUCT($F882:$L882/$F$4:$L$4)*100</f>
        <v>0</v>
      </c>
      <c r="U882" s="1">
        <f t="shared" si="287"/>
        <v>100</v>
      </c>
      <c r="V882" s="1">
        <f t="shared" si="288"/>
        <v>4.31372549019608</v>
      </c>
      <c r="W882" s="1">
        <f t="shared" si="289"/>
        <v>4.065</v>
      </c>
      <c r="X882" s="1">
        <f t="shared" si="290"/>
        <v>2.5245</v>
      </c>
      <c r="Y882" s="1">
        <f t="shared" si="291"/>
        <v>0</v>
      </c>
      <c r="Z882" s="1">
        <f t="shared" si="292"/>
        <v>0</v>
      </c>
      <c r="AA882" s="1">
        <f t="shared" si="293"/>
        <v>0</v>
      </c>
      <c r="AB882" s="1">
        <f t="shared" si="294"/>
        <v>0</v>
      </c>
      <c r="AC882" s="1">
        <f t="shared" si="295"/>
        <v>0</v>
      </c>
      <c r="AD882" s="1">
        <f t="shared" si="296"/>
        <v>0</v>
      </c>
      <c r="AE882" s="1">
        <f t="shared" si="297"/>
        <v>0</v>
      </c>
      <c r="AF882" s="1">
        <f t="shared" si="298"/>
        <v>0</v>
      </c>
      <c r="AG882" s="1">
        <f t="shared" si="299"/>
        <v>0</v>
      </c>
      <c r="AH882" s="7">
        <f t="shared" si="300"/>
        <v>0.0523887402676561</v>
      </c>
      <c r="AI882" s="7" cm="1">
        <f t="array" ref="AI882">SQRT(SUMPRODUCT(N882:T882/100,(1-($N$4:$T$4/(SUMPRODUCT(N882:T882,$N$4:$T$4)/100)))^2))</f>
        <v>0.0180794750782352</v>
      </c>
      <c r="AJ882" s="7" cm="1">
        <f t="array" ref="AJ882">SUMPRODUCT(N882:T882,$N$3:$T$3)/100</f>
        <v>1.90035291407759</v>
      </c>
      <c r="AK882" s="7" cm="1">
        <f t="array" ref="AK882">SUMPRODUCT(N882:T882/100,($N$3:$T$3-(SUMPRODUCT(N882:T882,$N$3:$T$3)/100))^2)</f>
        <v>3.40459242969508e-6</v>
      </c>
      <c r="AL882" s="7" cm="1">
        <f t="array" ref="AL882">SUMPRODUCT(N882:T882/100,($N$2:$T$2-(SUMPRODUCT(N882:T882,$N$2:$T$2)/100))^2)</f>
        <v>0.849044152012419</v>
      </c>
      <c r="AM882" s="7" cm="1">
        <f t="array" ref="AM882">SUMPRODUCT(N882:T882,$N$2:$T$2)/100</f>
        <v>10.8450272646776</v>
      </c>
      <c r="AN882" s="1" cm="1">
        <f t="array" ref="AN882">SUMPRODUCT(N882:T882,$N$1:$T$1)/100</f>
        <v>1103.32275098746</v>
      </c>
      <c r="AO882" s="1" cm="1">
        <f t="array" ref="AO882">-8.314*SUMPRODUCT((N882:T882/100)*LN(N882:T882/100+0.000000000001))</f>
        <v>1.98352567017513</v>
      </c>
      <c r="AP882" s="1" cm="1">
        <f t="array" ref="AP882">SUMPRODUCT((N882:T882/100)^2)</f>
        <v>0.899504901812026</v>
      </c>
      <c r="AQ882" s="1" cm="1">
        <f t="array" ref="AQ882">1/SUMPRODUCT((N882:T882/100)^2)</f>
        <v>1.11172267987148</v>
      </c>
      <c r="AR882" s="1" t="s">
        <v>55</v>
      </c>
      <c r="AS882" s="6">
        <f t="shared" si="301"/>
        <v>2</v>
      </c>
      <c r="AT882" s="1">
        <v>899.85</v>
      </c>
      <c r="AU882" s="1">
        <v>1</v>
      </c>
      <c r="AV882" s="1">
        <v>45</v>
      </c>
      <c r="AW882" s="1">
        <v>349.85</v>
      </c>
      <c r="AX882" s="1">
        <v>8</v>
      </c>
      <c r="AY882" s="5">
        <f t="shared" si="302"/>
        <v>157.4325</v>
      </c>
      <c r="AZ882" s="1">
        <f t="shared" si="303"/>
        <v>3.6</v>
      </c>
      <c r="BA882" s="1">
        <f t="shared" si="304"/>
        <v>2798.8</v>
      </c>
      <c r="BB882" s="1">
        <f t="shared" si="305"/>
        <v>550</v>
      </c>
      <c r="BC882" s="1" t="s">
        <v>56</v>
      </c>
      <c r="BD882" s="1">
        <v>267</v>
      </c>
      <c r="BE882" s="1" t="s">
        <v>52</v>
      </c>
      <c r="BF882" s="1" t="s">
        <v>52</v>
      </c>
      <c r="BG882" s="1">
        <v>42</v>
      </c>
      <c r="BH882" s="1">
        <f t="shared" si="306"/>
        <v>0.709497793804013</v>
      </c>
      <c r="BI882" s="1">
        <f t="shared" si="307"/>
        <v>0.723790296687503</v>
      </c>
    </row>
    <row r="883" spans="1:61">
      <c r="A883" s="1">
        <v>156</v>
      </c>
      <c r="B883" s="1" t="s">
        <v>1347</v>
      </c>
      <c r="C883" s="1" t="str">
        <f>_xlfn.XLOOKUP(A883,All!$A:$A,All!$C:$C,"")</f>
        <v>Cu-Ni-Si</v>
      </c>
      <c r="D883" s="1">
        <v>0</v>
      </c>
      <c r="E883" s="1" t="s">
        <v>1344</v>
      </c>
      <c r="F883" s="1">
        <f t="shared" si="286"/>
        <v>96.6</v>
      </c>
      <c r="G883" s="1">
        <v>0</v>
      </c>
      <c r="H883" s="1">
        <v>0</v>
      </c>
      <c r="I883" s="1">
        <v>0</v>
      </c>
      <c r="J883" s="1">
        <v>2.8</v>
      </c>
      <c r="K883" s="1">
        <v>0.6</v>
      </c>
      <c r="L883" s="1">
        <v>0</v>
      </c>
      <c r="M883" s="1" t="s">
        <v>1345</v>
      </c>
      <c r="N883" s="1" cm="1">
        <f t="array" ref="N883">(F883/$F$4)/SUMPRODUCT($F883:$L883/$F$4:$L$4)*100</f>
        <v>95.6538918382656</v>
      </c>
      <c r="O883" s="1" cm="1">
        <f t="array" ref="O883">(G883/$G$4)/SUMPRODUCT($F883:$L883/$F$4:$L$4)*100</f>
        <v>0</v>
      </c>
      <c r="P883" s="1" cm="1">
        <f t="array" ref="P883">(H883/$H$4)/SUMPRODUCT($F883:$L883/$F$4:$L$4)*100</f>
        <v>0</v>
      </c>
      <c r="Q883" s="1" cm="1">
        <f t="array" ref="Q883">(I883/$I$4)/SUMPRODUCT($F883:$L883/$F$4:$L$4)*100</f>
        <v>0</v>
      </c>
      <c r="R883" s="1" cm="1">
        <f t="array" ref="R883">(J883/$J$4)/SUMPRODUCT($F883:$L883/$F$4:$L$4)*100</f>
        <v>3.00182561866594</v>
      </c>
      <c r="S883" s="1" cm="1">
        <f t="array" ref="S883">(K883/$K$4)/SUMPRODUCT($F883:$L883/$F$4:$L$4)*100</f>
        <v>1.34428254306844</v>
      </c>
      <c r="T883" s="1" cm="1">
        <f t="array" ref="T883">(L883/$L$4)/SUMPRODUCT($F883:$L883/$F$4:$L$4)*100</f>
        <v>0</v>
      </c>
      <c r="U883" s="1">
        <f t="shared" si="287"/>
        <v>100</v>
      </c>
      <c r="V883" s="1">
        <f t="shared" si="288"/>
        <v>4.66666666666667</v>
      </c>
      <c r="W883" s="1">
        <f t="shared" si="289"/>
        <v>3.4</v>
      </c>
      <c r="X883" s="1">
        <f t="shared" si="290"/>
        <v>1.68</v>
      </c>
      <c r="Y883" s="1">
        <f t="shared" si="291"/>
        <v>0</v>
      </c>
      <c r="Z883" s="1">
        <f t="shared" si="292"/>
        <v>0</v>
      </c>
      <c r="AA883" s="1">
        <f t="shared" si="293"/>
        <v>0</v>
      </c>
      <c r="AB883" s="1">
        <f t="shared" si="294"/>
        <v>0</v>
      </c>
      <c r="AC883" s="1">
        <f t="shared" si="295"/>
        <v>0</v>
      </c>
      <c r="AD883" s="1">
        <f t="shared" si="296"/>
        <v>0</v>
      </c>
      <c r="AE883" s="1">
        <f t="shared" si="297"/>
        <v>0</v>
      </c>
      <c r="AF883" s="1">
        <f t="shared" si="298"/>
        <v>0</v>
      </c>
      <c r="AG883" s="1">
        <f t="shared" si="299"/>
        <v>0</v>
      </c>
      <c r="AH883" s="7">
        <f t="shared" si="300"/>
        <v>0.0434610816173439</v>
      </c>
      <c r="AI883" s="7" cm="1">
        <f t="array" ref="AI883">SQRT(SUMPRODUCT(N883:T883/100,(1-($N$4:$T$4/(SUMPRODUCT(N883:T883,$N$4:$T$4)/100)))^2))</f>
        <v>0.01613797766313</v>
      </c>
      <c r="AJ883" s="7" cm="1">
        <f t="array" ref="AJ883">SUMPRODUCT(N883:T883,$N$3:$T$3)/100</f>
        <v>1.90030018256187</v>
      </c>
      <c r="AK883" s="7" cm="1">
        <f t="array" ref="AK883">SUMPRODUCT(N883:T883/100,($N$3:$T$3-(SUMPRODUCT(N883:T883,$N$3:$T$3)/100))^2)</f>
        <v>2.91171604821716e-6</v>
      </c>
      <c r="AL883" s="7" cm="1">
        <f t="array" ref="AL883">SUMPRODUCT(N883:T883/100,($N$2:$T$2-(SUMPRODUCT(N883:T883,$N$2:$T$2)/100))^2)</f>
        <v>0.673311415876163</v>
      </c>
      <c r="AM883" s="7" cm="1">
        <f t="array" ref="AM883">SUMPRODUCT(N883:T883,$N$2:$T$2)/100</f>
        <v>10.8758819657986</v>
      </c>
      <c r="AN883" s="1" cm="1">
        <f t="array" ref="AN883">SUMPRODUCT(N883:T883,$N$1:$T$1)/100</f>
        <v>1100.16595956677</v>
      </c>
      <c r="AO883" s="1" cm="1">
        <f t="array" ref="AO883">-8.314*SUMPRODUCT((N883:T883/100)*LN(N883:T883/100+0.000000000001))</f>
        <v>1.70997739062783</v>
      </c>
      <c r="AP883" s="1" cm="1">
        <f t="array" ref="AP883">SUMPRODUCT((N883:T883/100)^2)</f>
        <v>0.916048507640709</v>
      </c>
      <c r="AQ883" s="1" cm="1">
        <f t="array" ref="AQ883">1/SUMPRODUCT((N883:T883/100)^2)</f>
        <v>1.09164524766872</v>
      </c>
      <c r="AR883" s="1" t="s">
        <v>54</v>
      </c>
      <c r="AS883" s="6">
        <f t="shared" si="301"/>
        <v>0</v>
      </c>
      <c r="AT883" s="1">
        <v>899.85</v>
      </c>
      <c r="AU883" s="1">
        <v>1.5</v>
      </c>
      <c r="AV883" s="1">
        <v>0</v>
      </c>
      <c r="AW883" s="1">
        <v>599.85</v>
      </c>
      <c r="AX883" s="1">
        <v>8</v>
      </c>
      <c r="AY883" s="5">
        <f t="shared" si="302"/>
        <v>0</v>
      </c>
      <c r="AZ883" s="1">
        <f t="shared" si="303"/>
        <v>0</v>
      </c>
      <c r="BA883" s="1">
        <f t="shared" si="304"/>
        <v>4798.8</v>
      </c>
      <c r="BB883" s="1">
        <f t="shared" si="305"/>
        <v>300</v>
      </c>
      <c r="BC883" s="1" t="s">
        <v>51</v>
      </c>
      <c r="BD883" s="1">
        <v>120</v>
      </c>
      <c r="BE883" s="1" t="s">
        <v>52</v>
      </c>
      <c r="BF883" s="1" t="s">
        <v>52</v>
      </c>
      <c r="BG883" s="1">
        <v>41</v>
      </c>
      <c r="BH883" s="1">
        <f t="shared" si="306"/>
        <v>-1.18105818980506</v>
      </c>
      <c r="BI883" s="1">
        <f t="shared" si="307"/>
        <v>1.03546229011457</v>
      </c>
    </row>
    <row r="884" spans="1:61">
      <c r="A884" s="1">
        <v>395</v>
      </c>
      <c r="B884" s="1" t="s">
        <v>65</v>
      </c>
      <c r="C884" s="1" t="str">
        <f>_xlfn.XLOOKUP(A884,All!$A:$A,All!$C:$C,"")</f>
        <v>Cu-Ni-Si</v>
      </c>
      <c r="D884" s="1">
        <v>0</v>
      </c>
      <c r="E884" s="1" t="s">
        <v>1344</v>
      </c>
      <c r="F884" s="1">
        <f t="shared" si="286"/>
        <v>95.51</v>
      </c>
      <c r="G884" s="1">
        <v>0</v>
      </c>
      <c r="H884" s="1">
        <v>0</v>
      </c>
      <c r="I884" s="1">
        <v>0</v>
      </c>
      <c r="J884" s="1">
        <v>3.78</v>
      </c>
      <c r="K884" s="1">
        <v>0.71</v>
      </c>
      <c r="L884" s="1">
        <v>0</v>
      </c>
      <c r="M884" s="1" t="s">
        <v>1345</v>
      </c>
      <c r="N884" s="1" cm="1">
        <f t="array" ref="N884">(F884/$F$4)/SUMPRODUCT($F884:$L884/$F$4:$L$4)*100</f>
        <v>94.3690633553265</v>
      </c>
      <c r="O884" s="1" cm="1">
        <f t="array" ref="O884">(G884/$G$4)/SUMPRODUCT($F884:$L884/$F$4:$L$4)*100</f>
        <v>0</v>
      </c>
      <c r="P884" s="1" cm="1">
        <f t="array" ref="P884">(H884/$H$4)/SUMPRODUCT($F884:$L884/$F$4:$L$4)*100</f>
        <v>0</v>
      </c>
      <c r="Q884" s="1" cm="1">
        <f t="array" ref="Q884">(I884/$I$4)/SUMPRODUCT($F884:$L884/$F$4:$L$4)*100</f>
        <v>0</v>
      </c>
      <c r="R884" s="1" cm="1">
        <f t="array" ref="R884">(J884/$J$4)/SUMPRODUCT($F884:$L884/$F$4:$L$4)*100</f>
        <v>4.04365885836552</v>
      </c>
      <c r="S884" s="1" cm="1">
        <f t="array" ref="S884">(K884/$K$4)/SUMPRODUCT($F884:$L884/$F$4:$L$4)*100</f>
        <v>1.58727778630794</v>
      </c>
      <c r="T884" s="1" cm="1">
        <f t="array" ref="T884">(L884/$L$4)/SUMPRODUCT($F884:$L884/$F$4:$L$4)*100</f>
        <v>0</v>
      </c>
      <c r="U884" s="1">
        <f t="shared" si="287"/>
        <v>100</v>
      </c>
      <c r="V884" s="1">
        <f t="shared" si="288"/>
        <v>5.32394366197183</v>
      </c>
      <c r="W884" s="1">
        <f t="shared" si="289"/>
        <v>4.49</v>
      </c>
      <c r="X884" s="1">
        <f t="shared" si="290"/>
        <v>2.6838</v>
      </c>
      <c r="Y884" s="1">
        <f t="shared" si="291"/>
        <v>0</v>
      </c>
      <c r="Z884" s="1">
        <f t="shared" si="292"/>
        <v>0</v>
      </c>
      <c r="AA884" s="1">
        <f t="shared" si="293"/>
        <v>0</v>
      </c>
      <c r="AB884" s="1">
        <f t="shared" si="294"/>
        <v>0</v>
      </c>
      <c r="AC884" s="1">
        <f t="shared" si="295"/>
        <v>0</v>
      </c>
      <c r="AD884" s="1">
        <f t="shared" si="296"/>
        <v>0</v>
      </c>
      <c r="AE884" s="1">
        <f t="shared" si="297"/>
        <v>0</v>
      </c>
      <c r="AF884" s="1">
        <f t="shared" si="298"/>
        <v>0</v>
      </c>
      <c r="AG884" s="1">
        <f t="shared" si="299"/>
        <v>0</v>
      </c>
      <c r="AH884" s="7">
        <f t="shared" si="300"/>
        <v>0.0563093664467345</v>
      </c>
      <c r="AI884" s="7" cm="1">
        <f t="array" ref="AI884">SQRT(SUMPRODUCT(N884:T884/100,(1-($N$4:$T$4/(SUMPRODUCT(N884:T884,$N$4:$T$4)/100)))^2))</f>
        <v>0.0176122370769359</v>
      </c>
      <c r="AJ884" s="7" cm="1">
        <f t="array" ref="AJ884">SUMPRODUCT(N884:T884,$N$3:$T$3)/100</f>
        <v>1.90040436588584</v>
      </c>
      <c r="AK884" s="7" cm="1">
        <f t="array" ref="AK884">SUMPRODUCT(N884:T884/100,($N$3:$T$3-(SUMPRODUCT(N884:T884,$N$3:$T$3)/100))^2)</f>
        <v>3.88014708873714e-6</v>
      </c>
      <c r="AL884" s="7" cm="1">
        <f t="array" ref="AL884">SUMPRODUCT(N884:T884/100,($N$2:$T$2-(SUMPRODUCT(N884:T884,$N$2:$T$2)/100))^2)</f>
        <v>0.795236503567014</v>
      </c>
      <c r="AM884" s="7" cm="1">
        <f t="array" ref="AM884">SUMPRODUCT(N884:T884,$N$2:$T$2)/100</f>
        <v>10.8484539663748</v>
      </c>
      <c r="AN884" s="1" cm="1">
        <f t="array" ref="AN884">SUMPRODUCT(N884:T884,$N$1:$T$1)/100</f>
        <v>1104.82507925216</v>
      </c>
      <c r="AO884" s="1" cm="1">
        <f t="array" ref="AO884">-8.314*SUMPRODUCT((N884:T884/100)*LN(N884:T884/100+0.000000000001))</f>
        <v>2.07998038898237</v>
      </c>
      <c r="AP884" s="1" cm="1">
        <f t="array" ref="AP884">SUMPRODUCT((N884:T884/100)^2)</f>
        <v>0.892439074629538</v>
      </c>
      <c r="AQ884" s="1" cm="1">
        <f t="array" ref="AQ884">1/SUMPRODUCT((N884:T884/100)^2)</f>
        <v>1.12052467045452</v>
      </c>
      <c r="AR884" s="1" t="s">
        <v>54</v>
      </c>
      <c r="AS884" s="6">
        <f t="shared" si="301"/>
        <v>0</v>
      </c>
      <c r="AT884" s="1">
        <v>949.85</v>
      </c>
      <c r="AU884" s="1">
        <v>1</v>
      </c>
      <c r="AV884" s="1">
        <v>0</v>
      </c>
      <c r="AW884" s="1">
        <v>499.85</v>
      </c>
      <c r="AX884" s="1">
        <v>4.5</v>
      </c>
      <c r="AY884" s="5">
        <f t="shared" si="302"/>
        <v>0</v>
      </c>
      <c r="AZ884" s="1">
        <f t="shared" si="303"/>
        <v>0</v>
      </c>
      <c r="BA884" s="1">
        <f t="shared" si="304"/>
        <v>2249.325</v>
      </c>
      <c r="BB884" s="1">
        <f t="shared" si="305"/>
        <v>450</v>
      </c>
      <c r="BC884" s="1" t="s">
        <v>51</v>
      </c>
      <c r="BD884" s="1">
        <v>154</v>
      </c>
      <c r="BE884" s="1" t="s">
        <v>52</v>
      </c>
      <c r="BF884" s="1" t="s">
        <v>52</v>
      </c>
      <c r="BG884" s="1">
        <v>41</v>
      </c>
      <c r="BH884" s="1">
        <f t="shared" si="306"/>
        <v>-0.743786737813846</v>
      </c>
      <c r="BI884" s="1">
        <f t="shared" si="307"/>
        <v>0.955437669886648</v>
      </c>
    </row>
    <row r="885" spans="1:61">
      <c r="A885" s="1">
        <v>139</v>
      </c>
      <c r="B885" s="1" t="s">
        <v>53</v>
      </c>
      <c r="C885" s="1" t="str">
        <f>_xlfn.XLOOKUP(A885,All!$A:$A,All!$C:$C,"")</f>
        <v>Cu-Ni-Si</v>
      </c>
      <c r="D885" s="1">
        <v>0</v>
      </c>
      <c r="E885" s="1" t="s">
        <v>1344</v>
      </c>
      <c r="F885" s="1">
        <f t="shared" si="286"/>
        <v>95.935</v>
      </c>
      <c r="G885" s="1">
        <v>0</v>
      </c>
      <c r="H885" s="1">
        <v>0</v>
      </c>
      <c r="I885" s="1">
        <v>0</v>
      </c>
      <c r="J885" s="1">
        <v>3.3</v>
      </c>
      <c r="K885" s="1">
        <v>0.765</v>
      </c>
      <c r="L885" s="1">
        <v>0</v>
      </c>
      <c r="M885" s="1" t="s">
        <v>1345</v>
      </c>
      <c r="N885" s="1" cm="1">
        <f t="array" ref="N885">(F885/$F$4)/SUMPRODUCT($F885:$L885/$F$4:$L$4)*100</f>
        <v>94.7611259732344</v>
      </c>
      <c r="O885" s="1" cm="1">
        <f t="array" ref="O885">(G885/$G$4)/SUMPRODUCT($F885:$L885/$F$4:$L$4)*100</f>
        <v>0</v>
      </c>
      <c r="P885" s="1" cm="1">
        <f t="array" ref="P885">(H885/$H$4)/SUMPRODUCT($F885:$L885/$F$4:$L$4)*100</f>
        <v>0</v>
      </c>
      <c r="Q885" s="1" cm="1">
        <f t="array" ref="Q885">(I885/$I$4)/SUMPRODUCT($F885:$L885/$F$4:$L$4)*100</f>
        <v>0</v>
      </c>
      <c r="R885" s="1" cm="1">
        <f t="array" ref="R885">(J885/$J$4)/SUMPRODUCT($F885:$L885/$F$4:$L$4)*100</f>
        <v>3.52914077585296</v>
      </c>
      <c r="S885" s="1" cm="1">
        <f t="array" ref="S885">(K885/$K$4)/SUMPRODUCT($F885:$L885/$F$4:$L$4)*100</f>
        <v>1.70973325091266</v>
      </c>
      <c r="T885" s="1" cm="1">
        <f t="array" ref="T885">(L885/$L$4)/SUMPRODUCT($F885:$L885/$F$4:$L$4)*100</f>
        <v>0</v>
      </c>
      <c r="U885" s="1">
        <f t="shared" si="287"/>
        <v>100</v>
      </c>
      <c r="V885" s="1">
        <f t="shared" si="288"/>
        <v>4.31372549019608</v>
      </c>
      <c r="W885" s="1">
        <f t="shared" si="289"/>
        <v>4.065</v>
      </c>
      <c r="X885" s="1">
        <f t="shared" si="290"/>
        <v>2.5245</v>
      </c>
      <c r="Y885" s="1">
        <f t="shared" si="291"/>
        <v>0</v>
      </c>
      <c r="Z885" s="1">
        <f t="shared" si="292"/>
        <v>0</v>
      </c>
      <c r="AA885" s="1">
        <f t="shared" si="293"/>
        <v>0</v>
      </c>
      <c r="AB885" s="1">
        <f t="shared" si="294"/>
        <v>0</v>
      </c>
      <c r="AC885" s="1">
        <f t="shared" si="295"/>
        <v>0</v>
      </c>
      <c r="AD885" s="1">
        <f t="shared" si="296"/>
        <v>0</v>
      </c>
      <c r="AE885" s="1">
        <f t="shared" si="297"/>
        <v>0</v>
      </c>
      <c r="AF885" s="1">
        <f t="shared" si="298"/>
        <v>0</v>
      </c>
      <c r="AG885" s="1">
        <f t="shared" si="299"/>
        <v>0</v>
      </c>
      <c r="AH885" s="7">
        <f t="shared" si="300"/>
        <v>0.0523887402676561</v>
      </c>
      <c r="AI885" s="7" cm="1">
        <f t="array" ref="AI885">SQRT(SUMPRODUCT(N885:T885/100,(1-($N$4:$T$4/(SUMPRODUCT(N885:T885,$N$4:$T$4)/100)))^2))</f>
        <v>0.0180794750782352</v>
      </c>
      <c r="AJ885" s="7" cm="1">
        <f t="array" ref="AJ885">SUMPRODUCT(N885:T885,$N$3:$T$3)/100</f>
        <v>1.90035291407759</v>
      </c>
      <c r="AK885" s="7" cm="1">
        <f t="array" ref="AK885">SUMPRODUCT(N885:T885/100,($N$3:$T$3-(SUMPRODUCT(N885:T885,$N$3:$T$3)/100))^2)</f>
        <v>3.40459242969508e-6</v>
      </c>
      <c r="AL885" s="7" cm="1">
        <f t="array" ref="AL885">SUMPRODUCT(N885:T885/100,($N$2:$T$2-(SUMPRODUCT(N885:T885,$N$2:$T$2)/100))^2)</f>
        <v>0.849044152012419</v>
      </c>
      <c r="AM885" s="7" cm="1">
        <f t="array" ref="AM885">SUMPRODUCT(N885:T885,$N$2:$T$2)/100</f>
        <v>10.8450272646776</v>
      </c>
      <c r="AN885" s="1" cm="1">
        <f t="array" ref="AN885">SUMPRODUCT(N885:T885,$N$1:$T$1)/100</f>
        <v>1103.32275098746</v>
      </c>
      <c r="AO885" s="1" cm="1">
        <f t="array" ref="AO885">-8.314*SUMPRODUCT((N885:T885/100)*LN(N885:T885/100+0.000000000001))</f>
        <v>1.98352567017513</v>
      </c>
      <c r="AP885" s="1" cm="1">
        <f t="array" ref="AP885">SUMPRODUCT((N885:T885/100)^2)</f>
        <v>0.899504901812026</v>
      </c>
      <c r="AQ885" s="1" cm="1">
        <f t="array" ref="AQ885">1/SUMPRODUCT((N885:T885/100)^2)</f>
        <v>1.11172267987148</v>
      </c>
      <c r="AR885" s="1" t="s">
        <v>54</v>
      </c>
      <c r="AS885" s="6">
        <f t="shared" si="301"/>
        <v>0</v>
      </c>
      <c r="AT885" s="1">
        <v>899.85</v>
      </c>
      <c r="AU885" s="1">
        <v>1</v>
      </c>
      <c r="AV885" s="1">
        <v>0</v>
      </c>
      <c r="AW885" s="1">
        <v>499.85</v>
      </c>
      <c r="AX885" s="1">
        <v>8</v>
      </c>
      <c r="AY885" s="5">
        <f t="shared" si="302"/>
        <v>0</v>
      </c>
      <c r="AZ885" s="1">
        <f t="shared" si="303"/>
        <v>0</v>
      </c>
      <c r="BA885" s="1">
        <f t="shared" si="304"/>
        <v>3998.8</v>
      </c>
      <c r="BB885" s="1">
        <f t="shared" si="305"/>
        <v>400</v>
      </c>
      <c r="BC885" s="1" t="s">
        <v>51</v>
      </c>
      <c r="BD885" s="1">
        <v>195</v>
      </c>
      <c r="BE885" s="1" t="s">
        <v>52</v>
      </c>
      <c r="BF885" s="1" t="s">
        <v>52</v>
      </c>
      <c r="BG885" s="1">
        <v>41</v>
      </c>
      <c r="BH885" s="1">
        <f t="shared" si="306"/>
        <v>-0.216488810412676</v>
      </c>
      <c r="BI885" s="1">
        <f t="shared" si="307"/>
        <v>0.865836496621492</v>
      </c>
    </row>
    <row r="886" spans="1:61">
      <c r="A886" s="1">
        <v>454</v>
      </c>
      <c r="B886" s="1" t="s">
        <v>84</v>
      </c>
      <c r="C886" s="1" t="str">
        <f>_xlfn.XLOOKUP(A886,All!$A:$A,All!$C:$C,"")</f>
        <v>Cu-Ni-Si</v>
      </c>
      <c r="D886" s="1">
        <v>0</v>
      </c>
      <c r="E886" s="1" t="s">
        <v>1344</v>
      </c>
      <c r="F886" s="1">
        <f t="shared" si="286"/>
        <v>96.5</v>
      </c>
      <c r="G886" s="1">
        <v>0</v>
      </c>
      <c r="H886" s="1">
        <v>0</v>
      </c>
      <c r="I886" s="1">
        <v>0</v>
      </c>
      <c r="J886" s="1">
        <v>2.8</v>
      </c>
      <c r="K886" s="1">
        <v>0.7</v>
      </c>
      <c r="L886" s="1">
        <v>0</v>
      </c>
      <c r="M886" s="1" t="s">
        <v>1345</v>
      </c>
      <c r="N886" s="1" cm="1">
        <f t="array" ref="N886">(F886/$F$4)/SUMPRODUCT($F886:$L886/$F$4:$L$4)*100</f>
        <v>95.4355515178694</v>
      </c>
      <c r="O886" s="1" cm="1">
        <f t="array" ref="O886">(G886/$G$4)/SUMPRODUCT($F886:$L886/$F$4:$L$4)*100</f>
        <v>0</v>
      </c>
      <c r="P886" s="1" cm="1">
        <f t="array" ref="P886">(H886/$H$4)/SUMPRODUCT($F886:$L886/$F$4:$L$4)*100</f>
        <v>0</v>
      </c>
      <c r="Q886" s="1" cm="1">
        <f t="array" ref="Q886">(I886/$I$4)/SUMPRODUCT($F886:$L886/$F$4:$L$4)*100</f>
        <v>0</v>
      </c>
      <c r="R886" s="1" cm="1">
        <f t="array" ref="R886">(J886/$J$4)/SUMPRODUCT($F886:$L886/$F$4:$L$4)*100</f>
        <v>2.99807722768445</v>
      </c>
      <c r="S886" s="1" cm="1">
        <f t="array" ref="S886">(K886/$K$4)/SUMPRODUCT($F886:$L886/$F$4:$L$4)*100</f>
        <v>1.56637125444618</v>
      </c>
      <c r="T886" s="1" cm="1">
        <f t="array" ref="T886">(L886/$L$4)/SUMPRODUCT($F886:$L886/$F$4:$L$4)*100</f>
        <v>0</v>
      </c>
      <c r="U886" s="1">
        <f t="shared" si="287"/>
        <v>100</v>
      </c>
      <c r="V886" s="1">
        <f t="shared" si="288"/>
        <v>4</v>
      </c>
      <c r="W886" s="1">
        <f t="shared" si="289"/>
        <v>3.5</v>
      </c>
      <c r="X886" s="1">
        <f t="shared" si="290"/>
        <v>1.96</v>
      </c>
      <c r="Y886" s="1">
        <f t="shared" si="291"/>
        <v>0</v>
      </c>
      <c r="Z886" s="1">
        <f t="shared" si="292"/>
        <v>0</v>
      </c>
      <c r="AA886" s="1">
        <f t="shared" si="293"/>
        <v>0</v>
      </c>
      <c r="AB886" s="1">
        <f t="shared" si="294"/>
        <v>0</v>
      </c>
      <c r="AC886" s="1">
        <f t="shared" si="295"/>
        <v>0</v>
      </c>
      <c r="AD886" s="1">
        <f t="shared" si="296"/>
        <v>0</v>
      </c>
      <c r="AE886" s="1">
        <f t="shared" si="297"/>
        <v>0</v>
      </c>
      <c r="AF886" s="1">
        <f t="shared" si="298"/>
        <v>0</v>
      </c>
      <c r="AG886" s="1">
        <f t="shared" si="299"/>
        <v>0</v>
      </c>
      <c r="AH886" s="7">
        <f t="shared" si="300"/>
        <v>0.0456444848213063</v>
      </c>
      <c r="AI886" s="7" cm="1">
        <f t="array" ref="AI886">SQRT(SUMPRODUCT(N886:T886/100,(1-($N$4:$T$4/(SUMPRODUCT(N886:T886,$N$4:$T$4)/100)))^2))</f>
        <v>0.0172703874740949</v>
      </c>
      <c r="AJ886" s="7" cm="1">
        <f t="array" ref="AJ886">SUMPRODUCT(N886:T886,$N$3:$T$3)/100</f>
        <v>1.90029980772277</v>
      </c>
      <c r="AK886" s="7" cm="1">
        <f t="array" ref="AK886">SUMPRODUCT(N886:T886/100,($N$3:$T$3-(SUMPRODUCT(N886:T886,$N$3:$T$3)/100))^2)</f>
        <v>2.90819255705286e-6</v>
      </c>
      <c r="AL886" s="7" cm="1">
        <f t="array" ref="AL886">SUMPRODUCT(N886:T886/100,($N$2:$T$2-(SUMPRODUCT(N886:T886,$N$2:$T$2)/100))^2)</f>
        <v>0.778007054822778</v>
      </c>
      <c r="AM886" s="7" cm="1">
        <f t="array" ref="AM886">SUMPRODUCT(N886:T886,$N$2:$T$2)/100</f>
        <v>10.8603732399119</v>
      </c>
      <c r="AN886" s="1" cm="1">
        <f t="array" ref="AN886">SUMPRODUCT(N886:T886,$N$1:$T$1)/100</f>
        <v>1100.88359207379</v>
      </c>
      <c r="AO886" s="1" cm="1">
        <f t="array" ref="AO886">-8.314*SUMPRODUCT((N886:T886/100)*LN(N886:T886/100+0.000000000001))</f>
        <v>1.78617874543697</v>
      </c>
      <c r="AP886" s="1" cm="1">
        <f t="array" ref="AP886">SUMPRODUCT((N886:T886/100)^2)</f>
        <v>0.911938647948981</v>
      </c>
      <c r="AQ886" s="1" cm="1">
        <f t="array" ref="AQ886">1/SUMPRODUCT((N886:T886/100)^2)</f>
        <v>1.09656499617499</v>
      </c>
      <c r="AR886" s="1" t="s">
        <v>55</v>
      </c>
      <c r="AS886" s="6">
        <f t="shared" si="301"/>
        <v>2</v>
      </c>
      <c r="AT886" s="1">
        <v>949.85</v>
      </c>
      <c r="AU886" s="1">
        <v>2</v>
      </c>
      <c r="AV886" s="1">
        <v>75</v>
      </c>
      <c r="AW886" s="1">
        <v>499.85</v>
      </c>
      <c r="AX886" s="1">
        <v>40</v>
      </c>
      <c r="AY886" s="5">
        <f t="shared" si="302"/>
        <v>374.8875</v>
      </c>
      <c r="AZ886" s="1">
        <f t="shared" si="303"/>
        <v>30</v>
      </c>
      <c r="BA886" s="1">
        <f t="shared" si="304"/>
        <v>19994</v>
      </c>
      <c r="BB886" s="1">
        <f t="shared" si="305"/>
        <v>450</v>
      </c>
      <c r="BC886" s="1" t="s">
        <v>56</v>
      </c>
      <c r="BD886" s="1">
        <v>200</v>
      </c>
      <c r="BE886" s="1" t="s">
        <v>52</v>
      </c>
      <c r="BF886" s="1" t="s">
        <v>52</v>
      </c>
      <c r="BG886" s="1">
        <v>41</v>
      </c>
      <c r="BH886" s="1">
        <f t="shared" si="306"/>
        <v>-0.15218418511985</v>
      </c>
      <c r="BI886" s="1">
        <f t="shared" si="307"/>
        <v>0.85553258425342</v>
      </c>
    </row>
    <row r="887" spans="1:61">
      <c r="A887" s="1">
        <v>153</v>
      </c>
      <c r="B887" s="1" t="s">
        <v>1347</v>
      </c>
      <c r="C887" s="1" t="str">
        <f>_xlfn.XLOOKUP(A887,All!$A:$A,All!$C:$C,"")</f>
        <v>Cu-Ni-Si</v>
      </c>
      <c r="D887" s="1">
        <v>0</v>
      </c>
      <c r="E887" s="1" t="s">
        <v>1344</v>
      </c>
      <c r="F887" s="1">
        <f t="shared" si="286"/>
        <v>96.6</v>
      </c>
      <c r="G887" s="1">
        <v>0</v>
      </c>
      <c r="H887" s="1">
        <v>0</v>
      </c>
      <c r="I887" s="1">
        <v>0</v>
      </c>
      <c r="J887" s="1">
        <v>2.8</v>
      </c>
      <c r="K887" s="1">
        <v>0.6</v>
      </c>
      <c r="L887" s="1">
        <v>0</v>
      </c>
      <c r="M887" s="1" t="s">
        <v>1345</v>
      </c>
      <c r="N887" s="1" cm="1">
        <f t="array" ref="N887">(F887/$F$4)/SUMPRODUCT($F887:$L887/$F$4:$L$4)*100</f>
        <v>95.6538918382656</v>
      </c>
      <c r="O887" s="1" cm="1">
        <f t="array" ref="O887">(G887/$G$4)/SUMPRODUCT($F887:$L887/$F$4:$L$4)*100</f>
        <v>0</v>
      </c>
      <c r="P887" s="1" cm="1">
        <f t="array" ref="P887">(H887/$H$4)/SUMPRODUCT($F887:$L887/$F$4:$L$4)*100</f>
        <v>0</v>
      </c>
      <c r="Q887" s="1" cm="1">
        <f t="array" ref="Q887">(I887/$I$4)/SUMPRODUCT($F887:$L887/$F$4:$L$4)*100</f>
        <v>0</v>
      </c>
      <c r="R887" s="1" cm="1">
        <f t="array" ref="R887">(J887/$J$4)/SUMPRODUCT($F887:$L887/$F$4:$L$4)*100</f>
        <v>3.00182561866594</v>
      </c>
      <c r="S887" s="1" cm="1">
        <f t="array" ref="S887">(K887/$K$4)/SUMPRODUCT($F887:$L887/$F$4:$L$4)*100</f>
        <v>1.34428254306844</v>
      </c>
      <c r="T887" s="1" cm="1">
        <f t="array" ref="T887">(L887/$L$4)/SUMPRODUCT($F887:$L887/$F$4:$L$4)*100</f>
        <v>0</v>
      </c>
      <c r="U887" s="1">
        <f t="shared" si="287"/>
        <v>100</v>
      </c>
      <c r="V887" s="1">
        <f t="shared" si="288"/>
        <v>4.66666666666667</v>
      </c>
      <c r="W887" s="1">
        <f t="shared" si="289"/>
        <v>3.4</v>
      </c>
      <c r="X887" s="1">
        <f t="shared" si="290"/>
        <v>1.68</v>
      </c>
      <c r="Y887" s="1">
        <f t="shared" si="291"/>
        <v>0</v>
      </c>
      <c r="Z887" s="1">
        <f t="shared" si="292"/>
        <v>0</v>
      </c>
      <c r="AA887" s="1">
        <f t="shared" si="293"/>
        <v>0</v>
      </c>
      <c r="AB887" s="1">
        <f t="shared" si="294"/>
        <v>0</v>
      </c>
      <c r="AC887" s="1">
        <f t="shared" si="295"/>
        <v>0</v>
      </c>
      <c r="AD887" s="1">
        <f t="shared" si="296"/>
        <v>0</v>
      </c>
      <c r="AE887" s="1">
        <f t="shared" si="297"/>
        <v>0</v>
      </c>
      <c r="AF887" s="1">
        <f t="shared" si="298"/>
        <v>0</v>
      </c>
      <c r="AG887" s="1">
        <f t="shared" si="299"/>
        <v>0</v>
      </c>
      <c r="AH887" s="7">
        <f t="shared" si="300"/>
        <v>0.0434610816173439</v>
      </c>
      <c r="AI887" s="7" cm="1">
        <f t="array" ref="AI887">SQRT(SUMPRODUCT(N887:T887/100,(1-($N$4:$T$4/(SUMPRODUCT(N887:T887,$N$4:$T$4)/100)))^2))</f>
        <v>0.01613797766313</v>
      </c>
      <c r="AJ887" s="7" cm="1">
        <f t="array" ref="AJ887">SUMPRODUCT(N887:T887,$N$3:$T$3)/100</f>
        <v>1.90030018256187</v>
      </c>
      <c r="AK887" s="7" cm="1">
        <f t="array" ref="AK887">SUMPRODUCT(N887:T887/100,($N$3:$T$3-(SUMPRODUCT(N887:T887,$N$3:$T$3)/100))^2)</f>
        <v>2.91171604821716e-6</v>
      </c>
      <c r="AL887" s="7" cm="1">
        <f t="array" ref="AL887">SUMPRODUCT(N887:T887/100,($N$2:$T$2-(SUMPRODUCT(N887:T887,$N$2:$T$2)/100))^2)</f>
        <v>0.673311415876163</v>
      </c>
      <c r="AM887" s="7" cm="1">
        <f t="array" ref="AM887">SUMPRODUCT(N887:T887,$N$2:$T$2)/100</f>
        <v>10.8758819657986</v>
      </c>
      <c r="AN887" s="1" cm="1">
        <f t="array" ref="AN887">SUMPRODUCT(N887:T887,$N$1:$T$1)/100</f>
        <v>1100.16595956677</v>
      </c>
      <c r="AO887" s="1" cm="1">
        <f t="array" ref="AO887">-8.314*SUMPRODUCT((N887:T887/100)*LN(N887:T887/100+0.000000000001))</f>
        <v>1.70997739062783</v>
      </c>
      <c r="AP887" s="1" cm="1">
        <f t="array" ref="AP887">SUMPRODUCT((N887:T887/100)^2)</f>
        <v>0.916048507640709</v>
      </c>
      <c r="AQ887" s="1" cm="1">
        <f t="array" ref="AQ887">1/SUMPRODUCT((N887:T887/100)^2)</f>
        <v>1.09164524766872</v>
      </c>
      <c r="AR887" s="1" t="s">
        <v>54</v>
      </c>
      <c r="AS887" s="6">
        <f t="shared" si="301"/>
        <v>0</v>
      </c>
      <c r="AT887" s="1">
        <v>899.85</v>
      </c>
      <c r="AU887" s="1">
        <v>1.5</v>
      </c>
      <c r="AV887" s="1">
        <v>0</v>
      </c>
      <c r="AW887" s="1">
        <v>449.85</v>
      </c>
      <c r="AX887" s="1">
        <v>8</v>
      </c>
      <c r="AY887" s="5">
        <f t="shared" si="302"/>
        <v>0</v>
      </c>
      <c r="AZ887" s="1">
        <f t="shared" si="303"/>
        <v>0</v>
      </c>
      <c r="BA887" s="1">
        <f t="shared" si="304"/>
        <v>3598.8</v>
      </c>
      <c r="BB887" s="1">
        <f t="shared" si="305"/>
        <v>450</v>
      </c>
      <c r="BC887" s="1" t="s">
        <v>51</v>
      </c>
      <c r="BD887" s="1">
        <v>206</v>
      </c>
      <c r="BE887" s="1" t="s">
        <v>52</v>
      </c>
      <c r="BF887" s="1" t="s">
        <v>52</v>
      </c>
      <c r="BG887" s="1">
        <v>41</v>
      </c>
      <c r="BH887" s="1">
        <f t="shared" si="306"/>
        <v>-0.0750186347684595</v>
      </c>
      <c r="BI887" s="1">
        <f t="shared" si="307"/>
        <v>0.843369921106177</v>
      </c>
    </row>
    <row r="888" spans="1:61">
      <c r="A888" s="1">
        <v>83</v>
      </c>
      <c r="B888" s="1" t="s">
        <v>53</v>
      </c>
      <c r="C888" s="1" t="str">
        <f>_xlfn.XLOOKUP(A888,All!$A:$A,All!$C:$C,"")</f>
        <v>Cu-Ni-Si</v>
      </c>
      <c r="D888" s="1">
        <v>0</v>
      </c>
      <c r="E888" s="1" t="s">
        <v>1344</v>
      </c>
      <c r="F888" s="1">
        <f t="shared" si="286"/>
        <v>95.935</v>
      </c>
      <c r="G888" s="1">
        <v>0</v>
      </c>
      <c r="H888" s="1">
        <v>0</v>
      </c>
      <c r="I888" s="1">
        <v>0</v>
      </c>
      <c r="J888" s="1">
        <v>3.3</v>
      </c>
      <c r="K888" s="1">
        <v>0.765</v>
      </c>
      <c r="L888" s="1">
        <v>0</v>
      </c>
      <c r="M888" s="1" t="s">
        <v>1345</v>
      </c>
      <c r="N888" s="1" cm="1">
        <f t="array" ref="N888">(F888/$F$4)/SUMPRODUCT($F888:$L888/$F$4:$L$4)*100</f>
        <v>94.7611259732344</v>
      </c>
      <c r="O888" s="1" cm="1">
        <f t="array" ref="O888">(G888/$G$4)/SUMPRODUCT($F888:$L888/$F$4:$L$4)*100</f>
        <v>0</v>
      </c>
      <c r="P888" s="1" cm="1">
        <f t="array" ref="P888">(H888/$H$4)/SUMPRODUCT($F888:$L888/$F$4:$L$4)*100</f>
        <v>0</v>
      </c>
      <c r="Q888" s="1" cm="1">
        <f t="array" ref="Q888">(I888/$I$4)/SUMPRODUCT($F888:$L888/$F$4:$L$4)*100</f>
        <v>0</v>
      </c>
      <c r="R888" s="1" cm="1">
        <f t="array" ref="R888">(J888/$J$4)/SUMPRODUCT($F888:$L888/$F$4:$L$4)*100</f>
        <v>3.52914077585296</v>
      </c>
      <c r="S888" s="1" cm="1">
        <f t="array" ref="S888">(K888/$K$4)/SUMPRODUCT($F888:$L888/$F$4:$L$4)*100</f>
        <v>1.70973325091266</v>
      </c>
      <c r="T888" s="1" cm="1">
        <f t="array" ref="T888">(L888/$L$4)/SUMPRODUCT($F888:$L888/$F$4:$L$4)*100</f>
        <v>0</v>
      </c>
      <c r="U888" s="1">
        <f t="shared" si="287"/>
        <v>100</v>
      </c>
      <c r="V888" s="1">
        <f t="shared" si="288"/>
        <v>4.31372549019608</v>
      </c>
      <c r="W888" s="1">
        <f t="shared" si="289"/>
        <v>4.065</v>
      </c>
      <c r="X888" s="1">
        <f t="shared" si="290"/>
        <v>2.5245</v>
      </c>
      <c r="Y888" s="1">
        <f t="shared" si="291"/>
        <v>0</v>
      </c>
      <c r="Z888" s="1">
        <f t="shared" si="292"/>
        <v>0</v>
      </c>
      <c r="AA888" s="1">
        <f t="shared" si="293"/>
        <v>0</v>
      </c>
      <c r="AB888" s="1">
        <f t="shared" si="294"/>
        <v>0</v>
      </c>
      <c r="AC888" s="1">
        <f t="shared" si="295"/>
        <v>0</v>
      </c>
      <c r="AD888" s="1">
        <f t="shared" si="296"/>
        <v>0</v>
      </c>
      <c r="AE888" s="1">
        <f t="shared" si="297"/>
        <v>0</v>
      </c>
      <c r="AF888" s="1">
        <f t="shared" si="298"/>
        <v>0</v>
      </c>
      <c r="AG888" s="1">
        <f t="shared" si="299"/>
        <v>0</v>
      </c>
      <c r="AH888" s="7">
        <f t="shared" si="300"/>
        <v>0.0523887402676561</v>
      </c>
      <c r="AI888" s="7" cm="1">
        <f t="array" ref="AI888">SQRT(SUMPRODUCT(N888:T888/100,(1-($N$4:$T$4/(SUMPRODUCT(N888:T888,$N$4:$T$4)/100)))^2))</f>
        <v>0.0180794750782352</v>
      </c>
      <c r="AJ888" s="7" cm="1">
        <f t="array" ref="AJ888">SUMPRODUCT(N888:T888,$N$3:$T$3)/100</f>
        <v>1.90035291407759</v>
      </c>
      <c r="AK888" s="7" cm="1">
        <f t="array" ref="AK888">SUMPRODUCT(N888:T888/100,($N$3:$T$3-(SUMPRODUCT(N888:T888,$N$3:$T$3)/100))^2)</f>
        <v>3.40459242969508e-6</v>
      </c>
      <c r="AL888" s="7" cm="1">
        <f t="array" ref="AL888">SUMPRODUCT(N888:T888/100,($N$2:$T$2-(SUMPRODUCT(N888:T888,$N$2:$T$2)/100))^2)</f>
        <v>0.849044152012419</v>
      </c>
      <c r="AM888" s="7" cm="1">
        <f t="array" ref="AM888">SUMPRODUCT(N888:T888,$N$2:$T$2)/100</f>
        <v>10.8450272646776</v>
      </c>
      <c r="AN888" s="1" cm="1">
        <f t="array" ref="AN888">SUMPRODUCT(N888:T888,$N$1:$T$1)/100</f>
        <v>1103.32275098746</v>
      </c>
      <c r="AO888" s="1" cm="1">
        <f t="array" ref="AO888">-8.314*SUMPRODUCT((N888:T888/100)*LN(N888:T888/100+0.000000000001))</f>
        <v>1.98352567017513</v>
      </c>
      <c r="AP888" s="1" cm="1">
        <f t="array" ref="AP888">SUMPRODUCT((N888:T888/100)^2)</f>
        <v>0.899504901812026</v>
      </c>
      <c r="AQ888" s="1" cm="1">
        <f t="array" ref="AQ888">1/SUMPRODUCT((N888:T888/100)^2)</f>
        <v>1.11172267987148</v>
      </c>
      <c r="AR888" s="1" t="s">
        <v>50</v>
      </c>
      <c r="AS888" s="6">
        <f t="shared" si="301"/>
        <v>1</v>
      </c>
      <c r="AT888" s="1">
        <v>899.85</v>
      </c>
      <c r="AU888" s="1">
        <v>1</v>
      </c>
      <c r="AV888" s="1">
        <v>60</v>
      </c>
      <c r="AW888" s="1">
        <v>499.85</v>
      </c>
      <c r="AX888" s="1">
        <v>2</v>
      </c>
      <c r="AY888" s="5">
        <f t="shared" si="302"/>
        <v>299.91</v>
      </c>
      <c r="AZ888" s="1">
        <f t="shared" si="303"/>
        <v>1.2</v>
      </c>
      <c r="BA888" s="1">
        <f t="shared" si="304"/>
        <v>999.7</v>
      </c>
      <c r="BB888" s="1">
        <f t="shared" si="305"/>
        <v>400</v>
      </c>
      <c r="BC888" s="1" t="s">
        <v>51</v>
      </c>
      <c r="BD888" s="1">
        <v>214</v>
      </c>
      <c r="BE888" s="1" t="s">
        <v>52</v>
      </c>
      <c r="BF888" s="1" t="s">
        <v>52</v>
      </c>
      <c r="BG888" s="1">
        <v>41</v>
      </c>
      <c r="BH888" s="1">
        <f t="shared" si="306"/>
        <v>0.0278687657000615</v>
      </c>
      <c r="BI888" s="1">
        <f t="shared" si="307"/>
        <v>0.82751179955198</v>
      </c>
    </row>
    <row r="889" spans="1:61">
      <c r="A889" s="1">
        <v>131</v>
      </c>
      <c r="B889" s="1" t="s">
        <v>53</v>
      </c>
      <c r="C889" s="1" t="str">
        <f>_xlfn.XLOOKUP(A889,All!$A:$A,All!$C:$C,"")</f>
        <v>Cu-Ni-Si</v>
      </c>
      <c r="D889" s="1">
        <v>0</v>
      </c>
      <c r="E889" s="1" t="s">
        <v>1344</v>
      </c>
      <c r="F889" s="1">
        <f t="shared" si="286"/>
        <v>95.935</v>
      </c>
      <c r="G889" s="1">
        <v>0</v>
      </c>
      <c r="H889" s="1">
        <v>0</v>
      </c>
      <c r="I889" s="1">
        <v>0</v>
      </c>
      <c r="J889" s="1">
        <v>3.3</v>
      </c>
      <c r="K889" s="1">
        <v>0.765</v>
      </c>
      <c r="L889" s="1">
        <v>0</v>
      </c>
      <c r="M889" s="1" t="s">
        <v>1345</v>
      </c>
      <c r="N889" s="1" cm="1">
        <f t="array" ref="N889">(F889/$F$4)/SUMPRODUCT($F889:$L889/$F$4:$L$4)*100</f>
        <v>94.7611259732344</v>
      </c>
      <c r="O889" s="1" cm="1">
        <f t="array" ref="O889">(G889/$G$4)/SUMPRODUCT($F889:$L889/$F$4:$L$4)*100</f>
        <v>0</v>
      </c>
      <c r="P889" s="1" cm="1">
        <f t="array" ref="P889">(H889/$H$4)/SUMPRODUCT($F889:$L889/$F$4:$L$4)*100</f>
        <v>0</v>
      </c>
      <c r="Q889" s="1" cm="1">
        <f t="array" ref="Q889">(I889/$I$4)/SUMPRODUCT($F889:$L889/$F$4:$L$4)*100</f>
        <v>0</v>
      </c>
      <c r="R889" s="1" cm="1">
        <f t="array" ref="R889">(J889/$J$4)/SUMPRODUCT($F889:$L889/$F$4:$L$4)*100</f>
        <v>3.52914077585296</v>
      </c>
      <c r="S889" s="1" cm="1">
        <f t="array" ref="S889">(K889/$K$4)/SUMPRODUCT($F889:$L889/$F$4:$L$4)*100</f>
        <v>1.70973325091266</v>
      </c>
      <c r="T889" s="1" cm="1">
        <f t="array" ref="T889">(L889/$L$4)/SUMPRODUCT($F889:$L889/$F$4:$L$4)*100</f>
        <v>0</v>
      </c>
      <c r="U889" s="1">
        <f t="shared" si="287"/>
        <v>100</v>
      </c>
      <c r="V889" s="1">
        <f t="shared" si="288"/>
        <v>4.31372549019608</v>
      </c>
      <c r="W889" s="1">
        <f t="shared" si="289"/>
        <v>4.065</v>
      </c>
      <c r="X889" s="1">
        <f t="shared" si="290"/>
        <v>2.5245</v>
      </c>
      <c r="Y889" s="1">
        <f t="shared" si="291"/>
        <v>0</v>
      </c>
      <c r="Z889" s="1">
        <f t="shared" si="292"/>
        <v>0</v>
      </c>
      <c r="AA889" s="1">
        <f t="shared" si="293"/>
        <v>0</v>
      </c>
      <c r="AB889" s="1">
        <f t="shared" si="294"/>
        <v>0</v>
      </c>
      <c r="AC889" s="1">
        <f t="shared" si="295"/>
        <v>0</v>
      </c>
      <c r="AD889" s="1">
        <f t="shared" si="296"/>
        <v>0</v>
      </c>
      <c r="AE889" s="1">
        <f t="shared" si="297"/>
        <v>0</v>
      </c>
      <c r="AF889" s="1">
        <f t="shared" si="298"/>
        <v>0</v>
      </c>
      <c r="AG889" s="1">
        <f t="shared" si="299"/>
        <v>0</v>
      </c>
      <c r="AH889" s="7">
        <f t="shared" si="300"/>
        <v>0.0523887402676561</v>
      </c>
      <c r="AI889" s="7" cm="1">
        <f t="array" ref="AI889">SQRT(SUMPRODUCT(N889:T889/100,(1-($N$4:$T$4/(SUMPRODUCT(N889:T889,$N$4:$T$4)/100)))^2))</f>
        <v>0.0180794750782352</v>
      </c>
      <c r="AJ889" s="7" cm="1">
        <f t="array" ref="AJ889">SUMPRODUCT(N889:T889,$N$3:$T$3)/100</f>
        <v>1.90035291407759</v>
      </c>
      <c r="AK889" s="7" cm="1">
        <f t="array" ref="AK889">SUMPRODUCT(N889:T889/100,($N$3:$T$3-(SUMPRODUCT(N889:T889,$N$3:$T$3)/100))^2)</f>
        <v>3.40459242969508e-6</v>
      </c>
      <c r="AL889" s="7" cm="1">
        <f t="array" ref="AL889">SUMPRODUCT(N889:T889/100,($N$2:$T$2-(SUMPRODUCT(N889:T889,$N$2:$T$2)/100))^2)</f>
        <v>0.849044152012419</v>
      </c>
      <c r="AM889" s="7" cm="1">
        <f t="array" ref="AM889">SUMPRODUCT(N889:T889,$N$2:$T$2)/100</f>
        <v>10.8450272646776</v>
      </c>
      <c r="AN889" s="1" cm="1">
        <f t="array" ref="AN889">SUMPRODUCT(N889:T889,$N$1:$T$1)/100</f>
        <v>1103.32275098746</v>
      </c>
      <c r="AO889" s="1" cm="1">
        <f t="array" ref="AO889">-8.314*SUMPRODUCT((N889:T889/100)*LN(N889:T889/100+0.000000000001))</f>
        <v>1.98352567017513</v>
      </c>
      <c r="AP889" s="1" cm="1">
        <f t="array" ref="AP889">SUMPRODUCT((N889:T889/100)^2)</f>
        <v>0.899504901812026</v>
      </c>
      <c r="AQ889" s="1" cm="1">
        <f t="array" ref="AQ889">1/SUMPRODUCT((N889:T889/100)^2)</f>
        <v>1.11172267987148</v>
      </c>
      <c r="AR889" s="1" t="s">
        <v>54</v>
      </c>
      <c r="AS889" s="6">
        <f t="shared" si="301"/>
        <v>0</v>
      </c>
      <c r="AT889" s="1">
        <v>899.85</v>
      </c>
      <c r="AU889" s="1">
        <v>1</v>
      </c>
      <c r="AV889" s="1">
        <v>0</v>
      </c>
      <c r="AW889" s="1">
        <v>499.85</v>
      </c>
      <c r="AX889" s="1">
        <v>6</v>
      </c>
      <c r="AY889" s="5">
        <f t="shared" si="302"/>
        <v>0</v>
      </c>
      <c r="AZ889" s="1">
        <f t="shared" si="303"/>
        <v>0</v>
      </c>
      <c r="BA889" s="1">
        <f t="shared" si="304"/>
        <v>2999.1</v>
      </c>
      <c r="BB889" s="1">
        <f t="shared" si="305"/>
        <v>400</v>
      </c>
      <c r="BC889" s="1" t="s">
        <v>51</v>
      </c>
      <c r="BD889" s="1">
        <v>215</v>
      </c>
      <c r="BE889" s="1" t="s">
        <v>52</v>
      </c>
      <c r="BF889" s="1" t="s">
        <v>52</v>
      </c>
      <c r="BG889" s="1">
        <v>41</v>
      </c>
      <c r="BH889" s="1">
        <f t="shared" si="306"/>
        <v>0.0407296907586267</v>
      </c>
      <c r="BI889" s="1">
        <f t="shared" si="307"/>
        <v>0.825559406026328</v>
      </c>
    </row>
    <row r="890" spans="1:61">
      <c r="A890" s="1">
        <v>76</v>
      </c>
      <c r="B890" s="1" t="s">
        <v>53</v>
      </c>
      <c r="C890" s="1" t="str">
        <f>_xlfn.XLOOKUP(A890,All!$A:$A,All!$C:$C,"")</f>
        <v>Cu-Ni-Si</v>
      </c>
      <c r="D890" s="1">
        <v>0</v>
      </c>
      <c r="E890" s="1" t="s">
        <v>1344</v>
      </c>
      <c r="F890" s="1">
        <f t="shared" si="286"/>
        <v>96.155</v>
      </c>
      <c r="G890" s="1">
        <v>0</v>
      </c>
      <c r="H890" s="1">
        <v>0</v>
      </c>
      <c r="I890" s="1">
        <v>0</v>
      </c>
      <c r="J890" s="1">
        <v>3.3</v>
      </c>
      <c r="K890" s="1">
        <v>0.545</v>
      </c>
      <c r="L890" s="1">
        <v>0</v>
      </c>
      <c r="M890" s="1" t="s">
        <v>1345</v>
      </c>
      <c r="N890" s="1" cm="1">
        <f t="array" ref="N890">(F890/$F$4)/SUMPRODUCT($F890:$L890/$F$4:$L$4)*100</f>
        <v>95.2397528033504</v>
      </c>
      <c r="O890" s="1" cm="1">
        <f t="array" ref="O890">(G890/$G$4)/SUMPRODUCT($F890:$L890/$F$4:$L$4)*100</f>
        <v>0</v>
      </c>
      <c r="P890" s="1" cm="1">
        <f t="array" ref="P890">(H890/$H$4)/SUMPRODUCT($F890:$L890/$F$4:$L$4)*100</f>
        <v>0</v>
      </c>
      <c r="Q890" s="1" cm="1">
        <f t="array" ref="Q890">(I890/$I$4)/SUMPRODUCT($F890:$L890/$F$4:$L$4)*100</f>
        <v>0</v>
      </c>
      <c r="R890" s="1" cm="1">
        <f t="array" ref="R890">(J890/$J$4)/SUMPRODUCT($F890:$L890/$F$4:$L$4)*100</f>
        <v>3.53885067235945</v>
      </c>
      <c r="S890" s="1" cm="1">
        <f t="array" ref="S890">(K890/$K$4)/SUMPRODUCT($F890:$L890/$F$4:$L$4)*100</f>
        <v>1.22139652429014</v>
      </c>
      <c r="T890" s="1" cm="1">
        <f t="array" ref="T890">(L890/$L$4)/SUMPRODUCT($F890:$L890/$F$4:$L$4)*100</f>
        <v>0</v>
      </c>
      <c r="U890" s="1">
        <f t="shared" si="287"/>
        <v>100</v>
      </c>
      <c r="V890" s="1">
        <f t="shared" si="288"/>
        <v>6.05504587155963</v>
      </c>
      <c r="W890" s="1">
        <f t="shared" si="289"/>
        <v>3.845</v>
      </c>
      <c r="X890" s="1">
        <f t="shared" si="290"/>
        <v>1.7985</v>
      </c>
      <c r="Y890" s="1">
        <f t="shared" si="291"/>
        <v>0</v>
      </c>
      <c r="Z890" s="1">
        <f t="shared" si="292"/>
        <v>0</v>
      </c>
      <c r="AA890" s="1">
        <f t="shared" si="293"/>
        <v>0</v>
      </c>
      <c r="AB890" s="1">
        <f t="shared" si="294"/>
        <v>0</v>
      </c>
      <c r="AC890" s="1">
        <f t="shared" si="295"/>
        <v>0</v>
      </c>
      <c r="AD890" s="1">
        <f t="shared" si="296"/>
        <v>0</v>
      </c>
      <c r="AE890" s="1">
        <f t="shared" si="297"/>
        <v>0</v>
      </c>
      <c r="AF890" s="1">
        <f t="shared" si="298"/>
        <v>0</v>
      </c>
      <c r="AG890" s="1">
        <f t="shared" si="299"/>
        <v>0</v>
      </c>
      <c r="AH890" s="7">
        <f t="shared" si="300"/>
        <v>0.0476024719664959</v>
      </c>
      <c r="AI890" s="7" cm="1">
        <f t="array" ref="AI890">SQRT(SUMPRODUCT(N890:T890/100,(1-($N$4:$T$4/(SUMPRODUCT(N890:T890,$N$4:$T$4)/100)))^2))</f>
        <v>0.0156169700140932</v>
      </c>
      <c r="AJ890" s="7" cm="1">
        <f t="array" ref="AJ890">SUMPRODUCT(N890:T890,$N$3:$T$3)/100</f>
        <v>1.90035388506724</v>
      </c>
      <c r="AK890" s="7" cm="1">
        <f t="array" ref="AK890">SUMPRODUCT(N890:T890/100,($N$3:$T$3-(SUMPRODUCT(N890:T890,$N$3:$T$3)/100))^2)</f>
        <v>3.41361603154687e-6</v>
      </c>
      <c r="AL890" s="7" cm="1">
        <f t="array" ref="AL890">SUMPRODUCT(N890:T890/100,($N$2:$T$2-(SUMPRODUCT(N890:T890,$N$2:$T$2)/100))^2)</f>
        <v>0.619259314941169</v>
      </c>
      <c r="AM890" s="7" cm="1">
        <f t="array" ref="AM890">SUMPRODUCT(N890:T890,$N$2:$T$2)/100</f>
        <v>10.8791137365761</v>
      </c>
      <c r="AN890" s="1" cm="1">
        <f t="array" ref="AN890">SUMPRODUCT(N890:T890,$N$1:$T$1)/100</f>
        <v>1101.75023099199</v>
      </c>
      <c r="AO890" s="1" cm="1">
        <f t="array" ref="AO890">-8.314*SUMPRODUCT((N890:T890/100)*LN(N890:T890/100+0.000000000001))</f>
        <v>1.81662350081572</v>
      </c>
      <c r="AP890" s="1" cm="1">
        <f t="array" ref="AP890">SUMPRODUCT((N890:T890/100)^2)</f>
        <v>0.90846257875941</v>
      </c>
      <c r="AQ890" s="1" cm="1">
        <f t="array" ref="AQ890">1/SUMPRODUCT((N890:T890/100)^2)</f>
        <v>1.10076080554203</v>
      </c>
      <c r="AR890" s="1" t="s">
        <v>54</v>
      </c>
      <c r="AS890" s="6">
        <f t="shared" si="301"/>
        <v>0</v>
      </c>
      <c r="AT890" s="1">
        <v>899.85</v>
      </c>
      <c r="AU890" s="1">
        <v>1</v>
      </c>
      <c r="AV890" s="1">
        <v>0</v>
      </c>
      <c r="AW890" s="1">
        <v>499.85</v>
      </c>
      <c r="AX890" s="1">
        <v>2</v>
      </c>
      <c r="AY890" s="5">
        <f t="shared" si="302"/>
        <v>0</v>
      </c>
      <c r="AZ890" s="1">
        <f t="shared" si="303"/>
        <v>0</v>
      </c>
      <c r="BA890" s="1">
        <f t="shared" si="304"/>
        <v>999.7</v>
      </c>
      <c r="BB890" s="1">
        <f t="shared" si="305"/>
        <v>400</v>
      </c>
      <c r="BC890" s="1" t="s">
        <v>51</v>
      </c>
      <c r="BD890" s="1">
        <v>217</v>
      </c>
      <c r="BE890" s="1" t="s">
        <v>791</v>
      </c>
      <c r="BF890" s="1" t="s">
        <v>792</v>
      </c>
      <c r="BG890" s="1">
        <v>41</v>
      </c>
      <c r="BH890" s="1">
        <f t="shared" si="306"/>
        <v>0.0664515408757569</v>
      </c>
      <c r="BI890" s="1">
        <f t="shared" si="307"/>
        <v>0.821675056584442</v>
      </c>
    </row>
    <row r="891" spans="1:61">
      <c r="A891" s="1">
        <v>108</v>
      </c>
      <c r="B891" s="1" t="s">
        <v>53</v>
      </c>
      <c r="C891" s="1" t="str">
        <f>_xlfn.XLOOKUP(A891,All!$A:$A,All!$C:$C,"")</f>
        <v>Cu-Ni-Si</v>
      </c>
      <c r="D891" s="1">
        <v>0</v>
      </c>
      <c r="E891" s="1" t="s">
        <v>1344</v>
      </c>
      <c r="F891" s="1">
        <f t="shared" si="286"/>
        <v>95.935</v>
      </c>
      <c r="G891" s="1">
        <v>0</v>
      </c>
      <c r="H891" s="1">
        <v>0</v>
      </c>
      <c r="I891" s="1">
        <v>0</v>
      </c>
      <c r="J891" s="1">
        <v>3.3</v>
      </c>
      <c r="K891" s="1">
        <v>0.765</v>
      </c>
      <c r="L891" s="1">
        <v>0</v>
      </c>
      <c r="M891" s="1" t="s">
        <v>1345</v>
      </c>
      <c r="N891" s="1" cm="1">
        <f t="array" ref="N891">(F891/$F$4)/SUMPRODUCT($F891:$L891/$F$4:$L$4)*100</f>
        <v>94.7611259732344</v>
      </c>
      <c r="O891" s="1" cm="1">
        <f t="array" ref="O891">(G891/$G$4)/SUMPRODUCT($F891:$L891/$F$4:$L$4)*100</f>
        <v>0</v>
      </c>
      <c r="P891" s="1" cm="1">
        <f t="array" ref="P891">(H891/$H$4)/SUMPRODUCT($F891:$L891/$F$4:$L$4)*100</f>
        <v>0</v>
      </c>
      <c r="Q891" s="1" cm="1">
        <f t="array" ref="Q891">(I891/$I$4)/SUMPRODUCT($F891:$L891/$F$4:$L$4)*100</f>
        <v>0</v>
      </c>
      <c r="R891" s="1" cm="1">
        <f t="array" ref="R891">(J891/$J$4)/SUMPRODUCT($F891:$L891/$F$4:$L$4)*100</f>
        <v>3.52914077585296</v>
      </c>
      <c r="S891" s="1" cm="1">
        <f t="array" ref="S891">(K891/$K$4)/SUMPRODUCT($F891:$L891/$F$4:$L$4)*100</f>
        <v>1.70973325091266</v>
      </c>
      <c r="T891" s="1" cm="1">
        <f t="array" ref="T891">(L891/$L$4)/SUMPRODUCT($F891:$L891/$F$4:$L$4)*100</f>
        <v>0</v>
      </c>
      <c r="U891" s="1">
        <f t="shared" si="287"/>
        <v>100</v>
      </c>
      <c r="V891" s="1">
        <f t="shared" si="288"/>
        <v>4.31372549019608</v>
      </c>
      <c r="W891" s="1">
        <f t="shared" si="289"/>
        <v>4.065</v>
      </c>
      <c r="X891" s="1">
        <f t="shared" si="290"/>
        <v>2.5245</v>
      </c>
      <c r="Y891" s="1">
        <f t="shared" si="291"/>
        <v>0</v>
      </c>
      <c r="Z891" s="1">
        <f t="shared" si="292"/>
        <v>0</v>
      </c>
      <c r="AA891" s="1">
        <f t="shared" si="293"/>
        <v>0</v>
      </c>
      <c r="AB891" s="1">
        <f t="shared" si="294"/>
        <v>0</v>
      </c>
      <c r="AC891" s="1">
        <f t="shared" si="295"/>
        <v>0</v>
      </c>
      <c r="AD891" s="1">
        <f t="shared" si="296"/>
        <v>0</v>
      </c>
      <c r="AE891" s="1">
        <f t="shared" si="297"/>
        <v>0</v>
      </c>
      <c r="AF891" s="1">
        <f t="shared" si="298"/>
        <v>0</v>
      </c>
      <c r="AG891" s="1">
        <f t="shared" si="299"/>
        <v>0</v>
      </c>
      <c r="AH891" s="7">
        <f t="shared" si="300"/>
        <v>0.0523887402676561</v>
      </c>
      <c r="AI891" s="7" cm="1">
        <f t="array" ref="AI891">SQRT(SUMPRODUCT(N891:T891/100,(1-($N$4:$T$4/(SUMPRODUCT(N891:T891,$N$4:$T$4)/100)))^2))</f>
        <v>0.0180794750782352</v>
      </c>
      <c r="AJ891" s="7" cm="1">
        <f t="array" ref="AJ891">SUMPRODUCT(N891:T891,$N$3:$T$3)/100</f>
        <v>1.90035291407759</v>
      </c>
      <c r="AK891" s="7" cm="1">
        <f t="array" ref="AK891">SUMPRODUCT(N891:T891/100,($N$3:$T$3-(SUMPRODUCT(N891:T891,$N$3:$T$3)/100))^2)</f>
        <v>3.40459242969508e-6</v>
      </c>
      <c r="AL891" s="7" cm="1">
        <f t="array" ref="AL891">SUMPRODUCT(N891:T891/100,($N$2:$T$2-(SUMPRODUCT(N891:T891,$N$2:$T$2)/100))^2)</f>
        <v>0.849044152012419</v>
      </c>
      <c r="AM891" s="7" cm="1">
        <f t="array" ref="AM891">SUMPRODUCT(N891:T891,$N$2:$T$2)/100</f>
        <v>10.8450272646776</v>
      </c>
      <c r="AN891" s="1" cm="1">
        <f t="array" ref="AN891">SUMPRODUCT(N891:T891,$N$1:$T$1)/100</f>
        <v>1103.32275098746</v>
      </c>
      <c r="AO891" s="1" cm="1">
        <f t="array" ref="AO891">-8.314*SUMPRODUCT((N891:T891/100)*LN(N891:T891/100+0.000000000001))</f>
        <v>1.98352567017513</v>
      </c>
      <c r="AP891" s="1" cm="1">
        <f t="array" ref="AP891">SUMPRODUCT((N891:T891/100)^2)</f>
        <v>0.899504901812026</v>
      </c>
      <c r="AQ891" s="1" cm="1">
        <f t="array" ref="AQ891">1/SUMPRODUCT((N891:T891/100)^2)</f>
        <v>1.11172267987148</v>
      </c>
      <c r="AR891" s="1" t="s">
        <v>54</v>
      </c>
      <c r="AS891" s="6">
        <f t="shared" si="301"/>
        <v>0</v>
      </c>
      <c r="AT891" s="1">
        <v>899.85</v>
      </c>
      <c r="AU891" s="1">
        <v>1</v>
      </c>
      <c r="AV891" s="1">
        <v>0</v>
      </c>
      <c r="AW891" s="1">
        <v>499.85</v>
      </c>
      <c r="AX891" s="1">
        <v>4</v>
      </c>
      <c r="AY891" s="5">
        <f t="shared" si="302"/>
        <v>0</v>
      </c>
      <c r="AZ891" s="1">
        <f t="shared" si="303"/>
        <v>0</v>
      </c>
      <c r="BA891" s="1">
        <f t="shared" si="304"/>
        <v>1999.4</v>
      </c>
      <c r="BB891" s="1">
        <f t="shared" si="305"/>
        <v>400</v>
      </c>
      <c r="BC891" s="1" t="s">
        <v>51</v>
      </c>
      <c r="BD891" s="1">
        <v>227</v>
      </c>
      <c r="BE891" s="1" t="s">
        <v>52</v>
      </c>
      <c r="BF891" s="1" t="s">
        <v>52</v>
      </c>
      <c r="BG891" s="1">
        <v>41</v>
      </c>
      <c r="BH891" s="1">
        <f t="shared" si="306"/>
        <v>0.195060791461408</v>
      </c>
      <c r="BI891" s="1">
        <f t="shared" si="307"/>
        <v>0.802674817559499</v>
      </c>
    </row>
    <row r="892" spans="1:61">
      <c r="A892" s="1">
        <v>75</v>
      </c>
      <c r="B892" s="1" t="s">
        <v>53</v>
      </c>
      <c r="C892" s="1" t="str">
        <f>_xlfn.XLOOKUP(A892,All!$A:$A,All!$C:$C,"")</f>
        <v>Cu-Ni-Si</v>
      </c>
      <c r="D892" s="1">
        <v>0</v>
      </c>
      <c r="E892" s="1" t="s">
        <v>1344</v>
      </c>
      <c r="F892" s="1">
        <f t="shared" si="286"/>
        <v>96.075</v>
      </c>
      <c r="G892" s="1">
        <v>0</v>
      </c>
      <c r="H892" s="1">
        <v>0</v>
      </c>
      <c r="I892" s="1">
        <v>0</v>
      </c>
      <c r="J892" s="1">
        <v>3.3</v>
      </c>
      <c r="K892" s="1">
        <v>0.625</v>
      </c>
      <c r="L892" s="1">
        <v>0</v>
      </c>
      <c r="M892" s="1" t="s">
        <v>1345</v>
      </c>
      <c r="N892" s="1" cm="1">
        <f t="array" ref="N892">(F892/$F$4)/SUMPRODUCT($F892:$L892/$F$4:$L$4)*100</f>
        <v>95.0654022578074</v>
      </c>
      <c r="O892" s="1" cm="1">
        <f t="array" ref="O892">(G892/$G$4)/SUMPRODUCT($F892:$L892/$F$4:$L$4)*100</f>
        <v>0</v>
      </c>
      <c r="P892" s="1" cm="1">
        <f t="array" ref="P892">(H892/$H$4)/SUMPRODUCT($F892:$L892/$F$4:$L$4)*100</f>
        <v>0</v>
      </c>
      <c r="Q892" s="1" cm="1">
        <f t="array" ref="Q892">(I892/$I$4)/SUMPRODUCT($F892:$L892/$F$4:$L$4)*100</f>
        <v>0</v>
      </c>
      <c r="R892" s="1" cm="1">
        <f t="array" ref="R892">(J892/$J$4)/SUMPRODUCT($F892:$L892/$F$4:$L$4)*100</f>
        <v>3.53531362502622</v>
      </c>
      <c r="S892" s="1" cm="1">
        <f t="array" ref="S892">(K892/$K$4)/SUMPRODUCT($F892:$L892/$F$4:$L$4)*100</f>
        <v>1.39928411716639</v>
      </c>
      <c r="T892" s="1" cm="1">
        <f t="array" ref="T892">(L892/$L$4)/SUMPRODUCT($F892:$L892/$F$4:$L$4)*100</f>
        <v>0</v>
      </c>
      <c r="U892" s="1">
        <f t="shared" si="287"/>
        <v>100</v>
      </c>
      <c r="V892" s="1">
        <f t="shared" si="288"/>
        <v>5.28</v>
      </c>
      <c r="W892" s="1">
        <f t="shared" si="289"/>
        <v>3.925</v>
      </c>
      <c r="X892" s="1">
        <f t="shared" si="290"/>
        <v>2.0625</v>
      </c>
      <c r="Y892" s="1">
        <f t="shared" si="291"/>
        <v>0</v>
      </c>
      <c r="Z892" s="1">
        <f t="shared" si="292"/>
        <v>0</v>
      </c>
      <c r="AA892" s="1">
        <f t="shared" si="293"/>
        <v>0</v>
      </c>
      <c r="AB892" s="1">
        <f t="shared" si="294"/>
        <v>0</v>
      </c>
      <c r="AC892" s="1">
        <f t="shared" si="295"/>
        <v>0</v>
      </c>
      <c r="AD892" s="1">
        <f t="shared" si="296"/>
        <v>0</v>
      </c>
      <c r="AE892" s="1">
        <f t="shared" si="297"/>
        <v>0</v>
      </c>
      <c r="AF892" s="1">
        <f t="shared" si="298"/>
        <v>0</v>
      </c>
      <c r="AG892" s="1">
        <f t="shared" si="299"/>
        <v>0</v>
      </c>
      <c r="AH892" s="7">
        <f t="shared" si="300"/>
        <v>0.0493459774219261</v>
      </c>
      <c r="AI892" s="7" cm="1">
        <f t="array" ref="AI892">SQRT(SUMPRODUCT(N892:T892/100,(1-($N$4:$T$4/(SUMPRODUCT(N892:T892,$N$4:$T$4)/100)))^2))</f>
        <v>0.0165586367170808</v>
      </c>
      <c r="AJ892" s="7" cm="1">
        <f t="array" ref="AJ892">SUMPRODUCT(N892:T892,$N$3:$T$3)/100</f>
        <v>1.9003535313625</v>
      </c>
      <c r="AK892" s="7" cm="1">
        <f t="array" ref="AK892">SUMPRODUCT(N892:T892/100,($N$3:$T$3-(SUMPRODUCT(N892:T892,$N$3:$T$3)/100))^2)</f>
        <v>3.41032920075327e-6</v>
      </c>
      <c r="AL892" s="7" cm="1">
        <f t="array" ref="AL892">SUMPRODUCT(N892:T892/100,($N$2:$T$2-(SUMPRODUCT(N892:T892,$N$2:$T$2)/100))^2)</f>
        <v>0.703232657333769</v>
      </c>
      <c r="AM892" s="7" cm="1">
        <f t="array" ref="AM892">SUMPRODUCT(N892:T892,$N$2:$T$2)/100</f>
        <v>10.8666969755481</v>
      </c>
      <c r="AN892" s="1" cm="1">
        <f t="array" ref="AN892">SUMPRODUCT(N892:T892,$N$1:$T$1)/100</f>
        <v>1102.32305662949</v>
      </c>
      <c r="AO892" s="1" cm="1">
        <f t="array" ref="AO892">-8.314*SUMPRODUCT((N892:T892/100)*LN(N892:T892/100+0.000000000001))</f>
        <v>1.87904294749731</v>
      </c>
      <c r="AP892" s="1" cm="1">
        <f t="array" ref="AP892">SUMPRODUCT((N892:T892/100)^2)</f>
        <v>0.905188714490658</v>
      </c>
      <c r="AQ892" s="1" cm="1">
        <f t="array" ref="AQ892">1/SUMPRODUCT((N892:T892/100)^2)</f>
        <v>1.10474201013729</v>
      </c>
      <c r="AR892" s="1" t="s">
        <v>54</v>
      </c>
      <c r="AS892" s="6">
        <f t="shared" si="301"/>
        <v>0</v>
      </c>
      <c r="AT892" s="1">
        <v>899.85</v>
      </c>
      <c r="AU892" s="1">
        <v>1</v>
      </c>
      <c r="AV892" s="1">
        <v>0</v>
      </c>
      <c r="AW892" s="1">
        <v>499.85</v>
      </c>
      <c r="AX892" s="1">
        <v>2</v>
      </c>
      <c r="AY892" s="5">
        <f t="shared" si="302"/>
        <v>0</v>
      </c>
      <c r="AZ892" s="1">
        <f t="shared" si="303"/>
        <v>0</v>
      </c>
      <c r="BA892" s="1">
        <f t="shared" si="304"/>
        <v>999.7</v>
      </c>
      <c r="BB892" s="1">
        <f t="shared" si="305"/>
        <v>400</v>
      </c>
      <c r="BC892" s="1" t="s">
        <v>51</v>
      </c>
      <c r="BD892" s="1">
        <v>228</v>
      </c>
      <c r="BE892" s="1" t="s">
        <v>737</v>
      </c>
      <c r="BF892" s="1" t="s">
        <v>736</v>
      </c>
      <c r="BG892" s="1">
        <v>41</v>
      </c>
      <c r="BH892" s="1">
        <f t="shared" si="306"/>
        <v>0.207921716519973</v>
      </c>
      <c r="BI892" s="1">
        <f t="shared" si="307"/>
        <v>0.800814624767177</v>
      </c>
    </row>
    <row r="893" spans="1:61">
      <c r="A893" s="1">
        <v>505</v>
      </c>
      <c r="B893" s="1" t="s">
        <v>95</v>
      </c>
      <c r="C893" s="1" t="str">
        <f>_xlfn.XLOOKUP(A893,All!$A:$A,All!$C:$C,"")</f>
        <v>Cu-Ni-Si</v>
      </c>
      <c r="D893" s="1">
        <v>0</v>
      </c>
      <c r="E893" s="1" t="s">
        <v>1344</v>
      </c>
      <c r="F893" s="1">
        <f t="shared" si="286"/>
        <v>97.56</v>
      </c>
      <c r="G893" s="1">
        <v>0</v>
      </c>
      <c r="H893" s="1">
        <v>0</v>
      </c>
      <c r="I893" s="1">
        <v>0</v>
      </c>
      <c r="J893" s="1">
        <v>1.92</v>
      </c>
      <c r="K893" s="1">
        <v>0.52</v>
      </c>
      <c r="L893" s="1">
        <v>0</v>
      </c>
      <c r="M893" s="1" t="s">
        <v>1345</v>
      </c>
      <c r="N893" s="1" cm="1">
        <f t="array" ref="N893">(F893/$F$4)/SUMPRODUCT($F893:$L893/$F$4:$L$4)*100</f>
        <v>96.771004257419</v>
      </c>
      <c r="O893" s="1" cm="1">
        <f t="array" ref="O893">(G893/$G$4)/SUMPRODUCT($F893:$L893/$F$4:$L$4)*100</f>
        <v>0</v>
      </c>
      <c r="P893" s="1" cm="1">
        <f t="array" ref="P893">(H893/$H$4)/SUMPRODUCT($F893:$L893/$F$4:$L$4)*100</f>
        <v>0</v>
      </c>
      <c r="Q893" s="1" cm="1">
        <f t="array" ref="Q893">(I893/$I$4)/SUMPRODUCT($F893:$L893/$F$4:$L$4)*100</f>
        <v>0</v>
      </c>
      <c r="R893" s="1" cm="1">
        <f t="array" ref="R893">(J893/$J$4)/SUMPRODUCT($F893:$L893/$F$4:$L$4)*100</f>
        <v>2.06194271329089</v>
      </c>
      <c r="S893" s="1" cm="1">
        <f t="array" ref="S893">(K893/$K$4)/SUMPRODUCT($F893:$L893/$F$4:$L$4)*100</f>
        <v>1.16705302929008</v>
      </c>
      <c r="T893" s="1" cm="1">
        <f t="array" ref="T893">(L893/$L$4)/SUMPRODUCT($F893:$L893/$F$4:$L$4)*100</f>
        <v>0</v>
      </c>
      <c r="U893" s="1">
        <f t="shared" si="287"/>
        <v>100</v>
      </c>
      <c r="V893" s="1">
        <f t="shared" si="288"/>
        <v>3.69230769230769</v>
      </c>
      <c r="W893" s="1">
        <f t="shared" si="289"/>
        <v>2.44</v>
      </c>
      <c r="X893" s="1">
        <f t="shared" si="290"/>
        <v>0.9984</v>
      </c>
      <c r="Y893" s="1">
        <f t="shared" si="291"/>
        <v>0</v>
      </c>
      <c r="Z893" s="1">
        <f t="shared" si="292"/>
        <v>0</v>
      </c>
      <c r="AA893" s="1">
        <f t="shared" si="293"/>
        <v>0</v>
      </c>
      <c r="AB893" s="1">
        <f t="shared" si="294"/>
        <v>0</v>
      </c>
      <c r="AC893" s="1">
        <f t="shared" si="295"/>
        <v>0</v>
      </c>
      <c r="AD893" s="1">
        <f t="shared" si="296"/>
        <v>0</v>
      </c>
      <c r="AE893" s="1">
        <f t="shared" si="297"/>
        <v>0</v>
      </c>
      <c r="AF893" s="1">
        <f t="shared" si="298"/>
        <v>0</v>
      </c>
      <c r="AG893" s="1">
        <f t="shared" si="299"/>
        <v>0</v>
      </c>
      <c r="AH893" s="7">
        <f t="shared" si="300"/>
        <v>0.0322899574258098</v>
      </c>
      <c r="AI893" s="7" cm="1">
        <f t="array" ref="AI893">SQRT(SUMPRODUCT(N893:T893/100,(1-($N$4:$T$4/(SUMPRODUCT(N893:T893,$N$4:$T$4)/100)))^2))</f>
        <v>0.0149048058321533</v>
      </c>
      <c r="AJ893" s="7" cm="1">
        <f t="array" ref="AJ893">SUMPRODUCT(N893:T893,$N$3:$T$3)/100</f>
        <v>1.90020619427133</v>
      </c>
      <c r="AK893" s="7" cm="1">
        <f t="array" ref="AK893">SUMPRODUCT(N893:T893/100,($N$3:$T$3-(SUMPRODUCT(N893:T893,$N$3:$T$3)/100))^2)</f>
        <v>2.01942663576196e-6</v>
      </c>
      <c r="AL893" s="7" cm="1">
        <f t="array" ref="AL893">SUMPRODUCT(N893:T893/100,($N$2:$T$2-(SUMPRODUCT(N893:T893,$N$2:$T$2)/100))^2)</f>
        <v>0.582007433035524</v>
      </c>
      <c r="AM893" s="7" cm="1">
        <f t="array" ref="AM893">SUMPRODUCT(N893:T893,$N$2:$T$2)/100</f>
        <v>10.8976868608168</v>
      </c>
      <c r="AN893" s="1" cm="1">
        <f t="array" ref="AN893">SUMPRODUCT(N893:T893,$N$1:$T$1)/100</f>
        <v>1096.10106268936</v>
      </c>
      <c r="AO893" s="1" cm="1">
        <f t="array" ref="AO893">-8.314*SUMPRODUCT((N893:T893/100)*LN(N893:T893/100+0.000000000001))</f>
        <v>1.36133085464621</v>
      </c>
      <c r="AP893" s="1" cm="1">
        <f t="array" ref="AP893">SUMPRODUCT((N893:T893/100)^2)</f>
        <v>0.937024088551548</v>
      </c>
      <c r="AQ893" s="1" cm="1">
        <f t="array" ref="AQ893">1/SUMPRODUCT((N893:T893/100)^2)</f>
        <v>1.06720842315356</v>
      </c>
      <c r="AR893" s="1" t="s">
        <v>50</v>
      </c>
      <c r="AS893" s="6">
        <f t="shared" si="301"/>
        <v>1</v>
      </c>
      <c r="AT893" s="1">
        <v>959.85</v>
      </c>
      <c r="AU893" s="1">
        <v>1</v>
      </c>
      <c r="AV893" s="1">
        <v>60</v>
      </c>
      <c r="AW893" s="1">
        <v>449.85</v>
      </c>
      <c r="AX893" s="1">
        <v>2</v>
      </c>
      <c r="AY893" s="5">
        <f t="shared" si="302"/>
        <v>269.91</v>
      </c>
      <c r="AZ893" s="1">
        <f t="shared" si="303"/>
        <v>1.2</v>
      </c>
      <c r="BA893" s="1">
        <f t="shared" si="304"/>
        <v>899.7</v>
      </c>
      <c r="BB893" s="1">
        <f t="shared" si="305"/>
        <v>510</v>
      </c>
      <c r="BC893" s="1" t="s">
        <v>51</v>
      </c>
      <c r="BD893" s="1">
        <v>229</v>
      </c>
      <c r="BE893" s="1" t="s">
        <v>52</v>
      </c>
      <c r="BF893" s="1" t="s">
        <v>52</v>
      </c>
      <c r="BG893" s="1">
        <v>41</v>
      </c>
      <c r="BH893" s="1">
        <f t="shared" si="306"/>
        <v>0.220782641578538</v>
      </c>
      <c r="BI893" s="1">
        <f t="shared" si="307"/>
        <v>0.798961878103158</v>
      </c>
    </row>
    <row r="894" spans="1:61">
      <c r="A894" s="1">
        <v>82</v>
      </c>
      <c r="B894" s="1" t="s">
        <v>53</v>
      </c>
      <c r="C894" s="1" t="str">
        <f>_xlfn.XLOOKUP(A894,All!$A:$A,All!$C:$C,"")</f>
        <v>Cu-Ni-Si</v>
      </c>
      <c r="D894" s="1">
        <v>0</v>
      </c>
      <c r="E894" s="1" t="s">
        <v>1344</v>
      </c>
      <c r="F894" s="1">
        <f t="shared" si="286"/>
        <v>95.935</v>
      </c>
      <c r="G894" s="1">
        <v>0</v>
      </c>
      <c r="H894" s="1">
        <v>0</v>
      </c>
      <c r="I894" s="1">
        <v>0</v>
      </c>
      <c r="J894" s="1">
        <v>3.3</v>
      </c>
      <c r="K894" s="1">
        <v>0.765</v>
      </c>
      <c r="L894" s="1">
        <v>0</v>
      </c>
      <c r="M894" s="1" t="s">
        <v>1345</v>
      </c>
      <c r="N894" s="1" cm="1">
        <f t="array" ref="N894">(F894/$F$4)/SUMPRODUCT($F894:$L894/$F$4:$L$4)*100</f>
        <v>94.7611259732344</v>
      </c>
      <c r="O894" s="1" cm="1">
        <f t="array" ref="O894">(G894/$G$4)/SUMPRODUCT($F894:$L894/$F$4:$L$4)*100</f>
        <v>0</v>
      </c>
      <c r="P894" s="1" cm="1">
        <f t="array" ref="P894">(H894/$H$4)/SUMPRODUCT($F894:$L894/$F$4:$L$4)*100</f>
        <v>0</v>
      </c>
      <c r="Q894" s="1" cm="1">
        <f t="array" ref="Q894">(I894/$I$4)/SUMPRODUCT($F894:$L894/$F$4:$L$4)*100</f>
        <v>0</v>
      </c>
      <c r="R894" s="1" cm="1">
        <f t="array" ref="R894">(J894/$J$4)/SUMPRODUCT($F894:$L894/$F$4:$L$4)*100</f>
        <v>3.52914077585296</v>
      </c>
      <c r="S894" s="1" cm="1">
        <f t="array" ref="S894">(K894/$K$4)/SUMPRODUCT($F894:$L894/$F$4:$L$4)*100</f>
        <v>1.70973325091266</v>
      </c>
      <c r="T894" s="1" cm="1">
        <f t="array" ref="T894">(L894/$L$4)/SUMPRODUCT($F894:$L894/$F$4:$L$4)*100</f>
        <v>0</v>
      </c>
      <c r="U894" s="1">
        <f t="shared" si="287"/>
        <v>100</v>
      </c>
      <c r="V894" s="1">
        <f t="shared" si="288"/>
        <v>4.31372549019608</v>
      </c>
      <c r="W894" s="1">
        <f t="shared" si="289"/>
        <v>4.065</v>
      </c>
      <c r="X894" s="1">
        <f t="shared" si="290"/>
        <v>2.5245</v>
      </c>
      <c r="Y894" s="1">
        <f t="shared" si="291"/>
        <v>0</v>
      </c>
      <c r="Z894" s="1">
        <f t="shared" si="292"/>
        <v>0</v>
      </c>
      <c r="AA894" s="1">
        <f t="shared" si="293"/>
        <v>0</v>
      </c>
      <c r="AB894" s="1">
        <f t="shared" si="294"/>
        <v>0</v>
      </c>
      <c r="AC894" s="1">
        <f t="shared" si="295"/>
        <v>0</v>
      </c>
      <c r="AD894" s="1">
        <f t="shared" si="296"/>
        <v>0</v>
      </c>
      <c r="AE894" s="1">
        <f t="shared" si="297"/>
        <v>0</v>
      </c>
      <c r="AF894" s="1">
        <f t="shared" si="298"/>
        <v>0</v>
      </c>
      <c r="AG894" s="1">
        <f t="shared" si="299"/>
        <v>0</v>
      </c>
      <c r="AH894" s="7">
        <f t="shared" si="300"/>
        <v>0.0523887402676561</v>
      </c>
      <c r="AI894" s="7" cm="1">
        <f t="array" ref="AI894">SQRT(SUMPRODUCT(N894:T894/100,(1-($N$4:$T$4/(SUMPRODUCT(N894:T894,$N$4:$T$4)/100)))^2))</f>
        <v>0.0180794750782352</v>
      </c>
      <c r="AJ894" s="7" cm="1">
        <f t="array" ref="AJ894">SUMPRODUCT(N894:T894,$N$3:$T$3)/100</f>
        <v>1.90035291407759</v>
      </c>
      <c r="AK894" s="7" cm="1">
        <f t="array" ref="AK894">SUMPRODUCT(N894:T894/100,($N$3:$T$3-(SUMPRODUCT(N894:T894,$N$3:$T$3)/100))^2)</f>
        <v>3.40459242969508e-6</v>
      </c>
      <c r="AL894" s="7" cm="1">
        <f t="array" ref="AL894">SUMPRODUCT(N894:T894/100,($N$2:$T$2-(SUMPRODUCT(N894:T894,$N$2:$T$2)/100))^2)</f>
        <v>0.849044152012419</v>
      </c>
      <c r="AM894" s="7" cm="1">
        <f t="array" ref="AM894">SUMPRODUCT(N894:T894,$N$2:$T$2)/100</f>
        <v>10.8450272646776</v>
      </c>
      <c r="AN894" s="1" cm="1">
        <f t="array" ref="AN894">SUMPRODUCT(N894:T894,$N$1:$T$1)/100</f>
        <v>1103.32275098746</v>
      </c>
      <c r="AO894" s="1" cm="1">
        <f t="array" ref="AO894">-8.314*SUMPRODUCT((N894:T894/100)*LN(N894:T894/100+0.000000000001))</f>
        <v>1.98352567017513</v>
      </c>
      <c r="AP894" s="1" cm="1">
        <f t="array" ref="AP894">SUMPRODUCT((N894:T894/100)^2)</f>
        <v>0.899504901812026</v>
      </c>
      <c r="AQ894" s="1" cm="1">
        <f t="array" ref="AQ894">1/SUMPRODUCT((N894:T894/100)^2)</f>
        <v>1.11172267987148</v>
      </c>
      <c r="AR894" s="1" t="s">
        <v>50</v>
      </c>
      <c r="AS894" s="6">
        <f t="shared" si="301"/>
        <v>1</v>
      </c>
      <c r="AT894" s="1">
        <v>899.85</v>
      </c>
      <c r="AU894" s="1">
        <v>1</v>
      </c>
      <c r="AV894" s="1">
        <v>60</v>
      </c>
      <c r="AW894" s="1">
        <v>449.85</v>
      </c>
      <c r="AX894" s="1">
        <v>2</v>
      </c>
      <c r="AY894" s="5">
        <f t="shared" si="302"/>
        <v>269.91</v>
      </c>
      <c r="AZ894" s="1">
        <f t="shared" si="303"/>
        <v>1.2</v>
      </c>
      <c r="BA894" s="1">
        <f t="shared" si="304"/>
        <v>899.7</v>
      </c>
      <c r="BB894" s="1">
        <f t="shared" si="305"/>
        <v>450</v>
      </c>
      <c r="BC894" s="1" t="s">
        <v>51</v>
      </c>
      <c r="BD894" s="1">
        <v>244</v>
      </c>
      <c r="BE894" s="1" t="s">
        <v>52</v>
      </c>
      <c r="BF894" s="1" t="s">
        <v>52</v>
      </c>
      <c r="BG894" s="1">
        <v>41</v>
      </c>
      <c r="BH894" s="1">
        <f t="shared" si="306"/>
        <v>0.413696517457015</v>
      </c>
      <c r="BI894" s="1">
        <f t="shared" si="307"/>
        <v>0.772100152115195</v>
      </c>
    </row>
    <row r="895" spans="1:61">
      <c r="A895" s="1">
        <v>134</v>
      </c>
      <c r="B895" s="1" t="s">
        <v>53</v>
      </c>
      <c r="C895" s="1" t="str">
        <f>_xlfn.XLOOKUP(A895,All!$A:$A,All!$C:$C,"")</f>
        <v>Cu-Ni-Si</v>
      </c>
      <c r="D895" s="1">
        <v>0</v>
      </c>
      <c r="E895" s="1" t="s">
        <v>1344</v>
      </c>
      <c r="F895" s="1">
        <f t="shared" si="286"/>
        <v>95.935</v>
      </c>
      <c r="G895" s="1">
        <v>0</v>
      </c>
      <c r="H895" s="1">
        <v>0</v>
      </c>
      <c r="I895" s="1">
        <v>0</v>
      </c>
      <c r="J895" s="1">
        <v>3.3</v>
      </c>
      <c r="K895" s="1">
        <v>0.765</v>
      </c>
      <c r="L895" s="1">
        <v>0</v>
      </c>
      <c r="M895" s="1" t="s">
        <v>1345</v>
      </c>
      <c r="N895" s="1" cm="1">
        <f t="array" ref="N895">(F895/$F$4)/SUMPRODUCT($F895:$L895/$F$4:$L$4)*100</f>
        <v>94.7611259732344</v>
      </c>
      <c r="O895" s="1" cm="1">
        <f t="array" ref="O895">(G895/$G$4)/SUMPRODUCT($F895:$L895/$F$4:$L$4)*100</f>
        <v>0</v>
      </c>
      <c r="P895" s="1" cm="1">
        <f t="array" ref="P895">(H895/$H$4)/SUMPRODUCT($F895:$L895/$F$4:$L$4)*100</f>
        <v>0</v>
      </c>
      <c r="Q895" s="1" cm="1">
        <f t="array" ref="Q895">(I895/$I$4)/SUMPRODUCT($F895:$L895/$F$4:$L$4)*100</f>
        <v>0</v>
      </c>
      <c r="R895" s="1" cm="1">
        <f t="array" ref="R895">(J895/$J$4)/SUMPRODUCT($F895:$L895/$F$4:$L$4)*100</f>
        <v>3.52914077585296</v>
      </c>
      <c r="S895" s="1" cm="1">
        <f t="array" ref="S895">(K895/$K$4)/SUMPRODUCT($F895:$L895/$F$4:$L$4)*100</f>
        <v>1.70973325091266</v>
      </c>
      <c r="T895" s="1" cm="1">
        <f t="array" ref="T895">(L895/$L$4)/SUMPRODUCT($F895:$L895/$F$4:$L$4)*100</f>
        <v>0</v>
      </c>
      <c r="U895" s="1">
        <f t="shared" si="287"/>
        <v>100</v>
      </c>
      <c r="V895" s="1">
        <f t="shared" si="288"/>
        <v>4.31372549019608</v>
      </c>
      <c r="W895" s="1">
        <f t="shared" si="289"/>
        <v>4.065</v>
      </c>
      <c r="X895" s="1">
        <f t="shared" si="290"/>
        <v>2.5245</v>
      </c>
      <c r="Y895" s="1">
        <f t="shared" si="291"/>
        <v>0</v>
      </c>
      <c r="Z895" s="1">
        <f t="shared" si="292"/>
        <v>0</v>
      </c>
      <c r="AA895" s="1">
        <f t="shared" si="293"/>
        <v>0</v>
      </c>
      <c r="AB895" s="1">
        <f t="shared" si="294"/>
        <v>0</v>
      </c>
      <c r="AC895" s="1">
        <f t="shared" si="295"/>
        <v>0</v>
      </c>
      <c r="AD895" s="1">
        <f t="shared" si="296"/>
        <v>0</v>
      </c>
      <c r="AE895" s="1">
        <f t="shared" si="297"/>
        <v>0</v>
      </c>
      <c r="AF895" s="1">
        <f t="shared" si="298"/>
        <v>0</v>
      </c>
      <c r="AG895" s="1">
        <f t="shared" si="299"/>
        <v>0</v>
      </c>
      <c r="AH895" s="7">
        <f t="shared" si="300"/>
        <v>0.0523887402676561</v>
      </c>
      <c r="AI895" s="7" cm="1">
        <f t="array" ref="AI895">SQRT(SUMPRODUCT(N895:T895/100,(1-($N$4:$T$4/(SUMPRODUCT(N895:T895,$N$4:$T$4)/100)))^2))</f>
        <v>0.0180794750782352</v>
      </c>
      <c r="AJ895" s="7" cm="1">
        <f t="array" ref="AJ895">SUMPRODUCT(N895:T895,$N$3:$T$3)/100</f>
        <v>1.90035291407759</v>
      </c>
      <c r="AK895" s="7" cm="1">
        <f t="array" ref="AK895">SUMPRODUCT(N895:T895/100,($N$3:$T$3-(SUMPRODUCT(N895:T895,$N$3:$T$3)/100))^2)</f>
        <v>3.40459242969508e-6</v>
      </c>
      <c r="AL895" s="7" cm="1">
        <f t="array" ref="AL895">SUMPRODUCT(N895:T895/100,($N$2:$T$2-(SUMPRODUCT(N895:T895,$N$2:$T$2)/100))^2)</f>
        <v>0.849044152012419</v>
      </c>
      <c r="AM895" s="7" cm="1">
        <f t="array" ref="AM895">SUMPRODUCT(N895:T895,$N$2:$T$2)/100</f>
        <v>10.8450272646776</v>
      </c>
      <c r="AN895" s="1" cm="1">
        <f t="array" ref="AN895">SUMPRODUCT(N895:T895,$N$1:$T$1)/100</f>
        <v>1103.32275098746</v>
      </c>
      <c r="AO895" s="1" cm="1">
        <f t="array" ref="AO895">-8.314*SUMPRODUCT((N895:T895/100)*LN(N895:T895/100+0.000000000001))</f>
        <v>1.98352567017513</v>
      </c>
      <c r="AP895" s="1" cm="1">
        <f t="array" ref="AP895">SUMPRODUCT((N895:T895/100)^2)</f>
        <v>0.899504901812026</v>
      </c>
      <c r="AQ895" s="1" cm="1">
        <f t="array" ref="AQ895">1/SUMPRODUCT((N895:T895/100)^2)</f>
        <v>1.11172267987148</v>
      </c>
      <c r="AR895" s="1" t="s">
        <v>55</v>
      </c>
      <c r="AS895" s="6">
        <f t="shared" si="301"/>
        <v>2</v>
      </c>
      <c r="AT895" s="1">
        <v>899.85</v>
      </c>
      <c r="AU895" s="1">
        <v>1</v>
      </c>
      <c r="AV895" s="1">
        <v>45</v>
      </c>
      <c r="AW895" s="1">
        <v>349.85</v>
      </c>
      <c r="AX895" s="1">
        <v>6</v>
      </c>
      <c r="AY895" s="5">
        <f t="shared" si="302"/>
        <v>157.4325</v>
      </c>
      <c r="AZ895" s="1">
        <f t="shared" si="303"/>
        <v>2.7</v>
      </c>
      <c r="BA895" s="1">
        <f t="shared" si="304"/>
        <v>2099.1</v>
      </c>
      <c r="BB895" s="1">
        <f t="shared" si="305"/>
        <v>550</v>
      </c>
      <c r="BC895" s="1" t="s">
        <v>56</v>
      </c>
      <c r="BD895" s="1">
        <v>269</v>
      </c>
      <c r="BE895" s="1" t="s">
        <v>52</v>
      </c>
      <c r="BF895" s="1" t="s">
        <v>52</v>
      </c>
      <c r="BG895" s="1">
        <v>41</v>
      </c>
      <c r="BH895" s="1">
        <f t="shared" si="306"/>
        <v>0.735219643921144</v>
      </c>
      <c r="BI895" s="1">
        <f t="shared" si="307"/>
        <v>0.731582105741902</v>
      </c>
    </row>
    <row r="896" spans="1:61">
      <c r="A896" s="1">
        <v>126</v>
      </c>
      <c r="B896" s="1" t="s">
        <v>1347</v>
      </c>
      <c r="C896" s="1" t="str">
        <f>_xlfn.XLOOKUP(A896,All!$A:$A,All!$C:$C,"")</f>
        <v>Cu-Ni-Si</v>
      </c>
      <c r="D896" s="1">
        <v>0</v>
      </c>
      <c r="E896" s="1" t="s">
        <v>1344</v>
      </c>
      <c r="F896" s="1">
        <f t="shared" si="286"/>
        <v>96.6</v>
      </c>
      <c r="G896" s="1">
        <v>0</v>
      </c>
      <c r="H896" s="1">
        <v>0</v>
      </c>
      <c r="I896" s="1">
        <v>0</v>
      </c>
      <c r="J896" s="1">
        <v>2.8</v>
      </c>
      <c r="K896" s="1">
        <v>0.6</v>
      </c>
      <c r="L896" s="1">
        <v>0</v>
      </c>
      <c r="M896" s="1" t="s">
        <v>1345</v>
      </c>
      <c r="N896" s="1" cm="1">
        <f t="array" ref="N896">(F896/$F$4)/SUMPRODUCT($F896:$L896/$F$4:$L$4)*100</f>
        <v>95.6538918382656</v>
      </c>
      <c r="O896" s="1" cm="1">
        <f t="array" ref="O896">(G896/$G$4)/SUMPRODUCT($F896:$L896/$F$4:$L$4)*100</f>
        <v>0</v>
      </c>
      <c r="P896" s="1" cm="1">
        <f t="array" ref="P896">(H896/$H$4)/SUMPRODUCT($F896:$L896/$F$4:$L$4)*100</f>
        <v>0</v>
      </c>
      <c r="Q896" s="1" cm="1">
        <f t="array" ref="Q896">(I896/$I$4)/SUMPRODUCT($F896:$L896/$F$4:$L$4)*100</f>
        <v>0</v>
      </c>
      <c r="R896" s="1" cm="1">
        <f t="array" ref="R896">(J896/$J$4)/SUMPRODUCT($F896:$L896/$F$4:$L$4)*100</f>
        <v>3.00182561866594</v>
      </c>
      <c r="S896" s="1" cm="1">
        <f t="array" ref="S896">(K896/$K$4)/SUMPRODUCT($F896:$L896/$F$4:$L$4)*100</f>
        <v>1.34428254306844</v>
      </c>
      <c r="T896" s="1" cm="1">
        <f t="array" ref="T896">(L896/$L$4)/SUMPRODUCT($F896:$L896/$F$4:$L$4)*100</f>
        <v>0</v>
      </c>
      <c r="U896" s="1">
        <f t="shared" si="287"/>
        <v>100</v>
      </c>
      <c r="V896" s="1">
        <f t="shared" si="288"/>
        <v>4.66666666666667</v>
      </c>
      <c r="W896" s="1">
        <f t="shared" si="289"/>
        <v>3.4</v>
      </c>
      <c r="X896" s="1">
        <f t="shared" si="290"/>
        <v>1.68</v>
      </c>
      <c r="Y896" s="1">
        <f t="shared" si="291"/>
        <v>0</v>
      </c>
      <c r="Z896" s="1">
        <f t="shared" si="292"/>
        <v>0</v>
      </c>
      <c r="AA896" s="1">
        <f t="shared" si="293"/>
        <v>0</v>
      </c>
      <c r="AB896" s="1">
        <f t="shared" si="294"/>
        <v>0</v>
      </c>
      <c r="AC896" s="1">
        <f t="shared" si="295"/>
        <v>0</v>
      </c>
      <c r="AD896" s="1">
        <f t="shared" si="296"/>
        <v>0</v>
      </c>
      <c r="AE896" s="1">
        <f t="shared" si="297"/>
        <v>0</v>
      </c>
      <c r="AF896" s="1">
        <f t="shared" si="298"/>
        <v>0</v>
      </c>
      <c r="AG896" s="1">
        <f t="shared" si="299"/>
        <v>0</v>
      </c>
      <c r="AH896" s="7">
        <f t="shared" si="300"/>
        <v>0.0434610816173439</v>
      </c>
      <c r="AI896" s="7" cm="1">
        <f t="array" ref="AI896">SQRT(SUMPRODUCT(N896:T896/100,(1-($N$4:$T$4/(SUMPRODUCT(N896:T896,$N$4:$T$4)/100)))^2))</f>
        <v>0.01613797766313</v>
      </c>
      <c r="AJ896" s="7" cm="1">
        <f t="array" ref="AJ896">SUMPRODUCT(N896:T896,$N$3:$T$3)/100</f>
        <v>1.90030018256187</v>
      </c>
      <c r="AK896" s="7" cm="1">
        <f t="array" ref="AK896">SUMPRODUCT(N896:T896/100,($N$3:$T$3-(SUMPRODUCT(N896:T896,$N$3:$T$3)/100))^2)</f>
        <v>2.91171604821716e-6</v>
      </c>
      <c r="AL896" s="7" cm="1">
        <f t="array" ref="AL896">SUMPRODUCT(N896:T896/100,($N$2:$T$2-(SUMPRODUCT(N896:T896,$N$2:$T$2)/100))^2)</f>
        <v>0.673311415876163</v>
      </c>
      <c r="AM896" s="7" cm="1">
        <f t="array" ref="AM896">SUMPRODUCT(N896:T896,$N$2:$T$2)/100</f>
        <v>10.8758819657986</v>
      </c>
      <c r="AN896" s="1" cm="1">
        <f t="array" ref="AN896">SUMPRODUCT(N896:T896,$N$1:$T$1)/100</f>
        <v>1100.16595956677</v>
      </c>
      <c r="AO896" s="1" cm="1">
        <f t="array" ref="AO896">-8.314*SUMPRODUCT((N896:T896/100)*LN(N896:T896/100+0.000000000001))</f>
        <v>1.70997739062783</v>
      </c>
      <c r="AP896" s="1" cm="1">
        <f t="array" ref="AP896">SUMPRODUCT((N896:T896/100)^2)</f>
        <v>0.916048507640709</v>
      </c>
      <c r="AQ896" s="1" cm="1">
        <f t="array" ref="AQ896">1/SUMPRODUCT((N896:T896/100)^2)</f>
        <v>1.09164524766872</v>
      </c>
      <c r="AR896" s="1" t="s">
        <v>54</v>
      </c>
      <c r="AS896" s="6">
        <f t="shared" si="301"/>
        <v>0</v>
      </c>
      <c r="AT896" s="1">
        <v>899.85</v>
      </c>
      <c r="AU896" s="1">
        <v>1.5</v>
      </c>
      <c r="AV896" s="1">
        <v>0</v>
      </c>
      <c r="AW896" s="1">
        <v>599.85</v>
      </c>
      <c r="AX896" s="1">
        <v>4</v>
      </c>
      <c r="AY896" s="5">
        <f t="shared" si="302"/>
        <v>0</v>
      </c>
      <c r="AZ896" s="1">
        <f t="shared" si="303"/>
        <v>0</v>
      </c>
      <c r="BA896" s="1">
        <f t="shared" si="304"/>
        <v>2399.4</v>
      </c>
      <c r="BB896" s="1">
        <f t="shared" si="305"/>
        <v>300</v>
      </c>
      <c r="BC896" s="1" t="s">
        <v>51</v>
      </c>
      <c r="BD896" s="1">
        <v>132</v>
      </c>
      <c r="BE896" s="1" t="s">
        <v>52</v>
      </c>
      <c r="BF896" s="1" t="s">
        <v>52</v>
      </c>
      <c r="BG896" s="1">
        <v>40</v>
      </c>
      <c r="BH896" s="1">
        <f t="shared" si="306"/>
        <v>-1.02672708910228</v>
      </c>
      <c r="BI896" s="1">
        <f t="shared" si="307"/>
        <v>1.01467278489236</v>
      </c>
    </row>
    <row r="897" spans="1:61">
      <c r="A897" s="1">
        <v>143</v>
      </c>
      <c r="B897" s="1" t="s">
        <v>53</v>
      </c>
      <c r="C897" s="1" t="str">
        <f>_xlfn.XLOOKUP(A897,All!$A:$A,All!$C:$C,"")</f>
        <v>Cu-Ni-Si</v>
      </c>
      <c r="D897" s="1">
        <v>0</v>
      </c>
      <c r="E897" s="1" t="s">
        <v>1344</v>
      </c>
      <c r="F897" s="1">
        <f t="shared" si="286"/>
        <v>96.255</v>
      </c>
      <c r="G897" s="1">
        <v>0</v>
      </c>
      <c r="H897" s="1">
        <v>0</v>
      </c>
      <c r="I897" s="1">
        <v>0</v>
      </c>
      <c r="J897" s="1">
        <v>3.3</v>
      </c>
      <c r="K897" s="1">
        <v>0.445</v>
      </c>
      <c r="L897" s="1">
        <v>0</v>
      </c>
      <c r="M897" s="1" t="s">
        <v>1345</v>
      </c>
      <c r="N897" s="1" cm="1">
        <f t="array" ref="N897">(F897/$F$4)/SUMPRODUCT($F897:$L897/$F$4:$L$4)*100</f>
        <v>95.4581822009809</v>
      </c>
      <c r="O897" s="1" cm="1">
        <f t="array" ref="O897">(G897/$G$4)/SUMPRODUCT($F897:$L897/$F$4:$L$4)*100</f>
        <v>0</v>
      </c>
      <c r="P897" s="1" cm="1">
        <f t="array" ref="P897">(H897/$H$4)/SUMPRODUCT($F897:$L897/$F$4:$L$4)*100</f>
        <v>0</v>
      </c>
      <c r="Q897" s="1" cm="1">
        <f t="array" ref="Q897">(I897/$I$4)/SUMPRODUCT($F897:$L897/$F$4:$L$4)*100</f>
        <v>0</v>
      </c>
      <c r="R897" s="1" cm="1">
        <f t="array" ref="R897">(J897/$J$4)/SUMPRODUCT($F897:$L897/$F$4:$L$4)*100</f>
        <v>3.54328194681277</v>
      </c>
      <c r="S897" s="1" cm="1">
        <f t="array" ref="S897">(K897/$K$4)/SUMPRODUCT($F897:$L897/$F$4:$L$4)*100</f>
        <v>0.998535852206295</v>
      </c>
      <c r="T897" s="1" cm="1">
        <f t="array" ref="T897">(L897/$L$4)/SUMPRODUCT($F897:$L897/$F$4:$L$4)*100</f>
        <v>0</v>
      </c>
      <c r="U897" s="1">
        <f t="shared" si="287"/>
        <v>100</v>
      </c>
      <c r="V897" s="1">
        <f t="shared" si="288"/>
        <v>7.41573033707865</v>
      </c>
      <c r="W897" s="1">
        <f t="shared" si="289"/>
        <v>3.745</v>
      </c>
      <c r="X897" s="1">
        <f t="shared" si="290"/>
        <v>1.4685</v>
      </c>
      <c r="Y897" s="1">
        <f t="shared" si="291"/>
        <v>0</v>
      </c>
      <c r="Z897" s="1">
        <f t="shared" si="292"/>
        <v>0</v>
      </c>
      <c r="AA897" s="1">
        <f t="shared" si="293"/>
        <v>0</v>
      </c>
      <c r="AB897" s="1">
        <f t="shared" si="294"/>
        <v>0</v>
      </c>
      <c r="AC897" s="1">
        <f t="shared" si="295"/>
        <v>0</v>
      </c>
      <c r="AD897" s="1">
        <f t="shared" si="296"/>
        <v>0</v>
      </c>
      <c r="AE897" s="1">
        <f t="shared" si="297"/>
        <v>0</v>
      </c>
      <c r="AF897" s="1">
        <f t="shared" si="298"/>
        <v>0</v>
      </c>
      <c r="AG897" s="1">
        <f t="shared" si="299"/>
        <v>0</v>
      </c>
      <c r="AH897" s="7">
        <f t="shared" si="300"/>
        <v>0.0454181779901907</v>
      </c>
      <c r="AI897" s="7" cm="1">
        <f t="array" ref="AI897">SQRT(SUMPRODUCT(N897:T897/100,(1-($N$4:$T$4/(SUMPRODUCT(N897:T897,$N$4:$T$4)/100)))^2))</f>
        <v>0.0143462348631035</v>
      </c>
      <c r="AJ897" s="7" cm="1">
        <f t="array" ref="AJ897">SUMPRODUCT(N897:T897,$N$3:$T$3)/100</f>
        <v>1.90035432819468</v>
      </c>
      <c r="AK897" s="7" cm="1">
        <f t="array" ref="AK897">SUMPRODUCT(N897:T897/100,($N$3:$T$3-(SUMPRODUCT(N897:T897,$N$3:$T$3)/100))^2)</f>
        <v>3.41773347726668e-6</v>
      </c>
      <c r="AL897" s="7" cm="1">
        <f t="array" ref="AL897">SUMPRODUCT(N897:T897/100,($N$2:$T$2-(SUMPRODUCT(N897:T897,$N$2:$T$2)/100))^2)</f>
        <v>0.513620908816144</v>
      </c>
      <c r="AM897" s="7" cm="1">
        <f t="array" ref="AM897">SUMPRODUCT(N897:T897,$N$2:$T$2)/100</f>
        <v>10.8946696708774</v>
      </c>
      <c r="AN897" s="1" cm="1">
        <f t="array" ref="AN897">SUMPRODUCT(N897:T897,$N$1:$T$1)/100</f>
        <v>1101.0325850646</v>
      </c>
      <c r="AO897" s="1" cm="1">
        <f t="array" ref="AO897">-8.314*SUMPRODUCT((N897:T897/100)*LN(N897:T897/100+0.000000000001))</f>
        <v>1.73529354285227</v>
      </c>
      <c r="AP897" s="1" cm="1">
        <f t="array" ref="AP897">SUMPRODUCT((N897:T897/100)^2)</f>
        <v>0.912581646991842</v>
      </c>
      <c r="AQ897" s="1" cm="1">
        <f t="array" ref="AQ897">1/SUMPRODUCT((N897:T897/100)^2)</f>
        <v>1.09579236367104</v>
      </c>
      <c r="AR897" s="1" t="s">
        <v>54</v>
      </c>
      <c r="AS897" s="6">
        <f t="shared" si="301"/>
        <v>0</v>
      </c>
      <c r="AT897" s="1">
        <v>899.85</v>
      </c>
      <c r="AU897" s="1">
        <v>1</v>
      </c>
      <c r="AV897" s="1">
        <v>0</v>
      </c>
      <c r="AW897" s="1">
        <v>499.85</v>
      </c>
      <c r="AX897" s="1">
        <v>8</v>
      </c>
      <c r="AY897" s="5">
        <f t="shared" si="302"/>
        <v>0</v>
      </c>
      <c r="AZ897" s="1">
        <f t="shared" si="303"/>
        <v>0</v>
      </c>
      <c r="BA897" s="1">
        <f t="shared" si="304"/>
        <v>3998.8</v>
      </c>
      <c r="BB897" s="1">
        <f t="shared" si="305"/>
        <v>400</v>
      </c>
      <c r="BC897" s="1" t="s">
        <v>51</v>
      </c>
      <c r="BD897" s="1">
        <v>139</v>
      </c>
      <c r="BE897" s="1" t="s">
        <v>52</v>
      </c>
      <c r="BF897" s="1" t="s">
        <v>52</v>
      </c>
      <c r="BG897" s="1">
        <v>40</v>
      </c>
      <c r="BH897" s="1">
        <f t="shared" si="306"/>
        <v>-0.936700613692323</v>
      </c>
      <c r="BI897" s="1">
        <f t="shared" si="307"/>
        <v>0.998279458179488</v>
      </c>
    </row>
    <row r="898" spans="1:61">
      <c r="A898" s="1">
        <v>275</v>
      </c>
      <c r="B898" s="1" t="s">
        <v>65</v>
      </c>
      <c r="C898" s="1" t="str">
        <f>_xlfn.XLOOKUP(A898,All!$A:$A,All!$C:$C,"")</f>
        <v>Cu-Ni-Si</v>
      </c>
      <c r="D898" s="1">
        <v>0</v>
      </c>
      <c r="E898" s="1" t="s">
        <v>1344</v>
      </c>
      <c r="F898" s="1">
        <f t="shared" si="286"/>
        <v>97.24</v>
      </c>
      <c r="G898" s="1">
        <v>0</v>
      </c>
      <c r="H898" s="1">
        <v>0</v>
      </c>
      <c r="I898" s="1">
        <v>0</v>
      </c>
      <c r="J898" s="1">
        <v>2.31</v>
      </c>
      <c r="K898" s="1">
        <v>0.45</v>
      </c>
      <c r="L898" s="1">
        <v>0</v>
      </c>
      <c r="M898" s="1" t="s">
        <v>1345</v>
      </c>
      <c r="N898" s="1" cm="1">
        <f t="array" ref="N898">(F898/$F$4)/SUMPRODUCT($F898:$L898/$F$4:$L$4)*100</f>
        <v>96.507330604465</v>
      </c>
      <c r="O898" s="1" cm="1">
        <f t="array" ref="O898">(G898/$G$4)/SUMPRODUCT($F898:$L898/$F$4:$L$4)*100</f>
        <v>0</v>
      </c>
      <c r="P898" s="1" cm="1">
        <f t="array" ref="P898">(H898/$H$4)/SUMPRODUCT($F898:$L898/$F$4:$L$4)*100</f>
        <v>0</v>
      </c>
      <c r="Q898" s="1" cm="1">
        <f t="array" ref="Q898">(I898/$I$4)/SUMPRODUCT($F898:$L898/$F$4:$L$4)*100</f>
        <v>0</v>
      </c>
      <c r="R898" s="1" cm="1">
        <f t="array" ref="R898">(J898/$J$4)/SUMPRODUCT($F898:$L898/$F$4:$L$4)*100</f>
        <v>2.48215697252237</v>
      </c>
      <c r="S898" s="1" cm="1">
        <f t="array" ref="S898">(K898/$K$4)/SUMPRODUCT($F898:$L898/$F$4:$L$4)*100</f>
        <v>1.01051242301262</v>
      </c>
      <c r="T898" s="1" cm="1">
        <f t="array" ref="T898">(L898/$L$4)/SUMPRODUCT($F898:$L898/$F$4:$L$4)*100</f>
        <v>0</v>
      </c>
      <c r="U898" s="1">
        <f t="shared" si="287"/>
        <v>100</v>
      </c>
      <c r="V898" s="1">
        <f t="shared" si="288"/>
        <v>5.13333333333333</v>
      </c>
      <c r="W898" s="1">
        <f t="shared" si="289"/>
        <v>2.76</v>
      </c>
      <c r="X898" s="1">
        <f t="shared" si="290"/>
        <v>1.0395</v>
      </c>
      <c r="Y898" s="1">
        <f t="shared" si="291"/>
        <v>0</v>
      </c>
      <c r="Z898" s="1">
        <f t="shared" si="292"/>
        <v>0</v>
      </c>
      <c r="AA898" s="1">
        <f t="shared" si="293"/>
        <v>0</v>
      </c>
      <c r="AB898" s="1">
        <f t="shared" si="294"/>
        <v>0</v>
      </c>
      <c r="AC898" s="1">
        <f t="shared" si="295"/>
        <v>0</v>
      </c>
      <c r="AD898" s="1">
        <f t="shared" si="296"/>
        <v>0</v>
      </c>
      <c r="AE898" s="1">
        <f t="shared" si="297"/>
        <v>0</v>
      </c>
      <c r="AF898" s="1">
        <f t="shared" si="298"/>
        <v>0</v>
      </c>
      <c r="AG898" s="1">
        <f t="shared" si="299"/>
        <v>0</v>
      </c>
      <c r="AH898" s="7">
        <f t="shared" si="300"/>
        <v>0.03492669395535</v>
      </c>
      <c r="AI898" s="7" cm="1">
        <f t="array" ref="AI898">SQRT(SUMPRODUCT(N898:T898/100,(1-($N$4:$T$4/(SUMPRODUCT(N898:T898,$N$4:$T$4)/100)))^2))</f>
        <v>0.0141011388231263</v>
      </c>
      <c r="AJ898" s="7" cm="1">
        <f t="array" ref="AJ898">SUMPRODUCT(N898:T898,$N$3:$T$3)/100</f>
        <v>1.90024821569725</v>
      </c>
      <c r="AK898" s="7" cm="1">
        <f t="array" ref="AK898">SUMPRODUCT(N898:T898/100,($N$3:$T$3-(SUMPRODUCT(N898:T898,$N$3:$T$3)/100))^2)</f>
        <v>2.42054594015996e-6</v>
      </c>
      <c r="AL898" s="7" cm="1">
        <f t="array" ref="AL898">SUMPRODUCT(N898:T898/100,($N$2:$T$2-(SUMPRODUCT(N898:T898,$N$2:$T$2)/100))^2)</f>
        <v>0.510841432788936</v>
      </c>
      <c r="AM898" s="7" cm="1">
        <f t="array" ref="AM898">SUMPRODUCT(N898:T898,$N$2:$T$2)/100</f>
        <v>10.9044425606639</v>
      </c>
      <c r="AN898" s="1" cm="1">
        <f t="array" ref="AN898">SUMPRODUCT(N898:T898,$N$1:$T$1)/100</f>
        <v>1097.14183881375</v>
      </c>
      <c r="AO898" s="1" cm="1">
        <f t="array" ref="AO898">-8.314*SUMPRODUCT((N898:T898/100)*LN(N898:T898/100+0.000000000001))</f>
        <v>1.43400904463896</v>
      </c>
      <c r="AP898" s="1" cm="1">
        <f t="array" ref="AP898">SUMPRODUCT((N898:T898/100)^2)</f>
        <v>0.932084709899281</v>
      </c>
      <c r="AQ898" s="1" cm="1">
        <f t="array" ref="AQ898">1/SUMPRODUCT((N898:T898/100)^2)</f>
        <v>1.07286386031164</v>
      </c>
      <c r="AR898" s="1" t="s">
        <v>54</v>
      </c>
      <c r="AS898" s="6">
        <f t="shared" si="301"/>
        <v>0</v>
      </c>
      <c r="AT898" s="1">
        <v>949.85</v>
      </c>
      <c r="AU898" s="1">
        <v>1</v>
      </c>
      <c r="AV898" s="1">
        <v>0</v>
      </c>
      <c r="AW898" s="1">
        <v>499.85</v>
      </c>
      <c r="AX898" s="1">
        <v>0.333333333</v>
      </c>
      <c r="AY898" s="5">
        <f t="shared" si="302"/>
        <v>0</v>
      </c>
      <c r="AZ898" s="1">
        <f t="shared" si="303"/>
        <v>0</v>
      </c>
      <c r="BA898" s="1">
        <f t="shared" si="304"/>
        <v>166.61666650005</v>
      </c>
      <c r="BB898" s="1">
        <f t="shared" si="305"/>
        <v>450</v>
      </c>
      <c r="BC898" s="1" t="s">
        <v>51</v>
      </c>
      <c r="BD898" s="1">
        <v>165</v>
      </c>
      <c r="BE898" s="1" t="s">
        <v>52</v>
      </c>
      <c r="BF898" s="1" t="s">
        <v>52</v>
      </c>
      <c r="BG898" s="1">
        <v>40</v>
      </c>
      <c r="BH898" s="1">
        <f t="shared" si="306"/>
        <v>-0.60231656216963</v>
      </c>
      <c r="BI898" s="1">
        <f t="shared" si="307"/>
        <v>0.939184508560139</v>
      </c>
    </row>
    <row r="899" spans="1:61">
      <c r="A899" s="1">
        <v>102</v>
      </c>
      <c r="B899" s="1" t="s">
        <v>53</v>
      </c>
      <c r="C899" s="1" t="str">
        <f>_xlfn.XLOOKUP(A899,All!$A:$A,All!$C:$C,"")</f>
        <v>Cu-Ni-Si</v>
      </c>
      <c r="D899" s="1">
        <v>0</v>
      </c>
      <c r="E899" s="1" t="s">
        <v>1344</v>
      </c>
      <c r="F899" s="1">
        <f t="shared" si="286"/>
        <v>96.215</v>
      </c>
      <c r="G899" s="1">
        <v>0</v>
      </c>
      <c r="H899" s="1">
        <v>0</v>
      </c>
      <c r="I899" s="1">
        <v>0</v>
      </c>
      <c r="J899" s="1">
        <v>3.3</v>
      </c>
      <c r="K899" s="1">
        <v>0.485</v>
      </c>
      <c r="L899" s="1">
        <v>0</v>
      </c>
      <c r="M899" s="1" t="s">
        <v>1345</v>
      </c>
      <c r="N899" s="1" cm="1">
        <f t="array" ref="N899">(F899/$F$4)/SUMPRODUCT($F899:$L899/$F$4:$L$4)*100</f>
        <v>95.3707448317425</v>
      </c>
      <c r="O899" s="1" cm="1">
        <f t="array" ref="O899">(G899/$G$4)/SUMPRODUCT($F899:$L899/$F$4:$L$4)*100</f>
        <v>0</v>
      </c>
      <c r="P899" s="1" cm="1">
        <f t="array" ref="P899">(H899/$H$4)/SUMPRODUCT($F899:$L899/$F$4:$L$4)*100</f>
        <v>0</v>
      </c>
      <c r="Q899" s="1" cm="1">
        <f t="array" ref="Q899">(I899/$I$4)/SUMPRODUCT($F899:$L899/$F$4:$L$4)*100</f>
        <v>0</v>
      </c>
      <c r="R899" s="1" cm="1">
        <f t="array" ref="R899">(J899/$J$4)/SUMPRODUCT($F899:$L899/$F$4:$L$4)*100</f>
        <v>3.54150810599842</v>
      </c>
      <c r="S899" s="1" cm="1">
        <f t="array" ref="S899">(K899/$K$4)/SUMPRODUCT($F899:$L899/$F$4:$L$4)*100</f>
        <v>1.08774706225907</v>
      </c>
      <c r="T899" s="1" cm="1">
        <f t="array" ref="T899">(L899/$L$4)/SUMPRODUCT($F899:$L899/$F$4:$L$4)*100</f>
        <v>0</v>
      </c>
      <c r="U899" s="1">
        <f t="shared" si="287"/>
        <v>100</v>
      </c>
      <c r="V899" s="1">
        <f t="shared" si="288"/>
        <v>6.80412371134021</v>
      </c>
      <c r="W899" s="1">
        <f t="shared" si="289"/>
        <v>3.785</v>
      </c>
      <c r="X899" s="1">
        <f t="shared" si="290"/>
        <v>1.6005</v>
      </c>
      <c r="Y899" s="1">
        <f t="shared" si="291"/>
        <v>0</v>
      </c>
      <c r="Z899" s="1">
        <f t="shared" si="292"/>
        <v>0</v>
      </c>
      <c r="AA899" s="1">
        <f t="shared" si="293"/>
        <v>0</v>
      </c>
      <c r="AB899" s="1">
        <f t="shared" si="294"/>
        <v>0</v>
      </c>
      <c r="AC899" s="1">
        <f t="shared" si="295"/>
        <v>0</v>
      </c>
      <c r="AD899" s="1">
        <f t="shared" si="296"/>
        <v>0</v>
      </c>
      <c r="AE899" s="1">
        <f t="shared" si="297"/>
        <v>0</v>
      </c>
      <c r="AF899" s="1">
        <f t="shared" si="298"/>
        <v>0</v>
      </c>
      <c r="AG899" s="1">
        <f t="shared" si="299"/>
        <v>0</v>
      </c>
      <c r="AH899" s="7">
        <f t="shared" si="300"/>
        <v>0.046292551682575</v>
      </c>
      <c r="AI899" s="7" cm="1">
        <f t="array" ref="AI899">SQRT(SUMPRODUCT(N899:T899/100,(1-($N$4:$T$4/(SUMPRODUCT(N899:T899,$N$4:$T$4)/100)))^2))</f>
        <v>0.0148684752979705</v>
      </c>
      <c r="AJ899" s="7" cm="1">
        <f t="array" ref="AJ899">SUMPRODUCT(N899:T899,$N$3:$T$3)/100</f>
        <v>1.9003541508106</v>
      </c>
      <c r="AK899" s="7" cm="1">
        <f t="array" ref="AK899">SUMPRODUCT(N899:T899/100,($N$3:$T$3-(SUMPRODUCT(N899:T899,$N$3:$T$3)/100))^2)</f>
        <v>3.4160853093499e-6</v>
      </c>
      <c r="AL899" s="7" cm="1">
        <f t="array" ref="AL899">SUMPRODUCT(N899:T899/100,($N$2:$T$2-(SUMPRODUCT(N899:T899,$N$2:$T$2)/100))^2)</f>
        <v>0.555966093556751</v>
      </c>
      <c r="AM899" s="7" cm="1">
        <f t="array" ref="AM899">SUMPRODUCT(N899:T899,$N$2:$T$2)/100</f>
        <v>10.8884426245819</v>
      </c>
      <c r="AN899" s="1" cm="1">
        <f t="array" ref="AN899">SUMPRODUCT(N899:T899,$N$1:$T$1)/100</f>
        <v>1101.31985899667</v>
      </c>
      <c r="AO899" s="1" cm="1">
        <f t="array" ref="AO899">-8.314*SUMPRODUCT((N899:T899/100)*LN(N899:T899/100+0.000000000001))</f>
        <v>1.76830531226355</v>
      </c>
      <c r="AP899" s="1" cm="1">
        <f t="array" ref="AP899">SUMPRODUCT((N899:T899/100)^2)</f>
        <v>0.910930444309765</v>
      </c>
      <c r="AQ899" s="1" cm="1">
        <f t="array" ref="AQ899">1/SUMPRODUCT((N899:T899/100)^2)</f>
        <v>1.09777865724723</v>
      </c>
      <c r="AR899" s="1" t="s">
        <v>54</v>
      </c>
      <c r="AS899" s="6">
        <f t="shared" si="301"/>
        <v>0</v>
      </c>
      <c r="AT899" s="1">
        <v>899.85</v>
      </c>
      <c r="AU899" s="1">
        <v>1</v>
      </c>
      <c r="AV899" s="1">
        <v>0</v>
      </c>
      <c r="AW899" s="1">
        <v>499.85</v>
      </c>
      <c r="AX899" s="1">
        <v>4</v>
      </c>
      <c r="AY899" s="5">
        <f t="shared" si="302"/>
        <v>0</v>
      </c>
      <c r="AZ899" s="1">
        <f t="shared" si="303"/>
        <v>0</v>
      </c>
      <c r="BA899" s="1">
        <f t="shared" si="304"/>
        <v>1999.4</v>
      </c>
      <c r="BB899" s="1">
        <f t="shared" si="305"/>
        <v>400</v>
      </c>
      <c r="BC899" s="1" t="s">
        <v>51</v>
      </c>
      <c r="BD899" s="1">
        <v>169</v>
      </c>
      <c r="BE899" s="1" t="s">
        <v>52</v>
      </c>
      <c r="BF899" s="1" t="s">
        <v>52</v>
      </c>
      <c r="BG899" s="1">
        <v>40</v>
      </c>
      <c r="BH899" s="1">
        <f t="shared" si="306"/>
        <v>-0.550872861935369</v>
      </c>
      <c r="BI899" s="1">
        <f t="shared" si="307"/>
        <v>0.930366682240684</v>
      </c>
    </row>
    <row r="900" spans="1:61">
      <c r="A900" s="1">
        <v>113</v>
      </c>
      <c r="B900" s="1" t="s">
        <v>53</v>
      </c>
      <c r="C900" s="1" t="str">
        <f>_xlfn.XLOOKUP(A900,All!$A:$A,All!$C:$C,"")</f>
        <v>Cu-Ni-Si</v>
      </c>
      <c r="D900" s="1">
        <v>0</v>
      </c>
      <c r="E900" s="1" t="s">
        <v>1344</v>
      </c>
      <c r="F900" s="1">
        <f t="shared" si="286"/>
        <v>96.295</v>
      </c>
      <c r="G900" s="1">
        <v>0</v>
      </c>
      <c r="H900" s="1">
        <v>0</v>
      </c>
      <c r="I900" s="1">
        <v>0</v>
      </c>
      <c r="J900" s="1">
        <v>3.3</v>
      </c>
      <c r="K900" s="1">
        <v>0.405</v>
      </c>
      <c r="L900" s="1">
        <v>0</v>
      </c>
      <c r="M900" s="1" t="s">
        <v>1345</v>
      </c>
      <c r="N900" s="1" cm="1">
        <f t="array" ref="N900">(F900/$F$4)/SUMPRODUCT($F900:$L900/$F$4:$L$4)*100</f>
        <v>95.5457072039018</v>
      </c>
      <c r="O900" s="1" cm="1">
        <f t="array" ref="O900">(G900/$G$4)/SUMPRODUCT($F900:$L900/$F$4:$L$4)*100</f>
        <v>0</v>
      </c>
      <c r="P900" s="1" cm="1">
        <f t="array" ref="P900">(H900/$H$4)/SUMPRODUCT($F900:$L900/$F$4:$L$4)*100</f>
        <v>0</v>
      </c>
      <c r="Q900" s="1" cm="1">
        <f t="array" ref="Q900">(I900/$I$4)/SUMPRODUCT($F900:$L900/$F$4:$L$4)*100</f>
        <v>0</v>
      </c>
      <c r="R900" s="1" cm="1">
        <f t="array" ref="R900">(J900/$J$4)/SUMPRODUCT($F900:$L900/$F$4:$L$4)*100</f>
        <v>3.54505756545054</v>
      </c>
      <c r="S900" s="1" cm="1">
        <f t="array" ref="S900">(K900/$K$4)/SUMPRODUCT($F900:$L900/$F$4:$L$4)*100</f>
        <v>0.90923523064766</v>
      </c>
      <c r="T900" s="1" cm="1">
        <f t="array" ref="T900">(L900/$L$4)/SUMPRODUCT($F900:$L900/$F$4:$L$4)*100</f>
        <v>0</v>
      </c>
      <c r="U900" s="1">
        <f t="shared" si="287"/>
        <v>100</v>
      </c>
      <c r="V900" s="1">
        <f t="shared" si="288"/>
        <v>8.14814814814815</v>
      </c>
      <c r="W900" s="1">
        <f t="shared" si="289"/>
        <v>3.705</v>
      </c>
      <c r="X900" s="1">
        <f t="shared" si="290"/>
        <v>1.3365</v>
      </c>
      <c r="Y900" s="1">
        <f t="shared" si="291"/>
        <v>0</v>
      </c>
      <c r="Z900" s="1">
        <f t="shared" si="292"/>
        <v>0</v>
      </c>
      <c r="AA900" s="1">
        <f t="shared" si="293"/>
        <v>0</v>
      </c>
      <c r="AB900" s="1">
        <f t="shared" si="294"/>
        <v>0</v>
      </c>
      <c r="AC900" s="1">
        <f t="shared" si="295"/>
        <v>0</v>
      </c>
      <c r="AD900" s="1">
        <f t="shared" si="296"/>
        <v>0</v>
      </c>
      <c r="AE900" s="1">
        <f t="shared" si="297"/>
        <v>0</v>
      </c>
      <c r="AF900" s="1">
        <f t="shared" si="298"/>
        <v>0</v>
      </c>
      <c r="AG900" s="1">
        <f t="shared" si="299"/>
        <v>0</v>
      </c>
      <c r="AH900" s="7">
        <f t="shared" si="300"/>
        <v>0.0445429279609822</v>
      </c>
      <c r="AI900" s="7" cm="1">
        <f t="array" ref="AI900">SQRT(SUMPRODUCT(N900:T900/100,(1-($N$4:$T$4/(SUMPRODUCT(N900:T900,$N$4:$T$4)/100)))^2))</f>
        <v>0.0138029450662868</v>
      </c>
      <c r="AJ900" s="7" cm="1">
        <f t="array" ref="AJ900">SUMPRODUCT(N900:T900,$N$3:$T$3)/100</f>
        <v>1.90035450575654</v>
      </c>
      <c r="AK900" s="7" cm="1">
        <f t="array" ref="AK900">SUMPRODUCT(N900:T900/100,($N$3:$T$3-(SUMPRODUCT(N900:T900,$N$3:$T$3)/100))^2)</f>
        <v>3.41938323402697e-6</v>
      </c>
      <c r="AL900" s="7" cm="1">
        <f t="array" ref="AL900">SUMPRODUCT(N900:T900/100,($N$2:$T$2-(SUMPRODUCT(N900:T900,$N$2:$T$2)/100))^2)</f>
        <v>0.471155614978379</v>
      </c>
      <c r="AM900" s="7" cm="1">
        <f t="array" ref="AM900">SUMPRODUCT(N900:T900,$N$2:$T$2)/100</f>
        <v>10.9009029582002</v>
      </c>
      <c r="AN900" s="1" cm="1">
        <f t="array" ref="AN900">SUMPRODUCT(N900:T900,$N$1:$T$1)/100</f>
        <v>1100.74502321362</v>
      </c>
      <c r="AO900" s="1" cm="1">
        <f t="array" ref="AO900">-8.314*SUMPRODUCT((N900:T900/100)*LN(N900:T900/100+0.000000000001))</f>
        <v>1.70157739028586</v>
      </c>
      <c r="AP900" s="1" cm="1">
        <f t="array" ref="AP900">SUMPRODUCT((N900:T900/100)^2)</f>
        <v>0.914237630694074</v>
      </c>
      <c r="AQ900" s="1" cm="1">
        <f t="array" ref="AQ900">1/SUMPRODUCT((N900:T900/100)^2)</f>
        <v>1.09380752490008</v>
      </c>
      <c r="AR900" s="1" t="s">
        <v>54</v>
      </c>
      <c r="AS900" s="6">
        <f t="shared" si="301"/>
        <v>0</v>
      </c>
      <c r="AT900" s="1">
        <v>899.85</v>
      </c>
      <c r="AU900" s="1">
        <v>1</v>
      </c>
      <c r="AV900" s="1">
        <v>0</v>
      </c>
      <c r="AW900" s="1">
        <v>499.85</v>
      </c>
      <c r="AX900" s="1">
        <v>4</v>
      </c>
      <c r="AY900" s="5">
        <f t="shared" si="302"/>
        <v>0</v>
      </c>
      <c r="AZ900" s="1">
        <f t="shared" si="303"/>
        <v>0</v>
      </c>
      <c r="BA900" s="1">
        <f t="shared" si="304"/>
        <v>1999.4</v>
      </c>
      <c r="BB900" s="1">
        <f t="shared" si="305"/>
        <v>400</v>
      </c>
      <c r="BC900" s="1" t="s">
        <v>51</v>
      </c>
      <c r="BD900" s="1">
        <v>181</v>
      </c>
      <c r="BE900" s="1" t="s">
        <v>52</v>
      </c>
      <c r="BF900" s="1" t="s">
        <v>52</v>
      </c>
      <c r="BG900" s="1">
        <v>40</v>
      </c>
      <c r="BH900" s="1">
        <f t="shared" si="306"/>
        <v>-0.396541761232588</v>
      </c>
      <c r="BI900" s="1">
        <f t="shared" si="307"/>
        <v>0.904396288730716</v>
      </c>
    </row>
    <row r="901" spans="1:61">
      <c r="A901" s="1">
        <v>112</v>
      </c>
      <c r="B901" s="1" t="s">
        <v>53</v>
      </c>
      <c r="C901" s="1" t="str">
        <f>_xlfn.XLOOKUP(A901,All!$A:$A,All!$C:$C,"")</f>
        <v>Cu-Ni-Si</v>
      </c>
      <c r="D901" s="1">
        <v>0</v>
      </c>
      <c r="E901" s="1" t="s">
        <v>1344</v>
      </c>
      <c r="F901" s="1">
        <f t="shared" si="286"/>
        <v>96.255</v>
      </c>
      <c r="G901" s="1">
        <v>0</v>
      </c>
      <c r="H901" s="1">
        <v>0</v>
      </c>
      <c r="I901" s="1">
        <v>0</v>
      </c>
      <c r="J901" s="1">
        <v>3.3</v>
      </c>
      <c r="K901" s="1">
        <v>0.445</v>
      </c>
      <c r="L901" s="1">
        <v>0</v>
      </c>
      <c r="M901" s="1" t="s">
        <v>1345</v>
      </c>
      <c r="N901" s="1" cm="1">
        <f t="array" ref="N901">(F901/$F$4)/SUMPRODUCT($F901:$L901/$F$4:$L$4)*100</f>
        <v>95.4581822009809</v>
      </c>
      <c r="O901" s="1" cm="1">
        <f t="array" ref="O901">(G901/$G$4)/SUMPRODUCT($F901:$L901/$F$4:$L$4)*100</f>
        <v>0</v>
      </c>
      <c r="P901" s="1" cm="1">
        <f t="array" ref="P901">(H901/$H$4)/SUMPRODUCT($F901:$L901/$F$4:$L$4)*100</f>
        <v>0</v>
      </c>
      <c r="Q901" s="1" cm="1">
        <f t="array" ref="Q901">(I901/$I$4)/SUMPRODUCT($F901:$L901/$F$4:$L$4)*100</f>
        <v>0</v>
      </c>
      <c r="R901" s="1" cm="1">
        <f t="array" ref="R901">(J901/$J$4)/SUMPRODUCT($F901:$L901/$F$4:$L$4)*100</f>
        <v>3.54328194681277</v>
      </c>
      <c r="S901" s="1" cm="1">
        <f t="array" ref="S901">(K901/$K$4)/SUMPRODUCT($F901:$L901/$F$4:$L$4)*100</f>
        <v>0.998535852206295</v>
      </c>
      <c r="T901" s="1" cm="1">
        <f t="array" ref="T901">(L901/$L$4)/SUMPRODUCT($F901:$L901/$F$4:$L$4)*100</f>
        <v>0</v>
      </c>
      <c r="U901" s="1">
        <f t="shared" si="287"/>
        <v>100</v>
      </c>
      <c r="V901" s="1">
        <f t="shared" si="288"/>
        <v>7.41573033707865</v>
      </c>
      <c r="W901" s="1">
        <f t="shared" si="289"/>
        <v>3.745</v>
      </c>
      <c r="X901" s="1">
        <f t="shared" si="290"/>
        <v>1.4685</v>
      </c>
      <c r="Y901" s="1">
        <f t="shared" si="291"/>
        <v>0</v>
      </c>
      <c r="Z901" s="1">
        <f t="shared" si="292"/>
        <v>0</v>
      </c>
      <c r="AA901" s="1">
        <f t="shared" si="293"/>
        <v>0</v>
      </c>
      <c r="AB901" s="1">
        <f t="shared" si="294"/>
        <v>0</v>
      </c>
      <c r="AC901" s="1">
        <f t="shared" si="295"/>
        <v>0</v>
      </c>
      <c r="AD901" s="1">
        <f t="shared" si="296"/>
        <v>0</v>
      </c>
      <c r="AE901" s="1">
        <f t="shared" si="297"/>
        <v>0</v>
      </c>
      <c r="AF901" s="1">
        <f t="shared" si="298"/>
        <v>0</v>
      </c>
      <c r="AG901" s="1">
        <f t="shared" si="299"/>
        <v>0</v>
      </c>
      <c r="AH901" s="7">
        <f t="shared" si="300"/>
        <v>0.0454181779901907</v>
      </c>
      <c r="AI901" s="7" cm="1">
        <f t="array" ref="AI901">SQRT(SUMPRODUCT(N901:T901/100,(1-($N$4:$T$4/(SUMPRODUCT(N901:T901,$N$4:$T$4)/100)))^2))</f>
        <v>0.0143462348631035</v>
      </c>
      <c r="AJ901" s="7" cm="1">
        <f t="array" ref="AJ901">SUMPRODUCT(N901:T901,$N$3:$T$3)/100</f>
        <v>1.90035432819468</v>
      </c>
      <c r="AK901" s="7" cm="1">
        <f t="array" ref="AK901">SUMPRODUCT(N901:T901/100,($N$3:$T$3-(SUMPRODUCT(N901:T901,$N$3:$T$3)/100))^2)</f>
        <v>3.41773347726668e-6</v>
      </c>
      <c r="AL901" s="7" cm="1">
        <f t="array" ref="AL901">SUMPRODUCT(N901:T901/100,($N$2:$T$2-(SUMPRODUCT(N901:T901,$N$2:$T$2)/100))^2)</f>
        <v>0.513620908816144</v>
      </c>
      <c r="AM901" s="7" cm="1">
        <f t="array" ref="AM901">SUMPRODUCT(N901:T901,$N$2:$T$2)/100</f>
        <v>10.8946696708774</v>
      </c>
      <c r="AN901" s="1" cm="1">
        <f t="array" ref="AN901">SUMPRODUCT(N901:T901,$N$1:$T$1)/100</f>
        <v>1101.0325850646</v>
      </c>
      <c r="AO901" s="1" cm="1">
        <f t="array" ref="AO901">-8.314*SUMPRODUCT((N901:T901/100)*LN(N901:T901/100+0.000000000001))</f>
        <v>1.73529354285227</v>
      </c>
      <c r="AP901" s="1" cm="1">
        <f t="array" ref="AP901">SUMPRODUCT((N901:T901/100)^2)</f>
        <v>0.912581646991842</v>
      </c>
      <c r="AQ901" s="1" cm="1">
        <f t="array" ref="AQ901">1/SUMPRODUCT((N901:T901/100)^2)</f>
        <v>1.09579236367104</v>
      </c>
      <c r="AR901" s="1" t="s">
        <v>54</v>
      </c>
      <c r="AS901" s="6">
        <f t="shared" si="301"/>
        <v>0</v>
      </c>
      <c r="AT901" s="1">
        <v>899.85</v>
      </c>
      <c r="AU901" s="1">
        <v>1</v>
      </c>
      <c r="AV901" s="1">
        <v>0</v>
      </c>
      <c r="AW901" s="1">
        <v>499.85</v>
      </c>
      <c r="AX901" s="1">
        <v>4</v>
      </c>
      <c r="AY901" s="5">
        <f t="shared" si="302"/>
        <v>0</v>
      </c>
      <c r="AZ901" s="1">
        <f t="shared" si="303"/>
        <v>0</v>
      </c>
      <c r="BA901" s="1">
        <f t="shared" si="304"/>
        <v>1999.4</v>
      </c>
      <c r="BB901" s="1">
        <f t="shared" si="305"/>
        <v>400</v>
      </c>
      <c r="BC901" s="1" t="s">
        <v>51</v>
      </c>
      <c r="BD901" s="1">
        <v>183</v>
      </c>
      <c r="BE901" s="1" t="s">
        <v>52</v>
      </c>
      <c r="BF901" s="1" t="s">
        <v>52</v>
      </c>
      <c r="BG901" s="1">
        <v>40</v>
      </c>
      <c r="BH901" s="1">
        <f t="shared" si="306"/>
        <v>-0.370819911115457</v>
      </c>
      <c r="BI901" s="1">
        <f t="shared" si="307"/>
        <v>0.900141392199746</v>
      </c>
    </row>
    <row r="902" spans="1:61">
      <c r="A902" s="1">
        <v>388</v>
      </c>
      <c r="B902" s="1" t="s">
        <v>65</v>
      </c>
      <c r="C902" s="1" t="str">
        <f>_xlfn.XLOOKUP(A902,All!$A:$A,All!$C:$C,"")</f>
        <v>Cu-Ni-Si</v>
      </c>
      <c r="D902" s="1">
        <v>0</v>
      </c>
      <c r="E902" s="1" t="s">
        <v>1344</v>
      </c>
      <c r="F902" s="1">
        <f t="shared" si="286"/>
        <v>97.12</v>
      </c>
      <c r="G902" s="1">
        <v>0</v>
      </c>
      <c r="H902" s="1">
        <v>0</v>
      </c>
      <c r="I902" s="1">
        <v>0</v>
      </c>
      <c r="J902" s="1">
        <v>2.32</v>
      </c>
      <c r="K902" s="1">
        <v>0.56</v>
      </c>
      <c r="L902" s="1">
        <v>0</v>
      </c>
      <c r="M902" s="1" t="s">
        <v>1345</v>
      </c>
      <c r="N902" s="1" cm="1">
        <f t="array" ref="N902">(F902/$F$4)/SUMPRODUCT($F902:$L902/$F$4:$L$4)*100</f>
        <v>96.2547644657907</v>
      </c>
      <c r="O902" s="1" cm="1">
        <f t="array" ref="O902">(G902/$G$4)/SUMPRODUCT($F902:$L902/$F$4:$L$4)*100</f>
        <v>0</v>
      </c>
      <c r="P902" s="1" cm="1">
        <f t="array" ref="P902">(H902/$H$4)/SUMPRODUCT($F902:$L902/$F$4:$L$4)*100</f>
        <v>0</v>
      </c>
      <c r="Q902" s="1" cm="1">
        <f t="array" ref="Q902">(I902/$I$4)/SUMPRODUCT($F902:$L902/$F$4:$L$4)*100</f>
        <v>0</v>
      </c>
      <c r="R902" s="1" cm="1">
        <f t="array" ref="R902">(J902/$J$4)/SUMPRODUCT($F902:$L902/$F$4:$L$4)*100</f>
        <v>2.48945028006633</v>
      </c>
      <c r="S902" s="1" cm="1">
        <f t="array" ref="S902">(K902/$K$4)/SUMPRODUCT($F902:$L902/$F$4:$L$4)*100</f>
        <v>1.25578525414294</v>
      </c>
      <c r="T902" s="1" cm="1">
        <f t="array" ref="T902">(L902/$L$4)/SUMPRODUCT($F902:$L902/$F$4:$L$4)*100</f>
        <v>0</v>
      </c>
      <c r="U902" s="1">
        <f t="shared" si="287"/>
        <v>100</v>
      </c>
      <c r="V902" s="1">
        <f t="shared" si="288"/>
        <v>4.14285714285714</v>
      </c>
      <c r="W902" s="1">
        <f t="shared" si="289"/>
        <v>2.88</v>
      </c>
      <c r="X902" s="1">
        <f t="shared" si="290"/>
        <v>1.2992</v>
      </c>
      <c r="Y902" s="1">
        <f t="shared" si="291"/>
        <v>0</v>
      </c>
      <c r="Z902" s="1">
        <f t="shared" si="292"/>
        <v>0</v>
      </c>
      <c r="AA902" s="1">
        <f t="shared" si="293"/>
        <v>0</v>
      </c>
      <c r="AB902" s="1">
        <f t="shared" si="294"/>
        <v>0</v>
      </c>
      <c r="AC902" s="1">
        <f t="shared" si="295"/>
        <v>0</v>
      </c>
      <c r="AD902" s="1">
        <f t="shared" si="296"/>
        <v>0</v>
      </c>
      <c r="AE902" s="1">
        <f t="shared" si="297"/>
        <v>0</v>
      </c>
      <c r="AF902" s="1">
        <f t="shared" si="298"/>
        <v>0</v>
      </c>
      <c r="AG902" s="1">
        <f t="shared" si="299"/>
        <v>0</v>
      </c>
      <c r="AH902" s="7">
        <f t="shared" si="300"/>
        <v>0.0374523553420927</v>
      </c>
      <c r="AI902" s="7" cm="1">
        <f t="array" ref="AI902">SQRT(SUMPRODUCT(N902:T902/100,(1-($N$4:$T$4/(SUMPRODUCT(N902:T902,$N$4:$T$4)/100)))^2))</f>
        <v>0.0155247099313872</v>
      </c>
      <c r="AJ902" s="7" cm="1">
        <f t="array" ref="AJ902">SUMPRODUCT(N902:T902,$N$3:$T$3)/100</f>
        <v>1.90024894502801</v>
      </c>
      <c r="AK902" s="7" cm="1">
        <f t="array" ref="AK902">SUMPRODUCT(N902:T902/100,($N$3:$T$3-(SUMPRODUCT(N902:T902,$N$3:$T$3)/100))^2)</f>
        <v>2.42747665309711e-6</v>
      </c>
      <c r="AL902" s="7" cm="1">
        <f t="array" ref="AL902">SUMPRODUCT(N902:T902/100,($N$2:$T$2-(SUMPRODUCT(N902:T902,$N$2:$T$2)/100))^2)</f>
        <v>0.627505556765171</v>
      </c>
      <c r="AM902" s="7" cm="1">
        <f t="array" ref="AM902">SUMPRODUCT(N902:T902,$N$2:$T$2)/100</f>
        <v>10.8872005294093</v>
      </c>
      <c r="AN902" s="1" cm="1">
        <f t="array" ref="AN902">SUMPRODUCT(N902:T902,$N$1:$T$1)/100</f>
        <v>1097.97673141741</v>
      </c>
      <c r="AO902" s="1" cm="1">
        <f t="array" ref="AO902">-8.314*SUMPRODUCT((N902:T902/100)*LN(N902:T902/100+0.000000000001))</f>
        <v>1.52687478670738</v>
      </c>
      <c r="AP902" s="1" cm="1">
        <f t="array" ref="AP902">SUMPRODUCT((N902:T902/100)^2)</f>
        <v>0.92727540416663</v>
      </c>
      <c r="AQ902" s="1" cm="1">
        <f t="array" ref="AQ902">1/SUMPRODUCT((N902:T902/100)^2)</f>
        <v>1.07842825929232</v>
      </c>
      <c r="AR902" s="1" t="s">
        <v>54</v>
      </c>
      <c r="AS902" s="6">
        <f t="shared" si="301"/>
        <v>0</v>
      </c>
      <c r="AT902" s="1">
        <v>949.85</v>
      </c>
      <c r="AU902" s="1">
        <v>1</v>
      </c>
      <c r="AV902" s="1">
        <v>0</v>
      </c>
      <c r="AW902" s="1">
        <v>499.85</v>
      </c>
      <c r="AX902" s="1">
        <v>4</v>
      </c>
      <c r="AY902" s="5">
        <f t="shared" si="302"/>
        <v>0</v>
      </c>
      <c r="AZ902" s="1">
        <f t="shared" si="303"/>
        <v>0</v>
      </c>
      <c r="BA902" s="1">
        <f t="shared" si="304"/>
        <v>1999.4</v>
      </c>
      <c r="BB902" s="1">
        <f t="shared" si="305"/>
        <v>450</v>
      </c>
      <c r="BC902" s="1" t="s">
        <v>51</v>
      </c>
      <c r="BD902" s="1">
        <v>185</v>
      </c>
      <c r="BE902" s="1" t="s">
        <v>52</v>
      </c>
      <c r="BF902" s="1" t="s">
        <v>52</v>
      </c>
      <c r="BG902" s="1">
        <v>40</v>
      </c>
      <c r="BH902" s="1">
        <f t="shared" si="306"/>
        <v>-0.345098060998327</v>
      </c>
      <c r="BI902" s="1">
        <f t="shared" si="307"/>
        <v>0.895908299174609</v>
      </c>
    </row>
    <row r="903" spans="1:61">
      <c r="A903" s="1">
        <v>341</v>
      </c>
      <c r="B903" s="1" t="s">
        <v>65</v>
      </c>
      <c r="C903" s="1" t="str">
        <f>_xlfn.XLOOKUP(A903,All!$A:$A,All!$C:$C,"")</f>
        <v>Cu-Ni-Si</v>
      </c>
      <c r="D903" s="1">
        <v>0</v>
      </c>
      <c r="E903" s="1" t="s">
        <v>1344</v>
      </c>
      <c r="F903" s="1">
        <f t="shared" ref="F903:F966" si="308">100-SUM(G903:L903)</f>
        <v>97.12</v>
      </c>
      <c r="G903" s="1">
        <v>0</v>
      </c>
      <c r="H903" s="1">
        <v>0</v>
      </c>
      <c r="I903" s="1">
        <v>0</v>
      </c>
      <c r="J903" s="1">
        <v>2.32</v>
      </c>
      <c r="K903" s="1">
        <v>0.56</v>
      </c>
      <c r="L903" s="1">
        <v>0</v>
      </c>
      <c r="M903" s="1" t="s">
        <v>1345</v>
      </c>
      <c r="N903" s="1" cm="1">
        <f t="array" ref="N903">(F903/$F$4)/SUMPRODUCT($F903:$L903/$F$4:$L$4)*100</f>
        <v>96.2547644657907</v>
      </c>
      <c r="O903" s="1" cm="1">
        <f t="array" ref="O903">(G903/$G$4)/SUMPRODUCT($F903:$L903/$F$4:$L$4)*100</f>
        <v>0</v>
      </c>
      <c r="P903" s="1" cm="1">
        <f t="array" ref="P903">(H903/$H$4)/SUMPRODUCT($F903:$L903/$F$4:$L$4)*100</f>
        <v>0</v>
      </c>
      <c r="Q903" s="1" cm="1">
        <f t="array" ref="Q903">(I903/$I$4)/SUMPRODUCT($F903:$L903/$F$4:$L$4)*100</f>
        <v>0</v>
      </c>
      <c r="R903" s="1" cm="1">
        <f t="array" ref="R903">(J903/$J$4)/SUMPRODUCT($F903:$L903/$F$4:$L$4)*100</f>
        <v>2.48945028006633</v>
      </c>
      <c r="S903" s="1" cm="1">
        <f t="array" ref="S903">(K903/$K$4)/SUMPRODUCT($F903:$L903/$F$4:$L$4)*100</f>
        <v>1.25578525414294</v>
      </c>
      <c r="T903" s="1" cm="1">
        <f t="array" ref="T903">(L903/$L$4)/SUMPRODUCT($F903:$L903/$F$4:$L$4)*100</f>
        <v>0</v>
      </c>
      <c r="U903" s="1">
        <f t="shared" ref="U903:U966" si="309">SUM(N903:T903)</f>
        <v>100</v>
      </c>
      <c r="V903" s="1">
        <f t="shared" ref="V903:V966" si="310">IF(K903&lt;&gt;0,J903/(K903),0)</f>
        <v>4.14285714285714</v>
      </c>
      <c r="W903" s="1">
        <f t="shared" ref="W903:W966" si="311">J903+K903</f>
        <v>2.88</v>
      </c>
      <c r="X903" s="1">
        <f t="shared" ref="X903:X966" si="312">J903*K903</f>
        <v>1.2992</v>
      </c>
      <c r="Y903" s="1">
        <f t="shared" ref="Y903:Y966" si="313">IF(J903+K903&lt;&gt;0,I903/(J903+K903),0)</f>
        <v>0</v>
      </c>
      <c r="Z903" s="1">
        <f t="shared" ref="Z903:Z966" si="314">IF(J903+K903&lt;&gt;0,L903/(J903+K903),0)</f>
        <v>0</v>
      </c>
      <c r="AA903" s="1">
        <f t="shared" ref="AA903:AA966" si="315">IF(L903&lt;&gt;0,H903/(L903),0)</f>
        <v>0</v>
      </c>
      <c r="AB903" s="1">
        <f t="shared" ref="AB903:AB966" si="316">H903+L903</f>
        <v>0</v>
      </c>
      <c r="AC903" s="1">
        <f t="shared" ref="AC903:AC966" si="317">H903*L903</f>
        <v>0</v>
      </c>
      <c r="AD903" s="1">
        <f t="shared" ref="AD903:AD966" si="318">IF(H903&lt;&gt;0,P903/(H903),0)</f>
        <v>0</v>
      </c>
      <c r="AE903" s="1">
        <f t="shared" ref="AE903:AE966" si="319">IF(J903+K903&lt;&gt;0,H903/(J903+K903),0)</f>
        <v>0</v>
      </c>
      <c r="AF903" s="1">
        <f t="shared" ref="AF903:AF966" si="320">IF(H903&lt;&gt;0,(J903+K903)/(H903),0)</f>
        <v>0</v>
      </c>
      <c r="AG903" s="1">
        <f t="shared" ref="AG903:AG966" si="321">(J903+K903)*H903</f>
        <v>0</v>
      </c>
      <c r="AH903" s="7">
        <f t="shared" ref="AH903:AH966" si="322">(100-N903)%</f>
        <v>0.0374523553420927</v>
      </c>
      <c r="AI903" s="7" cm="1">
        <f t="array" ref="AI903">SQRT(SUMPRODUCT(N903:T903/100,(1-($N$4:$T$4/(SUMPRODUCT(N903:T903,$N$4:$T$4)/100)))^2))</f>
        <v>0.0155247099313872</v>
      </c>
      <c r="AJ903" s="7" cm="1">
        <f t="array" ref="AJ903">SUMPRODUCT(N903:T903,$N$3:$T$3)/100</f>
        <v>1.90024894502801</v>
      </c>
      <c r="AK903" s="7" cm="1">
        <f t="array" ref="AK903">SUMPRODUCT(N903:T903/100,($N$3:$T$3-(SUMPRODUCT(N903:T903,$N$3:$T$3)/100))^2)</f>
        <v>2.42747665309711e-6</v>
      </c>
      <c r="AL903" s="7" cm="1">
        <f t="array" ref="AL903">SUMPRODUCT(N903:T903/100,($N$2:$T$2-(SUMPRODUCT(N903:T903,$N$2:$T$2)/100))^2)</f>
        <v>0.627505556765171</v>
      </c>
      <c r="AM903" s="7" cm="1">
        <f t="array" ref="AM903">SUMPRODUCT(N903:T903,$N$2:$T$2)/100</f>
        <v>10.8872005294093</v>
      </c>
      <c r="AN903" s="1" cm="1">
        <f t="array" ref="AN903">SUMPRODUCT(N903:T903,$N$1:$T$1)/100</f>
        <v>1097.97673141741</v>
      </c>
      <c r="AO903" s="1" cm="1">
        <f t="array" ref="AO903">-8.314*SUMPRODUCT((N903:T903/100)*LN(N903:T903/100+0.000000000001))</f>
        <v>1.52687478670738</v>
      </c>
      <c r="AP903" s="1" cm="1">
        <f t="array" ref="AP903">SUMPRODUCT((N903:T903/100)^2)</f>
        <v>0.92727540416663</v>
      </c>
      <c r="AQ903" s="1" cm="1">
        <f t="array" ref="AQ903">1/SUMPRODUCT((N903:T903/100)^2)</f>
        <v>1.07842825929232</v>
      </c>
      <c r="AR903" s="1" t="s">
        <v>54</v>
      </c>
      <c r="AS903" s="6">
        <f t="shared" ref="AS903:AS966" si="323">IF(AR903="Solution ==&gt; Quenching ==&gt; Deformation ==&gt; Aging ==&gt; Secondary TMP ==&gt; Secondary Aging",2,IF(AR903="Solution ==&gt; Quenching ==&gt; Deformation ==&gt; Aging",1,IF(AR903="Solution ==&gt; Quenching ==&gt; Aging",0,"")))</f>
        <v>0</v>
      </c>
      <c r="AT903" s="1">
        <v>949.85</v>
      </c>
      <c r="AU903" s="1">
        <v>1</v>
      </c>
      <c r="AV903" s="1">
        <v>0</v>
      </c>
      <c r="AW903" s="1">
        <v>499.85</v>
      </c>
      <c r="AX903" s="1">
        <v>2</v>
      </c>
      <c r="AY903" s="5">
        <f t="shared" ref="AY903:AY966" si="324">AV903%*AW903</f>
        <v>0</v>
      </c>
      <c r="AZ903" s="1">
        <f t="shared" ref="AZ903:AZ966" si="325">AV903%*AX903</f>
        <v>0</v>
      </c>
      <c r="BA903" s="1">
        <f t="shared" ref="BA903:BA966" si="326">AW903*AX903</f>
        <v>999.7</v>
      </c>
      <c r="BB903" s="1">
        <f t="shared" ref="BB903:BB966" si="327">AT903-AW903</f>
        <v>450</v>
      </c>
      <c r="BC903" s="1" t="s">
        <v>51</v>
      </c>
      <c r="BD903" s="1">
        <v>186</v>
      </c>
      <c r="BE903" s="1" t="s">
        <v>52</v>
      </c>
      <c r="BF903" s="1" t="s">
        <v>52</v>
      </c>
      <c r="BG903" s="1">
        <v>40</v>
      </c>
      <c r="BH903" s="1">
        <f t="shared" ref="BH903:BH966" si="328">IF(OR(BD903="",BG903=""),"",((BD903-AVERAGE($BD$6:$BD$1143))/_xlfn.STDEV.S($BD$6:$BD$1143))-$BJ$1*((AVERAGE($BG$6:$BG$1143)-BG903)/_xlfn.STDEV.S($BG$6:$BG$1143)))</f>
        <v>-0.332237135939762</v>
      </c>
      <c r="BI903" s="1">
        <f t="shared" ref="BI903:BI966" si="329">SQRT((1-(BD903-MIN($BD$6:$BD$1143))/(MAX($BD$6:$BD$1143)-MIN($BD$6:$BD$1143)))^2+(1-(BG903-MIN($BG$6:$BG$1143))/(MAX($BG$6:$BG$1143)-MIN($BG$6:$BG$1143)))^2)</f>
        <v>0.893800025847912</v>
      </c>
    </row>
    <row r="904" spans="1:61">
      <c r="A904" s="1">
        <v>376</v>
      </c>
      <c r="B904" s="1" t="s">
        <v>90</v>
      </c>
      <c r="C904" s="1" t="str">
        <f>_xlfn.XLOOKUP(A904,All!$A:$A,All!$C:$C,"")</f>
        <v>Cu-Ni-Si</v>
      </c>
      <c r="D904" s="1">
        <v>0</v>
      </c>
      <c r="E904" s="1" t="s">
        <v>1344</v>
      </c>
      <c r="F904" s="1">
        <f t="shared" si="308"/>
        <v>97.4</v>
      </c>
      <c r="G904" s="1">
        <v>0</v>
      </c>
      <c r="H904" s="1">
        <v>0</v>
      </c>
      <c r="I904" s="1">
        <v>0</v>
      </c>
      <c r="J904" s="1">
        <v>2.1</v>
      </c>
      <c r="K904" s="1">
        <v>0.5</v>
      </c>
      <c r="L904" s="1">
        <v>0</v>
      </c>
      <c r="M904" s="1" t="s">
        <v>1345</v>
      </c>
      <c r="N904" s="1" cm="1">
        <f t="array" ref="N904">(F904/$F$4)/SUMPRODUCT($F904:$L904/$F$4:$L$4)*100</f>
        <v>96.622236361127</v>
      </c>
      <c r="O904" s="1" cm="1">
        <f t="array" ref="O904">(G904/$G$4)/SUMPRODUCT($F904:$L904/$F$4:$L$4)*100</f>
        <v>0</v>
      </c>
      <c r="P904" s="1" cm="1">
        <f t="array" ref="P904">(H904/$H$4)/SUMPRODUCT($F904:$L904/$F$4:$L$4)*100</f>
        <v>0</v>
      </c>
      <c r="Q904" s="1" cm="1">
        <f t="array" ref="Q904">(I904/$I$4)/SUMPRODUCT($F904:$L904/$F$4:$L$4)*100</f>
        <v>0</v>
      </c>
      <c r="R904" s="1" cm="1">
        <f t="array" ref="R904">(J904/$J$4)/SUMPRODUCT($F904:$L904/$F$4:$L$4)*100</f>
        <v>2.25548183159096</v>
      </c>
      <c r="S904" s="1" cm="1">
        <f t="array" ref="S904">(K904/$K$4)/SUMPRODUCT($F904:$L904/$F$4:$L$4)*100</f>
        <v>1.12228180728205</v>
      </c>
      <c r="T904" s="1" cm="1">
        <f t="array" ref="T904">(L904/$L$4)/SUMPRODUCT($F904:$L904/$F$4:$L$4)*100</f>
        <v>0</v>
      </c>
      <c r="U904" s="1">
        <f t="shared" si="309"/>
        <v>100</v>
      </c>
      <c r="V904" s="1">
        <f t="shared" si="310"/>
        <v>4.2</v>
      </c>
      <c r="W904" s="1">
        <f t="shared" si="311"/>
        <v>2.6</v>
      </c>
      <c r="X904" s="1">
        <f t="shared" si="312"/>
        <v>1.05</v>
      </c>
      <c r="Y904" s="1">
        <f t="shared" si="313"/>
        <v>0</v>
      </c>
      <c r="Z904" s="1">
        <f t="shared" si="314"/>
        <v>0</v>
      </c>
      <c r="AA904" s="1">
        <f t="shared" si="315"/>
        <v>0</v>
      </c>
      <c r="AB904" s="1">
        <f t="shared" si="316"/>
        <v>0</v>
      </c>
      <c r="AC904" s="1">
        <f t="shared" si="317"/>
        <v>0</v>
      </c>
      <c r="AD904" s="1">
        <f t="shared" si="318"/>
        <v>0</v>
      </c>
      <c r="AE904" s="1">
        <f t="shared" si="319"/>
        <v>0</v>
      </c>
      <c r="AF904" s="1">
        <f t="shared" si="320"/>
        <v>0</v>
      </c>
      <c r="AG904" s="1">
        <f t="shared" si="321"/>
        <v>0</v>
      </c>
      <c r="AH904" s="7">
        <f t="shared" si="322"/>
        <v>0.0337776363887301</v>
      </c>
      <c r="AI904" s="7" cm="1">
        <f t="array" ref="AI904">SQRT(SUMPRODUCT(N904:T904/100,(1-($N$4:$T$4/(SUMPRODUCT(N904:T904,$N$4:$T$4)/100)))^2))</f>
        <v>0.0147008672064898</v>
      </c>
      <c r="AJ904" s="7" cm="1">
        <f t="array" ref="AJ904">SUMPRODUCT(N904:T904,$N$3:$T$3)/100</f>
        <v>1.90022554818316</v>
      </c>
      <c r="AK904" s="7" cm="1">
        <f t="array" ref="AK904">SUMPRODUCT(N904:T904/100,($N$3:$T$3-(SUMPRODUCT(N904:T904,$N$3:$T$3)/100))^2)</f>
        <v>2.2046098486646e-6</v>
      </c>
      <c r="AL904" s="7" cm="1">
        <f t="array" ref="AL904">SUMPRODUCT(N904:T904/100,($N$2:$T$2-(SUMPRODUCT(N904:T904,$N$2:$T$2)/100))^2)</f>
        <v>0.562248752708814</v>
      </c>
      <c r="AM904" s="7" cm="1">
        <f t="array" ref="AM904">SUMPRODUCT(N904:T904,$N$2:$T$2)/100</f>
        <v>10.8988854551743</v>
      </c>
      <c r="AN904" s="1" cm="1">
        <f t="array" ref="AN904">SUMPRODUCT(N904:T904,$N$1:$T$1)/100</f>
        <v>1096.67042542467</v>
      </c>
      <c r="AO904" s="1" cm="1">
        <f t="array" ref="AO904">-8.314*SUMPRODUCT((N904:T904/100)*LN(N904:T904/100+0.000000000001))</f>
        <v>1.40600070243477</v>
      </c>
      <c r="AP904" s="1" cm="1">
        <f t="array" ref="AP904">SUMPRODUCT((N904:T904/100)^2)</f>
        <v>0.934220327417308</v>
      </c>
      <c r="AQ904" s="1" cm="1">
        <f t="array" ref="AQ904">1/SUMPRODUCT((N904:T904/100)^2)</f>
        <v>1.0704113051838</v>
      </c>
      <c r="AR904" s="1" t="s">
        <v>54</v>
      </c>
      <c r="AS904" s="6">
        <f t="shared" si="323"/>
        <v>0</v>
      </c>
      <c r="AT904" s="1">
        <v>949.85</v>
      </c>
      <c r="AU904" s="1">
        <v>1</v>
      </c>
      <c r="AV904" s="1">
        <v>0</v>
      </c>
      <c r="AW904" s="1">
        <v>449.85</v>
      </c>
      <c r="AX904" s="1">
        <v>4</v>
      </c>
      <c r="AY904" s="5">
        <f t="shared" si="324"/>
        <v>0</v>
      </c>
      <c r="AZ904" s="1">
        <f t="shared" si="325"/>
        <v>0</v>
      </c>
      <c r="BA904" s="1">
        <f t="shared" si="326"/>
        <v>1799.4</v>
      </c>
      <c r="BB904" s="1">
        <f t="shared" si="327"/>
        <v>500</v>
      </c>
      <c r="BC904" s="1" t="s">
        <v>51</v>
      </c>
      <c r="BD904" s="1">
        <v>191</v>
      </c>
      <c r="BE904" s="1" t="s">
        <v>52</v>
      </c>
      <c r="BF904" s="1" t="s">
        <v>52</v>
      </c>
      <c r="BG904" s="1">
        <v>40</v>
      </c>
      <c r="BH904" s="1">
        <f t="shared" si="328"/>
        <v>-0.267932510646936</v>
      </c>
      <c r="BI904" s="1">
        <f t="shared" si="329"/>
        <v>0.883342967623177</v>
      </c>
    </row>
    <row r="905" spans="1:61">
      <c r="A905" s="1">
        <v>431</v>
      </c>
      <c r="B905" s="1" t="s">
        <v>84</v>
      </c>
      <c r="C905" s="1" t="str">
        <f>_xlfn.XLOOKUP(A905,All!$A:$A,All!$C:$C,"")</f>
        <v>Cu-Ni-Si</v>
      </c>
      <c r="D905" s="1">
        <v>0</v>
      </c>
      <c r="E905" s="1" t="s">
        <v>1344</v>
      </c>
      <c r="F905" s="1">
        <f t="shared" si="308"/>
        <v>96.5</v>
      </c>
      <c r="G905" s="1">
        <v>0</v>
      </c>
      <c r="H905" s="1">
        <v>0</v>
      </c>
      <c r="I905" s="1">
        <v>0</v>
      </c>
      <c r="J905" s="1">
        <v>2.8</v>
      </c>
      <c r="K905" s="1">
        <v>0.7</v>
      </c>
      <c r="L905" s="1">
        <v>0</v>
      </c>
      <c r="M905" s="1" t="s">
        <v>1345</v>
      </c>
      <c r="N905" s="1" cm="1">
        <f t="array" ref="N905">(F905/$F$4)/SUMPRODUCT($F905:$L905/$F$4:$L$4)*100</f>
        <v>95.4355515178694</v>
      </c>
      <c r="O905" s="1" cm="1">
        <f t="array" ref="O905">(G905/$G$4)/SUMPRODUCT($F905:$L905/$F$4:$L$4)*100</f>
        <v>0</v>
      </c>
      <c r="P905" s="1" cm="1">
        <f t="array" ref="P905">(H905/$H$4)/SUMPRODUCT($F905:$L905/$F$4:$L$4)*100</f>
        <v>0</v>
      </c>
      <c r="Q905" s="1" cm="1">
        <f t="array" ref="Q905">(I905/$I$4)/SUMPRODUCT($F905:$L905/$F$4:$L$4)*100</f>
        <v>0</v>
      </c>
      <c r="R905" s="1" cm="1">
        <f t="array" ref="R905">(J905/$J$4)/SUMPRODUCT($F905:$L905/$F$4:$L$4)*100</f>
        <v>2.99807722768445</v>
      </c>
      <c r="S905" s="1" cm="1">
        <f t="array" ref="S905">(K905/$K$4)/SUMPRODUCT($F905:$L905/$F$4:$L$4)*100</f>
        <v>1.56637125444618</v>
      </c>
      <c r="T905" s="1" cm="1">
        <f t="array" ref="T905">(L905/$L$4)/SUMPRODUCT($F905:$L905/$F$4:$L$4)*100</f>
        <v>0</v>
      </c>
      <c r="U905" s="1">
        <f t="shared" si="309"/>
        <v>100</v>
      </c>
      <c r="V905" s="1">
        <f t="shared" si="310"/>
        <v>4</v>
      </c>
      <c r="W905" s="1">
        <f t="shared" si="311"/>
        <v>3.5</v>
      </c>
      <c r="X905" s="1">
        <f t="shared" si="312"/>
        <v>1.96</v>
      </c>
      <c r="Y905" s="1">
        <f t="shared" si="313"/>
        <v>0</v>
      </c>
      <c r="Z905" s="1">
        <f t="shared" si="314"/>
        <v>0</v>
      </c>
      <c r="AA905" s="1">
        <f t="shared" si="315"/>
        <v>0</v>
      </c>
      <c r="AB905" s="1">
        <f t="shared" si="316"/>
        <v>0</v>
      </c>
      <c r="AC905" s="1">
        <f t="shared" si="317"/>
        <v>0</v>
      </c>
      <c r="AD905" s="1">
        <f t="shared" si="318"/>
        <v>0</v>
      </c>
      <c r="AE905" s="1">
        <f t="shared" si="319"/>
        <v>0</v>
      </c>
      <c r="AF905" s="1">
        <f t="shared" si="320"/>
        <v>0</v>
      </c>
      <c r="AG905" s="1">
        <f t="shared" si="321"/>
        <v>0</v>
      </c>
      <c r="AH905" s="7">
        <f t="shared" si="322"/>
        <v>0.0456444848213063</v>
      </c>
      <c r="AI905" s="7" cm="1">
        <f t="array" ref="AI905">SQRT(SUMPRODUCT(N905:T905/100,(1-($N$4:$T$4/(SUMPRODUCT(N905:T905,$N$4:$T$4)/100)))^2))</f>
        <v>0.0172703874740949</v>
      </c>
      <c r="AJ905" s="7" cm="1">
        <f t="array" ref="AJ905">SUMPRODUCT(N905:T905,$N$3:$T$3)/100</f>
        <v>1.90029980772277</v>
      </c>
      <c r="AK905" s="7" cm="1">
        <f t="array" ref="AK905">SUMPRODUCT(N905:T905/100,($N$3:$T$3-(SUMPRODUCT(N905:T905,$N$3:$T$3)/100))^2)</f>
        <v>2.90819255705286e-6</v>
      </c>
      <c r="AL905" s="7" cm="1">
        <f t="array" ref="AL905">SUMPRODUCT(N905:T905/100,($N$2:$T$2-(SUMPRODUCT(N905:T905,$N$2:$T$2)/100))^2)</f>
        <v>0.778007054822778</v>
      </c>
      <c r="AM905" s="7" cm="1">
        <f t="array" ref="AM905">SUMPRODUCT(N905:T905,$N$2:$T$2)/100</f>
        <v>10.8603732399119</v>
      </c>
      <c r="AN905" s="1" cm="1">
        <f t="array" ref="AN905">SUMPRODUCT(N905:T905,$N$1:$T$1)/100</f>
        <v>1100.88359207379</v>
      </c>
      <c r="AO905" s="1" cm="1">
        <f t="array" ref="AO905">-8.314*SUMPRODUCT((N905:T905/100)*LN(N905:T905/100+0.000000000001))</f>
        <v>1.78617874543697</v>
      </c>
      <c r="AP905" s="1" cm="1">
        <f t="array" ref="AP905">SUMPRODUCT((N905:T905/100)^2)</f>
        <v>0.911938647948981</v>
      </c>
      <c r="AQ905" s="1" cm="1">
        <f t="array" ref="AQ905">1/SUMPRODUCT((N905:T905/100)^2)</f>
        <v>1.09656499617499</v>
      </c>
      <c r="AR905" s="1" t="s">
        <v>55</v>
      </c>
      <c r="AS905" s="6">
        <f t="shared" si="323"/>
        <v>2</v>
      </c>
      <c r="AT905" s="1">
        <v>949.85</v>
      </c>
      <c r="AU905" s="1">
        <v>2</v>
      </c>
      <c r="AV905" s="1">
        <v>75</v>
      </c>
      <c r="AW905" s="1">
        <v>499.85</v>
      </c>
      <c r="AX905" s="1">
        <v>10</v>
      </c>
      <c r="AY905" s="5">
        <f t="shared" si="324"/>
        <v>374.8875</v>
      </c>
      <c r="AZ905" s="1">
        <f t="shared" si="325"/>
        <v>7.5</v>
      </c>
      <c r="BA905" s="1">
        <f t="shared" si="326"/>
        <v>4998.5</v>
      </c>
      <c r="BB905" s="1">
        <f t="shared" si="327"/>
        <v>450</v>
      </c>
      <c r="BC905" s="1" t="s">
        <v>56</v>
      </c>
      <c r="BD905" s="1">
        <v>192</v>
      </c>
      <c r="BE905" s="1" t="s">
        <v>52</v>
      </c>
      <c r="BF905" s="1" t="s">
        <v>52</v>
      </c>
      <c r="BG905" s="1">
        <v>40</v>
      </c>
      <c r="BH905" s="1">
        <f t="shared" si="328"/>
        <v>-0.255071585588371</v>
      </c>
      <c r="BI905" s="1">
        <f t="shared" si="329"/>
        <v>0.881268697770986</v>
      </c>
    </row>
    <row r="906" spans="1:61">
      <c r="A906" s="1">
        <v>32</v>
      </c>
      <c r="B906" s="1" t="s">
        <v>53</v>
      </c>
      <c r="C906" s="1" t="str">
        <f>_xlfn.XLOOKUP(A906,All!$A:$A,All!$C:$C,"")</f>
        <v>Cu-Ni-Si</v>
      </c>
      <c r="D906" s="1">
        <v>0</v>
      </c>
      <c r="E906" s="1" t="s">
        <v>1344</v>
      </c>
      <c r="F906" s="1">
        <f t="shared" si="308"/>
        <v>96.075</v>
      </c>
      <c r="G906" s="1">
        <v>0</v>
      </c>
      <c r="H906" s="1">
        <v>0</v>
      </c>
      <c r="I906" s="1">
        <v>0</v>
      </c>
      <c r="J906" s="1">
        <v>3.3</v>
      </c>
      <c r="K906" s="1">
        <v>0.625</v>
      </c>
      <c r="L906" s="1">
        <v>0</v>
      </c>
      <c r="M906" s="1" t="s">
        <v>1345</v>
      </c>
      <c r="N906" s="1" cm="1">
        <f t="array" ref="N906">(F906/$F$4)/SUMPRODUCT($F906:$L906/$F$4:$L$4)*100</f>
        <v>95.0654022578074</v>
      </c>
      <c r="O906" s="1" cm="1">
        <f t="array" ref="O906">(G906/$G$4)/SUMPRODUCT($F906:$L906/$F$4:$L$4)*100</f>
        <v>0</v>
      </c>
      <c r="P906" s="1" cm="1">
        <f t="array" ref="P906">(H906/$H$4)/SUMPRODUCT($F906:$L906/$F$4:$L$4)*100</f>
        <v>0</v>
      </c>
      <c r="Q906" s="1" cm="1">
        <f t="array" ref="Q906">(I906/$I$4)/SUMPRODUCT($F906:$L906/$F$4:$L$4)*100</f>
        <v>0</v>
      </c>
      <c r="R906" s="1" cm="1">
        <f t="array" ref="R906">(J906/$J$4)/SUMPRODUCT($F906:$L906/$F$4:$L$4)*100</f>
        <v>3.53531362502622</v>
      </c>
      <c r="S906" s="1" cm="1">
        <f t="array" ref="S906">(K906/$K$4)/SUMPRODUCT($F906:$L906/$F$4:$L$4)*100</f>
        <v>1.39928411716639</v>
      </c>
      <c r="T906" s="1" cm="1">
        <f t="array" ref="T906">(L906/$L$4)/SUMPRODUCT($F906:$L906/$F$4:$L$4)*100</f>
        <v>0</v>
      </c>
      <c r="U906" s="1">
        <f t="shared" si="309"/>
        <v>100</v>
      </c>
      <c r="V906" s="1">
        <f t="shared" si="310"/>
        <v>5.28</v>
      </c>
      <c r="W906" s="1">
        <f t="shared" si="311"/>
        <v>3.925</v>
      </c>
      <c r="X906" s="1">
        <f t="shared" si="312"/>
        <v>2.0625</v>
      </c>
      <c r="Y906" s="1">
        <f t="shared" si="313"/>
        <v>0</v>
      </c>
      <c r="Z906" s="1">
        <f t="shared" si="314"/>
        <v>0</v>
      </c>
      <c r="AA906" s="1">
        <f t="shared" si="315"/>
        <v>0</v>
      </c>
      <c r="AB906" s="1">
        <f t="shared" si="316"/>
        <v>0</v>
      </c>
      <c r="AC906" s="1">
        <f t="shared" si="317"/>
        <v>0</v>
      </c>
      <c r="AD906" s="1">
        <f t="shared" si="318"/>
        <v>0</v>
      </c>
      <c r="AE906" s="1">
        <f t="shared" si="319"/>
        <v>0</v>
      </c>
      <c r="AF906" s="1">
        <f t="shared" si="320"/>
        <v>0</v>
      </c>
      <c r="AG906" s="1">
        <f t="shared" si="321"/>
        <v>0</v>
      </c>
      <c r="AH906" s="7">
        <f t="shared" si="322"/>
        <v>0.0493459774219261</v>
      </c>
      <c r="AI906" s="7" cm="1">
        <f t="array" ref="AI906">SQRT(SUMPRODUCT(N906:T906/100,(1-($N$4:$T$4/(SUMPRODUCT(N906:T906,$N$4:$T$4)/100)))^2))</f>
        <v>0.0165586367170808</v>
      </c>
      <c r="AJ906" s="7" cm="1">
        <f t="array" ref="AJ906">SUMPRODUCT(N906:T906,$N$3:$T$3)/100</f>
        <v>1.9003535313625</v>
      </c>
      <c r="AK906" s="7" cm="1">
        <f t="array" ref="AK906">SUMPRODUCT(N906:T906/100,($N$3:$T$3-(SUMPRODUCT(N906:T906,$N$3:$T$3)/100))^2)</f>
        <v>3.41032920075327e-6</v>
      </c>
      <c r="AL906" s="7" cm="1">
        <f t="array" ref="AL906">SUMPRODUCT(N906:T906/100,($N$2:$T$2-(SUMPRODUCT(N906:T906,$N$2:$T$2)/100))^2)</f>
        <v>0.703232657333769</v>
      </c>
      <c r="AM906" s="7" cm="1">
        <f t="array" ref="AM906">SUMPRODUCT(N906:T906,$N$2:$T$2)/100</f>
        <v>10.8666969755481</v>
      </c>
      <c r="AN906" s="1" cm="1">
        <f t="array" ref="AN906">SUMPRODUCT(N906:T906,$N$1:$T$1)/100</f>
        <v>1102.32305662949</v>
      </c>
      <c r="AO906" s="1" cm="1">
        <f t="array" ref="AO906">-8.314*SUMPRODUCT((N906:T906/100)*LN(N906:T906/100+0.000000000001))</f>
        <v>1.87904294749731</v>
      </c>
      <c r="AP906" s="1" cm="1">
        <f t="array" ref="AP906">SUMPRODUCT((N906:T906/100)^2)</f>
        <v>0.905188714490658</v>
      </c>
      <c r="AQ906" s="1" cm="1">
        <f t="array" ref="AQ906">1/SUMPRODUCT((N906:T906/100)^2)</f>
        <v>1.10474201013729</v>
      </c>
      <c r="AR906" s="1" t="s">
        <v>54</v>
      </c>
      <c r="AS906" s="6">
        <f t="shared" si="323"/>
        <v>0</v>
      </c>
      <c r="AT906" s="1">
        <v>899.85</v>
      </c>
      <c r="AU906" s="1">
        <v>1</v>
      </c>
      <c r="AV906" s="1">
        <v>0</v>
      </c>
      <c r="AW906" s="1">
        <v>499.85</v>
      </c>
      <c r="AX906" s="1">
        <v>1</v>
      </c>
      <c r="AY906" s="5">
        <f t="shared" si="324"/>
        <v>0</v>
      </c>
      <c r="AZ906" s="1">
        <f t="shared" si="325"/>
        <v>0</v>
      </c>
      <c r="BA906" s="1">
        <f t="shared" si="326"/>
        <v>499.85</v>
      </c>
      <c r="BB906" s="1">
        <f t="shared" si="327"/>
        <v>400</v>
      </c>
      <c r="BC906" s="1" t="s">
        <v>51</v>
      </c>
      <c r="BD906" s="1">
        <v>199</v>
      </c>
      <c r="BE906" s="1" t="s">
        <v>52</v>
      </c>
      <c r="BF906" s="1" t="s">
        <v>52</v>
      </c>
      <c r="BG906" s="1">
        <v>40</v>
      </c>
      <c r="BH906" s="1">
        <f t="shared" si="328"/>
        <v>-0.165045110178415</v>
      </c>
      <c r="BI906" s="1">
        <f t="shared" si="329"/>
        <v>0.866913768550946</v>
      </c>
    </row>
    <row r="907" spans="1:61">
      <c r="A907" s="1">
        <v>67</v>
      </c>
      <c r="B907" s="1" t="s">
        <v>53</v>
      </c>
      <c r="C907" s="1" t="str">
        <f>_xlfn.XLOOKUP(A907,All!$A:$A,All!$C:$C,"")</f>
        <v>Cu-Ni-Si</v>
      </c>
      <c r="D907" s="1">
        <v>0</v>
      </c>
      <c r="E907" s="1" t="s">
        <v>1344</v>
      </c>
      <c r="F907" s="1">
        <f t="shared" si="308"/>
        <v>96.155</v>
      </c>
      <c r="G907" s="1">
        <v>0</v>
      </c>
      <c r="H907" s="1">
        <v>0</v>
      </c>
      <c r="I907" s="1">
        <v>0</v>
      </c>
      <c r="J907" s="1">
        <v>3.3</v>
      </c>
      <c r="K907" s="1">
        <v>0.545</v>
      </c>
      <c r="L907" s="1">
        <v>0</v>
      </c>
      <c r="M907" s="1" t="s">
        <v>1345</v>
      </c>
      <c r="N907" s="1" cm="1">
        <f t="array" ref="N907">(F907/$F$4)/SUMPRODUCT($F907:$L907/$F$4:$L$4)*100</f>
        <v>95.2397528033504</v>
      </c>
      <c r="O907" s="1" cm="1">
        <f t="array" ref="O907">(G907/$G$4)/SUMPRODUCT($F907:$L907/$F$4:$L$4)*100</f>
        <v>0</v>
      </c>
      <c r="P907" s="1" cm="1">
        <f t="array" ref="P907">(H907/$H$4)/SUMPRODUCT($F907:$L907/$F$4:$L$4)*100</f>
        <v>0</v>
      </c>
      <c r="Q907" s="1" cm="1">
        <f t="array" ref="Q907">(I907/$I$4)/SUMPRODUCT($F907:$L907/$F$4:$L$4)*100</f>
        <v>0</v>
      </c>
      <c r="R907" s="1" cm="1">
        <f t="array" ref="R907">(J907/$J$4)/SUMPRODUCT($F907:$L907/$F$4:$L$4)*100</f>
        <v>3.53885067235945</v>
      </c>
      <c r="S907" s="1" cm="1">
        <f t="array" ref="S907">(K907/$K$4)/SUMPRODUCT($F907:$L907/$F$4:$L$4)*100</f>
        <v>1.22139652429014</v>
      </c>
      <c r="T907" s="1" cm="1">
        <f t="array" ref="T907">(L907/$L$4)/SUMPRODUCT($F907:$L907/$F$4:$L$4)*100</f>
        <v>0</v>
      </c>
      <c r="U907" s="1">
        <f t="shared" si="309"/>
        <v>100</v>
      </c>
      <c r="V907" s="1">
        <f t="shared" si="310"/>
        <v>6.05504587155963</v>
      </c>
      <c r="W907" s="1">
        <f t="shared" si="311"/>
        <v>3.845</v>
      </c>
      <c r="X907" s="1">
        <f t="shared" si="312"/>
        <v>1.7985</v>
      </c>
      <c r="Y907" s="1">
        <f t="shared" si="313"/>
        <v>0</v>
      </c>
      <c r="Z907" s="1">
        <f t="shared" si="314"/>
        <v>0</v>
      </c>
      <c r="AA907" s="1">
        <f t="shared" si="315"/>
        <v>0</v>
      </c>
      <c r="AB907" s="1">
        <f t="shared" si="316"/>
        <v>0</v>
      </c>
      <c r="AC907" s="1">
        <f t="shared" si="317"/>
        <v>0</v>
      </c>
      <c r="AD907" s="1">
        <f t="shared" si="318"/>
        <v>0</v>
      </c>
      <c r="AE907" s="1">
        <f t="shared" si="319"/>
        <v>0</v>
      </c>
      <c r="AF907" s="1">
        <f t="shared" si="320"/>
        <v>0</v>
      </c>
      <c r="AG907" s="1">
        <f t="shared" si="321"/>
        <v>0</v>
      </c>
      <c r="AH907" s="7">
        <f t="shared" si="322"/>
        <v>0.0476024719664959</v>
      </c>
      <c r="AI907" s="7" cm="1">
        <f t="array" ref="AI907">SQRT(SUMPRODUCT(N907:T907/100,(1-($N$4:$T$4/(SUMPRODUCT(N907:T907,$N$4:$T$4)/100)))^2))</f>
        <v>0.0156169700140932</v>
      </c>
      <c r="AJ907" s="7" cm="1">
        <f t="array" ref="AJ907">SUMPRODUCT(N907:T907,$N$3:$T$3)/100</f>
        <v>1.90035388506724</v>
      </c>
      <c r="AK907" s="7" cm="1">
        <f t="array" ref="AK907">SUMPRODUCT(N907:T907/100,($N$3:$T$3-(SUMPRODUCT(N907:T907,$N$3:$T$3)/100))^2)</f>
        <v>3.41361603154687e-6</v>
      </c>
      <c r="AL907" s="7" cm="1">
        <f t="array" ref="AL907">SUMPRODUCT(N907:T907/100,($N$2:$T$2-(SUMPRODUCT(N907:T907,$N$2:$T$2)/100))^2)</f>
        <v>0.619259314941169</v>
      </c>
      <c r="AM907" s="7" cm="1">
        <f t="array" ref="AM907">SUMPRODUCT(N907:T907,$N$2:$T$2)/100</f>
        <v>10.8791137365761</v>
      </c>
      <c r="AN907" s="1" cm="1">
        <f t="array" ref="AN907">SUMPRODUCT(N907:T907,$N$1:$T$1)/100</f>
        <v>1101.75023099199</v>
      </c>
      <c r="AO907" s="1" cm="1">
        <f t="array" ref="AO907">-8.314*SUMPRODUCT((N907:T907/100)*LN(N907:T907/100+0.000000000001))</f>
        <v>1.81662350081572</v>
      </c>
      <c r="AP907" s="1" cm="1">
        <f t="array" ref="AP907">SUMPRODUCT((N907:T907/100)^2)</f>
        <v>0.90846257875941</v>
      </c>
      <c r="AQ907" s="1" cm="1">
        <f t="array" ref="AQ907">1/SUMPRODUCT((N907:T907/100)^2)</f>
        <v>1.10076080554203</v>
      </c>
      <c r="AR907" s="1" t="s">
        <v>54</v>
      </c>
      <c r="AS907" s="6">
        <f t="shared" si="323"/>
        <v>0</v>
      </c>
      <c r="AT907" s="1">
        <v>899.85</v>
      </c>
      <c r="AU907" s="1">
        <v>1</v>
      </c>
      <c r="AV907" s="1">
        <v>0</v>
      </c>
      <c r="AW907" s="1">
        <v>499.85</v>
      </c>
      <c r="AX907" s="1">
        <v>2</v>
      </c>
      <c r="AY907" s="5">
        <f t="shared" si="324"/>
        <v>0</v>
      </c>
      <c r="AZ907" s="1">
        <f t="shared" si="325"/>
        <v>0</v>
      </c>
      <c r="BA907" s="1">
        <f t="shared" si="326"/>
        <v>999.7</v>
      </c>
      <c r="BB907" s="1">
        <f t="shared" si="327"/>
        <v>400</v>
      </c>
      <c r="BC907" s="1" t="s">
        <v>51</v>
      </c>
      <c r="BD907" s="1">
        <v>202</v>
      </c>
      <c r="BE907" s="1" t="s">
        <v>52</v>
      </c>
      <c r="BF907" s="1" t="s">
        <v>52</v>
      </c>
      <c r="BG907" s="1">
        <v>40</v>
      </c>
      <c r="BH907" s="1">
        <f t="shared" si="328"/>
        <v>-0.12646233500272</v>
      </c>
      <c r="BI907" s="1">
        <f t="shared" si="329"/>
        <v>0.860852339675353</v>
      </c>
    </row>
    <row r="908" spans="1:61">
      <c r="A908" s="1">
        <v>91</v>
      </c>
      <c r="B908" s="1" t="s">
        <v>1347</v>
      </c>
      <c r="C908" s="1" t="str">
        <f>_xlfn.XLOOKUP(A908,All!$A:$A,All!$C:$C,"")</f>
        <v>Cu-Ni-Si</v>
      </c>
      <c r="D908" s="1">
        <v>0</v>
      </c>
      <c r="E908" s="1" t="s">
        <v>1344</v>
      </c>
      <c r="F908" s="1">
        <f t="shared" si="308"/>
        <v>96.6</v>
      </c>
      <c r="G908" s="1">
        <v>0</v>
      </c>
      <c r="H908" s="1">
        <v>0</v>
      </c>
      <c r="I908" s="1">
        <v>0</v>
      </c>
      <c r="J908" s="1">
        <v>2.8</v>
      </c>
      <c r="K908" s="1">
        <v>0.6</v>
      </c>
      <c r="L908" s="1">
        <v>0</v>
      </c>
      <c r="M908" s="1" t="s">
        <v>1345</v>
      </c>
      <c r="N908" s="1" cm="1">
        <f t="array" ref="N908">(F908/$F$4)/SUMPRODUCT($F908:$L908/$F$4:$L$4)*100</f>
        <v>95.6538918382656</v>
      </c>
      <c r="O908" s="1" cm="1">
        <f t="array" ref="O908">(G908/$G$4)/SUMPRODUCT($F908:$L908/$F$4:$L$4)*100</f>
        <v>0</v>
      </c>
      <c r="P908" s="1" cm="1">
        <f t="array" ref="P908">(H908/$H$4)/SUMPRODUCT($F908:$L908/$F$4:$L$4)*100</f>
        <v>0</v>
      </c>
      <c r="Q908" s="1" cm="1">
        <f t="array" ref="Q908">(I908/$I$4)/SUMPRODUCT($F908:$L908/$F$4:$L$4)*100</f>
        <v>0</v>
      </c>
      <c r="R908" s="1" cm="1">
        <f t="array" ref="R908">(J908/$J$4)/SUMPRODUCT($F908:$L908/$F$4:$L$4)*100</f>
        <v>3.00182561866594</v>
      </c>
      <c r="S908" s="1" cm="1">
        <f t="array" ref="S908">(K908/$K$4)/SUMPRODUCT($F908:$L908/$F$4:$L$4)*100</f>
        <v>1.34428254306844</v>
      </c>
      <c r="T908" s="1" cm="1">
        <f t="array" ref="T908">(L908/$L$4)/SUMPRODUCT($F908:$L908/$F$4:$L$4)*100</f>
        <v>0</v>
      </c>
      <c r="U908" s="1">
        <f t="shared" si="309"/>
        <v>100</v>
      </c>
      <c r="V908" s="1">
        <f t="shared" si="310"/>
        <v>4.66666666666667</v>
      </c>
      <c r="W908" s="1">
        <f t="shared" si="311"/>
        <v>3.4</v>
      </c>
      <c r="X908" s="1">
        <f t="shared" si="312"/>
        <v>1.68</v>
      </c>
      <c r="Y908" s="1">
        <f t="shared" si="313"/>
        <v>0</v>
      </c>
      <c r="Z908" s="1">
        <f t="shared" si="314"/>
        <v>0</v>
      </c>
      <c r="AA908" s="1">
        <f t="shared" si="315"/>
        <v>0</v>
      </c>
      <c r="AB908" s="1">
        <f t="shared" si="316"/>
        <v>0</v>
      </c>
      <c r="AC908" s="1">
        <f t="shared" si="317"/>
        <v>0</v>
      </c>
      <c r="AD908" s="1">
        <f t="shared" si="318"/>
        <v>0</v>
      </c>
      <c r="AE908" s="1">
        <f t="shared" si="319"/>
        <v>0</v>
      </c>
      <c r="AF908" s="1">
        <f t="shared" si="320"/>
        <v>0</v>
      </c>
      <c r="AG908" s="1">
        <f t="shared" si="321"/>
        <v>0</v>
      </c>
      <c r="AH908" s="7">
        <f t="shared" si="322"/>
        <v>0.0434610816173439</v>
      </c>
      <c r="AI908" s="7" cm="1">
        <f t="array" ref="AI908">SQRT(SUMPRODUCT(N908:T908/100,(1-($N$4:$T$4/(SUMPRODUCT(N908:T908,$N$4:$T$4)/100)))^2))</f>
        <v>0.01613797766313</v>
      </c>
      <c r="AJ908" s="7" cm="1">
        <f t="array" ref="AJ908">SUMPRODUCT(N908:T908,$N$3:$T$3)/100</f>
        <v>1.90030018256187</v>
      </c>
      <c r="AK908" s="7" cm="1">
        <f t="array" ref="AK908">SUMPRODUCT(N908:T908/100,($N$3:$T$3-(SUMPRODUCT(N908:T908,$N$3:$T$3)/100))^2)</f>
        <v>2.91171604821716e-6</v>
      </c>
      <c r="AL908" s="7" cm="1">
        <f t="array" ref="AL908">SUMPRODUCT(N908:T908/100,($N$2:$T$2-(SUMPRODUCT(N908:T908,$N$2:$T$2)/100))^2)</f>
        <v>0.673311415876163</v>
      </c>
      <c r="AM908" s="7" cm="1">
        <f t="array" ref="AM908">SUMPRODUCT(N908:T908,$N$2:$T$2)/100</f>
        <v>10.8758819657986</v>
      </c>
      <c r="AN908" s="1" cm="1">
        <f t="array" ref="AN908">SUMPRODUCT(N908:T908,$N$1:$T$1)/100</f>
        <v>1100.16595956677</v>
      </c>
      <c r="AO908" s="1" cm="1">
        <f t="array" ref="AO908">-8.314*SUMPRODUCT((N908:T908/100)*LN(N908:T908/100+0.000000000001))</f>
        <v>1.70997739062783</v>
      </c>
      <c r="AP908" s="1" cm="1">
        <f t="array" ref="AP908">SUMPRODUCT((N908:T908/100)^2)</f>
        <v>0.916048507640709</v>
      </c>
      <c r="AQ908" s="1" cm="1">
        <f t="array" ref="AQ908">1/SUMPRODUCT((N908:T908/100)^2)</f>
        <v>1.09164524766872</v>
      </c>
      <c r="AR908" s="1" t="s">
        <v>54</v>
      </c>
      <c r="AS908" s="6">
        <f t="shared" si="323"/>
        <v>0</v>
      </c>
      <c r="AT908" s="1">
        <v>899.85</v>
      </c>
      <c r="AU908" s="1">
        <v>1.5</v>
      </c>
      <c r="AV908" s="1">
        <v>0</v>
      </c>
      <c r="AW908" s="1">
        <v>499.85</v>
      </c>
      <c r="AX908" s="1">
        <v>2</v>
      </c>
      <c r="AY908" s="5">
        <f t="shared" si="324"/>
        <v>0</v>
      </c>
      <c r="AZ908" s="1">
        <f t="shared" si="325"/>
        <v>0</v>
      </c>
      <c r="BA908" s="1">
        <f t="shared" si="326"/>
        <v>999.7</v>
      </c>
      <c r="BB908" s="1">
        <f t="shared" si="327"/>
        <v>400</v>
      </c>
      <c r="BC908" s="1" t="s">
        <v>51</v>
      </c>
      <c r="BD908" s="1">
        <v>204</v>
      </c>
      <c r="BE908" s="1" t="s">
        <v>52</v>
      </c>
      <c r="BF908" s="1" t="s">
        <v>52</v>
      </c>
      <c r="BG908" s="1">
        <v>40</v>
      </c>
      <c r="BH908" s="1">
        <f t="shared" si="328"/>
        <v>-0.10074048488559</v>
      </c>
      <c r="BI908" s="1">
        <f t="shared" si="329"/>
        <v>0.85684247351947</v>
      </c>
    </row>
    <row r="909" spans="1:61">
      <c r="A909" s="1">
        <v>150</v>
      </c>
      <c r="B909" s="1" t="s">
        <v>57</v>
      </c>
      <c r="C909" s="1" t="str">
        <f>_xlfn.XLOOKUP(A909,All!$A:$A,All!$C:$C,"")</f>
        <v>Cu-Ni-Si</v>
      </c>
      <c r="D909" s="1">
        <v>0</v>
      </c>
      <c r="E909" s="1" t="s">
        <v>1344</v>
      </c>
      <c r="F909" s="1">
        <f t="shared" si="308"/>
        <v>95.7</v>
      </c>
      <c r="G909" s="1">
        <v>0</v>
      </c>
      <c r="H909" s="1">
        <v>0</v>
      </c>
      <c r="I909" s="1">
        <v>0</v>
      </c>
      <c r="J909" s="1">
        <v>3.48</v>
      </c>
      <c r="K909" s="1">
        <v>0.82</v>
      </c>
      <c r="L909" s="1">
        <v>0</v>
      </c>
      <c r="M909" s="1" t="s">
        <v>1345</v>
      </c>
      <c r="N909" s="1" cm="1">
        <f t="array" ref="N909">(F909/$F$4)/SUMPRODUCT($F909:$L909/$F$4:$L$4)*100</f>
        <v>94.450328046161</v>
      </c>
      <c r="O909" s="1" cm="1">
        <f t="array" ref="O909">(G909/$G$4)/SUMPRODUCT($F909:$L909/$F$4:$L$4)*100</f>
        <v>0</v>
      </c>
      <c r="P909" s="1" cm="1">
        <f t="array" ref="P909">(H909/$H$4)/SUMPRODUCT($F909:$L909/$F$4:$L$4)*100</f>
        <v>0</v>
      </c>
      <c r="Q909" s="1" cm="1">
        <f t="array" ref="Q909">(I909/$I$4)/SUMPRODUCT($F909:$L909/$F$4:$L$4)*100</f>
        <v>0</v>
      </c>
      <c r="R909" s="1" cm="1">
        <f t="array" ref="R909">(J909/$J$4)/SUMPRODUCT($F909:$L909/$F$4:$L$4)*100</f>
        <v>3.71854196397672</v>
      </c>
      <c r="S909" s="1" cm="1">
        <f t="array" ref="S909">(K909/$K$4)/SUMPRODUCT($F909:$L909/$F$4:$L$4)*100</f>
        <v>1.83112998986228</v>
      </c>
      <c r="T909" s="1" cm="1">
        <f t="array" ref="T909">(L909/$L$4)/SUMPRODUCT($F909:$L909/$F$4:$L$4)*100</f>
        <v>0</v>
      </c>
      <c r="U909" s="1">
        <f t="shared" si="309"/>
        <v>100</v>
      </c>
      <c r="V909" s="1">
        <f t="shared" si="310"/>
        <v>4.24390243902439</v>
      </c>
      <c r="W909" s="1">
        <f t="shared" si="311"/>
        <v>4.3</v>
      </c>
      <c r="X909" s="1">
        <f t="shared" si="312"/>
        <v>2.8536</v>
      </c>
      <c r="Y909" s="1">
        <f t="shared" si="313"/>
        <v>0</v>
      </c>
      <c r="Z909" s="1">
        <f t="shared" si="314"/>
        <v>0</v>
      </c>
      <c r="AA909" s="1">
        <f t="shared" si="315"/>
        <v>0</v>
      </c>
      <c r="AB909" s="1">
        <f t="shared" si="316"/>
        <v>0</v>
      </c>
      <c r="AC909" s="1">
        <f t="shared" si="317"/>
        <v>0</v>
      </c>
      <c r="AD909" s="1">
        <f t="shared" si="318"/>
        <v>0</v>
      </c>
      <c r="AE909" s="1">
        <f t="shared" si="319"/>
        <v>0</v>
      </c>
      <c r="AF909" s="1">
        <f t="shared" si="320"/>
        <v>0</v>
      </c>
      <c r="AG909" s="1">
        <f t="shared" si="321"/>
        <v>0</v>
      </c>
      <c r="AH909" s="7">
        <f t="shared" si="322"/>
        <v>0.05549671953839</v>
      </c>
      <c r="AI909" s="7" cm="1">
        <f t="array" ref="AI909">SQRT(SUMPRODUCT(N909:T909/100,(1-($N$4:$T$4/(SUMPRODUCT(N909:T909,$N$4:$T$4)/100)))^2))</f>
        <v>0.0186787652585256</v>
      </c>
      <c r="AJ909" s="7" cm="1">
        <f t="array" ref="AJ909">SUMPRODUCT(N909:T909,$N$3:$T$3)/100</f>
        <v>1.9003718541964</v>
      </c>
      <c r="AK909" s="7" cm="1">
        <f t="array" ref="AK909">SUMPRODUCT(N909:T909/100,($N$3:$T$3-(SUMPRODUCT(N909:T909,$N$3:$T$3)/100))^2)</f>
        <v>3.58026642059816e-6</v>
      </c>
      <c r="AL909" s="7" cm="1">
        <f t="array" ref="AL909">SUMPRODUCT(N909:T909/100,($N$2:$T$2-(SUMPRODUCT(N909:T909,$N$2:$T$2)/100))^2)</f>
        <v>0.907093690551293</v>
      </c>
      <c r="AM909" s="7" cm="1">
        <f t="array" ref="AM909">SUMPRODUCT(N909:T909,$N$2:$T$2)/100</f>
        <v>10.8346354810699</v>
      </c>
      <c r="AN909" s="1" cm="1">
        <f t="array" ref="AN909">SUMPRODUCT(N909:T909,$N$1:$T$1)/100</f>
        <v>1104.42411168679</v>
      </c>
      <c r="AO909" s="1" cm="1">
        <f t="array" ref="AO909">-8.314*SUMPRODUCT((N909:T909/100)*LN(N909:T909/100+0.000000000001))</f>
        <v>2.07505307446966</v>
      </c>
      <c r="AP909" s="1" cm="1">
        <f t="array" ref="AP909">SUMPRODUCT((N909:T909/100)^2)</f>
        <v>0.893804505940506</v>
      </c>
      <c r="AQ909" s="1" cm="1">
        <f t="array" ref="AQ909">1/SUMPRODUCT((N909:T909/100)^2)</f>
        <v>1.11881288733016</v>
      </c>
      <c r="AR909" s="1" t="s">
        <v>54</v>
      </c>
      <c r="AS909" s="6">
        <f t="shared" si="323"/>
        <v>0</v>
      </c>
      <c r="AT909" s="1">
        <v>899.85</v>
      </c>
      <c r="AU909" s="1">
        <v>1</v>
      </c>
      <c r="AV909" s="1">
        <v>0</v>
      </c>
      <c r="AW909" s="1">
        <v>499.85</v>
      </c>
      <c r="AX909" s="1">
        <v>8</v>
      </c>
      <c r="AY909" s="5">
        <f t="shared" si="324"/>
        <v>0</v>
      </c>
      <c r="AZ909" s="1">
        <f t="shared" si="325"/>
        <v>0</v>
      </c>
      <c r="BA909" s="1">
        <f t="shared" si="326"/>
        <v>3998.8</v>
      </c>
      <c r="BB909" s="1">
        <f t="shared" si="327"/>
        <v>400</v>
      </c>
      <c r="BC909" s="1" t="s">
        <v>51</v>
      </c>
      <c r="BD909" s="1">
        <v>213</v>
      </c>
      <c r="BE909" s="1" t="s">
        <v>52</v>
      </c>
      <c r="BF909" s="1" t="s">
        <v>52</v>
      </c>
      <c r="BG909" s="1">
        <v>40</v>
      </c>
      <c r="BH909" s="1">
        <f t="shared" si="328"/>
        <v>0.0150078406414964</v>
      </c>
      <c r="BI909" s="1">
        <f t="shared" si="329"/>
        <v>0.83911607828791</v>
      </c>
    </row>
    <row r="910" spans="1:61">
      <c r="A910" s="1">
        <v>115</v>
      </c>
      <c r="B910" s="1" t="s">
        <v>53</v>
      </c>
      <c r="C910" s="1" t="str">
        <f>_xlfn.XLOOKUP(A910,All!$A:$A,All!$C:$C,"")</f>
        <v>Cu-Ni-Si</v>
      </c>
      <c r="D910" s="1">
        <v>0</v>
      </c>
      <c r="E910" s="1" t="s">
        <v>1344</v>
      </c>
      <c r="F910" s="1">
        <f t="shared" si="308"/>
        <v>95.935</v>
      </c>
      <c r="G910" s="1">
        <v>0</v>
      </c>
      <c r="H910" s="1">
        <v>0</v>
      </c>
      <c r="I910" s="1">
        <v>0</v>
      </c>
      <c r="J910" s="1">
        <v>3.3</v>
      </c>
      <c r="K910" s="1">
        <v>0.765</v>
      </c>
      <c r="L910" s="1">
        <v>0</v>
      </c>
      <c r="M910" s="1" t="s">
        <v>1345</v>
      </c>
      <c r="N910" s="1" cm="1">
        <f t="array" ref="N910">(F910/$F$4)/SUMPRODUCT($F910:$L910/$F$4:$L$4)*100</f>
        <v>94.7611259732344</v>
      </c>
      <c r="O910" s="1" cm="1">
        <f t="array" ref="O910">(G910/$G$4)/SUMPRODUCT($F910:$L910/$F$4:$L$4)*100</f>
        <v>0</v>
      </c>
      <c r="P910" s="1" cm="1">
        <f t="array" ref="P910">(H910/$H$4)/SUMPRODUCT($F910:$L910/$F$4:$L$4)*100</f>
        <v>0</v>
      </c>
      <c r="Q910" s="1" cm="1">
        <f t="array" ref="Q910">(I910/$I$4)/SUMPRODUCT($F910:$L910/$F$4:$L$4)*100</f>
        <v>0</v>
      </c>
      <c r="R910" s="1" cm="1">
        <f t="array" ref="R910">(J910/$J$4)/SUMPRODUCT($F910:$L910/$F$4:$L$4)*100</f>
        <v>3.52914077585296</v>
      </c>
      <c r="S910" s="1" cm="1">
        <f t="array" ref="S910">(K910/$K$4)/SUMPRODUCT($F910:$L910/$F$4:$L$4)*100</f>
        <v>1.70973325091266</v>
      </c>
      <c r="T910" s="1" cm="1">
        <f t="array" ref="T910">(L910/$L$4)/SUMPRODUCT($F910:$L910/$F$4:$L$4)*100</f>
        <v>0</v>
      </c>
      <c r="U910" s="1">
        <f t="shared" si="309"/>
        <v>100</v>
      </c>
      <c r="V910" s="1">
        <f t="shared" si="310"/>
        <v>4.31372549019608</v>
      </c>
      <c r="W910" s="1">
        <f t="shared" si="311"/>
        <v>4.065</v>
      </c>
      <c r="X910" s="1">
        <f t="shared" si="312"/>
        <v>2.5245</v>
      </c>
      <c r="Y910" s="1">
        <f t="shared" si="313"/>
        <v>0</v>
      </c>
      <c r="Z910" s="1">
        <f t="shared" si="314"/>
        <v>0</v>
      </c>
      <c r="AA910" s="1">
        <f t="shared" si="315"/>
        <v>0</v>
      </c>
      <c r="AB910" s="1">
        <f t="shared" si="316"/>
        <v>0</v>
      </c>
      <c r="AC910" s="1">
        <f t="shared" si="317"/>
        <v>0</v>
      </c>
      <c r="AD910" s="1">
        <f t="shared" si="318"/>
        <v>0</v>
      </c>
      <c r="AE910" s="1">
        <f t="shared" si="319"/>
        <v>0</v>
      </c>
      <c r="AF910" s="1">
        <f t="shared" si="320"/>
        <v>0</v>
      </c>
      <c r="AG910" s="1">
        <f t="shared" si="321"/>
        <v>0</v>
      </c>
      <c r="AH910" s="7">
        <f t="shared" si="322"/>
        <v>0.0523887402676561</v>
      </c>
      <c r="AI910" s="7" cm="1">
        <f t="array" ref="AI910">SQRT(SUMPRODUCT(N910:T910/100,(1-($N$4:$T$4/(SUMPRODUCT(N910:T910,$N$4:$T$4)/100)))^2))</f>
        <v>0.0180794750782352</v>
      </c>
      <c r="AJ910" s="7" cm="1">
        <f t="array" ref="AJ910">SUMPRODUCT(N910:T910,$N$3:$T$3)/100</f>
        <v>1.90035291407759</v>
      </c>
      <c r="AK910" s="7" cm="1">
        <f t="array" ref="AK910">SUMPRODUCT(N910:T910/100,($N$3:$T$3-(SUMPRODUCT(N910:T910,$N$3:$T$3)/100))^2)</f>
        <v>3.40459242969508e-6</v>
      </c>
      <c r="AL910" s="7" cm="1">
        <f t="array" ref="AL910">SUMPRODUCT(N910:T910/100,($N$2:$T$2-(SUMPRODUCT(N910:T910,$N$2:$T$2)/100))^2)</f>
        <v>0.849044152012419</v>
      </c>
      <c r="AM910" s="7" cm="1">
        <f t="array" ref="AM910">SUMPRODUCT(N910:T910,$N$2:$T$2)/100</f>
        <v>10.8450272646776</v>
      </c>
      <c r="AN910" s="1" cm="1">
        <f t="array" ref="AN910">SUMPRODUCT(N910:T910,$N$1:$T$1)/100</f>
        <v>1103.32275098746</v>
      </c>
      <c r="AO910" s="1" cm="1">
        <f t="array" ref="AO910">-8.314*SUMPRODUCT((N910:T910/100)*LN(N910:T910/100+0.000000000001))</f>
        <v>1.98352567017513</v>
      </c>
      <c r="AP910" s="1" cm="1">
        <f t="array" ref="AP910">SUMPRODUCT((N910:T910/100)^2)</f>
        <v>0.899504901812026</v>
      </c>
      <c r="AQ910" s="1" cm="1">
        <f t="array" ref="AQ910">1/SUMPRODUCT((N910:T910/100)^2)</f>
        <v>1.11172267987148</v>
      </c>
      <c r="AR910" s="1" t="s">
        <v>54</v>
      </c>
      <c r="AS910" s="6">
        <f t="shared" si="323"/>
        <v>0</v>
      </c>
      <c r="AT910" s="1">
        <v>899.85</v>
      </c>
      <c r="AU910" s="1">
        <v>1</v>
      </c>
      <c r="AV910" s="1">
        <v>0</v>
      </c>
      <c r="AW910" s="1">
        <v>499.85</v>
      </c>
      <c r="AX910" s="1">
        <v>4</v>
      </c>
      <c r="AY910" s="5">
        <f t="shared" si="324"/>
        <v>0</v>
      </c>
      <c r="AZ910" s="1">
        <f t="shared" si="325"/>
        <v>0</v>
      </c>
      <c r="BA910" s="1">
        <f t="shared" si="326"/>
        <v>1999.4</v>
      </c>
      <c r="BB910" s="1">
        <f t="shared" si="327"/>
        <v>400</v>
      </c>
      <c r="BC910" s="1" t="s">
        <v>51</v>
      </c>
      <c r="BD910" s="1">
        <v>223</v>
      </c>
      <c r="BE910" s="1" t="s">
        <v>52</v>
      </c>
      <c r="BF910" s="1" t="s">
        <v>52</v>
      </c>
      <c r="BG910" s="1">
        <v>40</v>
      </c>
      <c r="BH910" s="1">
        <f t="shared" si="328"/>
        <v>0.143617091227148</v>
      </c>
      <c r="BI910" s="1">
        <f t="shared" si="329"/>
        <v>0.820060973342836</v>
      </c>
    </row>
    <row r="911" spans="1:61">
      <c r="A911" s="1">
        <v>119</v>
      </c>
      <c r="B911" s="1" t="s">
        <v>57</v>
      </c>
      <c r="C911" s="1" t="str">
        <f>_xlfn.XLOOKUP(A911,All!$A:$A,All!$C:$C,"")</f>
        <v>Cu-Ni-Si</v>
      </c>
      <c r="D911" s="1">
        <v>0</v>
      </c>
      <c r="E911" s="1" t="s">
        <v>1344</v>
      </c>
      <c r="F911" s="1">
        <f t="shared" si="308"/>
        <v>95.7</v>
      </c>
      <c r="G911" s="1">
        <v>0</v>
      </c>
      <c r="H911" s="1">
        <v>0</v>
      </c>
      <c r="I911" s="1">
        <v>0</v>
      </c>
      <c r="J911" s="1">
        <v>3.48</v>
      </c>
      <c r="K911" s="1">
        <v>0.82</v>
      </c>
      <c r="L911" s="1">
        <v>0</v>
      </c>
      <c r="M911" s="1" t="s">
        <v>1345</v>
      </c>
      <c r="N911" s="1" cm="1">
        <f t="array" ref="N911">(F911/$F$4)/SUMPRODUCT($F911:$L911/$F$4:$L$4)*100</f>
        <v>94.450328046161</v>
      </c>
      <c r="O911" s="1" cm="1">
        <f t="array" ref="O911">(G911/$G$4)/SUMPRODUCT($F911:$L911/$F$4:$L$4)*100</f>
        <v>0</v>
      </c>
      <c r="P911" s="1" cm="1">
        <f t="array" ref="P911">(H911/$H$4)/SUMPRODUCT($F911:$L911/$F$4:$L$4)*100</f>
        <v>0</v>
      </c>
      <c r="Q911" s="1" cm="1">
        <f t="array" ref="Q911">(I911/$I$4)/SUMPRODUCT($F911:$L911/$F$4:$L$4)*100</f>
        <v>0</v>
      </c>
      <c r="R911" s="1" cm="1">
        <f t="array" ref="R911">(J911/$J$4)/SUMPRODUCT($F911:$L911/$F$4:$L$4)*100</f>
        <v>3.71854196397672</v>
      </c>
      <c r="S911" s="1" cm="1">
        <f t="array" ref="S911">(K911/$K$4)/SUMPRODUCT($F911:$L911/$F$4:$L$4)*100</f>
        <v>1.83112998986228</v>
      </c>
      <c r="T911" s="1" cm="1">
        <f t="array" ref="T911">(L911/$L$4)/SUMPRODUCT($F911:$L911/$F$4:$L$4)*100</f>
        <v>0</v>
      </c>
      <c r="U911" s="1">
        <f t="shared" si="309"/>
        <v>100</v>
      </c>
      <c r="V911" s="1">
        <f t="shared" si="310"/>
        <v>4.24390243902439</v>
      </c>
      <c r="W911" s="1">
        <f t="shared" si="311"/>
        <v>4.3</v>
      </c>
      <c r="X911" s="1">
        <f t="shared" si="312"/>
        <v>2.8536</v>
      </c>
      <c r="Y911" s="1">
        <f t="shared" si="313"/>
        <v>0</v>
      </c>
      <c r="Z911" s="1">
        <f t="shared" si="314"/>
        <v>0</v>
      </c>
      <c r="AA911" s="1">
        <f t="shared" si="315"/>
        <v>0</v>
      </c>
      <c r="AB911" s="1">
        <f t="shared" si="316"/>
        <v>0</v>
      </c>
      <c r="AC911" s="1">
        <f t="shared" si="317"/>
        <v>0</v>
      </c>
      <c r="AD911" s="1">
        <f t="shared" si="318"/>
        <v>0</v>
      </c>
      <c r="AE911" s="1">
        <f t="shared" si="319"/>
        <v>0</v>
      </c>
      <c r="AF911" s="1">
        <f t="shared" si="320"/>
        <v>0</v>
      </c>
      <c r="AG911" s="1">
        <f t="shared" si="321"/>
        <v>0</v>
      </c>
      <c r="AH911" s="7">
        <f t="shared" si="322"/>
        <v>0.05549671953839</v>
      </c>
      <c r="AI911" s="7" cm="1">
        <f t="array" ref="AI911">SQRT(SUMPRODUCT(N911:T911/100,(1-($N$4:$T$4/(SUMPRODUCT(N911:T911,$N$4:$T$4)/100)))^2))</f>
        <v>0.0186787652585256</v>
      </c>
      <c r="AJ911" s="7" cm="1">
        <f t="array" ref="AJ911">SUMPRODUCT(N911:T911,$N$3:$T$3)/100</f>
        <v>1.9003718541964</v>
      </c>
      <c r="AK911" s="7" cm="1">
        <f t="array" ref="AK911">SUMPRODUCT(N911:T911/100,($N$3:$T$3-(SUMPRODUCT(N911:T911,$N$3:$T$3)/100))^2)</f>
        <v>3.58026642059816e-6</v>
      </c>
      <c r="AL911" s="7" cm="1">
        <f t="array" ref="AL911">SUMPRODUCT(N911:T911/100,($N$2:$T$2-(SUMPRODUCT(N911:T911,$N$2:$T$2)/100))^2)</f>
        <v>0.907093690551293</v>
      </c>
      <c r="AM911" s="7" cm="1">
        <f t="array" ref="AM911">SUMPRODUCT(N911:T911,$N$2:$T$2)/100</f>
        <v>10.8346354810699</v>
      </c>
      <c r="AN911" s="1" cm="1">
        <f t="array" ref="AN911">SUMPRODUCT(N911:T911,$N$1:$T$1)/100</f>
        <v>1104.42411168679</v>
      </c>
      <c r="AO911" s="1" cm="1">
        <f t="array" ref="AO911">-8.314*SUMPRODUCT((N911:T911/100)*LN(N911:T911/100+0.000000000001))</f>
        <v>2.07505307446966</v>
      </c>
      <c r="AP911" s="1" cm="1">
        <f t="array" ref="AP911">SUMPRODUCT((N911:T911/100)^2)</f>
        <v>0.893804505940506</v>
      </c>
      <c r="AQ911" s="1" cm="1">
        <f t="array" ref="AQ911">1/SUMPRODUCT((N911:T911/100)^2)</f>
        <v>1.11881288733016</v>
      </c>
      <c r="AR911" s="1" t="s">
        <v>54</v>
      </c>
      <c r="AS911" s="6">
        <f t="shared" si="323"/>
        <v>0</v>
      </c>
      <c r="AT911" s="1">
        <v>899.85</v>
      </c>
      <c r="AU911" s="1">
        <v>1</v>
      </c>
      <c r="AV911" s="1">
        <v>0</v>
      </c>
      <c r="AW911" s="1">
        <v>499.85</v>
      </c>
      <c r="AX911" s="1">
        <v>4</v>
      </c>
      <c r="AY911" s="5">
        <f t="shared" si="324"/>
        <v>0</v>
      </c>
      <c r="AZ911" s="1">
        <f t="shared" si="325"/>
        <v>0</v>
      </c>
      <c r="BA911" s="1">
        <f t="shared" si="326"/>
        <v>1999.4</v>
      </c>
      <c r="BB911" s="1">
        <f t="shared" si="327"/>
        <v>400</v>
      </c>
      <c r="BC911" s="1" t="s">
        <v>51</v>
      </c>
      <c r="BD911" s="1">
        <v>228</v>
      </c>
      <c r="BE911" s="1" t="s">
        <v>52</v>
      </c>
      <c r="BF911" s="1" t="s">
        <v>52</v>
      </c>
      <c r="BG911" s="1">
        <v>40</v>
      </c>
      <c r="BH911" s="1">
        <f t="shared" si="328"/>
        <v>0.207921716519973</v>
      </c>
      <c r="BI911" s="1">
        <f t="shared" si="329"/>
        <v>0.810800723507938</v>
      </c>
    </row>
    <row r="912" spans="1:61">
      <c r="A912" s="1">
        <v>477</v>
      </c>
      <c r="B912" s="1" t="s">
        <v>95</v>
      </c>
      <c r="C912" s="1" t="str">
        <f>_xlfn.XLOOKUP(A912,All!$A:$A,All!$C:$C,"")</f>
        <v>Cu-Ni-Si</v>
      </c>
      <c r="D912" s="1">
        <v>0</v>
      </c>
      <c r="E912" s="1" t="s">
        <v>1344</v>
      </c>
      <c r="F912" s="1">
        <f t="shared" si="308"/>
        <v>97.56</v>
      </c>
      <c r="G912" s="1">
        <v>0</v>
      </c>
      <c r="H912" s="1">
        <v>0</v>
      </c>
      <c r="I912" s="1">
        <v>0</v>
      </c>
      <c r="J912" s="1">
        <v>1.92</v>
      </c>
      <c r="K912" s="1">
        <v>0.52</v>
      </c>
      <c r="L912" s="1">
        <v>0</v>
      </c>
      <c r="M912" s="1" t="s">
        <v>1345</v>
      </c>
      <c r="N912" s="1" cm="1">
        <f t="array" ref="N912">(F912/$F$4)/SUMPRODUCT($F912:$L912/$F$4:$L$4)*100</f>
        <v>96.771004257419</v>
      </c>
      <c r="O912" s="1" cm="1">
        <f t="array" ref="O912">(G912/$G$4)/SUMPRODUCT($F912:$L912/$F$4:$L$4)*100</f>
        <v>0</v>
      </c>
      <c r="P912" s="1" cm="1">
        <f t="array" ref="P912">(H912/$H$4)/SUMPRODUCT($F912:$L912/$F$4:$L$4)*100</f>
        <v>0</v>
      </c>
      <c r="Q912" s="1" cm="1">
        <f t="array" ref="Q912">(I912/$I$4)/SUMPRODUCT($F912:$L912/$F$4:$L$4)*100</f>
        <v>0</v>
      </c>
      <c r="R912" s="1" cm="1">
        <f t="array" ref="R912">(J912/$J$4)/SUMPRODUCT($F912:$L912/$F$4:$L$4)*100</f>
        <v>2.06194271329089</v>
      </c>
      <c r="S912" s="1" cm="1">
        <f t="array" ref="S912">(K912/$K$4)/SUMPRODUCT($F912:$L912/$F$4:$L$4)*100</f>
        <v>1.16705302929008</v>
      </c>
      <c r="T912" s="1" cm="1">
        <f t="array" ref="T912">(L912/$L$4)/SUMPRODUCT($F912:$L912/$F$4:$L$4)*100</f>
        <v>0</v>
      </c>
      <c r="U912" s="1">
        <f t="shared" si="309"/>
        <v>100</v>
      </c>
      <c r="V912" s="1">
        <f t="shared" si="310"/>
        <v>3.69230769230769</v>
      </c>
      <c r="W912" s="1">
        <f t="shared" si="311"/>
        <v>2.44</v>
      </c>
      <c r="X912" s="1">
        <f t="shared" si="312"/>
        <v>0.9984</v>
      </c>
      <c r="Y912" s="1">
        <f t="shared" si="313"/>
        <v>0</v>
      </c>
      <c r="Z912" s="1">
        <f t="shared" si="314"/>
        <v>0</v>
      </c>
      <c r="AA912" s="1">
        <f t="shared" si="315"/>
        <v>0</v>
      </c>
      <c r="AB912" s="1">
        <f t="shared" si="316"/>
        <v>0</v>
      </c>
      <c r="AC912" s="1">
        <f t="shared" si="317"/>
        <v>0</v>
      </c>
      <c r="AD912" s="1">
        <f t="shared" si="318"/>
        <v>0</v>
      </c>
      <c r="AE912" s="1">
        <f t="shared" si="319"/>
        <v>0</v>
      </c>
      <c r="AF912" s="1">
        <f t="shared" si="320"/>
        <v>0</v>
      </c>
      <c r="AG912" s="1">
        <f t="shared" si="321"/>
        <v>0</v>
      </c>
      <c r="AH912" s="7">
        <f t="shared" si="322"/>
        <v>0.0322899574258098</v>
      </c>
      <c r="AI912" s="7" cm="1">
        <f t="array" ref="AI912">SQRT(SUMPRODUCT(N912:T912/100,(1-($N$4:$T$4/(SUMPRODUCT(N912:T912,$N$4:$T$4)/100)))^2))</f>
        <v>0.0149048058321533</v>
      </c>
      <c r="AJ912" s="7" cm="1">
        <f t="array" ref="AJ912">SUMPRODUCT(N912:T912,$N$3:$T$3)/100</f>
        <v>1.90020619427133</v>
      </c>
      <c r="AK912" s="7" cm="1">
        <f t="array" ref="AK912">SUMPRODUCT(N912:T912/100,($N$3:$T$3-(SUMPRODUCT(N912:T912,$N$3:$T$3)/100))^2)</f>
        <v>2.01942663576196e-6</v>
      </c>
      <c r="AL912" s="7" cm="1">
        <f t="array" ref="AL912">SUMPRODUCT(N912:T912/100,($N$2:$T$2-(SUMPRODUCT(N912:T912,$N$2:$T$2)/100))^2)</f>
        <v>0.582007433035524</v>
      </c>
      <c r="AM912" s="7" cm="1">
        <f t="array" ref="AM912">SUMPRODUCT(N912:T912,$N$2:$T$2)/100</f>
        <v>10.8976868608168</v>
      </c>
      <c r="AN912" s="1" cm="1">
        <f t="array" ref="AN912">SUMPRODUCT(N912:T912,$N$1:$T$1)/100</f>
        <v>1096.10106268936</v>
      </c>
      <c r="AO912" s="1" cm="1">
        <f t="array" ref="AO912">-8.314*SUMPRODUCT((N912:T912/100)*LN(N912:T912/100+0.000000000001))</f>
        <v>1.36133085464621</v>
      </c>
      <c r="AP912" s="1" cm="1">
        <f t="array" ref="AP912">SUMPRODUCT((N912:T912/100)^2)</f>
        <v>0.937024088551548</v>
      </c>
      <c r="AQ912" s="1" cm="1">
        <f t="array" ref="AQ912">1/SUMPRODUCT((N912:T912/100)^2)</f>
        <v>1.06720842315356</v>
      </c>
      <c r="AR912" s="1" t="s">
        <v>50</v>
      </c>
      <c r="AS912" s="6">
        <f t="shared" si="323"/>
        <v>1</v>
      </c>
      <c r="AT912" s="1">
        <v>959.85</v>
      </c>
      <c r="AU912" s="1">
        <v>1</v>
      </c>
      <c r="AV912" s="1">
        <v>60</v>
      </c>
      <c r="AW912" s="1">
        <v>474.85</v>
      </c>
      <c r="AX912" s="1">
        <v>1</v>
      </c>
      <c r="AY912" s="5">
        <f t="shared" si="324"/>
        <v>284.91</v>
      </c>
      <c r="AZ912" s="1">
        <f t="shared" si="325"/>
        <v>0.6</v>
      </c>
      <c r="BA912" s="1">
        <f t="shared" si="326"/>
        <v>474.85</v>
      </c>
      <c r="BB912" s="1">
        <f t="shared" si="327"/>
        <v>485</v>
      </c>
      <c r="BC912" s="1" t="s">
        <v>51</v>
      </c>
      <c r="BD912" s="1">
        <v>231</v>
      </c>
      <c r="BE912" s="1" t="s">
        <v>52</v>
      </c>
      <c r="BF912" s="1" t="s">
        <v>52</v>
      </c>
      <c r="BG912" s="1">
        <v>40</v>
      </c>
      <c r="BH912" s="1">
        <f t="shared" si="328"/>
        <v>0.246504491695669</v>
      </c>
      <c r="BI912" s="1">
        <f t="shared" si="329"/>
        <v>0.805333675116914</v>
      </c>
    </row>
    <row r="913" spans="1:61">
      <c r="A913" s="1">
        <v>118</v>
      </c>
      <c r="B913" s="1" t="s">
        <v>53</v>
      </c>
      <c r="C913" s="1" t="str">
        <f>_xlfn.XLOOKUP(A913,All!$A:$A,All!$C:$C,"")</f>
        <v>Cu-Ni-Si</v>
      </c>
      <c r="D913" s="1">
        <v>0</v>
      </c>
      <c r="E913" s="1" t="s">
        <v>1344</v>
      </c>
      <c r="F913" s="1">
        <f t="shared" si="308"/>
        <v>95.935</v>
      </c>
      <c r="G913" s="1">
        <v>0</v>
      </c>
      <c r="H913" s="1">
        <v>0</v>
      </c>
      <c r="I913" s="1">
        <v>0</v>
      </c>
      <c r="J913" s="1">
        <v>3.3</v>
      </c>
      <c r="K913" s="1">
        <v>0.765</v>
      </c>
      <c r="L913" s="1">
        <v>0</v>
      </c>
      <c r="M913" s="1" t="s">
        <v>1345</v>
      </c>
      <c r="N913" s="1" cm="1">
        <f t="array" ref="N913">(F913/$F$4)/SUMPRODUCT($F913:$L913/$F$4:$L$4)*100</f>
        <v>94.7611259732344</v>
      </c>
      <c r="O913" s="1" cm="1">
        <f t="array" ref="O913">(G913/$G$4)/SUMPRODUCT($F913:$L913/$F$4:$L$4)*100</f>
        <v>0</v>
      </c>
      <c r="P913" s="1" cm="1">
        <f t="array" ref="P913">(H913/$H$4)/SUMPRODUCT($F913:$L913/$F$4:$L$4)*100</f>
        <v>0</v>
      </c>
      <c r="Q913" s="1" cm="1">
        <f t="array" ref="Q913">(I913/$I$4)/SUMPRODUCT($F913:$L913/$F$4:$L$4)*100</f>
        <v>0</v>
      </c>
      <c r="R913" s="1" cm="1">
        <f t="array" ref="R913">(J913/$J$4)/SUMPRODUCT($F913:$L913/$F$4:$L$4)*100</f>
        <v>3.52914077585296</v>
      </c>
      <c r="S913" s="1" cm="1">
        <f t="array" ref="S913">(K913/$K$4)/SUMPRODUCT($F913:$L913/$F$4:$L$4)*100</f>
        <v>1.70973325091266</v>
      </c>
      <c r="T913" s="1" cm="1">
        <f t="array" ref="T913">(L913/$L$4)/SUMPRODUCT($F913:$L913/$F$4:$L$4)*100</f>
        <v>0</v>
      </c>
      <c r="U913" s="1">
        <f t="shared" si="309"/>
        <v>100</v>
      </c>
      <c r="V913" s="1">
        <f t="shared" si="310"/>
        <v>4.31372549019608</v>
      </c>
      <c r="W913" s="1">
        <f t="shared" si="311"/>
        <v>4.065</v>
      </c>
      <c r="X913" s="1">
        <f t="shared" si="312"/>
        <v>2.5245</v>
      </c>
      <c r="Y913" s="1">
        <f t="shared" si="313"/>
        <v>0</v>
      </c>
      <c r="Z913" s="1">
        <f t="shared" si="314"/>
        <v>0</v>
      </c>
      <c r="AA913" s="1">
        <f t="shared" si="315"/>
        <v>0</v>
      </c>
      <c r="AB913" s="1">
        <f t="shared" si="316"/>
        <v>0</v>
      </c>
      <c r="AC913" s="1">
        <f t="shared" si="317"/>
        <v>0</v>
      </c>
      <c r="AD913" s="1">
        <f t="shared" si="318"/>
        <v>0</v>
      </c>
      <c r="AE913" s="1">
        <f t="shared" si="319"/>
        <v>0</v>
      </c>
      <c r="AF913" s="1">
        <f t="shared" si="320"/>
        <v>0</v>
      </c>
      <c r="AG913" s="1">
        <f t="shared" si="321"/>
        <v>0</v>
      </c>
      <c r="AH913" s="7">
        <f t="shared" si="322"/>
        <v>0.0523887402676561</v>
      </c>
      <c r="AI913" s="7" cm="1">
        <f t="array" ref="AI913">SQRT(SUMPRODUCT(N913:T913/100,(1-($N$4:$T$4/(SUMPRODUCT(N913:T913,$N$4:$T$4)/100)))^2))</f>
        <v>0.0180794750782352</v>
      </c>
      <c r="AJ913" s="7" cm="1">
        <f t="array" ref="AJ913">SUMPRODUCT(N913:T913,$N$3:$T$3)/100</f>
        <v>1.90035291407759</v>
      </c>
      <c r="AK913" s="7" cm="1">
        <f t="array" ref="AK913">SUMPRODUCT(N913:T913/100,($N$3:$T$3-(SUMPRODUCT(N913:T913,$N$3:$T$3)/100))^2)</f>
        <v>3.40459242969508e-6</v>
      </c>
      <c r="AL913" s="7" cm="1">
        <f t="array" ref="AL913">SUMPRODUCT(N913:T913/100,($N$2:$T$2-(SUMPRODUCT(N913:T913,$N$2:$T$2)/100))^2)</f>
        <v>0.849044152012419</v>
      </c>
      <c r="AM913" s="7" cm="1">
        <f t="array" ref="AM913">SUMPRODUCT(N913:T913,$N$2:$T$2)/100</f>
        <v>10.8450272646776</v>
      </c>
      <c r="AN913" s="1" cm="1">
        <f t="array" ref="AN913">SUMPRODUCT(N913:T913,$N$1:$T$1)/100</f>
        <v>1103.32275098746</v>
      </c>
      <c r="AO913" s="1" cm="1">
        <f t="array" ref="AO913">-8.314*SUMPRODUCT((N913:T913/100)*LN(N913:T913/100+0.000000000001))</f>
        <v>1.98352567017513</v>
      </c>
      <c r="AP913" s="1" cm="1">
        <f t="array" ref="AP913">SUMPRODUCT((N913:T913/100)^2)</f>
        <v>0.899504901812026</v>
      </c>
      <c r="AQ913" s="1" cm="1">
        <f t="array" ref="AQ913">1/SUMPRODUCT((N913:T913/100)^2)</f>
        <v>1.11172267987148</v>
      </c>
      <c r="AR913" s="1" t="s">
        <v>55</v>
      </c>
      <c r="AS913" s="6">
        <f t="shared" si="323"/>
        <v>2</v>
      </c>
      <c r="AT913" s="1">
        <v>899.85</v>
      </c>
      <c r="AU913" s="1">
        <v>1</v>
      </c>
      <c r="AV913" s="1">
        <v>45</v>
      </c>
      <c r="AW913" s="1">
        <v>349.85</v>
      </c>
      <c r="AX913" s="1">
        <v>4</v>
      </c>
      <c r="AY913" s="5">
        <f t="shared" si="324"/>
        <v>157.4325</v>
      </c>
      <c r="AZ913" s="1">
        <f t="shared" si="325"/>
        <v>1.8</v>
      </c>
      <c r="BA913" s="1">
        <f t="shared" si="326"/>
        <v>1399.4</v>
      </c>
      <c r="BB913" s="1">
        <f t="shared" si="327"/>
        <v>550</v>
      </c>
      <c r="BC913" s="1" t="s">
        <v>56</v>
      </c>
      <c r="BD913" s="1">
        <v>277</v>
      </c>
      <c r="BE913" s="1" t="s">
        <v>52</v>
      </c>
      <c r="BF913" s="1" t="s">
        <v>52</v>
      </c>
      <c r="BG913" s="1">
        <v>40</v>
      </c>
      <c r="BH913" s="1">
        <f t="shared" si="328"/>
        <v>0.838107044389665</v>
      </c>
      <c r="BI913" s="1">
        <f t="shared" si="329"/>
        <v>0.73095404771111</v>
      </c>
    </row>
    <row r="914" spans="1:61">
      <c r="A914" s="1">
        <v>453</v>
      </c>
      <c r="B914" s="1" t="s">
        <v>84</v>
      </c>
      <c r="C914" s="1" t="str">
        <f>_xlfn.XLOOKUP(A914,All!$A:$A,All!$C:$C,"")</f>
        <v>Cu-Ni-Si</v>
      </c>
      <c r="D914" s="1">
        <v>0</v>
      </c>
      <c r="E914" s="1" t="s">
        <v>1344</v>
      </c>
      <c r="F914" s="1">
        <f t="shared" si="308"/>
        <v>96.5</v>
      </c>
      <c r="G914" s="1">
        <v>0</v>
      </c>
      <c r="H914" s="1">
        <v>0</v>
      </c>
      <c r="I914" s="1">
        <v>0</v>
      </c>
      <c r="J914" s="1">
        <v>2.8</v>
      </c>
      <c r="K914" s="1">
        <v>0.7</v>
      </c>
      <c r="L914" s="1">
        <v>0</v>
      </c>
      <c r="M914" s="1" t="s">
        <v>1345</v>
      </c>
      <c r="N914" s="1" cm="1">
        <f t="array" ref="N914">(F914/$F$4)/SUMPRODUCT($F914:$L914/$F$4:$L$4)*100</f>
        <v>95.4355515178694</v>
      </c>
      <c r="O914" s="1" cm="1">
        <f t="array" ref="O914">(G914/$G$4)/SUMPRODUCT($F914:$L914/$F$4:$L$4)*100</f>
        <v>0</v>
      </c>
      <c r="P914" s="1" cm="1">
        <f t="array" ref="P914">(H914/$H$4)/SUMPRODUCT($F914:$L914/$F$4:$L$4)*100</f>
        <v>0</v>
      </c>
      <c r="Q914" s="1" cm="1">
        <f t="array" ref="Q914">(I914/$I$4)/SUMPRODUCT($F914:$L914/$F$4:$L$4)*100</f>
        <v>0</v>
      </c>
      <c r="R914" s="1" cm="1">
        <f t="array" ref="R914">(J914/$J$4)/SUMPRODUCT($F914:$L914/$F$4:$L$4)*100</f>
        <v>2.99807722768445</v>
      </c>
      <c r="S914" s="1" cm="1">
        <f t="array" ref="S914">(K914/$K$4)/SUMPRODUCT($F914:$L914/$F$4:$L$4)*100</f>
        <v>1.56637125444618</v>
      </c>
      <c r="T914" s="1" cm="1">
        <f t="array" ref="T914">(L914/$L$4)/SUMPRODUCT($F914:$L914/$F$4:$L$4)*100</f>
        <v>0</v>
      </c>
      <c r="U914" s="1">
        <f t="shared" si="309"/>
        <v>100</v>
      </c>
      <c r="V914" s="1">
        <f t="shared" si="310"/>
        <v>4</v>
      </c>
      <c r="W914" s="1">
        <f t="shared" si="311"/>
        <v>3.5</v>
      </c>
      <c r="X914" s="1">
        <f t="shared" si="312"/>
        <v>1.96</v>
      </c>
      <c r="Y914" s="1">
        <f t="shared" si="313"/>
        <v>0</v>
      </c>
      <c r="Z914" s="1">
        <f t="shared" si="314"/>
        <v>0</v>
      </c>
      <c r="AA914" s="1">
        <f t="shared" si="315"/>
        <v>0</v>
      </c>
      <c r="AB914" s="1">
        <f t="shared" si="316"/>
        <v>0</v>
      </c>
      <c r="AC914" s="1">
        <f t="shared" si="317"/>
        <v>0</v>
      </c>
      <c r="AD914" s="1">
        <f t="shared" si="318"/>
        <v>0</v>
      </c>
      <c r="AE914" s="1">
        <f t="shared" si="319"/>
        <v>0</v>
      </c>
      <c r="AF914" s="1">
        <f t="shared" si="320"/>
        <v>0</v>
      </c>
      <c r="AG914" s="1">
        <f t="shared" si="321"/>
        <v>0</v>
      </c>
      <c r="AH914" s="7">
        <f t="shared" si="322"/>
        <v>0.0456444848213063</v>
      </c>
      <c r="AI914" s="7" cm="1">
        <f t="array" ref="AI914">SQRT(SUMPRODUCT(N914:T914/100,(1-($N$4:$T$4/(SUMPRODUCT(N914:T914,$N$4:$T$4)/100)))^2))</f>
        <v>0.0172703874740949</v>
      </c>
      <c r="AJ914" s="7" cm="1">
        <f t="array" ref="AJ914">SUMPRODUCT(N914:T914,$N$3:$T$3)/100</f>
        <v>1.90029980772277</v>
      </c>
      <c r="AK914" s="7" cm="1">
        <f t="array" ref="AK914">SUMPRODUCT(N914:T914/100,($N$3:$T$3-(SUMPRODUCT(N914:T914,$N$3:$T$3)/100))^2)</f>
        <v>2.90819255705286e-6</v>
      </c>
      <c r="AL914" s="7" cm="1">
        <f t="array" ref="AL914">SUMPRODUCT(N914:T914/100,($N$2:$T$2-(SUMPRODUCT(N914:T914,$N$2:$T$2)/100))^2)</f>
        <v>0.778007054822778</v>
      </c>
      <c r="AM914" s="7" cm="1">
        <f t="array" ref="AM914">SUMPRODUCT(N914:T914,$N$2:$T$2)/100</f>
        <v>10.8603732399119</v>
      </c>
      <c r="AN914" s="1" cm="1">
        <f t="array" ref="AN914">SUMPRODUCT(N914:T914,$N$1:$T$1)/100</f>
        <v>1100.88359207379</v>
      </c>
      <c r="AO914" s="1" cm="1">
        <f t="array" ref="AO914">-8.314*SUMPRODUCT((N914:T914/100)*LN(N914:T914/100+0.000000000001))</f>
        <v>1.78617874543697</v>
      </c>
      <c r="AP914" s="1" cm="1">
        <f t="array" ref="AP914">SUMPRODUCT((N914:T914/100)^2)</f>
        <v>0.911938647948981</v>
      </c>
      <c r="AQ914" s="1" cm="1">
        <f t="array" ref="AQ914">1/SUMPRODUCT((N914:T914/100)^2)</f>
        <v>1.09656499617499</v>
      </c>
      <c r="AR914" s="1" t="s">
        <v>55</v>
      </c>
      <c r="AS914" s="6">
        <f t="shared" si="323"/>
        <v>2</v>
      </c>
      <c r="AT914" s="1">
        <v>949.85</v>
      </c>
      <c r="AU914" s="1">
        <v>2</v>
      </c>
      <c r="AV914" s="1">
        <v>75</v>
      </c>
      <c r="AW914" s="1">
        <v>449.85</v>
      </c>
      <c r="AX914" s="1">
        <v>40</v>
      </c>
      <c r="AY914" s="5">
        <f t="shared" si="324"/>
        <v>337.3875</v>
      </c>
      <c r="AZ914" s="1">
        <f t="shared" si="325"/>
        <v>30</v>
      </c>
      <c r="BA914" s="1">
        <f t="shared" si="326"/>
        <v>17994</v>
      </c>
      <c r="BB914" s="1">
        <f t="shared" si="327"/>
        <v>500</v>
      </c>
      <c r="BC914" s="1" t="s">
        <v>56</v>
      </c>
      <c r="BD914" s="1">
        <v>140</v>
      </c>
      <c r="BE914" s="1" t="s">
        <v>52</v>
      </c>
      <c r="BF914" s="1" t="s">
        <v>52</v>
      </c>
      <c r="BG914" s="1">
        <v>39</v>
      </c>
      <c r="BH914" s="1">
        <f t="shared" si="328"/>
        <v>-0.923839688633758</v>
      </c>
      <c r="BI914" s="1">
        <f t="shared" si="329"/>
        <v>1.00415599474417</v>
      </c>
    </row>
    <row r="915" spans="1:61">
      <c r="A915" s="1">
        <v>93</v>
      </c>
      <c r="B915" s="1" t="s">
        <v>1347</v>
      </c>
      <c r="C915" s="1" t="str">
        <f>_xlfn.XLOOKUP(A915,All!$A:$A,All!$C:$C,"")</f>
        <v>Cu-Ni-Si</v>
      </c>
      <c r="D915" s="1">
        <v>0</v>
      </c>
      <c r="E915" s="1" t="s">
        <v>1344</v>
      </c>
      <c r="F915" s="1">
        <f t="shared" si="308"/>
        <v>96.6</v>
      </c>
      <c r="G915" s="1">
        <v>0</v>
      </c>
      <c r="H915" s="1">
        <v>0</v>
      </c>
      <c r="I915" s="1">
        <v>0</v>
      </c>
      <c r="J915" s="1">
        <v>2.8</v>
      </c>
      <c r="K915" s="1">
        <v>0.6</v>
      </c>
      <c r="L915" s="1">
        <v>0</v>
      </c>
      <c r="M915" s="1" t="s">
        <v>1345</v>
      </c>
      <c r="N915" s="1" cm="1">
        <f t="array" ref="N915">(F915/$F$4)/SUMPRODUCT($F915:$L915/$F$4:$L$4)*100</f>
        <v>95.6538918382656</v>
      </c>
      <c r="O915" s="1" cm="1">
        <f t="array" ref="O915">(G915/$G$4)/SUMPRODUCT($F915:$L915/$F$4:$L$4)*100</f>
        <v>0</v>
      </c>
      <c r="P915" s="1" cm="1">
        <f t="array" ref="P915">(H915/$H$4)/SUMPRODUCT($F915:$L915/$F$4:$L$4)*100</f>
        <v>0</v>
      </c>
      <c r="Q915" s="1" cm="1">
        <f t="array" ref="Q915">(I915/$I$4)/SUMPRODUCT($F915:$L915/$F$4:$L$4)*100</f>
        <v>0</v>
      </c>
      <c r="R915" s="1" cm="1">
        <f t="array" ref="R915">(J915/$J$4)/SUMPRODUCT($F915:$L915/$F$4:$L$4)*100</f>
        <v>3.00182561866594</v>
      </c>
      <c r="S915" s="1" cm="1">
        <f t="array" ref="S915">(K915/$K$4)/SUMPRODUCT($F915:$L915/$F$4:$L$4)*100</f>
        <v>1.34428254306844</v>
      </c>
      <c r="T915" s="1" cm="1">
        <f t="array" ref="T915">(L915/$L$4)/SUMPRODUCT($F915:$L915/$F$4:$L$4)*100</f>
        <v>0</v>
      </c>
      <c r="U915" s="1">
        <f t="shared" si="309"/>
        <v>100</v>
      </c>
      <c r="V915" s="1">
        <f t="shared" si="310"/>
        <v>4.66666666666667</v>
      </c>
      <c r="W915" s="1">
        <f t="shared" si="311"/>
        <v>3.4</v>
      </c>
      <c r="X915" s="1">
        <f t="shared" si="312"/>
        <v>1.68</v>
      </c>
      <c r="Y915" s="1">
        <f t="shared" si="313"/>
        <v>0</v>
      </c>
      <c r="Z915" s="1">
        <f t="shared" si="314"/>
        <v>0</v>
      </c>
      <c r="AA915" s="1">
        <f t="shared" si="315"/>
        <v>0</v>
      </c>
      <c r="AB915" s="1">
        <f t="shared" si="316"/>
        <v>0</v>
      </c>
      <c r="AC915" s="1">
        <f t="shared" si="317"/>
        <v>0</v>
      </c>
      <c r="AD915" s="1">
        <f t="shared" si="318"/>
        <v>0</v>
      </c>
      <c r="AE915" s="1">
        <f t="shared" si="319"/>
        <v>0</v>
      </c>
      <c r="AF915" s="1">
        <f t="shared" si="320"/>
        <v>0</v>
      </c>
      <c r="AG915" s="1">
        <f t="shared" si="321"/>
        <v>0</v>
      </c>
      <c r="AH915" s="7">
        <f t="shared" si="322"/>
        <v>0.0434610816173439</v>
      </c>
      <c r="AI915" s="7" cm="1">
        <f t="array" ref="AI915">SQRT(SUMPRODUCT(N915:T915/100,(1-($N$4:$T$4/(SUMPRODUCT(N915:T915,$N$4:$T$4)/100)))^2))</f>
        <v>0.01613797766313</v>
      </c>
      <c r="AJ915" s="7" cm="1">
        <f t="array" ref="AJ915">SUMPRODUCT(N915:T915,$N$3:$T$3)/100</f>
        <v>1.90030018256187</v>
      </c>
      <c r="AK915" s="7" cm="1">
        <f t="array" ref="AK915">SUMPRODUCT(N915:T915/100,($N$3:$T$3-(SUMPRODUCT(N915:T915,$N$3:$T$3)/100))^2)</f>
        <v>2.91171604821716e-6</v>
      </c>
      <c r="AL915" s="7" cm="1">
        <f t="array" ref="AL915">SUMPRODUCT(N915:T915/100,($N$2:$T$2-(SUMPRODUCT(N915:T915,$N$2:$T$2)/100))^2)</f>
        <v>0.673311415876163</v>
      </c>
      <c r="AM915" s="7" cm="1">
        <f t="array" ref="AM915">SUMPRODUCT(N915:T915,$N$2:$T$2)/100</f>
        <v>10.8758819657986</v>
      </c>
      <c r="AN915" s="1" cm="1">
        <f t="array" ref="AN915">SUMPRODUCT(N915:T915,$N$1:$T$1)/100</f>
        <v>1100.16595956677</v>
      </c>
      <c r="AO915" s="1" cm="1">
        <f t="array" ref="AO915">-8.314*SUMPRODUCT((N915:T915/100)*LN(N915:T915/100+0.000000000001))</f>
        <v>1.70997739062783</v>
      </c>
      <c r="AP915" s="1" cm="1">
        <f t="array" ref="AP915">SUMPRODUCT((N915:T915/100)^2)</f>
        <v>0.916048507640709</v>
      </c>
      <c r="AQ915" s="1" cm="1">
        <f t="array" ref="AQ915">1/SUMPRODUCT((N915:T915/100)^2)</f>
        <v>1.09164524766872</v>
      </c>
      <c r="AR915" s="1" t="s">
        <v>54</v>
      </c>
      <c r="AS915" s="6">
        <f t="shared" si="323"/>
        <v>0</v>
      </c>
      <c r="AT915" s="1">
        <v>899.85</v>
      </c>
      <c r="AU915" s="1">
        <v>1.5</v>
      </c>
      <c r="AV915" s="1">
        <v>0</v>
      </c>
      <c r="AW915" s="1">
        <v>599.85</v>
      </c>
      <c r="AX915" s="1">
        <v>2</v>
      </c>
      <c r="AY915" s="5">
        <f t="shared" si="324"/>
        <v>0</v>
      </c>
      <c r="AZ915" s="1">
        <f t="shared" si="325"/>
        <v>0</v>
      </c>
      <c r="BA915" s="1">
        <f t="shared" si="326"/>
        <v>1199.7</v>
      </c>
      <c r="BB915" s="1">
        <f t="shared" si="327"/>
        <v>300</v>
      </c>
      <c r="BC915" s="1" t="s">
        <v>51</v>
      </c>
      <c r="BD915" s="1">
        <v>153</v>
      </c>
      <c r="BE915" s="1" t="s">
        <v>52</v>
      </c>
      <c r="BF915" s="1" t="s">
        <v>52</v>
      </c>
      <c r="BG915" s="1">
        <v>39</v>
      </c>
      <c r="BH915" s="1">
        <f t="shared" si="328"/>
        <v>-0.756647662872411</v>
      </c>
      <c r="BI915" s="1">
        <f t="shared" si="329"/>
        <v>0.974544273463535</v>
      </c>
    </row>
    <row r="916" spans="1:61">
      <c r="A916" s="1">
        <v>278</v>
      </c>
      <c r="B916" s="1" t="s">
        <v>65</v>
      </c>
      <c r="C916" s="1" t="str">
        <f>_xlfn.XLOOKUP(A916,All!$A:$A,All!$C:$C,"")</f>
        <v>Cu-Ni-Si</v>
      </c>
      <c r="D916" s="1">
        <v>0</v>
      </c>
      <c r="E916" s="1" t="s">
        <v>1344</v>
      </c>
      <c r="F916" s="1">
        <f t="shared" si="308"/>
        <v>93.89</v>
      </c>
      <c r="G916" s="1">
        <v>0</v>
      </c>
      <c r="H916" s="1">
        <v>0</v>
      </c>
      <c r="I916" s="1">
        <v>0</v>
      </c>
      <c r="J916" s="1">
        <v>2.3</v>
      </c>
      <c r="K916" s="1">
        <v>3.81</v>
      </c>
      <c r="L916" s="1">
        <v>0</v>
      </c>
      <c r="M916" s="1" t="s">
        <v>1345</v>
      </c>
      <c r="N916" s="1" cm="1">
        <f t="array" ref="N916">(F916/$F$4)/SUMPRODUCT($F916:$L916/$F$4:$L$4)*100</f>
        <v>89.4183667266651</v>
      </c>
      <c r="O916" s="1" cm="1">
        <f t="array" ref="O916">(G916/$G$4)/SUMPRODUCT($F916:$L916/$F$4:$L$4)*100</f>
        <v>0</v>
      </c>
      <c r="P916" s="1" cm="1">
        <f t="array" ref="P916">(H916/$H$4)/SUMPRODUCT($F916:$L916/$F$4:$L$4)*100</f>
        <v>0</v>
      </c>
      <c r="Q916" s="1" cm="1">
        <f t="array" ref="Q916">(I916/$I$4)/SUMPRODUCT($F916:$L916/$F$4:$L$4)*100</f>
        <v>0</v>
      </c>
      <c r="R916" s="1" cm="1">
        <f t="array" ref="R916">(J916/$J$4)/SUMPRODUCT($F916:$L916/$F$4:$L$4)*100</f>
        <v>2.3715765095474</v>
      </c>
      <c r="S916" s="1" cm="1">
        <f t="array" ref="S916">(K916/$K$4)/SUMPRODUCT($F916:$L916/$F$4:$L$4)*100</f>
        <v>8.21005676378753</v>
      </c>
      <c r="T916" s="1" cm="1">
        <f t="array" ref="T916">(L916/$L$4)/SUMPRODUCT($F916:$L916/$F$4:$L$4)*100</f>
        <v>0</v>
      </c>
      <c r="U916" s="1">
        <f t="shared" si="309"/>
        <v>100</v>
      </c>
      <c r="V916" s="1">
        <f t="shared" si="310"/>
        <v>0.603674540682415</v>
      </c>
      <c r="W916" s="1">
        <f t="shared" si="311"/>
        <v>6.11</v>
      </c>
      <c r="X916" s="1">
        <f t="shared" si="312"/>
        <v>8.763</v>
      </c>
      <c r="Y916" s="1">
        <f t="shared" si="313"/>
        <v>0</v>
      </c>
      <c r="Z916" s="1">
        <f t="shared" si="314"/>
        <v>0</v>
      </c>
      <c r="AA916" s="1">
        <f t="shared" si="315"/>
        <v>0</v>
      </c>
      <c r="AB916" s="1">
        <f t="shared" si="316"/>
        <v>0</v>
      </c>
      <c r="AC916" s="1">
        <f t="shared" si="317"/>
        <v>0</v>
      </c>
      <c r="AD916" s="1">
        <f t="shared" si="318"/>
        <v>0</v>
      </c>
      <c r="AE916" s="1">
        <f t="shared" si="319"/>
        <v>0</v>
      </c>
      <c r="AF916" s="1">
        <f t="shared" si="320"/>
        <v>0</v>
      </c>
      <c r="AG916" s="1">
        <f t="shared" si="321"/>
        <v>0</v>
      </c>
      <c r="AH916" s="7">
        <f t="shared" si="322"/>
        <v>0.105816332733349</v>
      </c>
      <c r="AI916" s="7" cm="1">
        <f t="array" ref="AI916">SQRT(SUMPRODUCT(N916:T916/100,(1-($N$4:$T$4/(SUMPRODUCT(N916:T916,$N$4:$T$4)/100)))^2))</f>
        <v>0.0369783476591404</v>
      </c>
      <c r="AJ916" s="7" cm="1">
        <f t="array" ref="AJ916">SUMPRODUCT(N916:T916,$N$3:$T$3)/100</f>
        <v>1.90023715765095</v>
      </c>
      <c r="AK916" s="7" cm="1">
        <f t="array" ref="AK916">SUMPRODUCT(N916:T916/100,($N$3:$T$3-(SUMPRODUCT(N916:T916,$N$3:$T$3)/100))^2)</f>
        <v>2.31533275814103e-6</v>
      </c>
      <c r="AL916" s="7" cm="1">
        <f t="array" ref="AL916">SUMPRODUCT(N916:T916/100,($N$2:$T$2-(SUMPRODUCT(N916:T916,$N$2:$T$2)/100))^2)</f>
        <v>3.68853739585242</v>
      </c>
      <c r="AM916" s="7" cm="1">
        <f t="array" ref="AM916">SUMPRODUCT(N916:T916,$N$2:$T$2)/100</f>
        <v>10.4015802614394</v>
      </c>
      <c r="AN916" s="1" cm="1">
        <f t="array" ref="AN916">SUMPRODUCT(N916:T916,$N$1:$T$1)/100</f>
        <v>1120.44613004462</v>
      </c>
      <c r="AO916" s="1" cm="1">
        <f t="array" ref="AO916">-8.314*SUMPRODUCT((N916:T916/100)*LN(N916:T916/100+0.000000000001))</f>
        <v>3.27555194182165</v>
      </c>
      <c r="AP916" s="1" cm="1">
        <f t="array" ref="AP916">SUMPRODUCT((N916:T916/100)^2)</f>
        <v>0.806867371526961</v>
      </c>
      <c r="AQ916" s="1" cm="1">
        <f t="array" ref="AQ916">1/SUMPRODUCT((N916:T916/100)^2)</f>
        <v>1.23936105894026</v>
      </c>
      <c r="AR916" s="1" t="s">
        <v>54</v>
      </c>
      <c r="AS916" s="6">
        <f t="shared" si="323"/>
        <v>0</v>
      </c>
      <c r="AT916" s="1">
        <v>949.85</v>
      </c>
      <c r="AU916" s="1">
        <v>1</v>
      </c>
      <c r="AV916" s="1">
        <v>0</v>
      </c>
      <c r="AW916" s="1">
        <v>499.85</v>
      </c>
      <c r="AX916" s="1">
        <v>0.333333333</v>
      </c>
      <c r="AY916" s="5">
        <f t="shared" si="324"/>
        <v>0</v>
      </c>
      <c r="AZ916" s="1">
        <f t="shared" si="325"/>
        <v>0</v>
      </c>
      <c r="BA916" s="1">
        <f t="shared" si="326"/>
        <v>166.61666650005</v>
      </c>
      <c r="BB916" s="1">
        <f t="shared" si="327"/>
        <v>450</v>
      </c>
      <c r="BC916" s="1" t="s">
        <v>51</v>
      </c>
      <c r="BD916" s="1">
        <v>158</v>
      </c>
      <c r="BE916" s="1" t="s">
        <v>52</v>
      </c>
      <c r="BF916" s="1" t="s">
        <v>52</v>
      </c>
      <c r="BG916" s="1">
        <v>39</v>
      </c>
      <c r="BH916" s="1">
        <f t="shared" si="328"/>
        <v>-0.692343037579586</v>
      </c>
      <c r="BI916" s="1">
        <f t="shared" si="329"/>
        <v>0.963352339838838</v>
      </c>
    </row>
    <row r="917" spans="1:61">
      <c r="A917" s="1">
        <v>33</v>
      </c>
      <c r="B917" s="1" t="s">
        <v>53</v>
      </c>
      <c r="C917" s="1" t="str">
        <f>_xlfn.XLOOKUP(A917,All!$A:$A,All!$C:$C,"")</f>
        <v>Cu-Ni-Si</v>
      </c>
      <c r="D917" s="1">
        <v>0</v>
      </c>
      <c r="E917" s="1" t="s">
        <v>1344</v>
      </c>
      <c r="F917" s="1">
        <f t="shared" si="308"/>
        <v>96.155</v>
      </c>
      <c r="G917" s="1">
        <v>0</v>
      </c>
      <c r="H917" s="1">
        <v>0</v>
      </c>
      <c r="I917" s="1">
        <v>0</v>
      </c>
      <c r="J917" s="1">
        <v>3.3</v>
      </c>
      <c r="K917" s="1">
        <v>0.545</v>
      </c>
      <c r="L917" s="1">
        <v>0</v>
      </c>
      <c r="M917" s="1" t="s">
        <v>1345</v>
      </c>
      <c r="N917" s="1" cm="1">
        <f t="array" ref="N917">(F917/$F$4)/SUMPRODUCT($F917:$L917/$F$4:$L$4)*100</f>
        <v>95.2397528033504</v>
      </c>
      <c r="O917" s="1" cm="1">
        <f t="array" ref="O917">(G917/$G$4)/SUMPRODUCT($F917:$L917/$F$4:$L$4)*100</f>
        <v>0</v>
      </c>
      <c r="P917" s="1" cm="1">
        <f t="array" ref="P917">(H917/$H$4)/SUMPRODUCT($F917:$L917/$F$4:$L$4)*100</f>
        <v>0</v>
      </c>
      <c r="Q917" s="1" cm="1">
        <f t="array" ref="Q917">(I917/$I$4)/SUMPRODUCT($F917:$L917/$F$4:$L$4)*100</f>
        <v>0</v>
      </c>
      <c r="R917" s="1" cm="1">
        <f t="array" ref="R917">(J917/$J$4)/SUMPRODUCT($F917:$L917/$F$4:$L$4)*100</f>
        <v>3.53885067235945</v>
      </c>
      <c r="S917" s="1" cm="1">
        <f t="array" ref="S917">(K917/$K$4)/SUMPRODUCT($F917:$L917/$F$4:$L$4)*100</f>
        <v>1.22139652429014</v>
      </c>
      <c r="T917" s="1" cm="1">
        <f t="array" ref="T917">(L917/$L$4)/SUMPRODUCT($F917:$L917/$F$4:$L$4)*100</f>
        <v>0</v>
      </c>
      <c r="U917" s="1">
        <f t="shared" si="309"/>
        <v>100</v>
      </c>
      <c r="V917" s="1">
        <f t="shared" si="310"/>
        <v>6.05504587155963</v>
      </c>
      <c r="W917" s="1">
        <f t="shared" si="311"/>
        <v>3.845</v>
      </c>
      <c r="X917" s="1">
        <f t="shared" si="312"/>
        <v>1.7985</v>
      </c>
      <c r="Y917" s="1">
        <f t="shared" si="313"/>
        <v>0</v>
      </c>
      <c r="Z917" s="1">
        <f t="shared" si="314"/>
        <v>0</v>
      </c>
      <c r="AA917" s="1">
        <f t="shared" si="315"/>
        <v>0</v>
      </c>
      <c r="AB917" s="1">
        <f t="shared" si="316"/>
        <v>0</v>
      </c>
      <c r="AC917" s="1">
        <f t="shared" si="317"/>
        <v>0</v>
      </c>
      <c r="AD917" s="1">
        <f t="shared" si="318"/>
        <v>0</v>
      </c>
      <c r="AE917" s="1">
        <f t="shared" si="319"/>
        <v>0</v>
      </c>
      <c r="AF917" s="1">
        <f t="shared" si="320"/>
        <v>0</v>
      </c>
      <c r="AG917" s="1">
        <f t="shared" si="321"/>
        <v>0</v>
      </c>
      <c r="AH917" s="7">
        <f t="shared" si="322"/>
        <v>0.0476024719664959</v>
      </c>
      <c r="AI917" s="7" cm="1">
        <f t="array" ref="AI917">SQRT(SUMPRODUCT(N917:T917/100,(1-($N$4:$T$4/(SUMPRODUCT(N917:T917,$N$4:$T$4)/100)))^2))</f>
        <v>0.0156169700140932</v>
      </c>
      <c r="AJ917" s="7" cm="1">
        <f t="array" ref="AJ917">SUMPRODUCT(N917:T917,$N$3:$T$3)/100</f>
        <v>1.90035388506724</v>
      </c>
      <c r="AK917" s="7" cm="1">
        <f t="array" ref="AK917">SUMPRODUCT(N917:T917/100,($N$3:$T$3-(SUMPRODUCT(N917:T917,$N$3:$T$3)/100))^2)</f>
        <v>3.41361603154687e-6</v>
      </c>
      <c r="AL917" s="7" cm="1">
        <f t="array" ref="AL917">SUMPRODUCT(N917:T917/100,($N$2:$T$2-(SUMPRODUCT(N917:T917,$N$2:$T$2)/100))^2)</f>
        <v>0.619259314941169</v>
      </c>
      <c r="AM917" s="7" cm="1">
        <f t="array" ref="AM917">SUMPRODUCT(N917:T917,$N$2:$T$2)/100</f>
        <v>10.8791137365761</v>
      </c>
      <c r="AN917" s="1" cm="1">
        <f t="array" ref="AN917">SUMPRODUCT(N917:T917,$N$1:$T$1)/100</f>
        <v>1101.75023099199</v>
      </c>
      <c r="AO917" s="1" cm="1">
        <f t="array" ref="AO917">-8.314*SUMPRODUCT((N917:T917/100)*LN(N917:T917/100+0.000000000001))</f>
        <v>1.81662350081572</v>
      </c>
      <c r="AP917" s="1" cm="1">
        <f t="array" ref="AP917">SUMPRODUCT((N917:T917/100)^2)</f>
        <v>0.90846257875941</v>
      </c>
      <c r="AQ917" s="1" cm="1">
        <f t="array" ref="AQ917">1/SUMPRODUCT((N917:T917/100)^2)</f>
        <v>1.10076080554203</v>
      </c>
      <c r="AR917" s="1" t="s">
        <v>54</v>
      </c>
      <c r="AS917" s="6">
        <f t="shared" si="323"/>
        <v>0</v>
      </c>
      <c r="AT917" s="1">
        <v>899.85</v>
      </c>
      <c r="AU917" s="1">
        <v>1</v>
      </c>
      <c r="AV917" s="1">
        <v>0</v>
      </c>
      <c r="AW917" s="1">
        <v>499.85</v>
      </c>
      <c r="AX917" s="1">
        <v>1</v>
      </c>
      <c r="AY917" s="5">
        <f t="shared" si="324"/>
        <v>0</v>
      </c>
      <c r="AZ917" s="1">
        <f t="shared" si="325"/>
        <v>0</v>
      </c>
      <c r="BA917" s="1">
        <f t="shared" si="326"/>
        <v>499.85</v>
      </c>
      <c r="BB917" s="1">
        <f t="shared" si="327"/>
        <v>400</v>
      </c>
      <c r="BC917" s="1" t="s">
        <v>51</v>
      </c>
      <c r="BD917" s="1">
        <v>165</v>
      </c>
      <c r="BE917" s="1" t="s">
        <v>52</v>
      </c>
      <c r="BF917" s="1" t="s">
        <v>52</v>
      </c>
      <c r="BG917" s="1">
        <v>39</v>
      </c>
      <c r="BH917" s="1">
        <f t="shared" si="328"/>
        <v>-0.60231656216963</v>
      </c>
      <c r="BI917" s="1">
        <f t="shared" si="329"/>
        <v>0.947878574037492</v>
      </c>
    </row>
    <row r="918" spans="1:61">
      <c r="A918" s="1">
        <v>59</v>
      </c>
      <c r="B918" s="1" t="s">
        <v>1347</v>
      </c>
      <c r="C918" s="1" t="str">
        <f>_xlfn.XLOOKUP(A918,All!$A:$A,All!$C:$C,"")</f>
        <v>Cu-Ni-Si</v>
      </c>
      <c r="D918" s="1">
        <v>0</v>
      </c>
      <c r="E918" s="1" t="s">
        <v>1344</v>
      </c>
      <c r="F918" s="1">
        <f t="shared" si="308"/>
        <v>96.6</v>
      </c>
      <c r="G918" s="1">
        <v>0</v>
      </c>
      <c r="H918" s="1">
        <v>0</v>
      </c>
      <c r="I918" s="1">
        <v>0</v>
      </c>
      <c r="J918" s="1">
        <v>2.8</v>
      </c>
      <c r="K918" s="1">
        <v>0.6</v>
      </c>
      <c r="L918" s="1">
        <v>0</v>
      </c>
      <c r="M918" s="1" t="s">
        <v>1345</v>
      </c>
      <c r="N918" s="1" cm="1">
        <f t="array" ref="N918">(F918/$F$4)/SUMPRODUCT($F918:$L918/$F$4:$L$4)*100</f>
        <v>95.6538918382656</v>
      </c>
      <c r="O918" s="1" cm="1">
        <f t="array" ref="O918">(G918/$G$4)/SUMPRODUCT($F918:$L918/$F$4:$L$4)*100</f>
        <v>0</v>
      </c>
      <c r="P918" s="1" cm="1">
        <f t="array" ref="P918">(H918/$H$4)/SUMPRODUCT($F918:$L918/$F$4:$L$4)*100</f>
        <v>0</v>
      </c>
      <c r="Q918" s="1" cm="1">
        <f t="array" ref="Q918">(I918/$I$4)/SUMPRODUCT($F918:$L918/$F$4:$L$4)*100</f>
        <v>0</v>
      </c>
      <c r="R918" s="1" cm="1">
        <f t="array" ref="R918">(J918/$J$4)/SUMPRODUCT($F918:$L918/$F$4:$L$4)*100</f>
        <v>3.00182561866594</v>
      </c>
      <c r="S918" s="1" cm="1">
        <f t="array" ref="S918">(K918/$K$4)/SUMPRODUCT($F918:$L918/$F$4:$L$4)*100</f>
        <v>1.34428254306844</v>
      </c>
      <c r="T918" s="1" cm="1">
        <f t="array" ref="T918">(L918/$L$4)/SUMPRODUCT($F918:$L918/$F$4:$L$4)*100</f>
        <v>0</v>
      </c>
      <c r="U918" s="1">
        <f t="shared" si="309"/>
        <v>100</v>
      </c>
      <c r="V918" s="1">
        <f t="shared" si="310"/>
        <v>4.66666666666667</v>
      </c>
      <c r="W918" s="1">
        <f t="shared" si="311"/>
        <v>3.4</v>
      </c>
      <c r="X918" s="1">
        <f t="shared" si="312"/>
        <v>1.68</v>
      </c>
      <c r="Y918" s="1">
        <f t="shared" si="313"/>
        <v>0</v>
      </c>
      <c r="Z918" s="1">
        <f t="shared" si="314"/>
        <v>0</v>
      </c>
      <c r="AA918" s="1">
        <f t="shared" si="315"/>
        <v>0</v>
      </c>
      <c r="AB918" s="1">
        <f t="shared" si="316"/>
        <v>0</v>
      </c>
      <c r="AC918" s="1">
        <f t="shared" si="317"/>
        <v>0</v>
      </c>
      <c r="AD918" s="1">
        <f t="shared" si="318"/>
        <v>0</v>
      </c>
      <c r="AE918" s="1">
        <f t="shared" si="319"/>
        <v>0</v>
      </c>
      <c r="AF918" s="1">
        <f t="shared" si="320"/>
        <v>0</v>
      </c>
      <c r="AG918" s="1">
        <f t="shared" si="321"/>
        <v>0</v>
      </c>
      <c r="AH918" s="7">
        <f t="shared" si="322"/>
        <v>0.0434610816173439</v>
      </c>
      <c r="AI918" s="7" cm="1">
        <f t="array" ref="AI918">SQRT(SUMPRODUCT(N918:T918/100,(1-($N$4:$T$4/(SUMPRODUCT(N918:T918,$N$4:$T$4)/100)))^2))</f>
        <v>0.01613797766313</v>
      </c>
      <c r="AJ918" s="7" cm="1">
        <f t="array" ref="AJ918">SUMPRODUCT(N918:T918,$N$3:$T$3)/100</f>
        <v>1.90030018256187</v>
      </c>
      <c r="AK918" s="7" cm="1">
        <f t="array" ref="AK918">SUMPRODUCT(N918:T918/100,($N$3:$T$3-(SUMPRODUCT(N918:T918,$N$3:$T$3)/100))^2)</f>
        <v>2.91171604821716e-6</v>
      </c>
      <c r="AL918" s="7" cm="1">
        <f t="array" ref="AL918">SUMPRODUCT(N918:T918/100,($N$2:$T$2-(SUMPRODUCT(N918:T918,$N$2:$T$2)/100))^2)</f>
        <v>0.673311415876163</v>
      </c>
      <c r="AM918" s="7" cm="1">
        <f t="array" ref="AM918">SUMPRODUCT(N918:T918,$N$2:$T$2)/100</f>
        <v>10.8758819657986</v>
      </c>
      <c r="AN918" s="1" cm="1">
        <f t="array" ref="AN918">SUMPRODUCT(N918:T918,$N$1:$T$1)/100</f>
        <v>1100.16595956677</v>
      </c>
      <c r="AO918" s="1" cm="1">
        <f t="array" ref="AO918">-8.314*SUMPRODUCT((N918:T918/100)*LN(N918:T918/100+0.000000000001))</f>
        <v>1.70997739062783</v>
      </c>
      <c r="AP918" s="1" cm="1">
        <f t="array" ref="AP918">SUMPRODUCT((N918:T918/100)^2)</f>
        <v>0.916048507640709</v>
      </c>
      <c r="AQ918" s="1" cm="1">
        <f t="array" ref="AQ918">1/SUMPRODUCT((N918:T918/100)^2)</f>
        <v>1.09164524766872</v>
      </c>
      <c r="AR918" s="1" t="s">
        <v>54</v>
      </c>
      <c r="AS918" s="6">
        <f t="shared" si="323"/>
        <v>0</v>
      </c>
      <c r="AT918" s="1">
        <v>899.85</v>
      </c>
      <c r="AU918" s="1">
        <v>1.5</v>
      </c>
      <c r="AV918" s="1">
        <v>0</v>
      </c>
      <c r="AW918" s="1">
        <v>599.85</v>
      </c>
      <c r="AX918" s="1">
        <v>1</v>
      </c>
      <c r="AY918" s="5">
        <f t="shared" si="324"/>
        <v>0</v>
      </c>
      <c r="AZ918" s="1">
        <f t="shared" si="325"/>
        <v>0</v>
      </c>
      <c r="BA918" s="1">
        <f t="shared" si="326"/>
        <v>599.85</v>
      </c>
      <c r="BB918" s="1">
        <f t="shared" si="327"/>
        <v>300</v>
      </c>
      <c r="BC918" s="1" t="s">
        <v>51</v>
      </c>
      <c r="BD918" s="1">
        <v>176</v>
      </c>
      <c r="BE918" s="1" t="s">
        <v>52</v>
      </c>
      <c r="BF918" s="1" t="s">
        <v>52</v>
      </c>
      <c r="BG918" s="1">
        <v>39</v>
      </c>
      <c r="BH918" s="1">
        <f t="shared" si="328"/>
        <v>-0.460846386525413</v>
      </c>
      <c r="BI918" s="1">
        <f t="shared" si="329"/>
        <v>0.924047364068431</v>
      </c>
    </row>
    <row r="919" spans="1:61">
      <c r="A919" s="1">
        <v>439</v>
      </c>
      <c r="B919" s="1" t="s">
        <v>84</v>
      </c>
      <c r="C919" s="1" t="str">
        <f>_xlfn.XLOOKUP(A919,All!$A:$A,All!$C:$C,"")</f>
        <v>Cu-Ni-Si</v>
      </c>
      <c r="D919" s="1">
        <v>0</v>
      </c>
      <c r="E919" s="1" t="s">
        <v>1344</v>
      </c>
      <c r="F919" s="1">
        <f t="shared" si="308"/>
        <v>96.5</v>
      </c>
      <c r="G919" s="1">
        <v>0</v>
      </c>
      <c r="H919" s="1">
        <v>0</v>
      </c>
      <c r="I919" s="1">
        <v>0</v>
      </c>
      <c r="J919" s="1">
        <v>2.8</v>
      </c>
      <c r="K919" s="1">
        <v>0.7</v>
      </c>
      <c r="L919" s="1">
        <v>0</v>
      </c>
      <c r="M919" s="1" t="s">
        <v>1345</v>
      </c>
      <c r="N919" s="1" cm="1">
        <f t="array" ref="N919">(F919/$F$4)/SUMPRODUCT($F919:$L919/$F$4:$L$4)*100</f>
        <v>95.4355515178694</v>
      </c>
      <c r="O919" s="1" cm="1">
        <f t="array" ref="O919">(G919/$G$4)/SUMPRODUCT($F919:$L919/$F$4:$L$4)*100</f>
        <v>0</v>
      </c>
      <c r="P919" s="1" cm="1">
        <f t="array" ref="P919">(H919/$H$4)/SUMPRODUCT($F919:$L919/$F$4:$L$4)*100</f>
        <v>0</v>
      </c>
      <c r="Q919" s="1" cm="1">
        <f t="array" ref="Q919">(I919/$I$4)/SUMPRODUCT($F919:$L919/$F$4:$L$4)*100</f>
        <v>0</v>
      </c>
      <c r="R919" s="1" cm="1">
        <f t="array" ref="R919">(J919/$J$4)/SUMPRODUCT($F919:$L919/$F$4:$L$4)*100</f>
        <v>2.99807722768445</v>
      </c>
      <c r="S919" s="1" cm="1">
        <f t="array" ref="S919">(K919/$K$4)/SUMPRODUCT($F919:$L919/$F$4:$L$4)*100</f>
        <v>1.56637125444618</v>
      </c>
      <c r="T919" s="1" cm="1">
        <f t="array" ref="T919">(L919/$L$4)/SUMPRODUCT($F919:$L919/$F$4:$L$4)*100</f>
        <v>0</v>
      </c>
      <c r="U919" s="1">
        <f t="shared" si="309"/>
        <v>100</v>
      </c>
      <c r="V919" s="1">
        <f t="shared" si="310"/>
        <v>4</v>
      </c>
      <c r="W919" s="1">
        <f t="shared" si="311"/>
        <v>3.5</v>
      </c>
      <c r="X919" s="1">
        <f t="shared" si="312"/>
        <v>1.96</v>
      </c>
      <c r="Y919" s="1">
        <f t="shared" si="313"/>
        <v>0</v>
      </c>
      <c r="Z919" s="1">
        <f t="shared" si="314"/>
        <v>0</v>
      </c>
      <c r="AA919" s="1">
        <f t="shared" si="315"/>
        <v>0</v>
      </c>
      <c r="AB919" s="1">
        <f t="shared" si="316"/>
        <v>0</v>
      </c>
      <c r="AC919" s="1">
        <f t="shared" si="317"/>
        <v>0</v>
      </c>
      <c r="AD919" s="1">
        <f t="shared" si="318"/>
        <v>0</v>
      </c>
      <c r="AE919" s="1">
        <f t="shared" si="319"/>
        <v>0</v>
      </c>
      <c r="AF919" s="1">
        <f t="shared" si="320"/>
        <v>0</v>
      </c>
      <c r="AG919" s="1">
        <f t="shared" si="321"/>
        <v>0</v>
      </c>
      <c r="AH919" s="7">
        <f t="shared" si="322"/>
        <v>0.0456444848213063</v>
      </c>
      <c r="AI919" s="7" cm="1">
        <f t="array" ref="AI919">SQRT(SUMPRODUCT(N919:T919/100,(1-($N$4:$T$4/(SUMPRODUCT(N919:T919,$N$4:$T$4)/100)))^2))</f>
        <v>0.0172703874740949</v>
      </c>
      <c r="AJ919" s="7" cm="1">
        <f t="array" ref="AJ919">SUMPRODUCT(N919:T919,$N$3:$T$3)/100</f>
        <v>1.90029980772277</v>
      </c>
      <c r="AK919" s="7" cm="1">
        <f t="array" ref="AK919">SUMPRODUCT(N919:T919/100,($N$3:$T$3-(SUMPRODUCT(N919:T919,$N$3:$T$3)/100))^2)</f>
        <v>2.90819255705286e-6</v>
      </c>
      <c r="AL919" s="7" cm="1">
        <f t="array" ref="AL919">SUMPRODUCT(N919:T919/100,($N$2:$T$2-(SUMPRODUCT(N919:T919,$N$2:$T$2)/100))^2)</f>
        <v>0.778007054822778</v>
      </c>
      <c r="AM919" s="7" cm="1">
        <f t="array" ref="AM919">SUMPRODUCT(N919:T919,$N$2:$T$2)/100</f>
        <v>10.8603732399119</v>
      </c>
      <c r="AN919" s="1" cm="1">
        <f t="array" ref="AN919">SUMPRODUCT(N919:T919,$N$1:$T$1)/100</f>
        <v>1100.88359207379</v>
      </c>
      <c r="AO919" s="1" cm="1">
        <f t="array" ref="AO919">-8.314*SUMPRODUCT((N919:T919/100)*LN(N919:T919/100+0.000000000001))</f>
        <v>1.78617874543697</v>
      </c>
      <c r="AP919" s="1" cm="1">
        <f t="array" ref="AP919">SUMPRODUCT((N919:T919/100)^2)</f>
        <v>0.911938647948981</v>
      </c>
      <c r="AQ919" s="1" cm="1">
        <f t="array" ref="AQ919">1/SUMPRODUCT((N919:T919/100)^2)</f>
        <v>1.09656499617499</v>
      </c>
      <c r="AR919" s="1" t="s">
        <v>55</v>
      </c>
      <c r="AS919" s="6">
        <f t="shared" si="323"/>
        <v>2</v>
      </c>
      <c r="AT919" s="1">
        <v>949.85</v>
      </c>
      <c r="AU919" s="1">
        <v>2</v>
      </c>
      <c r="AV919" s="1">
        <v>75</v>
      </c>
      <c r="AW919" s="1">
        <v>499.85</v>
      </c>
      <c r="AX919" s="1">
        <v>20</v>
      </c>
      <c r="AY919" s="5">
        <f t="shared" si="324"/>
        <v>374.8875</v>
      </c>
      <c r="AZ919" s="1">
        <f t="shared" si="325"/>
        <v>15</v>
      </c>
      <c r="BA919" s="1">
        <f t="shared" si="326"/>
        <v>9997</v>
      </c>
      <c r="BB919" s="1">
        <f t="shared" si="327"/>
        <v>450</v>
      </c>
      <c r="BC919" s="1" t="s">
        <v>56</v>
      </c>
      <c r="BD919" s="1">
        <v>186</v>
      </c>
      <c r="BE919" s="1" t="s">
        <v>52</v>
      </c>
      <c r="BF919" s="1" t="s">
        <v>52</v>
      </c>
      <c r="BG919" s="1">
        <v>39</v>
      </c>
      <c r="BH919" s="1">
        <f t="shared" si="328"/>
        <v>-0.332237135939762</v>
      </c>
      <c r="BI919" s="1">
        <f t="shared" si="329"/>
        <v>0.902931191290748</v>
      </c>
    </row>
    <row r="920" spans="1:61">
      <c r="A920" s="1">
        <v>68</v>
      </c>
      <c r="B920" s="1" t="s">
        <v>53</v>
      </c>
      <c r="C920" s="1" t="str">
        <f>_xlfn.XLOOKUP(A920,All!$A:$A,All!$C:$C,"")</f>
        <v>Cu-Ni-Si</v>
      </c>
      <c r="D920" s="1">
        <v>0</v>
      </c>
      <c r="E920" s="1" t="s">
        <v>1344</v>
      </c>
      <c r="F920" s="1">
        <f t="shared" si="308"/>
        <v>96.215</v>
      </c>
      <c r="G920" s="1">
        <v>0</v>
      </c>
      <c r="H920" s="1">
        <v>0</v>
      </c>
      <c r="I920" s="1">
        <v>0</v>
      </c>
      <c r="J920" s="1">
        <v>3.3</v>
      </c>
      <c r="K920" s="1">
        <v>0.485</v>
      </c>
      <c r="L920" s="1">
        <v>0</v>
      </c>
      <c r="M920" s="1" t="s">
        <v>1345</v>
      </c>
      <c r="N920" s="1" cm="1">
        <f t="array" ref="N920">(F920/$F$4)/SUMPRODUCT($F920:$L920/$F$4:$L$4)*100</f>
        <v>95.3707448317425</v>
      </c>
      <c r="O920" s="1" cm="1">
        <f t="array" ref="O920">(G920/$G$4)/SUMPRODUCT($F920:$L920/$F$4:$L$4)*100</f>
        <v>0</v>
      </c>
      <c r="P920" s="1" cm="1">
        <f t="array" ref="P920">(H920/$H$4)/SUMPRODUCT($F920:$L920/$F$4:$L$4)*100</f>
        <v>0</v>
      </c>
      <c r="Q920" s="1" cm="1">
        <f t="array" ref="Q920">(I920/$I$4)/SUMPRODUCT($F920:$L920/$F$4:$L$4)*100</f>
        <v>0</v>
      </c>
      <c r="R920" s="1" cm="1">
        <f t="array" ref="R920">(J920/$J$4)/SUMPRODUCT($F920:$L920/$F$4:$L$4)*100</f>
        <v>3.54150810599842</v>
      </c>
      <c r="S920" s="1" cm="1">
        <f t="array" ref="S920">(K920/$K$4)/SUMPRODUCT($F920:$L920/$F$4:$L$4)*100</f>
        <v>1.08774706225907</v>
      </c>
      <c r="T920" s="1" cm="1">
        <f t="array" ref="T920">(L920/$L$4)/SUMPRODUCT($F920:$L920/$F$4:$L$4)*100</f>
        <v>0</v>
      </c>
      <c r="U920" s="1">
        <f t="shared" si="309"/>
        <v>100</v>
      </c>
      <c r="V920" s="1">
        <f t="shared" si="310"/>
        <v>6.80412371134021</v>
      </c>
      <c r="W920" s="1">
        <f t="shared" si="311"/>
        <v>3.785</v>
      </c>
      <c r="X920" s="1">
        <f t="shared" si="312"/>
        <v>1.6005</v>
      </c>
      <c r="Y920" s="1">
        <f t="shared" si="313"/>
        <v>0</v>
      </c>
      <c r="Z920" s="1">
        <f t="shared" si="314"/>
        <v>0</v>
      </c>
      <c r="AA920" s="1">
        <f t="shared" si="315"/>
        <v>0</v>
      </c>
      <c r="AB920" s="1">
        <f t="shared" si="316"/>
        <v>0</v>
      </c>
      <c r="AC920" s="1">
        <f t="shared" si="317"/>
        <v>0</v>
      </c>
      <c r="AD920" s="1">
        <f t="shared" si="318"/>
        <v>0</v>
      </c>
      <c r="AE920" s="1">
        <f t="shared" si="319"/>
        <v>0</v>
      </c>
      <c r="AF920" s="1">
        <f t="shared" si="320"/>
        <v>0</v>
      </c>
      <c r="AG920" s="1">
        <f t="shared" si="321"/>
        <v>0</v>
      </c>
      <c r="AH920" s="7">
        <f t="shared" si="322"/>
        <v>0.046292551682575</v>
      </c>
      <c r="AI920" s="7" cm="1">
        <f t="array" ref="AI920">SQRT(SUMPRODUCT(N920:T920/100,(1-($N$4:$T$4/(SUMPRODUCT(N920:T920,$N$4:$T$4)/100)))^2))</f>
        <v>0.0148684752979705</v>
      </c>
      <c r="AJ920" s="7" cm="1">
        <f t="array" ref="AJ920">SUMPRODUCT(N920:T920,$N$3:$T$3)/100</f>
        <v>1.9003541508106</v>
      </c>
      <c r="AK920" s="7" cm="1">
        <f t="array" ref="AK920">SUMPRODUCT(N920:T920/100,($N$3:$T$3-(SUMPRODUCT(N920:T920,$N$3:$T$3)/100))^2)</f>
        <v>3.4160853093499e-6</v>
      </c>
      <c r="AL920" s="7" cm="1">
        <f t="array" ref="AL920">SUMPRODUCT(N920:T920/100,($N$2:$T$2-(SUMPRODUCT(N920:T920,$N$2:$T$2)/100))^2)</f>
        <v>0.555966093556751</v>
      </c>
      <c r="AM920" s="7" cm="1">
        <f t="array" ref="AM920">SUMPRODUCT(N920:T920,$N$2:$T$2)/100</f>
        <v>10.8884426245819</v>
      </c>
      <c r="AN920" s="1" cm="1">
        <f t="array" ref="AN920">SUMPRODUCT(N920:T920,$N$1:$T$1)/100</f>
        <v>1101.31985899667</v>
      </c>
      <c r="AO920" s="1" cm="1">
        <f t="array" ref="AO920">-8.314*SUMPRODUCT((N920:T920/100)*LN(N920:T920/100+0.000000000001))</f>
        <v>1.76830531226355</v>
      </c>
      <c r="AP920" s="1" cm="1">
        <f t="array" ref="AP920">SUMPRODUCT((N920:T920/100)^2)</f>
        <v>0.910930444309765</v>
      </c>
      <c r="AQ920" s="1" cm="1">
        <f t="array" ref="AQ920">1/SUMPRODUCT((N920:T920/100)^2)</f>
        <v>1.09777865724723</v>
      </c>
      <c r="AR920" s="1" t="s">
        <v>54</v>
      </c>
      <c r="AS920" s="6">
        <f t="shared" si="323"/>
        <v>0</v>
      </c>
      <c r="AT920" s="1">
        <v>899.85</v>
      </c>
      <c r="AU920" s="1">
        <v>1</v>
      </c>
      <c r="AV920" s="1">
        <v>0</v>
      </c>
      <c r="AW920" s="1">
        <v>499.85</v>
      </c>
      <c r="AX920" s="1">
        <v>2</v>
      </c>
      <c r="AY920" s="5">
        <f t="shared" si="324"/>
        <v>0</v>
      </c>
      <c r="AZ920" s="1">
        <f t="shared" si="325"/>
        <v>0</v>
      </c>
      <c r="BA920" s="1">
        <f t="shared" si="326"/>
        <v>999.7</v>
      </c>
      <c r="BB920" s="1">
        <f t="shared" si="327"/>
        <v>400</v>
      </c>
      <c r="BC920" s="1" t="s">
        <v>51</v>
      </c>
      <c r="BD920" s="1">
        <v>188</v>
      </c>
      <c r="BE920" s="1" t="s">
        <v>52</v>
      </c>
      <c r="BF920" s="1" t="s">
        <v>52</v>
      </c>
      <c r="BG920" s="1">
        <v>39</v>
      </c>
      <c r="BH920" s="1">
        <f t="shared" si="328"/>
        <v>-0.306515285822632</v>
      </c>
      <c r="BI920" s="1">
        <f t="shared" si="329"/>
        <v>0.898774056329083</v>
      </c>
    </row>
    <row r="921" spans="1:61">
      <c r="A921" s="1">
        <v>58</v>
      </c>
      <c r="B921" s="1" t="s">
        <v>1347</v>
      </c>
      <c r="C921" s="1" t="str">
        <f>_xlfn.XLOOKUP(A921,All!$A:$A,All!$C:$C,"")</f>
        <v>Cu-Ni-Si</v>
      </c>
      <c r="D921" s="1">
        <v>0</v>
      </c>
      <c r="E921" s="1" t="s">
        <v>1344</v>
      </c>
      <c r="F921" s="1">
        <f t="shared" si="308"/>
        <v>96.6</v>
      </c>
      <c r="G921" s="1">
        <v>0</v>
      </c>
      <c r="H921" s="1">
        <v>0</v>
      </c>
      <c r="I921" s="1">
        <v>0</v>
      </c>
      <c r="J921" s="1">
        <v>2.8</v>
      </c>
      <c r="K921" s="1">
        <v>0.6</v>
      </c>
      <c r="L921" s="1">
        <v>0</v>
      </c>
      <c r="M921" s="1" t="s">
        <v>1345</v>
      </c>
      <c r="N921" s="1" cm="1">
        <f t="array" ref="N921">(F921/$F$4)/SUMPRODUCT($F921:$L921/$F$4:$L$4)*100</f>
        <v>95.6538918382656</v>
      </c>
      <c r="O921" s="1" cm="1">
        <f t="array" ref="O921">(G921/$G$4)/SUMPRODUCT($F921:$L921/$F$4:$L$4)*100</f>
        <v>0</v>
      </c>
      <c r="P921" s="1" cm="1">
        <f t="array" ref="P921">(H921/$H$4)/SUMPRODUCT($F921:$L921/$F$4:$L$4)*100</f>
        <v>0</v>
      </c>
      <c r="Q921" s="1" cm="1">
        <f t="array" ref="Q921">(I921/$I$4)/SUMPRODUCT($F921:$L921/$F$4:$L$4)*100</f>
        <v>0</v>
      </c>
      <c r="R921" s="1" cm="1">
        <f t="array" ref="R921">(J921/$J$4)/SUMPRODUCT($F921:$L921/$F$4:$L$4)*100</f>
        <v>3.00182561866594</v>
      </c>
      <c r="S921" s="1" cm="1">
        <f t="array" ref="S921">(K921/$K$4)/SUMPRODUCT($F921:$L921/$F$4:$L$4)*100</f>
        <v>1.34428254306844</v>
      </c>
      <c r="T921" s="1" cm="1">
        <f t="array" ref="T921">(L921/$L$4)/SUMPRODUCT($F921:$L921/$F$4:$L$4)*100</f>
        <v>0</v>
      </c>
      <c r="U921" s="1">
        <f t="shared" si="309"/>
        <v>100</v>
      </c>
      <c r="V921" s="1">
        <f t="shared" si="310"/>
        <v>4.66666666666667</v>
      </c>
      <c r="W921" s="1">
        <f t="shared" si="311"/>
        <v>3.4</v>
      </c>
      <c r="X921" s="1">
        <f t="shared" si="312"/>
        <v>1.68</v>
      </c>
      <c r="Y921" s="1">
        <f t="shared" si="313"/>
        <v>0</v>
      </c>
      <c r="Z921" s="1">
        <f t="shared" si="314"/>
        <v>0</v>
      </c>
      <c r="AA921" s="1">
        <f t="shared" si="315"/>
        <v>0</v>
      </c>
      <c r="AB921" s="1">
        <f t="shared" si="316"/>
        <v>0</v>
      </c>
      <c r="AC921" s="1">
        <f t="shared" si="317"/>
        <v>0</v>
      </c>
      <c r="AD921" s="1">
        <f t="shared" si="318"/>
        <v>0</v>
      </c>
      <c r="AE921" s="1">
        <f t="shared" si="319"/>
        <v>0</v>
      </c>
      <c r="AF921" s="1">
        <f t="shared" si="320"/>
        <v>0</v>
      </c>
      <c r="AG921" s="1">
        <f t="shared" si="321"/>
        <v>0</v>
      </c>
      <c r="AH921" s="7">
        <f t="shared" si="322"/>
        <v>0.0434610816173439</v>
      </c>
      <c r="AI921" s="7" cm="1">
        <f t="array" ref="AI921">SQRT(SUMPRODUCT(N921:T921/100,(1-($N$4:$T$4/(SUMPRODUCT(N921:T921,$N$4:$T$4)/100)))^2))</f>
        <v>0.01613797766313</v>
      </c>
      <c r="AJ921" s="7" cm="1">
        <f t="array" ref="AJ921">SUMPRODUCT(N921:T921,$N$3:$T$3)/100</f>
        <v>1.90030018256187</v>
      </c>
      <c r="AK921" s="7" cm="1">
        <f t="array" ref="AK921">SUMPRODUCT(N921:T921/100,($N$3:$T$3-(SUMPRODUCT(N921:T921,$N$3:$T$3)/100))^2)</f>
        <v>2.91171604821716e-6</v>
      </c>
      <c r="AL921" s="7" cm="1">
        <f t="array" ref="AL921">SUMPRODUCT(N921:T921/100,($N$2:$T$2-(SUMPRODUCT(N921:T921,$N$2:$T$2)/100))^2)</f>
        <v>0.673311415876163</v>
      </c>
      <c r="AM921" s="7" cm="1">
        <f t="array" ref="AM921">SUMPRODUCT(N921:T921,$N$2:$T$2)/100</f>
        <v>10.8758819657986</v>
      </c>
      <c r="AN921" s="1" cm="1">
        <f t="array" ref="AN921">SUMPRODUCT(N921:T921,$N$1:$T$1)/100</f>
        <v>1100.16595956677</v>
      </c>
      <c r="AO921" s="1" cm="1">
        <f t="array" ref="AO921">-8.314*SUMPRODUCT((N921:T921/100)*LN(N921:T921/100+0.000000000001))</f>
        <v>1.70997739062783</v>
      </c>
      <c r="AP921" s="1" cm="1">
        <f t="array" ref="AP921">SUMPRODUCT((N921:T921/100)^2)</f>
        <v>0.916048507640709</v>
      </c>
      <c r="AQ921" s="1" cm="1">
        <f t="array" ref="AQ921">1/SUMPRODUCT((N921:T921/100)^2)</f>
        <v>1.09164524766872</v>
      </c>
      <c r="AR921" s="1" t="s">
        <v>54</v>
      </c>
      <c r="AS921" s="6">
        <f t="shared" si="323"/>
        <v>0</v>
      </c>
      <c r="AT921" s="1">
        <v>899.85</v>
      </c>
      <c r="AU921" s="1">
        <v>1.5</v>
      </c>
      <c r="AV921" s="1">
        <v>0</v>
      </c>
      <c r="AW921" s="1">
        <v>549.85</v>
      </c>
      <c r="AX921" s="1">
        <v>1</v>
      </c>
      <c r="AY921" s="5">
        <f t="shared" si="324"/>
        <v>0</v>
      </c>
      <c r="AZ921" s="1">
        <f t="shared" si="325"/>
        <v>0</v>
      </c>
      <c r="BA921" s="1">
        <f t="shared" si="326"/>
        <v>549.85</v>
      </c>
      <c r="BB921" s="1">
        <f t="shared" si="327"/>
        <v>350</v>
      </c>
      <c r="BC921" s="1" t="s">
        <v>51</v>
      </c>
      <c r="BD921" s="1">
        <v>200</v>
      </c>
      <c r="BE921" s="1" t="s">
        <v>52</v>
      </c>
      <c r="BF921" s="1" t="s">
        <v>52</v>
      </c>
      <c r="BG921" s="1">
        <v>39</v>
      </c>
      <c r="BH921" s="1">
        <f t="shared" si="328"/>
        <v>-0.15218418511985</v>
      </c>
      <c r="BI921" s="1">
        <f t="shared" si="329"/>
        <v>0.874320308993983</v>
      </c>
    </row>
    <row r="922" spans="1:61">
      <c r="A922" s="1">
        <v>348</v>
      </c>
      <c r="B922" s="1" t="s">
        <v>65</v>
      </c>
      <c r="C922" s="1" t="str">
        <f>_xlfn.XLOOKUP(A922,All!$A:$A,All!$C:$C,"")</f>
        <v>Cu-Ni-Si</v>
      </c>
      <c r="D922" s="1">
        <v>0</v>
      </c>
      <c r="E922" s="1" t="s">
        <v>1344</v>
      </c>
      <c r="F922" s="1">
        <f t="shared" si="308"/>
        <v>95.63</v>
      </c>
      <c r="G922" s="1">
        <v>0</v>
      </c>
      <c r="H922" s="1">
        <v>0</v>
      </c>
      <c r="I922" s="1">
        <v>0</v>
      </c>
      <c r="J922" s="1">
        <v>3.76</v>
      </c>
      <c r="K922" s="1">
        <v>0.61</v>
      </c>
      <c r="L922" s="1">
        <v>0</v>
      </c>
      <c r="M922" s="1" t="s">
        <v>1345</v>
      </c>
      <c r="N922" s="1" cm="1">
        <f t="array" ref="N922">(F922/$F$4)/SUMPRODUCT($F922:$L922/$F$4:$L$4)*100</f>
        <v>94.6072027377678</v>
      </c>
      <c r="O922" s="1" cm="1">
        <f t="array" ref="O922">(G922/$G$4)/SUMPRODUCT($F922:$L922/$F$4:$L$4)*100</f>
        <v>0</v>
      </c>
      <c r="P922" s="1" cm="1">
        <f t="array" ref="P922">(H922/$H$4)/SUMPRODUCT($F922:$L922/$F$4:$L$4)*100</f>
        <v>0</v>
      </c>
      <c r="Q922" s="1" cm="1">
        <f t="array" ref="Q922">(I922/$I$4)/SUMPRODUCT($F922:$L922/$F$4:$L$4)*100</f>
        <v>0</v>
      </c>
      <c r="R922" s="1" cm="1">
        <f t="array" ref="R922">(J922/$J$4)/SUMPRODUCT($F922:$L922/$F$4:$L$4)*100</f>
        <v>4.02735396066537</v>
      </c>
      <c r="S922" s="1" cm="1">
        <f t="array" ref="S922">(K922/$K$4)/SUMPRODUCT($F922:$L922/$F$4:$L$4)*100</f>
        <v>1.36544330156679</v>
      </c>
      <c r="T922" s="1" cm="1">
        <f t="array" ref="T922">(L922/$L$4)/SUMPRODUCT($F922:$L922/$F$4:$L$4)*100</f>
        <v>0</v>
      </c>
      <c r="U922" s="1">
        <f t="shared" si="309"/>
        <v>100</v>
      </c>
      <c r="V922" s="1">
        <f t="shared" si="310"/>
        <v>6.16393442622951</v>
      </c>
      <c r="W922" s="1">
        <f t="shared" si="311"/>
        <v>4.37</v>
      </c>
      <c r="X922" s="1">
        <f t="shared" si="312"/>
        <v>2.2936</v>
      </c>
      <c r="Y922" s="1">
        <f t="shared" si="313"/>
        <v>0</v>
      </c>
      <c r="Z922" s="1">
        <f t="shared" si="314"/>
        <v>0</v>
      </c>
      <c r="AA922" s="1">
        <f t="shared" si="315"/>
        <v>0</v>
      </c>
      <c r="AB922" s="1">
        <f t="shared" si="316"/>
        <v>0</v>
      </c>
      <c r="AC922" s="1">
        <f t="shared" si="317"/>
        <v>0</v>
      </c>
      <c r="AD922" s="1">
        <f t="shared" si="318"/>
        <v>0</v>
      </c>
      <c r="AE922" s="1">
        <f t="shared" si="319"/>
        <v>0</v>
      </c>
      <c r="AF922" s="1">
        <f t="shared" si="320"/>
        <v>0</v>
      </c>
      <c r="AG922" s="1">
        <f t="shared" si="321"/>
        <v>0</v>
      </c>
      <c r="AH922" s="7">
        <f t="shared" si="322"/>
        <v>0.0539279726223215</v>
      </c>
      <c r="AI922" s="7" cm="1">
        <f t="array" ref="AI922">SQRT(SUMPRODUCT(N922:T922/100,(1-($N$4:$T$4/(SUMPRODUCT(N922:T922,$N$4:$T$4)/100)))^2))</f>
        <v>0.0165050348517736</v>
      </c>
      <c r="AJ922" s="7" cm="1">
        <f t="array" ref="AJ922">SUMPRODUCT(N922:T922,$N$3:$T$3)/100</f>
        <v>1.90040273539607</v>
      </c>
      <c r="AK922" s="7" cm="1">
        <f t="array" ref="AK922">SUMPRODUCT(N922:T922/100,($N$3:$T$3-(SUMPRODUCT(N922:T922,$N$3:$T$3)/100))^2)</f>
        <v>3.8651581614205e-6</v>
      </c>
      <c r="AL922" s="7" cm="1">
        <f t="array" ref="AL922">SUMPRODUCT(N922:T922/100,($N$2:$T$2-(SUMPRODUCT(N922:T922,$N$2:$T$2)/100))^2)</f>
        <v>0.690884292989864</v>
      </c>
      <c r="AM922" s="7" cm="1">
        <f t="array" ref="AM922">SUMPRODUCT(N922:T922,$N$2:$T$2)/100</f>
        <v>10.8641454292837</v>
      </c>
      <c r="AN922" s="1" cm="1">
        <f t="array" ref="AN922">SUMPRODUCT(N922:T922,$N$1:$T$1)/100</f>
        <v>1104.03401074621</v>
      </c>
      <c r="AO922" s="1" cm="1">
        <f t="array" ref="AO922">-8.314*SUMPRODUCT((N922:T922/100)*LN(N922:T922/100+0.000000000001))</f>
        <v>1.99898456261647</v>
      </c>
      <c r="AP922" s="1" cm="1">
        <f t="array" ref="AP922">SUMPRODUCT((N922:T922/100)^2)</f>
        <v>0.896860682519939</v>
      </c>
      <c r="AQ922" s="1" cm="1">
        <f t="array" ref="AQ922">1/SUMPRODUCT((N922:T922/100)^2)</f>
        <v>1.11500037797428</v>
      </c>
      <c r="AR922" s="1" t="s">
        <v>54</v>
      </c>
      <c r="AS922" s="6">
        <f t="shared" si="323"/>
        <v>0</v>
      </c>
      <c r="AT922" s="1">
        <v>949.85</v>
      </c>
      <c r="AU922" s="1">
        <v>1</v>
      </c>
      <c r="AV922" s="1">
        <v>0</v>
      </c>
      <c r="AW922" s="1">
        <v>499.85</v>
      </c>
      <c r="AX922" s="1">
        <v>2</v>
      </c>
      <c r="AY922" s="5">
        <f t="shared" si="324"/>
        <v>0</v>
      </c>
      <c r="AZ922" s="1">
        <f t="shared" si="325"/>
        <v>0</v>
      </c>
      <c r="BA922" s="1">
        <f t="shared" si="326"/>
        <v>999.7</v>
      </c>
      <c r="BB922" s="1">
        <f t="shared" si="327"/>
        <v>450</v>
      </c>
      <c r="BC922" s="1" t="s">
        <v>51</v>
      </c>
      <c r="BD922" s="1">
        <v>205</v>
      </c>
      <c r="BE922" s="1" t="s">
        <v>52</v>
      </c>
      <c r="BF922" s="1" t="s">
        <v>52</v>
      </c>
      <c r="BG922" s="1">
        <v>39</v>
      </c>
      <c r="BH922" s="1">
        <f t="shared" si="328"/>
        <v>-0.0878795598270246</v>
      </c>
      <c r="BI922" s="1">
        <f t="shared" si="329"/>
        <v>0.864389749860933</v>
      </c>
    </row>
    <row r="923" spans="1:61">
      <c r="A923" s="1">
        <v>77</v>
      </c>
      <c r="B923" s="1" t="s">
        <v>53</v>
      </c>
      <c r="C923" s="1" t="str">
        <f>_xlfn.XLOOKUP(A923,All!$A:$A,All!$C:$C,"")</f>
        <v>Cu-Ni-Si</v>
      </c>
      <c r="D923" s="1">
        <v>0</v>
      </c>
      <c r="E923" s="1" t="s">
        <v>1344</v>
      </c>
      <c r="F923" s="1">
        <f t="shared" si="308"/>
        <v>96.215</v>
      </c>
      <c r="G923" s="1">
        <v>0</v>
      </c>
      <c r="H923" s="1">
        <v>0</v>
      </c>
      <c r="I923" s="1">
        <v>0</v>
      </c>
      <c r="J923" s="1">
        <v>3.3</v>
      </c>
      <c r="K923" s="1">
        <v>0.485</v>
      </c>
      <c r="L923" s="1">
        <v>0</v>
      </c>
      <c r="M923" s="1" t="s">
        <v>1345</v>
      </c>
      <c r="N923" s="1" cm="1">
        <f t="array" ref="N923">(F923/$F$4)/SUMPRODUCT($F923:$L923/$F$4:$L$4)*100</f>
        <v>95.3707448317425</v>
      </c>
      <c r="O923" s="1" cm="1">
        <f t="array" ref="O923">(G923/$G$4)/SUMPRODUCT($F923:$L923/$F$4:$L$4)*100</f>
        <v>0</v>
      </c>
      <c r="P923" s="1" cm="1">
        <f t="array" ref="P923">(H923/$H$4)/SUMPRODUCT($F923:$L923/$F$4:$L$4)*100</f>
        <v>0</v>
      </c>
      <c r="Q923" s="1" cm="1">
        <f t="array" ref="Q923">(I923/$I$4)/SUMPRODUCT($F923:$L923/$F$4:$L$4)*100</f>
        <v>0</v>
      </c>
      <c r="R923" s="1" cm="1">
        <f t="array" ref="R923">(J923/$J$4)/SUMPRODUCT($F923:$L923/$F$4:$L$4)*100</f>
        <v>3.54150810599842</v>
      </c>
      <c r="S923" s="1" cm="1">
        <f t="array" ref="S923">(K923/$K$4)/SUMPRODUCT($F923:$L923/$F$4:$L$4)*100</f>
        <v>1.08774706225907</v>
      </c>
      <c r="T923" s="1" cm="1">
        <f t="array" ref="T923">(L923/$L$4)/SUMPRODUCT($F923:$L923/$F$4:$L$4)*100</f>
        <v>0</v>
      </c>
      <c r="U923" s="1">
        <f t="shared" si="309"/>
        <v>100</v>
      </c>
      <c r="V923" s="1">
        <f t="shared" si="310"/>
        <v>6.80412371134021</v>
      </c>
      <c r="W923" s="1">
        <f t="shared" si="311"/>
        <v>3.785</v>
      </c>
      <c r="X923" s="1">
        <f t="shared" si="312"/>
        <v>1.6005</v>
      </c>
      <c r="Y923" s="1">
        <f t="shared" si="313"/>
        <v>0</v>
      </c>
      <c r="Z923" s="1">
        <f t="shared" si="314"/>
        <v>0</v>
      </c>
      <c r="AA923" s="1">
        <f t="shared" si="315"/>
        <v>0</v>
      </c>
      <c r="AB923" s="1">
        <f t="shared" si="316"/>
        <v>0</v>
      </c>
      <c r="AC923" s="1">
        <f t="shared" si="317"/>
        <v>0</v>
      </c>
      <c r="AD923" s="1">
        <f t="shared" si="318"/>
        <v>0</v>
      </c>
      <c r="AE923" s="1">
        <f t="shared" si="319"/>
        <v>0</v>
      </c>
      <c r="AF923" s="1">
        <f t="shared" si="320"/>
        <v>0</v>
      </c>
      <c r="AG923" s="1">
        <f t="shared" si="321"/>
        <v>0</v>
      </c>
      <c r="AH923" s="7">
        <f t="shared" si="322"/>
        <v>0.046292551682575</v>
      </c>
      <c r="AI923" s="7" cm="1">
        <f t="array" ref="AI923">SQRT(SUMPRODUCT(N923:T923/100,(1-($N$4:$T$4/(SUMPRODUCT(N923:T923,$N$4:$T$4)/100)))^2))</f>
        <v>0.0148684752979705</v>
      </c>
      <c r="AJ923" s="7" cm="1">
        <f t="array" ref="AJ923">SUMPRODUCT(N923:T923,$N$3:$T$3)/100</f>
        <v>1.9003541508106</v>
      </c>
      <c r="AK923" s="7" cm="1">
        <f t="array" ref="AK923">SUMPRODUCT(N923:T923/100,($N$3:$T$3-(SUMPRODUCT(N923:T923,$N$3:$T$3)/100))^2)</f>
        <v>3.4160853093499e-6</v>
      </c>
      <c r="AL923" s="7" cm="1">
        <f t="array" ref="AL923">SUMPRODUCT(N923:T923/100,($N$2:$T$2-(SUMPRODUCT(N923:T923,$N$2:$T$2)/100))^2)</f>
        <v>0.555966093556751</v>
      </c>
      <c r="AM923" s="7" cm="1">
        <f t="array" ref="AM923">SUMPRODUCT(N923:T923,$N$2:$T$2)/100</f>
        <v>10.8884426245819</v>
      </c>
      <c r="AN923" s="1" cm="1">
        <f t="array" ref="AN923">SUMPRODUCT(N923:T923,$N$1:$T$1)/100</f>
        <v>1101.31985899667</v>
      </c>
      <c r="AO923" s="1" cm="1">
        <f t="array" ref="AO923">-8.314*SUMPRODUCT((N923:T923/100)*LN(N923:T923/100+0.000000000001))</f>
        <v>1.76830531226355</v>
      </c>
      <c r="AP923" s="1" cm="1">
        <f t="array" ref="AP923">SUMPRODUCT((N923:T923/100)^2)</f>
        <v>0.910930444309765</v>
      </c>
      <c r="AQ923" s="1" cm="1">
        <f t="array" ref="AQ923">1/SUMPRODUCT((N923:T923/100)^2)</f>
        <v>1.09777865724723</v>
      </c>
      <c r="AR923" s="1" t="s">
        <v>54</v>
      </c>
      <c r="AS923" s="6">
        <f t="shared" si="323"/>
        <v>0</v>
      </c>
      <c r="AT923" s="1">
        <v>899.85</v>
      </c>
      <c r="AU923" s="1">
        <v>1</v>
      </c>
      <c r="AV923" s="1">
        <v>0</v>
      </c>
      <c r="AW923" s="1">
        <v>499.85</v>
      </c>
      <c r="AX923" s="1">
        <v>2</v>
      </c>
      <c r="AY923" s="5">
        <f t="shared" si="324"/>
        <v>0</v>
      </c>
      <c r="AZ923" s="1">
        <f t="shared" si="325"/>
        <v>0</v>
      </c>
      <c r="BA923" s="1">
        <f t="shared" si="326"/>
        <v>999.7</v>
      </c>
      <c r="BB923" s="1">
        <f t="shared" si="327"/>
        <v>400</v>
      </c>
      <c r="BC923" s="1" t="s">
        <v>51</v>
      </c>
      <c r="BD923" s="1">
        <v>211</v>
      </c>
      <c r="BE923" s="1" t="s">
        <v>52</v>
      </c>
      <c r="BF923" s="1" t="s">
        <v>52</v>
      </c>
      <c r="BG923" s="1">
        <v>39</v>
      </c>
      <c r="BH923" s="1">
        <f t="shared" si="328"/>
        <v>-0.0107140094756338</v>
      </c>
      <c r="BI923" s="1">
        <f t="shared" si="329"/>
        <v>0.852684600835069</v>
      </c>
    </row>
    <row r="924" spans="1:61">
      <c r="A924" s="1">
        <v>375</v>
      </c>
      <c r="B924" s="1" t="s">
        <v>90</v>
      </c>
      <c r="C924" s="1" t="str">
        <f>_xlfn.XLOOKUP(A924,All!$A:$A,All!$C:$C,"")</f>
        <v>Cu-Ni-Si</v>
      </c>
      <c r="D924" s="1">
        <v>0</v>
      </c>
      <c r="E924" s="1" t="s">
        <v>1344</v>
      </c>
      <c r="F924" s="1">
        <f t="shared" si="308"/>
        <v>96.75</v>
      </c>
      <c r="G924" s="1">
        <v>0</v>
      </c>
      <c r="H924" s="1">
        <v>0</v>
      </c>
      <c r="I924" s="1">
        <v>0</v>
      </c>
      <c r="J924" s="1">
        <v>2.62</v>
      </c>
      <c r="K924" s="1">
        <v>0.63</v>
      </c>
      <c r="L924" s="1">
        <v>0</v>
      </c>
      <c r="M924" s="1" t="s">
        <v>1345</v>
      </c>
      <c r="N924" s="1" cm="1">
        <f t="array" ref="N924">(F924/$F$4)/SUMPRODUCT($F924:$L924/$F$4:$L$4)*100</f>
        <v>95.7806129911541</v>
      </c>
      <c r="O924" s="1" cm="1">
        <f t="array" ref="O924">(G924/$G$4)/SUMPRODUCT($F924:$L924/$F$4:$L$4)*100</f>
        <v>0</v>
      </c>
      <c r="P924" s="1" cm="1">
        <f t="array" ref="P924">(H924/$H$4)/SUMPRODUCT($F924:$L924/$F$4:$L$4)*100</f>
        <v>0</v>
      </c>
      <c r="Q924" s="1" cm="1">
        <f t="array" ref="Q924">(I924/$I$4)/SUMPRODUCT($F924:$L924/$F$4:$L$4)*100</f>
        <v>0</v>
      </c>
      <c r="R924" s="1" cm="1">
        <f t="array" ref="R924">(J924/$J$4)/SUMPRODUCT($F924:$L924/$F$4:$L$4)*100</f>
        <v>2.80821167046029</v>
      </c>
      <c r="S924" s="1" cm="1">
        <f t="array" ref="S924">(K924/$K$4)/SUMPRODUCT($F924:$L924/$F$4:$L$4)*100</f>
        <v>1.41117533838559</v>
      </c>
      <c r="T924" s="1" cm="1">
        <f t="array" ref="T924">(L924/$L$4)/SUMPRODUCT($F924:$L924/$F$4:$L$4)*100</f>
        <v>0</v>
      </c>
      <c r="U924" s="1">
        <f t="shared" si="309"/>
        <v>100</v>
      </c>
      <c r="V924" s="1">
        <f t="shared" si="310"/>
        <v>4.15873015873016</v>
      </c>
      <c r="W924" s="1">
        <f t="shared" si="311"/>
        <v>3.25</v>
      </c>
      <c r="X924" s="1">
        <f t="shared" si="312"/>
        <v>1.6506</v>
      </c>
      <c r="Y924" s="1">
        <f t="shared" si="313"/>
        <v>0</v>
      </c>
      <c r="Z924" s="1">
        <f t="shared" si="314"/>
        <v>0</v>
      </c>
      <c r="AA924" s="1">
        <f t="shared" si="315"/>
        <v>0</v>
      </c>
      <c r="AB924" s="1">
        <f t="shared" si="316"/>
        <v>0</v>
      </c>
      <c r="AC924" s="1">
        <f t="shared" si="317"/>
        <v>0</v>
      </c>
      <c r="AD924" s="1">
        <f t="shared" si="318"/>
        <v>0</v>
      </c>
      <c r="AE924" s="1">
        <f t="shared" si="319"/>
        <v>0</v>
      </c>
      <c r="AF924" s="1">
        <f t="shared" si="320"/>
        <v>0</v>
      </c>
      <c r="AG924" s="1">
        <f t="shared" si="321"/>
        <v>0</v>
      </c>
      <c r="AH924" s="7">
        <f t="shared" si="322"/>
        <v>0.0421938700884589</v>
      </c>
      <c r="AI924" s="7" cm="1">
        <f t="array" ref="AI924">SQRT(SUMPRODUCT(N924:T924/100,(1-($N$4:$T$4/(SUMPRODUCT(N924:T924,$N$4:$T$4)/100)))^2))</f>
        <v>0.0164394779769262</v>
      </c>
      <c r="AJ924" s="7" cm="1">
        <f t="array" ref="AJ924">SUMPRODUCT(N924:T924,$N$3:$T$3)/100</f>
        <v>1.90028082116705</v>
      </c>
      <c r="AK924" s="7" cm="1">
        <f t="array" ref="AK924">SUMPRODUCT(N924:T924/100,($N$3:$T$3-(SUMPRODUCT(N924:T924,$N$3:$T$3)/100))^2)</f>
        <v>2.7293511425992e-6</v>
      </c>
      <c r="AL924" s="7" cm="1">
        <f t="array" ref="AL924">SUMPRODUCT(N924:T924/100,($N$2:$T$2-(SUMPRODUCT(N924:T924,$N$2:$T$2)/100))^2)</f>
        <v>0.70346345896411</v>
      </c>
      <c r="AM924" s="7" cm="1">
        <f t="array" ref="AM924">SUMPRODUCT(N924:T924,$N$2:$T$2)/100</f>
        <v>10.8731356096084</v>
      </c>
      <c r="AN924" s="1" cm="1">
        <f t="array" ref="AN924">SUMPRODUCT(N924:T924,$N$1:$T$1)/100</f>
        <v>1099.66918371463</v>
      </c>
      <c r="AO924" s="1" cm="1">
        <f t="array" ref="AO924">-8.314*SUMPRODUCT((N924:T924/100)*LN(N924:T924/100+0.000000000001))</f>
        <v>1.67730235486596</v>
      </c>
      <c r="AP924" s="1" cm="1">
        <f t="array" ref="AP924">SUMPRODUCT((N924:T924/100)^2)</f>
        <v>0.918380329358302</v>
      </c>
      <c r="AQ924" s="1" cm="1">
        <f t="array" ref="AQ924">1/SUMPRODUCT((N924:T924/100)^2)</f>
        <v>1.08887349612413</v>
      </c>
      <c r="AR924" s="1" t="s">
        <v>54</v>
      </c>
      <c r="AS924" s="6">
        <f t="shared" si="323"/>
        <v>0</v>
      </c>
      <c r="AT924" s="1">
        <v>949.85</v>
      </c>
      <c r="AU924" s="1">
        <v>1</v>
      </c>
      <c r="AV924" s="1">
        <v>0</v>
      </c>
      <c r="AW924" s="1">
        <v>449.85</v>
      </c>
      <c r="AX924" s="1">
        <v>4</v>
      </c>
      <c r="AY924" s="5">
        <f t="shared" si="324"/>
        <v>0</v>
      </c>
      <c r="AZ924" s="1">
        <f t="shared" si="325"/>
        <v>0</v>
      </c>
      <c r="BA924" s="1">
        <f t="shared" si="326"/>
        <v>1799.4</v>
      </c>
      <c r="BB924" s="1">
        <f t="shared" si="327"/>
        <v>500</v>
      </c>
      <c r="BC924" s="1" t="s">
        <v>51</v>
      </c>
      <c r="BD924" s="1">
        <v>216</v>
      </c>
      <c r="BE924" s="1" t="s">
        <v>52</v>
      </c>
      <c r="BF924" s="1" t="s">
        <v>52</v>
      </c>
      <c r="BG924" s="1">
        <v>39</v>
      </c>
      <c r="BH924" s="1">
        <f t="shared" si="328"/>
        <v>0.0535906158171918</v>
      </c>
      <c r="BI924" s="1">
        <f t="shared" si="329"/>
        <v>0.84311310408725</v>
      </c>
    </row>
    <row r="925" spans="1:61">
      <c r="A925" s="1">
        <v>99</v>
      </c>
      <c r="B925" s="1" t="s">
        <v>53</v>
      </c>
      <c r="C925" s="1" t="str">
        <f>_xlfn.XLOOKUP(A925,All!$A:$A,All!$C:$C,"")</f>
        <v>Cu-Ni-Si</v>
      </c>
      <c r="D925" s="1">
        <v>0</v>
      </c>
      <c r="E925" s="1" t="s">
        <v>1344</v>
      </c>
      <c r="F925" s="1">
        <f t="shared" si="308"/>
        <v>95.935</v>
      </c>
      <c r="G925" s="1">
        <v>0</v>
      </c>
      <c r="H925" s="1">
        <v>0</v>
      </c>
      <c r="I925" s="1">
        <v>0</v>
      </c>
      <c r="J925" s="1">
        <v>3.3</v>
      </c>
      <c r="K925" s="1">
        <v>0.765</v>
      </c>
      <c r="L925" s="1">
        <v>0</v>
      </c>
      <c r="M925" s="1" t="s">
        <v>1345</v>
      </c>
      <c r="N925" s="1" cm="1">
        <f t="array" ref="N925">(F925/$F$4)/SUMPRODUCT($F925:$L925/$F$4:$L$4)*100</f>
        <v>94.7611259732344</v>
      </c>
      <c r="O925" s="1" cm="1">
        <f t="array" ref="O925">(G925/$G$4)/SUMPRODUCT($F925:$L925/$F$4:$L$4)*100</f>
        <v>0</v>
      </c>
      <c r="P925" s="1" cm="1">
        <f t="array" ref="P925">(H925/$H$4)/SUMPRODUCT($F925:$L925/$F$4:$L$4)*100</f>
        <v>0</v>
      </c>
      <c r="Q925" s="1" cm="1">
        <f t="array" ref="Q925">(I925/$I$4)/SUMPRODUCT($F925:$L925/$F$4:$L$4)*100</f>
        <v>0</v>
      </c>
      <c r="R925" s="1" cm="1">
        <f t="array" ref="R925">(J925/$J$4)/SUMPRODUCT($F925:$L925/$F$4:$L$4)*100</f>
        <v>3.52914077585296</v>
      </c>
      <c r="S925" s="1" cm="1">
        <f t="array" ref="S925">(K925/$K$4)/SUMPRODUCT($F925:$L925/$F$4:$L$4)*100</f>
        <v>1.70973325091266</v>
      </c>
      <c r="T925" s="1" cm="1">
        <f t="array" ref="T925">(L925/$L$4)/SUMPRODUCT($F925:$L925/$F$4:$L$4)*100</f>
        <v>0</v>
      </c>
      <c r="U925" s="1">
        <f t="shared" si="309"/>
        <v>100</v>
      </c>
      <c r="V925" s="1">
        <f t="shared" si="310"/>
        <v>4.31372549019608</v>
      </c>
      <c r="W925" s="1">
        <f t="shared" si="311"/>
        <v>4.065</v>
      </c>
      <c r="X925" s="1">
        <f t="shared" si="312"/>
        <v>2.5245</v>
      </c>
      <c r="Y925" s="1">
        <f t="shared" si="313"/>
        <v>0</v>
      </c>
      <c r="Z925" s="1">
        <f t="shared" si="314"/>
        <v>0</v>
      </c>
      <c r="AA925" s="1">
        <f t="shared" si="315"/>
        <v>0</v>
      </c>
      <c r="AB925" s="1">
        <f t="shared" si="316"/>
        <v>0</v>
      </c>
      <c r="AC925" s="1">
        <f t="shared" si="317"/>
        <v>0</v>
      </c>
      <c r="AD925" s="1">
        <f t="shared" si="318"/>
        <v>0</v>
      </c>
      <c r="AE925" s="1">
        <f t="shared" si="319"/>
        <v>0</v>
      </c>
      <c r="AF925" s="1">
        <f t="shared" si="320"/>
        <v>0</v>
      </c>
      <c r="AG925" s="1">
        <f t="shared" si="321"/>
        <v>0</v>
      </c>
      <c r="AH925" s="7">
        <f t="shared" si="322"/>
        <v>0.0523887402676561</v>
      </c>
      <c r="AI925" s="7" cm="1">
        <f t="array" ref="AI925">SQRT(SUMPRODUCT(N925:T925/100,(1-($N$4:$T$4/(SUMPRODUCT(N925:T925,$N$4:$T$4)/100)))^2))</f>
        <v>0.0180794750782352</v>
      </c>
      <c r="AJ925" s="7" cm="1">
        <f t="array" ref="AJ925">SUMPRODUCT(N925:T925,$N$3:$T$3)/100</f>
        <v>1.90035291407759</v>
      </c>
      <c r="AK925" s="7" cm="1">
        <f t="array" ref="AK925">SUMPRODUCT(N925:T925/100,($N$3:$T$3-(SUMPRODUCT(N925:T925,$N$3:$T$3)/100))^2)</f>
        <v>3.40459242969508e-6</v>
      </c>
      <c r="AL925" s="7" cm="1">
        <f t="array" ref="AL925">SUMPRODUCT(N925:T925/100,($N$2:$T$2-(SUMPRODUCT(N925:T925,$N$2:$T$2)/100))^2)</f>
        <v>0.849044152012419</v>
      </c>
      <c r="AM925" s="7" cm="1">
        <f t="array" ref="AM925">SUMPRODUCT(N925:T925,$N$2:$T$2)/100</f>
        <v>10.8450272646776</v>
      </c>
      <c r="AN925" s="1" cm="1">
        <f t="array" ref="AN925">SUMPRODUCT(N925:T925,$N$1:$T$1)/100</f>
        <v>1103.32275098746</v>
      </c>
      <c r="AO925" s="1" cm="1">
        <f t="array" ref="AO925">-8.314*SUMPRODUCT((N925:T925/100)*LN(N925:T925/100+0.000000000001))</f>
        <v>1.98352567017513</v>
      </c>
      <c r="AP925" s="1" cm="1">
        <f t="array" ref="AP925">SUMPRODUCT((N925:T925/100)^2)</f>
        <v>0.899504901812026</v>
      </c>
      <c r="AQ925" s="1" cm="1">
        <f t="array" ref="AQ925">1/SUMPRODUCT((N925:T925/100)^2)</f>
        <v>1.11172267987148</v>
      </c>
      <c r="AR925" s="1" t="s">
        <v>54</v>
      </c>
      <c r="AS925" s="6">
        <f t="shared" si="323"/>
        <v>0</v>
      </c>
      <c r="AT925" s="1">
        <v>899.85</v>
      </c>
      <c r="AU925" s="1">
        <v>1</v>
      </c>
      <c r="AV925" s="1">
        <v>0</v>
      </c>
      <c r="AW925" s="1">
        <v>499.85</v>
      </c>
      <c r="AX925" s="1">
        <v>4</v>
      </c>
      <c r="AY925" s="5">
        <f t="shared" si="324"/>
        <v>0</v>
      </c>
      <c r="AZ925" s="1">
        <f t="shared" si="325"/>
        <v>0</v>
      </c>
      <c r="BA925" s="1">
        <f t="shared" si="326"/>
        <v>1999.4</v>
      </c>
      <c r="BB925" s="1">
        <f t="shared" si="327"/>
        <v>400</v>
      </c>
      <c r="BC925" s="1" t="s">
        <v>51</v>
      </c>
      <c r="BD925" s="1">
        <v>219</v>
      </c>
      <c r="BE925" s="1" t="s">
        <v>52</v>
      </c>
      <c r="BF925" s="1" t="s">
        <v>52</v>
      </c>
      <c r="BG925" s="1">
        <v>39</v>
      </c>
      <c r="BH925" s="1">
        <f t="shared" si="328"/>
        <v>0.0921733909928872</v>
      </c>
      <c r="BI925" s="1">
        <f t="shared" si="329"/>
        <v>0.837452530024711</v>
      </c>
    </row>
    <row r="926" spans="1:61">
      <c r="A926" s="1">
        <v>41</v>
      </c>
      <c r="B926" s="1" t="s">
        <v>53</v>
      </c>
      <c r="C926" s="1" t="str">
        <f>_xlfn.XLOOKUP(A926,All!$A:$A,All!$C:$C,"")</f>
        <v>Cu-Ni-Si</v>
      </c>
      <c r="D926" s="1">
        <v>0</v>
      </c>
      <c r="E926" s="1" t="s">
        <v>1344</v>
      </c>
      <c r="F926" s="1">
        <f t="shared" si="308"/>
        <v>96.075</v>
      </c>
      <c r="G926" s="1">
        <v>0</v>
      </c>
      <c r="H926" s="1">
        <v>0</v>
      </c>
      <c r="I926" s="1">
        <v>0</v>
      </c>
      <c r="J926" s="1">
        <v>3.3</v>
      </c>
      <c r="K926" s="1">
        <v>0.625</v>
      </c>
      <c r="L926" s="1">
        <v>0</v>
      </c>
      <c r="M926" s="1" t="s">
        <v>1345</v>
      </c>
      <c r="N926" s="1" cm="1">
        <f t="array" ref="N926">(F926/$F$4)/SUMPRODUCT($F926:$L926/$F$4:$L$4)*100</f>
        <v>95.0654022578074</v>
      </c>
      <c r="O926" s="1" cm="1">
        <f t="array" ref="O926">(G926/$G$4)/SUMPRODUCT($F926:$L926/$F$4:$L$4)*100</f>
        <v>0</v>
      </c>
      <c r="P926" s="1" cm="1">
        <f t="array" ref="P926">(H926/$H$4)/SUMPRODUCT($F926:$L926/$F$4:$L$4)*100</f>
        <v>0</v>
      </c>
      <c r="Q926" s="1" cm="1">
        <f t="array" ref="Q926">(I926/$I$4)/SUMPRODUCT($F926:$L926/$F$4:$L$4)*100</f>
        <v>0</v>
      </c>
      <c r="R926" s="1" cm="1">
        <f t="array" ref="R926">(J926/$J$4)/SUMPRODUCT($F926:$L926/$F$4:$L$4)*100</f>
        <v>3.53531362502622</v>
      </c>
      <c r="S926" s="1" cm="1">
        <f t="array" ref="S926">(K926/$K$4)/SUMPRODUCT($F926:$L926/$F$4:$L$4)*100</f>
        <v>1.39928411716639</v>
      </c>
      <c r="T926" s="1" cm="1">
        <f t="array" ref="T926">(L926/$L$4)/SUMPRODUCT($F926:$L926/$F$4:$L$4)*100</f>
        <v>0</v>
      </c>
      <c r="U926" s="1">
        <f t="shared" si="309"/>
        <v>100</v>
      </c>
      <c r="V926" s="1">
        <f t="shared" si="310"/>
        <v>5.28</v>
      </c>
      <c r="W926" s="1">
        <f t="shared" si="311"/>
        <v>3.925</v>
      </c>
      <c r="X926" s="1">
        <f t="shared" si="312"/>
        <v>2.0625</v>
      </c>
      <c r="Y926" s="1">
        <f t="shared" si="313"/>
        <v>0</v>
      </c>
      <c r="Z926" s="1">
        <f t="shared" si="314"/>
        <v>0</v>
      </c>
      <c r="AA926" s="1">
        <f t="shared" si="315"/>
        <v>0</v>
      </c>
      <c r="AB926" s="1">
        <f t="shared" si="316"/>
        <v>0</v>
      </c>
      <c r="AC926" s="1">
        <f t="shared" si="317"/>
        <v>0</v>
      </c>
      <c r="AD926" s="1">
        <f t="shared" si="318"/>
        <v>0</v>
      </c>
      <c r="AE926" s="1">
        <f t="shared" si="319"/>
        <v>0</v>
      </c>
      <c r="AF926" s="1">
        <f t="shared" si="320"/>
        <v>0</v>
      </c>
      <c r="AG926" s="1">
        <f t="shared" si="321"/>
        <v>0</v>
      </c>
      <c r="AH926" s="7">
        <f t="shared" si="322"/>
        <v>0.0493459774219261</v>
      </c>
      <c r="AI926" s="7" cm="1">
        <f t="array" ref="AI926">SQRT(SUMPRODUCT(N926:T926/100,(1-($N$4:$T$4/(SUMPRODUCT(N926:T926,$N$4:$T$4)/100)))^2))</f>
        <v>0.0165586367170808</v>
      </c>
      <c r="AJ926" s="7" cm="1">
        <f t="array" ref="AJ926">SUMPRODUCT(N926:T926,$N$3:$T$3)/100</f>
        <v>1.9003535313625</v>
      </c>
      <c r="AK926" s="7" cm="1">
        <f t="array" ref="AK926">SUMPRODUCT(N926:T926/100,($N$3:$T$3-(SUMPRODUCT(N926:T926,$N$3:$T$3)/100))^2)</f>
        <v>3.41032920075327e-6</v>
      </c>
      <c r="AL926" s="7" cm="1">
        <f t="array" ref="AL926">SUMPRODUCT(N926:T926/100,($N$2:$T$2-(SUMPRODUCT(N926:T926,$N$2:$T$2)/100))^2)</f>
        <v>0.703232657333769</v>
      </c>
      <c r="AM926" s="7" cm="1">
        <f t="array" ref="AM926">SUMPRODUCT(N926:T926,$N$2:$T$2)/100</f>
        <v>10.8666969755481</v>
      </c>
      <c r="AN926" s="1" cm="1">
        <f t="array" ref="AN926">SUMPRODUCT(N926:T926,$N$1:$T$1)/100</f>
        <v>1102.32305662949</v>
      </c>
      <c r="AO926" s="1" cm="1">
        <f t="array" ref="AO926">-8.314*SUMPRODUCT((N926:T926/100)*LN(N926:T926/100+0.000000000001))</f>
        <v>1.87904294749731</v>
      </c>
      <c r="AP926" s="1" cm="1">
        <f t="array" ref="AP926">SUMPRODUCT((N926:T926/100)^2)</f>
        <v>0.905188714490658</v>
      </c>
      <c r="AQ926" s="1" cm="1">
        <f t="array" ref="AQ926">1/SUMPRODUCT((N926:T926/100)^2)</f>
        <v>1.10474201013729</v>
      </c>
      <c r="AR926" s="1" t="s">
        <v>54</v>
      </c>
      <c r="AS926" s="6">
        <f t="shared" si="323"/>
        <v>0</v>
      </c>
      <c r="AT926" s="1">
        <v>899.85</v>
      </c>
      <c r="AU926" s="1">
        <v>1</v>
      </c>
      <c r="AV926" s="1">
        <v>0</v>
      </c>
      <c r="AW926" s="1">
        <v>499.85</v>
      </c>
      <c r="AX926" s="1">
        <v>1</v>
      </c>
      <c r="AY926" s="5">
        <f t="shared" si="324"/>
        <v>0</v>
      </c>
      <c r="AZ926" s="1">
        <f t="shared" si="325"/>
        <v>0</v>
      </c>
      <c r="BA926" s="1">
        <f t="shared" si="326"/>
        <v>499.85</v>
      </c>
      <c r="BB926" s="1">
        <f t="shared" si="327"/>
        <v>400</v>
      </c>
      <c r="BC926" s="1" t="s">
        <v>51</v>
      </c>
      <c r="BD926" s="1">
        <v>225</v>
      </c>
      <c r="BE926" s="1" t="s">
        <v>52</v>
      </c>
      <c r="BF926" s="1" t="s">
        <v>52</v>
      </c>
      <c r="BG926" s="1">
        <v>39</v>
      </c>
      <c r="BH926" s="1">
        <f t="shared" si="328"/>
        <v>0.169338941344278</v>
      </c>
      <c r="BI926" s="1">
        <f t="shared" si="329"/>
        <v>0.826322526936951</v>
      </c>
    </row>
    <row r="927" spans="1:61">
      <c r="A927" s="1">
        <v>158</v>
      </c>
      <c r="B927" s="1" t="s">
        <v>53</v>
      </c>
      <c r="C927" s="1" t="str">
        <f>_xlfn.XLOOKUP(A927,All!$A:$A,All!$C:$C,"")</f>
        <v>Cu-Ni-Si</v>
      </c>
      <c r="D927" s="1">
        <v>0</v>
      </c>
      <c r="E927" s="1" t="s">
        <v>1344</v>
      </c>
      <c r="F927" s="1">
        <f t="shared" si="308"/>
        <v>95.935</v>
      </c>
      <c r="G927" s="1">
        <v>0</v>
      </c>
      <c r="H927" s="1">
        <v>0</v>
      </c>
      <c r="I927" s="1">
        <v>0</v>
      </c>
      <c r="J927" s="1">
        <v>3.3</v>
      </c>
      <c r="K927" s="1">
        <v>0.765</v>
      </c>
      <c r="L927" s="1">
        <v>0</v>
      </c>
      <c r="M927" s="1" t="s">
        <v>1345</v>
      </c>
      <c r="N927" s="1" cm="1">
        <f t="array" ref="N927">(F927/$F$4)/SUMPRODUCT($F927:$L927/$F$4:$L$4)*100</f>
        <v>94.7611259732344</v>
      </c>
      <c r="O927" s="1" cm="1">
        <f t="array" ref="O927">(G927/$G$4)/SUMPRODUCT($F927:$L927/$F$4:$L$4)*100</f>
        <v>0</v>
      </c>
      <c r="P927" s="1" cm="1">
        <f t="array" ref="P927">(H927/$H$4)/SUMPRODUCT($F927:$L927/$F$4:$L$4)*100</f>
        <v>0</v>
      </c>
      <c r="Q927" s="1" cm="1">
        <f t="array" ref="Q927">(I927/$I$4)/SUMPRODUCT($F927:$L927/$F$4:$L$4)*100</f>
        <v>0</v>
      </c>
      <c r="R927" s="1" cm="1">
        <f t="array" ref="R927">(J927/$J$4)/SUMPRODUCT($F927:$L927/$F$4:$L$4)*100</f>
        <v>3.52914077585296</v>
      </c>
      <c r="S927" s="1" cm="1">
        <f t="array" ref="S927">(K927/$K$4)/SUMPRODUCT($F927:$L927/$F$4:$L$4)*100</f>
        <v>1.70973325091266</v>
      </c>
      <c r="T927" s="1" cm="1">
        <f t="array" ref="T927">(L927/$L$4)/SUMPRODUCT($F927:$L927/$F$4:$L$4)*100</f>
        <v>0</v>
      </c>
      <c r="U927" s="1">
        <f t="shared" si="309"/>
        <v>100</v>
      </c>
      <c r="V927" s="1">
        <f t="shared" si="310"/>
        <v>4.31372549019608</v>
      </c>
      <c r="W927" s="1">
        <f t="shared" si="311"/>
        <v>4.065</v>
      </c>
      <c r="X927" s="1">
        <f t="shared" si="312"/>
        <v>2.5245</v>
      </c>
      <c r="Y927" s="1">
        <f t="shared" si="313"/>
        <v>0</v>
      </c>
      <c r="Z927" s="1">
        <f t="shared" si="314"/>
        <v>0</v>
      </c>
      <c r="AA927" s="1">
        <f t="shared" si="315"/>
        <v>0</v>
      </c>
      <c r="AB927" s="1">
        <f t="shared" si="316"/>
        <v>0</v>
      </c>
      <c r="AC927" s="1">
        <f t="shared" si="317"/>
        <v>0</v>
      </c>
      <c r="AD927" s="1">
        <f t="shared" si="318"/>
        <v>0</v>
      </c>
      <c r="AE927" s="1">
        <f t="shared" si="319"/>
        <v>0</v>
      </c>
      <c r="AF927" s="1">
        <f t="shared" si="320"/>
        <v>0</v>
      </c>
      <c r="AG927" s="1">
        <f t="shared" si="321"/>
        <v>0</v>
      </c>
      <c r="AH927" s="7">
        <f t="shared" si="322"/>
        <v>0.0523887402676561</v>
      </c>
      <c r="AI927" s="7" cm="1">
        <f t="array" ref="AI927">SQRT(SUMPRODUCT(N927:T927/100,(1-($N$4:$T$4/(SUMPRODUCT(N927:T927,$N$4:$T$4)/100)))^2))</f>
        <v>0.0180794750782352</v>
      </c>
      <c r="AJ927" s="7" cm="1">
        <f t="array" ref="AJ927">SUMPRODUCT(N927:T927,$N$3:$T$3)/100</f>
        <v>1.90035291407759</v>
      </c>
      <c r="AK927" s="7" cm="1">
        <f t="array" ref="AK927">SUMPRODUCT(N927:T927/100,($N$3:$T$3-(SUMPRODUCT(N927:T927,$N$3:$T$3)/100))^2)</f>
        <v>3.40459242969508e-6</v>
      </c>
      <c r="AL927" s="7" cm="1">
        <f t="array" ref="AL927">SUMPRODUCT(N927:T927/100,($N$2:$T$2-(SUMPRODUCT(N927:T927,$N$2:$T$2)/100))^2)</f>
        <v>0.849044152012419</v>
      </c>
      <c r="AM927" s="7" cm="1">
        <f t="array" ref="AM927">SUMPRODUCT(N927:T927,$N$2:$T$2)/100</f>
        <v>10.8450272646776</v>
      </c>
      <c r="AN927" s="1" cm="1">
        <f t="array" ref="AN927">SUMPRODUCT(N927:T927,$N$1:$T$1)/100</f>
        <v>1103.32275098746</v>
      </c>
      <c r="AO927" s="1" cm="1">
        <f t="array" ref="AO927">-8.314*SUMPRODUCT((N927:T927/100)*LN(N927:T927/100+0.000000000001))</f>
        <v>1.98352567017513</v>
      </c>
      <c r="AP927" s="1" cm="1">
        <f t="array" ref="AP927">SUMPRODUCT((N927:T927/100)^2)</f>
        <v>0.899504901812026</v>
      </c>
      <c r="AQ927" s="1" cm="1">
        <f t="array" ref="AQ927">1/SUMPRODUCT((N927:T927/100)^2)</f>
        <v>1.11172267987148</v>
      </c>
      <c r="AR927" s="1" t="s">
        <v>54</v>
      </c>
      <c r="AS927" s="6">
        <f t="shared" si="323"/>
        <v>0</v>
      </c>
      <c r="AT927" s="1">
        <v>899.85</v>
      </c>
      <c r="AU927" s="1">
        <v>1</v>
      </c>
      <c r="AV927" s="1">
        <v>0</v>
      </c>
      <c r="AW927" s="1">
        <v>449.85</v>
      </c>
      <c r="AX927" s="1">
        <v>12</v>
      </c>
      <c r="AY927" s="5">
        <f t="shared" si="324"/>
        <v>0</v>
      </c>
      <c r="AZ927" s="1">
        <f t="shared" si="325"/>
        <v>0</v>
      </c>
      <c r="BA927" s="1">
        <f t="shared" si="326"/>
        <v>5398.2</v>
      </c>
      <c r="BB927" s="1">
        <f t="shared" si="327"/>
        <v>450</v>
      </c>
      <c r="BC927" s="1" t="s">
        <v>51</v>
      </c>
      <c r="BD927" s="1">
        <v>226</v>
      </c>
      <c r="BE927" s="1" t="s">
        <v>52</v>
      </c>
      <c r="BF927" s="1" t="s">
        <v>52</v>
      </c>
      <c r="BG927" s="1">
        <v>39</v>
      </c>
      <c r="BH927" s="1">
        <f t="shared" si="328"/>
        <v>0.182199866402843</v>
      </c>
      <c r="BI927" s="1">
        <f t="shared" si="329"/>
        <v>0.824492863020455</v>
      </c>
    </row>
    <row r="928" spans="1:61">
      <c r="A928" s="1">
        <v>466</v>
      </c>
      <c r="B928" s="1" t="s">
        <v>95</v>
      </c>
      <c r="C928" s="1" t="str">
        <f>_xlfn.XLOOKUP(A928,All!$A:$A,All!$C:$C,"")</f>
        <v>Cu-Ni-Si</v>
      </c>
      <c r="D928" s="1">
        <v>0</v>
      </c>
      <c r="E928" s="1" t="s">
        <v>1344</v>
      </c>
      <c r="F928" s="1">
        <f t="shared" si="308"/>
        <v>97.56</v>
      </c>
      <c r="G928" s="1">
        <v>0</v>
      </c>
      <c r="H928" s="1">
        <v>0</v>
      </c>
      <c r="I928" s="1">
        <v>0</v>
      </c>
      <c r="J928" s="1">
        <v>1.92</v>
      </c>
      <c r="K928" s="1">
        <v>0.52</v>
      </c>
      <c r="L928" s="1">
        <v>0</v>
      </c>
      <c r="M928" s="1" t="s">
        <v>1345</v>
      </c>
      <c r="N928" s="1" cm="1">
        <f t="array" ref="N928">(F928/$F$4)/SUMPRODUCT($F928:$L928/$F$4:$L$4)*100</f>
        <v>96.771004257419</v>
      </c>
      <c r="O928" s="1" cm="1">
        <f t="array" ref="O928">(G928/$G$4)/SUMPRODUCT($F928:$L928/$F$4:$L$4)*100</f>
        <v>0</v>
      </c>
      <c r="P928" s="1" cm="1">
        <f t="array" ref="P928">(H928/$H$4)/SUMPRODUCT($F928:$L928/$F$4:$L$4)*100</f>
        <v>0</v>
      </c>
      <c r="Q928" s="1" cm="1">
        <f t="array" ref="Q928">(I928/$I$4)/SUMPRODUCT($F928:$L928/$F$4:$L$4)*100</f>
        <v>0</v>
      </c>
      <c r="R928" s="1" cm="1">
        <f t="array" ref="R928">(J928/$J$4)/SUMPRODUCT($F928:$L928/$F$4:$L$4)*100</f>
        <v>2.06194271329089</v>
      </c>
      <c r="S928" s="1" cm="1">
        <f t="array" ref="S928">(K928/$K$4)/SUMPRODUCT($F928:$L928/$F$4:$L$4)*100</f>
        <v>1.16705302929008</v>
      </c>
      <c r="T928" s="1" cm="1">
        <f t="array" ref="T928">(L928/$L$4)/SUMPRODUCT($F928:$L928/$F$4:$L$4)*100</f>
        <v>0</v>
      </c>
      <c r="U928" s="1">
        <f t="shared" si="309"/>
        <v>100</v>
      </c>
      <c r="V928" s="1">
        <f t="shared" si="310"/>
        <v>3.69230769230769</v>
      </c>
      <c r="W928" s="1">
        <f t="shared" si="311"/>
        <v>2.44</v>
      </c>
      <c r="X928" s="1">
        <f t="shared" si="312"/>
        <v>0.9984</v>
      </c>
      <c r="Y928" s="1">
        <f t="shared" si="313"/>
        <v>0</v>
      </c>
      <c r="Z928" s="1">
        <f t="shared" si="314"/>
        <v>0</v>
      </c>
      <c r="AA928" s="1">
        <f t="shared" si="315"/>
        <v>0</v>
      </c>
      <c r="AB928" s="1">
        <f t="shared" si="316"/>
        <v>0</v>
      </c>
      <c r="AC928" s="1">
        <f t="shared" si="317"/>
        <v>0</v>
      </c>
      <c r="AD928" s="1">
        <f t="shared" si="318"/>
        <v>0</v>
      </c>
      <c r="AE928" s="1">
        <f t="shared" si="319"/>
        <v>0</v>
      </c>
      <c r="AF928" s="1">
        <f t="shared" si="320"/>
        <v>0</v>
      </c>
      <c r="AG928" s="1">
        <f t="shared" si="321"/>
        <v>0</v>
      </c>
      <c r="AH928" s="7">
        <f t="shared" si="322"/>
        <v>0.0322899574258098</v>
      </c>
      <c r="AI928" s="7" cm="1">
        <f t="array" ref="AI928">SQRT(SUMPRODUCT(N928:T928/100,(1-($N$4:$T$4/(SUMPRODUCT(N928:T928,$N$4:$T$4)/100)))^2))</f>
        <v>0.0149048058321533</v>
      </c>
      <c r="AJ928" s="7" cm="1">
        <f t="array" ref="AJ928">SUMPRODUCT(N928:T928,$N$3:$T$3)/100</f>
        <v>1.90020619427133</v>
      </c>
      <c r="AK928" s="7" cm="1">
        <f t="array" ref="AK928">SUMPRODUCT(N928:T928/100,($N$3:$T$3-(SUMPRODUCT(N928:T928,$N$3:$T$3)/100))^2)</f>
        <v>2.01942663576196e-6</v>
      </c>
      <c r="AL928" s="7" cm="1">
        <f t="array" ref="AL928">SUMPRODUCT(N928:T928/100,($N$2:$T$2-(SUMPRODUCT(N928:T928,$N$2:$T$2)/100))^2)</f>
        <v>0.582007433035524</v>
      </c>
      <c r="AM928" s="7" cm="1">
        <f t="array" ref="AM928">SUMPRODUCT(N928:T928,$N$2:$T$2)/100</f>
        <v>10.8976868608168</v>
      </c>
      <c r="AN928" s="1" cm="1">
        <f t="array" ref="AN928">SUMPRODUCT(N928:T928,$N$1:$T$1)/100</f>
        <v>1096.10106268936</v>
      </c>
      <c r="AO928" s="1" cm="1">
        <f t="array" ref="AO928">-8.314*SUMPRODUCT((N928:T928/100)*LN(N928:T928/100+0.000000000001))</f>
        <v>1.36133085464621</v>
      </c>
      <c r="AP928" s="1" cm="1">
        <f t="array" ref="AP928">SUMPRODUCT((N928:T928/100)^2)</f>
        <v>0.937024088551548</v>
      </c>
      <c r="AQ928" s="1" cm="1">
        <f t="array" ref="AQ928">1/SUMPRODUCT((N928:T928/100)^2)</f>
        <v>1.06720842315356</v>
      </c>
      <c r="AR928" s="1" t="s">
        <v>50</v>
      </c>
      <c r="AS928" s="6">
        <f t="shared" si="323"/>
        <v>1</v>
      </c>
      <c r="AT928" s="1">
        <v>959.85</v>
      </c>
      <c r="AU928" s="1">
        <v>1</v>
      </c>
      <c r="AV928" s="1">
        <v>60</v>
      </c>
      <c r="AW928" s="1">
        <v>499.85</v>
      </c>
      <c r="AX928" s="1">
        <v>0.5</v>
      </c>
      <c r="AY928" s="5">
        <f t="shared" si="324"/>
        <v>299.91</v>
      </c>
      <c r="AZ928" s="1">
        <f t="shared" si="325"/>
        <v>0.3</v>
      </c>
      <c r="BA928" s="1">
        <f t="shared" si="326"/>
        <v>249.925</v>
      </c>
      <c r="BB928" s="1">
        <f t="shared" si="327"/>
        <v>460</v>
      </c>
      <c r="BC928" s="1" t="s">
        <v>51</v>
      </c>
      <c r="BD928" s="1">
        <v>230</v>
      </c>
      <c r="BE928" s="1" t="s">
        <v>52</v>
      </c>
      <c r="BF928" s="1" t="s">
        <v>52</v>
      </c>
      <c r="BG928" s="1">
        <v>39</v>
      </c>
      <c r="BH928" s="1">
        <f t="shared" si="328"/>
        <v>0.233643566637104</v>
      </c>
      <c r="BI928" s="1">
        <f t="shared" si="329"/>
        <v>0.817248383912483</v>
      </c>
    </row>
    <row r="929" spans="1:61">
      <c r="A929" s="1">
        <v>85</v>
      </c>
      <c r="B929" s="1" t="s">
        <v>57</v>
      </c>
      <c r="C929" s="1" t="str">
        <f>_xlfn.XLOOKUP(A929,All!$A:$A,All!$C:$C,"")</f>
        <v>Cu-Ni-Si</v>
      </c>
      <c r="D929" s="1">
        <v>0</v>
      </c>
      <c r="E929" s="1" t="s">
        <v>1344</v>
      </c>
      <c r="F929" s="1">
        <f t="shared" si="308"/>
        <v>95.7</v>
      </c>
      <c r="G929" s="1">
        <v>0</v>
      </c>
      <c r="H929" s="1">
        <v>0</v>
      </c>
      <c r="I929" s="1">
        <v>0</v>
      </c>
      <c r="J929" s="1">
        <v>3.48</v>
      </c>
      <c r="K929" s="1">
        <v>0.82</v>
      </c>
      <c r="L929" s="1">
        <v>0</v>
      </c>
      <c r="M929" s="1" t="s">
        <v>1345</v>
      </c>
      <c r="N929" s="1" cm="1">
        <f t="array" ref="N929">(F929/$F$4)/SUMPRODUCT($F929:$L929/$F$4:$L$4)*100</f>
        <v>94.450328046161</v>
      </c>
      <c r="O929" s="1" cm="1">
        <f t="array" ref="O929">(G929/$G$4)/SUMPRODUCT($F929:$L929/$F$4:$L$4)*100</f>
        <v>0</v>
      </c>
      <c r="P929" s="1" cm="1">
        <f t="array" ref="P929">(H929/$H$4)/SUMPRODUCT($F929:$L929/$F$4:$L$4)*100</f>
        <v>0</v>
      </c>
      <c r="Q929" s="1" cm="1">
        <f t="array" ref="Q929">(I929/$I$4)/SUMPRODUCT($F929:$L929/$F$4:$L$4)*100</f>
        <v>0</v>
      </c>
      <c r="R929" s="1" cm="1">
        <f t="array" ref="R929">(J929/$J$4)/SUMPRODUCT($F929:$L929/$F$4:$L$4)*100</f>
        <v>3.71854196397672</v>
      </c>
      <c r="S929" s="1" cm="1">
        <f t="array" ref="S929">(K929/$K$4)/SUMPRODUCT($F929:$L929/$F$4:$L$4)*100</f>
        <v>1.83112998986228</v>
      </c>
      <c r="T929" s="1" cm="1">
        <f t="array" ref="T929">(L929/$L$4)/SUMPRODUCT($F929:$L929/$F$4:$L$4)*100</f>
        <v>0</v>
      </c>
      <c r="U929" s="1">
        <f t="shared" si="309"/>
        <v>100</v>
      </c>
      <c r="V929" s="1">
        <f t="shared" si="310"/>
        <v>4.24390243902439</v>
      </c>
      <c r="W929" s="1">
        <f t="shared" si="311"/>
        <v>4.3</v>
      </c>
      <c r="X929" s="1">
        <f t="shared" si="312"/>
        <v>2.8536</v>
      </c>
      <c r="Y929" s="1">
        <f t="shared" si="313"/>
        <v>0</v>
      </c>
      <c r="Z929" s="1">
        <f t="shared" si="314"/>
        <v>0</v>
      </c>
      <c r="AA929" s="1">
        <f t="shared" si="315"/>
        <v>0</v>
      </c>
      <c r="AB929" s="1">
        <f t="shared" si="316"/>
        <v>0</v>
      </c>
      <c r="AC929" s="1">
        <f t="shared" si="317"/>
        <v>0</v>
      </c>
      <c r="AD929" s="1">
        <f t="shared" si="318"/>
        <v>0</v>
      </c>
      <c r="AE929" s="1">
        <f t="shared" si="319"/>
        <v>0</v>
      </c>
      <c r="AF929" s="1">
        <f t="shared" si="320"/>
        <v>0</v>
      </c>
      <c r="AG929" s="1">
        <f t="shared" si="321"/>
        <v>0</v>
      </c>
      <c r="AH929" s="7">
        <f t="shared" si="322"/>
        <v>0.05549671953839</v>
      </c>
      <c r="AI929" s="7" cm="1">
        <f t="array" ref="AI929">SQRT(SUMPRODUCT(N929:T929/100,(1-($N$4:$T$4/(SUMPRODUCT(N929:T929,$N$4:$T$4)/100)))^2))</f>
        <v>0.0186787652585256</v>
      </c>
      <c r="AJ929" s="7" cm="1">
        <f t="array" ref="AJ929">SUMPRODUCT(N929:T929,$N$3:$T$3)/100</f>
        <v>1.9003718541964</v>
      </c>
      <c r="AK929" s="7" cm="1">
        <f t="array" ref="AK929">SUMPRODUCT(N929:T929/100,($N$3:$T$3-(SUMPRODUCT(N929:T929,$N$3:$T$3)/100))^2)</f>
        <v>3.58026642059816e-6</v>
      </c>
      <c r="AL929" s="7" cm="1">
        <f t="array" ref="AL929">SUMPRODUCT(N929:T929/100,($N$2:$T$2-(SUMPRODUCT(N929:T929,$N$2:$T$2)/100))^2)</f>
        <v>0.907093690551293</v>
      </c>
      <c r="AM929" s="7" cm="1">
        <f t="array" ref="AM929">SUMPRODUCT(N929:T929,$N$2:$T$2)/100</f>
        <v>10.8346354810699</v>
      </c>
      <c r="AN929" s="1" cm="1">
        <f t="array" ref="AN929">SUMPRODUCT(N929:T929,$N$1:$T$1)/100</f>
        <v>1104.42411168679</v>
      </c>
      <c r="AO929" s="1" cm="1">
        <f t="array" ref="AO929">-8.314*SUMPRODUCT((N929:T929/100)*LN(N929:T929/100+0.000000000001))</f>
        <v>2.07505307446966</v>
      </c>
      <c r="AP929" s="1" cm="1">
        <f t="array" ref="AP929">SUMPRODUCT((N929:T929/100)^2)</f>
        <v>0.893804505940506</v>
      </c>
      <c r="AQ929" s="1" cm="1">
        <f t="array" ref="AQ929">1/SUMPRODUCT((N929:T929/100)^2)</f>
        <v>1.11881288733016</v>
      </c>
      <c r="AR929" s="1" t="s">
        <v>54</v>
      </c>
      <c r="AS929" s="6">
        <f t="shared" si="323"/>
        <v>0</v>
      </c>
      <c r="AT929" s="1">
        <v>899.85</v>
      </c>
      <c r="AU929" s="1">
        <v>1</v>
      </c>
      <c r="AV929" s="1">
        <v>0</v>
      </c>
      <c r="AW929" s="1">
        <v>499.85</v>
      </c>
      <c r="AX929" s="1">
        <v>2</v>
      </c>
      <c r="AY929" s="5">
        <f t="shared" si="324"/>
        <v>0</v>
      </c>
      <c r="AZ929" s="1">
        <f t="shared" si="325"/>
        <v>0</v>
      </c>
      <c r="BA929" s="1">
        <f t="shared" si="326"/>
        <v>999.7</v>
      </c>
      <c r="BB929" s="1">
        <f t="shared" si="327"/>
        <v>400</v>
      </c>
      <c r="BC929" s="1" t="s">
        <v>51</v>
      </c>
      <c r="BD929" s="1">
        <v>237</v>
      </c>
      <c r="BE929" s="1" t="s">
        <v>52</v>
      </c>
      <c r="BF929" s="1" t="s">
        <v>52</v>
      </c>
      <c r="BG929" s="1">
        <v>39</v>
      </c>
      <c r="BH929" s="1">
        <f t="shared" si="328"/>
        <v>0.32367004204706</v>
      </c>
      <c r="BI929" s="1">
        <f t="shared" si="329"/>
        <v>0.804863789287563</v>
      </c>
    </row>
    <row r="930" spans="1:61">
      <c r="A930" s="1">
        <v>84</v>
      </c>
      <c r="B930" s="1" t="s">
        <v>53</v>
      </c>
      <c r="C930" s="1" t="str">
        <f>_xlfn.XLOOKUP(A930,All!$A:$A,All!$C:$C,"")</f>
        <v>Cu-Ni-Si</v>
      </c>
      <c r="D930" s="1">
        <v>0</v>
      </c>
      <c r="E930" s="1" t="s">
        <v>1344</v>
      </c>
      <c r="F930" s="1">
        <f t="shared" si="308"/>
        <v>95.935</v>
      </c>
      <c r="G930" s="1">
        <v>0</v>
      </c>
      <c r="H930" s="1">
        <v>0</v>
      </c>
      <c r="I930" s="1">
        <v>0</v>
      </c>
      <c r="J930" s="1">
        <v>3.3</v>
      </c>
      <c r="K930" s="1">
        <v>0.765</v>
      </c>
      <c r="L930" s="1">
        <v>0</v>
      </c>
      <c r="M930" s="1" t="s">
        <v>1345</v>
      </c>
      <c r="N930" s="1" cm="1">
        <f t="array" ref="N930">(F930/$F$4)/SUMPRODUCT($F930:$L930/$F$4:$L$4)*100</f>
        <v>94.7611259732344</v>
      </c>
      <c r="O930" s="1" cm="1">
        <f t="array" ref="O930">(G930/$G$4)/SUMPRODUCT($F930:$L930/$F$4:$L$4)*100</f>
        <v>0</v>
      </c>
      <c r="P930" s="1" cm="1">
        <f t="array" ref="P930">(H930/$H$4)/SUMPRODUCT($F930:$L930/$F$4:$L$4)*100</f>
        <v>0</v>
      </c>
      <c r="Q930" s="1" cm="1">
        <f t="array" ref="Q930">(I930/$I$4)/SUMPRODUCT($F930:$L930/$F$4:$L$4)*100</f>
        <v>0</v>
      </c>
      <c r="R930" s="1" cm="1">
        <f t="array" ref="R930">(J930/$J$4)/SUMPRODUCT($F930:$L930/$F$4:$L$4)*100</f>
        <v>3.52914077585296</v>
      </c>
      <c r="S930" s="1" cm="1">
        <f t="array" ref="S930">(K930/$K$4)/SUMPRODUCT($F930:$L930/$F$4:$L$4)*100</f>
        <v>1.70973325091266</v>
      </c>
      <c r="T930" s="1" cm="1">
        <f t="array" ref="T930">(L930/$L$4)/SUMPRODUCT($F930:$L930/$F$4:$L$4)*100</f>
        <v>0</v>
      </c>
      <c r="U930" s="1">
        <f t="shared" si="309"/>
        <v>100</v>
      </c>
      <c r="V930" s="1">
        <f t="shared" si="310"/>
        <v>4.31372549019608</v>
      </c>
      <c r="W930" s="1">
        <f t="shared" si="311"/>
        <v>4.065</v>
      </c>
      <c r="X930" s="1">
        <f t="shared" si="312"/>
        <v>2.5245</v>
      </c>
      <c r="Y930" s="1">
        <f t="shared" si="313"/>
        <v>0</v>
      </c>
      <c r="Z930" s="1">
        <f t="shared" si="314"/>
        <v>0</v>
      </c>
      <c r="AA930" s="1">
        <f t="shared" si="315"/>
        <v>0</v>
      </c>
      <c r="AB930" s="1">
        <f t="shared" si="316"/>
        <v>0</v>
      </c>
      <c r="AC930" s="1">
        <f t="shared" si="317"/>
        <v>0</v>
      </c>
      <c r="AD930" s="1">
        <f t="shared" si="318"/>
        <v>0</v>
      </c>
      <c r="AE930" s="1">
        <f t="shared" si="319"/>
        <v>0</v>
      </c>
      <c r="AF930" s="1">
        <f t="shared" si="320"/>
        <v>0</v>
      </c>
      <c r="AG930" s="1">
        <f t="shared" si="321"/>
        <v>0</v>
      </c>
      <c r="AH930" s="7">
        <f t="shared" si="322"/>
        <v>0.0523887402676561</v>
      </c>
      <c r="AI930" s="7" cm="1">
        <f t="array" ref="AI930">SQRT(SUMPRODUCT(N930:T930/100,(1-($N$4:$T$4/(SUMPRODUCT(N930:T930,$N$4:$T$4)/100)))^2))</f>
        <v>0.0180794750782352</v>
      </c>
      <c r="AJ930" s="7" cm="1">
        <f t="array" ref="AJ930">SUMPRODUCT(N930:T930,$N$3:$T$3)/100</f>
        <v>1.90035291407759</v>
      </c>
      <c r="AK930" s="7" cm="1">
        <f t="array" ref="AK930">SUMPRODUCT(N930:T930/100,($N$3:$T$3-(SUMPRODUCT(N930:T930,$N$3:$T$3)/100))^2)</f>
        <v>3.40459242969508e-6</v>
      </c>
      <c r="AL930" s="7" cm="1">
        <f t="array" ref="AL930">SUMPRODUCT(N930:T930/100,($N$2:$T$2-(SUMPRODUCT(N930:T930,$N$2:$T$2)/100))^2)</f>
        <v>0.849044152012419</v>
      </c>
      <c r="AM930" s="7" cm="1">
        <f t="array" ref="AM930">SUMPRODUCT(N930:T930,$N$2:$T$2)/100</f>
        <v>10.8450272646776</v>
      </c>
      <c r="AN930" s="1" cm="1">
        <f t="array" ref="AN930">SUMPRODUCT(N930:T930,$N$1:$T$1)/100</f>
        <v>1103.32275098746</v>
      </c>
      <c r="AO930" s="1" cm="1">
        <f t="array" ref="AO930">-8.314*SUMPRODUCT((N930:T930/100)*LN(N930:T930/100+0.000000000001))</f>
        <v>1.98352567017513</v>
      </c>
      <c r="AP930" s="1" cm="1">
        <f t="array" ref="AP930">SUMPRODUCT((N930:T930/100)^2)</f>
        <v>0.899504901812026</v>
      </c>
      <c r="AQ930" s="1" cm="1">
        <f t="array" ref="AQ930">1/SUMPRODUCT((N930:T930/100)^2)</f>
        <v>1.11172267987148</v>
      </c>
      <c r="AR930" s="1" t="s">
        <v>55</v>
      </c>
      <c r="AS930" s="6">
        <f t="shared" si="323"/>
        <v>2</v>
      </c>
      <c r="AT930" s="1">
        <v>899.85</v>
      </c>
      <c r="AU930" s="1">
        <v>1</v>
      </c>
      <c r="AV930" s="1">
        <v>45</v>
      </c>
      <c r="AW930" s="1">
        <v>349.85</v>
      </c>
      <c r="AX930" s="1">
        <v>2</v>
      </c>
      <c r="AY930" s="5">
        <f t="shared" si="324"/>
        <v>157.4325</v>
      </c>
      <c r="AZ930" s="1">
        <f t="shared" si="325"/>
        <v>0.9</v>
      </c>
      <c r="BA930" s="1">
        <f t="shared" si="326"/>
        <v>699.7</v>
      </c>
      <c r="BB930" s="1">
        <f t="shared" si="327"/>
        <v>550</v>
      </c>
      <c r="BC930" s="1" t="s">
        <v>56</v>
      </c>
      <c r="BD930" s="1">
        <v>282</v>
      </c>
      <c r="BE930" s="1" t="s">
        <v>52</v>
      </c>
      <c r="BF930" s="1" t="s">
        <v>52</v>
      </c>
      <c r="BG930" s="1">
        <v>39</v>
      </c>
      <c r="BH930" s="1">
        <f t="shared" si="328"/>
        <v>0.90241166968249</v>
      </c>
      <c r="BI930" s="1">
        <f t="shared" si="329"/>
        <v>0.735308773693085</v>
      </c>
    </row>
    <row r="931" spans="1:61">
      <c r="A931" s="1">
        <v>438</v>
      </c>
      <c r="B931" s="1" t="s">
        <v>84</v>
      </c>
      <c r="C931" s="1" t="str">
        <f>_xlfn.XLOOKUP(A931,All!$A:$A,All!$C:$C,"")</f>
        <v>Cu-Ni-Si</v>
      </c>
      <c r="D931" s="1">
        <v>0</v>
      </c>
      <c r="E931" s="1" t="s">
        <v>1344</v>
      </c>
      <c r="F931" s="1">
        <f t="shared" si="308"/>
        <v>96.5</v>
      </c>
      <c r="G931" s="1">
        <v>0</v>
      </c>
      <c r="H931" s="1">
        <v>0</v>
      </c>
      <c r="I931" s="1">
        <v>0</v>
      </c>
      <c r="J931" s="1">
        <v>2.8</v>
      </c>
      <c r="K931" s="1">
        <v>0.7</v>
      </c>
      <c r="L931" s="1">
        <v>0</v>
      </c>
      <c r="M931" s="1" t="s">
        <v>1345</v>
      </c>
      <c r="N931" s="1" cm="1">
        <f t="array" ref="N931">(F931/$F$4)/SUMPRODUCT($F931:$L931/$F$4:$L$4)*100</f>
        <v>95.4355515178694</v>
      </c>
      <c r="O931" s="1" cm="1">
        <f t="array" ref="O931">(G931/$G$4)/SUMPRODUCT($F931:$L931/$F$4:$L$4)*100</f>
        <v>0</v>
      </c>
      <c r="P931" s="1" cm="1">
        <f t="array" ref="P931">(H931/$H$4)/SUMPRODUCT($F931:$L931/$F$4:$L$4)*100</f>
        <v>0</v>
      </c>
      <c r="Q931" s="1" cm="1">
        <f t="array" ref="Q931">(I931/$I$4)/SUMPRODUCT($F931:$L931/$F$4:$L$4)*100</f>
        <v>0</v>
      </c>
      <c r="R931" s="1" cm="1">
        <f t="array" ref="R931">(J931/$J$4)/SUMPRODUCT($F931:$L931/$F$4:$L$4)*100</f>
        <v>2.99807722768445</v>
      </c>
      <c r="S931" s="1" cm="1">
        <f t="array" ref="S931">(K931/$K$4)/SUMPRODUCT($F931:$L931/$F$4:$L$4)*100</f>
        <v>1.56637125444618</v>
      </c>
      <c r="T931" s="1" cm="1">
        <f t="array" ref="T931">(L931/$L$4)/SUMPRODUCT($F931:$L931/$F$4:$L$4)*100</f>
        <v>0</v>
      </c>
      <c r="U931" s="1">
        <f t="shared" si="309"/>
        <v>100</v>
      </c>
      <c r="V931" s="1">
        <f t="shared" si="310"/>
        <v>4</v>
      </c>
      <c r="W931" s="1">
        <f t="shared" si="311"/>
        <v>3.5</v>
      </c>
      <c r="X931" s="1">
        <f t="shared" si="312"/>
        <v>1.96</v>
      </c>
      <c r="Y931" s="1">
        <f t="shared" si="313"/>
        <v>0</v>
      </c>
      <c r="Z931" s="1">
        <f t="shared" si="314"/>
        <v>0</v>
      </c>
      <c r="AA931" s="1">
        <f t="shared" si="315"/>
        <v>0</v>
      </c>
      <c r="AB931" s="1">
        <f t="shared" si="316"/>
        <v>0</v>
      </c>
      <c r="AC931" s="1">
        <f t="shared" si="317"/>
        <v>0</v>
      </c>
      <c r="AD931" s="1">
        <f t="shared" si="318"/>
        <v>0</v>
      </c>
      <c r="AE931" s="1">
        <f t="shared" si="319"/>
        <v>0</v>
      </c>
      <c r="AF931" s="1">
        <f t="shared" si="320"/>
        <v>0</v>
      </c>
      <c r="AG931" s="1">
        <f t="shared" si="321"/>
        <v>0</v>
      </c>
      <c r="AH931" s="7">
        <f t="shared" si="322"/>
        <v>0.0456444848213063</v>
      </c>
      <c r="AI931" s="7" cm="1">
        <f t="array" ref="AI931">SQRT(SUMPRODUCT(N931:T931/100,(1-($N$4:$T$4/(SUMPRODUCT(N931:T931,$N$4:$T$4)/100)))^2))</f>
        <v>0.0172703874740949</v>
      </c>
      <c r="AJ931" s="7" cm="1">
        <f t="array" ref="AJ931">SUMPRODUCT(N931:T931,$N$3:$T$3)/100</f>
        <v>1.90029980772277</v>
      </c>
      <c r="AK931" s="7" cm="1">
        <f t="array" ref="AK931">SUMPRODUCT(N931:T931/100,($N$3:$T$3-(SUMPRODUCT(N931:T931,$N$3:$T$3)/100))^2)</f>
        <v>2.90819255705286e-6</v>
      </c>
      <c r="AL931" s="7" cm="1">
        <f t="array" ref="AL931">SUMPRODUCT(N931:T931/100,($N$2:$T$2-(SUMPRODUCT(N931:T931,$N$2:$T$2)/100))^2)</f>
        <v>0.778007054822778</v>
      </c>
      <c r="AM931" s="7" cm="1">
        <f t="array" ref="AM931">SUMPRODUCT(N931:T931,$N$2:$T$2)/100</f>
        <v>10.8603732399119</v>
      </c>
      <c r="AN931" s="1" cm="1">
        <f t="array" ref="AN931">SUMPRODUCT(N931:T931,$N$1:$T$1)/100</f>
        <v>1100.88359207379</v>
      </c>
      <c r="AO931" s="1" cm="1">
        <f t="array" ref="AO931">-8.314*SUMPRODUCT((N931:T931/100)*LN(N931:T931/100+0.000000000001))</f>
        <v>1.78617874543697</v>
      </c>
      <c r="AP931" s="1" cm="1">
        <f t="array" ref="AP931">SUMPRODUCT((N931:T931/100)^2)</f>
        <v>0.911938647948981</v>
      </c>
      <c r="AQ931" s="1" cm="1">
        <f t="array" ref="AQ931">1/SUMPRODUCT((N931:T931/100)^2)</f>
        <v>1.09656499617499</v>
      </c>
      <c r="AR931" s="1" t="s">
        <v>55</v>
      </c>
      <c r="AS931" s="6">
        <f t="shared" si="323"/>
        <v>2</v>
      </c>
      <c r="AT931" s="1">
        <v>949.85</v>
      </c>
      <c r="AU931" s="1">
        <v>2</v>
      </c>
      <c r="AV931" s="1">
        <v>75</v>
      </c>
      <c r="AW931" s="1">
        <v>449.85</v>
      </c>
      <c r="AX931" s="1">
        <v>20</v>
      </c>
      <c r="AY931" s="5">
        <f t="shared" si="324"/>
        <v>337.3875</v>
      </c>
      <c r="AZ931" s="1">
        <f t="shared" si="325"/>
        <v>15</v>
      </c>
      <c r="BA931" s="1">
        <f t="shared" si="326"/>
        <v>8997</v>
      </c>
      <c r="BB931" s="1">
        <f t="shared" si="327"/>
        <v>500</v>
      </c>
      <c r="BC931" s="1" t="s">
        <v>56</v>
      </c>
      <c r="BD931" s="1">
        <v>131</v>
      </c>
      <c r="BE931" s="1" t="s">
        <v>52</v>
      </c>
      <c r="BF931" s="1" t="s">
        <v>52</v>
      </c>
      <c r="BG931" s="1">
        <v>38</v>
      </c>
      <c r="BH931" s="1">
        <f t="shared" si="328"/>
        <v>-1.03958801416084</v>
      </c>
      <c r="BI931" s="1">
        <f t="shared" si="329"/>
        <v>1.03318695144596</v>
      </c>
    </row>
    <row r="932" spans="1:61">
      <c r="A932" s="1">
        <v>103</v>
      </c>
      <c r="B932" s="1" t="s">
        <v>53</v>
      </c>
      <c r="C932" s="1" t="str">
        <f>_xlfn.XLOOKUP(A932,All!$A:$A,All!$C:$C,"")</f>
        <v>Cu-Ni-Si</v>
      </c>
      <c r="D932" s="1">
        <v>0</v>
      </c>
      <c r="E932" s="1" t="s">
        <v>1344</v>
      </c>
      <c r="F932" s="1">
        <f t="shared" si="308"/>
        <v>96.255</v>
      </c>
      <c r="G932" s="1">
        <v>0</v>
      </c>
      <c r="H932" s="1">
        <v>0</v>
      </c>
      <c r="I932" s="1">
        <v>0</v>
      </c>
      <c r="J932" s="1">
        <v>3.3</v>
      </c>
      <c r="K932" s="1">
        <v>0.445</v>
      </c>
      <c r="L932" s="1">
        <v>0</v>
      </c>
      <c r="M932" s="1" t="s">
        <v>1345</v>
      </c>
      <c r="N932" s="1" cm="1">
        <f t="array" ref="N932">(F932/$F$4)/SUMPRODUCT($F932:$L932/$F$4:$L$4)*100</f>
        <v>95.4581822009809</v>
      </c>
      <c r="O932" s="1" cm="1">
        <f t="array" ref="O932">(G932/$G$4)/SUMPRODUCT($F932:$L932/$F$4:$L$4)*100</f>
        <v>0</v>
      </c>
      <c r="P932" s="1" cm="1">
        <f t="array" ref="P932">(H932/$H$4)/SUMPRODUCT($F932:$L932/$F$4:$L$4)*100</f>
        <v>0</v>
      </c>
      <c r="Q932" s="1" cm="1">
        <f t="array" ref="Q932">(I932/$I$4)/SUMPRODUCT($F932:$L932/$F$4:$L$4)*100</f>
        <v>0</v>
      </c>
      <c r="R932" s="1" cm="1">
        <f t="array" ref="R932">(J932/$J$4)/SUMPRODUCT($F932:$L932/$F$4:$L$4)*100</f>
        <v>3.54328194681277</v>
      </c>
      <c r="S932" s="1" cm="1">
        <f t="array" ref="S932">(K932/$K$4)/SUMPRODUCT($F932:$L932/$F$4:$L$4)*100</f>
        <v>0.998535852206295</v>
      </c>
      <c r="T932" s="1" cm="1">
        <f t="array" ref="T932">(L932/$L$4)/SUMPRODUCT($F932:$L932/$F$4:$L$4)*100</f>
        <v>0</v>
      </c>
      <c r="U932" s="1">
        <f t="shared" si="309"/>
        <v>100</v>
      </c>
      <c r="V932" s="1">
        <f t="shared" si="310"/>
        <v>7.41573033707865</v>
      </c>
      <c r="W932" s="1">
        <f t="shared" si="311"/>
        <v>3.745</v>
      </c>
      <c r="X932" s="1">
        <f t="shared" si="312"/>
        <v>1.4685</v>
      </c>
      <c r="Y932" s="1">
        <f t="shared" si="313"/>
        <v>0</v>
      </c>
      <c r="Z932" s="1">
        <f t="shared" si="314"/>
        <v>0</v>
      </c>
      <c r="AA932" s="1">
        <f t="shared" si="315"/>
        <v>0</v>
      </c>
      <c r="AB932" s="1">
        <f t="shared" si="316"/>
        <v>0</v>
      </c>
      <c r="AC932" s="1">
        <f t="shared" si="317"/>
        <v>0</v>
      </c>
      <c r="AD932" s="1">
        <f t="shared" si="318"/>
        <v>0</v>
      </c>
      <c r="AE932" s="1">
        <f t="shared" si="319"/>
        <v>0</v>
      </c>
      <c r="AF932" s="1">
        <f t="shared" si="320"/>
        <v>0</v>
      </c>
      <c r="AG932" s="1">
        <f t="shared" si="321"/>
        <v>0</v>
      </c>
      <c r="AH932" s="7">
        <f t="shared" si="322"/>
        <v>0.0454181779901907</v>
      </c>
      <c r="AI932" s="7" cm="1">
        <f t="array" ref="AI932">SQRT(SUMPRODUCT(N932:T932/100,(1-($N$4:$T$4/(SUMPRODUCT(N932:T932,$N$4:$T$4)/100)))^2))</f>
        <v>0.0143462348631035</v>
      </c>
      <c r="AJ932" s="7" cm="1">
        <f t="array" ref="AJ932">SUMPRODUCT(N932:T932,$N$3:$T$3)/100</f>
        <v>1.90035432819468</v>
      </c>
      <c r="AK932" s="7" cm="1">
        <f t="array" ref="AK932">SUMPRODUCT(N932:T932/100,($N$3:$T$3-(SUMPRODUCT(N932:T932,$N$3:$T$3)/100))^2)</f>
        <v>3.41773347726668e-6</v>
      </c>
      <c r="AL932" s="7" cm="1">
        <f t="array" ref="AL932">SUMPRODUCT(N932:T932/100,($N$2:$T$2-(SUMPRODUCT(N932:T932,$N$2:$T$2)/100))^2)</f>
        <v>0.513620908816144</v>
      </c>
      <c r="AM932" s="7" cm="1">
        <f t="array" ref="AM932">SUMPRODUCT(N932:T932,$N$2:$T$2)/100</f>
        <v>10.8946696708774</v>
      </c>
      <c r="AN932" s="1" cm="1">
        <f t="array" ref="AN932">SUMPRODUCT(N932:T932,$N$1:$T$1)/100</f>
        <v>1101.0325850646</v>
      </c>
      <c r="AO932" s="1" cm="1">
        <f t="array" ref="AO932">-8.314*SUMPRODUCT((N932:T932/100)*LN(N932:T932/100+0.000000000001))</f>
        <v>1.73529354285227</v>
      </c>
      <c r="AP932" s="1" cm="1">
        <f t="array" ref="AP932">SUMPRODUCT((N932:T932/100)^2)</f>
        <v>0.912581646991842</v>
      </c>
      <c r="AQ932" s="1" cm="1">
        <f t="array" ref="AQ932">1/SUMPRODUCT((N932:T932/100)^2)</f>
        <v>1.09579236367104</v>
      </c>
      <c r="AR932" s="1" t="s">
        <v>54</v>
      </c>
      <c r="AS932" s="6">
        <f t="shared" si="323"/>
        <v>0</v>
      </c>
      <c r="AT932" s="1">
        <v>899.85</v>
      </c>
      <c r="AU932" s="1">
        <v>1</v>
      </c>
      <c r="AV932" s="1">
        <v>0</v>
      </c>
      <c r="AW932" s="1">
        <v>499.85</v>
      </c>
      <c r="AX932" s="1">
        <v>4</v>
      </c>
      <c r="AY932" s="5">
        <f t="shared" si="324"/>
        <v>0</v>
      </c>
      <c r="AZ932" s="1">
        <f t="shared" si="325"/>
        <v>0</v>
      </c>
      <c r="BA932" s="1">
        <f t="shared" si="326"/>
        <v>1999.4</v>
      </c>
      <c r="BB932" s="1">
        <f t="shared" si="327"/>
        <v>400</v>
      </c>
      <c r="BC932" s="1" t="s">
        <v>51</v>
      </c>
      <c r="BD932" s="1">
        <v>156</v>
      </c>
      <c r="BE932" s="1" t="s">
        <v>52</v>
      </c>
      <c r="BF932" s="1" t="s">
        <v>52</v>
      </c>
      <c r="BG932" s="1">
        <v>38</v>
      </c>
      <c r="BH932" s="1">
        <f t="shared" si="328"/>
        <v>-0.718064887696716</v>
      </c>
      <c r="BI932" s="1">
        <f t="shared" si="329"/>
        <v>0.976414639385889</v>
      </c>
    </row>
    <row r="933" spans="1:61">
      <c r="A933" s="1">
        <v>246</v>
      </c>
      <c r="B933" s="1" t="s">
        <v>65</v>
      </c>
      <c r="C933" s="1" t="str">
        <f>_xlfn.XLOOKUP(A933,All!$A:$A,All!$C:$C,"")</f>
        <v>Cu-Ni-Si</v>
      </c>
      <c r="D933" s="1">
        <v>0</v>
      </c>
      <c r="E933" s="1" t="s">
        <v>1344</v>
      </c>
      <c r="F933" s="1">
        <f t="shared" si="308"/>
        <v>97.24</v>
      </c>
      <c r="G933" s="1">
        <v>0</v>
      </c>
      <c r="H933" s="1">
        <v>0</v>
      </c>
      <c r="I933" s="1">
        <v>0</v>
      </c>
      <c r="J933" s="1">
        <v>2.31</v>
      </c>
      <c r="K933" s="1">
        <v>0.45</v>
      </c>
      <c r="L933" s="1">
        <v>0</v>
      </c>
      <c r="M933" s="1" t="s">
        <v>1345</v>
      </c>
      <c r="N933" s="1" cm="1">
        <f t="array" ref="N933">(F933/$F$4)/SUMPRODUCT($F933:$L933/$F$4:$L$4)*100</f>
        <v>96.507330604465</v>
      </c>
      <c r="O933" s="1" cm="1">
        <f t="array" ref="O933">(G933/$G$4)/SUMPRODUCT($F933:$L933/$F$4:$L$4)*100</f>
        <v>0</v>
      </c>
      <c r="P933" s="1" cm="1">
        <f t="array" ref="P933">(H933/$H$4)/SUMPRODUCT($F933:$L933/$F$4:$L$4)*100</f>
        <v>0</v>
      </c>
      <c r="Q933" s="1" cm="1">
        <f t="array" ref="Q933">(I933/$I$4)/SUMPRODUCT($F933:$L933/$F$4:$L$4)*100</f>
        <v>0</v>
      </c>
      <c r="R933" s="1" cm="1">
        <f t="array" ref="R933">(J933/$J$4)/SUMPRODUCT($F933:$L933/$F$4:$L$4)*100</f>
        <v>2.48215697252237</v>
      </c>
      <c r="S933" s="1" cm="1">
        <f t="array" ref="S933">(K933/$K$4)/SUMPRODUCT($F933:$L933/$F$4:$L$4)*100</f>
        <v>1.01051242301262</v>
      </c>
      <c r="T933" s="1" cm="1">
        <f t="array" ref="T933">(L933/$L$4)/SUMPRODUCT($F933:$L933/$F$4:$L$4)*100</f>
        <v>0</v>
      </c>
      <c r="U933" s="1">
        <f t="shared" si="309"/>
        <v>100</v>
      </c>
      <c r="V933" s="1">
        <f t="shared" si="310"/>
        <v>5.13333333333333</v>
      </c>
      <c r="W933" s="1">
        <f t="shared" si="311"/>
        <v>2.76</v>
      </c>
      <c r="X933" s="1">
        <f t="shared" si="312"/>
        <v>1.0395</v>
      </c>
      <c r="Y933" s="1">
        <f t="shared" si="313"/>
        <v>0</v>
      </c>
      <c r="Z933" s="1">
        <f t="shared" si="314"/>
        <v>0</v>
      </c>
      <c r="AA933" s="1">
        <f t="shared" si="315"/>
        <v>0</v>
      </c>
      <c r="AB933" s="1">
        <f t="shared" si="316"/>
        <v>0</v>
      </c>
      <c r="AC933" s="1">
        <f t="shared" si="317"/>
        <v>0</v>
      </c>
      <c r="AD933" s="1">
        <f t="shared" si="318"/>
        <v>0</v>
      </c>
      <c r="AE933" s="1">
        <f t="shared" si="319"/>
        <v>0</v>
      </c>
      <c r="AF933" s="1">
        <f t="shared" si="320"/>
        <v>0</v>
      </c>
      <c r="AG933" s="1">
        <f t="shared" si="321"/>
        <v>0</v>
      </c>
      <c r="AH933" s="7">
        <f t="shared" si="322"/>
        <v>0.03492669395535</v>
      </c>
      <c r="AI933" s="7" cm="1">
        <f t="array" ref="AI933">SQRT(SUMPRODUCT(N933:T933/100,(1-($N$4:$T$4/(SUMPRODUCT(N933:T933,$N$4:$T$4)/100)))^2))</f>
        <v>0.0141011388231263</v>
      </c>
      <c r="AJ933" s="7" cm="1">
        <f t="array" ref="AJ933">SUMPRODUCT(N933:T933,$N$3:$T$3)/100</f>
        <v>1.90024821569725</v>
      </c>
      <c r="AK933" s="7" cm="1">
        <f t="array" ref="AK933">SUMPRODUCT(N933:T933/100,($N$3:$T$3-(SUMPRODUCT(N933:T933,$N$3:$T$3)/100))^2)</f>
        <v>2.42054594015996e-6</v>
      </c>
      <c r="AL933" s="7" cm="1">
        <f t="array" ref="AL933">SUMPRODUCT(N933:T933/100,($N$2:$T$2-(SUMPRODUCT(N933:T933,$N$2:$T$2)/100))^2)</f>
        <v>0.510841432788936</v>
      </c>
      <c r="AM933" s="7" cm="1">
        <f t="array" ref="AM933">SUMPRODUCT(N933:T933,$N$2:$T$2)/100</f>
        <v>10.9044425606639</v>
      </c>
      <c r="AN933" s="1" cm="1">
        <f t="array" ref="AN933">SUMPRODUCT(N933:T933,$N$1:$T$1)/100</f>
        <v>1097.14183881375</v>
      </c>
      <c r="AO933" s="1" cm="1">
        <f t="array" ref="AO933">-8.314*SUMPRODUCT((N933:T933/100)*LN(N933:T933/100+0.000000000001))</f>
        <v>1.43400904463896</v>
      </c>
      <c r="AP933" s="1" cm="1">
        <f t="array" ref="AP933">SUMPRODUCT((N933:T933/100)^2)</f>
        <v>0.932084709899281</v>
      </c>
      <c r="AQ933" s="1" cm="1">
        <f t="array" ref="AQ933">1/SUMPRODUCT((N933:T933/100)^2)</f>
        <v>1.07286386031164</v>
      </c>
      <c r="AR933" s="1" t="s">
        <v>54</v>
      </c>
      <c r="AS933" s="6">
        <f t="shared" si="323"/>
        <v>0</v>
      </c>
      <c r="AT933" s="1">
        <v>949.85</v>
      </c>
      <c r="AU933" s="1">
        <v>1</v>
      </c>
      <c r="AV933" s="1">
        <v>0</v>
      </c>
      <c r="AW933" s="1">
        <v>499.85</v>
      </c>
      <c r="AX933" s="1">
        <v>0.166666667</v>
      </c>
      <c r="AY933" s="5">
        <f t="shared" si="324"/>
        <v>0</v>
      </c>
      <c r="AZ933" s="1">
        <f t="shared" si="325"/>
        <v>0</v>
      </c>
      <c r="BA933" s="1">
        <f t="shared" si="326"/>
        <v>83.30833349995</v>
      </c>
      <c r="BB933" s="1">
        <f t="shared" si="327"/>
        <v>450</v>
      </c>
      <c r="BC933" s="1" t="s">
        <v>51</v>
      </c>
      <c r="BD933" s="1">
        <v>158</v>
      </c>
      <c r="BE933" s="1" t="s">
        <v>52</v>
      </c>
      <c r="BF933" s="1" t="s">
        <v>52</v>
      </c>
      <c r="BG933" s="1">
        <v>38</v>
      </c>
      <c r="BH933" s="1">
        <f t="shared" si="328"/>
        <v>-0.692343037579586</v>
      </c>
      <c r="BI933" s="1">
        <f t="shared" si="329"/>
        <v>0.971990987958718</v>
      </c>
    </row>
    <row r="934" spans="1:61">
      <c r="A934" s="1">
        <v>79</v>
      </c>
      <c r="B934" s="1" t="s">
        <v>53</v>
      </c>
      <c r="C934" s="1" t="str">
        <f>_xlfn.XLOOKUP(A934,All!$A:$A,All!$C:$C,"")</f>
        <v>Cu-Ni-Si</v>
      </c>
      <c r="D934" s="1">
        <v>0</v>
      </c>
      <c r="E934" s="1" t="s">
        <v>1344</v>
      </c>
      <c r="F934" s="1">
        <f t="shared" si="308"/>
        <v>96.295</v>
      </c>
      <c r="G934" s="1">
        <v>0</v>
      </c>
      <c r="H934" s="1">
        <v>0</v>
      </c>
      <c r="I934" s="1">
        <v>0</v>
      </c>
      <c r="J934" s="1">
        <v>3.3</v>
      </c>
      <c r="K934" s="1">
        <v>0.405</v>
      </c>
      <c r="L934" s="1">
        <v>0</v>
      </c>
      <c r="M934" s="1" t="s">
        <v>1345</v>
      </c>
      <c r="N934" s="1" cm="1">
        <f t="array" ref="N934">(F934/$F$4)/SUMPRODUCT($F934:$L934/$F$4:$L$4)*100</f>
        <v>95.5457072039018</v>
      </c>
      <c r="O934" s="1" cm="1">
        <f t="array" ref="O934">(G934/$G$4)/SUMPRODUCT($F934:$L934/$F$4:$L$4)*100</f>
        <v>0</v>
      </c>
      <c r="P934" s="1" cm="1">
        <f t="array" ref="P934">(H934/$H$4)/SUMPRODUCT($F934:$L934/$F$4:$L$4)*100</f>
        <v>0</v>
      </c>
      <c r="Q934" s="1" cm="1">
        <f t="array" ref="Q934">(I934/$I$4)/SUMPRODUCT($F934:$L934/$F$4:$L$4)*100</f>
        <v>0</v>
      </c>
      <c r="R934" s="1" cm="1">
        <f t="array" ref="R934">(J934/$J$4)/SUMPRODUCT($F934:$L934/$F$4:$L$4)*100</f>
        <v>3.54505756545054</v>
      </c>
      <c r="S934" s="1" cm="1">
        <f t="array" ref="S934">(K934/$K$4)/SUMPRODUCT($F934:$L934/$F$4:$L$4)*100</f>
        <v>0.90923523064766</v>
      </c>
      <c r="T934" s="1" cm="1">
        <f t="array" ref="T934">(L934/$L$4)/SUMPRODUCT($F934:$L934/$F$4:$L$4)*100</f>
        <v>0</v>
      </c>
      <c r="U934" s="1">
        <f t="shared" si="309"/>
        <v>100</v>
      </c>
      <c r="V934" s="1">
        <f t="shared" si="310"/>
        <v>8.14814814814815</v>
      </c>
      <c r="W934" s="1">
        <f t="shared" si="311"/>
        <v>3.705</v>
      </c>
      <c r="X934" s="1">
        <f t="shared" si="312"/>
        <v>1.3365</v>
      </c>
      <c r="Y934" s="1">
        <f t="shared" si="313"/>
        <v>0</v>
      </c>
      <c r="Z934" s="1">
        <f t="shared" si="314"/>
        <v>0</v>
      </c>
      <c r="AA934" s="1">
        <f t="shared" si="315"/>
        <v>0</v>
      </c>
      <c r="AB934" s="1">
        <f t="shared" si="316"/>
        <v>0</v>
      </c>
      <c r="AC934" s="1">
        <f t="shared" si="317"/>
        <v>0</v>
      </c>
      <c r="AD934" s="1">
        <f t="shared" si="318"/>
        <v>0</v>
      </c>
      <c r="AE934" s="1">
        <f t="shared" si="319"/>
        <v>0</v>
      </c>
      <c r="AF934" s="1">
        <f t="shared" si="320"/>
        <v>0</v>
      </c>
      <c r="AG934" s="1">
        <f t="shared" si="321"/>
        <v>0</v>
      </c>
      <c r="AH934" s="7">
        <f t="shared" si="322"/>
        <v>0.0445429279609822</v>
      </c>
      <c r="AI934" s="7" cm="1">
        <f t="array" ref="AI934">SQRT(SUMPRODUCT(N934:T934/100,(1-($N$4:$T$4/(SUMPRODUCT(N934:T934,$N$4:$T$4)/100)))^2))</f>
        <v>0.0138029450662868</v>
      </c>
      <c r="AJ934" s="7" cm="1">
        <f t="array" ref="AJ934">SUMPRODUCT(N934:T934,$N$3:$T$3)/100</f>
        <v>1.90035450575654</v>
      </c>
      <c r="AK934" s="7" cm="1">
        <f t="array" ref="AK934">SUMPRODUCT(N934:T934/100,($N$3:$T$3-(SUMPRODUCT(N934:T934,$N$3:$T$3)/100))^2)</f>
        <v>3.41938323402697e-6</v>
      </c>
      <c r="AL934" s="7" cm="1">
        <f t="array" ref="AL934">SUMPRODUCT(N934:T934/100,($N$2:$T$2-(SUMPRODUCT(N934:T934,$N$2:$T$2)/100))^2)</f>
        <v>0.471155614978379</v>
      </c>
      <c r="AM934" s="7" cm="1">
        <f t="array" ref="AM934">SUMPRODUCT(N934:T934,$N$2:$T$2)/100</f>
        <v>10.9009029582002</v>
      </c>
      <c r="AN934" s="1" cm="1">
        <f t="array" ref="AN934">SUMPRODUCT(N934:T934,$N$1:$T$1)/100</f>
        <v>1100.74502321362</v>
      </c>
      <c r="AO934" s="1" cm="1">
        <f t="array" ref="AO934">-8.314*SUMPRODUCT((N934:T934/100)*LN(N934:T934/100+0.000000000001))</f>
        <v>1.70157739028586</v>
      </c>
      <c r="AP934" s="1" cm="1">
        <f t="array" ref="AP934">SUMPRODUCT((N934:T934/100)^2)</f>
        <v>0.914237630694074</v>
      </c>
      <c r="AQ934" s="1" cm="1">
        <f t="array" ref="AQ934">1/SUMPRODUCT((N934:T934/100)^2)</f>
        <v>1.09380752490008</v>
      </c>
      <c r="AR934" s="1" t="s">
        <v>54</v>
      </c>
      <c r="AS934" s="6">
        <f t="shared" si="323"/>
        <v>0</v>
      </c>
      <c r="AT934" s="1">
        <v>899.85</v>
      </c>
      <c r="AU934" s="1">
        <v>1</v>
      </c>
      <c r="AV934" s="1">
        <v>0</v>
      </c>
      <c r="AW934" s="1">
        <v>499.85</v>
      </c>
      <c r="AX934" s="1">
        <v>2</v>
      </c>
      <c r="AY934" s="5">
        <f t="shared" si="324"/>
        <v>0</v>
      </c>
      <c r="AZ934" s="1">
        <f t="shared" si="325"/>
        <v>0</v>
      </c>
      <c r="BA934" s="1">
        <f t="shared" si="326"/>
        <v>999.7</v>
      </c>
      <c r="BB934" s="1">
        <f t="shared" si="327"/>
        <v>400</v>
      </c>
      <c r="BC934" s="1" t="s">
        <v>51</v>
      </c>
      <c r="BD934" s="1">
        <v>186</v>
      </c>
      <c r="BE934" s="1" t="s">
        <v>903</v>
      </c>
      <c r="BF934" s="1" t="s">
        <v>904</v>
      </c>
      <c r="BG934" s="1">
        <v>38</v>
      </c>
      <c r="BH934" s="1">
        <f t="shared" si="328"/>
        <v>-0.332237135939762</v>
      </c>
      <c r="BI934" s="1">
        <f t="shared" si="329"/>
        <v>0.912142251080241</v>
      </c>
    </row>
    <row r="935" spans="1:61">
      <c r="A935" s="1">
        <v>78</v>
      </c>
      <c r="B935" s="1" t="s">
        <v>53</v>
      </c>
      <c r="C935" s="1" t="str">
        <f>_xlfn.XLOOKUP(A935,All!$A:$A,All!$C:$C,"")</f>
        <v>Cu-Ni-Si</v>
      </c>
      <c r="D935" s="1">
        <v>0</v>
      </c>
      <c r="E935" s="1" t="s">
        <v>1344</v>
      </c>
      <c r="F935" s="1">
        <f t="shared" si="308"/>
        <v>96.255</v>
      </c>
      <c r="G935" s="1">
        <v>0</v>
      </c>
      <c r="H935" s="1">
        <v>0</v>
      </c>
      <c r="I935" s="1">
        <v>0</v>
      </c>
      <c r="J935" s="1">
        <v>3.3</v>
      </c>
      <c r="K935" s="1">
        <v>0.445</v>
      </c>
      <c r="L935" s="1">
        <v>0</v>
      </c>
      <c r="M935" s="1" t="s">
        <v>1345</v>
      </c>
      <c r="N935" s="1" cm="1">
        <f t="array" ref="N935">(F935/$F$4)/SUMPRODUCT($F935:$L935/$F$4:$L$4)*100</f>
        <v>95.4581822009809</v>
      </c>
      <c r="O935" s="1" cm="1">
        <f t="array" ref="O935">(G935/$G$4)/SUMPRODUCT($F935:$L935/$F$4:$L$4)*100</f>
        <v>0</v>
      </c>
      <c r="P935" s="1" cm="1">
        <f t="array" ref="P935">(H935/$H$4)/SUMPRODUCT($F935:$L935/$F$4:$L$4)*100</f>
        <v>0</v>
      </c>
      <c r="Q935" s="1" cm="1">
        <f t="array" ref="Q935">(I935/$I$4)/SUMPRODUCT($F935:$L935/$F$4:$L$4)*100</f>
        <v>0</v>
      </c>
      <c r="R935" s="1" cm="1">
        <f t="array" ref="R935">(J935/$J$4)/SUMPRODUCT($F935:$L935/$F$4:$L$4)*100</f>
        <v>3.54328194681277</v>
      </c>
      <c r="S935" s="1" cm="1">
        <f t="array" ref="S935">(K935/$K$4)/SUMPRODUCT($F935:$L935/$F$4:$L$4)*100</f>
        <v>0.998535852206295</v>
      </c>
      <c r="T935" s="1" cm="1">
        <f t="array" ref="T935">(L935/$L$4)/SUMPRODUCT($F935:$L935/$F$4:$L$4)*100</f>
        <v>0</v>
      </c>
      <c r="U935" s="1">
        <f t="shared" si="309"/>
        <v>100</v>
      </c>
      <c r="V935" s="1">
        <f t="shared" si="310"/>
        <v>7.41573033707865</v>
      </c>
      <c r="W935" s="1">
        <f t="shared" si="311"/>
        <v>3.745</v>
      </c>
      <c r="X935" s="1">
        <f t="shared" si="312"/>
        <v>1.4685</v>
      </c>
      <c r="Y935" s="1">
        <f t="shared" si="313"/>
        <v>0</v>
      </c>
      <c r="Z935" s="1">
        <f t="shared" si="314"/>
        <v>0</v>
      </c>
      <c r="AA935" s="1">
        <f t="shared" si="315"/>
        <v>0</v>
      </c>
      <c r="AB935" s="1">
        <f t="shared" si="316"/>
        <v>0</v>
      </c>
      <c r="AC935" s="1">
        <f t="shared" si="317"/>
        <v>0</v>
      </c>
      <c r="AD935" s="1">
        <f t="shared" si="318"/>
        <v>0</v>
      </c>
      <c r="AE935" s="1">
        <f t="shared" si="319"/>
        <v>0</v>
      </c>
      <c r="AF935" s="1">
        <f t="shared" si="320"/>
        <v>0</v>
      </c>
      <c r="AG935" s="1">
        <f t="shared" si="321"/>
        <v>0</v>
      </c>
      <c r="AH935" s="7">
        <f t="shared" si="322"/>
        <v>0.0454181779901907</v>
      </c>
      <c r="AI935" s="7" cm="1">
        <f t="array" ref="AI935">SQRT(SUMPRODUCT(N935:T935/100,(1-($N$4:$T$4/(SUMPRODUCT(N935:T935,$N$4:$T$4)/100)))^2))</f>
        <v>0.0143462348631035</v>
      </c>
      <c r="AJ935" s="7" cm="1">
        <f t="array" ref="AJ935">SUMPRODUCT(N935:T935,$N$3:$T$3)/100</f>
        <v>1.90035432819468</v>
      </c>
      <c r="AK935" s="7" cm="1">
        <f t="array" ref="AK935">SUMPRODUCT(N935:T935/100,($N$3:$T$3-(SUMPRODUCT(N935:T935,$N$3:$T$3)/100))^2)</f>
        <v>3.41773347726668e-6</v>
      </c>
      <c r="AL935" s="7" cm="1">
        <f t="array" ref="AL935">SUMPRODUCT(N935:T935/100,($N$2:$T$2-(SUMPRODUCT(N935:T935,$N$2:$T$2)/100))^2)</f>
        <v>0.513620908816144</v>
      </c>
      <c r="AM935" s="7" cm="1">
        <f t="array" ref="AM935">SUMPRODUCT(N935:T935,$N$2:$T$2)/100</f>
        <v>10.8946696708774</v>
      </c>
      <c r="AN935" s="1" cm="1">
        <f t="array" ref="AN935">SUMPRODUCT(N935:T935,$N$1:$T$1)/100</f>
        <v>1101.0325850646</v>
      </c>
      <c r="AO935" s="1" cm="1">
        <f t="array" ref="AO935">-8.314*SUMPRODUCT((N935:T935/100)*LN(N935:T935/100+0.000000000001))</f>
        <v>1.73529354285227</v>
      </c>
      <c r="AP935" s="1" cm="1">
        <f t="array" ref="AP935">SUMPRODUCT((N935:T935/100)^2)</f>
        <v>0.912581646991842</v>
      </c>
      <c r="AQ935" s="1" cm="1">
        <f t="array" ref="AQ935">1/SUMPRODUCT((N935:T935/100)^2)</f>
        <v>1.09579236367104</v>
      </c>
      <c r="AR935" s="1" t="s">
        <v>54</v>
      </c>
      <c r="AS935" s="6">
        <f t="shared" si="323"/>
        <v>0</v>
      </c>
      <c r="AT935" s="1">
        <v>899.85</v>
      </c>
      <c r="AU935" s="1">
        <v>1</v>
      </c>
      <c r="AV935" s="1">
        <v>0</v>
      </c>
      <c r="AW935" s="1">
        <v>499.85</v>
      </c>
      <c r="AX935" s="1">
        <v>2</v>
      </c>
      <c r="AY935" s="5">
        <f t="shared" si="324"/>
        <v>0</v>
      </c>
      <c r="AZ935" s="1">
        <f t="shared" si="325"/>
        <v>0</v>
      </c>
      <c r="BA935" s="1">
        <f t="shared" si="326"/>
        <v>999.7</v>
      </c>
      <c r="BB935" s="1">
        <f t="shared" si="327"/>
        <v>400</v>
      </c>
      <c r="BC935" s="1" t="s">
        <v>51</v>
      </c>
      <c r="BD935" s="1">
        <v>190</v>
      </c>
      <c r="BE935" s="1" t="s">
        <v>52</v>
      </c>
      <c r="BF935" s="1" t="s">
        <v>52</v>
      </c>
      <c r="BG935" s="1">
        <v>38</v>
      </c>
      <c r="BH935" s="1">
        <f t="shared" si="328"/>
        <v>-0.280793435705502</v>
      </c>
      <c r="BI935" s="1">
        <f t="shared" si="329"/>
        <v>0.903935228958348</v>
      </c>
    </row>
    <row r="936" spans="1:61">
      <c r="A936" s="1">
        <v>24</v>
      </c>
      <c r="B936" s="1" t="s">
        <v>1347</v>
      </c>
      <c r="C936" s="1" t="str">
        <f>_xlfn.XLOOKUP(A936,All!$A:$A,All!$C:$C,"")</f>
        <v>Cu-Ni-Si</v>
      </c>
      <c r="D936" s="1">
        <v>0</v>
      </c>
      <c r="E936" s="1" t="s">
        <v>1344</v>
      </c>
      <c r="F936" s="1">
        <f t="shared" si="308"/>
        <v>96.6</v>
      </c>
      <c r="G936" s="1">
        <v>0</v>
      </c>
      <c r="H936" s="1">
        <v>0</v>
      </c>
      <c r="I936" s="1">
        <v>0</v>
      </c>
      <c r="J936" s="1">
        <v>2.8</v>
      </c>
      <c r="K936" s="1">
        <v>0.6</v>
      </c>
      <c r="L936" s="1">
        <v>0</v>
      </c>
      <c r="M936" s="1" t="s">
        <v>1345</v>
      </c>
      <c r="N936" s="1" cm="1">
        <f t="array" ref="N936">(F936/$F$4)/SUMPRODUCT($F936:$L936/$F$4:$L$4)*100</f>
        <v>95.6538918382656</v>
      </c>
      <c r="O936" s="1" cm="1">
        <f t="array" ref="O936">(G936/$G$4)/SUMPRODUCT($F936:$L936/$F$4:$L$4)*100</f>
        <v>0</v>
      </c>
      <c r="P936" s="1" cm="1">
        <f t="array" ref="P936">(H936/$H$4)/SUMPRODUCT($F936:$L936/$F$4:$L$4)*100</f>
        <v>0</v>
      </c>
      <c r="Q936" s="1" cm="1">
        <f t="array" ref="Q936">(I936/$I$4)/SUMPRODUCT($F936:$L936/$F$4:$L$4)*100</f>
        <v>0</v>
      </c>
      <c r="R936" s="1" cm="1">
        <f t="array" ref="R936">(J936/$J$4)/SUMPRODUCT($F936:$L936/$F$4:$L$4)*100</f>
        <v>3.00182561866594</v>
      </c>
      <c r="S936" s="1" cm="1">
        <f t="array" ref="S936">(K936/$K$4)/SUMPRODUCT($F936:$L936/$F$4:$L$4)*100</f>
        <v>1.34428254306844</v>
      </c>
      <c r="T936" s="1" cm="1">
        <f t="array" ref="T936">(L936/$L$4)/SUMPRODUCT($F936:$L936/$F$4:$L$4)*100</f>
        <v>0</v>
      </c>
      <c r="U936" s="1">
        <f t="shared" si="309"/>
        <v>100</v>
      </c>
      <c r="V936" s="1">
        <f t="shared" si="310"/>
        <v>4.66666666666667</v>
      </c>
      <c r="W936" s="1">
        <f t="shared" si="311"/>
        <v>3.4</v>
      </c>
      <c r="X936" s="1">
        <f t="shared" si="312"/>
        <v>1.68</v>
      </c>
      <c r="Y936" s="1">
        <f t="shared" si="313"/>
        <v>0</v>
      </c>
      <c r="Z936" s="1">
        <f t="shared" si="314"/>
        <v>0</v>
      </c>
      <c r="AA936" s="1">
        <f t="shared" si="315"/>
        <v>0</v>
      </c>
      <c r="AB936" s="1">
        <f t="shared" si="316"/>
        <v>0</v>
      </c>
      <c r="AC936" s="1">
        <f t="shared" si="317"/>
        <v>0</v>
      </c>
      <c r="AD936" s="1">
        <f t="shared" si="318"/>
        <v>0</v>
      </c>
      <c r="AE936" s="1">
        <f t="shared" si="319"/>
        <v>0</v>
      </c>
      <c r="AF936" s="1">
        <f t="shared" si="320"/>
        <v>0</v>
      </c>
      <c r="AG936" s="1">
        <f t="shared" si="321"/>
        <v>0</v>
      </c>
      <c r="AH936" s="7">
        <f t="shared" si="322"/>
        <v>0.0434610816173439</v>
      </c>
      <c r="AI936" s="7" cm="1">
        <f t="array" ref="AI936">SQRT(SUMPRODUCT(N936:T936/100,(1-($N$4:$T$4/(SUMPRODUCT(N936:T936,$N$4:$T$4)/100)))^2))</f>
        <v>0.01613797766313</v>
      </c>
      <c r="AJ936" s="7" cm="1">
        <f t="array" ref="AJ936">SUMPRODUCT(N936:T936,$N$3:$T$3)/100</f>
        <v>1.90030018256187</v>
      </c>
      <c r="AK936" s="7" cm="1">
        <f t="array" ref="AK936">SUMPRODUCT(N936:T936/100,($N$3:$T$3-(SUMPRODUCT(N936:T936,$N$3:$T$3)/100))^2)</f>
        <v>2.91171604821716e-6</v>
      </c>
      <c r="AL936" s="7" cm="1">
        <f t="array" ref="AL936">SUMPRODUCT(N936:T936/100,($N$2:$T$2-(SUMPRODUCT(N936:T936,$N$2:$T$2)/100))^2)</f>
        <v>0.673311415876163</v>
      </c>
      <c r="AM936" s="7" cm="1">
        <f t="array" ref="AM936">SUMPRODUCT(N936:T936,$N$2:$T$2)/100</f>
        <v>10.8758819657986</v>
      </c>
      <c r="AN936" s="1" cm="1">
        <f t="array" ref="AN936">SUMPRODUCT(N936:T936,$N$1:$T$1)/100</f>
        <v>1100.16595956677</v>
      </c>
      <c r="AO936" s="1" cm="1">
        <f t="array" ref="AO936">-8.314*SUMPRODUCT((N936:T936/100)*LN(N936:T936/100+0.000000000001))</f>
        <v>1.70997739062783</v>
      </c>
      <c r="AP936" s="1" cm="1">
        <f t="array" ref="AP936">SUMPRODUCT((N936:T936/100)^2)</f>
        <v>0.916048507640709</v>
      </c>
      <c r="AQ936" s="1" cm="1">
        <f t="array" ref="AQ936">1/SUMPRODUCT((N936:T936/100)^2)</f>
        <v>1.09164524766872</v>
      </c>
      <c r="AR936" s="1" t="s">
        <v>54</v>
      </c>
      <c r="AS936" s="6">
        <f t="shared" si="323"/>
        <v>0</v>
      </c>
      <c r="AT936" s="1">
        <v>899.85</v>
      </c>
      <c r="AU936" s="1">
        <v>1.5</v>
      </c>
      <c r="AV936" s="1">
        <v>0</v>
      </c>
      <c r="AW936" s="1">
        <v>599.85</v>
      </c>
      <c r="AX936" s="1">
        <v>0.5</v>
      </c>
      <c r="AY936" s="5">
        <f t="shared" si="324"/>
        <v>0</v>
      </c>
      <c r="AZ936" s="1">
        <f t="shared" si="325"/>
        <v>0</v>
      </c>
      <c r="BA936" s="1">
        <f t="shared" si="326"/>
        <v>299.925</v>
      </c>
      <c r="BB936" s="1">
        <f t="shared" si="327"/>
        <v>300</v>
      </c>
      <c r="BC936" s="1" t="s">
        <v>51</v>
      </c>
      <c r="BD936" s="1">
        <v>191</v>
      </c>
      <c r="BE936" s="1" t="s">
        <v>52</v>
      </c>
      <c r="BF936" s="1" t="s">
        <v>52</v>
      </c>
      <c r="BG936" s="1">
        <v>38</v>
      </c>
      <c r="BH936" s="1">
        <f t="shared" si="328"/>
        <v>-0.267932510646936</v>
      </c>
      <c r="BI936" s="1">
        <f t="shared" si="329"/>
        <v>0.901897886930289</v>
      </c>
    </row>
    <row r="937" spans="1:61">
      <c r="A937" s="1">
        <v>42</v>
      </c>
      <c r="B937" s="1" t="s">
        <v>53</v>
      </c>
      <c r="C937" s="1" t="str">
        <f>_xlfn.XLOOKUP(A937,All!$A:$A,All!$C:$C,"")</f>
        <v>Cu-Ni-Si</v>
      </c>
      <c r="D937" s="1">
        <v>0</v>
      </c>
      <c r="E937" s="1" t="s">
        <v>1344</v>
      </c>
      <c r="F937" s="1">
        <f t="shared" si="308"/>
        <v>96.155</v>
      </c>
      <c r="G937" s="1">
        <v>0</v>
      </c>
      <c r="H937" s="1">
        <v>0</v>
      </c>
      <c r="I937" s="1">
        <v>0</v>
      </c>
      <c r="J937" s="1">
        <v>3.3</v>
      </c>
      <c r="K937" s="1">
        <v>0.545</v>
      </c>
      <c r="L937" s="1">
        <v>0</v>
      </c>
      <c r="M937" s="1" t="s">
        <v>1345</v>
      </c>
      <c r="N937" s="1" cm="1">
        <f t="array" ref="N937">(F937/$F$4)/SUMPRODUCT($F937:$L937/$F$4:$L$4)*100</f>
        <v>95.2397528033504</v>
      </c>
      <c r="O937" s="1" cm="1">
        <f t="array" ref="O937">(G937/$G$4)/SUMPRODUCT($F937:$L937/$F$4:$L$4)*100</f>
        <v>0</v>
      </c>
      <c r="P937" s="1" cm="1">
        <f t="array" ref="P937">(H937/$H$4)/SUMPRODUCT($F937:$L937/$F$4:$L$4)*100</f>
        <v>0</v>
      </c>
      <c r="Q937" s="1" cm="1">
        <f t="array" ref="Q937">(I937/$I$4)/SUMPRODUCT($F937:$L937/$F$4:$L$4)*100</f>
        <v>0</v>
      </c>
      <c r="R937" s="1" cm="1">
        <f t="array" ref="R937">(J937/$J$4)/SUMPRODUCT($F937:$L937/$F$4:$L$4)*100</f>
        <v>3.53885067235945</v>
      </c>
      <c r="S937" s="1" cm="1">
        <f t="array" ref="S937">(K937/$K$4)/SUMPRODUCT($F937:$L937/$F$4:$L$4)*100</f>
        <v>1.22139652429014</v>
      </c>
      <c r="T937" s="1" cm="1">
        <f t="array" ref="T937">(L937/$L$4)/SUMPRODUCT($F937:$L937/$F$4:$L$4)*100</f>
        <v>0</v>
      </c>
      <c r="U937" s="1">
        <f t="shared" si="309"/>
        <v>100</v>
      </c>
      <c r="V937" s="1">
        <f t="shared" si="310"/>
        <v>6.05504587155963</v>
      </c>
      <c r="W937" s="1">
        <f t="shared" si="311"/>
        <v>3.845</v>
      </c>
      <c r="X937" s="1">
        <f t="shared" si="312"/>
        <v>1.7985</v>
      </c>
      <c r="Y937" s="1">
        <f t="shared" si="313"/>
        <v>0</v>
      </c>
      <c r="Z937" s="1">
        <f t="shared" si="314"/>
        <v>0</v>
      </c>
      <c r="AA937" s="1">
        <f t="shared" si="315"/>
        <v>0</v>
      </c>
      <c r="AB937" s="1">
        <f t="shared" si="316"/>
        <v>0</v>
      </c>
      <c r="AC937" s="1">
        <f t="shared" si="317"/>
        <v>0</v>
      </c>
      <c r="AD937" s="1">
        <f t="shared" si="318"/>
        <v>0</v>
      </c>
      <c r="AE937" s="1">
        <f t="shared" si="319"/>
        <v>0</v>
      </c>
      <c r="AF937" s="1">
        <f t="shared" si="320"/>
        <v>0</v>
      </c>
      <c r="AG937" s="1">
        <f t="shared" si="321"/>
        <v>0</v>
      </c>
      <c r="AH937" s="7">
        <f t="shared" si="322"/>
        <v>0.0476024719664959</v>
      </c>
      <c r="AI937" s="7" cm="1">
        <f t="array" ref="AI937">SQRT(SUMPRODUCT(N937:T937/100,(1-($N$4:$T$4/(SUMPRODUCT(N937:T937,$N$4:$T$4)/100)))^2))</f>
        <v>0.0156169700140932</v>
      </c>
      <c r="AJ937" s="7" cm="1">
        <f t="array" ref="AJ937">SUMPRODUCT(N937:T937,$N$3:$T$3)/100</f>
        <v>1.90035388506724</v>
      </c>
      <c r="AK937" s="7" cm="1">
        <f t="array" ref="AK937">SUMPRODUCT(N937:T937/100,($N$3:$T$3-(SUMPRODUCT(N937:T937,$N$3:$T$3)/100))^2)</f>
        <v>3.41361603154687e-6</v>
      </c>
      <c r="AL937" s="7" cm="1">
        <f t="array" ref="AL937">SUMPRODUCT(N937:T937/100,($N$2:$T$2-(SUMPRODUCT(N937:T937,$N$2:$T$2)/100))^2)</f>
        <v>0.619259314941169</v>
      </c>
      <c r="AM937" s="7" cm="1">
        <f t="array" ref="AM937">SUMPRODUCT(N937:T937,$N$2:$T$2)/100</f>
        <v>10.8791137365761</v>
      </c>
      <c r="AN937" s="1" cm="1">
        <f t="array" ref="AN937">SUMPRODUCT(N937:T937,$N$1:$T$1)/100</f>
        <v>1101.75023099199</v>
      </c>
      <c r="AO937" s="1" cm="1">
        <f t="array" ref="AO937">-8.314*SUMPRODUCT((N937:T937/100)*LN(N937:T937/100+0.000000000001))</f>
        <v>1.81662350081572</v>
      </c>
      <c r="AP937" s="1" cm="1">
        <f t="array" ref="AP937">SUMPRODUCT((N937:T937/100)^2)</f>
        <v>0.90846257875941</v>
      </c>
      <c r="AQ937" s="1" cm="1">
        <f t="array" ref="AQ937">1/SUMPRODUCT((N937:T937/100)^2)</f>
        <v>1.10076080554203</v>
      </c>
      <c r="AR937" s="1" t="s">
        <v>54</v>
      </c>
      <c r="AS937" s="6">
        <f t="shared" si="323"/>
        <v>0</v>
      </c>
      <c r="AT937" s="1">
        <v>899.85</v>
      </c>
      <c r="AU937" s="1">
        <v>1</v>
      </c>
      <c r="AV937" s="1">
        <v>0</v>
      </c>
      <c r="AW937" s="1">
        <v>499.85</v>
      </c>
      <c r="AX937" s="1">
        <v>1</v>
      </c>
      <c r="AY937" s="5">
        <f t="shared" si="324"/>
        <v>0</v>
      </c>
      <c r="AZ937" s="1">
        <f t="shared" si="325"/>
        <v>0</v>
      </c>
      <c r="BA937" s="1">
        <f t="shared" si="326"/>
        <v>499.85</v>
      </c>
      <c r="BB937" s="1">
        <f t="shared" si="327"/>
        <v>400</v>
      </c>
      <c r="BC937" s="1" t="s">
        <v>51</v>
      </c>
      <c r="BD937" s="1">
        <v>192</v>
      </c>
      <c r="BE937" s="1" t="s">
        <v>52</v>
      </c>
      <c r="BF937" s="1" t="s">
        <v>52</v>
      </c>
      <c r="BG937" s="1">
        <v>38</v>
      </c>
      <c r="BH937" s="1">
        <f t="shared" si="328"/>
        <v>-0.255071585588371</v>
      </c>
      <c r="BI937" s="1">
        <f t="shared" si="329"/>
        <v>0.899866388788341</v>
      </c>
    </row>
    <row r="938" spans="1:61">
      <c r="A938" s="1">
        <v>394</v>
      </c>
      <c r="B938" s="1" t="s">
        <v>65</v>
      </c>
      <c r="C938" s="1" t="str">
        <f>_xlfn.XLOOKUP(A938,All!$A:$A,All!$C:$C,"")</f>
        <v>Cu-Ni-Si</v>
      </c>
      <c r="D938" s="1">
        <v>0</v>
      </c>
      <c r="E938" s="1" t="s">
        <v>1344</v>
      </c>
      <c r="F938" s="1">
        <f t="shared" si="308"/>
        <v>95.63</v>
      </c>
      <c r="G938" s="1">
        <v>0</v>
      </c>
      <c r="H938" s="1">
        <v>0</v>
      </c>
      <c r="I938" s="1">
        <v>0</v>
      </c>
      <c r="J938" s="1">
        <v>3.76</v>
      </c>
      <c r="K938" s="1">
        <v>0.61</v>
      </c>
      <c r="L938" s="1">
        <v>0</v>
      </c>
      <c r="M938" s="1" t="s">
        <v>1345</v>
      </c>
      <c r="N938" s="1" cm="1">
        <f t="array" ref="N938">(F938/$F$4)/SUMPRODUCT($F938:$L938/$F$4:$L$4)*100</f>
        <v>94.6072027377678</v>
      </c>
      <c r="O938" s="1" cm="1">
        <f t="array" ref="O938">(G938/$G$4)/SUMPRODUCT($F938:$L938/$F$4:$L$4)*100</f>
        <v>0</v>
      </c>
      <c r="P938" s="1" cm="1">
        <f t="array" ref="P938">(H938/$H$4)/SUMPRODUCT($F938:$L938/$F$4:$L$4)*100</f>
        <v>0</v>
      </c>
      <c r="Q938" s="1" cm="1">
        <f t="array" ref="Q938">(I938/$I$4)/SUMPRODUCT($F938:$L938/$F$4:$L$4)*100</f>
        <v>0</v>
      </c>
      <c r="R938" s="1" cm="1">
        <f t="array" ref="R938">(J938/$J$4)/SUMPRODUCT($F938:$L938/$F$4:$L$4)*100</f>
        <v>4.02735396066537</v>
      </c>
      <c r="S938" s="1" cm="1">
        <f t="array" ref="S938">(K938/$K$4)/SUMPRODUCT($F938:$L938/$F$4:$L$4)*100</f>
        <v>1.36544330156679</v>
      </c>
      <c r="T938" s="1" cm="1">
        <f t="array" ref="T938">(L938/$L$4)/SUMPRODUCT($F938:$L938/$F$4:$L$4)*100</f>
        <v>0</v>
      </c>
      <c r="U938" s="1">
        <f t="shared" si="309"/>
        <v>100</v>
      </c>
      <c r="V938" s="1">
        <f t="shared" si="310"/>
        <v>6.16393442622951</v>
      </c>
      <c r="W938" s="1">
        <f t="shared" si="311"/>
        <v>4.37</v>
      </c>
      <c r="X938" s="1">
        <f t="shared" si="312"/>
        <v>2.2936</v>
      </c>
      <c r="Y938" s="1">
        <f t="shared" si="313"/>
        <v>0</v>
      </c>
      <c r="Z938" s="1">
        <f t="shared" si="314"/>
        <v>0</v>
      </c>
      <c r="AA938" s="1">
        <f t="shared" si="315"/>
        <v>0</v>
      </c>
      <c r="AB938" s="1">
        <f t="shared" si="316"/>
        <v>0</v>
      </c>
      <c r="AC938" s="1">
        <f t="shared" si="317"/>
        <v>0</v>
      </c>
      <c r="AD938" s="1">
        <f t="shared" si="318"/>
        <v>0</v>
      </c>
      <c r="AE938" s="1">
        <f t="shared" si="319"/>
        <v>0</v>
      </c>
      <c r="AF938" s="1">
        <f t="shared" si="320"/>
        <v>0</v>
      </c>
      <c r="AG938" s="1">
        <f t="shared" si="321"/>
        <v>0</v>
      </c>
      <c r="AH938" s="7">
        <f t="shared" si="322"/>
        <v>0.0539279726223215</v>
      </c>
      <c r="AI938" s="7" cm="1">
        <f t="array" ref="AI938">SQRT(SUMPRODUCT(N938:T938/100,(1-($N$4:$T$4/(SUMPRODUCT(N938:T938,$N$4:$T$4)/100)))^2))</f>
        <v>0.0165050348517736</v>
      </c>
      <c r="AJ938" s="7" cm="1">
        <f t="array" ref="AJ938">SUMPRODUCT(N938:T938,$N$3:$T$3)/100</f>
        <v>1.90040273539607</v>
      </c>
      <c r="AK938" s="7" cm="1">
        <f t="array" ref="AK938">SUMPRODUCT(N938:T938/100,($N$3:$T$3-(SUMPRODUCT(N938:T938,$N$3:$T$3)/100))^2)</f>
        <v>3.8651581614205e-6</v>
      </c>
      <c r="AL938" s="7" cm="1">
        <f t="array" ref="AL938">SUMPRODUCT(N938:T938/100,($N$2:$T$2-(SUMPRODUCT(N938:T938,$N$2:$T$2)/100))^2)</f>
        <v>0.690884292989864</v>
      </c>
      <c r="AM938" s="7" cm="1">
        <f t="array" ref="AM938">SUMPRODUCT(N938:T938,$N$2:$T$2)/100</f>
        <v>10.8641454292837</v>
      </c>
      <c r="AN938" s="1" cm="1">
        <f t="array" ref="AN938">SUMPRODUCT(N938:T938,$N$1:$T$1)/100</f>
        <v>1104.03401074621</v>
      </c>
      <c r="AO938" s="1" cm="1">
        <f t="array" ref="AO938">-8.314*SUMPRODUCT((N938:T938/100)*LN(N938:T938/100+0.000000000001))</f>
        <v>1.99898456261647</v>
      </c>
      <c r="AP938" s="1" cm="1">
        <f t="array" ref="AP938">SUMPRODUCT((N938:T938/100)^2)</f>
        <v>0.896860682519939</v>
      </c>
      <c r="AQ938" s="1" cm="1">
        <f t="array" ref="AQ938">1/SUMPRODUCT((N938:T938/100)^2)</f>
        <v>1.11500037797428</v>
      </c>
      <c r="AR938" s="1" t="s">
        <v>54</v>
      </c>
      <c r="AS938" s="6">
        <f t="shared" si="323"/>
        <v>0</v>
      </c>
      <c r="AT938" s="1">
        <v>949.85</v>
      </c>
      <c r="AU938" s="1">
        <v>1</v>
      </c>
      <c r="AV938" s="1">
        <v>0</v>
      </c>
      <c r="AW938" s="1">
        <v>499.85</v>
      </c>
      <c r="AX938" s="1">
        <v>4</v>
      </c>
      <c r="AY938" s="5">
        <f t="shared" si="324"/>
        <v>0</v>
      </c>
      <c r="AZ938" s="1">
        <f t="shared" si="325"/>
        <v>0</v>
      </c>
      <c r="BA938" s="1">
        <f t="shared" si="326"/>
        <v>1999.4</v>
      </c>
      <c r="BB938" s="1">
        <f t="shared" si="327"/>
        <v>450</v>
      </c>
      <c r="BC938" s="1" t="s">
        <v>51</v>
      </c>
      <c r="BD938" s="1">
        <v>200</v>
      </c>
      <c r="BE938" s="1" t="s">
        <v>52</v>
      </c>
      <c r="BF938" s="1" t="s">
        <v>52</v>
      </c>
      <c r="BG938" s="1">
        <v>38</v>
      </c>
      <c r="BH938" s="1">
        <f t="shared" si="328"/>
        <v>-0.15218418511985</v>
      </c>
      <c r="BI938" s="1">
        <f t="shared" si="329"/>
        <v>0.88382959484243</v>
      </c>
    </row>
    <row r="939" spans="1:61">
      <c r="A939" s="1">
        <v>23</v>
      </c>
      <c r="B939" s="1" t="s">
        <v>1347</v>
      </c>
      <c r="C939" s="1" t="str">
        <f>_xlfn.XLOOKUP(A939,All!$A:$A,All!$C:$C,"")</f>
        <v>Cu-Ni-Si</v>
      </c>
      <c r="D939" s="1">
        <v>0</v>
      </c>
      <c r="E939" s="1" t="s">
        <v>1344</v>
      </c>
      <c r="F939" s="1">
        <f t="shared" si="308"/>
        <v>96.6</v>
      </c>
      <c r="G939" s="1">
        <v>0</v>
      </c>
      <c r="H939" s="1">
        <v>0</v>
      </c>
      <c r="I939" s="1">
        <v>0</v>
      </c>
      <c r="J939" s="1">
        <v>2.8</v>
      </c>
      <c r="K939" s="1">
        <v>0.6</v>
      </c>
      <c r="L939" s="1">
        <v>0</v>
      </c>
      <c r="M939" s="1" t="s">
        <v>1345</v>
      </c>
      <c r="N939" s="1" cm="1">
        <f t="array" ref="N939">(F939/$F$4)/SUMPRODUCT($F939:$L939/$F$4:$L$4)*100</f>
        <v>95.6538918382656</v>
      </c>
      <c r="O939" s="1" cm="1">
        <f t="array" ref="O939">(G939/$G$4)/SUMPRODUCT($F939:$L939/$F$4:$L$4)*100</f>
        <v>0</v>
      </c>
      <c r="P939" s="1" cm="1">
        <f t="array" ref="P939">(H939/$H$4)/SUMPRODUCT($F939:$L939/$F$4:$L$4)*100</f>
        <v>0</v>
      </c>
      <c r="Q939" s="1" cm="1">
        <f t="array" ref="Q939">(I939/$I$4)/SUMPRODUCT($F939:$L939/$F$4:$L$4)*100</f>
        <v>0</v>
      </c>
      <c r="R939" s="1" cm="1">
        <f t="array" ref="R939">(J939/$J$4)/SUMPRODUCT($F939:$L939/$F$4:$L$4)*100</f>
        <v>3.00182561866594</v>
      </c>
      <c r="S939" s="1" cm="1">
        <f t="array" ref="S939">(K939/$K$4)/SUMPRODUCT($F939:$L939/$F$4:$L$4)*100</f>
        <v>1.34428254306844</v>
      </c>
      <c r="T939" s="1" cm="1">
        <f t="array" ref="T939">(L939/$L$4)/SUMPRODUCT($F939:$L939/$F$4:$L$4)*100</f>
        <v>0</v>
      </c>
      <c r="U939" s="1">
        <f t="shared" si="309"/>
        <v>100</v>
      </c>
      <c r="V939" s="1">
        <f t="shared" si="310"/>
        <v>4.66666666666667</v>
      </c>
      <c r="W939" s="1">
        <f t="shared" si="311"/>
        <v>3.4</v>
      </c>
      <c r="X939" s="1">
        <f t="shared" si="312"/>
        <v>1.68</v>
      </c>
      <c r="Y939" s="1">
        <f t="shared" si="313"/>
        <v>0</v>
      </c>
      <c r="Z939" s="1">
        <f t="shared" si="314"/>
        <v>0</v>
      </c>
      <c r="AA939" s="1">
        <f t="shared" si="315"/>
        <v>0</v>
      </c>
      <c r="AB939" s="1">
        <f t="shared" si="316"/>
        <v>0</v>
      </c>
      <c r="AC939" s="1">
        <f t="shared" si="317"/>
        <v>0</v>
      </c>
      <c r="AD939" s="1">
        <f t="shared" si="318"/>
        <v>0</v>
      </c>
      <c r="AE939" s="1">
        <f t="shared" si="319"/>
        <v>0</v>
      </c>
      <c r="AF939" s="1">
        <f t="shared" si="320"/>
        <v>0</v>
      </c>
      <c r="AG939" s="1">
        <f t="shared" si="321"/>
        <v>0</v>
      </c>
      <c r="AH939" s="7">
        <f t="shared" si="322"/>
        <v>0.0434610816173439</v>
      </c>
      <c r="AI939" s="7" cm="1">
        <f t="array" ref="AI939">SQRT(SUMPRODUCT(N939:T939/100,(1-($N$4:$T$4/(SUMPRODUCT(N939:T939,$N$4:$T$4)/100)))^2))</f>
        <v>0.01613797766313</v>
      </c>
      <c r="AJ939" s="7" cm="1">
        <f t="array" ref="AJ939">SUMPRODUCT(N939:T939,$N$3:$T$3)/100</f>
        <v>1.90030018256187</v>
      </c>
      <c r="AK939" s="7" cm="1">
        <f t="array" ref="AK939">SUMPRODUCT(N939:T939/100,($N$3:$T$3-(SUMPRODUCT(N939:T939,$N$3:$T$3)/100))^2)</f>
        <v>2.91171604821716e-6</v>
      </c>
      <c r="AL939" s="7" cm="1">
        <f t="array" ref="AL939">SUMPRODUCT(N939:T939/100,($N$2:$T$2-(SUMPRODUCT(N939:T939,$N$2:$T$2)/100))^2)</f>
        <v>0.673311415876163</v>
      </c>
      <c r="AM939" s="7" cm="1">
        <f t="array" ref="AM939">SUMPRODUCT(N939:T939,$N$2:$T$2)/100</f>
        <v>10.8758819657986</v>
      </c>
      <c r="AN939" s="1" cm="1">
        <f t="array" ref="AN939">SUMPRODUCT(N939:T939,$N$1:$T$1)/100</f>
        <v>1100.16595956677</v>
      </c>
      <c r="AO939" s="1" cm="1">
        <f t="array" ref="AO939">-8.314*SUMPRODUCT((N939:T939/100)*LN(N939:T939/100+0.000000000001))</f>
        <v>1.70997739062783</v>
      </c>
      <c r="AP939" s="1" cm="1">
        <f t="array" ref="AP939">SUMPRODUCT((N939:T939/100)^2)</f>
        <v>0.916048507640709</v>
      </c>
      <c r="AQ939" s="1" cm="1">
        <f t="array" ref="AQ939">1/SUMPRODUCT((N939:T939/100)^2)</f>
        <v>1.09164524766872</v>
      </c>
      <c r="AR939" s="1" t="s">
        <v>54</v>
      </c>
      <c r="AS939" s="6">
        <f t="shared" si="323"/>
        <v>0</v>
      </c>
      <c r="AT939" s="1">
        <v>899.85</v>
      </c>
      <c r="AU939" s="1">
        <v>1.5</v>
      </c>
      <c r="AV939" s="1">
        <v>0</v>
      </c>
      <c r="AW939" s="1">
        <v>549.85</v>
      </c>
      <c r="AX939" s="1">
        <v>0.5</v>
      </c>
      <c r="AY939" s="5">
        <f t="shared" si="324"/>
        <v>0</v>
      </c>
      <c r="AZ939" s="1">
        <f t="shared" si="325"/>
        <v>0</v>
      </c>
      <c r="BA939" s="1">
        <f t="shared" si="326"/>
        <v>274.925</v>
      </c>
      <c r="BB939" s="1">
        <f t="shared" si="327"/>
        <v>350</v>
      </c>
      <c r="BC939" s="1" t="s">
        <v>51</v>
      </c>
      <c r="BD939" s="1">
        <v>207</v>
      </c>
      <c r="BE939" s="1" t="s">
        <v>52</v>
      </c>
      <c r="BF939" s="1" t="s">
        <v>52</v>
      </c>
      <c r="BG939" s="1">
        <v>38</v>
      </c>
      <c r="BH939" s="1">
        <f t="shared" si="328"/>
        <v>-0.0621577097098944</v>
      </c>
      <c r="BI939" s="1">
        <f t="shared" si="329"/>
        <v>0.870122736694625</v>
      </c>
    </row>
    <row r="940" spans="1:61">
      <c r="A940" s="1">
        <v>145</v>
      </c>
      <c r="B940" s="1" t="s">
        <v>53</v>
      </c>
      <c r="C940" s="1" t="str">
        <f>_xlfn.XLOOKUP(A940,All!$A:$A,All!$C:$C,"")</f>
        <v>Cu-Ni-Si</v>
      </c>
      <c r="D940" s="1">
        <v>0</v>
      </c>
      <c r="E940" s="1" t="s">
        <v>1344</v>
      </c>
      <c r="F940" s="1">
        <f t="shared" si="308"/>
        <v>95.935</v>
      </c>
      <c r="G940" s="1">
        <v>0</v>
      </c>
      <c r="H940" s="1">
        <v>0</v>
      </c>
      <c r="I940" s="1">
        <v>0</v>
      </c>
      <c r="J940" s="1">
        <v>3.3</v>
      </c>
      <c r="K940" s="1">
        <v>0.765</v>
      </c>
      <c r="L940" s="1">
        <v>0</v>
      </c>
      <c r="M940" s="1" t="s">
        <v>1345</v>
      </c>
      <c r="N940" s="1" cm="1">
        <f t="array" ref="N940">(F940/$F$4)/SUMPRODUCT($F940:$L940/$F$4:$L$4)*100</f>
        <v>94.7611259732344</v>
      </c>
      <c r="O940" s="1" cm="1">
        <f t="array" ref="O940">(G940/$G$4)/SUMPRODUCT($F940:$L940/$F$4:$L$4)*100</f>
        <v>0</v>
      </c>
      <c r="P940" s="1" cm="1">
        <f t="array" ref="P940">(H940/$H$4)/SUMPRODUCT($F940:$L940/$F$4:$L$4)*100</f>
        <v>0</v>
      </c>
      <c r="Q940" s="1" cm="1">
        <f t="array" ref="Q940">(I940/$I$4)/SUMPRODUCT($F940:$L940/$F$4:$L$4)*100</f>
        <v>0</v>
      </c>
      <c r="R940" s="1" cm="1">
        <f t="array" ref="R940">(J940/$J$4)/SUMPRODUCT($F940:$L940/$F$4:$L$4)*100</f>
        <v>3.52914077585296</v>
      </c>
      <c r="S940" s="1" cm="1">
        <f t="array" ref="S940">(K940/$K$4)/SUMPRODUCT($F940:$L940/$F$4:$L$4)*100</f>
        <v>1.70973325091266</v>
      </c>
      <c r="T940" s="1" cm="1">
        <f t="array" ref="T940">(L940/$L$4)/SUMPRODUCT($F940:$L940/$F$4:$L$4)*100</f>
        <v>0</v>
      </c>
      <c r="U940" s="1">
        <f t="shared" si="309"/>
        <v>100</v>
      </c>
      <c r="V940" s="1">
        <f t="shared" si="310"/>
        <v>4.31372549019608</v>
      </c>
      <c r="W940" s="1">
        <f t="shared" si="311"/>
        <v>4.065</v>
      </c>
      <c r="X940" s="1">
        <f t="shared" si="312"/>
        <v>2.5245</v>
      </c>
      <c r="Y940" s="1">
        <f t="shared" si="313"/>
        <v>0</v>
      </c>
      <c r="Z940" s="1">
        <f t="shared" si="314"/>
        <v>0</v>
      </c>
      <c r="AA940" s="1">
        <f t="shared" si="315"/>
        <v>0</v>
      </c>
      <c r="AB940" s="1">
        <f t="shared" si="316"/>
        <v>0</v>
      </c>
      <c r="AC940" s="1">
        <f t="shared" si="317"/>
        <v>0</v>
      </c>
      <c r="AD940" s="1">
        <f t="shared" si="318"/>
        <v>0</v>
      </c>
      <c r="AE940" s="1">
        <f t="shared" si="319"/>
        <v>0</v>
      </c>
      <c r="AF940" s="1">
        <f t="shared" si="320"/>
        <v>0</v>
      </c>
      <c r="AG940" s="1">
        <f t="shared" si="321"/>
        <v>0</v>
      </c>
      <c r="AH940" s="7">
        <f t="shared" si="322"/>
        <v>0.0523887402676561</v>
      </c>
      <c r="AI940" s="7" cm="1">
        <f t="array" ref="AI940">SQRT(SUMPRODUCT(N940:T940/100,(1-($N$4:$T$4/(SUMPRODUCT(N940:T940,$N$4:$T$4)/100)))^2))</f>
        <v>0.0180794750782352</v>
      </c>
      <c r="AJ940" s="7" cm="1">
        <f t="array" ref="AJ940">SUMPRODUCT(N940:T940,$N$3:$T$3)/100</f>
        <v>1.90035291407759</v>
      </c>
      <c r="AK940" s="7" cm="1">
        <f t="array" ref="AK940">SUMPRODUCT(N940:T940/100,($N$3:$T$3-(SUMPRODUCT(N940:T940,$N$3:$T$3)/100))^2)</f>
        <v>3.40459242969508e-6</v>
      </c>
      <c r="AL940" s="7" cm="1">
        <f t="array" ref="AL940">SUMPRODUCT(N940:T940/100,($N$2:$T$2-(SUMPRODUCT(N940:T940,$N$2:$T$2)/100))^2)</f>
        <v>0.849044152012419</v>
      </c>
      <c r="AM940" s="7" cm="1">
        <f t="array" ref="AM940">SUMPRODUCT(N940:T940,$N$2:$T$2)/100</f>
        <v>10.8450272646776</v>
      </c>
      <c r="AN940" s="1" cm="1">
        <f t="array" ref="AN940">SUMPRODUCT(N940:T940,$N$1:$T$1)/100</f>
        <v>1103.32275098746</v>
      </c>
      <c r="AO940" s="1" cm="1">
        <f t="array" ref="AO940">-8.314*SUMPRODUCT((N940:T940/100)*LN(N940:T940/100+0.000000000001))</f>
        <v>1.98352567017513</v>
      </c>
      <c r="AP940" s="1" cm="1">
        <f t="array" ref="AP940">SUMPRODUCT((N940:T940/100)^2)</f>
        <v>0.899504901812026</v>
      </c>
      <c r="AQ940" s="1" cm="1">
        <f t="array" ref="AQ940">1/SUMPRODUCT((N940:T940/100)^2)</f>
        <v>1.11172267987148</v>
      </c>
      <c r="AR940" s="1" t="s">
        <v>54</v>
      </c>
      <c r="AS940" s="6">
        <f t="shared" si="323"/>
        <v>0</v>
      </c>
      <c r="AT940" s="1">
        <v>899.85</v>
      </c>
      <c r="AU940" s="1">
        <v>1</v>
      </c>
      <c r="AV940" s="1">
        <v>0</v>
      </c>
      <c r="AW940" s="1">
        <v>449.85</v>
      </c>
      <c r="AX940" s="1">
        <v>8</v>
      </c>
      <c r="AY940" s="5">
        <f t="shared" si="324"/>
        <v>0</v>
      </c>
      <c r="AZ940" s="1">
        <f t="shared" si="325"/>
        <v>0</v>
      </c>
      <c r="BA940" s="1">
        <f t="shared" si="326"/>
        <v>3598.8</v>
      </c>
      <c r="BB940" s="1">
        <f t="shared" si="327"/>
        <v>450</v>
      </c>
      <c r="BC940" s="1" t="s">
        <v>51</v>
      </c>
      <c r="BD940" s="1">
        <v>219</v>
      </c>
      <c r="BE940" s="1" t="s">
        <v>52</v>
      </c>
      <c r="BF940" s="1" t="s">
        <v>52</v>
      </c>
      <c r="BG940" s="1">
        <v>38</v>
      </c>
      <c r="BH940" s="1">
        <f t="shared" si="328"/>
        <v>0.0921733909928872</v>
      </c>
      <c r="BI940" s="1">
        <f t="shared" si="329"/>
        <v>0.847375648720677</v>
      </c>
    </row>
    <row r="941" spans="1:61">
      <c r="A941" s="1">
        <v>473</v>
      </c>
      <c r="B941" s="1" t="s">
        <v>95</v>
      </c>
      <c r="C941" s="1" t="str">
        <f>_xlfn.XLOOKUP(A941,All!$A:$A,All!$C:$C,"")</f>
        <v>Cu-Ni-Si</v>
      </c>
      <c r="D941" s="1">
        <v>0</v>
      </c>
      <c r="E941" s="1" t="s">
        <v>1344</v>
      </c>
      <c r="F941" s="1">
        <f t="shared" si="308"/>
        <v>97.56</v>
      </c>
      <c r="G941" s="1">
        <v>0</v>
      </c>
      <c r="H941" s="1">
        <v>0</v>
      </c>
      <c r="I941" s="1">
        <v>0</v>
      </c>
      <c r="J941" s="1">
        <v>1.92</v>
      </c>
      <c r="K941" s="1">
        <v>0.52</v>
      </c>
      <c r="L941" s="1">
        <v>0</v>
      </c>
      <c r="M941" s="1" t="s">
        <v>1345</v>
      </c>
      <c r="N941" s="1" cm="1">
        <f t="array" ref="N941">(F941/$F$4)/SUMPRODUCT($F941:$L941/$F$4:$L$4)*100</f>
        <v>96.771004257419</v>
      </c>
      <c r="O941" s="1" cm="1">
        <f t="array" ref="O941">(G941/$G$4)/SUMPRODUCT($F941:$L941/$F$4:$L$4)*100</f>
        <v>0</v>
      </c>
      <c r="P941" s="1" cm="1">
        <f t="array" ref="P941">(H941/$H$4)/SUMPRODUCT($F941:$L941/$F$4:$L$4)*100</f>
        <v>0</v>
      </c>
      <c r="Q941" s="1" cm="1">
        <f t="array" ref="Q941">(I941/$I$4)/SUMPRODUCT($F941:$L941/$F$4:$L$4)*100</f>
        <v>0</v>
      </c>
      <c r="R941" s="1" cm="1">
        <f t="array" ref="R941">(J941/$J$4)/SUMPRODUCT($F941:$L941/$F$4:$L$4)*100</f>
        <v>2.06194271329089</v>
      </c>
      <c r="S941" s="1" cm="1">
        <f t="array" ref="S941">(K941/$K$4)/SUMPRODUCT($F941:$L941/$F$4:$L$4)*100</f>
        <v>1.16705302929008</v>
      </c>
      <c r="T941" s="1" cm="1">
        <f t="array" ref="T941">(L941/$L$4)/SUMPRODUCT($F941:$L941/$F$4:$L$4)*100</f>
        <v>0</v>
      </c>
      <c r="U941" s="1">
        <f t="shared" si="309"/>
        <v>100</v>
      </c>
      <c r="V941" s="1">
        <f t="shared" si="310"/>
        <v>3.69230769230769</v>
      </c>
      <c r="W941" s="1">
        <f t="shared" si="311"/>
        <v>2.44</v>
      </c>
      <c r="X941" s="1">
        <f t="shared" si="312"/>
        <v>0.9984</v>
      </c>
      <c r="Y941" s="1">
        <f t="shared" si="313"/>
        <v>0</v>
      </c>
      <c r="Z941" s="1">
        <f t="shared" si="314"/>
        <v>0</v>
      </c>
      <c r="AA941" s="1">
        <f t="shared" si="315"/>
        <v>0</v>
      </c>
      <c r="AB941" s="1">
        <f t="shared" si="316"/>
        <v>0</v>
      </c>
      <c r="AC941" s="1">
        <f t="shared" si="317"/>
        <v>0</v>
      </c>
      <c r="AD941" s="1">
        <f t="shared" si="318"/>
        <v>0</v>
      </c>
      <c r="AE941" s="1">
        <f t="shared" si="319"/>
        <v>0</v>
      </c>
      <c r="AF941" s="1">
        <f t="shared" si="320"/>
        <v>0</v>
      </c>
      <c r="AG941" s="1">
        <f t="shared" si="321"/>
        <v>0</v>
      </c>
      <c r="AH941" s="7">
        <f t="shared" si="322"/>
        <v>0.0322899574258098</v>
      </c>
      <c r="AI941" s="7" cm="1">
        <f t="array" ref="AI941">SQRT(SUMPRODUCT(N941:T941/100,(1-($N$4:$T$4/(SUMPRODUCT(N941:T941,$N$4:$T$4)/100)))^2))</f>
        <v>0.0149048058321533</v>
      </c>
      <c r="AJ941" s="7" cm="1">
        <f t="array" ref="AJ941">SUMPRODUCT(N941:T941,$N$3:$T$3)/100</f>
        <v>1.90020619427133</v>
      </c>
      <c r="AK941" s="7" cm="1">
        <f t="array" ref="AK941">SUMPRODUCT(N941:T941/100,($N$3:$T$3-(SUMPRODUCT(N941:T941,$N$3:$T$3)/100))^2)</f>
        <v>2.01942663576196e-6</v>
      </c>
      <c r="AL941" s="7" cm="1">
        <f t="array" ref="AL941">SUMPRODUCT(N941:T941/100,($N$2:$T$2-(SUMPRODUCT(N941:T941,$N$2:$T$2)/100))^2)</f>
        <v>0.582007433035524</v>
      </c>
      <c r="AM941" s="7" cm="1">
        <f t="array" ref="AM941">SUMPRODUCT(N941:T941,$N$2:$T$2)/100</f>
        <v>10.8976868608168</v>
      </c>
      <c r="AN941" s="1" cm="1">
        <f t="array" ref="AN941">SUMPRODUCT(N941:T941,$N$1:$T$1)/100</f>
        <v>1096.10106268936</v>
      </c>
      <c r="AO941" s="1" cm="1">
        <f t="array" ref="AO941">-8.314*SUMPRODUCT((N941:T941/100)*LN(N941:T941/100+0.000000000001))</f>
        <v>1.36133085464621</v>
      </c>
      <c r="AP941" s="1" cm="1">
        <f t="array" ref="AP941">SUMPRODUCT((N941:T941/100)^2)</f>
        <v>0.937024088551548</v>
      </c>
      <c r="AQ941" s="1" cm="1">
        <f t="array" ref="AQ941">1/SUMPRODUCT((N941:T941/100)^2)</f>
        <v>1.06720842315356</v>
      </c>
      <c r="AR941" s="1" t="s">
        <v>50</v>
      </c>
      <c r="AS941" s="6">
        <f t="shared" si="323"/>
        <v>1</v>
      </c>
      <c r="AT941" s="1">
        <v>959.85</v>
      </c>
      <c r="AU941" s="1">
        <v>1</v>
      </c>
      <c r="AV941" s="1">
        <v>60</v>
      </c>
      <c r="AW941" s="1">
        <v>449.85</v>
      </c>
      <c r="AX941" s="1">
        <v>1</v>
      </c>
      <c r="AY941" s="5">
        <f t="shared" si="324"/>
        <v>269.91</v>
      </c>
      <c r="AZ941" s="1">
        <f t="shared" si="325"/>
        <v>0.6</v>
      </c>
      <c r="BA941" s="1">
        <f t="shared" si="326"/>
        <v>449.85</v>
      </c>
      <c r="BB941" s="1">
        <f t="shared" si="327"/>
        <v>510</v>
      </c>
      <c r="BC941" s="1" t="s">
        <v>51</v>
      </c>
      <c r="BD941" s="1">
        <v>232</v>
      </c>
      <c r="BE941" s="1" t="s">
        <v>52</v>
      </c>
      <c r="BF941" s="1" t="s">
        <v>52</v>
      </c>
      <c r="BG941" s="1">
        <v>38</v>
      </c>
      <c r="BH941" s="1">
        <f t="shared" si="328"/>
        <v>0.259365416754234</v>
      </c>
      <c r="BI941" s="1">
        <f t="shared" si="329"/>
        <v>0.823880940713752</v>
      </c>
    </row>
    <row r="942" spans="1:61">
      <c r="A942" s="1">
        <v>65</v>
      </c>
      <c r="B942" s="1" t="s">
        <v>53</v>
      </c>
      <c r="C942" s="1" t="str">
        <f>_xlfn.XLOOKUP(A942,All!$A:$A,All!$C:$C,"")</f>
        <v>Cu-Ni-Si</v>
      </c>
      <c r="D942" s="1">
        <v>0</v>
      </c>
      <c r="E942" s="1" t="s">
        <v>1344</v>
      </c>
      <c r="F942" s="1">
        <f t="shared" si="308"/>
        <v>95.935</v>
      </c>
      <c r="G942" s="1">
        <v>0</v>
      </c>
      <c r="H942" s="1">
        <v>0</v>
      </c>
      <c r="I942" s="1">
        <v>0</v>
      </c>
      <c r="J942" s="1">
        <v>3.3</v>
      </c>
      <c r="K942" s="1">
        <v>0.765</v>
      </c>
      <c r="L942" s="1">
        <v>0</v>
      </c>
      <c r="M942" s="1" t="s">
        <v>1345</v>
      </c>
      <c r="N942" s="1" cm="1">
        <f t="array" ref="N942">(F942/$F$4)/SUMPRODUCT($F942:$L942/$F$4:$L$4)*100</f>
        <v>94.7611259732344</v>
      </c>
      <c r="O942" s="1" cm="1">
        <f t="array" ref="O942">(G942/$G$4)/SUMPRODUCT($F942:$L942/$F$4:$L$4)*100</f>
        <v>0</v>
      </c>
      <c r="P942" s="1" cm="1">
        <f t="array" ref="P942">(H942/$H$4)/SUMPRODUCT($F942:$L942/$F$4:$L$4)*100</f>
        <v>0</v>
      </c>
      <c r="Q942" s="1" cm="1">
        <f t="array" ref="Q942">(I942/$I$4)/SUMPRODUCT($F942:$L942/$F$4:$L$4)*100</f>
        <v>0</v>
      </c>
      <c r="R942" s="1" cm="1">
        <f t="array" ref="R942">(J942/$J$4)/SUMPRODUCT($F942:$L942/$F$4:$L$4)*100</f>
        <v>3.52914077585296</v>
      </c>
      <c r="S942" s="1" cm="1">
        <f t="array" ref="S942">(K942/$K$4)/SUMPRODUCT($F942:$L942/$F$4:$L$4)*100</f>
        <v>1.70973325091266</v>
      </c>
      <c r="T942" s="1" cm="1">
        <f t="array" ref="T942">(L942/$L$4)/SUMPRODUCT($F942:$L942/$F$4:$L$4)*100</f>
        <v>0</v>
      </c>
      <c r="U942" s="1">
        <f t="shared" si="309"/>
        <v>100</v>
      </c>
      <c r="V942" s="1">
        <f t="shared" si="310"/>
        <v>4.31372549019608</v>
      </c>
      <c r="W942" s="1">
        <f t="shared" si="311"/>
        <v>4.065</v>
      </c>
      <c r="X942" s="1">
        <f t="shared" si="312"/>
        <v>2.5245</v>
      </c>
      <c r="Y942" s="1">
        <f t="shared" si="313"/>
        <v>0</v>
      </c>
      <c r="Z942" s="1">
        <f t="shared" si="314"/>
        <v>0</v>
      </c>
      <c r="AA942" s="1">
        <f t="shared" si="315"/>
        <v>0</v>
      </c>
      <c r="AB942" s="1">
        <f t="shared" si="316"/>
        <v>0</v>
      </c>
      <c r="AC942" s="1">
        <f t="shared" si="317"/>
        <v>0</v>
      </c>
      <c r="AD942" s="1">
        <f t="shared" si="318"/>
        <v>0</v>
      </c>
      <c r="AE942" s="1">
        <f t="shared" si="319"/>
        <v>0</v>
      </c>
      <c r="AF942" s="1">
        <f t="shared" si="320"/>
        <v>0</v>
      </c>
      <c r="AG942" s="1">
        <f t="shared" si="321"/>
        <v>0</v>
      </c>
      <c r="AH942" s="7">
        <f t="shared" si="322"/>
        <v>0.0523887402676561</v>
      </c>
      <c r="AI942" s="7" cm="1">
        <f t="array" ref="AI942">SQRT(SUMPRODUCT(N942:T942/100,(1-($N$4:$T$4/(SUMPRODUCT(N942:T942,$N$4:$T$4)/100)))^2))</f>
        <v>0.0180794750782352</v>
      </c>
      <c r="AJ942" s="7" cm="1">
        <f t="array" ref="AJ942">SUMPRODUCT(N942:T942,$N$3:$T$3)/100</f>
        <v>1.90035291407759</v>
      </c>
      <c r="AK942" s="7" cm="1">
        <f t="array" ref="AK942">SUMPRODUCT(N942:T942/100,($N$3:$T$3-(SUMPRODUCT(N942:T942,$N$3:$T$3)/100))^2)</f>
        <v>3.40459242969508e-6</v>
      </c>
      <c r="AL942" s="7" cm="1">
        <f t="array" ref="AL942">SUMPRODUCT(N942:T942/100,($N$2:$T$2-(SUMPRODUCT(N942:T942,$N$2:$T$2)/100))^2)</f>
        <v>0.849044152012419</v>
      </c>
      <c r="AM942" s="7" cm="1">
        <f t="array" ref="AM942">SUMPRODUCT(N942:T942,$N$2:$T$2)/100</f>
        <v>10.8450272646776</v>
      </c>
      <c r="AN942" s="1" cm="1">
        <f t="array" ref="AN942">SUMPRODUCT(N942:T942,$N$1:$T$1)/100</f>
        <v>1103.32275098746</v>
      </c>
      <c r="AO942" s="1" cm="1">
        <f t="array" ref="AO942">-8.314*SUMPRODUCT((N942:T942/100)*LN(N942:T942/100+0.000000000001))</f>
        <v>1.98352567017513</v>
      </c>
      <c r="AP942" s="1" cm="1">
        <f t="array" ref="AP942">SUMPRODUCT((N942:T942/100)^2)</f>
        <v>0.899504901812026</v>
      </c>
      <c r="AQ942" s="1" cm="1">
        <f t="array" ref="AQ942">1/SUMPRODUCT((N942:T942/100)^2)</f>
        <v>1.11172267987148</v>
      </c>
      <c r="AR942" s="1" t="s">
        <v>54</v>
      </c>
      <c r="AS942" s="6">
        <f t="shared" si="323"/>
        <v>0</v>
      </c>
      <c r="AT942" s="1">
        <v>899.85</v>
      </c>
      <c r="AU942" s="1">
        <v>1</v>
      </c>
      <c r="AV942" s="1">
        <v>0</v>
      </c>
      <c r="AW942" s="1">
        <v>499.85</v>
      </c>
      <c r="AX942" s="1">
        <v>2</v>
      </c>
      <c r="AY942" s="5">
        <f t="shared" si="324"/>
        <v>0</v>
      </c>
      <c r="AZ942" s="1">
        <f t="shared" si="325"/>
        <v>0</v>
      </c>
      <c r="BA942" s="1">
        <f t="shared" si="326"/>
        <v>999.7</v>
      </c>
      <c r="BB942" s="1">
        <f t="shared" si="327"/>
        <v>400</v>
      </c>
      <c r="BC942" s="1" t="s">
        <v>51</v>
      </c>
      <c r="BD942" s="1">
        <v>233</v>
      </c>
      <c r="BE942" s="1" t="s">
        <v>52</v>
      </c>
      <c r="BF942" s="1" t="s">
        <v>52</v>
      </c>
      <c r="BG942" s="1">
        <v>38</v>
      </c>
      <c r="BH942" s="1">
        <f t="shared" si="328"/>
        <v>0.272226341812799</v>
      </c>
      <c r="BI942" s="1">
        <f t="shared" si="329"/>
        <v>0.822125963335149</v>
      </c>
    </row>
    <row r="943" spans="1:61">
      <c r="A943" s="1">
        <v>342</v>
      </c>
      <c r="B943" s="1" t="s">
        <v>65</v>
      </c>
      <c r="C943" s="1" t="str">
        <f>_xlfn.XLOOKUP(A943,All!$A:$A,All!$C:$C,"")</f>
        <v>Cu-Ni-Si</v>
      </c>
      <c r="D943" s="1">
        <v>0</v>
      </c>
      <c r="E943" s="1" t="s">
        <v>1344</v>
      </c>
      <c r="F943" s="1">
        <f t="shared" si="308"/>
        <v>95.34</v>
      </c>
      <c r="G943" s="1">
        <v>0</v>
      </c>
      <c r="H943" s="1">
        <v>0</v>
      </c>
      <c r="I943" s="1">
        <v>0</v>
      </c>
      <c r="J943" s="1">
        <v>3.77</v>
      </c>
      <c r="K943" s="1">
        <v>0.89</v>
      </c>
      <c r="L943" s="1">
        <v>0</v>
      </c>
      <c r="M943" s="1" t="s">
        <v>1345</v>
      </c>
      <c r="N943" s="1" cm="1">
        <f t="array" ref="N943">(F943/$F$4)/SUMPRODUCT($F943:$L943/$F$4:$L$4)*100</f>
        <v>93.9907975054889</v>
      </c>
      <c r="O943" s="1" cm="1">
        <f t="array" ref="O943">(G943/$G$4)/SUMPRODUCT($F943:$L943/$F$4:$L$4)*100</f>
        <v>0</v>
      </c>
      <c r="P943" s="1" cm="1">
        <f t="array" ref="P943">(H943/$H$4)/SUMPRODUCT($F943:$L943/$F$4:$L$4)*100</f>
        <v>0</v>
      </c>
      <c r="Q943" s="1" cm="1">
        <f t="array" ref="Q943">(I943/$I$4)/SUMPRODUCT($F943:$L943/$F$4:$L$4)*100</f>
        <v>0</v>
      </c>
      <c r="R943" s="1" cm="1">
        <f t="array" ref="R943">(J943/$J$4)/SUMPRODUCT($F943:$L943/$F$4:$L$4)*100</f>
        <v>4.02395807528086</v>
      </c>
      <c r="S943" s="1" cm="1">
        <f t="array" ref="S943">(K943/$K$4)/SUMPRODUCT($F943:$L943/$F$4:$L$4)*100</f>
        <v>1.98524441923027</v>
      </c>
      <c r="T943" s="1" cm="1">
        <f t="array" ref="T943">(L943/$L$4)/SUMPRODUCT($F943:$L943/$F$4:$L$4)*100</f>
        <v>0</v>
      </c>
      <c r="U943" s="1">
        <f t="shared" si="309"/>
        <v>100</v>
      </c>
      <c r="V943" s="1">
        <f t="shared" si="310"/>
        <v>4.23595505617978</v>
      </c>
      <c r="W943" s="1">
        <f t="shared" si="311"/>
        <v>4.66</v>
      </c>
      <c r="X943" s="1">
        <f t="shared" si="312"/>
        <v>3.3553</v>
      </c>
      <c r="Y943" s="1">
        <f t="shared" si="313"/>
        <v>0</v>
      </c>
      <c r="Z943" s="1">
        <f t="shared" si="314"/>
        <v>0</v>
      </c>
      <c r="AA943" s="1">
        <f t="shared" si="315"/>
        <v>0</v>
      </c>
      <c r="AB943" s="1">
        <f t="shared" si="316"/>
        <v>0</v>
      </c>
      <c r="AC943" s="1">
        <f t="shared" si="317"/>
        <v>0</v>
      </c>
      <c r="AD943" s="1">
        <f t="shared" si="318"/>
        <v>0</v>
      </c>
      <c r="AE943" s="1">
        <f t="shared" si="319"/>
        <v>0</v>
      </c>
      <c r="AF943" s="1">
        <f t="shared" si="320"/>
        <v>0</v>
      </c>
      <c r="AG943" s="1">
        <f t="shared" si="321"/>
        <v>0</v>
      </c>
      <c r="AH943" s="7">
        <f t="shared" si="322"/>
        <v>0.0600920249451113</v>
      </c>
      <c r="AI943" s="7" cm="1">
        <f t="array" ref="AI943">SQRT(SUMPRODUCT(N943:T943/100,(1-($N$4:$T$4/(SUMPRODUCT(N943:T943,$N$4:$T$4)/100)))^2))</f>
        <v>0.0194227946756079</v>
      </c>
      <c r="AJ943" s="7" cm="1">
        <f t="array" ref="AJ943">SUMPRODUCT(N943:T943,$N$3:$T$3)/100</f>
        <v>1.90040239580753</v>
      </c>
      <c r="AK943" s="7" cm="1">
        <f t="array" ref="AK943">SUMPRODUCT(N943:T943/100,($N$3:$T$3-(SUMPRODUCT(N943:T943,$N$3:$T$3)/100))^2)</f>
        <v>3.86203568936469e-6</v>
      </c>
      <c r="AL943" s="7" cm="1">
        <f t="array" ref="AL943">SUMPRODUCT(N943:T943/100,($N$2:$T$2-(SUMPRODUCT(N943:T943,$N$2:$T$2)/100))^2)</f>
        <v>0.980894308399426</v>
      </c>
      <c r="AM943" s="7" cm="1">
        <f t="array" ref="AM943">SUMPRODUCT(N943:T943,$N$2:$T$2)/100</f>
        <v>10.8207933099011</v>
      </c>
      <c r="AN943" s="1" cm="1">
        <f t="array" ref="AN943">SUMPRODUCT(N943:T943,$N$1:$T$1)/100</f>
        <v>1106.06293398729</v>
      </c>
      <c r="AO943" s="1" cm="1">
        <f t="array" ref="AO943">-8.314*SUMPRODUCT((N943:T943/100)*LN(N943:T943/100+0.000000000001))</f>
        <v>2.2060812504501</v>
      </c>
      <c r="AP943" s="1" cm="1">
        <f t="array" ref="AP943">SUMPRODUCT((N943:T943/100)^2)</f>
        <v>0.885440344971351</v>
      </c>
      <c r="AQ943" s="1" cm="1">
        <f t="array" ref="AQ943">1/SUMPRODUCT((N943:T943/100)^2)</f>
        <v>1.12938156215635</v>
      </c>
      <c r="AR943" s="1" t="s">
        <v>54</v>
      </c>
      <c r="AS943" s="6">
        <f t="shared" si="323"/>
        <v>0</v>
      </c>
      <c r="AT943" s="1">
        <v>949.85</v>
      </c>
      <c r="AU943" s="1">
        <v>1</v>
      </c>
      <c r="AV943" s="1">
        <v>0</v>
      </c>
      <c r="AW943" s="1">
        <v>499.85</v>
      </c>
      <c r="AX943" s="1">
        <v>2</v>
      </c>
      <c r="AY943" s="5">
        <f t="shared" si="324"/>
        <v>0</v>
      </c>
      <c r="AZ943" s="1">
        <f t="shared" si="325"/>
        <v>0</v>
      </c>
      <c r="BA943" s="1">
        <f t="shared" si="326"/>
        <v>999.7</v>
      </c>
      <c r="BB943" s="1">
        <f t="shared" si="327"/>
        <v>450</v>
      </c>
      <c r="BC943" s="1" t="s">
        <v>51</v>
      </c>
      <c r="BD943" s="1">
        <v>233</v>
      </c>
      <c r="BE943" s="1" t="s">
        <v>52</v>
      </c>
      <c r="BF943" s="1" t="s">
        <v>52</v>
      </c>
      <c r="BG943" s="1">
        <v>38</v>
      </c>
      <c r="BH943" s="1">
        <f t="shared" si="328"/>
        <v>0.272226341812799</v>
      </c>
      <c r="BI943" s="1">
        <f t="shared" si="329"/>
        <v>0.822125963335149</v>
      </c>
    </row>
    <row r="944" spans="1:61">
      <c r="A944" s="1">
        <v>74</v>
      </c>
      <c r="B944" s="1" t="s">
        <v>53</v>
      </c>
      <c r="C944" s="1" t="str">
        <f>_xlfn.XLOOKUP(A944,All!$A:$A,All!$C:$C,"")</f>
        <v>Cu-Ni-Si</v>
      </c>
      <c r="D944" s="1">
        <v>0</v>
      </c>
      <c r="E944" s="1" t="s">
        <v>1344</v>
      </c>
      <c r="F944" s="1">
        <f t="shared" si="308"/>
        <v>95.935</v>
      </c>
      <c r="G944" s="1">
        <v>0</v>
      </c>
      <c r="H944" s="1">
        <v>0</v>
      </c>
      <c r="I944" s="1">
        <v>0</v>
      </c>
      <c r="J944" s="1">
        <v>3.3</v>
      </c>
      <c r="K944" s="1">
        <v>0.765</v>
      </c>
      <c r="L944" s="1">
        <v>0</v>
      </c>
      <c r="M944" s="1" t="s">
        <v>1345</v>
      </c>
      <c r="N944" s="1" cm="1">
        <f t="array" ref="N944">(F944/$F$4)/SUMPRODUCT($F944:$L944/$F$4:$L$4)*100</f>
        <v>94.7611259732344</v>
      </c>
      <c r="O944" s="1" cm="1">
        <f t="array" ref="O944">(G944/$G$4)/SUMPRODUCT($F944:$L944/$F$4:$L$4)*100</f>
        <v>0</v>
      </c>
      <c r="P944" s="1" cm="1">
        <f t="array" ref="P944">(H944/$H$4)/SUMPRODUCT($F944:$L944/$F$4:$L$4)*100</f>
        <v>0</v>
      </c>
      <c r="Q944" s="1" cm="1">
        <f t="array" ref="Q944">(I944/$I$4)/SUMPRODUCT($F944:$L944/$F$4:$L$4)*100</f>
        <v>0</v>
      </c>
      <c r="R944" s="1" cm="1">
        <f t="array" ref="R944">(J944/$J$4)/SUMPRODUCT($F944:$L944/$F$4:$L$4)*100</f>
        <v>3.52914077585296</v>
      </c>
      <c r="S944" s="1" cm="1">
        <f t="array" ref="S944">(K944/$K$4)/SUMPRODUCT($F944:$L944/$F$4:$L$4)*100</f>
        <v>1.70973325091266</v>
      </c>
      <c r="T944" s="1" cm="1">
        <f t="array" ref="T944">(L944/$L$4)/SUMPRODUCT($F944:$L944/$F$4:$L$4)*100</f>
        <v>0</v>
      </c>
      <c r="U944" s="1">
        <f t="shared" si="309"/>
        <v>100</v>
      </c>
      <c r="V944" s="1">
        <f t="shared" si="310"/>
        <v>4.31372549019608</v>
      </c>
      <c r="W944" s="1">
        <f t="shared" si="311"/>
        <v>4.065</v>
      </c>
      <c r="X944" s="1">
        <f t="shared" si="312"/>
        <v>2.5245</v>
      </c>
      <c r="Y944" s="1">
        <f t="shared" si="313"/>
        <v>0</v>
      </c>
      <c r="Z944" s="1">
        <f t="shared" si="314"/>
        <v>0</v>
      </c>
      <c r="AA944" s="1">
        <f t="shared" si="315"/>
        <v>0</v>
      </c>
      <c r="AB944" s="1">
        <f t="shared" si="316"/>
        <v>0</v>
      </c>
      <c r="AC944" s="1">
        <f t="shared" si="317"/>
        <v>0</v>
      </c>
      <c r="AD944" s="1">
        <f t="shared" si="318"/>
        <v>0</v>
      </c>
      <c r="AE944" s="1">
        <f t="shared" si="319"/>
        <v>0</v>
      </c>
      <c r="AF944" s="1">
        <f t="shared" si="320"/>
        <v>0</v>
      </c>
      <c r="AG944" s="1">
        <f t="shared" si="321"/>
        <v>0</v>
      </c>
      <c r="AH944" s="7">
        <f t="shared" si="322"/>
        <v>0.0523887402676561</v>
      </c>
      <c r="AI944" s="7" cm="1">
        <f t="array" ref="AI944">SQRT(SUMPRODUCT(N944:T944/100,(1-($N$4:$T$4/(SUMPRODUCT(N944:T944,$N$4:$T$4)/100)))^2))</f>
        <v>0.0180794750782352</v>
      </c>
      <c r="AJ944" s="7" cm="1">
        <f t="array" ref="AJ944">SUMPRODUCT(N944:T944,$N$3:$T$3)/100</f>
        <v>1.90035291407759</v>
      </c>
      <c r="AK944" s="7" cm="1">
        <f t="array" ref="AK944">SUMPRODUCT(N944:T944/100,($N$3:$T$3-(SUMPRODUCT(N944:T944,$N$3:$T$3)/100))^2)</f>
        <v>3.40459242969508e-6</v>
      </c>
      <c r="AL944" s="7" cm="1">
        <f t="array" ref="AL944">SUMPRODUCT(N944:T944/100,($N$2:$T$2-(SUMPRODUCT(N944:T944,$N$2:$T$2)/100))^2)</f>
        <v>0.849044152012419</v>
      </c>
      <c r="AM944" s="7" cm="1">
        <f t="array" ref="AM944">SUMPRODUCT(N944:T944,$N$2:$T$2)/100</f>
        <v>10.8450272646776</v>
      </c>
      <c r="AN944" s="1" cm="1">
        <f t="array" ref="AN944">SUMPRODUCT(N944:T944,$N$1:$T$1)/100</f>
        <v>1103.32275098746</v>
      </c>
      <c r="AO944" s="1" cm="1">
        <f t="array" ref="AO944">-8.314*SUMPRODUCT((N944:T944/100)*LN(N944:T944/100+0.000000000001))</f>
        <v>1.98352567017513</v>
      </c>
      <c r="AP944" s="1" cm="1">
        <f t="array" ref="AP944">SUMPRODUCT((N944:T944/100)^2)</f>
        <v>0.899504901812026</v>
      </c>
      <c r="AQ944" s="1" cm="1">
        <f t="array" ref="AQ944">1/SUMPRODUCT((N944:T944/100)^2)</f>
        <v>1.11172267987148</v>
      </c>
      <c r="AR944" s="1" t="s">
        <v>54</v>
      </c>
      <c r="AS944" s="6">
        <f t="shared" si="323"/>
        <v>0</v>
      </c>
      <c r="AT944" s="1">
        <v>899.85</v>
      </c>
      <c r="AU944" s="1">
        <v>1</v>
      </c>
      <c r="AV944" s="1">
        <v>0</v>
      </c>
      <c r="AW944" s="1">
        <v>499.85</v>
      </c>
      <c r="AX944" s="1">
        <v>2</v>
      </c>
      <c r="AY944" s="5">
        <f t="shared" si="324"/>
        <v>0</v>
      </c>
      <c r="AZ944" s="1">
        <f t="shared" si="325"/>
        <v>0</v>
      </c>
      <c r="BA944" s="1">
        <f t="shared" si="326"/>
        <v>999.7</v>
      </c>
      <c r="BB944" s="1">
        <f t="shared" si="327"/>
        <v>400</v>
      </c>
      <c r="BC944" s="1" t="s">
        <v>51</v>
      </c>
      <c r="BD944" s="1">
        <v>238</v>
      </c>
      <c r="BE944" s="1" t="s">
        <v>715</v>
      </c>
      <c r="BF944" s="1" t="s">
        <v>651</v>
      </c>
      <c r="BG944" s="1">
        <v>38</v>
      </c>
      <c r="BH944" s="1">
        <f t="shared" si="328"/>
        <v>0.336530967105625</v>
      </c>
      <c r="BI944" s="1">
        <f t="shared" si="329"/>
        <v>0.813467798407692</v>
      </c>
    </row>
    <row r="945" spans="1:61">
      <c r="A945" s="1">
        <v>81</v>
      </c>
      <c r="B945" s="1" t="s">
        <v>53</v>
      </c>
      <c r="C945" s="1" t="str">
        <f>_xlfn.XLOOKUP(A945,All!$A:$A,All!$C:$C,"")</f>
        <v>Cu-Ni-Si</v>
      </c>
      <c r="D945" s="1">
        <v>0</v>
      </c>
      <c r="E945" s="1" t="s">
        <v>1344</v>
      </c>
      <c r="F945" s="1">
        <f t="shared" si="308"/>
        <v>95.935</v>
      </c>
      <c r="G945" s="1">
        <v>0</v>
      </c>
      <c r="H945" s="1">
        <v>0</v>
      </c>
      <c r="I945" s="1">
        <v>0</v>
      </c>
      <c r="J945" s="1">
        <v>3.3</v>
      </c>
      <c r="K945" s="1">
        <v>0.765</v>
      </c>
      <c r="L945" s="1">
        <v>0</v>
      </c>
      <c r="M945" s="1" t="s">
        <v>1345</v>
      </c>
      <c r="N945" s="1" cm="1">
        <f t="array" ref="N945">(F945/$F$4)/SUMPRODUCT($F945:$L945/$F$4:$L$4)*100</f>
        <v>94.7611259732344</v>
      </c>
      <c r="O945" s="1" cm="1">
        <f t="array" ref="O945">(G945/$G$4)/SUMPRODUCT($F945:$L945/$F$4:$L$4)*100</f>
        <v>0</v>
      </c>
      <c r="P945" s="1" cm="1">
        <f t="array" ref="P945">(H945/$H$4)/SUMPRODUCT($F945:$L945/$F$4:$L$4)*100</f>
        <v>0</v>
      </c>
      <c r="Q945" s="1" cm="1">
        <f t="array" ref="Q945">(I945/$I$4)/SUMPRODUCT($F945:$L945/$F$4:$L$4)*100</f>
        <v>0</v>
      </c>
      <c r="R945" s="1" cm="1">
        <f t="array" ref="R945">(J945/$J$4)/SUMPRODUCT($F945:$L945/$F$4:$L$4)*100</f>
        <v>3.52914077585296</v>
      </c>
      <c r="S945" s="1" cm="1">
        <f t="array" ref="S945">(K945/$K$4)/SUMPRODUCT($F945:$L945/$F$4:$L$4)*100</f>
        <v>1.70973325091266</v>
      </c>
      <c r="T945" s="1" cm="1">
        <f t="array" ref="T945">(L945/$L$4)/SUMPRODUCT($F945:$L945/$F$4:$L$4)*100</f>
        <v>0</v>
      </c>
      <c r="U945" s="1">
        <f t="shared" si="309"/>
        <v>100</v>
      </c>
      <c r="V945" s="1">
        <f t="shared" si="310"/>
        <v>4.31372549019608</v>
      </c>
      <c r="W945" s="1">
        <f t="shared" si="311"/>
        <v>4.065</v>
      </c>
      <c r="X945" s="1">
        <f t="shared" si="312"/>
        <v>2.5245</v>
      </c>
      <c r="Y945" s="1">
        <f t="shared" si="313"/>
        <v>0</v>
      </c>
      <c r="Z945" s="1">
        <f t="shared" si="314"/>
        <v>0</v>
      </c>
      <c r="AA945" s="1">
        <f t="shared" si="315"/>
        <v>0</v>
      </c>
      <c r="AB945" s="1">
        <f t="shared" si="316"/>
        <v>0</v>
      </c>
      <c r="AC945" s="1">
        <f t="shared" si="317"/>
        <v>0</v>
      </c>
      <c r="AD945" s="1">
        <f t="shared" si="318"/>
        <v>0</v>
      </c>
      <c r="AE945" s="1">
        <f t="shared" si="319"/>
        <v>0</v>
      </c>
      <c r="AF945" s="1">
        <f t="shared" si="320"/>
        <v>0</v>
      </c>
      <c r="AG945" s="1">
        <f t="shared" si="321"/>
        <v>0</v>
      </c>
      <c r="AH945" s="7">
        <f t="shared" si="322"/>
        <v>0.0523887402676561</v>
      </c>
      <c r="AI945" s="7" cm="1">
        <f t="array" ref="AI945">SQRT(SUMPRODUCT(N945:T945/100,(1-($N$4:$T$4/(SUMPRODUCT(N945:T945,$N$4:$T$4)/100)))^2))</f>
        <v>0.0180794750782352</v>
      </c>
      <c r="AJ945" s="7" cm="1">
        <f t="array" ref="AJ945">SUMPRODUCT(N945:T945,$N$3:$T$3)/100</f>
        <v>1.90035291407759</v>
      </c>
      <c r="AK945" s="7" cm="1">
        <f t="array" ref="AK945">SUMPRODUCT(N945:T945/100,($N$3:$T$3-(SUMPRODUCT(N945:T945,$N$3:$T$3)/100))^2)</f>
        <v>3.40459242969508e-6</v>
      </c>
      <c r="AL945" s="7" cm="1">
        <f t="array" ref="AL945">SUMPRODUCT(N945:T945/100,($N$2:$T$2-(SUMPRODUCT(N945:T945,$N$2:$T$2)/100))^2)</f>
        <v>0.849044152012419</v>
      </c>
      <c r="AM945" s="7" cm="1">
        <f t="array" ref="AM945">SUMPRODUCT(N945:T945,$N$2:$T$2)/100</f>
        <v>10.8450272646776</v>
      </c>
      <c r="AN945" s="1" cm="1">
        <f t="array" ref="AN945">SUMPRODUCT(N945:T945,$N$1:$T$1)/100</f>
        <v>1103.32275098746</v>
      </c>
      <c r="AO945" s="1" cm="1">
        <f t="array" ref="AO945">-8.314*SUMPRODUCT((N945:T945/100)*LN(N945:T945/100+0.000000000001))</f>
        <v>1.98352567017513</v>
      </c>
      <c r="AP945" s="1" cm="1">
        <f t="array" ref="AP945">SUMPRODUCT((N945:T945/100)^2)</f>
        <v>0.899504901812026</v>
      </c>
      <c r="AQ945" s="1" cm="1">
        <f t="array" ref="AQ945">1/SUMPRODUCT((N945:T945/100)^2)</f>
        <v>1.11172267987148</v>
      </c>
      <c r="AR945" s="1" t="s">
        <v>54</v>
      </c>
      <c r="AS945" s="6">
        <f t="shared" si="323"/>
        <v>0</v>
      </c>
      <c r="AT945" s="1">
        <v>899.85</v>
      </c>
      <c r="AU945" s="1">
        <v>1</v>
      </c>
      <c r="AV945" s="1">
        <v>0</v>
      </c>
      <c r="AW945" s="1">
        <v>499.85</v>
      </c>
      <c r="AX945" s="1">
        <v>2</v>
      </c>
      <c r="AY945" s="5">
        <f t="shared" si="324"/>
        <v>0</v>
      </c>
      <c r="AZ945" s="1">
        <f t="shared" si="325"/>
        <v>0</v>
      </c>
      <c r="BA945" s="1">
        <f t="shared" si="326"/>
        <v>999.7</v>
      </c>
      <c r="BB945" s="1">
        <f t="shared" si="327"/>
        <v>400</v>
      </c>
      <c r="BC945" s="1" t="s">
        <v>51</v>
      </c>
      <c r="BD945" s="1">
        <v>238</v>
      </c>
      <c r="BE945" s="1" t="s">
        <v>717</v>
      </c>
      <c r="BF945" s="1" t="s">
        <v>718</v>
      </c>
      <c r="BG945" s="1">
        <v>38</v>
      </c>
      <c r="BH945" s="1">
        <f t="shared" si="328"/>
        <v>0.336530967105625</v>
      </c>
      <c r="BI945" s="1">
        <f t="shared" si="329"/>
        <v>0.813467798407692</v>
      </c>
    </row>
    <row r="946" spans="1:61">
      <c r="A946" s="1">
        <v>14</v>
      </c>
      <c r="B946" s="1" t="s">
        <v>53</v>
      </c>
      <c r="C946" s="1" t="str">
        <f>_xlfn.XLOOKUP(A946,All!$A:$A,All!$C:$C,"")</f>
        <v>Cu-Ni-Si</v>
      </c>
      <c r="D946" s="1">
        <v>0</v>
      </c>
      <c r="E946" s="1" t="s">
        <v>1344</v>
      </c>
      <c r="F946" s="1">
        <f t="shared" si="308"/>
        <v>95.935</v>
      </c>
      <c r="G946" s="1">
        <v>0</v>
      </c>
      <c r="H946" s="1">
        <v>0</v>
      </c>
      <c r="I946" s="1">
        <v>0</v>
      </c>
      <c r="J946" s="1">
        <v>3.3</v>
      </c>
      <c r="K946" s="1">
        <v>0.765</v>
      </c>
      <c r="L946" s="1">
        <v>0</v>
      </c>
      <c r="M946" s="1" t="s">
        <v>1345</v>
      </c>
      <c r="N946" s="1" cm="1">
        <f t="array" ref="N946">(F946/$F$4)/SUMPRODUCT($F946:$L946/$F$4:$L$4)*100</f>
        <v>94.7611259732344</v>
      </c>
      <c r="O946" s="1" cm="1">
        <f t="array" ref="O946">(G946/$G$4)/SUMPRODUCT($F946:$L946/$F$4:$L$4)*100</f>
        <v>0</v>
      </c>
      <c r="P946" s="1" cm="1">
        <f t="array" ref="P946">(H946/$H$4)/SUMPRODUCT($F946:$L946/$F$4:$L$4)*100</f>
        <v>0</v>
      </c>
      <c r="Q946" s="1" cm="1">
        <f t="array" ref="Q946">(I946/$I$4)/SUMPRODUCT($F946:$L946/$F$4:$L$4)*100</f>
        <v>0</v>
      </c>
      <c r="R946" s="1" cm="1">
        <f t="array" ref="R946">(J946/$J$4)/SUMPRODUCT($F946:$L946/$F$4:$L$4)*100</f>
        <v>3.52914077585296</v>
      </c>
      <c r="S946" s="1" cm="1">
        <f t="array" ref="S946">(K946/$K$4)/SUMPRODUCT($F946:$L946/$F$4:$L$4)*100</f>
        <v>1.70973325091266</v>
      </c>
      <c r="T946" s="1" cm="1">
        <f t="array" ref="T946">(L946/$L$4)/SUMPRODUCT($F946:$L946/$F$4:$L$4)*100</f>
        <v>0</v>
      </c>
      <c r="U946" s="1">
        <f t="shared" si="309"/>
        <v>100</v>
      </c>
      <c r="V946" s="1">
        <f t="shared" si="310"/>
        <v>4.31372549019608</v>
      </c>
      <c r="W946" s="1">
        <f t="shared" si="311"/>
        <v>4.065</v>
      </c>
      <c r="X946" s="1">
        <f t="shared" si="312"/>
        <v>2.5245</v>
      </c>
      <c r="Y946" s="1">
        <f t="shared" si="313"/>
        <v>0</v>
      </c>
      <c r="Z946" s="1">
        <f t="shared" si="314"/>
        <v>0</v>
      </c>
      <c r="AA946" s="1">
        <f t="shared" si="315"/>
        <v>0</v>
      </c>
      <c r="AB946" s="1">
        <f t="shared" si="316"/>
        <v>0</v>
      </c>
      <c r="AC946" s="1">
        <f t="shared" si="317"/>
        <v>0</v>
      </c>
      <c r="AD946" s="1">
        <f t="shared" si="318"/>
        <v>0</v>
      </c>
      <c r="AE946" s="1">
        <f t="shared" si="319"/>
        <v>0</v>
      </c>
      <c r="AF946" s="1">
        <f t="shared" si="320"/>
        <v>0</v>
      </c>
      <c r="AG946" s="1">
        <f t="shared" si="321"/>
        <v>0</v>
      </c>
      <c r="AH946" s="7">
        <f t="shared" si="322"/>
        <v>0.0523887402676561</v>
      </c>
      <c r="AI946" s="7" cm="1">
        <f t="array" ref="AI946">SQRT(SUMPRODUCT(N946:T946/100,(1-($N$4:$T$4/(SUMPRODUCT(N946:T946,$N$4:$T$4)/100)))^2))</f>
        <v>0.0180794750782352</v>
      </c>
      <c r="AJ946" s="7" cm="1">
        <f t="array" ref="AJ946">SUMPRODUCT(N946:T946,$N$3:$T$3)/100</f>
        <v>1.90035291407759</v>
      </c>
      <c r="AK946" s="7" cm="1">
        <f t="array" ref="AK946">SUMPRODUCT(N946:T946/100,($N$3:$T$3-(SUMPRODUCT(N946:T946,$N$3:$T$3)/100))^2)</f>
        <v>3.40459242969508e-6</v>
      </c>
      <c r="AL946" s="7" cm="1">
        <f t="array" ref="AL946">SUMPRODUCT(N946:T946/100,($N$2:$T$2-(SUMPRODUCT(N946:T946,$N$2:$T$2)/100))^2)</f>
        <v>0.849044152012419</v>
      </c>
      <c r="AM946" s="7" cm="1">
        <f t="array" ref="AM946">SUMPRODUCT(N946:T946,$N$2:$T$2)/100</f>
        <v>10.8450272646776</v>
      </c>
      <c r="AN946" s="1" cm="1">
        <f t="array" ref="AN946">SUMPRODUCT(N946:T946,$N$1:$T$1)/100</f>
        <v>1103.32275098746</v>
      </c>
      <c r="AO946" s="1" cm="1">
        <f t="array" ref="AO946">-8.314*SUMPRODUCT((N946:T946/100)*LN(N946:T946/100+0.000000000001))</f>
        <v>1.98352567017513</v>
      </c>
      <c r="AP946" s="1" cm="1">
        <f t="array" ref="AP946">SUMPRODUCT((N946:T946/100)^2)</f>
        <v>0.899504901812026</v>
      </c>
      <c r="AQ946" s="1" cm="1">
        <f t="array" ref="AQ946">1/SUMPRODUCT((N946:T946/100)^2)</f>
        <v>1.11172267987148</v>
      </c>
      <c r="AR946" s="1" t="s">
        <v>50</v>
      </c>
      <c r="AS946" s="6">
        <f t="shared" si="323"/>
        <v>1</v>
      </c>
      <c r="AT946" s="1">
        <v>899.85</v>
      </c>
      <c r="AU946" s="1">
        <v>1</v>
      </c>
      <c r="AV946" s="1">
        <v>60</v>
      </c>
      <c r="AW946" s="1">
        <v>449.85</v>
      </c>
      <c r="AX946" s="1">
        <v>0.5</v>
      </c>
      <c r="AY946" s="5">
        <f t="shared" si="324"/>
        <v>269.91</v>
      </c>
      <c r="AZ946" s="1">
        <f t="shared" si="325"/>
        <v>0.3</v>
      </c>
      <c r="BA946" s="1">
        <f t="shared" si="326"/>
        <v>224.925</v>
      </c>
      <c r="BB946" s="1">
        <f t="shared" si="327"/>
        <v>450</v>
      </c>
      <c r="BC946" s="1" t="s">
        <v>51</v>
      </c>
      <c r="BD946" s="1">
        <v>255</v>
      </c>
      <c r="BE946" s="1" t="s">
        <v>52</v>
      </c>
      <c r="BF946" s="1" t="s">
        <v>52</v>
      </c>
      <c r="BG946" s="1">
        <v>38</v>
      </c>
      <c r="BH946" s="1">
        <f t="shared" si="328"/>
        <v>0.555166693101232</v>
      </c>
      <c r="BI946" s="1">
        <f t="shared" si="329"/>
        <v>0.785557623630764</v>
      </c>
    </row>
    <row r="947" spans="1:61">
      <c r="A947" s="1">
        <v>48</v>
      </c>
      <c r="B947" s="1" t="s">
        <v>53</v>
      </c>
      <c r="C947" s="1" t="str">
        <f>_xlfn.XLOOKUP(A947,All!$A:$A,All!$C:$C,"")</f>
        <v>Cu-Ni-Si</v>
      </c>
      <c r="D947" s="1">
        <v>0</v>
      </c>
      <c r="E947" s="1" t="s">
        <v>1344</v>
      </c>
      <c r="F947" s="1">
        <f t="shared" si="308"/>
        <v>95.935</v>
      </c>
      <c r="G947" s="1">
        <v>0</v>
      </c>
      <c r="H947" s="1">
        <v>0</v>
      </c>
      <c r="I947" s="1">
        <v>0</v>
      </c>
      <c r="J947" s="1">
        <v>3.3</v>
      </c>
      <c r="K947" s="1">
        <v>0.765</v>
      </c>
      <c r="L947" s="1">
        <v>0</v>
      </c>
      <c r="M947" s="1" t="s">
        <v>1345</v>
      </c>
      <c r="N947" s="1" cm="1">
        <f t="array" ref="N947">(F947/$F$4)/SUMPRODUCT($F947:$L947/$F$4:$L$4)*100</f>
        <v>94.7611259732344</v>
      </c>
      <c r="O947" s="1" cm="1">
        <f t="array" ref="O947">(G947/$G$4)/SUMPRODUCT($F947:$L947/$F$4:$L$4)*100</f>
        <v>0</v>
      </c>
      <c r="P947" s="1" cm="1">
        <f t="array" ref="P947">(H947/$H$4)/SUMPRODUCT($F947:$L947/$F$4:$L$4)*100</f>
        <v>0</v>
      </c>
      <c r="Q947" s="1" cm="1">
        <f t="array" ref="Q947">(I947/$I$4)/SUMPRODUCT($F947:$L947/$F$4:$L$4)*100</f>
        <v>0</v>
      </c>
      <c r="R947" s="1" cm="1">
        <f t="array" ref="R947">(J947/$J$4)/SUMPRODUCT($F947:$L947/$F$4:$L$4)*100</f>
        <v>3.52914077585296</v>
      </c>
      <c r="S947" s="1" cm="1">
        <f t="array" ref="S947">(K947/$K$4)/SUMPRODUCT($F947:$L947/$F$4:$L$4)*100</f>
        <v>1.70973325091266</v>
      </c>
      <c r="T947" s="1" cm="1">
        <f t="array" ref="T947">(L947/$L$4)/SUMPRODUCT($F947:$L947/$F$4:$L$4)*100</f>
        <v>0</v>
      </c>
      <c r="U947" s="1">
        <f t="shared" si="309"/>
        <v>100</v>
      </c>
      <c r="V947" s="1">
        <f t="shared" si="310"/>
        <v>4.31372549019608</v>
      </c>
      <c r="W947" s="1">
        <f t="shared" si="311"/>
        <v>4.065</v>
      </c>
      <c r="X947" s="1">
        <f t="shared" si="312"/>
        <v>2.5245</v>
      </c>
      <c r="Y947" s="1">
        <f t="shared" si="313"/>
        <v>0</v>
      </c>
      <c r="Z947" s="1">
        <f t="shared" si="314"/>
        <v>0</v>
      </c>
      <c r="AA947" s="1">
        <f t="shared" si="315"/>
        <v>0</v>
      </c>
      <c r="AB947" s="1">
        <f t="shared" si="316"/>
        <v>0</v>
      </c>
      <c r="AC947" s="1">
        <f t="shared" si="317"/>
        <v>0</v>
      </c>
      <c r="AD947" s="1">
        <f t="shared" si="318"/>
        <v>0</v>
      </c>
      <c r="AE947" s="1">
        <f t="shared" si="319"/>
        <v>0</v>
      </c>
      <c r="AF947" s="1">
        <f t="shared" si="320"/>
        <v>0</v>
      </c>
      <c r="AG947" s="1">
        <f t="shared" si="321"/>
        <v>0</v>
      </c>
      <c r="AH947" s="7">
        <f t="shared" si="322"/>
        <v>0.0523887402676561</v>
      </c>
      <c r="AI947" s="7" cm="1">
        <f t="array" ref="AI947">SQRT(SUMPRODUCT(N947:T947/100,(1-($N$4:$T$4/(SUMPRODUCT(N947:T947,$N$4:$T$4)/100)))^2))</f>
        <v>0.0180794750782352</v>
      </c>
      <c r="AJ947" s="7" cm="1">
        <f t="array" ref="AJ947">SUMPRODUCT(N947:T947,$N$3:$T$3)/100</f>
        <v>1.90035291407759</v>
      </c>
      <c r="AK947" s="7" cm="1">
        <f t="array" ref="AK947">SUMPRODUCT(N947:T947/100,($N$3:$T$3-(SUMPRODUCT(N947:T947,$N$3:$T$3)/100))^2)</f>
        <v>3.40459242969508e-6</v>
      </c>
      <c r="AL947" s="7" cm="1">
        <f t="array" ref="AL947">SUMPRODUCT(N947:T947/100,($N$2:$T$2-(SUMPRODUCT(N947:T947,$N$2:$T$2)/100))^2)</f>
        <v>0.849044152012419</v>
      </c>
      <c r="AM947" s="7" cm="1">
        <f t="array" ref="AM947">SUMPRODUCT(N947:T947,$N$2:$T$2)/100</f>
        <v>10.8450272646776</v>
      </c>
      <c r="AN947" s="1" cm="1">
        <f t="array" ref="AN947">SUMPRODUCT(N947:T947,$N$1:$T$1)/100</f>
        <v>1103.32275098746</v>
      </c>
      <c r="AO947" s="1" cm="1">
        <f t="array" ref="AO947">-8.314*SUMPRODUCT((N947:T947/100)*LN(N947:T947/100+0.000000000001))</f>
        <v>1.98352567017513</v>
      </c>
      <c r="AP947" s="1" cm="1">
        <f t="array" ref="AP947">SUMPRODUCT((N947:T947/100)^2)</f>
        <v>0.899504901812026</v>
      </c>
      <c r="AQ947" s="1" cm="1">
        <f t="array" ref="AQ947">1/SUMPRODUCT((N947:T947/100)^2)</f>
        <v>1.11172267987148</v>
      </c>
      <c r="AR947" s="1" t="s">
        <v>50</v>
      </c>
      <c r="AS947" s="6">
        <f t="shared" si="323"/>
        <v>1</v>
      </c>
      <c r="AT947" s="1">
        <v>899.85</v>
      </c>
      <c r="AU947" s="1">
        <v>1</v>
      </c>
      <c r="AV947" s="1">
        <v>60</v>
      </c>
      <c r="AW947" s="1">
        <v>449.85</v>
      </c>
      <c r="AX947" s="1">
        <v>1</v>
      </c>
      <c r="AY947" s="5">
        <f t="shared" si="324"/>
        <v>269.91</v>
      </c>
      <c r="AZ947" s="1">
        <f t="shared" si="325"/>
        <v>0.6</v>
      </c>
      <c r="BA947" s="1">
        <f t="shared" si="326"/>
        <v>449.85</v>
      </c>
      <c r="BB947" s="1">
        <f t="shared" si="327"/>
        <v>450</v>
      </c>
      <c r="BC947" s="1" t="s">
        <v>51</v>
      </c>
      <c r="BD947" s="1">
        <v>260</v>
      </c>
      <c r="BE947" s="1" t="s">
        <v>703</v>
      </c>
      <c r="BF947" s="1" t="s">
        <v>704</v>
      </c>
      <c r="BG947" s="1">
        <v>38</v>
      </c>
      <c r="BH947" s="1">
        <f t="shared" si="328"/>
        <v>0.619471318394057</v>
      </c>
      <c r="BI947" s="1">
        <f t="shared" si="329"/>
        <v>0.777823644006181</v>
      </c>
    </row>
    <row r="948" spans="1:61">
      <c r="A948" s="1">
        <v>163</v>
      </c>
      <c r="B948" s="1" t="s">
        <v>60</v>
      </c>
      <c r="C948" s="1" t="str">
        <f>_xlfn.XLOOKUP(A948,All!$A:$A,All!$C:$C,"")</f>
        <v>Cu-Ni-Si</v>
      </c>
      <c r="D948" s="1">
        <v>0</v>
      </c>
      <c r="E948" s="1" t="s">
        <v>1344</v>
      </c>
      <c r="F948" s="1">
        <f t="shared" si="308"/>
        <v>94.93</v>
      </c>
      <c r="G948" s="1">
        <v>0</v>
      </c>
      <c r="H948" s="1">
        <v>0</v>
      </c>
      <c r="I948" s="1">
        <v>0</v>
      </c>
      <c r="J948" s="1">
        <v>4.1</v>
      </c>
      <c r="K948" s="1">
        <v>0.97</v>
      </c>
      <c r="L948" s="1">
        <v>0</v>
      </c>
      <c r="M948" s="1" t="s">
        <v>1345</v>
      </c>
      <c r="N948" s="1" cm="1">
        <f t="array" ref="N948">(F948/$F$4)/SUMPRODUCT($F948:$L948/$F$4:$L$4)*100</f>
        <v>93.4683800619352</v>
      </c>
      <c r="O948" s="1" cm="1">
        <f t="array" ref="O948">(G948/$G$4)/SUMPRODUCT($F948:$L948/$F$4:$L$4)*100</f>
        <v>0</v>
      </c>
      <c r="P948" s="1" cm="1">
        <f t="array" ref="P948">(H948/$H$4)/SUMPRODUCT($F948:$L948/$F$4:$L$4)*100</f>
        <v>0</v>
      </c>
      <c r="Q948" s="1" cm="1">
        <f t="array" ref="Q948">(I948/$I$4)/SUMPRODUCT($F948:$L948/$F$4:$L$4)*100</f>
        <v>0</v>
      </c>
      <c r="R948" s="1" cm="1">
        <f t="array" ref="R948">(J948/$J$4)/SUMPRODUCT($F948:$L948/$F$4:$L$4)*100</f>
        <v>4.37065978190263</v>
      </c>
      <c r="S948" s="1" cm="1">
        <f t="array" ref="S948">(K948/$K$4)/SUMPRODUCT($F948:$L948/$F$4:$L$4)*100</f>
        <v>2.16096015616213</v>
      </c>
      <c r="T948" s="1" cm="1">
        <f t="array" ref="T948">(L948/$L$4)/SUMPRODUCT($F948:$L948/$F$4:$L$4)*100</f>
        <v>0</v>
      </c>
      <c r="U948" s="1">
        <f t="shared" si="309"/>
        <v>100</v>
      </c>
      <c r="V948" s="1">
        <f t="shared" si="310"/>
        <v>4.22680412371134</v>
      </c>
      <c r="W948" s="1">
        <f t="shared" si="311"/>
        <v>5.07</v>
      </c>
      <c r="X948" s="1">
        <f t="shared" si="312"/>
        <v>3.977</v>
      </c>
      <c r="Y948" s="1">
        <f t="shared" si="313"/>
        <v>0</v>
      </c>
      <c r="Z948" s="1">
        <f t="shared" si="314"/>
        <v>0</v>
      </c>
      <c r="AA948" s="1">
        <f t="shared" si="315"/>
        <v>0</v>
      </c>
      <c r="AB948" s="1">
        <f t="shared" si="316"/>
        <v>0</v>
      </c>
      <c r="AC948" s="1">
        <f t="shared" si="317"/>
        <v>0</v>
      </c>
      <c r="AD948" s="1">
        <f t="shared" si="318"/>
        <v>0</v>
      </c>
      <c r="AE948" s="1">
        <f t="shared" si="319"/>
        <v>0</v>
      </c>
      <c r="AF948" s="1">
        <f t="shared" si="320"/>
        <v>0</v>
      </c>
      <c r="AG948" s="1">
        <f t="shared" si="321"/>
        <v>0</v>
      </c>
      <c r="AH948" s="7">
        <f t="shared" si="322"/>
        <v>0.0653161993806475</v>
      </c>
      <c r="AI948" s="7" cm="1">
        <f t="array" ref="AI948">SQRT(SUMPRODUCT(N948:T948/100,(1-($N$4:$T$4/(SUMPRODUCT(N948:T948,$N$4:$T$4)/100)))^2))</f>
        <v>0.0202330357678209</v>
      </c>
      <c r="AJ948" s="7" cm="1">
        <f t="array" ref="AJ948">SUMPRODUCT(N948:T948,$N$3:$T$3)/100</f>
        <v>1.90043706597819</v>
      </c>
      <c r="AK948" s="7" cm="1">
        <f t="array" ref="AK948">SUMPRODUCT(N948:T948/100,($N$3:$T$3-(SUMPRODUCT(N948:T948,$N$3:$T$3)/100))^2)</f>
        <v>4.17963311261123e-6</v>
      </c>
      <c r="AL948" s="7" cm="1">
        <f t="array" ref="AL948">SUMPRODUCT(N948:T948/100,($N$2:$T$2-(SUMPRODUCT(N948:T948,$N$2:$T$2)/100))^2)</f>
        <v>1.06456228823984</v>
      </c>
      <c r="AM948" s="7" cm="1">
        <f t="array" ref="AM948">SUMPRODUCT(N948:T948,$N$2:$T$2)/100</f>
        <v>10.8050261912496</v>
      </c>
      <c r="AN948" s="1" cm="1">
        <f t="array" ref="AN948">SUMPRODUCT(N948:T948,$N$1:$T$1)/100</f>
        <v>1107.92582026258</v>
      </c>
      <c r="AO948" s="1" cm="1">
        <f t="array" ref="AO948">-8.314*SUMPRODUCT((N948:T948/100)*LN(N948:T948/100+0.000000000001))</f>
        <v>2.35130297529331</v>
      </c>
      <c r="AP948" s="1" cm="1">
        <f t="array" ref="AP948">SUMPRODUCT((N948:T948/100)^2)</f>
        <v>0.876011048712804</v>
      </c>
      <c r="AQ948" s="1" cm="1">
        <f t="array" ref="AQ948">1/SUMPRODUCT((N948:T948/100)^2)</f>
        <v>1.14153811355391</v>
      </c>
      <c r="AR948" s="1" t="s">
        <v>54</v>
      </c>
      <c r="AS948" s="6">
        <f t="shared" si="323"/>
        <v>0</v>
      </c>
      <c r="AT948" s="1">
        <v>899.85</v>
      </c>
      <c r="AU948" s="1">
        <v>3</v>
      </c>
      <c r="AV948" s="1">
        <v>0</v>
      </c>
      <c r="AW948" s="1">
        <v>449.85</v>
      </c>
      <c r="AX948" s="1">
        <v>16</v>
      </c>
      <c r="AY948" s="5">
        <f t="shared" si="324"/>
        <v>0</v>
      </c>
      <c r="AZ948" s="1">
        <f t="shared" si="325"/>
        <v>0</v>
      </c>
      <c r="BA948" s="1">
        <f t="shared" si="326"/>
        <v>7197.6</v>
      </c>
      <c r="BB948" s="1">
        <f t="shared" si="327"/>
        <v>450</v>
      </c>
      <c r="BC948" s="1" t="s">
        <v>51</v>
      </c>
      <c r="BD948" s="1">
        <v>264</v>
      </c>
      <c r="BE948" s="1" t="s">
        <v>52</v>
      </c>
      <c r="BF948" s="1" t="s">
        <v>52</v>
      </c>
      <c r="BG948" s="1">
        <v>38</v>
      </c>
      <c r="BH948" s="1">
        <f t="shared" si="328"/>
        <v>0.670915018628318</v>
      </c>
      <c r="BI948" s="1">
        <f t="shared" si="329"/>
        <v>0.771800126144815</v>
      </c>
    </row>
    <row r="949" spans="1:61">
      <c r="A949" s="1">
        <v>50</v>
      </c>
      <c r="B949" s="1" t="s">
        <v>53</v>
      </c>
      <c r="C949" s="1" t="str">
        <f>_xlfn.XLOOKUP(A949,All!$A:$A,All!$C:$C,"")</f>
        <v>Cu-Ni-Si</v>
      </c>
      <c r="D949" s="1">
        <v>0</v>
      </c>
      <c r="E949" s="1" t="s">
        <v>1344</v>
      </c>
      <c r="F949" s="1">
        <f t="shared" si="308"/>
        <v>95.935</v>
      </c>
      <c r="G949" s="1">
        <v>0</v>
      </c>
      <c r="H949" s="1">
        <v>0</v>
      </c>
      <c r="I949" s="1">
        <v>0</v>
      </c>
      <c r="J949" s="1">
        <v>3.3</v>
      </c>
      <c r="K949" s="1">
        <v>0.765</v>
      </c>
      <c r="L949" s="1">
        <v>0</v>
      </c>
      <c r="M949" s="1" t="s">
        <v>1345</v>
      </c>
      <c r="N949" s="1" cm="1">
        <f t="array" ref="N949">(F949/$F$4)/SUMPRODUCT($F949:$L949/$F$4:$L$4)*100</f>
        <v>94.7611259732344</v>
      </c>
      <c r="O949" s="1" cm="1">
        <f t="array" ref="O949">(G949/$G$4)/SUMPRODUCT($F949:$L949/$F$4:$L$4)*100</f>
        <v>0</v>
      </c>
      <c r="P949" s="1" cm="1">
        <f t="array" ref="P949">(H949/$H$4)/SUMPRODUCT($F949:$L949/$F$4:$L$4)*100</f>
        <v>0</v>
      </c>
      <c r="Q949" s="1" cm="1">
        <f t="array" ref="Q949">(I949/$I$4)/SUMPRODUCT($F949:$L949/$F$4:$L$4)*100</f>
        <v>0</v>
      </c>
      <c r="R949" s="1" cm="1">
        <f t="array" ref="R949">(J949/$J$4)/SUMPRODUCT($F949:$L949/$F$4:$L$4)*100</f>
        <v>3.52914077585296</v>
      </c>
      <c r="S949" s="1" cm="1">
        <f t="array" ref="S949">(K949/$K$4)/SUMPRODUCT($F949:$L949/$F$4:$L$4)*100</f>
        <v>1.70973325091266</v>
      </c>
      <c r="T949" s="1" cm="1">
        <f t="array" ref="T949">(L949/$L$4)/SUMPRODUCT($F949:$L949/$F$4:$L$4)*100</f>
        <v>0</v>
      </c>
      <c r="U949" s="1">
        <f t="shared" si="309"/>
        <v>100</v>
      </c>
      <c r="V949" s="1">
        <f t="shared" si="310"/>
        <v>4.31372549019608</v>
      </c>
      <c r="W949" s="1">
        <f t="shared" si="311"/>
        <v>4.065</v>
      </c>
      <c r="X949" s="1">
        <f t="shared" si="312"/>
        <v>2.5245</v>
      </c>
      <c r="Y949" s="1">
        <f t="shared" si="313"/>
        <v>0</v>
      </c>
      <c r="Z949" s="1">
        <f t="shared" si="314"/>
        <v>0</v>
      </c>
      <c r="AA949" s="1">
        <f t="shared" si="315"/>
        <v>0</v>
      </c>
      <c r="AB949" s="1">
        <f t="shared" si="316"/>
        <v>0</v>
      </c>
      <c r="AC949" s="1">
        <f t="shared" si="317"/>
        <v>0</v>
      </c>
      <c r="AD949" s="1">
        <f t="shared" si="318"/>
        <v>0</v>
      </c>
      <c r="AE949" s="1">
        <f t="shared" si="319"/>
        <v>0</v>
      </c>
      <c r="AF949" s="1">
        <f t="shared" si="320"/>
        <v>0</v>
      </c>
      <c r="AG949" s="1">
        <f t="shared" si="321"/>
        <v>0</v>
      </c>
      <c r="AH949" s="7">
        <f t="shared" si="322"/>
        <v>0.0523887402676561</v>
      </c>
      <c r="AI949" s="7" cm="1">
        <f t="array" ref="AI949">SQRT(SUMPRODUCT(N949:T949/100,(1-($N$4:$T$4/(SUMPRODUCT(N949:T949,$N$4:$T$4)/100)))^2))</f>
        <v>0.0180794750782352</v>
      </c>
      <c r="AJ949" s="7" cm="1">
        <f t="array" ref="AJ949">SUMPRODUCT(N949:T949,$N$3:$T$3)/100</f>
        <v>1.90035291407759</v>
      </c>
      <c r="AK949" s="7" cm="1">
        <f t="array" ref="AK949">SUMPRODUCT(N949:T949/100,($N$3:$T$3-(SUMPRODUCT(N949:T949,$N$3:$T$3)/100))^2)</f>
        <v>3.40459242969508e-6</v>
      </c>
      <c r="AL949" s="7" cm="1">
        <f t="array" ref="AL949">SUMPRODUCT(N949:T949/100,($N$2:$T$2-(SUMPRODUCT(N949:T949,$N$2:$T$2)/100))^2)</f>
        <v>0.849044152012419</v>
      </c>
      <c r="AM949" s="7" cm="1">
        <f t="array" ref="AM949">SUMPRODUCT(N949:T949,$N$2:$T$2)/100</f>
        <v>10.8450272646776</v>
      </c>
      <c r="AN949" s="1" cm="1">
        <f t="array" ref="AN949">SUMPRODUCT(N949:T949,$N$1:$T$1)/100</f>
        <v>1103.32275098746</v>
      </c>
      <c r="AO949" s="1" cm="1">
        <f t="array" ref="AO949">-8.314*SUMPRODUCT((N949:T949/100)*LN(N949:T949/100+0.000000000001))</f>
        <v>1.98352567017513</v>
      </c>
      <c r="AP949" s="1" cm="1">
        <f t="array" ref="AP949">SUMPRODUCT((N949:T949/100)^2)</f>
        <v>0.899504901812026</v>
      </c>
      <c r="AQ949" s="1" cm="1">
        <f t="array" ref="AQ949">1/SUMPRODUCT((N949:T949/100)^2)</f>
        <v>1.11172267987148</v>
      </c>
      <c r="AR949" s="1" t="s">
        <v>55</v>
      </c>
      <c r="AS949" s="6">
        <f t="shared" si="323"/>
        <v>2</v>
      </c>
      <c r="AT949" s="1">
        <v>899.85</v>
      </c>
      <c r="AU949" s="1">
        <v>1</v>
      </c>
      <c r="AV949" s="1">
        <v>45</v>
      </c>
      <c r="AW949" s="1">
        <v>349.85</v>
      </c>
      <c r="AX949" s="1">
        <v>1</v>
      </c>
      <c r="AY949" s="5">
        <f t="shared" si="324"/>
        <v>157.4325</v>
      </c>
      <c r="AZ949" s="1">
        <f t="shared" si="325"/>
        <v>0.45</v>
      </c>
      <c r="BA949" s="1">
        <f t="shared" si="326"/>
        <v>349.85</v>
      </c>
      <c r="BB949" s="1">
        <f t="shared" si="327"/>
        <v>550</v>
      </c>
      <c r="BC949" s="1" t="s">
        <v>56</v>
      </c>
      <c r="BD949" s="1">
        <v>290</v>
      </c>
      <c r="BE949" s="1" t="s">
        <v>638</v>
      </c>
      <c r="BF949" s="1" t="s">
        <v>639</v>
      </c>
      <c r="BG949" s="1">
        <v>38</v>
      </c>
      <c r="BH949" s="1">
        <f t="shared" si="328"/>
        <v>1.00529907015101</v>
      </c>
      <c r="BI949" s="1">
        <f t="shared" si="329"/>
        <v>0.736439137486459</v>
      </c>
    </row>
    <row r="950" spans="1:61">
      <c r="A950" s="1">
        <v>318</v>
      </c>
      <c r="B950" s="1" t="s">
        <v>65</v>
      </c>
      <c r="C950" s="1" t="str">
        <f>_xlfn.XLOOKUP(A950,All!$A:$A,All!$C:$C,"")</f>
        <v>Cu-Ni-Si</v>
      </c>
      <c r="D950" s="1">
        <v>0</v>
      </c>
      <c r="E950" s="1" t="s">
        <v>1344</v>
      </c>
      <c r="F950" s="1">
        <f t="shared" si="308"/>
        <v>98.39</v>
      </c>
      <c r="G950" s="1">
        <v>0</v>
      </c>
      <c r="H950" s="1">
        <v>0</v>
      </c>
      <c r="I950" s="1">
        <v>0</v>
      </c>
      <c r="J950" s="1">
        <v>1.39</v>
      </c>
      <c r="K950" s="1">
        <v>0.22</v>
      </c>
      <c r="L950" s="1">
        <v>0</v>
      </c>
      <c r="M950" s="1" t="s">
        <v>1345</v>
      </c>
      <c r="N950" s="1" cm="1">
        <f t="array" ref="N950">(F950/$F$4)/SUMPRODUCT($F950:$L950/$F$4:$L$4)*100</f>
        <v>98.0051237762164</v>
      </c>
      <c r="O950" s="1" cm="1">
        <f t="array" ref="O950">(G950/$G$4)/SUMPRODUCT($F950:$L950/$F$4:$L$4)*100</f>
        <v>0</v>
      </c>
      <c r="P950" s="1" cm="1">
        <f t="array" ref="P950">(H950/$H$4)/SUMPRODUCT($F950:$L950/$F$4:$L$4)*100</f>
        <v>0</v>
      </c>
      <c r="Q950" s="1" cm="1">
        <f t="array" ref="Q950">(I950/$I$4)/SUMPRODUCT($F950:$L950/$F$4:$L$4)*100</f>
        <v>0</v>
      </c>
      <c r="R950" s="1" cm="1">
        <f t="array" ref="R950">(J950/$J$4)/SUMPRODUCT($F950:$L950/$F$4:$L$4)*100</f>
        <v>1.49904452046857</v>
      </c>
      <c r="S950" s="1" cm="1">
        <f t="array" ref="S950">(K950/$K$4)/SUMPRODUCT($F950:$L950/$F$4:$L$4)*100</f>
        <v>0.495831703315079</v>
      </c>
      <c r="T950" s="1" cm="1">
        <f t="array" ref="T950">(L950/$L$4)/SUMPRODUCT($F950:$L950/$F$4:$L$4)*100</f>
        <v>0</v>
      </c>
      <c r="U950" s="1">
        <f t="shared" si="309"/>
        <v>100</v>
      </c>
      <c r="V950" s="1">
        <f t="shared" si="310"/>
        <v>6.31818181818182</v>
      </c>
      <c r="W950" s="1">
        <f t="shared" si="311"/>
        <v>1.61</v>
      </c>
      <c r="X950" s="1">
        <f t="shared" si="312"/>
        <v>0.3058</v>
      </c>
      <c r="Y950" s="1">
        <f t="shared" si="313"/>
        <v>0</v>
      </c>
      <c r="Z950" s="1">
        <f t="shared" si="314"/>
        <v>0</v>
      </c>
      <c r="AA950" s="1">
        <f t="shared" si="315"/>
        <v>0</v>
      </c>
      <c r="AB950" s="1">
        <f t="shared" si="316"/>
        <v>0</v>
      </c>
      <c r="AC950" s="1">
        <f t="shared" si="317"/>
        <v>0</v>
      </c>
      <c r="AD950" s="1">
        <f t="shared" si="318"/>
        <v>0</v>
      </c>
      <c r="AE950" s="1">
        <f t="shared" si="319"/>
        <v>0</v>
      </c>
      <c r="AF950" s="1">
        <f t="shared" si="320"/>
        <v>0</v>
      </c>
      <c r="AG950" s="1">
        <f t="shared" si="321"/>
        <v>0</v>
      </c>
      <c r="AH950" s="7">
        <f t="shared" si="322"/>
        <v>0.0199487622378363</v>
      </c>
      <c r="AI950" s="7" cm="1">
        <f t="array" ref="AI950">SQRT(SUMPRODUCT(N950:T950/100,(1-($N$4:$T$4/(SUMPRODUCT(N950:T950,$N$4:$T$4)/100)))^2))</f>
        <v>0.0100527223125971</v>
      </c>
      <c r="AJ950" s="7" cm="1">
        <f t="array" ref="AJ950">SUMPRODUCT(N950:T950,$N$3:$T$3)/100</f>
        <v>1.90014990445205</v>
      </c>
      <c r="AK950" s="7" cm="1">
        <f t="array" ref="AK950">SUMPRODUCT(N950:T950/100,($N$3:$T$3-(SUMPRODUCT(N950:T950,$N$3:$T$3)/100))^2)</f>
        <v>1.4765731757251e-6</v>
      </c>
      <c r="AL950" s="7" cm="1">
        <f t="array" ref="AL950">SUMPRODUCT(N950:T950/100,($N$2:$T$2-(SUMPRODUCT(N950:T950,$N$2:$T$2)/100))^2)</f>
        <v>0.255478022582279</v>
      </c>
      <c r="AM950" s="7" cm="1">
        <f t="array" ref="AM950">SUMPRODUCT(N950:T950,$N$2:$T$2)/100</f>
        <v>10.9503013355633</v>
      </c>
      <c r="AN950" s="1" cm="1">
        <f t="array" ref="AN950">SUMPRODUCT(N950:T950,$N$1:$T$1)/100</f>
        <v>1091.80533155929</v>
      </c>
      <c r="AO950" s="1" cm="1">
        <f t="array" ref="AO950">-8.314*SUMPRODUCT((N950:T950/100)*LN(N950:T950/100+0.000000000001))</f>
        <v>0.906439634765278</v>
      </c>
      <c r="AP950" s="1" cm="1">
        <f t="array" ref="AP950">SUMPRODUCT((N950:T950/100)^2)</f>
        <v>0.960749726994385</v>
      </c>
      <c r="AQ950" s="1" cm="1">
        <f t="array" ref="AQ950">1/SUMPRODUCT((N950:T950/100)^2)</f>
        <v>1.04085379563771</v>
      </c>
      <c r="AR950" s="1" t="s">
        <v>54</v>
      </c>
      <c r="AS950" s="6">
        <f t="shared" si="323"/>
        <v>0</v>
      </c>
      <c r="AT950" s="1">
        <v>949.85</v>
      </c>
      <c r="AU950" s="1">
        <v>1</v>
      </c>
      <c r="AV950" s="1">
        <v>0</v>
      </c>
      <c r="AW950" s="1">
        <v>499.85</v>
      </c>
      <c r="AX950" s="1">
        <v>1</v>
      </c>
      <c r="AY950" s="5">
        <f t="shared" si="324"/>
        <v>0</v>
      </c>
      <c r="AZ950" s="1">
        <f t="shared" si="325"/>
        <v>0</v>
      </c>
      <c r="BA950" s="1">
        <f t="shared" si="326"/>
        <v>499.85</v>
      </c>
      <c r="BB950" s="1">
        <f t="shared" si="327"/>
        <v>450</v>
      </c>
      <c r="BC950" s="1" t="s">
        <v>51</v>
      </c>
      <c r="BD950" s="1">
        <v>70</v>
      </c>
      <c r="BE950" s="1" t="s">
        <v>52</v>
      </c>
      <c r="BF950" s="1" t="s">
        <v>52</v>
      </c>
      <c r="BG950" s="1">
        <v>38</v>
      </c>
      <c r="BH950" s="1">
        <f t="shared" si="328"/>
        <v>-1.82410444273332</v>
      </c>
      <c r="BI950" s="1">
        <f t="shared" si="329"/>
        <v>1.18119272473377</v>
      </c>
    </row>
    <row r="951" spans="1:61">
      <c r="A951" s="1">
        <v>144</v>
      </c>
      <c r="B951" s="1" t="s">
        <v>53</v>
      </c>
      <c r="C951" s="1" t="str">
        <f>_xlfn.XLOOKUP(A951,All!$A:$A,All!$C:$C,"")</f>
        <v>Cu-Ni-Si</v>
      </c>
      <c r="D951" s="1">
        <v>0</v>
      </c>
      <c r="E951" s="1" t="s">
        <v>1344</v>
      </c>
      <c r="F951" s="1">
        <f t="shared" si="308"/>
        <v>96.295</v>
      </c>
      <c r="G951" s="1">
        <v>0</v>
      </c>
      <c r="H951" s="1">
        <v>0</v>
      </c>
      <c r="I951" s="1">
        <v>0</v>
      </c>
      <c r="J951" s="1">
        <v>3.3</v>
      </c>
      <c r="K951" s="1">
        <v>0.405</v>
      </c>
      <c r="L951" s="1">
        <v>0</v>
      </c>
      <c r="M951" s="1" t="s">
        <v>1345</v>
      </c>
      <c r="N951" s="1" cm="1">
        <f t="array" ref="N951">(F951/$F$4)/SUMPRODUCT($F951:$L951/$F$4:$L$4)*100</f>
        <v>95.5457072039018</v>
      </c>
      <c r="O951" s="1" cm="1">
        <f t="array" ref="O951">(G951/$G$4)/SUMPRODUCT($F951:$L951/$F$4:$L$4)*100</f>
        <v>0</v>
      </c>
      <c r="P951" s="1" cm="1">
        <f t="array" ref="P951">(H951/$H$4)/SUMPRODUCT($F951:$L951/$F$4:$L$4)*100</f>
        <v>0</v>
      </c>
      <c r="Q951" s="1" cm="1">
        <f t="array" ref="Q951">(I951/$I$4)/SUMPRODUCT($F951:$L951/$F$4:$L$4)*100</f>
        <v>0</v>
      </c>
      <c r="R951" s="1" cm="1">
        <f t="array" ref="R951">(J951/$J$4)/SUMPRODUCT($F951:$L951/$F$4:$L$4)*100</f>
        <v>3.54505756545054</v>
      </c>
      <c r="S951" s="1" cm="1">
        <f t="array" ref="S951">(K951/$K$4)/SUMPRODUCT($F951:$L951/$F$4:$L$4)*100</f>
        <v>0.90923523064766</v>
      </c>
      <c r="T951" s="1" cm="1">
        <f t="array" ref="T951">(L951/$L$4)/SUMPRODUCT($F951:$L951/$F$4:$L$4)*100</f>
        <v>0</v>
      </c>
      <c r="U951" s="1">
        <f t="shared" si="309"/>
        <v>100</v>
      </c>
      <c r="V951" s="1">
        <f t="shared" si="310"/>
        <v>8.14814814814815</v>
      </c>
      <c r="W951" s="1">
        <f t="shared" si="311"/>
        <v>3.705</v>
      </c>
      <c r="X951" s="1">
        <f t="shared" si="312"/>
        <v>1.3365</v>
      </c>
      <c r="Y951" s="1">
        <f t="shared" si="313"/>
        <v>0</v>
      </c>
      <c r="Z951" s="1">
        <f t="shared" si="314"/>
        <v>0</v>
      </c>
      <c r="AA951" s="1">
        <f t="shared" si="315"/>
        <v>0</v>
      </c>
      <c r="AB951" s="1">
        <f t="shared" si="316"/>
        <v>0</v>
      </c>
      <c r="AC951" s="1">
        <f t="shared" si="317"/>
        <v>0</v>
      </c>
      <c r="AD951" s="1">
        <f t="shared" si="318"/>
        <v>0</v>
      </c>
      <c r="AE951" s="1">
        <f t="shared" si="319"/>
        <v>0</v>
      </c>
      <c r="AF951" s="1">
        <f t="shared" si="320"/>
        <v>0</v>
      </c>
      <c r="AG951" s="1">
        <f t="shared" si="321"/>
        <v>0</v>
      </c>
      <c r="AH951" s="7">
        <f t="shared" si="322"/>
        <v>0.0445429279609822</v>
      </c>
      <c r="AI951" s="7" cm="1">
        <f t="array" ref="AI951">SQRT(SUMPRODUCT(N951:T951/100,(1-($N$4:$T$4/(SUMPRODUCT(N951:T951,$N$4:$T$4)/100)))^2))</f>
        <v>0.0138029450662868</v>
      </c>
      <c r="AJ951" s="7" cm="1">
        <f t="array" ref="AJ951">SUMPRODUCT(N951:T951,$N$3:$T$3)/100</f>
        <v>1.90035450575654</v>
      </c>
      <c r="AK951" s="7" cm="1">
        <f t="array" ref="AK951">SUMPRODUCT(N951:T951/100,($N$3:$T$3-(SUMPRODUCT(N951:T951,$N$3:$T$3)/100))^2)</f>
        <v>3.41938323402697e-6</v>
      </c>
      <c r="AL951" s="7" cm="1">
        <f t="array" ref="AL951">SUMPRODUCT(N951:T951/100,($N$2:$T$2-(SUMPRODUCT(N951:T951,$N$2:$T$2)/100))^2)</f>
        <v>0.471155614978379</v>
      </c>
      <c r="AM951" s="7" cm="1">
        <f t="array" ref="AM951">SUMPRODUCT(N951:T951,$N$2:$T$2)/100</f>
        <v>10.9009029582002</v>
      </c>
      <c r="AN951" s="1" cm="1">
        <f t="array" ref="AN951">SUMPRODUCT(N951:T951,$N$1:$T$1)/100</f>
        <v>1100.74502321362</v>
      </c>
      <c r="AO951" s="1" cm="1">
        <f t="array" ref="AO951">-8.314*SUMPRODUCT((N951:T951/100)*LN(N951:T951/100+0.000000000001))</f>
        <v>1.70157739028586</v>
      </c>
      <c r="AP951" s="1" cm="1">
        <f t="array" ref="AP951">SUMPRODUCT((N951:T951/100)^2)</f>
        <v>0.914237630694074</v>
      </c>
      <c r="AQ951" s="1" cm="1">
        <f t="array" ref="AQ951">1/SUMPRODUCT((N951:T951/100)^2)</f>
        <v>1.09380752490008</v>
      </c>
      <c r="AR951" s="1" t="s">
        <v>54</v>
      </c>
      <c r="AS951" s="6">
        <f t="shared" si="323"/>
        <v>0</v>
      </c>
      <c r="AT951" s="1">
        <v>899.85</v>
      </c>
      <c r="AU951" s="1">
        <v>1</v>
      </c>
      <c r="AV951" s="1">
        <v>0</v>
      </c>
      <c r="AW951" s="1">
        <v>499.85</v>
      </c>
      <c r="AX951" s="1">
        <v>8</v>
      </c>
      <c r="AY951" s="5">
        <f t="shared" si="324"/>
        <v>0</v>
      </c>
      <c r="AZ951" s="1">
        <f t="shared" si="325"/>
        <v>0</v>
      </c>
      <c r="BA951" s="1">
        <f t="shared" si="326"/>
        <v>3998.8</v>
      </c>
      <c r="BB951" s="1">
        <f t="shared" si="327"/>
        <v>400</v>
      </c>
      <c r="BC951" s="1" t="s">
        <v>51</v>
      </c>
      <c r="BD951" s="1">
        <v>132</v>
      </c>
      <c r="BE951" s="1" t="s">
        <v>52</v>
      </c>
      <c r="BF951" s="1" t="s">
        <v>52</v>
      </c>
      <c r="BG951" s="1">
        <v>37</v>
      </c>
      <c r="BH951" s="1">
        <f t="shared" si="328"/>
        <v>-1.02672708910228</v>
      </c>
      <c r="BI951" s="1">
        <f t="shared" si="329"/>
        <v>1.03909437030581</v>
      </c>
    </row>
    <row r="952" spans="1:61">
      <c r="A952" s="1">
        <v>34</v>
      </c>
      <c r="B952" s="1" t="s">
        <v>53</v>
      </c>
      <c r="C952" s="1" t="str">
        <f>_xlfn.XLOOKUP(A952,All!$A:$A,All!$C:$C,"")</f>
        <v>Cu-Ni-Si</v>
      </c>
      <c r="D952" s="1">
        <v>0</v>
      </c>
      <c r="E952" s="1" t="s">
        <v>1344</v>
      </c>
      <c r="F952" s="1">
        <f t="shared" si="308"/>
        <v>96.215</v>
      </c>
      <c r="G952" s="1">
        <v>0</v>
      </c>
      <c r="H952" s="1">
        <v>0</v>
      </c>
      <c r="I952" s="1">
        <v>0</v>
      </c>
      <c r="J952" s="1">
        <v>3.3</v>
      </c>
      <c r="K952" s="1">
        <v>0.485</v>
      </c>
      <c r="L952" s="1">
        <v>0</v>
      </c>
      <c r="M952" s="1" t="s">
        <v>1345</v>
      </c>
      <c r="N952" s="1" cm="1">
        <f t="array" ref="N952">(F952/$F$4)/SUMPRODUCT($F952:$L952/$F$4:$L$4)*100</f>
        <v>95.3707448317425</v>
      </c>
      <c r="O952" s="1" cm="1">
        <f t="array" ref="O952">(G952/$G$4)/SUMPRODUCT($F952:$L952/$F$4:$L$4)*100</f>
        <v>0</v>
      </c>
      <c r="P952" s="1" cm="1">
        <f t="array" ref="P952">(H952/$H$4)/SUMPRODUCT($F952:$L952/$F$4:$L$4)*100</f>
        <v>0</v>
      </c>
      <c r="Q952" s="1" cm="1">
        <f t="array" ref="Q952">(I952/$I$4)/SUMPRODUCT($F952:$L952/$F$4:$L$4)*100</f>
        <v>0</v>
      </c>
      <c r="R952" s="1" cm="1">
        <f t="array" ref="R952">(J952/$J$4)/SUMPRODUCT($F952:$L952/$F$4:$L$4)*100</f>
        <v>3.54150810599842</v>
      </c>
      <c r="S952" s="1" cm="1">
        <f t="array" ref="S952">(K952/$K$4)/SUMPRODUCT($F952:$L952/$F$4:$L$4)*100</f>
        <v>1.08774706225907</v>
      </c>
      <c r="T952" s="1" cm="1">
        <f t="array" ref="T952">(L952/$L$4)/SUMPRODUCT($F952:$L952/$F$4:$L$4)*100</f>
        <v>0</v>
      </c>
      <c r="U952" s="1">
        <f t="shared" si="309"/>
        <v>100</v>
      </c>
      <c r="V952" s="1">
        <f t="shared" si="310"/>
        <v>6.80412371134021</v>
      </c>
      <c r="W952" s="1">
        <f t="shared" si="311"/>
        <v>3.785</v>
      </c>
      <c r="X952" s="1">
        <f t="shared" si="312"/>
        <v>1.6005</v>
      </c>
      <c r="Y952" s="1">
        <f t="shared" si="313"/>
        <v>0</v>
      </c>
      <c r="Z952" s="1">
        <f t="shared" si="314"/>
        <v>0</v>
      </c>
      <c r="AA952" s="1">
        <f t="shared" si="315"/>
        <v>0</v>
      </c>
      <c r="AB952" s="1">
        <f t="shared" si="316"/>
        <v>0</v>
      </c>
      <c r="AC952" s="1">
        <f t="shared" si="317"/>
        <v>0</v>
      </c>
      <c r="AD952" s="1">
        <f t="shared" si="318"/>
        <v>0</v>
      </c>
      <c r="AE952" s="1">
        <f t="shared" si="319"/>
        <v>0</v>
      </c>
      <c r="AF952" s="1">
        <f t="shared" si="320"/>
        <v>0</v>
      </c>
      <c r="AG952" s="1">
        <f t="shared" si="321"/>
        <v>0</v>
      </c>
      <c r="AH952" s="7">
        <f t="shared" si="322"/>
        <v>0.046292551682575</v>
      </c>
      <c r="AI952" s="7" cm="1">
        <f t="array" ref="AI952">SQRT(SUMPRODUCT(N952:T952/100,(1-($N$4:$T$4/(SUMPRODUCT(N952:T952,$N$4:$T$4)/100)))^2))</f>
        <v>0.0148684752979705</v>
      </c>
      <c r="AJ952" s="7" cm="1">
        <f t="array" ref="AJ952">SUMPRODUCT(N952:T952,$N$3:$T$3)/100</f>
        <v>1.9003541508106</v>
      </c>
      <c r="AK952" s="7" cm="1">
        <f t="array" ref="AK952">SUMPRODUCT(N952:T952/100,($N$3:$T$3-(SUMPRODUCT(N952:T952,$N$3:$T$3)/100))^2)</f>
        <v>3.4160853093499e-6</v>
      </c>
      <c r="AL952" s="7" cm="1">
        <f t="array" ref="AL952">SUMPRODUCT(N952:T952/100,($N$2:$T$2-(SUMPRODUCT(N952:T952,$N$2:$T$2)/100))^2)</f>
        <v>0.555966093556751</v>
      </c>
      <c r="AM952" s="7" cm="1">
        <f t="array" ref="AM952">SUMPRODUCT(N952:T952,$N$2:$T$2)/100</f>
        <v>10.8884426245819</v>
      </c>
      <c r="AN952" s="1" cm="1">
        <f t="array" ref="AN952">SUMPRODUCT(N952:T952,$N$1:$T$1)/100</f>
        <v>1101.31985899667</v>
      </c>
      <c r="AO952" s="1" cm="1">
        <f t="array" ref="AO952">-8.314*SUMPRODUCT((N952:T952/100)*LN(N952:T952/100+0.000000000001))</f>
        <v>1.76830531226355</v>
      </c>
      <c r="AP952" s="1" cm="1">
        <f t="array" ref="AP952">SUMPRODUCT((N952:T952/100)^2)</f>
        <v>0.910930444309765</v>
      </c>
      <c r="AQ952" s="1" cm="1">
        <f t="array" ref="AQ952">1/SUMPRODUCT((N952:T952/100)^2)</f>
        <v>1.09777865724723</v>
      </c>
      <c r="AR952" s="1" t="s">
        <v>54</v>
      </c>
      <c r="AS952" s="6">
        <f t="shared" si="323"/>
        <v>0</v>
      </c>
      <c r="AT952" s="1">
        <v>899.85</v>
      </c>
      <c r="AU952" s="1">
        <v>1</v>
      </c>
      <c r="AV952" s="1">
        <v>0</v>
      </c>
      <c r="AW952" s="1">
        <v>499.85</v>
      </c>
      <c r="AX952" s="1">
        <v>1</v>
      </c>
      <c r="AY952" s="5">
        <f t="shared" si="324"/>
        <v>0</v>
      </c>
      <c r="AZ952" s="1">
        <f t="shared" si="325"/>
        <v>0</v>
      </c>
      <c r="BA952" s="1">
        <f t="shared" si="326"/>
        <v>499.85</v>
      </c>
      <c r="BB952" s="1">
        <f t="shared" si="327"/>
        <v>400</v>
      </c>
      <c r="BC952" s="1" t="s">
        <v>51</v>
      </c>
      <c r="BD952" s="1">
        <v>148</v>
      </c>
      <c r="BE952" s="1" t="s">
        <v>52</v>
      </c>
      <c r="BF952" s="1" t="s">
        <v>52</v>
      </c>
      <c r="BG952" s="1">
        <v>37</v>
      </c>
      <c r="BH952" s="1">
        <f t="shared" si="328"/>
        <v>-0.820952288165237</v>
      </c>
      <c r="BI952" s="1">
        <f t="shared" si="329"/>
        <v>1.00281893894957</v>
      </c>
    </row>
    <row r="953" spans="1:61">
      <c r="A953" s="1">
        <v>69</v>
      </c>
      <c r="B953" s="1" t="s">
        <v>53</v>
      </c>
      <c r="C953" s="1" t="str">
        <f>_xlfn.XLOOKUP(A953,All!$A:$A,All!$C:$C,"")</f>
        <v>Cu-Ni-Si</v>
      </c>
      <c r="D953" s="1">
        <v>0</v>
      </c>
      <c r="E953" s="1" t="s">
        <v>1344</v>
      </c>
      <c r="F953" s="1">
        <f t="shared" si="308"/>
        <v>96.255</v>
      </c>
      <c r="G953" s="1">
        <v>0</v>
      </c>
      <c r="H953" s="1">
        <v>0</v>
      </c>
      <c r="I953" s="1">
        <v>0</v>
      </c>
      <c r="J953" s="1">
        <v>3.3</v>
      </c>
      <c r="K953" s="1">
        <v>0.445</v>
      </c>
      <c r="L953" s="1">
        <v>0</v>
      </c>
      <c r="M953" s="1" t="s">
        <v>1345</v>
      </c>
      <c r="N953" s="1" cm="1">
        <f t="array" ref="N953">(F953/$F$4)/SUMPRODUCT($F953:$L953/$F$4:$L$4)*100</f>
        <v>95.4581822009809</v>
      </c>
      <c r="O953" s="1" cm="1">
        <f t="array" ref="O953">(G953/$G$4)/SUMPRODUCT($F953:$L953/$F$4:$L$4)*100</f>
        <v>0</v>
      </c>
      <c r="P953" s="1" cm="1">
        <f t="array" ref="P953">(H953/$H$4)/SUMPRODUCT($F953:$L953/$F$4:$L$4)*100</f>
        <v>0</v>
      </c>
      <c r="Q953" s="1" cm="1">
        <f t="array" ref="Q953">(I953/$I$4)/SUMPRODUCT($F953:$L953/$F$4:$L$4)*100</f>
        <v>0</v>
      </c>
      <c r="R953" s="1" cm="1">
        <f t="array" ref="R953">(J953/$J$4)/SUMPRODUCT($F953:$L953/$F$4:$L$4)*100</f>
        <v>3.54328194681277</v>
      </c>
      <c r="S953" s="1" cm="1">
        <f t="array" ref="S953">(K953/$K$4)/SUMPRODUCT($F953:$L953/$F$4:$L$4)*100</f>
        <v>0.998535852206295</v>
      </c>
      <c r="T953" s="1" cm="1">
        <f t="array" ref="T953">(L953/$L$4)/SUMPRODUCT($F953:$L953/$F$4:$L$4)*100</f>
        <v>0</v>
      </c>
      <c r="U953" s="1">
        <f t="shared" si="309"/>
        <v>100</v>
      </c>
      <c r="V953" s="1">
        <f t="shared" si="310"/>
        <v>7.41573033707865</v>
      </c>
      <c r="W953" s="1">
        <f t="shared" si="311"/>
        <v>3.745</v>
      </c>
      <c r="X953" s="1">
        <f t="shared" si="312"/>
        <v>1.4685</v>
      </c>
      <c r="Y953" s="1">
        <f t="shared" si="313"/>
        <v>0</v>
      </c>
      <c r="Z953" s="1">
        <f t="shared" si="314"/>
        <v>0</v>
      </c>
      <c r="AA953" s="1">
        <f t="shared" si="315"/>
        <v>0</v>
      </c>
      <c r="AB953" s="1">
        <f t="shared" si="316"/>
        <v>0</v>
      </c>
      <c r="AC953" s="1">
        <f t="shared" si="317"/>
        <v>0</v>
      </c>
      <c r="AD953" s="1">
        <f t="shared" si="318"/>
        <v>0</v>
      </c>
      <c r="AE953" s="1">
        <f t="shared" si="319"/>
        <v>0</v>
      </c>
      <c r="AF953" s="1">
        <f t="shared" si="320"/>
        <v>0</v>
      </c>
      <c r="AG953" s="1">
        <f t="shared" si="321"/>
        <v>0</v>
      </c>
      <c r="AH953" s="7">
        <f t="shared" si="322"/>
        <v>0.0454181779901907</v>
      </c>
      <c r="AI953" s="7" cm="1">
        <f t="array" ref="AI953">SQRT(SUMPRODUCT(N953:T953/100,(1-($N$4:$T$4/(SUMPRODUCT(N953:T953,$N$4:$T$4)/100)))^2))</f>
        <v>0.0143462348631035</v>
      </c>
      <c r="AJ953" s="7" cm="1">
        <f t="array" ref="AJ953">SUMPRODUCT(N953:T953,$N$3:$T$3)/100</f>
        <v>1.90035432819468</v>
      </c>
      <c r="AK953" s="7" cm="1">
        <f t="array" ref="AK953">SUMPRODUCT(N953:T953/100,($N$3:$T$3-(SUMPRODUCT(N953:T953,$N$3:$T$3)/100))^2)</f>
        <v>3.41773347726668e-6</v>
      </c>
      <c r="AL953" s="7" cm="1">
        <f t="array" ref="AL953">SUMPRODUCT(N953:T953/100,($N$2:$T$2-(SUMPRODUCT(N953:T953,$N$2:$T$2)/100))^2)</f>
        <v>0.513620908816144</v>
      </c>
      <c r="AM953" s="7" cm="1">
        <f t="array" ref="AM953">SUMPRODUCT(N953:T953,$N$2:$T$2)/100</f>
        <v>10.8946696708774</v>
      </c>
      <c r="AN953" s="1" cm="1">
        <f t="array" ref="AN953">SUMPRODUCT(N953:T953,$N$1:$T$1)/100</f>
        <v>1101.0325850646</v>
      </c>
      <c r="AO953" s="1" cm="1">
        <f t="array" ref="AO953">-8.314*SUMPRODUCT((N953:T953/100)*LN(N953:T953/100+0.000000000001))</f>
        <v>1.73529354285227</v>
      </c>
      <c r="AP953" s="1" cm="1">
        <f t="array" ref="AP953">SUMPRODUCT((N953:T953/100)^2)</f>
        <v>0.912581646991842</v>
      </c>
      <c r="AQ953" s="1" cm="1">
        <f t="array" ref="AQ953">1/SUMPRODUCT((N953:T953/100)^2)</f>
        <v>1.09579236367104</v>
      </c>
      <c r="AR953" s="1" t="s">
        <v>54</v>
      </c>
      <c r="AS953" s="6">
        <f t="shared" si="323"/>
        <v>0</v>
      </c>
      <c r="AT953" s="1">
        <v>899.85</v>
      </c>
      <c r="AU953" s="1">
        <v>1</v>
      </c>
      <c r="AV953" s="1">
        <v>0</v>
      </c>
      <c r="AW953" s="1">
        <v>499.85</v>
      </c>
      <c r="AX953" s="1">
        <v>2</v>
      </c>
      <c r="AY953" s="5">
        <f t="shared" si="324"/>
        <v>0</v>
      </c>
      <c r="AZ953" s="1">
        <f t="shared" si="325"/>
        <v>0</v>
      </c>
      <c r="BA953" s="1">
        <f t="shared" si="326"/>
        <v>999.7</v>
      </c>
      <c r="BB953" s="1">
        <f t="shared" si="327"/>
        <v>400</v>
      </c>
      <c r="BC953" s="1" t="s">
        <v>51</v>
      </c>
      <c r="BD953" s="1">
        <v>171</v>
      </c>
      <c r="BE953" s="1" t="s">
        <v>52</v>
      </c>
      <c r="BF953" s="1" t="s">
        <v>52</v>
      </c>
      <c r="BG953" s="1">
        <v>37</v>
      </c>
      <c r="BH953" s="1">
        <f t="shared" si="328"/>
        <v>-0.525151011818239</v>
      </c>
      <c r="BI953" s="1">
        <f t="shared" si="329"/>
        <v>0.952684962682573</v>
      </c>
    </row>
    <row r="954" spans="1:61">
      <c r="A954" s="1">
        <v>123</v>
      </c>
      <c r="B954" s="1" t="s">
        <v>1347</v>
      </c>
      <c r="C954" s="1" t="str">
        <f>_xlfn.XLOOKUP(A954,All!$A:$A,All!$C:$C,"")</f>
        <v>Cu-Ni-Si</v>
      </c>
      <c r="D954" s="1">
        <v>0</v>
      </c>
      <c r="E954" s="1" t="s">
        <v>1344</v>
      </c>
      <c r="F954" s="1">
        <f t="shared" si="308"/>
        <v>96.6</v>
      </c>
      <c r="G954" s="1">
        <v>0</v>
      </c>
      <c r="H954" s="1">
        <v>0</v>
      </c>
      <c r="I954" s="1">
        <v>0</v>
      </c>
      <c r="J954" s="1">
        <v>2.8</v>
      </c>
      <c r="K954" s="1">
        <v>0.6</v>
      </c>
      <c r="L954" s="1">
        <v>0</v>
      </c>
      <c r="M954" s="1" t="s">
        <v>1345</v>
      </c>
      <c r="N954" s="1" cm="1">
        <f t="array" ref="N954">(F954/$F$4)/SUMPRODUCT($F954:$L954/$F$4:$L$4)*100</f>
        <v>95.6538918382656</v>
      </c>
      <c r="O954" s="1" cm="1">
        <f t="array" ref="O954">(G954/$G$4)/SUMPRODUCT($F954:$L954/$F$4:$L$4)*100</f>
        <v>0</v>
      </c>
      <c r="P954" s="1" cm="1">
        <f t="array" ref="P954">(H954/$H$4)/SUMPRODUCT($F954:$L954/$F$4:$L$4)*100</f>
        <v>0</v>
      </c>
      <c r="Q954" s="1" cm="1">
        <f t="array" ref="Q954">(I954/$I$4)/SUMPRODUCT($F954:$L954/$F$4:$L$4)*100</f>
        <v>0</v>
      </c>
      <c r="R954" s="1" cm="1">
        <f t="array" ref="R954">(J954/$J$4)/SUMPRODUCT($F954:$L954/$F$4:$L$4)*100</f>
        <v>3.00182561866594</v>
      </c>
      <c r="S954" s="1" cm="1">
        <f t="array" ref="S954">(K954/$K$4)/SUMPRODUCT($F954:$L954/$F$4:$L$4)*100</f>
        <v>1.34428254306844</v>
      </c>
      <c r="T954" s="1" cm="1">
        <f t="array" ref="T954">(L954/$L$4)/SUMPRODUCT($F954:$L954/$F$4:$L$4)*100</f>
        <v>0</v>
      </c>
      <c r="U954" s="1">
        <f t="shared" si="309"/>
        <v>100</v>
      </c>
      <c r="V954" s="1">
        <f t="shared" si="310"/>
        <v>4.66666666666667</v>
      </c>
      <c r="W954" s="1">
        <f t="shared" si="311"/>
        <v>3.4</v>
      </c>
      <c r="X954" s="1">
        <f t="shared" si="312"/>
        <v>1.68</v>
      </c>
      <c r="Y954" s="1">
        <f t="shared" si="313"/>
        <v>0</v>
      </c>
      <c r="Z954" s="1">
        <f t="shared" si="314"/>
        <v>0</v>
      </c>
      <c r="AA954" s="1">
        <f t="shared" si="315"/>
        <v>0</v>
      </c>
      <c r="AB954" s="1">
        <f t="shared" si="316"/>
        <v>0</v>
      </c>
      <c r="AC954" s="1">
        <f t="shared" si="317"/>
        <v>0</v>
      </c>
      <c r="AD954" s="1">
        <f t="shared" si="318"/>
        <v>0</v>
      </c>
      <c r="AE954" s="1">
        <f t="shared" si="319"/>
        <v>0</v>
      </c>
      <c r="AF954" s="1">
        <f t="shared" si="320"/>
        <v>0</v>
      </c>
      <c r="AG954" s="1">
        <f t="shared" si="321"/>
        <v>0</v>
      </c>
      <c r="AH954" s="7">
        <f t="shared" si="322"/>
        <v>0.0434610816173439</v>
      </c>
      <c r="AI954" s="7" cm="1">
        <f t="array" ref="AI954">SQRT(SUMPRODUCT(N954:T954/100,(1-($N$4:$T$4/(SUMPRODUCT(N954:T954,$N$4:$T$4)/100)))^2))</f>
        <v>0.01613797766313</v>
      </c>
      <c r="AJ954" s="7" cm="1">
        <f t="array" ref="AJ954">SUMPRODUCT(N954:T954,$N$3:$T$3)/100</f>
        <v>1.90030018256187</v>
      </c>
      <c r="AK954" s="7" cm="1">
        <f t="array" ref="AK954">SUMPRODUCT(N954:T954/100,($N$3:$T$3-(SUMPRODUCT(N954:T954,$N$3:$T$3)/100))^2)</f>
        <v>2.91171604821716e-6</v>
      </c>
      <c r="AL954" s="7" cm="1">
        <f t="array" ref="AL954">SUMPRODUCT(N954:T954/100,($N$2:$T$2-(SUMPRODUCT(N954:T954,$N$2:$T$2)/100))^2)</f>
        <v>0.673311415876163</v>
      </c>
      <c r="AM954" s="7" cm="1">
        <f t="array" ref="AM954">SUMPRODUCT(N954:T954,$N$2:$T$2)/100</f>
        <v>10.8758819657986</v>
      </c>
      <c r="AN954" s="1" cm="1">
        <f t="array" ref="AN954">SUMPRODUCT(N954:T954,$N$1:$T$1)/100</f>
        <v>1100.16595956677</v>
      </c>
      <c r="AO954" s="1" cm="1">
        <f t="array" ref="AO954">-8.314*SUMPRODUCT((N954:T954/100)*LN(N954:T954/100+0.000000000001))</f>
        <v>1.70997739062783</v>
      </c>
      <c r="AP954" s="1" cm="1">
        <f t="array" ref="AP954">SUMPRODUCT((N954:T954/100)^2)</f>
        <v>0.916048507640709</v>
      </c>
      <c r="AQ954" s="1" cm="1">
        <f t="array" ref="AQ954">1/SUMPRODUCT((N954:T954/100)^2)</f>
        <v>1.09164524766872</v>
      </c>
      <c r="AR954" s="1" t="s">
        <v>54</v>
      </c>
      <c r="AS954" s="6">
        <f t="shared" si="323"/>
        <v>0</v>
      </c>
      <c r="AT954" s="1">
        <v>899.85</v>
      </c>
      <c r="AU954" s="1">
        <v>1.5</v>
      </c>
      <c r="AV954" s="1">
        <v>0</v>
      </c>
      <c r="AW954" s="1">
        <v>449.85</v>
      </c>
      <c r="AX954" s="1">
        <v>4</v>
      </c>
      <c r="AY954" s="5">
        <f t="shared" si="324"/>
        <v>0</v>
      </c>
      <c r="AZ954" s="1">
        <f t="shared" si="325"/>
        <v>0</v>
      </c>
      <c r="BA954" s="1">
        <f t="shared" si="326"/>
        <v>1799.4</v>
      </c>
      <c r="BB954" s="1">
        <f t="shared" si="327"/>
        <v>450</v>
      </c>
      <c r="BC954" s="1" t="s">
        <v>51</v>
      </c>
      <c r="BD954" s="1">
        <v>181</v>
      </c>
      <c r="BE954" s="1" t="s">
        <v>52</v>
      </c>
      <c r="BF954" s="1" t="s">
        <v>52</v>
      </c>
      <c r="BG954" s="1">
        <v>37</v>
      </c>
      <c r="BH954" s="1">
        <f t="shared" si="328"/>
        <v>-0.396541761232588</v>
      </c>
      <c r="BI954" s="1">
        <f t="shared" si="329"/>
        <v>0.931712883387309</v>
      </c>
    </row>
    <row r="955" spans="1:61">
      <c r="A955" s="1">
        <v>43</v>
      </c>
      <c r="B955" s="1" t="s">
        <v>53</v>
      </c>
      <c r="C955" s="1" t="str">
        <f>_xlfn.XLOOKUP(A955,All!$A:$A,All!$C:$C,"")</f>
        <v>Cu-Ni-Si</v>
      </c>
      <c r="D955" s="1">
        <v>0</v>
      </c>
      <c r="E955" s="1" t="s">
        <v>1344</v>
      </c>
      <c r="F955" s="1">
        <f t="shared" si="308"/>
        <v>96.215</v>
      </c>
      <c r="G955" s="1">
        <v>0</v>
      </c>
      <c r="H955" s="1">
        <v>0</v>
      </c>
      <c r="I955" s="1">
        <v>0</v>
      </c>
      <c r="J955" s="1">
        <v>3.3</v>
      </c>
      <c r="K955" s="1">
        <v>0.485</v>
      </c>
      <c r="L955" s="1">
        <v>0</v>
      </c>
      <c r="M955" s="1" t="s">
        <v>1345</v>
      </c>
      <c r="N955" s="1" cm="1">
        <f t="array" ref="N955">(F955/$F$4)/SUMPRODUCT($F955:$L955/$F$4:$L$4)*100</f>
        <v>95.3707448317425</v>
      </c>
      <c r="O955" s="1" cm="1">
        <f t="array" ref="O955">(G955/$G$4)/SUMPRODUCT($F955:$L955/$F$4:$L$4)*100</f>
        <v>0</v>
      </c>
      <c r="P955" s="1" cm="1">
        <f t="array" ref="P955">(H955/$H$4)/SUMPRODUCT($F955:$L955/$F$4:$L$4)*100</f>
        <v>0</v>
      </c>
      <c r="Q955" s="1" cm="1">
        <f t="array" ref="Q955">(I955/$I$4)/SUMPRODUCT($F955:$L955/$F$4:$L$4)*100</f>
        <v>0</v>
      </c>
      <c r="R955" s="1" cm="1">
        <f t="array" ref="R955">(J955/$J$4)/SUMPRODUCT($F955:$L955/$F$4:$L$4)*100</f>
        <v>3.54150810599842</v>
      </c>
      <c r="S955" s="1" cm="1">
        <f t="array" ref="S955">(K955/$K$4)/SUMPRODUCT($F955:$L955/$F$4:$L$4)*100</f>
        <v>1.08774706225907</v>
      </c>
      <c r="T955" s="1" cm="1">
        <f t="array" ref="T955">(L955/$L$4)/SUMPRODUCT($F955:$L955/$F$4:$L$4)*100</f>
        <v>0</v>
      </c>
      <c r="U955" s="1">
        <f t="shared" si="309"/>
        <v>100</v>
      </c>
      <c r="V955" s="1">
        <f t="shared" si="310"/>
        <v>6.80412371134021</v>
      </c>
      <c r="W955" s="1">
        <f t="shared" si="311"/>
        <v>3.785</v>
      </c>
      <c r="X955" s="1">
        <f t="shared" si="312"/>
        <v>1.6005</v>
      </c>
      <c r="Y955" s="1">
        <f t="shared" si="313"/>
        <v>0</v>
      </c>
      <c r="Z955" s="1">
        <f t="shared" si="314"/>
        <v>0</v>
      </c>
      <c r="AA955" s="1">
        <f t="shared" si="315"/>
        <v>0</v>
      </c>
      <c r="AB955" s="1">
        <f t="shared" si="316"/>
        <v>0</v>
      </c>
      <c r="AC955" s="1">
        <f t="shared" si="317"/>
        <v>0</v>
      </c>
      <c r="AD955" s="1">
        <f t="shared" si="318"/>
        <v>0</v>
      </c>
      <c r="AE955" s="1">
        <f t="shared" si="319"/>
        <v>0</v>
      </c>
      <c r="AF955" s="1">
        <f t="shared" si="320"/>
        <v>0</v>
      </c>
      <c r="AG955" s="1">
        <f t="shared" si="321"/>
        <v>0</v>
      </c>
      <c r="AH955" s="7">
        <f t="shared" si="322"/>
        <v>0.046292551682575</v>
      </c>
      <c r="AI955" s="7" cm="1">
        <f t="array" ref="AI955">SQRT(SUMPRODUCT(N955:T955/100,(1-($N$4:$T$4/(SUMPRODUCT(N955:T955,$N$4:$T$4)/100)))^2))</f>
        <v>0.0148684752979705</v>
      </c>
      <c r="AJ955" s="7" cm="1">
        <f t="array" ref="AJ955">SUMPRODUCT(N955:T955,$N$3:$T$3)/100</f>
        <v>1.9003541508106</v>
      </c>
      <c r="AK955" s="7" cm="1">
        <f t="array" ref="AK955">SUMPRODUCT(N955:T955/100,($N$3:$T$3-(SUMPRODUCT(N955:T955,$N$3:$T$3)/100))^2)</f>
        <v>3.4160853093499e-6</v>
      </c>
      <c r="AL955" s="7" cm="1">
        <f t="array" ref="AL955">SUMPRODUCT(N955:T955/100,($N$2:$T$2-(SUMPRODUCT(N955:T955,$N$2:$T$2)/100))^2)</f>
        <v>0.555966093556751</v>
      </c>
      <c r="AM955" s="7" cm="1">
        <f t="array" ref="AM955">SUMPRODUCT(N955:T955,$N$2:$T$2)/100</f>
        <v>10.8884426245819</v>
      </c>
      <c r="AN955" s="1" cm="1">
        <f t="array" ref="AN955">SUMPRODUCT(N955:T955,$N$1:$T$1)/100</f>
        <v>1101.31985899667</v>
      </c>
      <c r="AO955" s="1" cm="1">
        <f t="array" ref="AO955">-8.314*SUMPRODUCT((N955:T955/100)*LN(N955:T955/100+0.000000000001))</f>
        <v>1.76830531226355</v>
      </c>
      <c r="AP955" s="1" cm="1">
        <f t="array" ref="AP955">SUMPRODUCT((N955:T955/100)^2)</f>
        <v>0.910930444309765</v>
      </c>
      <c r="AQ955" s="1" cm="1">
        <f t="array" ref="AQ955">1/SUMPRODUCT((N955:T955/100)^2)</f>
        <v>1.09777865724723</v>
      </c>
      <c r="AR955" s="1" t="s">
        <v>54</v>
      </c>
      <c r="AS955" s="6">
        <f t="shared" si="323"/>
        <v>0</v>
      </c>
      <c r="AT955" s="1">
        <v>899.85</v>
      </c>
      <c r="AU955" s="1">
        <v>1</v>
      </c>
      <c r="AV955" s="1">
        <v>0</v>
      </c>
      <c r="AW955" s="1">
        <v>499.85</v>
      </c>
      <c r="AX955" s="1">
        <v>1</v>
      </c>
      <c r="AY955" s="5">
        <f t="shared" si="324"/>
        <v>0</v>
      </c>
      <c r="AZ955" s="1">
        <f t="shared" si="325"/>
        <v>0</v>
      </c>
      <c r="BA955" s="1">
        <f t="shared" si="326"/>
        <v>499.85</v>
      </c>
      <c r="BB955" s="1">
        <f t="shared" si="327"/>
        <v>400</v>
      </c>
      <c r="BC955" s="1" t="s">
        <v>51</v>
      </c>
      <c r="BD955" s="1">
        <v>182</v>
      </c>
      <c r="BE955" s="1" t="s">
        <v>52</v>
      </c>
      <c r="BF955" s="1" t="s">
        <v>52</v>
      </c>
      <c r="BG955" s="1">
        <v>37</v>
      </c>
      <c r="BH955" s="1">
        <f t="shared" si="328"/>
        <v>-0.383680836174023</v>
      </c>
      <c r="BI955" s="1">
        <f t="shared" si="329"/>
        <v>0.929645323254218</v>
      </c>
    </row>
    <row r="956" spans="1:61">
      <c r="A956" s="1">
        <v>415</v>
      </c>
      <c r="B956" s="1" t="s">
        <v>65</v>
      </c>
      <c r="C956" s="1" t="str">
        <f>_xlfn.XLOOKUP(A956,All!$A:$A,All!$C:$C,"")</f>
        <v>Cu-Ni-Si</v>
      </c>
      <c r="D956" s="1">
        <v>0</v>
      </c>
      <c r="E956" s="1" t="s">
        <v>1344</v>
      </c>
      <c r="F956" s="1">
        <f t="shared" si="308"/>
        <v>97.12</v>
      </c>
      <c r="G956" s="1">
        <v>0</v>
      </c>
      <c r="H956" s="1">
        <v>0</v>
      </c>
      <c r="I956" s="1">
        <v>0</v>
      </c>
      <c r="J956" s="1">
        <v>2.32</v>
      </c>
      <c r="K956" s="1">
        <v>0.56</v>
      </c>
      <c r="L956" s="1">
        <v>0</v>
      </c>
      <c r="M956" s="1" t="s">
        <v>1345</v>
      </c>
      <c r="N956" s="1" cm="1">
        <f t="array" ref="N956">(F956/$F$4)/SUMPRODUCT($F956:$L956/$F$4:$L$4)*100</f>
        <v>96.2547644657907</v>
      </c>
      <c r="O956" s="1" cm="1">
        <f t="array" ref="O956">(G956/$G$4)/SUMPRODUCT($F956:$L956/$F$4:$L$4)*100</f>
        <v>0</v>
      </c>
      <c r="P956" s="1" cm="1">
        <f t="array" ref="P956">(H956/$H$4)/SUMPRODUCT($F956:$L956/$F$4:$L$4)*100</f>
        <v>0</v>
      </c>
      <c r="Q956" s="1" cm="1">
        <f t="array" ref="Q956">(I956/$I$4)/SUMPRODUCT($F956:$L956/$F$4:$L$4)*100</f>
        <v>0</v>
      </c>
      <c r="R956" s="1" cm="1">
        <f t="array" ref="R956">(J956/$J$4)/SUMPRODUCT($F956:$L956/$F$4:$L$4)*100</f>
        <v>2.48945028006633</v>
      </c>
      <c r="S956" s="1" cm="1">
        <f t="array" ref="S956">(K956/$K$4)/SUMPRODUCT($F956:$L956/$F$4:$L$4)*100</f>
        <v>1.25578525414294</v>
      </c>
      <c r="T956" s="1" cm="1">
        <f t="array" ref="T956">(L956/$L$4)/SUMPRODUCT($F956:$L956/$F$4:$L$4)*100</f>
        <v>0</v>
      </c>
      <c r="U956" s="1">
        <f t="shared" si="309"/>
        <v>100</v>
      </c>
      <c r="V956" s="1">
        <f t="shared" si="310"/>
        <v>4.14285714285714</v>
      </c>
      <c r="W956" s="1">
        <f t="shared" si="311"/>
        <v>2.88</v>
      </c>
      <c r="X956" s="1">
        <f t="shared" si="312"/>
        <v>1.2992</v>
      </c>
      <c r="Y956" s="1">
        <f t="shared" si="313"/>
        <v>0</v>
      </c>
      <c r="Z956" s="1">
        <f t="shared" si="314"/>
        <v>0</v>
      </c>
      <c r="AA956" s="1">
        <f t="shared" si="315"/>
        <v>0</v>
      </c>
      <c r="AB956" s="1">
        <f t="shared" si="316"/>
        <v>0</v>
      </c>
      <c r="AC956" s="1">
        <f t="shared" si="317"/>
        <v>0</v>
      </c>
      <c r="AD956" s="1">
        <f t="shared" si="318"/>
        <v>0</v>
      </c>
      <c r="AE956" s="1">
        <f t="shared" si="319"/>
        <v>0</v>
      </c>
      <c r="AF956" s="1">
        <f t="shared" si="320"/>
        <v>0</v>
      </c>
      <c r="AG956" s="1">
        <f t="shared" si="321"/>
        <v>0</v>
      </c>
      <c r="AH956" s="7">
        <f t="shared" si="322"/>
        <v>0.0374523553420927</v>
      </c>
      <c r="AI956" s="7" cm="1">
        <f t="array" ref="AI956">SQRT(SUMPRODUCT(N956:T956/100,(1-($N$4:$T$4/(SUMPRODUCT(N956:T956,$N$4:$T$4)/100)))^2))</f>
        <v>0.0155247099313872</v>
      </c>
      <c r="AJ956" s="7" cm="1">
        <f t="array" ref="AJ956">SUMPRODUCT(N956:T956,$N$3:$T$3)/100</f>
        <v>1.90024894502801</v>
      </c>
      <c r="AK956" s="7" cm="1">
        <f t="array" ref="AK956">SUMPRODUCT(N956:T956/100,($N$3:$T$3-(SUMPRODUCT(N956:T956,$N$3:$T$3)/100))^2)</f>
        <v>2.42747665309711e-6</v>
      </c>
      <c r="AL956" s="7" cm="1">
        <f t="array" ref="AL956">SUMPRODUCT(N956:T956/100,($N$2:$T$2-(SUMPRODUCT(N956:T956,$N$2:$T$2)/100))^2)</f>
        <v>0.627505556765171</v>
      </c>
      <c r="AM956" s="7" cm="1">
        <f t="array" ref="AM956">SUMPRODUCT(N956:T956,$N$2:$T$2)/100</f>
        <v>10.8872005294093</v>
      </c>
      <c r="AN956" s="1" cm="1">
        <f t="array" ref="AN956">SUMPRODUCT(N956:T956,$N$1:$T$1)/100</f>
        <v>1097.97673141741</v>
      </c>
      <c r="AO956" s="1" cm="1">
        <f t="array" ref="AO956">-8.314*SUMPRODUCT((N956:T956/100)*LN(N956:T956/100+0.000000000001))</f>
        <v>1.52687478670738</v>
      </c>
      <c r="AP956" s="1" cm="1">
        <f t="array" ref="AP956">SUMPRODUCT((N956:T956/100)^2)</f>
        <v>0.92727540416663</v>
      </c>
      <c r="AQ956" s="1" cm="1">
        <f t="array" ref="AQ956">1/SUMPRODUCT((N956:T956/100)^2)</f>
        <v>1.07842825929232</v>
      </c>
      <c r="AR956" s="1" t="s">
        <v>54</v>
      </c>
      <c r="AS956" s="6">
        <f t="shared" si="323"/>
        <v>0</v>
      </c>
      <c r="AT956" s="1">
        <v>949.85</v>
      </c>
      <c r="AU956" s="1">
        <v>1</v>
      </c>
      <c r="AV956" s="1">
        <v>0</v>
      </c>
      <c r="AW956" s="1">
        <v>499.85</v>
      </c>
      <c r="AX956" s="1">
        <v>7</v>
      </c>
      <c r="AY956" s="5">
        <f t="shared" si="324"/>
        <v>0</v>
      </c>
      <c r="AZ956" s="1">
        <f t="shared" si="325"/>
        <v>0</v>
      </c>
      <c r="BA956" s="1">
        <f t="shared" si="326"/>
        <v>3498.95</v>
      </c>
      <c r="BB956" s="1">
        <f t="shared" si="327"/>
        <v>450</v>
      </c>
      <c r="BC956" s="1" t="s">
        <v>51</v>
      </c>
      <c r="BD956" s="1">
        <v>184</v>
      </c>
      <c r="BE956" s="1" t="s">
        <v>52</v>
      </c>
      <c r="BF956" s="1" t="s">
        <v>52</v>
      </c>
      <c r="BG956" s="1">
        <v>37</v>
      </c>
      <c r="BH956" s="1">
        <f t="shared" si="328"/>
        <v>-0.357958986056892</v>
      </c>
      <c r="BI956" s="1">
        <f t="shared" si="329"/>
        <v>0.925526846600607</v>
      </c>
    </row>
    <row r="957" spans="1:61">
      <c r="A957" s="1">
        <v>428</v>
      </c>
      <c r="B957" s="1" t="s">
        <v>65</v>
      </c>
      <c r="C957" s="1" t="str">
        <f>_xlfn.XLOOKUP(A957,All!$A:$A,All!$C:$C,"")</f>
        <v>Cu-Ni-Si</v>
      </c>
      <c r="D957" s="1">
        <v>0</v>
      </c>
      <c r="E957" s="1" t="s">
        <v>1344</v>
      </c>
      <c r="F957" s="1">
        <f t="shared" si="308"/>
        <v>95.63</v>
      </c>
      <c r="G957" s="1">
        <v>0</v>
      </c>
      <c r="H957" s="1">
        <v>0</v>
      </c>
      <c r="I957" s="1">
        <v>0</v>
      </c>
      <c r="J957" s="1">
        <v>3.76</v>
      </c>
      <c r="K957" s="1">
        <v>0.61</v>
      </c>
      <c r="L957" s="1">
        <v>0</v>
      </c>
      <c r="M957" s="1" t="s">
        <v>1345</v>
      </c>
      <c r="N957" s="1" cm="1">
        <f t="array" ref="N957">(F957/$F$4)/SUMPRODUCT($F957:$L957/$F$4:$L$4)*100</f>
        <v>94.6072027377678</v>
      </c>
      <c r="O957" s="1" cm="1">
        <f t="array" ref="O957">(G957/$G$4)/SUMPRODUCT($F957:$L957/$F$4:$L$4)*100</f>
        <v>0</v>
      </c>
      <c r="P957" s="1" cm="1">
        <f t="array" ref="P957">(H957/$H$4)/SUMPRODUCT($F957:$L957/$F$4:$L$4)*100</f>
        <v>0</v>
      </c>
      <c r="Q957" s="1" cm="1">
        <f t="array" ref="Q957">(I957/$I$4)/SUMPRODUCT($F957:$L957/$F$4:$L$4)*100</f>
        <v>0</v>
      </c>
      <c r="R957" s="1" cm="1">
        <f t="array" ref="R957">(J957/$J$4)/SUMPRODUCT($F957:$L957/$F$4:$L$4)*100</f>
        <v>4.02735396066537</v>
      </c>
      <c r="S957" s="1" cm="1">
        <f t="array" ref="S957">(K957/$K$4)/SUMPRODUCT($F957:$L957/$F$4:$L$4)*100</f>
        <v>1.36544330156679</v>
      </c>
      <c r="T957" s="1" cm="1">
        <f t="array" ref="T957">(L957/$L$4)/SUMPRODUCT($F957:$L957/$F$4:$L$4)*100</f>
        <v>0</v>
      </c>
      <c r="U957" s="1">
        <f t="shared" si="309"/>
        <v>100</v>
      </c>
      <c r="V957" s="1">
        <f t="shared" si="310"/>
        <v>6.16393442622951</v>
      </c>
      <c r="W957" s="1">
        <f t="shared" si="311"/>
        <v>4.37</v>
      </c>
      <c r="X957" s="1">
        <f t="shared" si="312"/>
        <v>2.2936</v>
      </c>
      <c r="Y957" s="1">
        <f t="shared" si="313"/>
        <v>0</v>
      </c>
      <c r="Z957" s="1">
        <f t="shared" si="314"/>
        <v>0</v>
      </c>
      <c r="AA957" s="1">
        <f t="shared" si="315"/>
        <v>0</v>
      </c>
      <c r="AB957" s="1">
        <f t="shared" si="316"/>
        <v>0</v>
      </c>
      <c r="AC957" s="1">
        <f t="shared" si="317"/>
        <v>0</v>
      </c>
      <c r="AD957" s="1">
        <f t="shared" si="318"/>
        <v>0</v>
      </c>
      <c r="AE957" s="1">
        <f t="shared" si="319"/>
        <v>0</v>
      </c>
      <c r="AF957" s="1">
        <f t="shared" si="320"/>
        <v>0</v>
      </c>
      <c r="AG957" s="1">
        <f t="shared" si="321"/>
        <v>0</v>
      </c>
      <c r="AH957" s="7">
        <f t="shared" si="322"/>
        <v>0.0539279726223215</v>
      </c>
      <c r="AI957" s="7" cm="1">
        <f t="array" ref="AI957">SQRT(SUMPRODUCT(N957:T957/100,(1-($N$4:$T$4/(SUMPRODUCT(N957:T957,$N$4:$T$4)/100)))^2))</f>
        <v>0.0165050348517736</v>
      </c>
      <c r="AJ957" s="7" cm="1">
        <f t="array" ref="AJ957">SUMPRODUCT(N957:T957,$N$3:$T$3)/100</f>
        <v>1.90040273539607</v>
      </c>
      <c r="AK957" s="7" cm="1">
        <f t="array" ref="AK957">SUMPRODUCT(N957:T957/100,($N$3:$T$3-(SUMPRODUCT(N957:T957,$N$3:$T$3)/100))^2)</f>
        <v>3.8651581614205e-6</v>
      </c>
      <c r="AL957" s="7" cm="1">
        <f t="array" ref="AL957">SUMPRODUCT(N957:T957/100,($N$2:$T$2-(SUMPRODUCT(N957:T957,$N$2:$T$2)/100))^2)</f>
        <v>0.690884292989864</v>
      </c>
      <c r="AM957" s="7" cm="1">
        <f t="array" ref="AM957">SUMPRODUCT(N957:T957,$N$2:$T$2)/100</f>
        <v>10.8641454292837</v>
      </c>
      <c r="AN957" s="1" cm="1">
        <f t="array" ref="AN957">SUMPRODUCT(N957:T957,$N$1:$T$1)/100</f>
        <v>1104.03401074621</v>
      </c>
      <c r="AO957" s="1" cm="1">
        <f t="array" ref="AO957">-8.314*SUMPRODUCT((N957:T957/100)*LN(N957:T957/100+0.000000000001))</f>
        <v>1.99898456261647</v>
      </c>
      <c r="AP957" s="1" cm="1">
        <f t="array" ref="AP957">SUMPRODUCT((N957:T957/100)^2)</f>
        <v>0.896860682519939</v>
      </c>
      <c r="AQ957" s="1" cm="1">
        <f t="array" ref="AQ957">1/SUMPRODUCT((N957:T957/100)^2)</f>
        <v>1.11500037797428</v>
      </c>
      <c r="AR957" s="1" t="s">
        <v>54</v>
      </c>
      <c r="AS957" s="6">
        <f t="shared" si="323"/>
        <v>0</v>
      </c>
      <c r="AT957" s="1">
        <v>949.85</v>
      </c>
      <c r="AU957" s="1">
        <v>1</v>
      </c>
      <c r="AV957" s="1">
        <v>0</v>
      </c>
      <c r="AW957" s="1">
        <v>499.85</v>
      </c>
      <c r="AX957" s="1">
        <v>8</v>
      </c>
      <c r="AY957" s="5">
        <f t="shared" si="324"/>
        <v>0</v>
      </c>
      <c r="AZ957" s="1">
        <f t="shared" si="325"/>
        <v>0</v>
      </c>
      <c r="BA957" s="1">
        <f t="shared" si="326"/>
        <v>3998.8</v>
      </c>
      <c r="BB957" s="1">
        <f t="shared" si="327"/>
        <v>450</v>
      </c>
      <c r="BC957" s="1" t="s">
        <v>51</v>
      </c>
      <c r="BD957" s="1">
        <v>200</v>
      </c>
      <c r="BE957" s="1" t="s">
        <v>52</v>
      </c>
      <c r="BF957" s="1" t="s">
        <v>52</v>
      </c>
      <c r="BG957" s="1">
        <v>37</v>
      </c>
      <c r="BH957" s="1">
        <f t="shared" si="328"/>
        <v>-0.15218418511985</v>
      </c>
      <c r="BI957" s="1">
        <f t="shared" si="329"/>
        <v>0.893412560197882</v>
      </c>
    </row>
    <row r="958" spans="1:61">
      <c r="A958" s="1">
        <v>345</v>
      </c>
      <c r="B958" s="1" t="s">
        <v>65</v>
      </c>
      <c r="C958" s="1" t="str">
        <f>_xlfn.XLOOKUP(A958,All!$A:$A,All!$C:$C,"")</f>
        <v>Cu-Ni-Si</v>
      </c>
      <c r="D958" s="1">
        <v>0</v>
      </c>
      <c r="E958" s="1" t="s">
        <v>1344</v>
      </c>
      <c r="F958" s="1">
        <f t="shared" si="308"/>
        <v>95.51</v>
      </c>
      <c r="G958" s="1">
        <v>0</v>
      </c>
      <c r="H958" s="1">
        <v>0</v>
      </c>
      <c r="I958" s="1">
        <v>0</v>
      </c>
      <c r="J958" s="1">
        <v>3.78</v>
      </c>
      <c r="K958" s="1">
        <v>0.71</v>
      </c>
      <c r="L958" s="1">
        <v>0</v>
      </c>
      <c r="M958" s="1" t="s">
        <v>1345</v>
      </c>
      <c r="N958" s="1" cm="1">
        <f t="array" ref="N958">(F958/$F$4)/SUMPRODUCT($F958:$L958/$F$4:$L$4)*100</f>
        <v>94.3690633553265</v>
      </c>
      <c r="O958" s="1" cm="1">
        <f t="array" ref="O958">(G958/$G$4)/SUMPRODUCT($F958:$L958/$F$4:$L$4)*100</f>
        <v>0</v>
      </c>
      <c r="P958" s="1" cm="1">
        <f t="array" ref="P958">(H958/$H$4)/SUMPRODUCT($F958:$L958/$F$4:$L$4)*100</f>
        <v>0</v>
      </c>
      <c r="Q958" s="1" cm="1">
        <f t="array" ref="Q958">(I958/$I$4)/SUMPRODUCT($F958:$L958/$F$4:$L$4)*100</f>
        <v>0</v>
      </c>
      <c r="R958" s="1" cm="1">
        <f t="array" ref="R958">(J958/$J$4)/SUMPRODUCT($F958:$L958/$F$4:$L$4)*100</f>
        <v>4.04365885836552</v>
      </c>
      <c r="S958" s="1" cm="1">
        <f t="array" ref="S958">(K958/$K$4)/SUMPRODUCT($F958:$L958/$F$4:$L$4)*100</f>
        <v>1.58727778630794</v>
      </c>
      <c r="T958" s="1" cm="1">
        <f t="array" ref="T958">(L958/$L$4)/SUMPRODUCT($F958:$L958/$F$4:$L$4)*100</f>
        <v>0</v>
      </c>
      <c r="U958" s="1">
        <f t="shared" si="309"/>
        <v>100</v>
      </c>
      <c r="V958" s="1">
        <f t="shared" si="310"/>
        <v>5.32394366197183</v>
      </c>
      <c r="W958" s="1">
        <f t="shared" si="311"/>
        <v>4.49</v>
      </c>
      <c r="X958" s="1">
        <f t="shared" si="312"/>
        <v>2.6838</v>
      </c>
      <c r="Y958" s="1">
        <f t="shared" si="313"/>
        <v>0</v>
      </c>
      <c r="Z958" s="1">
        <f t="shared" si="314"/>
        <v>0</v>
      </c>
      <c r="AA958" s="1">
        <f t="shared" si="315"/>
        <v>0</v>
      </c>
      <c r="AB958" s="1">
        <f t="shared" si="316"/>
        <v>0</v>
      </c>
      <c r="AC958" s="1">
        <f t="shared" si="317"/>
        <v>0</v>
      </c>
      <c r="AD958" s="1">
        <f t="shared" si="318"/>
        <v>0</v>
      </c>
      <c r="AE958" s="1">
        <f t="shared" si="319"/>
        <v>0</v>
      </c>
      <c r="AF958" s="1">
        <f t="shared" si="320"/>
        <v>0</v>
      </c>
      <c r="AG958" s="1">
        <f t="shared" si="321"/>
        <v>0</v>
      </c>
      <c r="AH958" s="7">
        <f t="shared" si="322"/>
        <v>0.0563093664467345</v>
      </c>
      <c r="AI958" s="7" cm="1">
        <f t="array" ref="AI958">SQRT(SUMPRODUCT(N958:T958/100,(1-($N$4:$T$4/(SUMPRODUCT(N958:T958,$N$4:$T$4)/100)))^2))</f>
        <v>0.0176122370769359</v>
      </c>
      <c r="AJ958" s="7" cm="1">
        <f t="array" ref="AJ958">SUMPRODUCT(N958:T958,$N$3:$T$3)/100</f>
        <v>1.90040436588584</v>
      </c>
      <c r="AK958" s="7" cm="1">
        <f t="array" ref="AK958">SUMPRODUCT(N958:T958/100,($N$3:$T$3-(SUMPRODUCT(N958:T958,$N$3:$T$3)/100))^2)</f>
        <v>3.88014708873714e-6</v>
      </c>
      <c r="AL958" s="7" cm="1">
        <f t="array" ref="AL958">SUMPRODUCT(N958:T958/100,($N$2:$T$2-(SUMPRODUCT(N958:T958,$N$2:$T$2)/100))^2)</f>
        <v>0.795236503567014</v>
      </c>
      <c r="AM958" s="7" cm="1">
        <f t="array" ref="AM958">SUMPRODUCT(N958:T958,$N$2:$T$2)/100</f>
        <v>10.8484539663748</v>
      </c>
      <c r="AN958" s="1" cm="1">
        <f t="array" ref="AN958">SUMPRODUCT(N958:T958,$N$1:$T$1)/100</f>
        <v>1104.82507925216</v>
      </c>
      <c r="AO958" s="1" cm="1">
        <f t="array" ref="AO958">-8.314*SUMPRODUCT((N958:T958/100)*LN(N958:T958/100+0.000000000001))</f>
        <v>2.07998038898237</v>
      </c>
      <c r="AP958" s="1" cm="1">
        <f t="array" ref="AP958">SUMPRODUCT((N958:T958/100)^2)</f>
        <v>0.892439074629538</v>
      </c>
      <c r="AQ958" s="1" cm="1">
        <f t="array" ref="AQ958">1/SUMPRODUCT((N958:T958/100)^2)</f>
        <v>1.12052467045452</v>
      </c>
      <c r="AR958" s="1" t="s">
        <v>54</v>
      </c>
      <c r="AS958" s="6">
        <f t="shared" si="323"/>
        <v>0</v>
      </c>
      <c r="AT958" s="1">
        <v>949.85</v>
      </c>
      <c r="AU958" s="1">
        <v>1</v>
      </c>
      <c r="AV958" s="1">
        <v>0</v>
      </c>
      <c r="AW958" s="1">
        <v>499.85</v>
      </c>
      <c r="AX958" s="1">
        <v>2</v>
      </c>
      <c r="AY958" s="5">
        <f t="shared" si="324"/>
        <v>0</v>
      </c>
      <c r="AZ958" s="1">
        <f t="shared" si="325"/>
        <v>0</v>
      </c>
      <c r="BA958" s="1">
        <f t="shared" si="326"/>
        <v>999.7</v>
      </c>
      <c r="BB958" s="1">
        <f t="shared" si="327"/>
        <v>450</v>
      </c>
      <c r="BC958" s="1" t="s">
        <v>51</v>
      </c>
      <c r="BD958" s="1">
        <v>203</v>
      </c>
      <c r="BE958" s="1" t="s">
        <v>52</v>
      </c>
      <c r="BF958" s="1" t="s">
        <v>52</v>
      </c>
      <c r="BG958" s="1">
        <v>37</v>
      </c>
      <c r="BH958" s="1">
        <f t="shared" si="328"/>
        <v>-0.113601409944155</v>
      </c>
      <c r="BI958" s="1">
        <f t="shared" si="329"/>
        <v>0.88756392902911</v>
      </c>
    </row>
    <row r="959" spans="1:61">
      <c r="A959" s="1">
        <v>130</v>
      </c>
      <c r="B959" s="1" t="s">
        <v>53</v>
      </c>
      <c r="C959" s="1" t="str">
        <f>_xlfn.XLOOKUP(A959,All!$A:$A,All!$C:$C,"")</f>
        <v>Cu-Ni-Si</v>
      </c>
      <c r="D959" s="1">
        <v>0</v>
      </c>
      <c r="E959" s="1" t="s">
        <v>1344</v>
      </c>
      <c r="F959" s="1">
        <f t="shared" si="308"/>
        <v>95.935</v>
      </c>
      <c r="G959" s="1">
        <v>0</v>
      </c>
      <c r="H959" s="1">
        <v>0</v>
      </c>
      <c r="I959" s="1">
        <v>0</v>
      </c>
      <c r="J959" s="1">
        <v>3.3</v>
      </c>
      <c r="K959" s="1">
        <v>0.765</v>
      </c>
      <c r="L959" s="1">
        <v>0</v>
      </c>
      <c r="M959" s="1" t="s">
        <v>1345</v>
      </c>
      <c r="N959" s="1" cm="1">
        <f t="array" ref="N959">(F959/$F$4)/SUMPRODUCT($F959:$L959/$F$4:$L$4)*100</f>
        <v>94.7611259732344</v>
      </c>
      <c r="O959" s="1" cm="1">
        <f t="array" ref="O959">(G959/$G$4)/SUMPRODUCT($F959:$L959/$F$4:$L$4)*100</f>
        <v>0</v>
      </c>
      <c r="P959" s="1" cm="1">
        <f t="array" ref="P959">(H959/$H$4)/SUMPRODUCT($F959:$L959/$F$4:$L$4)*100</f>
        <v>0</v>
      </c>
      <c r="Q959" s="1" cm="1">
        <f t="array" ref="Q959">(I959/$I$4)/SUMPRODUCT($F959:$L959/$F$4:$L$4)*100</f>
        <v>0</v>
      </c>
      <c r="R959" s="1" cm="1">
        <f t="array" ref="R959">(J959/$J$4)/SUMPRODUCT($F959:$L959/$F$4:$L$4)*100</f>
        <v>3.52914077585296</v>
      </c>
      <c r="S959" s="1" cm="1">
        <f t="array" ref="S959">(K959/$K$4)/SUMPRODUCT($F959:$L959/$F$4:$L$4)*100</f>
        <v>1.70973325091266</v>
      </c>
      <c r="T959" s="1" cm="1">
        <f t="array" ref="T959">(L959/$L$4)/SUMPRODUCT($F959:$L959/$F$4:$L$4)*100</f>
        <v>0</v>
      </c>
      <c r="U959" s="1">
        <f t="shared" si="309"/>
        <v>100</v>
      </c>
      <c r="V959" s="1">
        <f t="shared" si="310"/>
        <v>4.31372549019608</v>
      </c>
      <c r="W959" s="1">
        <f t="shared" si="311"/>
        <v>4.065</v>
      </c>
      <c r="X959" s="1">
        <f t="shared" si="312"/>
        <v>2.5245</v>
      </c>
      <c r="Y959" s="1">
        <f t="shared" si="313"/>
        <v>0</v>
      </c>
      <c r="Z959" s="1">
        <f t="shared" si="314"/>
        <v>0</v>
      </c>
      <c r="AA959" s="1">
        <f t="shared" si="315"/>
        <v>0</v>
      </c>
      <c r="AB959" s="1">
        <f t="shared" si="316"/>
        <v>0</v>
      </c>
      <c r="AC959" s="1">
        <f t="shared" si="317"/>
        <v>0</v>
      </c>
      <c r="AD959" s="1">
        <f t="shared" si="318"/>
        <v>0</v>
      </c>
      <c r="AE959" s="1">
        <f t="shared" si="319"/>
        <v>0</v>
      </c>
      <c r="AF959" s="1">
        <f t="shared" si="320"/>
        <v>0</v>
      </c>
      <c r="AG959" s="1">
        <f t="shared" si="321"/>
        <v>0</v>
      </c>
      <c r="AH959" s="7">
        <f t="shared" si="322"/>
        <v>0.0523887402676561</v>
      </c>
      <c r="AI959" s="7" cm="1">
        <f t="array" ref="AI959">SQRT(SUMPRODUCT(N959:T959/100,(1-($N$4:$T$4/(SUMPRODUCT(N959:T959,$N$4:$T$4)/100)))^2))</f>
        <v>0.0180794750782352</v>
      </c>
      <c r="AJ959" s="7" cm="1">
        <f t="array" ref="AJ959">SUMPRODUCT(N959:T959,$N$3:$T$3)/100</f>
        <v>1.90035291407759</v>
      </c>
      <c r="AK959" s="7" cm="1">
        <f t="array" ref="AK959">SUMPRODUCT(N959:T959/100,($N$3:$T$3-(SUMPRODUCT(N959:T959,$N$3:$T$3)/100))^2)</f>
        <v>3.40459242969508e-6</v>
      </c>
      <c r="AL959" s="7" cm="1">
        <f t="array" ref="AL959">SUMPRODUCT(N959:T959/100,($N$2:$T$2-(SUMPRODUCT(N959:T959,$N$2:$T$2)/100))^2)</f>
        <v>0.849044152012419</v>
      </c>
      <c r="AM959" s="7" cm="1">
        <f t="array" ref="AM959">SUMPRODUCT(N959:T959,$N$2:$T$2)/100</f>
        <v>10.8450272646776</v>
      </c>
      <c r="AN959" s="1" cm="1">
        <f t="array" ref="AN959">SUMPRODUCT(N959:T959,$N$1:$T$1)/100</f>
        <v>1103.32275098746</v>
      </c>
      <c r="AO959" s="1" cm="1">
        <f t="array" ref="AO959">-8.314*SUMPRODUCT((N959:T959/100)*LN(N959:T959/100+0.000000000001))</f>
        <v>1.98352567017513</v>
      </c>
      <c r="AP959" s="1" cm="1">
        <f t="array" ref="AP959">SUMPRODUCT((N959:T959/100)^2)</f>
        <v>0.899504901812026</v>
      </c>
      <c r="AQ959" s="1" cm="1">
        <f t="array" ref="AQ959">1/SUMPRODUCT((N959:T959/100)^2)</f>
        <v>1.11172267987148</v>
      </c>
      <c r="AR959" s="1" t="s">
        <v>54</v>
      </c>
      <c r="AS959" s="6">
        <f t="shared" si="323"/>
        <v>0</v>
      </c>
      <c r="AT959" s="1">
        <v>899.85</v>
      </c>
      <c r="AU959" s="1">
        <v>1</v>
      </c>
      <c r="AV959" s="1">
        <v>0</v>
      </c>
      <c r="AW959" s="1">
        <v>449.85</v>
      </c>
      <c r="AX959" s="1">
        <v>6</v>
      </c>
      <c r="AY959" s="5">
        <f t="shared" si="324"/>
        <v>0</v>
      </c>
      <c r="AZ959" s="1">
        <f t="shared" si="325"/>
        <v>0</v>
      </c>
      <c r="BA959" s="1">
        <f t="shared" si="326"/>
        <v>2699.1</v>
      </c>
      <c r="BB959" s="1">
        <f t="shared" si="327"/>
        <v>450</v>
      </c>
      <c r="BC959" s="1" t="s">
        <v>51</v>
      </c>
      <c r="BD959" s="1">
        <v>218</v>
      </c>
      <c r="BE959" s="1" t="s">
        <v>52</v>
      </c>
      <c r="BF959" s="1" t="s">
        <v>52</v>
      </c>
      <c r="BG959" s="1">
        <v>37</v>
      </c>
      <c r="BH959" s="1">
        <f t="shared" si="328"/>
        <v>0.079312465934322</v>
      </c>
      <c r="BI959" s="1">
        <f t="shared" si="329"/>
        <v>0.859202484788517</v>
      </c>
    </row>
    <row r="960" spans="1:61">
      <c r="A960" s="1">
        <v>31</v>
      </c>
      <c r="B960" s="1" t="s">
        <v>53</v>
      </c>
      <c r="C960" s="1" t="str">
        <f>_xlfn.XLOOKUP(A960,All!$A:$A,All!$C:$C,"")</f>
        <v>Cu-Ni-Si</v>
      </c>
      <c r="D960" s="1">
        <v>0</v>
      </c>
      <c r="E960" s="1" t="s">
        <v>1344</v>
      </c>
      <c r="F960" s="1">
        <f t="shared" si="308"/>
        <v>95.935</v>
      </c>
      <c r="G960" s="1">
        <v>0</v>
      </c>
      <c r="H960" s="1">
        <v>0</v>
      </c>
      <c r="I960" s="1">
        <v>0</v>
      </c>
      <c r="J960" s="1">
        <v>3.3</v>
      </c>
      <c r="K960" s="1">
        <v>0.765</v>
      </c>
      <c r="L960" s="1">
        <v>0</v>
      </c>
      <c r="M960" s="1" t="s">
        <v>1345</v>
      </c>
      <c r="N960" s="1" cm="1">
        <f t="array" ref="N960">(F960/$F$4)/SUMPRODUCT($F960:$L960/$F$4:$L$4)*100</f>
        <v>94.7611259732344</v>
      </c>
      <c r="O960" s="1" cm="1">
        <f t="array" ref="O960">(G960/$G$4)/SUMPRODUCT($F960:$L960/$F$4:$L$4)*100</f>
        <v>0</v>
      </c>
      <c r="P960" s="1" cm="1">
        <f t="array" ref="P960">(H960/$H$4)/SUMPRODUCT($F960:$L960/$F$4:$L$4)*100</f>
        <v>0</v>
      </c>
      <c r="Q960" s="1" cm="1">
        <f t="array" ref="Q960">(I960/$I$4)/SUMPRODUCT($F960:$L960/$F$4:$L$4)*100</f>
        <v>0</v>
      </c>
      <c r="R960" s="1" cm="1">
        <f t="array" ref="R960">(J960/$J$4)/SUMPRODUCT($F960:$L960/$F$4:$L$4)*100</f>
        <v>3.52914077585296</v>
      </c>
      <c r="S960" s="1" cm="1">
        <f t="array" ref="S960">(K960/$K$4)/SUMPRODUCT($F960:$L960/$F$4:$L$4)*100</f>
        <v>1.70973325091266</v>
      </c>
      <c r="T960" s="1" cm="1">
        <f t="array" ref="T960">(L960/$L$4)/SUMPRODUCT($F960:$L960/$F$4:$L$4)*100</f>
        <v>0</v>
      </c>
      <c r="U960" s="1">
        <f t="shared" si="309"/>
        <v>100</v>
      </c>
      <c r="V960" s="1">
        <f t="shared" si="310"/>
        <v>4.31372549019608</v>
      </c>
      <c r="W960" s="1">
        <f t="shared" si="311"/>
        <v>4.065</v>
      </c>
      <c r="X960" s="1">
        <f t="shared" si="312"/>
        <v>2.5245</v>
      </c>
      <c r="Y960" s="1">
        <f t="shared" si="313"/>
        <v>0</v>
      </c>
      <c r="Z960" s="1">
        <f t="shared" si="314"/>
        <v>0</v>
      </c>
      <c r="AA960" s="1">
        <f t="shared" si="315"/>
        <v>0</v>
      </c>
      <c r="AB960" s="1">
        <f t="shared" si="316"/>
        <v>0</v>
      </c>
      <c r="AC960" s="1">
        <f t="shared" si="317"/>
        <v>0</v>
      </c>
      <c r="AD960" s="1">
        <f t="shared" si="318"/>
        <v>0</v>
      </c>
      <c r="AE960" s="1">
        <f t="shared" si="319"/>
        <v>0</v>
      </c>
      <c r="AF960" s="1">
        <f t="shared" si="320"/>
        <v>0</v>
      </c>
      <c r="AG960" s="1">
        <f t="shared" si="321"/>
        <v>0</v>
      </c>
      <c r="AH960" s="7">
        <f t="shared" si="322"/>
        <v>0.0523887402676561</v>
      </c>
      <c r="AI960" s="7" cm="1">
        <f t="array" ref="AI960">SQRT(SUMPRODUCT(N960:T960/100,(1-($N$4:$T$4/(SUMPRODUCT(N960:T960,$N$4:$T$4)/100)))^2))</f>
        <v>0.0180794750782352</v>
      </c>
      <c r="AJ960" s="7" cm="1">
        <f t="array" ref="AJ960">SUMPRODUCT(N960:T960,$N$3:$T$3)/100</f>
        <v>1.90035291407759</v>
      </c>
      <c r="AK960" s="7" cm="1">
        <f t="array" ref="AK960">SUMPRODUCT(N960:T960/100,($N$3:$T$3-(SUMPRODUCT(N960:T960,$N$3:$T$3)/100))^2)</f>
        <v>3.40459242969508e-6</v>
      </c>
      <c r="AL960" s="7" cm="1">
        <f t="array" ref="AL960">SUMPRODUCT(N960:T960/100,($N$2:$T$2-(SUMPRODUCT(N960:T960,$N$2:$T$2)/100))^2)</f>
        <v>0.849044152012419</v>
      </c>
      <c r="AM960" s="7" cm="1">
        <f t="array" ref="AM960">SUMPRODUCT(N960:T960,$N$2:$T$2)/100</f>
        <v>10.8450272646776</v>
      </c>
      <c r="AN960" s="1" cm="1">
        <f t="array" ref="AN960">SUMPRODUCT(N960:T960,$N$1:$T$1)/100</f>
        <v>1103.32275098746</v>
      </c>
      <c r="AO960" s="1" cm="1">
        <f t="array" ref="AO960">-8.314*SUMPRODUCT((N960:T960/100)*LN(N960:T960/100+0.000000000001))</f>
        <v>1.98352567017513</v>
      </c>
      <c r="AP960" s="1" cm="1">
        <f t="array" ref="AP960">SUMPRODUCT((N960:T960/100)^2)</f>
        <v>0.899504901812026</v>
      </c>
      <c r="AQ960" s="1" cm="1">
        <f t="array" ref="AQ960">1/SUMPRODUCT((N960:T960/100)^2)</f>
        <v>1.11172267987148</v>
      </c>
      <c r="AR960" s="1" t="s">
        <v>54</v>
      </c>
      <c r="AS960" s="6">
        <f t="shared" si="323"/>
        <v>0</v>
      </c>
      <c r="AT960" s="1">
        <v>899.85</v>
      </c>
      <c r="AU960" s="1">
        <v>1</v>
      </c>
      <c r="AV960" s="1">
        <v>0</v>
      </c>
      <c r="AW960" s="1">
        <v>499.85</v>
      </c>
      <c r="AX960" s="1">
        <v>1</v>
      </c>
      <c r="AY960" s="5">
        <f t="shared" si="324"/>
        <v>0</v>
      </c>
      <c r="AZ960" s="1">
        <f t="shared" si="325"/>
        <v>0</v>
      </c>
      <c r="BA960" s="1">
        <f t="shared" si="326"/>
        <v>499.85</v>
      </c>
      <c r="BB960" s="1">
        <f t="shared" si="327"/>
        <v>400</v>
      </c>
      <c r="BC960" s="1" t="s">
        <v>51</v>
      </c>
      <c r="BD960" s="1">
        <v>227</v>
      </c>
      <c r="BE960" s="1" t="s">
        <v>52</v>
      </c>
      <c r="BF960" s="1" t="s">
        <v>52</v>
      </c>
      <c r="BG960" s="1">
        <v>37</v>
      </c>
      <c r="BH960" s="1">
        <f t="shared" si="328"/>
        <v>0.195060791461408</v>
      </c>
      <c r="BI960" s="1">
        <f t="shared" si="329"/>
        <v>0.842933486548124</v>
      </c>
    </row>
    <row r="961" spans="1:61">
      <c r="A961" s="1">
        <v>51</v>
      </c>
      <c r="B961" s="1" t="s">
        <v>57</v>
      </c>
      <c r="C961" s="1" t="str">
        <f>_xlfn.XLOOKUP(A961,All!$A:$A,All!$C:$C,"")</f>
        <v>Cu-Ni-Si</v>
      </c>
      <c r="D961" s="1">
        <v>0</v>
      </c>
      <c r="E961" s="1" t="s">
        <v>1344</v>
      </c>
      <c r="F961" s="1">
        <f t="shared" si="308"/>
        <v>95.7</v>
      </c>
      <c r="G961" s="1">
        <v>0</v>
      </c>
      <c r="H961" s="1">
        <v>0</v>
      </c>
      <c r="I961" s="1">
        <v>0</v>
      </c>
      <c r="J961" s="1">
        <v>3.48</v>
      </c>
      <c r="K961" s="1">
        <v>0.82</v>
      </c>
      <c r="L961" s="1">
        <v>0</v>
      </c>
      <c r="M961" s="1" t="s">
        <v>1345</v>
      </c>
      <c r="N961" s="1" cm="1">
        <f t="array" ref="N961">(F961/$F$4)/SUMPRODUCT($F961:$L961/$F$4:$L$4)*100</f>
        <v>94.450328046161</v>
      </c>
      <c r="O961" s="1" cm="1">
        <f t="array" ref="O961">(G961/$G$4)/SUMPRODUCT($F961:$L961/$F$4:$L$4)*100</f>
        <v>0</v>
      </c>
      <c r="P961" s="1" cm="1">
        <f t="array" ref="P961">(H961/$H$4)/SUMPRODUCT($F961:$L961/$F$4:$L$4)*100</f>
        <v>0</v>
      </c>
      <c r="Q961" s="1" cm="1">
        <f t="array" ref="Q961">(I961/$I$4)/SUMPRODUCT($F961:$L961/$F$4:$L$4)*100</f>
        <v>0</v>
      </c>
      <c r="R961" s="1" cm="1">
        <f t="array" ref="R961">(J961/$J$4)/SUMPRODUCT($F961:$L961/$F$4:$L$4)*100</f>
        <v>3.71854196397672</v>
      </c>
      <c r="S961" s="1" cm="1">
        <f t="array" ref="S961">(K961/$K$4)/SUMPRODUCT($F961:$L961/$F$4:$L$4)*100</f>
        <v>1.83112998986228</v>
      </c>
      <c r="T961" s="1" cm="1">
        <f t="array" ref="T961">(L961/$L$4)/SUMPRODUCT($F961:$L961/$F$4:$L$4)*100</f>
        <v>0</v>
      </c>
      <c r="U961" s="1">
        <f t="shared" si="309"/>
        <v>100</v>
      </c>
      <c r="V961" s="1">
        <f t="shared" si="310"/>
        <v>4.24390243902439</v>
      </c>
      <c r="W961" s="1">
        <f t="shared" si="311"/>
        <v>4.3</v>
      </c>
      <c r="X961" s="1">
        <f t="shared" si="312"/>
        <v>2.8536</v>
      </c>
      <c r="Y961" s="1">
        <f t="shared" si="313"/>
        <v>0</v>
      </c>
      <c r="Z961" s="1">
        <f t="shared" si="314"/>
        <v>0</v>
      </c>
      <c r="AA961" s="1">
        <f t="shared" si="315"/>
        <v>0</v>
      </c>
      <c r="AB961" s="1">
        <f t="shared" si="316"/>
        <v>0</v>
      </c>
      <c r="AC961" s="1">
        <f t="shared" si="317"/>
        <v>0</v>
      </c>
      <c r="AD961" s="1">
        <f t="shared" si="318"/>
        <v>0</v>
      </c>
      <c r="AE961" s="1">
        <f t="shared" si="319"/>
        <v>0</v>
      </c>
      <c r="AF961" s="1">
        <f t="shared" si="320"/>
        <v>0</v>
      </c>
      <c r="AG961" s="1">
        <f t="shared" si="321"/>
        <v>0</v>
      </c>
      <c r="AH961" s="7">
        <f t="shared" si="322"/>
        <v>0.05549671953839</v>
      </c>
      <c r="AI961" s="7" cm="1">
        <f t="array" ref="AI961">SQRT(SUMPRODUCT(N961:T961/100,(1-($N$4:$T$4/(SUMPRODUCT(N961:T961,$N$4:$T$4)/100)))^2))</f>
        <v>0.0186787652585256</v>
      </c>
      <c r="AJ961" s="7" cm="1">
        <f t="array" ref="AJ961">SUMPRODUCT(N961:T961,$N$3:$T$3)/100</f>
        <v>1.9003718541964</v>
      </c>
      <c r="AK961" s="7" cm="1">
        <f t="array" ref="AK961">SUMPRODUCT(N961:T961/100,($N$3:$T$3-(SUMPRODUCT(N961:T961,$N$3:$T$3)/100))^2)</f>
        <v>3.58026642059816e-6</v>
      </c>
      <c r="AL961" s="7" cm="1">
        <f t="array" ref="AL961">SUMPRODUCT(N961:T961/100,($N$2:$T$2-(SUMPRODUCT(N961:T961,$N$2:$T$2)/100))^2)</f>
        <v>0.907093690551293</v>
      </c>
      <c r="AM961" s="7" cm="1">
        <f t="array" ref="AM961">SUMPRODUCT(N961:T961,$N$2:$T$2)/100</f>
        <v>10.8346354810699</v>
      </c>
      <c r="AN961" s="1" cm="1">
        <f t="array" ref="AN961">SUMPRODUCT(N961:T961,$N$1:$T$1)/100</f>
        <v>1104.42411168679</v>
      </c>
      <c r="AO961" s="1" cm="1">
        <f t="array" ref="AO961">-8.314*SUMPRODUCT((N961:T961/100)*LN(N961:T961/100+0.000000000001))</f>
        <v>2.07505307446966</v>
      </c>
      <c r="AP961" s="1" cm="1">
        <f t="array" ref="AP961">SUMPRODUCT((N961:T961/100)^2)</f>
        <v>0.893804505940506</v>
      </c>
      <c r="AQ961" s="1" cm="1">
        <f t="array" ref="AQ961">1/SUMPRODUCT((N961:T961/100)^2)</f>
        <v>1.11881288733016</v>
      </c>
      <c r="AR961" s="1" t="s">
        <v>54</v>
      </c>
      <c r="AS961" s="6">
        <f t="shared" si="323"/>
        <v>0</v>
      </c>
      <c r="AT961" s="1">
        <v>899.85</v>
      </c>
      <c r="AU961" s="1">
        <v>1</v>
      </c>
      <c r="AV961" s="1">
        <v>0</v>
      </c>
      <c r="AW961" s="1">
        <v>499.85</v>
      </c>
      <c r="AX961" s="1">
        <v>1</v>
      </c>
      <c r="AY961" s="5">
        <f t="shared" si="324"/>
        <v>0</v>
      </c>
      <c r="AZ961" s="1">
        <f t="shared" si="325"/>
        <v>0</v>
      </c>
      <c r="BA961" s="1">
        <f t="shared" si="326"/>
        <v>499.85</v>
      </c>
      <c r="BB961" s="1">
        <f t="shared" si="327"/>
        <v>400</v>
      </c>
      <c r="BC961" s="1" t="s">
        <v>51</v>
      </c>
      <c r="BD961" s="1">
        <v>236</v>
      </c>
      <c r="BE961" s="1" t="s">
        <v>760</v>
      </c>
      <c r="BF961" s="1" t="s">
        <v>761</v>
      </c>
      <c r="BG961" s="1">
        <v>37</v>
      </c>
      <c r="BH961" s="1">
        <f t="shared" si="328"/>
        <v>0.310809116988494</v>
      </c>
      <c r="BI961" s="1">
        <f t="shared" si="329"/>
        <v>0.827266068741322</v>
      </c>
    </row>
    <row r="962" spans="1:61">
      <c r="A962" s="1">
        <v>458</v>
      </c>
      <c r="B962" s="1" t="s">
        <v>95</v>
      </c>
      <c r="C962" s="1" t="str">
        <f>_xlfn.XLOOKUP(A962,All!$A:$A,All!$C:$C,"")</f>
        <v>Cu-Ni-Si</v>
      </c>
      <c r="D962" s="1">
        <v>0</v>
      </c>
      <c r="E962" s="1" t="s">
        <v>1344</v>
      </c>
      <c r="F962" s="1">
        <f t="shared" si="308"/>
        <v>97.56</v>
      </c>
      <c r="G962" s="1">
        <v>0</v>
      </c>
      <c r="H962" s="1">
        <v>0</v>
      </c>
      <c r="I962" s="1">
        <v>0</v>
      </c>
      <c r="J962" s="1">
        <v>1.92</v>
      </c>
      <c r="K962" s="1">
        <v>0.52</v>
      </c>
      <c r="L962" s="1">
        <v>0</v>
      </c>
      <c r="M962" s="1" t="s">
        <v>1345</v>
      </c>
      <c r="N962" s="1" cm="1">
        <f t="array" ref="N962">(F962/$F$4)/SUMPRODUCT($F962:$L962/$F$4:$L$4)*100</f>
        <v>96.771004257419</v>
      </c>
      <c r="O962" s="1" cm="1">
        <f t="array" ref="O962">(G962/$G$4)/SUMPRODUCT($F962:$L962/$F$4:$L$4)*100</f>
        <v>0</v>
      </c>
      <c r="P962" s="1" cm="1">
        <f t="array" ref="P962">(H962/$H$4)/SUMPRODUCT($F962:$L962/$F$4:$L$4)*100</f>
        <v>0</v>
      </c>
      <c r="Q962" s="1" cm="1">
        <f t="array" ref="Q962">(I962/$I$4)/SUMPRODUCT($F962:$L962/$F$4:$L$4)*100</f>
        <v>0</v>
      </c>
      <c r="R962" s="1" cm="1">
        <f t="array" ref="R962">(J962/$J$4)/SUMPRODUCT($F962:$L962/$F$4:$L$4)*100</f>
        <v>2.06194271329089</v>
      </c>
      <c r="S962" s="1" cm="1">
        <f t="array" ref="S962">(K962/$K$4)/SUMPRODUCT($F962:$L962/$F$4:$L$4)*100</f>
        <v>1.16705302929008</v>
      </c>
      <c r="T962" s="1" cm="1">
        <f t="array" ref="T962">(L962/$L$4)/SUMPRODUCT($F962:$L962/$F$4:$L$4)*100</f>
        <v>0</v>
      </c>
      <c r="U962" s="1">
        <f t="shared" si="309"/>
        <v>100</v>
      </c>
      <c r="V962" s="1">
        <f t="shared" si="310"/>
        <v>3.69230769230769</v>
      </c>
      <c r="W962" s="1">
        <f t="shared" si="311"/>
        <v>2.44</v>
      </c>
      <c r="X962" s="1">
        <f t="shared" si="312"/>
        <v>0.9984</v>
      </c>
      <c r="Y962" s="1">
        <f t="shared" si="313"/>
        <v>0</v>
      </c>
      <c r="Z962" s="1">
        <f t="shared" si="314"/>
        <v>0</v>
      </c>
      <c r="AA962" s="1">
        <f t="shared" si="315"/>
        <v>0</v>
      </c>
      <c r="AB962" s="1">
        <f t="shared" si="316"/>
        <v>0</v>
      </c>
      <c r="AC962" s="1">
        <f t="shared" si="317"/>
        <v>0</v>
      </c>
      <c r="AD962" s="1">
        <f t="shared" si="318"/>
        <v>0</v>
      </c>
      <c r="AE962" s="1">
        <f t="shared" si="319"/>
        <v>0</v>
      </c>
      <c r="AF962" s="1">
        <f t="shared" si="320"/>
        <v>0</v>
      </c>
      <c r="AG962" s="1">
        <f t="shared" si="321"/>
        <v>0</v>
      </c>
      <c r="AH962" s="7">
        <f t="shared" si="322"/>
        <v>0.0322899574258098</v>
      </c>
      <c r="AI962" s="7" cm="1">
        <f t="array" ref="AI962">SQRT(SUMPRODUCT(N962:T962/100,(1-($N$4:$T$4/(SUMPRODUCT(N962:T962,$N$4:$T$4)/100)))^2))</f>
        <v>0.0149048058321533</v>
      </c>
      <c r="AJ962" s="7" cm="1">
        <f t="array" ref="AJ962">SUMPRODUCT(N962:T962,$N$3:$T$3)/100</f>
        <v>1.90020619427133</v>
      </c>
      <c r="AK962" s="7" cm="1">
        <f t="array" ref="AK962">SUMPRODUCT(N962:T962/100,($N$3:$T$3-(SUMPRODUCT(N962:T962,$N$3:$T$3)/100))^2)</f>
        <v>2.01942663576196e-6</v>
      </c>
      <c r="AL962" s="7" cm="1">
        <f t="array" ref="AL962">SUMPRODUCT(N962:T962/100,($N$2:$T$2-(SUMPRODUCT(N962:T962,$N$2:$T$2)/100))^2)</f>
        <v>0.582007433035524</v>
      </c>
      <c r="AM962" s="7" cm="1">
        <f t="array" ref="AM962">SUMPRODUCT(N962:T962,$N$2:$T$2)/100</f>
        <v>10.8976868608168</v>
      </c>
      <c r="AN962" s="1" cm="1">
        <f t="array" ref="AN962">SUMPRODUCT(N962:T962,$N$1:$T$1)/100</f>
        <v>1096.10106268936</v>
      </c>
      <c r="AO962" s="1" cm="1">
        <f t="array" ref="AO962">-8.314*SUMPRODUCT((N962:T962/100)*LN(N962:T962/100+0.000000000001))</f>
        <v>1.36133085464621</v>
      </c>
      <c r="AP962" s="1" cm="1">
        <f t="array" ref="AP962">SUMPRODUCT((N962:T962/100)^2)</f>
        <v>0.937024088551548</v>
      </c>
      <c r="AQ962" s="1" cm="1">
        <f t="array" ref="AQ962">1/SUMPRODUCT((N962:T962/100)^2)</f>
        <v>1.06720842315356</v>
      </c>
      <c r="AR962" s="1" t="s">
        <v>50</v>
      </c>
      <c r="AS962" s="6">
        <f t="shared" si="323"/>
        <v>1</v>
      </c>
      <c r="AT962" s="1">
        <v>959.85</v>
      </c>
      <c r="AU962" s="1">
        <v>1</v>
      </c>
      <c r="AV962" s="1">
        <v>60</v>
      </c>
      <c r="AW962" s="1">
        <v>499.85</v>
      </c>
      <c r="AX962" s="1">
        <v>0.167</v>
      </c>
      <c r="AY962" s="5">
        <f t="shared" si="324"/>
        <v>299.91</v>
      </c>
      <c r="AZ962" s="1">
        <f t="shared" si="325"/>
        <v>0.1002</v>
      </c>
      <c r="BA962" s="1">
        <f t="shared" si="326"/>
        <v>83.47495</v>
      </c>
      <c r="BB962" s="1">
        <f t="shared" si="327"/>
        <v>460</v>
      </c>
      <c r="BC962" s="1" t="s">
        <v>51</v>
      </c>
      <c r="BD962" s="1">
        <v>237</v>
      </c>
      <c r="BE962" s="1" t="s">
        <v>52</v>
      </c>
      <c r="BF962" s="1" t="s">
        <v>52</v>
      </c>
      <c r="BG962" s="1">
        <v>37</v>
      </c>
      <c r="BH962" s="1">
        <f t="shared" si="328"/>
        <v>0.32367004204706</v>
      </c>
      <c r="BI962" s="1">
        <f t="shared" si="329"/>
        <v>0.825563879603713</v>
      </c>
    </row>
    <row r="963" spans="1:61">
      <c r="A963" s="1">
        <v>49</v>
      </c>
      <c r="B963" s="1" t="s">
        <v>53</v>
      </c>
      <c r="C963" s="1" t="str">
        <f>_xlfn.XLOOKUP(A963,All!$A:$A,All!$C:$C,"")</f>
        <v>Cu-Ni-Si</v>
      </c>
      <c r="D963" s="1">
        <v>0</v>
      </c>
      <c r="E963" s="1" t="s">
        <v>1344</v>
      </c>
      <c r="F963" s="1">
        <f t="shared" si="308"/>
        <v>95.935</v>
      </c>
      <c r="G963" s="1">
        <v>0</v>
      </c>
      <c r="H963" s="1">
        <v>0</v>
      </c>
      <c r="I963" s="1">
        <v>0</v>
      </c>
      <c r="J963" s="1">
        <v>3.3</v>
      </c>
      <c r="K963" s="1">
        <v>0.765</v>
      </c>
      <c r="L963" s="1">
        <v>0</v>
      </c>
      <c r="M963" s="1" t="s">
        <v>1345</v>
      </c>
      <c r="N963" s="1" cm="1">
        <f t="array" ref="N963">(F963/$F$4)/SUMPRODUCT($F963:$L963/$F$4:$L$4)*100</f>
        <v>94.7611259732344</v>
      </c>
      <c r="O963" s="1" cm="1">
        <f t="array" ref="O963">(G963/$G$4)/SUMPRODUCT($F963:$L963/$F$4:$L$4)*100</f>
        <v>0</v>
      </c>
      <c r="P963" s="1" cm="1">
        <f t="array" ref="P963">(H963/$H$4)/SUMPRODUCT($F963:$L963/$F$4:$L$4)*100</f>
        <v>0</v>
      </c>
      <c r="Q963" s="1" cm="1">
        <f t="array" ref="Q963">(I963/$I$4)/SUMPRODUCT($F963:$L963/$F$4:$L$4)*100</f>
        <v>0</v>
      </c>
      <c r="R963" s="1" cm="1">
        <f t="array" ref="R963">(J963/$J$4)/SUMPRODUCT($F963:$L963/$F$4:$L$4)*100</f>
        <v>3.52914077585296</v>
      </c>
      <c r="S963" s="1" cm="1">
        <f t="array" ref="S963">(K963/$K$4)/SUMPRODUCT($F963:$L963/$F$4:$L$4)*100</f>
        <v>1.70973325091266</v>
      </c>
      <c r="T963" s="1" cm="1">
        <f t="array" ref="T963">(L963/$L$4)/SUMPRODUCT($F963:$L963/$F$4:$L$4)*100</f>
        <v>0</v>
      </c>
      <c r="U963" s="1">
        <f t="shared" si="309"/>
        <v>100</v>
      </c>
      <c r="V963" s="1">
        <f t="shared" si="310"/>
        <v>4.31372549019608</v>
      </c>
      <c r="W963" s="1">
        <f t="shared" si="311"/>
        <v>4.065</v>
      </c>
      <c r="X963" s="1">
        <f t="shared" si="312"/>
        <v>2.5245</v>
      </c>
      <c r="Y963" s="1">
        <f t="shared" si="313"/>
        <v>0</v>
      </c>
      <c r="Z963" s="1">
        <f t="shared" si="314"/>
        <v>0</v>
      </c>
      <c r="AA963" s="1">
        <f t="shared" si="315"/>
        <v>0</v>
      </c>
      <c r="AB963" s="1">
        <f t="shared" si="316"/>
        <v>0</v>
      </c>
      <c r="AC963" s="1">
        <f t="shared" si="317"/>
        <v>0</v>
      </c>
      <c r="AD963" s="1">
        <f t="shared" si="318"/>
        <v>0</v>
      </c>
      <c r="AE963" s="1">
        <f t="shared" si="319"/>
        <v>0</v>
      </c>
      <c r="AF963" s="1">
        <f t="shared" si="320"/>
        <v>0</v>
      </c>
      <c r="AG963" s="1">
        <f t="shared" si="321"/>
        <v>0</v>
      </c>
      <c r="AH963" s="7">
        <f t="shared" si="322"/>
        <v>0.0523887402676561</v>
      </c>
      <c r="AI963" s="7" cm="1">
        <f t="array" ref="AI963">SQRT(SUMPRODUCT(N963:T963/100,(1-($N$4:$T$4/(SUMPRODUCT(N963:T963,$N$4:$T$4)/100)))^2))</f>
        <v>0.0180794750782352</v>
      </c>
      <c r="AJ963" s="7" cm="1">
        <f t="array" ref="AJ963">SUMPRODUCT(N963:T963,$N$3:$T$3)/100</f>
        <v>1.90035291407759</v>
      </c>
      <c r="AK963" s="7" cm="1">
        <f t="array" ref="AK963">SUMPRODUCT(N963:T963/100,($N$3:$T$3-(SUMPRODUCT(N963:T963,$N$3:$T$3)/100))^2)</f>
        <v>3.40459242969508e-6</v>
      </c>
      <c r="AL963" s="7" cm="1">
        <f t="array" ref="AL963">SUMPRODUCT(N963:T963/100,($N$2:$T$2-(SUMPRODUCT(N963:T963,$N$2:$T$2)/100))^2)</f>
        <v>0.849044152012419</v>
      </c>
      <c r="AM963" s="7" cm="1">
        <f t="array" ref="AM963">SUMPRODUCT(N963:T963,$N$2:$T$2)/100</f>
        <v>10.8450272646776</v>
      </c>
      <c r="AN963" s="1" cm="1">
        <f t="array" ref="AN963">SUMPRODUCT(N963:T963,$N$1:$T$1)/100</f>
        <v>1103.32275098746</v>
      </c>
      <c r="AO963" s="1" cm="1">
        <f t="array" ref="AO963">-8.314*SUMPRODUCT((N963:T963/100)*LN(N963:T963/100+0.000000000001))</f>
        <v>1.98352567017513</v>
      </c>
      <c r="AP963" s="1" cm="1">
        <f t="array" ref="AP963">SUMPRODUCT((N963:T963/100)^2)</f>
        <v>0.899504901812026</v>
      </c>
      <c r="AQ963" s="1" cm="1">
        <f t="array" ref="AQ963">1/SUMPRODUCT((N963:T963/100)^2)</f>
        <v>1.11172267987148</v>
      </c>
      <c r="AR963" s="1" t="s">
        <v>50</v>
      </c>
      <c r="AS963" s="6">
        <f t="shared" si="323"/>
        <v>1</v>
      </c>
      <c r="AT963" s="1">
        <v>899.85</v>
      </c>
      <c r="AU963" s="1">
        <v>1</v>
      </c>
      <c r="AV963" s="1">
        <v>60</v>
      </c>
      <c r="AW963" s="1">
        <v>499.85</v>
      </c>
      <c r="AX963" s="1">
        <v>1</v>
      </c>
      <c r="AY963" s="5">
        <f t="shared" si="324"/>
        <v>299.91</v>
      </c>
      <c r="AZ963" s="1">
        <f t="shared" si="325"/>
        <v>0.6</v>
      </c>
      <c r="BA963" s="1">
        <f t="shared" si="326"/>
        <v>499.85</v>
      </c>
      <c r="BB963" s="1">
        <f t="shared" si="327"/>
        <v>400</v>
      </c>
      <c r="BC963" s="1" t="s">
        <v>51</v>
      </c>
      <c r="BD963" s="1">
        <v>244</v>
      </c>
      <c r="BE963" s="1" t="s">
        <v>52</v>
      </c>
      <c r="BF963" s="1" t="s">
        <v>52</v>
      </c>
      <c r="BG963" s="1">
        <v>37</v>
      </c>
      <c r="BH963" s="1">
        <f t="shared" si="328"/>
        <v>0.413696517457015</v>
      </c>
      <c r="BI963" s="1">
        <f t="shared" si="329"/>
        <v>0.813872622033883</v>
      </c>
    </row>
    <row r="964" spans="1:61">
      <c r="A964" s="1">
        <v>364</v>
      </c>
      <c r="B964" s="1" t="s">
        <v>78</v>
      </c>
      <c r="C964" s="1" t="str">
        <f>_xlfn.XLOOKUP(A964,All!$A:$A,All!$C:$C,"")</f>
        <v>Cu-Ni-Si</v>
      </c>
      <c r="D964" s="1">
        <v>0</v>
      </c>
      <c r="E964" s="1" t="s">
        <v>1344</v>
      </c>
      <c r="F964" s="1">
        <f t="shared" si="308"/>
        <v>95.56</v>
      </c>
      <c r="G964" s="1">
        <v>0</v>
      </c>
      <c r="H964" s="1">
        <v>0</v>
      </c>
      <c r="I964" s="1">
        <v>0</v>
      </c>
      <c r="J964" s="1">
        <v>3.51</v>
      </c>
      <c r="K964" s="1">
        <v>0.93</v>
      </c>
      <c r="L964" s="1">
        <v>0</v>
      </c>
      <c r="M964" s="1" t="s">
        <v>1345</v>
      </c>
      <c r="N964" s="1" cm="1">
        <f t="array" ref="N964">(F964/$F$4)/SUMPRODUCT($F964:$L964/$F$4:$L$4)*100</f>
        <v>94.180751505602</v>
      </c>
      <c r="O964" s="1" cm="1">
        <f t="array" ref="O964">(G964/$G$4)/SUMPRODUCT($F964:$L964/$F$4:$L$4)*100</f>
        <v>0</v>
      </c>
      <c r="P964" s="1" cm="1">
        <f t="array" ref="P964">(H964/$H$4)/SUMPRODUCT($F964:$L964/$F$4:$L$4)*100</f>
        <v>0</v>
      </c>
      <c r="Q964" s="1" cm="1">
        <f t="array" ref="Q964">(I964/$I$4)/SUMPRODUCT($F964:$L964/$F$4:$L$4)*100</f>
        <v>0</v>
      </c>
      <c r="R964" s="1" cm="1">
        <f t="array" ref="R964">(J964/$J$4)/SUMPRODUCT($F964:$L964/$F$4:$L$4)*100</f>
        <v>3.74537266883884</v>
      </c>
      <c r="S964" s="1" cm="1">
        <f t="array" ref="S964">(K964/$K$4)/SUMPRODUCT($F964:$L964/$F$4:$L$4)*100</f>
        <v>2.07387582555913</v>
      </c>
      <c r="T964" s="1" cm="1">
        <f t="array" ref="T964">(L964/$L$4)/SUMPRODUCT($F964:$L964/$F$4:$L$4)*100</f>
        <v>0</v>
      </c>
      <c r="U964" s="1">
        <f t="shared" si="309"/>
        <v>100</v>
      </c>
      <c r="V964" s="1">
        <f t="shared" si="310"/>
        <v>3.7741935483871</v>
      </c>
      <c r="W964" s="1">
        <f t="shared" si="311"/>
        <v>4.44</v>
      </c>
      <c r="X964" s="1">
        <f t="shared" si="312"/>
        <v>3.2643</v>
      </c>
      <c r="Y964" s="1">
        <f t="shared" si="313"/>
        <v>0</v>
      </c>
      <c r="Z964" s="1">
        <f t="shared" si="314"/>
        <v>0</v>
      </c>
      <c r="AA964" s="1">
        <f t="shared" si="315"/>
        <v>0</v>
      </c>
      <c r="AB964" s="1">
        <f t="shared" si="316"/>
        <v>0</v>
      </c>
      <c r="AC964" s="1">
        <f t="shared" si="317"/>
        <v>0</v>
      </c>
      <c r="AD964" s="1">
        <f t="shared" si="318"/>
        <v>0</v>
      </c>
      <c r="AE964" s="1">
        <f t="shared" si="319"/>
        <v>0</v>
      </c>
      <c r="AF964" s="1">
        <f t="shared" si="320"/>
        <v>0</v>
      </c>
      <c r="AG964" s="1">
        <f t="shared" si="321"/>
        <v>0</v>
      </c>
      <c r="AH964" s="7">
        <f t="shared" si="322"/>
        <v>0.0581924849439797</v>
      </c>
      <c r="AI964" s="7" cm="1">
        <f t="array" ref="AI964">SQRT(SUMPRODUCT(N964:T964/100,(1-($N$4:$T$4/(SUMPRODUCT(N964:T964,$N$4:$T$4)/100)))^2))</f>
        <v>0.0197494765916233</v>
      </c>
      <c r="AJ964" s="7" cm="1">
        <f t="array" ref="AJ964">SUMPRODUCT(N964:T964,$N$3:$T$3)/100</f>
        <v>1.90037453726688</v>
      </c>
      <c r="AK964" s="7" cm="1">
        <f t="array" ref="AK964">SUMPRODUCT(N964:T964/100,($N$3:$T$3-(SUMPRODUCT(N964:T964,$N$3:$T$3)/100))^2)</f>
        <v>3.60509450455399e-6</v>
      </c>
      <c r="AL964" s="7" cm="1">
        <f t="array" ref="AL964">SUMPRODUCT(N964:T964/100,($N$2:$T$2-(SUMPRODUCT(N964:T964,$N$2:$T$2)/100))^2)</f>
        <v>1.02030097799444</v>
      </c>
      <c r="AM964" s="7" cm="1">
        <f t="array" ref="AM964">SUMPRODUCT(N964:T964,$N$2:$T$2)/100</f>
        <v>10.8173749655225</v>
      </c>
      <c r="AN964" s="1" cm="1">
        <f t="array" ref="AN964">SUMPRODUCT(N964:T964,$N$1:$T$1)/100</f>
        <v>1105.32304348507</v>
      </c>
      <c r="AO964" s="1" cm="1">
        <f t="array" ref="AO964">-8.314*SUMPRODUCT((N964:T964/100)*LN(N964:T964/100+0.000000000001))</f>
        <v>2.16052657854115</v>
      </c>
      <c r="AP964" s="1" cm="1">
        <f t="array" ref="AP964">SUMPRODUCT((N964:T964/100)^2)</f>
        <v>0.888834273152828</v>
      </c>
      <c r="AQ964" s="1" cm="1">
        <f t="array" ref="AQ964">1/SUMPRODUCT((N964:T964/100)^2)</f>
        <v>1.12506912728832</v>
      </c>
      <c r="AR964" s="1" t="s">
        <v>54</v>
      </c>
      <c r="AS964" s="6">
        <f t="shared" si="323"/>
        <v>0</v>
      </c>
      <c r="AT964" s="1">
        <v>949.85</v>
      </c>
      <c r="AU964" s="1">
        <v>1</v>
      </c>
      <c r="AV964" s="1">
        <v>0</v>
      </c>
      <c r="AW964" s="1">
        <v>449.85</v>
      </c>
      <c r="AX964" s="1">
        <v>4</v>
      </c>
      <c r="AY964" s="5">
        <f t="shared" si="324"/>
        <v>0</v>
      </c>
      <c r="AZ964" s="1">
        <f t="shared" si="325"/>
        <v>0</v>
      </c>
      <c r="BA964" s="1">
        <f t="shared" si="326"/>
        <v>1799.4</v>
      </c>
      <c r="BB964" s="1">
        <f t="shared" si="327"/>
        <v>500</v>
      </c>
      <c r="BC964" s="1" t="s">
        <v>51</v>
      </c>
      <c r="BD964" s="1">
        <v>248</v>
      </c>
      <c r="BE964" s="1" t="s">
        <v>52</v>
      </c>
      <c r="BF964" s="1" t="s">
        <v>52</v>
      </c>
      <c r="BG964" s="1">
        <v>37</v>
      </c>
      <c r="BH964" s="1">
        <f t="shared" si="328"/>
        <v>0.465140217691276</v>
      </c>
      <c r="BI964" s="1">
        <f t="shared" si="329"/>
        <v>0.807372310203011</v>
      </c>
    </row>
    <row r="965" spans="1:61">
      <c r="A965" s="1">
        <v>9</v>
      </c>
      <c r="B965" s="1" t="s">
        <v>53</v>
      </c>
      <c r="C965" s="1" t="str">
        <f>_xlfn.XLOOKUP(A965,All!$A:$A,All!$C:$C,"")</f>
        <v>Cu-Ni-Si</v>
      </c>
      <c r="D965" s="1">
        <v>0</v>
      </c>
      <c r="E965" s="1" t="s">
        <v>1344</v>
      </c>
      <c r="F965" s="1">
        <f t="shared" si="308"/>
        <v>95.935</v>
      </c>
      <c r="G965" s="1">
        <v>0</v>
      </c>
      <c r="H965" s="1">
        <v>0</v>
      </c>
      <c r="I965" s="1">
        <v>0</v>
      </c>
      <c r="J965" s="1">
        <v>3.3</v>
      </c>
      <c r="K965" s="1">
        <v>0.765</v>
      </c>
      <c r="L965" s="1">
        <v>0</v>
      </c>
      <c r="M965" s="1" t="s">
        <v>1345</v>
      </c>
      <c r="N965" s="1" cm="1">
        <f t="array" ref="N965">(F965/$F$4)/SUMPRODUCT($F965:$L965/$F$4:$L$4)*100</f>
        <v>94.7611259732344</v>
      </c>
      <c r="O965" s="1" cm="1">
        <f t="array" ref="O965">(G965/$G$4)/SUMPRODUCT($F965:$L965/$F$4:$L$4)*100</f>
        <v>0</v>
      </c>
      <c r="P965" s="1" cm="1">
        <f t="array" ref="P965">(H965/$H$4)/SUMPRODUCT($F965:$L965/$F$4:$L$4)*100</f>
        <v>0</v>
      </c>
      <c r="Q965" s="1" cm="1">
        <f t="array" ref="Q965">(I965/$I$4)/SUMPRODUCT($F965:$L965/$F$4:$L$4)*100</f>
        <v>0</v>
      </c>
      <c r="R965" s="1" cm="1">
        <f t="array" ref="R965">(J965/$J$4)/SUMPRODUCT($F965:$L965/$F$4:$L$4)*100</f>
        <v>3.52914077585296</v>
      </c>
      <c r="S965" s="1" cm="1">
        <f t="array" ref="S965">(K965/$K$4)/SUMPRODUCT($F965:$L965/$F$4:$L$4)*100</f>
        <v>1.70973325091266</v>
      </c>
      <c r="T965" s="1" cm="1">
        <f t="array" ref="T965">(L965/$L$4)/SUMPRODUCT($F965:$L965/$F$4:$L$4)*100</f>
        <v>0</v>
      </c>
      <c r="U965" s="1">
        <f t="shared" si="309"/>
        <v>100</v>
      </c>
      <c r="V965" s="1">
        <f t="shared" si="310"/>
        <v>4.31372549019608</v>
      </c>
      <c r="W965" s="1">
        <f t="shared" si="311"/>
        <v>4.065</v>
      </c>
      <c r="X965" s="1">
        <f t="shared" si="312"/>
        <v>2.5245</v>
      </c>
      <c r="Y965" s="1">
        <f t="shared" si="313"/>
        <v>0</v>
      </c>
      <c r="Z965" s="1">
        <f t="shared" si="314"/>
        <v>0</v>
      </c>
      <c r="AA965" s="1">
        <f t="shared" si="315"/>
        <v>0</v>
      </c>
      <c r="AB965" s="1">
        <f t="shared" si="316"/>
        <v>0</v>
      </c>
      <c r="AC965" s="1">
        <f t="shared" si="317"/>
        <v>0</v>
      </c>
      <c r="AD965" s="1">
        <f t="shared" si="318"/>
        <v>0</v>
      </c>
      <c r="AE965" s="1">
        <f t="shared" si="319"/>
        <v>0</v>
      </c>
      <c r="AF965" s="1">
        <f t="shared" si="320"/>
        <v>0</v>
      </c>
      <c r="AG965" s="1">
        <f t="shared" si="321"/>
        <v>0</v>
      </c>
      <c r="AH965" s="7">
        <f t="shared" si="322"/>
        <v>0.0523887402676561</v>
      </c>
      <c r="AI965" s="7" cm="1">
        <f t="array" ref="AI965">SQRT(SUMPRODUCT(N965:T965/100,(1-($N$4:$T$4/(SUMPRODUCT(N965:T965,$N$4:$T$4)/100)))^2))</f>
        <v>0.0180794750782352</v>
      </c>
      <c r="AJ965" s="7" cm="1">
        <f t="array" ref="AJ965">SUMPRODUCT(N965:T965,$N$3:$T$3)/100</f>
        <v>1.90035291407759</v>
      </c>
      <c r="AK965" s="7" cm="1">
        <f t="array" ref="AK965">SUMPRODUCT(N965:T965/100,($N$3:$T$3-(SUMPRODUCT(N965:T965,$N$3:$T$3)/100))^2)</f>
        <v>3.40459242969508e-6</v>
      </c>
      <c r="AL965" s="7" cm="1">
        <f t="array" ref="AL965">SUMPRODUCT(N965:T965/100,($N$2:$T$2-(SUMPRODUCT(N965:T965,$N$2:$T$2)/100))^2)</f>
        <v>0.849044152012419</v>
      </c>
      <c r="AM965" s="7" cm="1">
        <f t="array" ref="AM965">SUMPRODUCT(N965:T965,$N$2:$T$2)/100</f>
        <v>10.8450272646776</v>
      </c>
      <c r="AN965" s="1" cm="1">
        <f t="array" ref="AN965">SUMPRODUCT(N965:T965,$N$1:$T$1)/100</f>
        <v>1103.32275098746</v>
      </c>
      <c r="AO965" s="1" cm="1">
        <f t="array" ref="AO965">-8.314*SUMPRODUCT((N965:T965/100)*LN(N965:T965/100+0.000000000001))</f>
        <v>1.98352567017513</v>
      </c>
      <c r="AP965" s="1" cm="1">
        <f t="array" ref="AP965">SUMPRODUCT((N965:T965/100)^2)</f>
        <v>0.899504901812026</v>
      </c>
      <c r="AQ965" s="1" cm="1">
        <f t="array" ref="AQ965">1/SUMPRODUCT((N965:T965/100)^2)</f>
        <v>1.11172267987148</v>
      </c>
      <c r="AR965" s="1" t="s">
        <v>55</v>
      </c>
      <c r="AS965" s="6">
        <f t="shared" si="323"/>
        <v>2</v>
      </c>
      <c r="AT965" s="1">
        <v>899.85</v>
      </c>
      <c r="AU965" s="1">
        <v>1</v>
      </c>
      <c r="AV965" s="1">
        <v>45</v>
      </c>
      <c r="AW965" s="1">
        <v>349.85</v>
      </c>
      <c r="AX965" s="1">
        <v>0.25</v>
      </c>
      <c r="AY965" s="5">
        <f t="shared" si="324"/>
        <v>157.4325</v>
      </c>
      <c r="AZ965" s="1">
        <f t="shared" si="325"/>
        <v>0.1125</v>
      </c>
      <c r="BA965" s="1">
        <f t="shared" si="326"/>
        <v>87.4625</v>
      </c>
      <c r="BB965" s="1">
        <f t="shared" si="327"/>
        <v>550</v>
      </c>
      <c r="BC965" s="1" t="s">
        <v>56</v>
      </c>
      <c r="BD965" s="1">
        <v>280</v>
      </c>
      <c r="BE965" s="1" t="s">
        <v>52</v>
      </c>
      <c r="BF965" s="1" t="s">
        <v>52</v>
      </c>
      <c r="BG965" s="1">
        <v>37</v>
      </c>
      <c r="BH965" s="1">
        <f t="shared" si="328"/>
        <v>0.87668981956536</v>
      </c>
      <c r="BI965" s="1">
        <f t="shared" si="329"/>
        <v>0.76051362037454</v>
      </c>
    </row>
    <row r="966" spans="1:61">
      <c r="A966" s="1">
        <v>16</v>
      </c>
      <c r="B966" s="1" t="s">
        <v>53</v>
      </c>
      <c r="C966" s="1" t="str">
        <f>_xlfn.XLOOKUP(A966,All!$A:$A,All!$C:$C,"")</f>
        <v>Cu-Ni-Si</v>
      </c>
      <c r="D966" s="1">
        <v>0</v>
      </c>
      <c r="E966" s="1" t="s">
        <v>1344</v>
      </c>
      <c r="F966" s="1">
        <f t="shared" si="308"/>
        <v>95.935</v>
      </c>
      <c r="G966" s="1">
        <v>0</v>
      </c>
      <c r="H966" s="1">
        <v>0</v>
      </c>
      <c r="I966" s="1">
        <v>0</v>
      </c>
      <c r="J966" s="1">
        <v>3.3</v>
      </c>
      <c r="K966" s="1">
        <v>0.765</v>
      </c>
      <c r="L966" s="1">
        <v>0</v>
      </c>
      <c r="M966" s="1" t="s">
        <v>1345</v>
      </c>
      <c r="N966" s="1" cm="1">
        <f t="array" ref="N966">(F966/$F$4)/SUMPRODUCT($F966:$L966/$F$4:$L$4)*100</f>
        <v>94.7611259732344</v>
      </c>
      <c r="O966" s="1" cm="1">
        <f t="array" ref="O966">(G966/$G$4)/SUMPRODUCT($F966:$L966/$F$4:$L$4)*100</f>
        <v>0</v>
      </c>
      <c r="P966" s="1" cm="1">
        <f t="array" ref="P966">(H966/$H$4)/SUMPRODUCT($F966:$L966/$F$4:$L$4)*100</f>
        <v>0</v>
      </c>
      <c r="Q966" s="1" cm="1">
        <f t="array" ref="Q966">(I966/$I$4)/SUMPRODUCT($F966:$L966/$F$4:$L$4)*100</f>
        <v>0</v>
      </c>
      <c r="R966" s="1" cm="1">
        <f t="array" ref="R966">(J966/$J$4)/SUMPRODUCT($F966:$L966/$F$4:$L$4)*100</f>
        <v>3.52914077585296</v>
      </c>
      <c r="S966" s="1" cm="1">
        <f t="array" ref="S966">(K966/$K$4)/SUMPRODUCT($F966:$L966/$F$4:$L$4)*100</f>
        <v>1.70973325091266</v>
      </c>
      <c r="T966" s="1" cm="1">
        <f t="array" ref="T966">(L966/$L$4)/SUMPRODUCT($F966:$L966/$F$4:$L$4)*100</f>
        <v>0</v>
      </c>
      <c r="U966" s="1">
        <f t="shared" si="309"/>
        <v>100</v>
      </c>
      <c r="V966" s="1">
        <f t="shared" si="310"/>
        <v>4.31372549019608</v>
      </c>
      <c r="W966" s="1">
        <f t="shared" si="311"/>
        <v>4.065</v>
      </c>
      <c r="X966" s="1">
        <f t="shared" si="312"/>
        <v>2.5245</v>
      </c>
      <c r="Y966" s="1">
        <f t="shared" si="313"/>
        <v>0</v>
      </c>
      <c r="Z966" s="1">
        <f t="shared" si="314"/>
        <v>0</v>
      </c>
      <c r="AA966" s="1">
        <f t="shared" si="315"/>
        <v>0</v>
      </c>
      <c r="AB966" s="1">
        <f t="shared" si="316"/>
        <v>0</v>
      </c>
      <c r="AC966" s="1">
        <f t="shared" si="317"/>
        <v>0</v>
      </c>
      <c r="AD966" s="1">
        <f t="shared" si="318"/>
        <v>0</v>
      </c>
      <c r="AE966" s="1">
        <f t="shared" si="319"/>
        <v>0</v>
      </c>
      <c r="AF966" s="1">
        <f t="shared" si="320"/>
        <v>0</v>
      </c>
      <c r="AG966" s="1">
        <f t="shared" si="321"/>
        <v>0</v>
      </c>
      <c r="AH966" s="7">
        <f t="shared" si="322"/>
        <v>0.0523887402676561</v>
      </c>
      <c r="AI966" s="7" cm="1">
        <f t="array" ref="AI966">SQRT(SUMPRODUCT(N966:T966/100,(1-($N$4:$T$4/(SUMPRODUCT(N966:T966,$N$4:$T$4)/100)))^2))</f>
        <v>0.0180794750782352</v>
      </c>
      <c r="AJ966" s="7" cm="1">
        <f t="array" ref="AJ966">SUMPRODUCT(N966:T966,$N$3:$T$3)/100</f>
        <v>1.90035291407759</v>
      </c>
      <c r="AK966" s="7" cm="1">
        <f t="array" ref="AK966">SUMPRODUCT(N966:T966/100,($N$3:$T$3-(SUMPRODUCT(N966:T966,$N$3:$T$3)/100))^2)</f>
        <v>3.40459242969508e-6</v>
      </c>
      <c r="AL966" s="7" cm="1">
        <f t="array" ref="AL966">SUMPRODUCT(N966:T966/100,($N$2:$T$2-(SUMPRODUCT(N966:T966,$N$2:$T$2)/100))^2)</f>
        <v>0.849044152012419</v>
      </c>
      <c r="AM966" s="7" cm="1">
        <f t="array" ref="AM966">SUMPRODUCT(N966:T966,$N$2:$T$2)/100</f>
        <v>10.8450272646776</v>
      </c>
      <c r="AN966" s="1" cm="1">
        <f t="array" ref="AN966">SUMPRODUCT(N966:T966,$N$1:$T$1)/100</f>
        <v>1103.32275098746</v>
      </c>
      <c r="AO966" s="1" cm="1">
        <f t="array" ref="AO966">-8.314*SUMPRODUCT((N966:T966/100)*LN(N966:T966/100+0.000000000001))</f>
        <v>1.98352567017513</v>
      </c>
      <c r="AP966" s="1" cm="1">
        <f t="array" ref="AP966">SUMPRODUCT((N966:T966/100)^2)</f>
        <v>0.899504901812026</v>
      </c>
      <c r="AQ966" s="1" cm="1">
        <f t="array" ref="AQ966">1/SUMPRODUCT((N966:T966/100)^2)</f>
        <v>1.11172267987148</v>
      </c>
      <c r="AR966" s="1" t="s">
        <v>55</v>
      </c>
      <c r="AS966" s="6">
        <f t="shared" si="323"/>
        <v>2</v>
      </c>
      <c r="AT966" s="1">
        <v>899.85</v>
      </c>
      <c r="AU966" s="1">
        <v>1</v>
      </c>
      <c r="AV966" s="1">
        <v>45</v>
      </c>
      <c r="AW966" s="1">
        <v>349.85</v>
      </c>
      <c r="AX966" s="1">
        <v>0.5</v>
      </c>
      <c r="AY966" s="5">
        <f t="shared" si="324"/>
        <v>157.4325</v>
      </c>
      <c r="AZ966" s="1">
        <f t="shared" si="325"/>
        <v>0.225</v>
      </c>
      <c r="BA966" s="1">
        <f t="shared" si="326"/>
        <v>174.925</v>
      </c>
      <c r="BB966" s="1">
        <f t="shared" si="327"/>
        <v>550</v>
      </c>
      <c r="BC966" s="1" t="s">
        <v>56</v>
      </c>
      <c r="BD966" s="1">
        <v>282</v>
      </c>
      <c r="BE966" s="1" t="s">
        <v>52</v>
      </c>
      <c r="BF966" s="1" t="s">
        <v>52</v>
      </c>
      <c r="BG966" s="1">
        <v>37</v>
      </c>
      <c r="BH966" s="1">
        <f t="shared" si="328"/>
        <v>0.90241166968249</v>
      </c>
      <c r="BI966" s="1">
        <f t="shared" si="329"/>
        <v>0.757910939800996</v>
      </c>
    </row>
    <row r="967" spans="1:61">
      <c r="A967" s="1">
        <v>346</v>
      </c>
      <c r="B967" s="1" t="s">
        <v>65</v>
      </c>
      <c r="C967" s="1" t="str">
        <f>_xlfn.XLOOKUP(A967,All!$A:$A,All!$C:$C,"")</f>
        <v>Cu-Ni-Si</v>
      </c>
      <c r="D967" s="1">
        <v>0</v>
      </c>
      <c r="E967" s="1" t="s">
        <v>1344</v>
      </c>
      <c r="F967" s="1">
        <f t="shared" ref="F967:F1030" si="330">100-SUM(G967:L967)</f>
        <v>98.39</v>
      </c>
      <c r="G967" s="1">
        <v>0</v>
      </c>
      <c r="H967" s="1">
        <v>0</v>
      </c>
      <c r="I967" s="1">
        <v>0</v>
      </c>
      <c r="J967" s="1">
        <v>1.39</v>
      </c>
      <c r="K967" s="1">
        <v>0.22</v>
      </c>
      <c r="L967" s="1">
        <v>0</v>
      </c>
      <c r="M967" s="1" t="s">
        <v>1345</v>
      </c>
      <c r="N967" s="1" cm="1">
        <f t="array" ref="N967">(F967/$F$4)/SUMPRODUCT($F967:$L967/$F$4:$L$4)*100</f>
        <v>98.0051237762164</v>
      </c>
      <c r="O967" s="1" cm="1">
        <f t="array" ref="O967">(G967/$G$4)/SUMPRODUCT($F967:$L967/$F$4:$L$4)*100</f>
        <v>0</v>
      </c>
      <c r="P967" s="1" cm="1">
        <f t="array" ref="P967">(H967/$H$4)/SUMPRODUCT($F967:$L967/$F$4:$L$4)*100</f>
        <v>0</v>
      </c>
      <c r="Q967" s="1" cm="1">
        <f t="array" ref="Q967">(I967/$I$4)/SUMPRODUCT($F967:$L967/$F$4:$L$4)*100</f>
        <v>0</v>
      </c>
      <c r="R967" s="1" cm="1">
        <f t="array" ref="R967">(J967/$J$4)/SUMPRODUCT($F967:$L967/$F$4:$L$4)*100</f>
        <v>1.49904452046857</v>
      </c>
      <c r="S967" s="1" cm="1">
        <f t="array" ref="S967">(K967/$K$4)/SUMPRODUCT($F967:$L967/$F$4:$L$4)*100</f>
        <v>0.495831703315079</v>
      </c>
      <c r="T967" s="1" cm="1">
        <f t="array" ref="T967">(L967/$L$4)/SUMPRODUCT($F967:$L967/$F$4:$L$4)*100</f>
        <v>0</v>
      </c>
      <c r="U967" s="1">
        <f t="shared" ref="U967:U1030" si="331">SUM(N967:T967)</f>
        <v>100</v>
      </c>
      <c r="V967" s="1">
        <f t="shared" ref="V967:V1030" si="332">IF(K967&lt;&gt;0,J967/(K967),0)</f>
        <v>6.31818181818182</v>
      </c>
      <c r="W967" s="1">
        <f t="shared" ref="W967:W1030" si="333">J967+K967</f>
        <v>1.61</v>
      </c>
      <c r="X967" s="1">
        <f t="shared" ref="X967:X1030" si="334">J967*K967</f>
        <v>0.3058</v>
      </c>
      <c r="Y967" s="1">
        <f t="shared" ref="Y967:Y1030" si="335">IF(J967+K967&lt;&gt;0,I967/(J967+K967),0)</f>
        <v>0</v>
      </c>
      <c r="Z967" s="1">
        <f t="shared" ref="Z967:Z1030" si="336">IF(J967+K967&lt;&gt;0,L967/(J967+K967),0)</f>
        <v>0</v>
      </c>
      <c r="AA967" s="1">
        <f t="shared" ref="AA967:AA1030" si="337">IF(L967&lt;&gt;0,H967/(L967),0)</f>
        <v>0</v>
      </c>
      <c r="AB967" s="1">
        <f t="shared" ref="AB967:AB1030" si="338">H967+L967</f>
        <v>0</v>
      </c>
      <c r="AC967" s="1">
        <f t="shared" ref="AC967:AC1030" si="339">H967*L967</f>
        <v>0</v>
      </c>
      <c r="AD967" s="1">
        <f t="shared" ref="AD967:AD1030" si="340">IF(H967&lt;&gt;0,P967/(H967),0)</f>
        <v>0</v>
      </c>
      <c r="AE967" s="1">
        <f t="shared" ref="AE967:AE1030" si="341">IF(J967+K967&lt;&gt;0,H967/(J967+K967),0)</f>
        <v>0</v>
      </c>
      <c r="AF967" s="1">
        <f t="shared" ref="AF967:AF1030" si="342">IF(H967&lt;&gt;0,(J967+K967)/(H967),0)</f>
        <v>0</v>
      </c>
      <c r="AG967" s="1">
        <f t="shared" ref="AG967:AG1030" si="343">(J967+K967)*H967</f>
        <v>0</v>
      </c>
      <c r="AH967" s="7">
        <f t="shared" ref="AH967:AH1030" si="344">(100-N967)%</f>
        <v>0.0199487622378363</v>
      </c>
      <c r="AI967" s="7" cm="1">
        <f t="array" ref="AI967">SQRT(SUMPRODUCT(N967:T967/100,(1-($N$4:$T$4/(SUMPRODUCT(N967:T967,$N$4:$T$4)/100)))^2))</f>
        <v>0.0100527223125971</v>
      </c>
      <c r="AJ967" s="7" cm="1">
        <f t="array" ref="AJ967">SUMPRODUCT(N967:T967,$N$3:$T$3)/100</f>
        <v>1.90014990445205</v>
      </c>
      <c r="AK967" s="7" cm="1">
        <f t="array" ref="AK967">SUMPRODUCT(N967:T967/100,($N$3:$T$3-(SUMPRODUCT(N967:T967,$N$3:$T$3)/100))^2)</f>
        <v>1.4765731757251e-6</v>
      </c>
      <c r="AL967" s="7" cm="1">
        <f t="array" ref="AL967">SUMPRODUCT(N967:T967/100,($N$2:$T$2-(SUMPRODUCT(N967:T967,$N$2:$T$2)/100))^2)</f>
        <v>0.255478022582279</v>
      </c>
      <c r="AM967" s="7" cm="1">
        <f t="array" ref="AM967">SUMPRODUCT(N967:T967,$N$2:$T$2)/100</f>
        <v>10.9503013355633</v>
      </c>
      <c r="AN967" s="1" cm="1">
        <f t="array" ref="AN967">SUMPRODUCT(N967:T967,$N$1:$T$1)/100</f>
        <v>1091.80533155929</v>
      </c>
      <c r="AO967" s="1" cm="1">
        <f t="array" ref="AO967">-8.314*SUMPRODUCT((N967:T967/100)*LN(N967:T967/100+0.000000000001))</f>
        <v>0.906439634765278</v>
      </c>
      <c r="AP967" s="1" cm="1">
        <f t="array" ref="AP967">SUMPRODUCT((N967:T967/100)^2)</f>
        <v>0.960749726994385</v>
      </c>
      <c r="AQ967" s="1" cm="1">
        <f t="array" ref="AQ967">1/SUMPRODUCT((N967:T967/100)^2)</f>
        <v>1.04085379563771</v>
      </c>
      <c r="AR967" s="1" t="s">
        <v>54</v>
      </c>
      <c r="AS967" s="6">
        <f t="shared" ref="AS967:AS1030" si="345">IF(AR967="Solution ==&gt; Quenching ==&gt; Deformation ==&gt; Aging ==&gt; Secondary TMP ==&gt; Secondary Aging",2,IF(AR967="Solution ==&gt; Quenching ==&gt; Deformation ==&gt; Aging",1,IF(AR967="Solution ==&gt; Quenching ==&gt; Aging",0,"")))</f>
        <v>0</v>
      </c>
      <c r="AT967" s="1">
        <v>949.85</v>
      </c>
      <c r="AU967" s="1">
        <v>1</v>
      </c>
      <c r="AV967" s="1">
        <v>0</v>
      </c>
      <c r="AW967" s="1">
        <v>499.85</v>
      </c>
      <c r="AX967" s="1">
        <v>2</v>
      </c>
      <c r="AY967" s="5">
        <f t="shared" ref="AY967:AY1030" si="346">AV967%*AW967</f>
        <v>0</v>
      </c>
      <c r="AZ967" s="1">
        <f t="shared" ref="AZ967:AZ1030" si="347">AV967%*AX967</f>
        <v>0</v>
      </c>
      <c r="BA967" s="1">
        <f t="shared" ref="BA967:BA1030" si="348">AW967*AX967</f>
        <v>999.7</v>
      </c>
      <c r="BB967" s="1">
        <f t="shared" ref="BB967:BB1030" si="349">AT967-AW967</f>
        <v>450</v>
      </c>
      <c r="BC967" s="1" t="s">
        <v>51</v>
      </c>
      <c r="BD967" s="1">
        <v>61</v>
      </c>
      <c r="BE967" s="1" t="s">
        <v>52</v>
      </c>
      <c r="BF967" s="1" t="s">
        <v>52</v>
      </c>
      <c r="BG967" s="1">
        <v>37</v>
      </c>
      <c r="BH967" s="1">
        <f t="shared" ref="BH967:BH1030" si="350">IF(OR(BD967="",BG967=""),"",((BD967-AVERAGE($BD$6:$BD$1143))/_xlfn.STDEV.S($BD$6:$BD$1143))-$BJ$1*((AVERAGE($BG$6:$BG$1143)-BG967)/_xlfn.STDEV.S($BG$6:$BG$1143)))</f>
        <v>-1.9398527682604</v>
      </c>
      <c r="BI967" s="1">
        <f t="shared" ref="BI967:BI1030" si="351">SQRT((1-(BD967-MIN($BD$6:$BD$1143))/(MAX($BD$6:$BD$1143)-MIN($BD$6:$BD$1143)))^2+(1-(BG967-MIN($BG$6:$BG$1143))/(MAX($BG$6:$BG$1143)-MIN($BG$6:$BG$1143)))^2)</f>
        <v>1.21100400087572</v>
      </c>
    </row>
    <row r="968" spans="1:61">
      <c r="A968" s="1">
        <v>398</v>
      </c>
      <c r="B968" s="1" t="s">
        <v>84</v>
      </c>
      <c r="C968" s="1" t="str">
        <f>_xlfn.XLOOKUP(A968,All!$A:$A,All!$C:$C,"")</f>
        <v>Cu-Ni-Si</v>
      </c>
      <c r="D968" s="1">
        <v>0</v>
      </c>
      <c r="E968" s="1" t="s">
        <v>1344</v>
      </c>
      <c r="F968" s="1">
        <f t="shared" si="330"/>
        <v>96.5</v>
      </c>
      <c r="G968" s="1">
        <v>0</v>
      </c>
      <c r="H968" s="1">
        <v>0</v>
      </c>
      <c r="I968" s="1">
        <v>0</v>
      </c>
      <c r="J968" s="1">
        <v>2.8</v>
      </c>
      <c r="K968" s="1">
        <v>0.7</v>
      </c>
      <c r="L968" s="1">
        <v>0</v>
      </c>
      <c r="M968" s="1" t="s">
        <v>1345</v>
      </c>
      <c r="N968" s="1" cm="1">
        <f t="array" ref="N968">(F968/$F$4)/SUMPRODUCT($F968:$L968/$F$4:$L$4)*100</f>
        <v>95.4355515178694</v>
      </c>
      <c r="O968" s="1" cm="1">
        <f t="array" ref="O968">(G968/$G$4)/SUMPRODUCT($F968:$L968/$F$4:$L$4)*100</f>
        <v>0</v>
      </c>
      <c r="P968" s="1" cm="1">
        <f t="array" ref="P968">(H968/$H$4)/SUMPRODUCT($F968:$L968/$F$4:$L$4)*100</f>
        <v>0</v>
      </c>
      <c r="Q968" s="1" cm="1">
        <f t="array" ref="Q968">(I968/$I$4)/SUMPRODUCT($F968:$L968/$F$4:$L$4)*100</f>
        <v>0</v>
      </c>
      <c r="R968" s="1" cm="1">
        <f t="array" ref="R968">(J968/$J$4)/SUMPRODUCT($F968:$L968/$F$4:$L$4)*100</f>
        <v>2.99807722768445</v>
      </c>
      <c r="S968" s="1" cm="1">
        <f t="array" ref="S968">(K968/$K$4)/SUMPRODUCT($F968:$L968/$F$4:$L$4)*100</f>
        <v>1.56637125444618</v>
      </c>
      <c r="T968" s="1" cm="1">
        <f t="array" ref="T968">(L968/$L$4)/SUMPRODUCT($F968:$L968/$F$4:$L$4)*100</f>
        <v>0</v>
      </c>
      <c r="U968" s="1">
        <f t="shared" si="331"/>
        <v>100</v>
      </c>
      <c r="V968" s="1">
        <f t="shared" si="332"/>
        <v>4</v>
      </c>
      <c r="W968" s="1">
        <f t="shared" si="333"/>
        <v>3.5</v>
      </c>
      <c r="X968" s="1">
        <f t="shared" si="334"/>
        <v>1.96</v>
      </c>
      <c r="Y968" s="1">
        <f t="shared" si="335"/>
        <v>0</v>
      </c>
      <c r="Z968" s="1">
        <f t="shared" si="336"/>
        <v>0</v>
      </c>
      <c r="AA968" s="1">
        <f t="shared" si="337"/>
        <v>0</v>
      </c>
      <c r="AB968" s="1">
        <f t="shared" si="338"/>
        <v>0</v>
      </c>
      <c r="AC968" s="1">
        <f t="shared" si="339"/>
        <v>0</v>
      </c>
      <c r="AD968" s="1">
        <f t="shared" si="340"/>
        <v>0</v>
      </c>
      <c r="AE968" s="1">
        <f t="shared" si="341"/>
        <v>0</v>
      </c>
      <c r="AF968" s="1">
        <f t="shared" si="342"/>
        <v>0</v>
      </c>
      <c r="AG968" s="1">
        <f t="shared" si="343"/>
        <v>0</v>
      </c>
      <c r="AH968" s="7">
        <f t="shared" si="344"/>
        <v>0.0456444848213063</v>
      </c>
      <c r="AI968" s="7" cm="1">
        <f t="array" ref="AI968">SQRT(SUMPRODUCT(N968:T968/100,(1-($N$4:$T$4/(SUMPRODUCT(N968:T968,$N$4:$T$4)/100)))^2))</f>
        <v>0.0172703874740949</v>
      </c>
      <c r="AJ968" s="7" cm="1">
        <f t="array" ref="AJ968">SUMPRODUCT(N968:T968,$N$3:$T$3)/100</f>
        <v>1.90029980772277</v>
      </c>
      <c r="AK968" s="7" cm="1">
        <f t="array" ref="AK968">SUMPRODUCT(N968:T968/100,($N$3:$T$3-(SUMPRODUCT(N968:T968,$N$3:$T$3)/100))^2)</f>
        <v>2.90819255705286e-6</v>
      </c>
      <c r="AL968" s="7" cm="1">
        <f t="array" ref="AL968">SUMPRODUCT(N968:T968/100,($N$2:$T$2-(SUMPRODUCT(N968:T968,$N$2:$T$2)/100))^2)</f>
        <v>0.778007054822778</v>
      </c>
      <c r="AM968" s="7" cm="1">
        <f t="array" ref="AM968">SUMPRODUCT(N968:T968,$N$2:$T$2)/100</f>
        <v>10.8603732399119</v>
      </c>
      <c r="AN968" s="1" cm="1">
        <f t="array" ref="AN968">SUMPRODUCT(N968:T968,$N$1:$T$1)/100</f>
        <v>1100.88359207379</v>
      </c>
      <c r="AO968" s="1" cm="1">
        <f t="array" ref="AO968">-8.314*SUMPRODUCT((N968:T968/100)*LN(N968:T968/100+0.000000000001))</f>
        <v>1.78617874543697</v>
      </c>
      <c r="AP968" s="1" cm="1">
        <f t="array" ref="AP968">SUMPRODUCT((N968:T968/100)^2)</f>
        <v>0.911938647948981</v>
      </c>
      <c r="AQ968" s="1" cm="1">
        <f t="array" ref="AQ968">1/SUMPRODUCT((N968:T968/100)^2)</f>
        <v>1.09656499617499</v>
      </c>
      <c r="AR968" s="1" t="s">
        <v>55</v>
      </c>
      <c r="AS968" s="6">
        <f t="shared" si="345"/>
        <v>2</v>
      </c>
      <c r="AT968" s="1">
        <v>949.85</v>
      </c>
      <c r="AU968" s="1">
        <v>2</v>
      </c>
      <c r="AV968" s="1">
        <v>75</v>
      </c>
      <c r="AW968" s="1">
        <v>499.85</v>
      </c>
      <c r="AX968" s="1">
        <v>5</v>
      </c>
      <c r="AY968" s="5">
        <f t="shared" si="346"/>
        <v>374.8875</v>
      </c>
      <c r="AZ968" s="1">
        <f t="shared" si="347"/>
        <v>3.75</v>
      </c>
      <c r="BA968" s="1">
        <f t="shared" si="348"/>
        <v>2499.25</v>
      </c>
      <c r="BB968" s="1">
        <f t="shared" si="349"/>
        <v>450</v>
      </c>
      <c r="BC968" s="1" t="s">
        <v>56</v>
      </c>
      <c r="BD968" s="1">
        <v>167</v>
      </c>
      <c r="BE968" s="1" t="s">
        <v>52</v>
      </c>
      <c r="BF968" s="1" t="s">
        <v>52</v>
      </c>
      <c r="BG968" s="1">
        <v>36</v>
      </c>
      <c r="BH968" s="1">
        <f t="shared" si="350"/>
        <v>-0.5765947120525</v>
      </c>
      <c r="BI968" s="1">
        <f t="shared" si="351"/>
        <v>0.970199574532386</v>
      </c>
    </row>
    <row r="969" spans="1:61">
      <c r="A969" s="1">
        <v>443</v>
      </c>
      <c r="B969" s="1" t="s">
        <v>65</v>
      </c>
      <c r="C969" s="1" t="str">
        <f>_xlfn.XLOOKUP(A969,All!$A:$A,All!$C:$C,"")</f>
        <v>Cu-Ni-Si</v>
      </c>
      <c r="D969" s="1">
        <v>0</v>
      </c>
      <c r="E969" s="1" t="s">
        <v>1344</v>
      </c>
      <c r="F969" s="1">
        <f t="shared" si="330"/>
        <v>97.12</v>
      </c>
      <c r="G969" s="1">
        <v>0</v>
      </c>
      <c r="H969" s="1">
        <v>0</v>
      </c>
      <c r="I969" s="1">
        <v>0</v>
      </c>
      <c r="J969" s="1">
        <v>2.32</v>
      </c>
      <c r="K969" s="1">
        <v>0.56</v>
      </c>
      <c r="L969" s="1">
        <v>0</v>
      </c>
      <c r="M969" s="1" t="s">
        <v>1345</v>
      </c>
      <c r="N969" s="1" cm="1">
        <f t="array" ref="N969">(F969/$F$4)/SUMPRODUCT($F969:$L969/$F$4:$L$4)*100</f>
        <v>96.2547644657907</v>
      </c>
      <c r="O969" s="1" cm="1">
        <f t="array" ref="O969">(G969/$G$4)/SUMPRODUCT($F969:$L969/$F$4:$L$4)*100</f>
        <v>0</v>
      </c>
      <c r="P969" s="1" cm="1">
        <f t="array" ref="P969">(H969/$H$4)/SUMPRODUCT($F969:$L969/$F$4:$L$4)*100</f>
        <v>0</v>
      </c>
      <c r="Q969" s="1" cm="1">
        <f t="array" ref="Q969">(I969/$I$4)/SUMPRODUCT($F969:$L969/$F$4:$L$4)*100</f>
        <v>0</v>
      </c>
      <c r="R969" s="1" cm="1">
        <f t="array" ref="R969">(J969/$J$4)/SUMPRODUCT($F969:$L969/$F$4:$L$4)*100</f>
        <v>2.48945028006633</v>
      </c>
      <c r="S969" s="1" cm="1">
        <f t="array" ref="S969">(K969/$K$4)/SUMPRODUCT($F969:$L969/$F$4:$L$4)*100</f>
        <v>1.25578525414294</v>
      </c>
      <c r="T969" s="1" cm="1">
        <f t="array" ref="T969">(L969/$L$4)/SUMPRODUCT($F969:$L969/$F$4:$L$4)*100</f>
        <v>0</v>
      </c>
      <c r="U969" s="1">
        <f t="shared" si="331"/>
        <v>100</v>
      </c>
      <c r="V969" s="1">
        <f t="shared" si="332"/>
        <v>4.14285714285714</v>
      </c>
      <c r="W969" s="1">
        <f t="shared" si="333"/>
        <v>2.88</v>
      </c>
      <c r="X969" s="1">
        <f t="shared" si="334"/>
        <v>1.2992</v>
      </c>
      <c r="Y969" s="1">
        <f t="shared" si="335"/>
        <v>0</v>
      </c>
      <c r="Z969" s="1">
        <f t="shared" si="336"/>
        <v>0</v>
      </c>
      <c r="AA969" s="1">
        <f t="shared" si="337"/>
        <v>0</v>
      </c>
      <c r="AB969" s="1">
        <f t="shared" si="338"/>
        <v>0</v>
      </c>
      <c r="AC969" s="1">
        <f t="shared" si="339"/>
        <v>0</v>
      </c>
      <c r="AD969" s="1">
        <f t="shared" si="340"/>
        <v>0</v>
      </c>
      <c r="AE969" s="1">
        <f t="shared" si="341"/>
        <v>0</v>
      </c>
      <c r="AF969" s="1">
        <f t="shared" si="342"/>
        <v>0</v>
      </c>
      <c r="AG969" s="1">
        <f t="shared" si="343"/>
        <v>0</v>
      </c>
      <c r="AH969" s="7">
        <f t="shared" si="344"/>
        <v>0.0374523553420927</v>
      </c>
      <c r="AI969" s="7" cm="1">
        <f t="array" ref="AI969">SQRT(SUMPRODUCT(N969:T969/100,(1-($N$4:$T$4/(SUMPRODUCT(N969:T969,$N$4:$T$4)/100)))^2))</f>
        <v>0.0155247099313872</v>
      </c>
      <c r="AJ969" s="7" cm="1">
        <f t="array" ref="AJ969">SUMPRODUCT(N969:T969,$N$3:$T$3)/100</f>
        <v>1.90024894502801</v>
      </c>
      <c r="AK969" s="7" cm="1">
        <f t="array" ref="AK969">SUMPRODUCT(N969:T969/100,($N$3:$T$3-(SUMPRODUCT(N969:T969,$N$3:$T$3)/100))^2)</f>
        <v>2.42747665309711e-6</v>
      </c>
      <c r="AL969" s="7" cm="1">
        <f t="array" ref="AL969">SUMPRODUCT(N969:T969/100,($N$2:$T$2-(SUMPRODUCT(N969:T969,$N$2:$T$2)/100))^2)</f>
        <v>0.627505556765171</v>
      </c>
      <c r="AM969" s="7" cm="1">
        <f t="array" ref="AM969">SUMPRODUCT(N969:T969,$N$2:$T$2)/100</f>
        <v>10.8872005294093</v>
      </c>
      <c r="AN969" s="1" cm="1">
        <f t="array" ref="AN969">SUMPRODUCT(N969:T969,$N$1:$T$1)/100</f>
        <v>1097.97673141741</v>
      </c>
      <c r="AO969" s="1" cm="1">
        <f t="array" ref="AO969">-8.314*SUMPRODUCT((N969:T969/100)*LN(N969:T969/100+0.000000000001))</f>
        <v>1.52687478670738</v>
      </c>
      <c r="AP969" s="1" cm="1">
        <f t="array" ref="AP969">SUMPRODUCT((N969:T969/100)^2)</f>
        <v>0.92727540416663</v>
      </c>
      <c r="AQ969" s="1" cm="1">
        <f t="array" ref="AQ969">1/SUMPRODUCT((N969:T969/100)^2)</f>
        <v>1.07842825929232</v>
      </c>
      <c r="AR969" s="1" t="s">
        <v>54</v>
      </c>
      <c r="AS969" s="6">
        <f t="shared" si="345"/>
        <v>0</v>
      </c>
      <c r="AT969" s="1">
        <v>949.85</v>
      </c>
      <c r="AU969" s="1">
        <v>1</v>
      </c>
      <c r="AV969" s="1">
        <v>0</v>
      </c>
      <c r="AW969" s="1">
        <v>499.85</v>
      </c>
      <c r="AX969" s="1">
        <v>22</v>
      </c>
      <c r="AY969" s="5">
        <f t="shared" si="346"/>
        <v>0</v>
      </c>
      <c r="AZ969" s="1">
        <f t="shared" si="347"/>
        <v>0</v>
      </c>
      <c r="BA969" s="1">
        <f t="shared" si="348"/>
        <v>10996.7</v>
      </c>
      <c r="BB969" s="1">
        <f t="shared" si="349"/>
        <v>450</v>
      </c>
      <c r="BC969" s="1" t="s">
        <v>51</v>
      </c>
      <c r="BD969" s="1">
        <v>176</v>
      </c>
      <c r="BE969" s="1" t="s">
        <v>52</v>
      </c>
      <c r="BF969" s="1" t="s">
        <v>52</v>
      </c>
      <c r="BG969" s="1">
        <v>36</v>
      </c>
      <c r="BH969" s="1">
        <f t="shared" si="350"/>
        <v>-0.460846386525413</v>
      </c>
      <c r="BI969" s="1">
        <f t="shared" si="351"/>
        <v>0.951292426671113</v>
      </c>
    </row>
    <row r="970" spans="1:61">
      <c r="A970" s="1">
        <v>57</v>
      </c>
      <c r="B970" s="1" t="s">
        <v>1347</v>
      </c>
      <c r="C970" s="1" t="str">
        <f>_xlfn.XLOOKUP(A970,All!$A:$A,All!$C:$C,"")</f>
        <v>Cu-Ni-Si</v>
      </c>
      <c r="D970" s="1">
        <v>0</v>
      </c>
      <c r="E970" s="1" t="s">
        <v>1344</v>
      </c>
      <c r="F970" s="1">
        <f t="shared" si="330"/>
        <v>96.6</v>
      </c>
      <c r="G970" s="1">
        <v>0</v>
      </c>
      <c r="H970" s="1">
        <v>0</v>
      </c>
      <c r="I970" s="1">
        <v>0</v>
      </c>
      <c r="J970" s="1">
        <v>2.8</v>
      </c>
      <c r="K970" s="1">
        <v>0.6</v>
      </c>
      <c r="L970" s="1">
        <v>0</v>
      </c>
      <c r="M970" s="1" t="s">
        <v>1345</v>
      </c>
      <c r="N970" s="1" cm="1">
        <f t="array" ref="N970">(F970/$F$4)/SUMPRODUCT($F970:$L970/$F$4:$L$4)*100</f>
        <v>95.6538918382656</v>
      </c>
      <c r="O970" s="1" cm="1">
        <f t="array" ref="O970">(G970/$G$4)/SUMPRODUCT($F970:$L970/$F$4:$L$4)*100</f>
        <v>0</v>
      </c>
      <c r="P970" s="1" cm="1">
        <f t="array" ref="P970">(H970/$H$4)/SUMPRODUCT($F970:$L970/$F$4:$L$4)*100</f>
        <v>0</v>
      </c>
      <c r="Q970" s="1" cm="1">
        <f t="array" ref="Q970">(I970/$I$4)/SUMPRODUCT($F970:$L970/$F$4:$L$4)*100</f>
        <v>0</v>
      </c>
      <c r="R970" s="1" cm="1">
        <f t="array" ref="R970">(J970/$J$4)/SUMPRODUCT($F970:$L970/$F$4:$L$4)*100</f>
        <v>3.00182561866594</v>
      </c>
      <c r="S970" s="1" cm="1">
        <f t="array" ref="S970">(K970/$K$4)/SUMPRODUCT($F970:$L970/$F$4:$L$4)*100</f>
        <v>1.34428254306844</v>
      </c>
      <c r="T970" s="1" cm="1">
        <f t="array" ref="T970">(L970/$L$4)/SUMPRODUCT($F970:$L970/$F$4:$L$4)*100</f>
        <v>0</v>
      </c>
      <c r="U970" s="1">
        <f t="shared" si="331"/>
        <v>100</v>
      </c>
      <c r="V970" s="1">
        <f t="shared" si="332"/>
        <v>4.66666666666667</v>
      </c>
      <c r="W970" s="1">
        <f t="shared" si="333"/>
        <v>3.4</v>
      </c>
      <c r="X970" s="1">
        <f t="shared" si="334"/>
        <v>1.68</v>
      </c>
      <c r="Y970" s="1">
        <f t="shared" si="335"/>
        <v>0</v>
      </c>
      <c r="Z970" s="1">
        <f t="shared" si="336"/>
        <v>0</v>
      </c>
      <c r="AA970" s="1">
        <f t="shared" si="337"/>
        <v>0</v>
      </c>
      <c r="AB970" s="1">
        <f t="shared" si="338"/>
        <v>0</v>
      </c>
      <c r="AC970" s="1">
        <f t="shared" si="339"/>
        <v>0</v>
      </c>
      <c r="AD970" s="1">
        <f t="shared" si="340"/>
        <v>0</v>
      </c>
      <c r="AE970" s="1">
        <f t="shared" si="341"/>
        <v>0</v>
      </c>
      <c r="AF970" s="1">
        <f t="shared" si="342"/>
        <v>0</v>
      </c>
      <c r="AG970" s="1">
        <f t="shared" si="343"/>
        <v>0</v>
      </c>
      <c r="AH970" s="7">
        <f t="shared" si="344"/>
        <v>0.0434610816173439</v>
      </c>
      <c r="AI970" s="7" cm="1">
        <f t="array" ref="AI970">SQRT(SUMPRODUCT(N970:T970/100,(1-($N$4:$T$4/(SUMPRODUCT(N970:T970,$N$4:$T$4)/100)))^2))</f>
        <v>0.01613797766313</v>
      </c>
      <c r="AJ970" s="7" cm="1">
        <f t="array" ref="AJ970">SUMPRODUCT(N970:T970,$N$3:$T$3)/100</f>
        <v>1.90030018256187</v>
      </c>
      <c r="AK970" s="7" cm="1">
        <f t="array" ref="AK970">SUMPRODUCT(N970:T970/100,($N$3:$T$3-(SUMPRODUCT(N970:T970,$N$3:$T$3)/100))^2)</f>
        <v>2.91171604821716e-6</v>
      </c>
      <c r="AL970" s="7" cm="1">
        <f t="array" ref="AL970">SUMPRODUCT(N970:T970/100,($N$2:$T$2-(SUMPRODUCT(N970:T970,$N$2:$T$2)/100))^2)</f>
        <v>0.673311415876163</v>
      </c>
      <c r="AM970" s="7" cm="1">
        <f t="array" ref="AM970">SUMPRODUCT(N970:T970,$N$2:$T$2)/100</f>
        <v>10.8758819657986</v>
      </c>
      <c r="AN970" s="1" cm="1">
        <f t="array" ref="AN970">SUMPRODUCT(N970:T970,$N$1:$T$1)/100</f>
        <v>1100.16595956677</v>
      </c>
      <c r="AO970" s="1" cm="1">
        <f t="array" ref="AO970">-8.314*SUMPRODUCT((N970:T970/100)*LN(N970:T970/100+0.000000000001))</f>
        <v>1.70997739062783</v>
      </c>
      <c r="AP970" s="1" cm="1">
        <f t="array" ref="AP970">SUMPRODUCT((N970:T970/100)^2)</f>
        <v>0.916048507640709</v>
      </c>
      <c r="AQ970" s="1" cm="1">
        <f t="array" ref="AQ970">1/SUMPRODUCT((N970:T970/100)^2)</f>
        <v>1.09164524766872</v>
      </c>
      <c r="AR970" s="1" t="s">
        <v>54</v>
      </c>
      <c r="AS970" s="6">
        <f t="shared" si="345"/>
        <v>0</v>
      </c>
      <c r="AT970" s="1">
        <v>899.85</v>
      </c>
      <c r="AU970" s="1">
        <v>1.5</v>
      </c>
      <c r="AV970" s="1">
        <v>0</v>
      </c>
      <c r="AW970" s="1">
        <v>499.85</v>
      </c>
      <c r="AX970" s="1">
        <v>1</v>
      </c>
      <c r="AY970" s="5">
        <f t="shared" si="346"/>
        <v>0</v>
      </c>
      <c r="AZ970" s="1">
        <f t="shared" si="347"/>
        <v>0</v>
      </c>
      <c r="BA970" s="1">
        <f t="shared" si="348"/>
        <v>499.85</v>
      </c>
      <c r="BB970" s="1">
        <f t="shared" si="349"/>
        <v>400</v>
      </c>
      <c r="BC970" s="1" t="s">
        <v>51</v>
      </c>
      <c r="BD970" s="1">
        <v>191</v>
      </c>
      <c r="BE970" s="1" t="s">
        <v>52</v>
      </c>
      <c r="BF970" s="1" t="s">
        <v>52</v>
      </c>
      <c r="BG970" s="1">
        <v>36</v>
      </c>
      <c r="BH970" s="1">
        <f t="shared" si="350"/>
        <v>-0.267932510646936</v>
      </c>
      <c r="BI970" s="1">
        <f t="shared" si="351"/>
        <v>0.920757730594384</v>
      </c>
    </row>
    <row r="971" spans="1:61">
      <c r="A971" s="1">
        <v>114</v>
      </c>
      <c r="B971" s="1" t="s">
        <v>53</v>
      </c>
      <c r="C971" s="1" t="str">
        <f>_xlfn.XLOOKUP(A971,All!$A:$A,All!$C:$C,"")</f>
        <v>Cu-Ni-Si</v>
      </c>
      <c r="D971" s="1">
        <v>0</v>
      </c>
      <c r="E971" s="1" t="s">
        <v>1344</v>
      </c>
      <c r="F971" s="1">
        <f t="shared" si="330"/>
        <v>95.935</v>
      </c>
      <c r="G971" s="1">
        <v>0</v>
      </c>
      <c r="H971" s="1">
        <v>0</v>
      </c>
      <c r="I971" s="1">
        <v>0</v>
      </c>
      <c r="J971" s="1">
        <v>3.3</v>
      </c>
      <c r="K971" s="1">
        <v>0.765</v>
      </c>
      <c r="L971" s="1">
        <v>0</v>
      </c>
      <c r="M971" s="1" t="s">
        <v>1345</v>
      </c>
      <c r="N971" s="1" cm="1">
        <f t="array" ref="N971">(F971/$F$4)/SUMPRODUCT($F971:$L971/$F$4:$L$4)*100</f>
        <v>94.7611259732344</v>
      </c>
      <c r="O971" s="1" cm="1">
        <f t="array" ref="O971">(G971/$G$4)/SUMPRODUCT($F971:$L971/$F$4:$L$4)*100</f>
        <v>0</v>
      </c>
      <c r="P971" s="1" cm="1">
        <f t="array" ref="P971">(H971/$H$4)/SUMPRODUCT($F971:$L971/$F$4:$L$4)*100</f>
        <v>0</v>
      </c>
      <c r="Q971" s="1" cm="1">
        <f t="array" ref="Q971">(I971/$I$4)/SUMPRODUCT($F971:$L971/$F$4:$L$4)*100</f>
        <v>0</v>
      </c>
      <c r="R971" s="1" cm="1">
        <f t="array" ref="R971">(J971/$J$4)/SUMPRODUCT($F971:$L971/$F$4:$L$4)*100</f>
        <v>3.52914077585296</v>
      </c>
      <c r="S971" s="1" cm="1">
        <f t="array" ref="S971">(K971/$K$4)/SUMPRODUCT($F971:$L971/$F$4:$L$4)*100</f>
        <v>1.70973325091266</v>
      </c>
      <c r="T971" s="1" cm="1">
        <f t="array" ref="T971">(L971/$L$4)/SUMPRODUCT($F971:$L971/$F$4:$L$4)*100</f>
        <v>0</v>
      </c>
      <c r="U971" s="1">
        <f t="shared" si="331"/>
        <v>100</v>
      </c>
      <c r="V971" s="1">
        <f t="shared" si="332"/>
        <v>4.31372549019608</v>
      </c>
      <c r="W971" s="1">
        <f t="shared" si="333"/>
        <v>4.065</v>
      </c>
      <c r="X971" s="1">
        <f t="shared" si="334"/>
        <v>2.5245</v>
      </c>
      <c r="Y971" s="1">
        <f t="shared" si="335"/>
        <v>0</v>
      </c>
      <c r="Z971" s="1">
        <f t="shared" si="336"/>
        <v>0</v>
      </c>
      <c r="AA971" s="1">
        <f t="shared" si="337"/>
        <v>0</v>
      </c>
      <c r="AB971" s="1">
        <f t="shared" si="338"/>
        <v>0</v>
      </c>
      <c r="AC971" s="1">
        <f t="shared" si="339"/>
        <v>0</v>
      </c>
      <c r="AD971" s="1">
        <f t="shared" si="340"/>
        <v>0</v>
      </c>
      <c r="AE971" s="1">
        <f t="shared" si="341"/>
        <v>0</v>
      </c>
      <c r="AF971" s="1">
        <f t="shared" si="342"/>
        <v>0</v>
      </c>
      <c r="AG971" s="1">
        <f t="shared" si="343"/>
        <v>0</v>
      </c>
      <c r="AH971" s="7">
        <f t="shared" si="344"/>
        <v>0.0523887402676561</v>
      </c>
      <c r="AI971" s="7" cm="1">
        <f t="array" ref="AI971">SQRT(SUMPRODUCT(N971:T971/100,(1-($N$4:$T$4/(SUMPRODUCT(N971:T971,$N$4:$T$4)/100)))^2))</f>
        <v>0.0180794750782352</v>
      </c>
      <c r="AJ971" s="7" cm="1">
        <f t="array" ref="AJ971">SUMPRODUCT(N971:T971,$N$3:$T$3)/100</f>
        <v>1.90035291407759</v>
      </c>
      <c r="AK971" s="7" cm="1">
        <f t="array" ref="AK971">SUMPRODUCT(N971:T971/100,($N$3:$T$3-(SUMPRODUCT(N971:T971,$N$3:$T$3)/100))^2)</f>
        <v>3.40459242969508e-6</v>
      </c>
      <c r="AL971" s="7" cm="1">
        <f t="array" ref="AL971">SUMPRODUCT(N971:T971/100,($N$2:$T$2-(SUMPRODUCT(N971:T971,$N$2:$T$2)/100))^2)</f>
        <v>0.849044152012419</v>
      </c>
      <c r="AM971" s="7" cm="1">
        <f t="array" ref="AM971">SUMPRODUCT(N971:T971,$N$2:$T$2)/100</f>
        <v>10.8450272646776</v>
      </c>
      <c r="AN971" s="1" cm="1">
        <f t="array" ref="AN971">SUMPRODUCT(N971:T971,$N$1:$T$1)/100</f>
        <v>1103.32275098746</v>
      </c>
      <c r="AO971" s="1" cm="1">
        <f t="array" ref="AO971">-8.314*SUMPRODUCT((N971:T971/100)*LN(N971:T971/100+0.000000000001))</f>
        <v>1.98352567017513</v>
      </c>
      <c r="AP971" s="1" cm="1">
        <f t="array" ref="AP971">SUMPRODUCT((N971:T971/100)^2)</f>
        <v>0.899504901812026</v>
      </c>
      <c r="AQ971" s="1" cm="1">
        <f t="array" ref="AQ971">1/SUMPRODUCT((N971:T971/100)^2)</f>
        <v>1.11172267987148</v>
      </c>
      <c r="AR971" s="1" t="s">
        <v>54</v>
      </c>
      <c r="AS971" s="6">
        <f t="shared" si="345"/>
        <v>0</v>
      </c>
      <c r="AT971" s="1">
        <v>899.85</v>
      </c>
      <c r="AU971" s="1">
        <v>1</v>
      </c>
      <c r="AV971" s="1">
        <v>0</v>
      </c>
      <c r="AW971" s="1">
        <v>449.85</v>
      </c>
      <c r="AX971" s="1">
        <v>4</v>
      </c>
      <c r="AY971" s="5">
        <f t="shared" si="346"/>
        <v>0</v>
      </c>
      <c r="AZ971" s="1">
        <f t="shared" si="347"/>
        <v>0</v>
      </c>
      <c r="BA971" s="1">
        <f t="shared" si="348"/>
        <v>1799.4</v>
      </c>
      <c r="BB971" s="1">
        <f t="shared" si="349"/>
        <v>450</v>
      </c>
      <c r="BC971" s="1" t="s">
        <v>51</v>
      </c>
      <c r="BD971" s="1">
        <v>214</v>
      </c>
      <c r="BE971" s="1" t="s">
        <v>52</v>
      </c>
      <c r="BF971" s="1" t="s">
        <v>52</v>
      </c>
      <c r="BG971" s="1">
        <v>36</v>
      </c>
      <c r="BH971" s="1">
        <f t="shared" si="350"/>
        <v>0.0278687657000615</v>
      </c>
      <c r="BI971" s="1">
        <f t="shared" si="351"/>
        <v>0.8765668989859</v>
      </c>
    </row>
    <row r="972" spans="1:61">
      <c r="A972" s="1">
        <v>465</v>
      </c>
      <c r="B972" s="1" t="s">
        <v>95</v>
      </c>
      <c r="C972" s="1" t="str">
        <f>_xlfn.XLOOKUP(A972,All!$A:$A,All!$C:$C,"")</f>
        <v>Cu-Ni-Si</v>
      </c>
      <c r="D972" s="1">
        <v>0</v>
      </c>
      <c r="E972" s="1" t="s">
        <v>1344</v>
      </c>
      <c r="F972" s="1">
        <f t="shared" si="330"/>
        <v>97.56</v>
      </c>
      <c r="G972" s="1">
        <v>0</v>
      </c>
      <c r="H972" s="1">
        <v>0</v>
      </c>
      <c r="I972" s="1">
        <v>0</v>
      </c>
      <c r="J972" s="1">
        <v>1.92</v>
      </c>
      <c r="K972" s="1">
        <v>0.52</v>
      </c>
      <c r="L972" s="1">
        <v>0</v>
      </c>
      <c r="M972" s="1" t="s">
        <v>1345</v>
      </c>
      <c r="N972" s="1" cm="1">
        <f t="array" ref="N972">(F972/$F$4)/SUMPRODUCT($F972:$L972/$F$4:$L$4)*100</f>
        <v>96.771004257419</v>
      </c>
      <c r="O972" s="1" cm="1">
        <f t="array" ref="O972">(G972/$G$4)/SUMPRODUCT($F972:$L972/$F$4:$L$4)*100</f>
        <v>0</v>
      </c>
      <c r="P972" s="1" cm="1">
        <f t="array" ref="P972">(H972/$H$4)/SUMPRODUCT($F972:$L972/$F$4:$L$4)*100</f>
        <v>0</v>
      </c>
      <c r="Q972" s="1" cm="1">
        <f t="array" ref="Q972">(I972/$I$4)/SUMPRODUCT($F972:$L972/$F$4:$L$4)*100</f>
        <v>0</v>
      </c>
      <c r="R972" s="1" cm="1">
        <f t="array" ref="R972">(J972/$J$4)/SUMPRODUCT($F972:$L972/$F$4:$L$4)*100</f>
        <v>2.06194271329089</v>
      </c>
      <c r="S972" s="1" cm="1">
        <f t="array" ref="S972">(K972/$K$4)/SUMPRODUCT($F972:$L972/$F$4:$L$4)*100</f>
        <v>1.16705302929008</v>
      </c>
      <c r="T972" s="1" cm="1">
        <f t="array" ref="T972">(L972/$L$4)/SUMPRODUCT($F972:$L972/$F$4:$L$4)*100</f>
        <v>0</v>
      </c>
      <c r="U972" s="1">
        <f t="shared" si="331"/>
        <v>100</v>
      </c>
      <c r="V972" s="1">
        <f t="shared" si="332"/>
        <v>3.69230769230769</v>
      </c>
      <c r="W972" s="1">
        <f t="shared" si="333"/>
        <v>2.44</v>
      </c>
      <c r="X972" s="1">
        <f t="shared" si="334"/>
        <v>0.9984</v>
      </c>
      <c r="Y972" s="1">
        <f t="shared" si="335"/>
        <v>0</v>
      </c>
      <c r="Z972" s="1">
        <f t="shared" si="336"/>
        <v>0</v>
      </c>
      <c r="AA972" s="1">
        <f t="shared" si="337"/>
        <v>0</v>
      </c>
      <c r="AB972" s="1">
        <f t="shared" si="338"/>
        <v>0</v>
      </c>
      <c r="AC972" s="1">
        <f t="shared" si="339"/>
        <v>0</v>
      </c>
      <c r="AD972" s="1">
        <f t="shared" si="340"/>
        <v>0</v>
      </c>
      <c r="AE972" s="1">
        <f t="shared" si="341"/>
        <v>0</v>
      </c>
      <c r="AF972" s="1">
        <f t="shared" si="342"/>
        <v>0</v>
      </c>
      <c r="AG972" s="1">
        <f t="shared" si="343"/>
        <v>0</v>
      </c>
      <c r="AH972" s="7">
        <f t="shared" si="344"/>
        <v>0.0322899574258098</v>
      </c>
      <c r="AI972" s="7" cm="1">
        <f t="array" ref="AI972">SQRT(SUMPRODUCT(N972:T972/100,(1-($N$4:$T$4/(SUMPRODUCT(N972:T972,$N$4:$T$4)/100)))^2))</f>
        <v>0.0149048058321533</v>
      </c>
      <c r="AJ972" s="7" cm="1">
        <f t="array" ref="AJ972">SUMPRODUCT(N972:T972,$N$3:$T$3)/100</f>
        <v>1.90020619427133</v>
      </c>
      <c r="AK972" s="7" cm="1">
        <f t="array" ref="AK972">SUMPRODUCT(N972:T972/100,($N$3:$T$3-(SUMPRODUCT(N972:T972,$N$3:$T$3)/100))^2)</f>
        <v>2.01942663576196e-6</v>
      </c>
      <c r="AL972" s="7" cm="1">
        <f t="array" ref="AL972">SUMPRODUCT(N972:T972/100,($N$2:$T$2-(SUMPRODUCT(N972:T972,$N$2:$T$2)/100))^2)</f>
        <v>0.582007433035524</v>
      </c>
      <c r="AM972" s="7" cm="1">
        <f t="array" ref="AM972">SUMPRODUCT(N972:T972,$N$2:$T$2)/100</f>
        <v>10.8976868608168</v>
      </c>
      <c r="AN972" s="1" cm="1">
        <f t="array" ref="AN972">SUMPRODUCT(N972:T972,$N$1:$T$1)/100</f>
        <v>1096.10106268936</v>
      </c>
      <c r="AO972" s="1" cm="1">
        <f t="array" ref="AO972">-8.314*SUMPRODUCT((N972:T972/100)*LN(N972:T972/100+0.000000000001))</f>
        <v>1.36133085464621</v>
      </c>
      <c r="AP972" s="1" cm="1">
        <f t="array" ref="AP972">SUMPRODUCT((N972:T972/100)^2)</f>
        <v>0.937024088551548</v>
      </c>
      <c r="AQ972" s="1" cm="1">
        <f t="array" ref="AQ972">1/SUMPRODUCT((N972:T972/100)^2)</f>
        <v>1.06720842315356</v>
      </c>
      <c r="AR972" s="1" t="s">
        <v>50</v>
      </c>
      <c r="AS972" s="6">
        <f t="shared" si="345"/>
        <v>1</v>
      </c>
      <c r="AT972" s="1">
        <v>959.85</v>
      </c>
      <c r="AU972" s="1">
        <v>1</v>
      </c>
      <c r="AV972" s="1">
        <v>60</v>
      </c>
      <c r="AW972" s="1">
        <v>449.85</v>
      </c>
      <c r="AX972" s="1">
        <v>0.5</v>
      </c>
      <c r="AY972" s="5">
        <f t="shared" si="346"/>
        <v>269.91</v>
      </c>
      <c r="AZ972" s="1">
        <f t="shared" si="347"/>
        <v>0.3</v>
      </c>
      <c r="BA972" s="1">
        <f t="shared" si="348"/>
        <v>224.925</v>
      </c>
      <c r="BB972" s="1">
        <f t="shared" si="349"/>
        <v>510</v>
      </c>
      <c r="BC972" s="1" t="s">
        <v>51</v>
      </c>
      <c r="BD972" s="1">
        <v>220</v>
      </c>
      <c r="BE972" s="1" t="s">
        <v>52</v>
      </c>
      <c r="BF972" s="1" t="s">
        <v>52</v>
      </c>
      <c r="BG972" s="1">
        <v>36</v>
      </c>
      <c r="BH972" s="1">
        <f t="shared" si="350"/>
        <v>0.105034316051452</v>
      </c>
      <c r="BI972" s="1">
        <f t="shared" si="351"/>
        <v>0.865613735535156</v>
      </c>
    </row>
    <row r="973" spans="1:61">
      <c r="A973" s="1">
        <v>314</v>
      </c>
      <c r="B973" s="1" t="s">
        <v>65</v>
      </c>
      <c r="C973" s="1" t="str">
        <f>_xlfn.XLOOKUP(A973,All!$A:$A,All!$C:$C,"")</f>
        <v>Cu-Ni-Si</v>
      </c>
      <c r="D973" s="1">
        <v>0</v>
      </c>
      <c r="E973" s="1" t="s">
        <v>1344</v>
      </c>
      <c r="F973" s="1">
        <f t="shared" si="330"/>
        <v>95.34</v>
      </c>
      <c r="G973" s="1">
        <v>0</v>
      </c>
      <c r="H973" s="1">
        <v>0</v>
      </c>
      <c r="I973" s="1">
        <v>0</v>
      </c>
      <c r="J973" s="1">
        <v>3.77</v>
      </c>
      <c r="K973" s="1">
        <v>0.89</v>
      </c>
      <c r="L973" s="1">
        <v>0</v>
      </c>
      <c r="M973" s="1" t="s">
        <v>1345</v>
      </c>
      <c r="N973" s="1" cm="1">
        <f t="array" ref="N973">(F973/$F$4)/SUMPRODUCT($F973:$L973/$F$4:$L$4)*100</f>
        <v>93.9907975054889</v>
      </c>
      <c r="O973" s="1" cm="1">
        <f t="array" ref="O973">(G973/$G$4)/SUMPRODUCT($F973:$L973/$F$4:$L$4)*100</f>
        <v>0</v>
      </c>
      <c r="P973" s="1" cm="1">
        <f t="array" ref="P973">(H973/$H$4)/SUMPRODUCT($F973:$L973/$F$4:$L$4)*100</f>
        <v>0</v>
      </c>
      <c r="Q973" s="1" cm="1">
        <f t="array" ref="Q973">(I973/$I$4)/SUMPRODUCT($F973:$L973/$F$4:$L$4)*100</f>
        <v>0</v>
      </c>
      <c r="R973" s="1" cm="1">
        <f t="array" ref="R973">(J973/$J$4)/SUMPRODUCT($F973:$L973/$F$4:$L$4)*100</f>
        <v>4.02395807528086</v>
      </c>
      <c r="S973" s="1" cm="1">
        <f t="array" ref="S973">(K973/$K$4)/SUMPRODUCT($F973:$L973/$F$4:$L$4)*100</f>
        <v>1.98524441923027</v>
      </c>
      <c r="T973" s="1" cm="1">
        <f t="array" ref="T973">(L973/$L$4)/SUMPRODUCT($F973:$L973/$F$4:$L$4)*100</f>
        <v>0</v>
      </c>
      <c r="U973" s="1">
        <f t="shared" si="331"/>
        <v>100</v>
      </c>
      <c r="V973" s="1">
        <f t="shared" si="332"/>
        <v>4.23595505617978</v>
      </c>
      <c r="W973" s="1">
        <f t="shared" si="333"/>
        <v>4.66</v>
      </c>
      <c r="X973" s="1">
        <f t="shared" si="334"/>
        <v>3.3553</v>
      </c>
      <c r="Y973" s="1">
        <f t="shared" si="335"/>
        <v>0</v>
      </c>
      <c r="Z973" s="1">
        <f t="shared" si="336"/>
        <v>0</v>
      </c>
      <c r="AA973" s="1">
        <f t="shared" si="337"/>
        <v>0</v>
      </c>
      <c r="AB973" s="1">
        <f t="shared" si="338"/>
        <v>0</v>
      </c>
      <c r="AC973" s="1">
        <f t="shared" si="339"/>
        <v>0</v>
      </c>
      <c r="AD973" s="1">
        <f t="shared" si="340"/>
        <v>0</v>
      </c>
      <c r="AE973" s="1">
        <f t="shared" si="341"/>
        <v>0</v>
      </c>
      <c r="AF973" s="1">
        <f t="shared" si="342"/>
        <v>0</v>
      </c>
      <c r="AG973" s="1">
        <f t="shared" si="343"/>
        <v>0</v>
      </c>
      <c r="AH973" s="7">
        <f t="shared" si="344"/>
        <v>0.0600920249451113</v>
      </c>
      <c r="AI973" s="7" cm="1">
        <f t="array" ref="AI973">SQRT(SUMPRODUCT(N973:T973/100,(1-($N$4:$T$4/(SUMPRODUCT(N973:T973,$N$4:$T$4)/100)))^2))</f>
        <v>0.0194227946756079</v>
      </c>
      <c r="AJ973" s="7" cm="1">
        <f t="array" ref="AJ973">SUMPRODUCT(N973:T973,$N$3:$T$3)/100</f>
        <v>1.90040239580753</v>
      </c>
      <c r="AK973" s="7" cm="1">
        <f t="array" ref="AK973">SUMPRODUCT(N973:T973/100,($N$3:$T$3-(SUMPRODUCT(N973:T973,$N$3:$T$3)/100))^2)</f>
        <v>3.86203568936469e-6</v>
      </c>
      <c r="AL973" s="7" cm="1">
        <f t="array" ref="AL973">SUMPRODUCT(N973:T973/100,($N$2:$T$2-(SUMPRODUCT(N973:T973,$N$2:$T$2)/100))^2)</f>
        <v>0.980894308399426</v>
      </c>
      <c r="AM973" s="7" cm="1">
        <f t="array" ref="AM973">SUMPRODUCT(N973:T973,$N$2:$T$2)/100</f>
        <v>10.8207933099011</v>
      </c>
      <c r="AN973" s="1" cm="1">
        <f t="array" ref="AN973">SUMPRODUCT(N973:T973,$N$1:$T$1)/100</f>
        <v>1106.06293398729</v>
      </c>
      <c r="AO973" s="1" cm="1">
        <f t="array" ref="AO973">-8.314*SUMPRODUCT((N973:T973/100)*LN(N973:T973/100+0.000000000001))</f>
        <v>2.2060812504501</v>
      </c>
      <c r="AP973" s="1" cm="1">
        <f t="array" ref="AP973">SUMPRODUCT((N973:T973/100)^2)</f>
        <v>0.885440344971351</v>
      </c>
      <c r="AQ973" s="1" cm="1">
        <f t="array" ref="AQ973">1/SUMPRODUCT((N973:T973/100)^2)</f>
        <v>1.12938156215635</v>
      </c>
      <c r="AR973" s="1" t="s">
        <v>54</v>
      </c>
      <c r="AS973" s="6">
        <f t="shared" si="345"/>
        <v>0</v>
      </c>
      <c r="AT973" s="1">
        <v>949.85</v>
      </c>
      <c r="AU973" s="1">
        <v>1</v>
      </c>
      <c r="AV973" s="1">
        <v>0</v>
      </c>
      <c r="AW973" s="1">
        <v>499.85</v>
      </c>
      <c r="AX973" s="1">
        <v>1</v>
      </c>
      <c r="AY973" s="5">
        <f t="shared" si="346"/>
        <v>0</v>
      </c>
      <c r="AZ973" s="1">
        <f t="shared" si="347"/>
        <v>0</v>
      </c>
      <c r="BA973" s="1">
        <f t="shared" si="348"/>
        <v>499.85</v>
      </c>
      <c r="BB973" s="1">
        <f t="shared" si="349"/>
        <v>450</v>
      </c>
      <c r="BC973" s="1" t="s">
        <v>51</v>
      </c>
      <c r="BD973" s="1">
        <v>228</v>
      </c>
      <c r="BE973" s="1" t="s">
        <v>52</v>
      </c>
      <c r="BF973" s="1" t="s">
        <v>52</v>
      </c>
      <c r="BG973" s="1">
        <v>36</v>
      </c>
      <c r="BH973" s="1">
        <f t="shared" si="350"/>
        <v>0.207921716519973</v>
      </c>
      <c r="BI973" s="1">
        <f t="shared" si="351"/>
        <v>0.851409310050692</v>
      </c>
    </row>
    <row r="974" spans="1:61">
      <c r="A974" s="1">
        <v>40</v>
      </c>
      <c r="B974" s="1" t="s">
        <v>53</v>
      </c>
      <c r="C974" s="1" t="str">
        <f>_xlfn.XLOOKUP(A974,All!$A:$A,All!$C:$C,"")</f>
        <v>Cu-Ni-Si</v>
      </c>
      <c r="D974" s="1">
        <v>0</v>
      </c>
      <c r="E974" s="1" t="s">
        <v>1344</v>
      </c>
      <c r="F974" s="1">
        <f t="shared" si="330"/>
        <v>95.935</v>
      </c>
      <c r="G974" s="1">
        <v>0</v>
      </c>
      <c r="H974" s="1">
        <v>0</v>
      </c>
      <c r="I974" s="1">
        <v>0</v>
      </c>
      <c r="J974" s="1">
        <v>3.3</v>
      </c>
      <c r="K974" s="1">
        <v>0.765</v>
      </c>
      <c r="L974" s="1">
        <v>0</v>
      </c>
      <c r="M974" s="1" t="s">
        <v>1345</v>
      </c>
      <c r="N974" s="1" cm="1">
        <f t="array" ref="N974">(F974/$F$4)/SUMPRODUCT($F974:$L974/$F$4:$L$4)*100</f>
        <v>94.7611259732344</v>
      </c>
      <c r="O974" s="1" cm="1">
        <f t="array" ref="O974">(G974/$G$4)/SUMPRODUCT($F974:$L974/$F$4:$L$4)*100</f>
        <v>0</v>
      </c>
      <c r="P974" s="1" cm="1">
        <f t="array" ref="P974">(H974/$H$4)/SUMPRODUCT($F974:$L974/$F$4:$L$4)*100</f>
        <v>0</v>
      </c>
      <c r="Q974" s="1" cm="1">
        <f t="array" ref="Q974">(I974/$I$4)/SUMPRODUCT($F974:$L974/$F$4:$L$4)*100</f>
        <v>0</v>
      </c>
      <c r="R974" s="1" cm="1">
        <f t="array" ref="R974">(J974/$J$4)/SUMPRODUCT($F974:$L974/$F$4:$L$4)*100</f>
        <v>3.52914077585296</v>
      </c>
      <c r="S974" s="1" cm="1">
        <f t="array" ref="S974">(K974/$K$4)/SUMPRODUCT($F974:$L974/$F$4:$L$4)*100</f>
        <v>1.70973325091266</v>
      </c>
      <c r="T974" s="1" cm="1">
        <f t="array" ref="T974">(L974/$L$4)/SUMPRODUCT($F974:$L974/$F$4:$L$4)*100</f>
        <v>0</v>
      </c>
      <c r="U974" s="1">
        <f t="shared" si="331"/>
        <v>100</v>
      </c>
      <c r="V974" s="1">
        <f t="shared" si="332"/>
        <v>4.31372549019608</v>
      </c>
      <c r="W974" s="1">
        <f t="shared" si="333"/>
        <v>4.065</v>
      </c>
      <c r="X974" s="1">
        <f t="shared" si="334"/>
        <v>2.5245</v>
      </c>
      <c r="Y974" s="1">
        <f t="shared" si="335"/>
        <v>0</v>
      </c>
      <c r="Z974" s="1">
        <f t="shared" si="336"/>
        <v>0</v>
      </c>
      <c r="AA974" s="1">
        <f t="shared" si="337"/>
        <v>0</v>
      </c>
      <c r="AB974" s="1">
        <f t="shared" si="338"/>
        <v>0</v>
      </c>
      <c r="AC974" s="1">
        <f t="shared" si="339"/>
        <v>0</v>
      </c>
      <c r="AD974" s="1">
        <f t="shared" si="340"/>
        <v>0</v>
      </c>
      <c r="AE974" s="1">
        <f t="shared" si="341"/>
        <v>0</v>
      </c>
      <c r="AF974" s="1">
        <f t="shared" si="342"/>
        <v>0</v>
      </c>
      <c r="AG974" s="1">
        <f t="shared" si="343"/>
        <v>0</v>
      </c>
      <c r="AH974" s="7">
        <f t="shared" si="344"/>
        <v>0.0523887402676561</v>
      </c>
      <c r="AI974" s="7" cm="1">
        <f t="array" ref="AI974">SQRT(SUMPRODUCT(N974:T974/100,(1-($N$4:$T$4/(SUMPRODUCT(N974:T974,$N$4:$T$4)/100)))^2))</f>
        <v>0.0180794750782352</v>
      </c>
      <c r="AJ974" s="7" cm="1">
        <f t="array" ref="AJ974">SUMPRODUCT(N974:T974,$N$3:$T$3)/100</f>
        <v>1.90035291407759</v>
      </c>
      <c r="AK974" s="7" cm="1">
        <f t="array" ref="AK974">SUMPRODUCT(N974:T974/100,($N$3:$T$3-(SUMPRODUCT(N974:T974,$N$3:$T$3)/100))^2)</f>
        <v>3.40459242969508e-6</v>
      </c>
      <c r="AL974" s="7" cm="1">
        <f t="array" ref="AL974">SUMPRODUCT(N974:T974/100,($N$2:$T$2-(SUMPRODUCT(N974:T974,$N$2:$T$2)/100))^2)</f>
        <v>0.849044152012419</v>
      </c>
      <c r="AM974" s="7" cm="1">
        <f t="array" ref="AM974">SUMPRODUCT(N974:T974,$N$2:$T$2)/100</f>
        <v>10.8450272646776</v>
      </c>
      <c r="AN974" s="1" cm="1">
        <f t="array" ref="AN974">SUMPRODUCT(N974:T974,$N$1:$T$1)/100</f>
        <v>1103.32275098746</v>
      </c>
      <c r="AO974" s="1" cm="1">
        <f t="array" ref="AO974">-8.314*SUMPRODUCT((N974:T974/100)*LN(N974:T974/100+0.000000000001))</f>
        <v>1.98352567017513</v>
      </c>
      <c r="AP974" s="1" cm="1">
        <f t="array" ref="AP974">SUMPRODUCT((N974:T974/100)^2)</f>
        <v>0.899504901812026</v>
      </c>
      <c r="AQ974" s="1" cm="1">
        <f t="array" ref="AQ974">1/SUMPRODUCT((N974:T974/100)^2)</f>
        <v>1.11172267987148</v>
      </c>
      <c r="AR974" s="1" t="s">
        <v>54</v>
      </c>
      <c r="AS974" s="6">
        <f t="shared" si="345"/>
        <v>0</v>
      </c>
      <c r="AT974" s="1">
        <v>899.85</v>
      </c>
      <c r="AU974" s="1">
        <v>1</v>
      </c>
      <c r="AV974" s="1">
        <v>0</v>
      </c>
      <c r="AW974" s="1">
        <v>499.85</v>
      </c>
      <c r="AX974" s="1">
        <v>1</v>
      </c>
      <c r="AY974" s="5">
        <f t="shared" si="346"/>
        <v>0</v>
      </c>
      <c r="AZ974" s="1">
        <f t="shared" si="347"/>
        <v>0</v>
      </c>
      <c r="BA974" s="1">
        <f t="shared" si="348"/>
        <v>499.85</v>
      </c>
      <c r="BB974" s="1">
        <f t="shared" si="349"/>
        <v>400</v>
      </c>
      <c r="BC974" s="1" t="s">
        <v>51</v>
      </c>
      <c r="BD974" s="1">
        <v>231</v>
      </c>
      <c r="BE974" s="1" t="s">
        <v>52</v>
      </c>
      <c r="BF974" s="1" t="s">
        <v>52</v>
      </c>
      <c r="BG974" s="1">
        <v>36</v>
      </c>
      <c r="BH974" s="1">
        <f t="shared" si="350"/>
        <v>0.246504491695669</v>
      </c>
      <c r="BI974" s="1">
        <f t="shared" si="351"/>
        <v>0.846204660987704</v>
      </c>
    </row>
    <row r="975" spans="1:61">
      <c r="A975" s="1">
        <v>47</v>
      </c>
      <c r="B975" s="1" t="s">
        <v>53</v>
      </c>
      <c r="C975" s="1" t="str">
        <f>_xlfn.XLOOKUP(A975,All!$A:$A,All!$C:$C,"")</f>
        <v>Cu-Ni-Si</v>
      </c>
      <c r="D975" s="1">
        <v>0</v>
      </c>
      <c r="E975" s="1" t="s">
        <v>1344</v>
      </c>
      <c r="F975" s="1">
        <f t="shared" si="330"/>
        <v>95.935</v>
      </c>
      <c r="G975" s="1">
        <v>0</v>
      </c>
      <c r="H975" s="1">
        <v>0</v>
      </c>
      <c r="I975" s="1">
        <v>0</v>
      </c>
      <c r="J975" s="1">
        <v>3.3</v>
      </c>
      <c r="K975" s="1">
        <v>0.765</v>
      </c>
      <c r="L975" s="1">
        <v>0</v>
      </c>
      <c r="M975" s="1" t="s">
        <v>1345</v>
      </c>
      <c r="N975" s="1" cm="1">
        <f t="array" ref="N975">(F975/$F$4)/SUMPRODUCT($F975:$L975/$F$4:$L$4)*100</f>
        <v>94.7611259732344</v>
      </c>
      <c r="O975" s="1" cm="1">
        <f t="array" ref="O975">(G975/$G$4)/SUMPRODUCT($F975:$L975/$F$4:$L$4)*100</f>
        <v>0</v>
      </c>
      <c r="P975" s="1" cm="1">
        <f t="array" ref="P975">(H975/$H$4)/SUMPRODUCT($F975:$L975/$F$4:$L$4)*100</f>
        <v>0</v>
      </c>
      <c r="Q975" s="1" cm="1">
        <f t="array" ref="Q975">(I975/$I$4)/SUMPRODUCT($F975:$L975/$F$4:$L$4)*100</f>
        <v>0</v>
      </c>
      <c r="R975" s="1" cm="1">
        <f t="array" ref="R975">(J975/$J$4)/SUMPRODUCT($F975:$L975/$F$4:$L$4)*100</f>
        <v>3.52914077585296</v>
      </c>
      <c r="S975" s="1" cm="1">
        <f t="array" ref="S975">(K975/$K$4)/SUMPRODUCT($F975:$L975/$F$4:$L$4)*100</f>
        <v>1.70973325091266</v>
      </c>
      <c r="T975" s="1" cm="1">
        <f t="array" ref="T975">(L975/$L$4)/SUMPRODUCT($F975:$L975/$F$4:$L$4)*100</f>
        <v>0</v>
      </c>
      <c r="U975" s="1">
        <f t="shared" si="331"/>
        <v>100</v>
      </c>
      <c r="V975" s="1">
        <f t="shared" si="332"/>
        <v>4.31372549019608</v>
      </c>
      <c r="W975" s="1">
        <f t="shared" si="333"/>
        <v>4.065</v>
      </c>
      <c r="X975" s="1">
        <f t="shared" si="334"/>
        <v>2.5245</v>
      </c>
      <c r="Y975" s="1">
        <f t="shared" si="335"/>
        <v>0</v>
      </c>
      <c r="Z975" s="1">
        <f t="shared" si="336"/>
        <v>0</v>
      </c>
      <c r="AA975" s="1">
        <f t="shared" si="337"/>
        <v>0</v>
      </c>
      <c r="AB975" s="1">
        <f t="shared" si="338"/>
        <v>0</v>
      </c>
      <c r="AC975" s="1">
        <f t="shared" si="339"/>
        <v>0</v>
      </c>
      <c r="AD975" s="1">
        <f t="shared" si="340"/>
        <v>0</v>
      </c>
      <c r="AE975" s="1">
        <f t="shared" si="341"/>
        <v>0</v>
      </c>
      <c r="AF975" s="1">
        <f t="shared" si="342"/>
        <v>0</v>
      </c>
      <c r="AG975" s="1">
        <f t="shared" si="343"/>
        <v>0</v>
      </c>
      <c r="AH975" s="7">
        <f t="shared" si="344"/>
        <v>0.0523887402676561</v>
      </c>
      <c r="AI975" s="7" cm="1">
        <f t="array" ref="AI975">SQRT(SUMPRODUCT(N975:T975/100,(1-($N$4:$T$4/(SUMPRODUCT(N975:T975,$N$4:$T$4)/100)))^2))</f>
        <v>0.0180794750782352</v>
      </c>
      <c r="AJ975" s="7" cm="1">
        <f t="array" ref="AJ975">SUMPRODUCT(N975:T975,$N$3:$T$3)/100</f>
        <v>1.90035291407759</v>
      </c>
      <c r="AK975" s="7" cm="1">
        <f t="array" ref="AK975">SUMPRODUCT(N975:T975/100,($N$3:$T$3-(SUMPRODUCT(N975:T975,$N$3:$T$3)/100))^2)</f>
        <v>3.40459242969508e-6</v>
      </c>
      <c r="AL975" s="7" cm="1">
        <f t="array" ref="AL975">SUMPRODUCT(N975:T975/100,($N$2:$T$2-(SUMPRODUCT(N975:T975,$N$2:$T$2)/100))^2)</f>
        <v>0.849044152012419</v>
      </c>
      <c r="AM975" s="7" cm="1">
        <f t="array" ref="AM975">SUMPRODUCT(N975:T975,$N$2:$T$2)/100</f>
        <v>10.8450272646776</v>
      </c>
      <c r="AN975" s="1" cm="1">
        <f t="array" ref="AN975">SUMPRODUCT(N975:T975,$N$1:$T$1)/100</f>
        <v>1103.32275098746</v>
      </c>
      <c r="AO975" s="1" cm="1">
        <f t="array" ref="AO975">-8.314*SUMPRODUCT((N975:T975/100)*LN(N975:T975/100+0.000000000001))</f>
        <v>1.98352567017513</v>
      </c>
      <c r="AP975" s="1" cm="1">
        <f t="array" ref="AP975">SUMPRODUCT((N975:T975/100)^2)</f>
        <v>0.899504901812026</v>
      </c>
      <c r="AQ975" s="1" cm="1">
        <f t="array" ref="AQ975">1/SUMPRODUCT((N975:T975/100)^2)</f>
        <v>1.11172267987148</v>
      </c>
      <c r="AR975" s="1" t="s">
        <v>54</v>
      </c>
      <c r="AS975" s="6">
        <f t="shared" si="345"/>
        <v>0</v>
      </c>
      <c r="AT975" s="1">
        <v>899.85</v>
      </c>
      <c r="AU975" s="1">
        <v>1</v>
      </c>
      <c r="AV975" s="1">
        <v>0</v>
      </c>
      <c r="AW975" s="1">
        <v>499.85</v>
      </c>
      <c r="AX975" s="1">
        <v>1</v>
      </c>
      <c r="AY975" s="5">
        <f t="shared" si="346"/>
        <v>0</v>
      </c>
      <c r="AZ975" s="1">
        <f t="shared" si="347"/>
        <v>0</v>
      </c>
      <c r="BA975" s="1">
        <f t="shared" si="348"/>
        <v>499.85</v>
      </c>
      <c r="BB975" s="1">
        <f t="shared" si="349"/>
        <v>400</v>
      </c>
      <c r="BC975" s="1" t="s">
        <v>51</v>
      </c>
      <c r="BD975" s="1">
        <v>234</v>
      </c>
      <c r="BE975" s="1" t="s">
        <v>52</v>
      </c>
      <c r="BF975" s="1" t="s">
        <v>52</v>
      </c>
      <c r="BG975" s="1">
        <v>36</v>
      </c>
      <c r="BH975" s="1">
        <f t="shared" si="350"/>
        <v>0.285087266871364</v>
      </c>
      <c r="BI975" s="1">
        <f t="shared" si="351"/>
        <v>0.841068495208582</v>
      </c>
    </row>
    <row r="976" spans="1:61">
      <c r="A976" s="1">
        <v>365</v>
      </c>
      <c r="B976" s="1" t="s">
        <v>78</v>
      </c>
      <c r="C976" s="1" t="str">
        <f>_xlfn.XLOOKUP(A976,All!$A:$A,All!$C:$C,"")</f>
        <v>Cu-Ni-Si</v>
      </c>
      <c r="D976" s="1">
        <v>0</v>
      </c>
      <c r="E976" s="1" t="s">
        <v>1344</v>
      </c>
      <c r="F976" s="1">
        <f t="shared" si="330"/>
        <v>95.75</v>
      </c>
      <c r="G976" s="1">
        <v>0</v>
      </c>
      <c r="H976" s="1">
        <v>0</v>
      </c>
      <c r="I976" s="1">
        <v>0</v>
      </c>
      <c r="J976" s="1">
        <v>3.32</v>
      </c>
      <c r="K976" s="1">
        <v>0.93</v>
      </c>
      <c r="L976" s="1">
        <v>0</v>
      </c>
      <c r="M976" s="1" t="s">
        <v>1345</v>
      </c>
      <c r="N976" s="1" cm="1">
        <f t="array" ref="N976">(F976/$F$4)/SUMPRODUCT($F976:$L976/$F$4:$L$4)*100</f>
        <v>94.382622720772</v>
      </c>
      <c r="O976" s="1" cm="1">
        <f t="array" ref="O976">(G976/$G$4)/SUMPRODUCT($F976:$L976/$F$4:$L$4)*100</f>
        <v>0</v>
      </c>
      <c r="P976" s="1" cm="1">
        <f t="array" ref="P976">(H976/$H$4)/SUMPRODUCT($F976:$L976/$F$4:$L$4)*100</f>
        <v>0</v>
      </c>
      <c r="Q976" s="1" cm="1">
        <f t="array" ref="Q976">(I976/$I$4)/SUMPRODUCT($F976:$L976/$F$4:$L$4)*100</f>
        <v>0</v>
      </c>
      <c r="R976" s="1" cm="1">
        <f t="array" ref="R976">(J976/$J$4)/SUMPRODUCT($F976:$L976/$F$4:$L$4)*100</f>
        <v>3.54318029947928</v>
      </c>
      <c r="S976" s="1" cm="1">
        <f t="array" ref="S976">(K976/$K$4)/SUMPRODUCT($F976:$L976/$F$4:$L$4)*100</f>
        <v>2.0741969797487</v>
      </c>
      <c r="T976" s="1" cm="1">
        <f t="array" ref="T976">(L976/$L$4)/SUMPRODUCT($F976:$L976/$F$4:$L$4)*100</f>
        <v>0</v>
      </c>
      <c r="U976" s="1">
        <f t="shared" si="331"/>
        <v>100</v>
      </c>
      <c r="V976" s="1">
        <f t="shared" si="332"/>
        <v>3.56989247311828</v>
      </c>
      <c r="W976" s="1">
        <f t="shared" si="333"/>
        <v>4.25</v>
      </c>
      <c r="X976" s="1">
        <f t="shared" si="334"/>
        <v>3.0876</v>
      </c>
      <c r="Y976" s="1">
        <f t="shared" si="335"/>
        <v>0</v>
      </c>
      <c r="Z976" s="1">
        <f t="shared" si="336"/>
        <v>0</v>
      </c>
      <c r="AA976" s="1">
        <f t="shared" si="337"/>
        <v>0</v>
      </c>
      <c r="AB976" s="1">
        <f t="shared" si="338"/>
        <v>0</v>
      </c>
      <c r="AC976" s="1">
        <f t="shared" si="339"/>
        <v>0</v>
      </c>
      <c r="AD976" s="1">
        <f t="shared" si="340"/>
        <v>0</v>
      </c>
      <c r="AE976" s="1">
        <f t="shared" si="341"/>
        <v>0</v>
      </c>
      <c r="AF976" s="1">
        <f t="shared" si="342"/>
        <v>0</v>
      </c>
      <c r="AG976" s="1">
        <f t="shared" si="343"/>
        <v>0</v>
      </c>
      <c r="AH976" s="7">
        <f t="shared" si="344"/>
        <v>0.0561737727922798</v>
      </c>
      <c r="AI976" s="7" cm="1">
        <f t="array" ref="AI976">SQRT(SUMPRODUCT(N976:T976/100,(1-($N$4:$T$4/(SUMPRODUCT(N976:T976,$N$4:$T$4)/100)))^2))</f>
        <v>0.019711732078429</v>
      </c>
      <c r="AJ976" s="7" cm="1">
        <f t="array" ref="AJ976">SUMPRODUCT(N976:T976,$N$3:$T$3)/100</f>
        <v>1.90035431802995</v>
      </c>
      <c r="AK976" s="7" cm="1">
        <f t="array" ref="AK976">SUMPRODUCT(N976:T976/100,($N$3:$T$3-(SUMPRODUCT(N976:T976,$N$3:$T$3)/100))^2)</f>
        <v>3.41763903313311e-6</v>
      </c>
      <c r="AL976" s="7" cm="1">
        <f t="array" ref="AL976">SUMPRODUCT(N976:T976/100,($N$2:$T$2-(SUMPRODUCT(N976:T976,$N$2:$T$2)/100))^2)</f>
        <v>1.01916271873904</v>
      </c>
      <c r="AM976" s="7" cm="1">
        <f t="array" ref="AM976">SUMPRODUCT(N976:T976,$N$2:$T$2)/100</f>
        <v>10.8193744084228</v>
      </c>
      <c r="AN976" s="1" cm="1">
        <f t="array" ref="AN976">SUMPRODUCT(N976:T976,$N$1:$T$1)/100</f>
        <v>1104.57522120511</v>
      </c>
      <c r="AO976" s="1" cm="1">
        <f t="array" ref="AO976">-8.314*SUMPRODUCT((N976:T976/100)*LN(N976:T976/100+0.000000000001))</f>
        <v>2.10594034577657</v>
      </c>
      <c r="AP976" s="1" cm="1">
        <f t="array" ref="AP976">SUMPRODUCT((N976:T976/100)^2)</f>
        <v>0.892493589139701</v>
      </c>
      <c r="AQ976" s="1" cm="1">
        <f t="array" ref="AQ976">1/SUMPRODUCT((N976:T976/100)^2)</f>
        <v>1.12045622754997</v>
      </c>
      <c r="AR976" s="1" t="s">
        <v>54</v>
      </c>
      <c r="AS976" s="6">
        <f t="shared" si="345"/>
        <v>0</v>
      </c>
      <c r="AT976" s="1">
        <v>949.85</v>
      </c>
      <c r="AU976" s="1">
        <v>1</v>
      </c>
      <c r="AV976" s="1">
        <v>0</v>
      </c>
      <c r="AW976" s="1">
        <v>449.85</v>
      </c>
      <c r="AX976" s="1">
        <v>4</v>
      </c>
      <c r="AY976" s="5">
        <f t="shared" si="346"/>
        <v>0</v>
      </c>
      <c r="AZ976" s="1">
        <f t="shared" si="347"/>
        <v>0</v>
      </c>
      <c r="BA976" s="1">
        <f t="shared" si="348"/>
        <v>1799.4</v>
      </c>
      <c r="BB976" s="1">
        <f t="shared" si="349"/>
        <v>500</v>
      </c>
      <c r="BC976" s="1" t="s">
        <v>51</v>
      </c>
      <c r="BD976" s="1">
        <v>261</v>
      </c>
      <c r="BE976" s="1" t="s">
        <v>52</v>
      </c>
      <c r="BF976" s="1" t="s">
        <v>52</v>
      </c>
      <c r="BG976" s="1">
        <v>36</v>
      </c>
      <c r="BH976" s="1">
        <f t="shared" si="350"/>
        <v>0.632332243452623</v>
      </c>
      <c r="BI976" s="1">
        <f t="shared" si="351"/>
        <v>0.79813710988408</v>
      </c>
    </row>
    <row r="977" spans="1:61">
      <c r="A977" s="1">
        <v>214</v>
      </c>
      <c r="B977" s="1" t="s">
        <v>65</v>
      </c>
      <c r="C977" s="1" t="str">
        <f>_xlfn.XLOOKUP(A977,All!$A:$A,All!$C:$C,"")</f>
        <v>Cu-Ni-Si</v>
      </c>
      <c r="D977" s="1">
        <v>0</v>
      </c>
      <c r="E977" s="1" t="s">
        <v>1344</v>
      </c>
      <c r="F977" s="1">
        <f t="shared" si="330"/>
        <v>98.39</v>
      </c>
      <c r="G977" s="1">
        <v>0</v>
      </c>
      <c r="H977" s="1">
        <v>0</v>
      </c>
      <c r="I977" s="1">
        <v>0</v>
      </c>
      <c r="J977" s="1">
        <v>1.39</v>
      </c>
      <c r="K977" s="1">
        <v>0.22</v>
      </c>
      <c r="L977" s="1">
        <v>0</v>
      </c>
      <c r="M977" s="1" t="s">
        <v>1345</v>
      </c>
      <c r="N977" s="1" cm="1">
        <f t="array" ref="N977">(F977/$F$4)/SUMPRODUCT($F977:$L977/$F$4:$L$4)*100</f>
        <v>98.0051237762164</v>
      </c>
      <c r="O977" s="1" cm="1">
        <f t="array" ref="O977">(G977/$G$4)/SUMPRODUCT($F977:$L977/$F$4:$L$4)*100</f>
        <v>0</v>
      </c>
      <c r="P977" s="1" cm="1">
        <f t="array" ref="P977">(H977/$H$4)/SUMPRODUCT($F977:$L977/$F$4:$L$4)*100</f>
        <v>0</v>
      </c>
      <c r="Q977" s="1" cm="1">
        <f t="array" ref="Q977">(I977/$I$4)/SUMPRODUCT($F977:$L977/$F$4:$L$4)*100</f>
        <v>0</v>
      </c>
      <c r="R977" s="1" cm="1">
        <f t="array" ref="R977">(J977/$J$4)/SUMPRODUCT($F977:$L977/$F$4:$L$4)*100</f>
        <v>1.49904452046857</v>
      </c>
      <c r="S977" s="1" cm="1">
        <f t="array" ref="S977">(K977/$K$4)/SUMPRODUCT($F977:$L977/$F$4:$L$4)*100</f>
        <v>0.495831703315079</v>
      </c>
      <c r="T977" s="1" cm="1">
        <f t="array" ref="T977">(L977/$L$4)/SUMPRODUCT($F977:$L977/$F$4:$L$4)*100</f>
        <v>0</v>
      </c>
      <c r="U977" s="1">
        <f t="shared" si="331"/>
        <v>100</v>
      </c>
      <c r="V977" s="1">
        <f t="shared" si="332"/>
        <v>6.31818181818182</v>
      </c>
      <c r="W977" s="1">
        <f t="shared" si="333"/>
        <v>1.61</v>
      </c>
      <c r="X977" s="1">
        <f t="shared" si="334"/>
        <v>0.3058</v>
      </c>
      <c r="Y977" s="1">
        <f t="shared" si="335"/>
        <v>0</v>
      </c>
      <c r="Z977" s="1">
        <f t="shared" si="336"/>
        <v>0</v>
      </c>
      <c r="AA977" s="1">
        <f t="shared" si="337"/>
        <v>0</v>
      </c>
      <c r="AB977" s="1">
        <f t="shared" si="338"/>
        <v>0</v>
      </c>
      <c r="AC977" s="1">
        <f t="shared" si="339"/>
        <v>0</v>
      </c>
      <c r="AD977" s="1">
        <f t="shared" si="340"/>
        <v>0</v>
      </c>
      <c r="AE977" s="1">
        <f t="shared" si="341"/>
        <v>0</v>
      </c>
      <c r="AF977" s="1">
        <f t="shared" si="342"/>
        <v>0</v>
      </c>
      <c r="AG977" s="1">
        <f t="shared" si="343"/>
        <v>0</v>
      </c>
      <c r="AH977" s="7">
        <f t="shared" si="344"/>
        <v>0.0199487622378363</v>
      </c>
      <c r="AI977" s="7" cm="1">
        <f t="array" ref="AI977">SQRT(SUMPRODUCT(N977:T977/100,(1-($N$4:$T$4/(SUMPRODUCT(N977:T977,$N$4:$T$4)/100)))^2))</f>
        <v>0.0100527223125971</v>
      </c>
      <c r="AJ977" s="7" cm="1">
        <f t="array" ref="AJ977">SUMPRODUCT(N977:T977,$N$3:$T$3)/100</f>
        <v>1.90014990445205</v>
      </c>
      <c r="AK977" s="7" cm="1">
        <f t="array" ref="AK977">SUMPRODUCT(N977:T977/100,($N$3:$T$3-(SUMPRODUCT(N977:T977,$N$3:$T$3)/100))^2)</f>
        <v>1.4765731757251e-6</v>
      </c>
      <c r="AL977" s="7" cm="1">
        <f t="array" ref="AL977">SUMPRODUCT(N977:T977/100,($N$2:$T$2-(SUMPRODUCT(N977:T977,$N$2:$T$2)/100))^2)</f>
        <v>0.255478022582279</v>
      </c>
      <c r="AM977" s="7" cm="1">
        <f t="array" ref="AM977">SUMPRODUCT(N977:T977,$N$2:$T$2)/100</f>
        <v>10.9503013355633</v>
      </c>
      <c r="AN977" s="1" cm="1">
        <f t="array" ref="AN977">SUMPRODUCT(N977:T977,$N$1:$T$1)/100</f>
        <v>1091.80533155929</v>
      </c>
      <c r="AO977" s="1" cm="1">
        <f t="array" ref="AO977">-8.314*SUMPRODUCT((N977:T977/100)*LN(N977:T977/100+0.000000000001))</f>
        <v>0.906439634765278</v>
      </c>
      <c r="AP977" s="1" cm="1">
        <f t="array" ref="AP977">SUMPRODUCT((N977:T977/100)^2)</f>
        <v>0.960749726994385</v>
      </c>
      <c r="AQ977" s="1" cm="1">
        <f t="array" ref="AQ977">1/SUMPRODUCT((N977:T977/100)^2)</f>
        <v>1.04085379563771</v>
      </c>
      <c r="AR977" s="1" t="s">
        <v>54</v>
      </c>
      <c r="AS977" s="6">
        <f t="shared" si="345"/>
        <v>0</v>
      </c>
      <c r="AT977" s="1">
        <v>949.85</v>
      </c>
      <c r="AU977" s="1">
        <v>1</v>
      </c>
      <c r="AV977" s="1">
        <v>0</v>
      </c>
      <c r="AW977" s="1">
        <v>499.85</v>
      </c>
      <c r="AX977" s="1">
        <v>0.033333333</v>
      </c>
      <c r="AY977" s="5">
        <f t="shared" si="346"/>
        <v>0</v>
      </c>
      <c r="AZ977" s="1">
        <f t="shared" si="347"/>
        <v>0</v>
      </c>
      <c r="BA977" s="1">
        <f t="shared" si="348"/>
        <v>16.66166650005</v>
      </c>
      <c r="BB977" s="1">
        <f t="shared" si="349"/>
        <v>450</v>
      </c>
      <c r="BC977" s="1" t="s">
        <v>51</v>
      </c>
      <c r="BD977" s="1">
        <v>60</v>
      </c>
      <c r="BE977" s="1" t="s">
        <v>52</v>
      </c>
      <c r="BF977" s="1" t="s">
        <v>52</v>
      </c>
      <c r="BG977" s="1">
        <v>36</v>
      </c>
      <c r="BH977" s="1">
        <f t="shared" si="350"/>
        <v>-1.95271369331897</v>
      </c>
      <c r="BI977" s="1">
        <f t="shared" si="351"/>
        <v>1.22065556157337</v>
      </c>
    </row>
    <row r="978" spans="1:61">
      <c r="A978" s="1">
        <v>277</v>
      </c>
      <c r="B978" s="1" t="s">
        <v>65</v>
      </c>
      <c r="C978" s="1" t="str">
        <f>_xlfn.XLOOKUP(A978,All!$A:$A,All!$C:$C,"")</f>
        <v>Cu-Ni-Si</v>
      </c>
      <c r="D978" s="1">
        <v>0</v>
      </c>
      <c r="E978" s="1" t="s">
        <v>1344</v>
      </c>
      <c r="F978" s="1">
        <f t="shared" si="330"/>
        <v>98.39</v>
      </c>
      <c r="G978" s="1">
        <v>0</v>
      </c>
      <c r="H978" s="1">
        <v>0</v>
      </c>
      <c r="I978" s="1">
        <v>0</v>
      </c>
      <c r="J978" s="1">
        <v>1.39</v>
      </c>
      <c r="K978" s="1">
        <v>0.22</v>
      </c>
      <c r="L978" s="1">
        <v>0</v>
      </c>
      <c r="M978" s="1" t="s">
        <v>1345</v>
      </c>
      <c r="N978" s="1" cm="1">
        <f t="array" ref="N978">(F978/$F$4)/SUMPRODUCT($F978:$L978/$F$4:$L$4)*100</f>
        <v>98.0051237762164</v>
      </c>
      <c r="O978" s="1" cm="1">
        <f t="array" ref="O978">(G978/$G$4)/SUMPRODUCT($F978:$L978/$F$4:$L$4)*100</f>
        <v>0</v>
      </c>
      <c r="P978" s="1" cm="1">
        <f t="array" ref="P978">(H978/$H$4)/SUMPRODUCT($F978:$L978/$F$4:$L$4)*100</f>
        <v>0</v>
      </c>
      <c r="Q978" s="1" cm="1">
        <f t="array" ref="Q978">(I978/$I$4)/SUMPRODUCT($F978:$L978/$F$4:$L$4)*100</f>
        <v>0</v>
      </c>
      <c r="R978" s="1" cm="1">
        <f t="array" ref="R978">(J978/$J$4)/SUMPRODUCT($F978:$L978/$F$4:$L$4)*100</f>
        <v>1.49904452046857</v>
      </c>
      <c r="S978" s="1" cm="1">
        <f t="array" ref="S978">(K978/$K$4)/SUMPRODUCT($F978:$L978/$F$4:$L$4)*100</f>
        <v>0.495831703315079</v>
      </c>
      <c r="T978" s="1" cm="1">
        <f t="array" ref="T978">(L978/$L$4)/SUMPRODUCT($F978:$L978/$F$4:$L$4)*100</f>
        <v>0</v>
      </c>
      <c r="U978" s="1">
        <f t="shared" si="331"/>
        <v>100</v>
      </c>
      <c r="V978" s="1">
        <f t="shared" si="332"/>
        <v>6.31818181818182</v>
      </c>
      <c r="W978" s="1">
        <f t="shared" si="333"/>
        <v>1.61</v>
      </c>
      <c r="X978" s="1">
        <f t="shared" si="334"/>
        <v>0.3058</v>
      </c>
      <c r="Y978" s="1">
        <f t="shared" si="335"/>
        <v>0</v>
      </c>
      <c r="Z978" s="1">
        <f t="shared" si="336"/>
        <v>0</v>
      </c>
      <c r="AA978" s="1">
        <f t="shared" si="337"/>
        <v>0</v>
      </c>
      <c r="AB978" s="1">
        <f t="shared" si="338"/>
        <v>0</v>
      </c>
      <c r="AC978" s="1">
        <f t="shared" si="339"/>
        <v>0</v>
      </c>
      <c r="AD978" s="1">
        <f t="shared" si="340"/>
        <v>0</v>
      </c>
      <c r="AE978" s="1">
        <f t="shared" si="341"/>
        <v>0</v>
      </c>
      <c r="AF978" s="1">
        <f t="shared" si="342"/>
        <v>0</v>
      </c>
      <c r="AG978" s="1">
        <f t="shared" si="343"/>
        <v>0</v>
      </c>
      <c r="AH978" s="7">
        <f t="shared" si="344"/>
        <v>0.0199487622378363</v>
      </c>
      <c r="AI978" s="7" cm="1">
        <f t="array" ref="AI978">SQRT(SUMPRODUCT(N978:T978/100,(1-($N$4:$T$4/(SUMPRODUCT(N978:T978,$N$4:$T$4)/100)))^2))</f>
        <v>0.0100527223125971</v>
      </c>
      <c r="AJ978" s="7" cm="1">
        <f t="array" ref="AJ978">SUMPRODUCT(N978:T978,$N$3:$T$3)/100</f>
        <v>1.90014990445205</v>
      </c>
      <c r="AK978" s="7" cm="1">
        <f t="array" ref="AK978">SUMPRODUCT(N978:T978/100,($N$3:$T$3-(SUMPRODUCT(N978:T978,$N$3:$T$3)/100))^2)</f>
        <v>1.4765731757251e-6</v>
      </c>
      <c r="AL978" s="7" cm="1">
        <f t="array" ref="AL978">SUMPRODUCT(N978:T978/100,($N$2:$T$2-(SUMPRODUCT(N978:T978,$N$2:$T$2)/100))^2)</f>
        <v>0.255478022582279</v>
      </c>
      <c r="AM978" s="7" cm="1">
        <f t="array" ref="AM978">SUMPRODUCT(N978:T978,$N$2:$T$2)/100</f>
        <v>10.9503013355633</v>
      </c>
      <c r="AN978" s="1" cm="1">
        <f t="array" ref="AN978">SUMPRODUCT(N978:T978,$N$1:$T$1)/100</f>
        <v>1091.80533155929</v>
      </c>
      <c r="AO978" s="1" cm="1">
        <f t="array" ref="AO978">-8.314*SUMPRODUCT((N978:T978/100)*LN(N978:T978/100+0.000000000001))</f>
        <v>0.906439634765278</v>
      </c>
      <c r="AP978" s="1" cm="1">
        <f t="array" ref="AP978">SUMPRODUCT((N978:T978/100)^2)</f>
        <v>0.960749726994385</v>
      </c>
      <c r="AQ978" s="1" cm="1">
        <f t="array" ref="AQ978">1/SUMPRODUCT((N978:T978/100)^2)</f>
        <v>1.04085379563771</v>
      </c>
      <c r="AR978" s="1" t="s">
        <v>54</v>
      </c>
      <c r="AS978" s="6">
        <f t="shared" si="345"/>
        <v>0</v>
      </c>
      <c r="AT978" s="1">
        <v>949.85</v>
      </c>
      <c r="AU978" s="1">
        <v>1</v>
      </c>
      <c r="AV978" s="1">
        <v>0</v>
      </c>
      <c r="AW978" s="1">
        <v>499.85</v>
      </c>
      <c r="AX978" s="1">
        <v>0.333333333</v>
      </c>
      <c r="AY978" s="5">
        <f t="shared" si="346"/>
        <v>0</v>
      </c>
      <c r="AZ978" s="1">
        <f t="shared" si="347"/>
        <v>0</v>
      </c>
      <c r="BA978" s="1">
        <f t="shared" si="348"/>
        <v>166.61666650005</v>
      </c>
      <c r="BB978" s="1">
        <f t="shared" si="349"/>
        <v>450</v>
      </c>
      <c r="BC978" s="1" t="s">
        <v>51</v>
      </c>
      <c r="BD978" s="1">
        <v>60</v>
      </c>
      <c r="BE978" s="1" t="s">
        <v>52</v>
      </c>
      <c r="BF978" s="1" t="s">
        <v>52</v>
      </c>
      <c r="BG978" s="1">
        <v>36</v>
      </c>
      <c r="BH978" s="1">
        <f t="shared" si="350"/>
        <v>-1.95271369331897</v>
      </c>
      <c r="BI978" s="1">
        <f t="shared" si="351"/>
        <v>1.22065556157337</v>
      </c>
    </row>
    <row r="979" spans="1:61">
      <c r="A979" s="1">
        <v>427</v>
      </c>
      <c r="B979" s="1" t="s">
        <v>65</v>
      </c>
      <c r="C979" s="1" t="str">
        <f>_xlfn.XLOOKUP(A979,All!$A:$A,All!$C:$C,"")</f>
        <v>Cu-Ni-Si</v>
      </c>
      <c r="D979" s="1">
        <v>0</v>
      </c>
      <c r="E979" s="1" t="s">
        <v>1344</v>
      </c>
      <c r="F979" s="1">
        <f t="shared" si="330"/>
        <v>98.39</v>
      </c>
      <c r="G979" s="1">
        <v>0</v>
      </c>
      <c r="H979" s="1">
        <v>0</v>
      </c>
      <c r="I979" s="1">
        <v>0</v>
      </c>
      <c r="J979" s="1">
        <v>1.39</v>
      </c>
      <c r="K979" s="1">
        <v>0.22</v>
      </c>
      <c r="L979" s="1">
        <v>0</v>
      </c>
      <c r="M979" s="1" t="s">
        <v>1345</v>
      </c>
      <c r="N979" s="1" cm="1">
        <f t="array" ref="N979">(F979/$F$4)/SUMPRODUCT($F979:$L979/$F$4:$L$4)*100</f>
        <v>98.0051237762164</v>
      </c>
      <c r="O979" s="1" cm="1">
        <f t="array" ref="O979">(G979/$G$4)/SUMPRODUCT($F979:$L979/$F$4:$L$4)*100</f>
        <v>0</v>
      </c>
      <c r="P979" s="1" cm="1">
        <f t="array" ref="P979">(H979/$H$4)/SUMPRODUCT($F979:$L979/$F$4:$L$4)*100</f>
        <v>0</v>
      </c>
      <c r="Q979" s="1" cm="1">
        <f t="array" ref="Q979">(I979/$I$4)/SUMPRODUCT($F979:$L979/$F$4:$L$4)*100</f>
        <v>0</v>
      </c>
      <c r="R979" s="1" cm="1">
        <f t="array" ref="R979">(J979/$J$4)/SUMPRODUCT($F979:$L979/$F$4:$L$4)*100</f>
        <v>1.49904452046857</v>
      </c>
      <c r="S979" s="1" cm="1">
        <f t="array" ref="S979">(K979/$K$4)/SUMPRODUCT($F979:$L979/$F$4:$L$4)*100</f>
        <v>0.495831703315079</v>
      </c>
      <c r="T979" s="1" cm="1">
        <f t="array" ref="T979">(L979/$L$4)/SUMPRODUCT($F979:$L979/$F$4:$L$4)*100</f>
        <v>0</v>
      </c>
      <c r="U979" s="1">
        <f t="shared" si="331"/>
        <v>100</v>
      </c>
      <c r="V979" s="1">
        <f t="shared" si="332"/>
        <v>6.31818181818182</v>
      </c>
      <c r="W979" s="1">
        <f t="shared" si="333"/>
        <v>1.61</v>
      </c>
      <c r="X979" s="1">
        <f t="shared" si="334"/>
        <v>0.3058</v>
      </c>
      <c r="Y979" s="1">
        <f t="shared" si="335"/>
        <v>0</v>
      </c>
      <c r="Z979" s="1">
        <f t="shared" si="336"/>
        <v>0</v>
      </c>
      <c r="AA979" s="1">
        <f t="shared" si="337"/>
        <v>0</v>
      </c>
      <c r="AB979" s="1">
        <f t="shared" si="338"/>
        <v>0</v>
      </c>
      <c r="AC979" s="1">
        <f t="shared" si="339"/>
        <v>0</v>
      </c>
      <c r="AD979" s="1">
        <f t="shared" si="340"/>
        <v>0</v>
      </c>
      <c r="AE979" s="1">
        <f t="shared" si="341"/>
        <v>0</v>
      </c>
      <c r="AF979" s="1">
        <f t="shared" si="342"/>
        <v>0</v>
      </c>
      <c r="AG979" s="1">
        <f t="shared" si="343"/>
        <v>0</v>
      </c>
      <c r="AH979" s="7">
        <f t="shared" si="344"/>
        <v>0.0199487622378363</v>
      </c>
      <c r="AI979" s="7" cm="1">
        <f t="array" ref="AI979">SQRT(SUMPRODUCT(N979:T979/100,(1-($N$4:$T$4/(SUMPRODUCT(N979:T979,$N$4:$T$4)/100)))^2))</f>
        <v>0.0100527223125971</v>
      </c>
      <c r="AJ979" s="7" cm="1">
        <f t="array" ref="AJ979">SUMPRODUCT(N979:T979,$N$3:$T$3)/100</f>
        <v>1.90014990445205</v>
      </c>
      <c r="AK979" s="7" cm="1">
        <f t="array" ref="AK979">SUMPRODUCT(N979:T979/100,($N$3:$T$3-(SUMPRODUCT(N979:T979,$N$3:$T$3)/100))^2)</f>
        <v>1.4765731757251e-6</v>
      </c>
      <c r="AL979" s="7" cm="1">
        <f t="array" ref="AL979">SUMPRODUCT(N979:T979/100,($N$2:$T$2-(SUMPRODUCT(N979:T979,$N$2:$T$2)/100))^2)</f>
        <v>0.255478022582279</v>
      </c>
      <c r="AM979" s="7" cm="1">
        <f t="array" ref="AM979">SUMPRODUCT(N979:T979,$N$2:$T$2)/100</f>
        <v>10.9503013355633</v>
      </c>
      <c r="AN979" s="1" cm="1">
        <f t="array" ref="AN979">SUMPRODUCT(N979:T979,$N$1:$T$1)/100</f>
        <v>1091.80533155929</v>
      </c>
      <c r="AO979" s="1" cm="1">
        <f t="array" ref="AO979">-8.314*SUMPRODUCT((N979:T979/100)*LN(N979:T979/100+0.000000000001))</f>
        <v>0.906439634765278</v>
      </c>
      <c r="AP979" s="1" cm="1">
        <f t="array" ref="AP979">SUMPRODUCT((N979:T979/100)^2)</f>
        <v>0.960749726994385</v>
      </c>
      <c r="AQ979" s="1" cm="1">
        <f t="array" ref="AQ979">1/SUMPRODUCT((N979:T979/100)^2)</f>
        <v>1.04085379563771</v>
      </c>
      <c r="AR979" s="1" t="s">
        <v>54</v>
      </c>
      <c r="AS979" s="6">
        <f t="shared" si="345"/>
        <v>0</v>
      </c>
      <c r="AT979" s="1">
        <v>949.85</v>
      </c>
      <c r="AU979" s="1">
        <v>1</v>
      </c>
      <c r="AV979" s="1">
        <v>0</v>
      </c>
      <c r="AW979" s="1">
        <v>499.85</v>
      </c>
      <c r="AX979" s="1">
        <v>8</v>
      </c>
      <c r="AY979" s="5">
        <f t="shared" si="346"/>
        <v>0</v>
      </c>
      <c r="AZ979" s="1">
        <f t="shared" si="347"/>
        <v>0</v>
      </c>
      <c r="BA979" s="1">
        <f t="shared" si="348"/>
        <v>3998.8</v>
      </c>
      <c r="BB979" s="1">
        <f t="shared" si="349"/>
        <v>450</v>
      </c>
      <c r="BC979" s="1" t="s">
        <v>51</v>
      </c>
      <c r="BD979" s="1">
        <v>62</v>
      </c>
      <c r="BE979" s="1" t="s">
        <v>52</v>
      </c>
      <c r="BF979" s="1" t="s">
        <v>52</v>
      </c>
      <c r="BG979" s="1">
        <v>36</v>
      </c>
      <c r="BH979" s="1">
        <f t="shared" si="350"/>
        <v>-1.92699184320184</v>
      </c>
      <c r="BI979" s="1">
        <f t="shared" si="351"/>
        <v>1.215634689863</v>
      </c>
    </row>
    <row r="980" spans="1:61">
      <c r="A980" s="1">
        <v>392</v>
      </c>
      <c r="B980" s="1" t="s">
        <v>65</v>
      </c>
      <c r="C980" s="1" t="str">
        <f>_xlfn.XLOOKUP(A980,All!$A:$A,All!$C:$C,"")</f>
        <v>Cu-Ni-Si</v>
      </c>
      <c r="D980" s="1">
        <v>0</v>
      </c>
      <c r="E980" s="1" t="s">
        <v>1344</v>
      </c>
      <c r="F980" s="1">
        <f t="shared" si="330"/>
        <v>98.39</v>
      </c>
      <c r="G980" s="1">
        <v>0</v>
      </c>
      <c r="H980" s="1">
        <v>0</v>
      </c>
      <c r="I980" s="1">
        <v>0</v>
      </c>
      <c r="J980" s="1">
        <v>1.39</v>
      </c>
      <c r="K980" s="1">
        <v>0.22</v>
      </c>
      <c r="L980" s="1">
        <v>0</v>
      </c>
      <c r="M980" s="1" t="s">
        <v>1345</v>
      </c>
      <c r="N980" s="1" cm="1">
        <f t="array" ref="N980">(F980/$F$4)/SUMPRODUCT($F980:$L980/$F$4:$L$4)*100</f>
        <v>98.0051237762164</v>
      </c>
      <c r="O980" s="1" cm="1">
        <f t="array" ref="O980">(G980/$G$4)/SUMPRODUCT($F980:$L980/$F$4:$L$4)*100</f>
        <v>0</v>
      </c>
      <c r="P980" s="1" cm="1">
        <f t="array" ref="P980">(H980/$H$4)/SUMPRODUCT($F980:$L980/$F$4:$L$4)*100</f>
        <v>0</v>
      </c>
      <c r="Q980" s="1" cm="1">
        <f t="array" ref="Q980">(I980/$I$4)/SUMPRODUCT($F980:$L980/$F$4:$L$4)*100</f>
        <v>0</v>
      </c>
      <c r="R980" s="1" cm="1">
        <f t="array" ref="R980">(J980/$J$4)/SUMPRODUCT($F980:$L980/$F$4:$L$4)*100</f>
        <v>1.49904452046857</v>
      </c>
      <c r="S980" s="1" cm="1">
        <f t="array" ref="S980">(K980/$K$4)/SUMPRODUCT($F980:$L980/$F$4:$L$4)*100</f>
        <v>0.495831703315079</v>
      </c>
      <c r="T980" s="1" cm="1">
        <f t="array" ref="T980">(L980/$L$4)/SUMPRODUCT($F980:$L980/$F$4:$L$4)*100</f>
        <v>0</v>
      </c>
      <c r="U980" s="1">
        <f t="shared" si="331"/>
        <v>100</v>
      </c>
      <c r="V980" s="1">
        <f t="shared" si="332"/>
        <v>6.31818181818182</v>
      </c>
      <c r="W980" s="1">
        <f t="shared" si="333"/>
        <v>1.61</v>
      </c>
      <c r="X980" s="1">
        <f t="shared" si="334"/>
        <v>0.3058</v>
      </c>
      <c r="Y980" s="1">
        <f t="shared" si="335"/>
        <v>0</v>
      </c>
      <c r="Z980" s="1">
        <f t="shared" si="336"/>
        <v>0</v>
      </c>
      <c r="AA980" s="1">
        <f t="shared" si="337"/>
        <v>0</v>
      </c>
      <c r="AB980" s="1">
        <f t="shared" si="338"/>
        <v>0</v>
      </c>
      <c r="AC980" s="1">
        <f t="shared" si="339"/>
        <v>0</v>
      </c>
      <c r="AD980" s="1">
        <f t="shared" si="340"/>
        <v>0</v>
      </c>
      <c r="AE980" s="1">
        <f t="shared" si="341"/>
        <v>0</v>
      </c>
      <c r="AF980" s="1">
        <f t="shared" si="342"/>
        <v>0</v>
      </c>
      <c r="AG980" s="1">
        <f t="shared" si="343"/>
        <v>0</v>
      </c>
      <c r="AH980" s="7">
        <f t="shared" si="344"/>
        <v>0.0199487622378363</v>
      </c>
      <c r="AI980" s="7" cm="1">
        <f t="array" ref="AI980">SQRT(SUMPRODUCT(N980:T980/100,(1-($N$4:$T$4/(SUMPRODUCT(N980:T980,$N$4:$T$4)/100)))^2))</f>
        <v>0.0100527223125971</v>
      </c>
      <c r="AJ980" s="7" cm="1">
        <f t="array" ref="AJ980">SUMPRODUCT(N980:T980,$N$3:$T$3)/100</f>
        <v>1.90014990445205</v>
      </c>
      <c r="AK980" s="7" cm="1">
        <f t="array" ref="AK980">SUMPRODUCT(N980:T980/100,($N$3:$T$3-(SUMPRODUCT(N980:T980,$N$3:$T$3)/100))^2)</f>
        <v>1.4765731757251e-6</v>
      </c>
      <c r="AL980" s="7" cm="1">
        <f t="array" ref="AL980">SUMPRODUCT(N980:T980/100,($N$2:$T$2-(SUMPRODUCT(N980:T980,$N$2:$T$2)/100))^2)</f>
        <v>0.255478022582279</v>
      </c>
      <c r="AM980" s="7" cm="1">
        <f t="array" ref="AM980">SUMPRODUCT(N980:T980,$N$2:$T$2)/100</f>
        <v>10.9503013355633</v>
      </c>
      <c r="AN980" s="1" cm="1">
        <f t="array" ref="AN980">SUMPRODUCT(N980:T980,$N$1:$T$1)/100</f>
        <v>1091.80533155929</v>
      </c>
      <c r="AO980" s="1" cm="1">
        <f t="array" ref="AO980">-8.314*SUMPRODUCT((N980:T980/100)*LN(N980:T980/100+0.000000000001))</f>
        <v>0.906439634765278</v>
      </c>
      <c r="AP980" s="1" cm="1">
        <f t="array" ref="AP980">SUMPRODUCT((N980:T980/100)^2)</f>
        <v>0.960749726994385</v>
      </c>
      <c r="AQ980" s="1" cm="1">
        <f t="array" ref="AQ980">1/SUMPRODUCT((N980:T980/100)^2)</f>
        <v>1.04085379563771</v>
      </c>
      <c r="AR980" s="1" t="s">
        <v>54</v>
      </c>
      <c r="AS980" s="6">
        <f t="shared" si="345"/>
        <v>0</v>
      </c>
      <c r="AT980" s="1">
        <v>949.85</v>
      </c>
      <c r="AU980" s="1">
        <v>1</v>
      </c>
      <c r="AV980" s="1">
        <v>0</v>
      </c>
      <c r="AW980" s="1">
        <v>499.85</v>
      </c>
      <c r="AX980" s="1">
        <v>4</v>
      </c>
      <c r="AY980" s="5">
        <f t="shared" si="346"/>
        <v>0</v>
      </c>
      <c r="AZ980" s="1">
        <f t="shared" si="347"/>
        <v>0</v>
      </c>
      <c r="BA980" s="1">
        <f t="shared" si="348"/>
        <v>1999.4</v>
      </c>
      <c r="BB980" s="1">
        <f t="shared" si="349"/>
        <v>450</v>
      </c>
      <c r="BC980" s="1" t="s">
        <v>51</v>
      </c>
      <c r="BD980" s="1">
        <v>63</v>
      </c>
      <c r="BE980" s="1" t="s">
        <v>52</v>
      </c>
      <c r="BF980" s="1" t="s">
        <v>52</v>
      </c>
      <c r="BG980" s="1">
        <v>36</v>
      </c>
      <c r="BH980" s="1">
        <f t="shared" si="350"/>
        <v>-1.91413091814327</v>
      </c>
      <c r="BI980" s="1">
        <f t="shared" si="351"/>
        <v>1.21312809595027</v>
      </c>
    </row>
    <row r="981" spans="1:61">
      <c r="A981" s="1">
        <v>236</v>
      </c>
      <c r="B981" s="1" t="s">
        <v>65</v>
      </c>
      <c r="C981" s="1" t="str">
        <f>_xlfn.XLOOKUP(A981,All!$A:$A,All!$C:$C,"")</f>
        <v>Cu-Ni-Si</v>
      </c>
      <c r="D981" s="1">
        <v>0</v>
      </c>
      <c r="E981" s="1" t="s">
        <v>1344</v>
      </c>
      <c r="F981" s="1">
        <f t="shared" si="330"/>
        <v>98.39</v>
      </c>
      <c r="G981" s="1">
        <v>0</v>
      </c>
      <c r="H981" s="1">
        <v>0</v>
      </c>
      <c r="I981" s="1">
        <v>0</v>
      </c>
      <c r="J981" s="1">
        <v>1.39</v>
      </c>
      <c r="K981" s="1">
        <v>0.22</v>
      </c>
      <c r="L981" s="1">
        <v>0</v>
      </c>
      <c r="M981" s="1" t="s">
        <v>1345</v>
      </c>
      <c r="N981" s="1" cm="1">
        <f t="array" ref="N981">(F981/$F$4)/SUMPRODUCT($F981:$L981/$F$4:$L$4)*100</f>
        <v>98.0051237762164</v>
      </c>
      <c r="O981" s="1" cm="1">
        <f t="array" ref="O981">(G981/$G$4)/SUMPRODUCT($F981:$L981/$F$4:$L$4)*100</f>
        <v>0</v>
      </c>
      <c r="P981" s="1" cm="1">
        <f t="array" ref="P981">(H981/$H$4)/SUMPRODUCT($F981:$L981/$F$4:$L$4)*100</f>
        <v>0</v>
      </c>
      <c r="Q981" s="1" cm="1">
        <f t="array" ref="Q981">(I981/$I$4)/SUMPRODUCT($F981:$L981/$F$4:$L$4)*100</f>
        <v>0</v>
      </c>
      <c r="R981" s="1" cm="1">
        <f t="array" ref="R981">(J981/$J$4)/SUMPRODUCT($F981:$L981/$F$4:$L$4)*100</f>
        <v>1.49904452046857</v>
      </c>
      <c r="S981" s="1" cm="1">
        <f t="array" ref="S981">(K981/$K$4)/SUMPRODUCT($F981:$L981/$F$4:$L$4)*100</f>
        <v>0.495831703315079</v>
      </c>
      <c r="T981" s="1" cm="1">
        <f t="array" ref="T981">(L981/$L$4)/SUMPRODUCT($F981:$L981/$F$4:$L$4)*100</f>
        <v>0</v>
      </c>
      <c r="U981" s="1">
        <f t="shared" si="331"/>
        <v>100</v>
      </c>
      <c r="V981" s="1">
        <f t="shared" si="332"/>
        <v>6.31818181818182</v>
      </c>
      <c r="W981" s="1">
        <f t="shared" si="333"/>
        <v>1.61</v>
      </c>
      <c r="X981" s="1">
        <f t="shared" si="334"/>
        <v>0.3058</v>
      </c>
      <c r="Y981" s="1">
        <f t="shared" si="335"/>
        <v>0</v>
      </c>
      <c r="Z981" s="1">
        <f t="shared" si="336"/>
        <v>0</v>
      </c>
      <c r="AA981" s="1">
        <f t="shared" si="337"/>
        <v>0</v>
      </c>
      <c r="AB981" s="1">
        <f t="shared" si="338"/>
        <v>0</v>
      </c>
      <c r="AC981" s="1">
        <f t="shared" si="339"/>
        <v>0</v>
      </c>
      <c r="AD981" s="1">
        <f t="shared" si="340"/>
        <v>0</v>
      </c>
      <c r="AE981" s="1">
        <f t="shared" si="341"/>
        <v>0</v>
      </c>
      <c r="AF981" s="1">
        <f t="shared" si="342"/>
        <v>0</v>
      </c>
      <c r="AG981" s="1">
        <f t="shared" si="343"/>
        <v>0</v>
      </c>
      <c r="AH981" s="7">
        <f t="shared" si="344"/>
        <v>0.0199487622378363</v>
      </c>
      <c r="AI981" s="7" cm="1">
        <f t="array" ref="AI981">SQRT(SUMPRODUCT(N981:T981/100,(1-($N$4:$T$4/(SUMPRODUCT(N981:T981,$N$4:$T$4)/100)))^2))</f>
        <v>0.0100527223125971</v>
      </c>
      <c r="AJ981" s="7" cm="1">
        <f t="array" ref="AJ981">SUMPRODUCT(N981:T981,$N$3:$T$3)/100</f>
        <v>1.90014990445205</v>
      </c>
      <c r="AK981" s="7" cm="1">
        <f t="array" ref="AK981">SUMPRODUCT(N981:T981/100,($N$3:$T$3-(SUMPRODUCT(N981:T981,$N$3:$T$3)/100))^2)</f>
        <v>1.4765731757251e-6</v>
      </c>
      <c r="AL981" s="7" cm="1">
        <f t="array" ref="AL981">SUMPRODUCT(N981:T981/100,($N$2:$T$2-(SUMPRODUCT(N981:T981,$N$2:$T$2)/100))^2)</f>
        <v>0.255478022582279</v>
      </c>
      <c r="AM981" s="7" cm="1">
        <f t="array" ref="AM981">SUMPRODUCT(N981:T981,$N$2:$T$2)/100</f>
        <v>10.9503013355633</v>
      </c>
      <c r="AN981" s="1" cm="1">
        <f t="array" ref="AN981">SUMPRODUCT(N981:T981,$N$1:$T$1)/100</f>
        <v>1091.80533155929</v>
      </c>
      <c r="AO981" s="1" cm="1">
        <f t="array" ref="AO981">-8.314*SUMPRODUCT((N981:T981/100)*LN(N981:T981/100+0.000000000001))</f>
        <v>0.906439634765278</v>
      </c>
      <c r="AP981" s="1" cm="1">
        <f t="array" ref="AP981">SUMPRODUCT((N981:T981/100)^2)</f>
        <v>0.960749726994385</v>
      </c>
      <c r="AQ981" s="1" cm="1">
        <f t="array" ref="AQ981">1/SUMPRODUCT((N981:T981/100)^2)</f>
        <v>1.04085379563771</v>
      </c>
      <c r="AR981" s="1" t="s">
        <v>54</v>
      </c>
      <c r="AS981" s="6">
        <f t="shared" si="345"/>
        <v>0</v>
      </c>
      <c r="AT981" s="1">
        <v>949.85</v>
      </c>
      <c r="AU981" s="1">
        <v>1</v>
      </c>
      <c r="AV981" s="1">
        <v>0</v>
      </c>
      <c r="AW981" s="1">
        <v>499.85</v>
      </c>
      <c r="AX981" s="1">
        <v>0.083333333</v>
      </c>
      <c r="AY981" s="5">
        <f t="shared" si="346"/>
        <v>0</v>
      </c>
      <c r="AZ981" s="1">
        <f t="shared" si="347"/>
        <v>0</v>
      </c>
      <c r="BA981" s="1">
        <f t="shared" si="348"/>
        <v>41.65416650005</v>
      </c>
      <c r="BB981" s="1">
        <f t="shared" si="349"/>
        <v>450</v>
      </c>
      <c r="BC981" s="1" t="s">
        <v>51</v>
      </c>
      <c r="BD981" s="1">
        <v>64</v>
      </c>
      <c r="BE981" s="1" t="s">
        <v>52</v>
      </c>
      <c r="BF981" s="1" t="s">
        <v>52</v>
      </c>
      <c r="BG981" s="1">
        <v>36</v>
      </c>
      <c r="BH981" s="1">
        <f t="shared" si="350"/>
        <v>-1.90126999308471</v>
      </c>
      <c r="BI981" s="1">
        <f t="shared" si="351"/>
        <v>1.21062408455055</v>
      </c>
    </row>
    <row r="982" spans="1:61">
      <c r="A982" s="1">
        <v>248</v>
      </c>
      <c r="B982" s="1" t="s">
        <v>65</v>
      </c>
      <c r="C982" s="1" t="str">
        <f>_xlfn.XLOOKUP(A982,All!$A:$A,All!$C:$C,"")</f>
        <v>Cu-Ni-Si</v>
      </c>
      <c r="D982" s="1">
        <v>0</v>
      </c>
      <c r="E982" s="1" t="s">
        <v>1344</v>
      </c>
      <c r="F982" s="1">
        <f t="shared" si="330"/>
        <v>98.39</v>
      </c>
      <c r="G982" s="1">
        <v>0</v>
      </c>
      <c r="H982" s="1">
        <v>0</v>
      </c>
      <c r="I982" s="1">
        <v>0</v>
      </c>
      <c r="J982" s="1">
        <v>1.39</v>
      </c>
      <c r="K982" s="1">
        <v>0.22</v>
      </c>
      <c r="L982" s="1">
        <v>0</v>
      </c>
      <c r="M982" s="1" t="s">
        <v>1345</v>
      </c>
      <c r="N982" s="1" cm="1">
        <f t="array" ref="N982">(F982/$F$4)/SUMPRODUCT($F982:$L982/$F$4:$L$4)*100</f>
        <v>98.0051237762164</v>
      </c>
      <c r="O982" s="1" cm="1">
        <f t="array" ref="O982">(G982/$G$4)/SUMPRODUCT($F982:$L982/$F$4:$L$4)*100</f>
        <v>0</v>
      </c>
      <c r="P982" s="1" cm="1">
        <f t="array" ref="P982">(H982/$H$4)/SUMPRODUCT($F982:$L982/$F$4:$L$4)*100</f>
        <v>0</v>
      </c>
      <c r="Q982" s="1" cm="1">
        <f t="array" ref="Q982">(I982/$I$4)/SUMPRODUCT($F982:$L982/$F$4:$L$4)*100</f>
        <v>0</v>
      </c>
      <c r="R982" s="1" cm="1">
        <f t="array" ref="R982">(J982/$J$4)/SUMPRODUCT($F982:$L982/$F$4:$L$4)*100</f>
        <v>1.49904452046857</v>
      </c>
      <c r="S982" s="1" cm="1">
        <f t="array" ref="S982">(K982/$K$4)/SUMPRODUCT($F982:$L982/$F$4:$L$4)*100</f>
        <v>0.495831703315079</v>
      </c>
      <c r="T982" s="1" cm="1">
        <f t="array" ref="T982">(L982/$L$4)/SUMPRODUCT($F982:$L982/$F$4:$L$4)*100</f>
        <v>0</v>
      </c>
      <c r="U982" s="1">
        <f t="shared" si="331"/>
        <v>100</v>
      </c>
      <c r="V982" s="1">
        <f t="shared" si="332"/>
        <v>6.31818181818182</v>
      </c>
      <c r="W982" s="1">
        <f t="shared" si="333"/>
        <v>1.61</v>
      </c>
      <c r="X982" s="1">
        <f t="shared" si="334"/>
        <v>0.3058</v>
      </c>
      <c r="Y982" s="1">
        <f t="shared" si="335"/>
        <v>0</v>
      </c>
      <c r="Z982" s="1">
        <f t="shared" si="336"/>
        <v>0</v>
      </c>
      <c r="AA982" s="1">
        <f t="shared" si="337"/>
        <v>0</v>
      </c>
      <c r="AB982" s="1">
        <f t="shared" si="338"/>
        <v>0</v>
      </c>
      <c r="AC982" s="1">
        <f t="shared" si="339"/>
        <v>0</v>
      </c>
      <c r="AD982" s="1">
        <f t="shared" si="340"/>
        <v>0</v>
      </c>
      <c r="AE982" s="1">
        <f t="shared" si="341"/>
        <v>0</v>
      </c>
      <c r="AF982" s="1">
        <f t="shared" si="342"/>
        <v>0</v>
      </c>
      <c r="AG982" s="1">
        <f t="shared" si="343"/>
        <v>0</v>
      </c>
      <c r="AH982" s="7">
        <f t="shared" si="344"/>
        <v>0.0199487622378363</v>
      </c>
      <c r="AI982" s="7" cm="1">
        <f t="array" ref="AI982">SQRT(SUMPRODUCT(N982:T982/100,(1-($N$4:$T$4/(SUMPRODUCT(N982:T982,$N$4:$T$4)/100)))^2))</f>
        <v>0.0100527223125971</v>
      </c>
      <c r="AJ982" s="7" cm="1">
        <f t="array" ref="AJ982">SUMPRODUCT(N982:T982,$N$3:$T$3)/100</f>
        <v>1.90014990445205</v>
      </c>
      <c r="AK982" s="7" cm="1">
        <f t="array" ref="AK982">SUMPRODUCT(N982:T982/100,($N$3:$T$3-(SUMPRODUCT(N982:T982,$N$3:$T$3)/100))^2)</f>
        <v>1.4765731757251e-6</v>
      </c>
      <c r="AL982" s="7" cm="1">
        <f t="array" ref="AL982">SUMPRODUCT(N982:T982/100,($N$2:$T$2-(SUMPRODUCT(N982:T982,$N$2:$T$2)/100))^2)</f>
        <v>0.255478022582279</v>
      </c>
      <c r="AM982" s="7" cm="1">
        <f t="array" ref="AM982">SUMPRODUCT(N982:T982,$N$2:$T$2)/100</f>
        <v>10.9503013355633</v>
      </c>
      <c r="AN982" s="1" cm="1">
        <f t="array" ref="AN982">SUMPRODUCT(N982:T982,$N$1:$T$1)/100</f>
        <v>1091.80533155929</v>
      </c>
      <c r="AO982" s="1" cm="1">
        <f t="array" ref="AO982">-8.314*SUMPRODUCT((N982:T982/100)*LN(N982:T982/100+0.000000000001))</f>
        <v>0.906439634765278</v>
      </c>
      <c r="AP982" s="1" cm="1">
        <f t="array" ref="AP982">SUMPRODUCT((N982:T982/100)^2)</f>
        <v>0.960749726994385</v>
      </c>
      <c r="AQ982" s="1" cm="1">
        <f t="array" ref="AQ982">1/SUMPRODUCT((N982:T982/100)^2)</f>
        <v>1.04085379563771</v>
      </c>
      <c r="AR982" s="1" t="s">
        <v>54</v>
      </c>
      <c r="AS982" s="6">
        <f t="shared" si="345"/>
        <v>0</v>
      </c>
      <c r="AT982" s="1">
        <v>949.85</v>
      </c>
      <c r="AU982" s="1">
        <v>1</v>
      </c>
      <c r="AV982" s="1">
        <v>0</v>
      </c>
      <c r="AW982" s="1">
        <v>499.85</v>
      </c>
      <c r="AX982" s="1">
        <v>0.166666667</v>
      </c>
      <c r="AY982" s="5">
        <f t="shared" si="346"/>
        <v>0</v>
      </c>
      <c r="AZ982" s="1">
        <f t="shared" si="347"/>
        <v>0</v>
      </c>
      <c r="BA982" s="1">
        <f t="shared" si="348"/>
        <v>83.30833349995</v>
      </c>
      <c r="BB982" s="1">
        <f t="shared" si="349"/>
        <v>450</v>
      </c>
      <c r="BC982" s="1" t="s">
        <v>51</v>
      </c>
      <c r="BD982" s="1">
        <v>64</v>
      </c>
      <c r="BE982" s="1" t="s">
        <v>52</v>
      </c>
      <c r="BF982" s="1" t="s">
        <v>52</v>
      </c>
      <c r="BG982" s="1">
        <v>36</v>
      </c>
      <c r="BH982" s="1">
        <f t="shared" si="350"/>
        <v>-1.90126999308471</v>
      </c>
      <c r="BI982" s="1">
        <f t="shared" si="351"/>
        <v>1.21062408455055</v>
      </c>
    </row>
    <row r="983" spans="1:61">
      <c r="A983" s="1">
        <v>448</v>
      </c>
      <c r="B983" s="1" t="s">
        <v>65</v>
      </c>
      <c r="C983" s="1" t="str">
        <f>_xlfn.XLOOKUP(A983,All!$A:$A,All!$C:$C,"")</f>
        <v>Cu-Ni-Si</v>
      </c>
      <c r="D983" s="1">
        <v>0</v>
      </c>
      <c r="E983" s="1" t="s">
        <v>1344</v>
      </c>
      <c r="F983" s="1">
        <f t="shared" si="330"/>
        <v>98.39</v>
      </c>
      <c r="G983" s="1">
        <v>0</v>
      </c>
      <c r="H983" s="1">
        <v>0</v>
      </c>
      <c r="I983" s="1">
        <v>0</v>
      </c>
      <c r="J983" s="1">
        <v>1.39</v>
      </c>
      <c r="K983" s="1">
        <v>0.22</v>
      </c>
      <c r="L983" s="1">
        <v>0</v>
      </c>
      <c r="M983" s="1" t="s">
        <v>1345</v>
      </c>
      <c r="N983" s="1" cm="1">
        <f t="array" ref="N983">(F983/$F$4)/SUMPRODUCT($F983:$L983/$F$4:$L$4)*100</f>
        <v>98.0051237762164</v>
      </c>
      <c r="O983" s="1" cm="1">
        <f t="array" ref="O983">(G983/$G$4)/SUMPRODUCT($F983:$L983/$F$4:$L$4)*100</f>
        <v>0</v>
      </c>
      <c r="P983" s="1" cm="1">
        <f t="array" ref="P983">(H983/$H$4)/SUMPRODUCT($F983:$L983/$F$4:$L$4)*100</f>
        <v>0</v>
      </c>
      <c r="Q983" s="1" cm="1">
        <f t="array" ref="Q983">(I983/$I$4)/SUMPRODUCT($F983:$L983/$F$4:$L$4)*100</f>
        <v>0</v>
      </c>
      <c r="R983" s="1" cm="1">
        <f t="array" ref="R983">(J983/$J$4)/SUMPRODUCT($F983:$L983/$F$4:$L$4)*100</f>
        <v>1.49904452046857</v>
      </c>
      <c r="S983" s="1" cm="1">
        <f t="array" ref="S983">(K983/$K$4)/SUMPRODUCT($F983:$L983/$F$4:$L$4)*100</f>
        <v>0.495831703315079</v>
      </c>
      <c r="T983" s="1" cm="1">
        <f t="array" ref="T983">(L983/$L$4)/SUMPRODUCT($F983:$L983/$F$4:$L$4)*100</f>
        <v>0</v>
      </c>
      <c r="U983" s="1">
        <f t="shared" si="331"/>
        <v>100</v>
      </c>
      <c r="V983" s="1">
        <f t="shared" si="332"/>
        <v>6.31818181818182</v>
      </c>
      <c r="W983" s="1">
        <f t="shared" si="333"/>
        <v>1.61</v>
      </c>
      <c r="X983" s="1">
        <f t="shared" si="334"/>
        <v>0.3058</v>
      </c>
      <c r="Y983" s="1">
        <f t="shared" si="335"/>
        <v>0</v>
      </c>
      <c r="Z983" s="1">
        <f t="shared" si="336"/>
        <v>0</v>
      </c>
      <c r="AA983" s="1">
        <f t="shared" si="337"/>
        <v>0</v>
      </c>
      <c r="AB983" s="1">
        <f t="shared" si="338"/>
        <v>0</v>
      </c>
      <c r="AC983" s="1">
        <f t="shared" si="339"/>
        <v>0</v>
      </c>
      <c r="AD983" s="1">
        <f t="shared" si="340"/>
        <v>0</v>
      </c>
      <c r="AE983" s="1">
        <f t="shared" si="341"/>
        <v>0</v>
      </c>
      <c r="AF983" s="1">
        <f t="shared" si="342"/>
        <v>0</v>
      </c>
      <c r="AG983" s="1">
        <f t="shared" si="343"/>
        <v>0</v>
      </c>
      <c r="AH983" s="7">
        <f t="shared" si="344"/>
        <v>0.0199487622378363</v>
      </c>
      <c r="AI983" s="7" cm="1">
        <f t="array" ref="AI983">SQRT(SUMPRODUCT(N983:T983/100,(1-($N$4:$T$4/(SUMPRODUCT(N983:T983,$N$4:$T$4)/100)))^2))</f>
        <v>0.0100527223125971</v>
      </c>
      <c r="AJ983" s="7" cm="1">
        <f t="array" ref="AJ983">SUMPRODUCT(N983:T983,$N$3:$T$3)/100</f>
        <v>1.90014990445205</v>
      </c>
      <c r="AK983" s="7" cm="1">
        <f t="array" ref="AK983">SUMPRODUCT(N983:T983/100,($N$3:$T$3-(SUMPRODUCT(N983:T983,$N$3:$T$3)/100))^2)</f>
        <v>1.4765731757251e-6</v>
      </c>
      <c r="AL983" s="7" cm="1">
        <f t="array" ref="AL983">SUMPRODUCT(N983:T983/100,($N$2:$T$2-(SUMPRODUCT(N983:T983,$N$2:$T$2)/100))^2)</f>
        <v>0.255478022582279</v>
      </c>
      <c r="AM983" s="7" cm="1">
        <f t="array" ref="AM983">SUMPRODUCT(N983:T983,$N$2:$T$2)/100</f>
        <v>10.9503013355633</v>
      </c>
      <c r="AN983" s="1" cm="1">
        <f t="array" ref="AN983">SUMPRODUCT(N983:T983,$N$1:$T$1)/100</f>
        <v>1091.80533155929</v>
      </c>
      <c r="AO983" s="1" cm="1">
        <f t="array" ref="AO983">-8.314*SUMPRODUCT((N983:T983/100)*LN(N983:T983/100+0.000000000001))</f>
        <v>0.906439634765278</v>
      </c>
      <c r="AP983" s="1" cm="1">
        <f t="array" ref="AP983">SUMPRODUCT((N983:T983/100)^2)</f>
        <v>0.960749726994385</v>
      </c>
      <c r="AQ983" s="1" cm="1">
        <f t="array" ref="AQ983">1/SUMPRODUCT((N983:T983/100)^2)</f>
        <v>1.04085379563771</v>
      </c>
      <c r="AR983" s="1" t="s">
        <v>54</v>
      </c>
      <c r="AS983" s="6">
        <f t="shared" si="345"/>
        <v>0</v>
      </c>
      <c r="AT983" s="1">
        <v>949.85</v>
      </c>
      <c r="AU983" s="1">
        <v>1</v>
      </c>
      <c r="AV983" s="1">
        <v>0</v>
      </c>
      <c r="AW983" s="1">
        <v>499.85</v>
      </c>
      <c r="AX983" s="1">
        <v>22</v>
      </c>
      <c r="AY983" s="5">
        <f t="shared" si="346"/>
        <v>0</v>
      </c>
      <c r="AZ983" s="1">
        <f t="shared" si="347"/>
        <v>0</v>
      </c>
      <c r="BA983" s="1">
        <f t="shared" si="348"/>
        <v>10996.7</v>
      </c>
      <c r="BB983" s="1">
        <f t="shared" si="349"/>
        <v>450</v>
      </c>
      <c r="BC983" s="1" t="s">
        <v>51</v>
      </c>
      <c r="BD983" s="1">
        <v>64</v>
      </c>
      <c r="BE983" s="1" t="s">
        <v>52</v>
      </c>
      <c r="BF983" s="1" t="s">
        <v>52</v>
      </c>
      <c r="BG983" s="1">
        <v>36</v>
      </c>
      <c r="BH983" s="1">
        <f t="shared" si="350"/>
        <v>-1.90126999308471</v>
      </c>
      <c r="BI983" s="1">
        <f t="shared" si="351"/>
        <v>1.21062408455055</v>
      </c>
    </row>
    <row r="984" spans="1:61">
      <c r="A984" s="1">
        <v>452</v>
      </c>
      <c r="B984" s="1" t="s">
        <v>84</v>
      </c>
      <c r="C984" s="1" t="str">
        <f>_xlfn.XLOOKUP(A984,All!$A:$A,All!$C:$C,"")</f>
        <v>Cu-Ni-Si</v>
      </c>
      <c r="D984" s="1">
        <v>0</v>
      </c>
      <c r="E984" s="1" t="s">
        <v>1344</v>
      </c>
      <c r="F984" s="1">
        <f t="shared" si="330"/>
        <v>96.5</v>
      </c>
      <c r="G984" s="1">
        <v>0</v>
      </c>
      <c r="H984" s="1">
        <v>0</v>
      </c>
      <c r="I984" s="1">
        <v>0</v>
      </c>
      <c r="J984" s="1">
        <v>2.8</v>
      </c>
      <c r="K984" s="1">
        <v>0.7</v>
      </c>
      <c r="L984" s="1">
        <v>0</v>
      </c>
      <c r="M984" s="1" t="s">
        <v>1345</v>
      </c>
      <c r="N984" s="1" cm="1">
        <f t="array" ref="N984">(F984/$F$4)/SUMPRODUCT($F984:$L984/$F$4:$L$4)*100</f>
        <v>95.4355515178694</v>
      </c>
      <c r="O984" s="1" cm="1">
        <f t="array" ref="O984">(G984/$G$4)/SUMPRODUCT($F984:$L984/$F$4:$L$4)*100</f>
        <v>0</v>
      </c>
      <c r="P984" s="1" cm="1">
        <f t="array" ref="P984">(H984/$H$4)/SUMPRODUCT($F984:$L984/$F$4:$L$4)*100</f>
        <v>0</v>
      </c>
      <c r="Q984" s="1" cm="1">
        <f t="array" ref="Q984">(I984/$I$4)/SUMPRODUCT($F984:$L984/$F$4:$L$4)*100</f>
        <v>0</v>
      </c>
      <c r="R984" s="1" cm="1">
        <f t="array" ref="R984">(J984/$J$4)/SUMPRODUCT($F984:$L984/$F$4:$L$4)*100</f>
        <v>2.99807722768445</v>
      </c>
      <c r="S984" s="1" cm="1">
        <f t="array" ref="S984">(K984/$K$4)/SUMPRODUCT($F984:$L984/$F$4:$L$4)*100</f>
        <v>1.56637125444618</v>
      </c>
      <c r="T984" s="1" cm="1">
        <f t="array" ref="T984">(L984/$L$4)/SUMPRODUCT($F984:$L984/$F$4:$L$4)*100</f>
        <v>0</v>
      </c>
      <c r="U984" s="1">
        <f t="shared" si="331"/>
        <v>100</v>
      </c>
      <c r="V984" s="1">
        <f t="shared" si="332"/>
        <v>4</v>
      </c>
      <c r="W984" s="1">
        <f t="shared" si="333"/>
        <v>3.5</v>
      </c>
      <c r="X984" s="1">
        <f t="shared" si="334"/>
        <v>1.96</v>
      </c>
      <c r="Y984" s="1">
        <f t="shared" si="335"/>
        <v>0</v>
      </c>
      <c r="Z984" s="1">
        <f t="shared" si="336"/>
        <v>0</v>
      </c>
      <c r="AA984" s="1">
        <f t="shared" si="337"/>
        <v>0</v>
      </c>
      <c r="AB984" s="1">
        <f t="shared" si="338"/>
        <v>0</v>
      </c>
      <c r="AC984" s="1">
        <f t="shared" si="339"/>
        <v>0</v>
      </c>
      <c r="AD984" s="1">
        <f t="shared" si="340"/>
        <v>0</v>
      </c>
      <c r="AE984" s="1">
        <f t="shared" si="341"/>
        <v>0</v>
      </c>
      <c r="AF984" s="1">
        <f t="shared" si="342"/>
        <v>0</v>
      </c>
      <c r="AG984" s="1">
        <f t="shared" si="343"/>
        <v>0</v>
      </c>
      <c r="AH984" s="7">
        <f t="shared" si="344"/>
        <v>0.0456444848213063</v>
      </c>
      <c r="AI984" s="7" cm="1">
        <f t="array" ref="AI984">SQRT(SUMPRODUCT(N984:T984/100,(1-($N$4:$T$4/(SUMPRODUCT(N984:T984,$N$4:$T$4)/100)))^2))</f>
        <v>0.0172703874740949</v>
      </c>
      <c r="AJ984" s="7" cm="1">
        <f t="array" ref="AJ984">SUMPRODUCT(N984:T984,$N$3:$T$3)/100</f>
        <v>1.90029980772277</v>
      </c>
      <c r="AK984" s="7" cm="1">
        <f t="array" ref="AK984">SUMPRODUCT(N984:T984/100,($N$3:$T$3-(SUMPRODUCT(N984:T984,$N$3:$T$3)/100))^2)</f>
        <v>2.90819255705286e-6</v>
      </c>
      <c r="AL984" s="7" cm="1">
        <f t="array" ref="AL984">SUMPRODUCT(N984:T984/100,($N$2:$T$2-(SUMPRODUCT(N984:T984,$N$2:$T$2)/100))^2)</f>
        <v>0.778007054822778</v>
      </c>
      <c r="AM984" s="7" cm="1">
        <f t="array" ref="AM984">SUMPRODUCT(N984:T984,$N$2:$T$2)/100</f>
        <v>10.8603732399119</v>
      </c>
      <c r="AN984" s="1" cm="1">
        <f t="array" ref="AN984">SUMPRODUCT(N984:T984,$N$1:$T$1)/100</f>
        <v>1100.88359207379</v>
      </c>
      <c r="AO984" s="1" cm="1">
        <f t="array" ref="AO984">-8.314*SUMPRODUCT((N984:T984/100)*LN(N984:T984/100+0.000000000001))</f>
        <v>1.78617874543697</v>
      </c>
      <c r="AP984" s="1" cm="1">
        <f t="array" ref="AP984">SUMPRODUCT((N984:T984/100)^2)</f>
        <v>0.911938647948981</v>
      </c>
      <c r="AQ984" s="1" cm="1">
        <f t="array" ref="AQ984">1/SUMPRODUCT((N984:T984/100)^2)</f>
        <v>1.09656499617499</v>
      </c>
      <c r="AR984" s="1" t="s">
        <v>55</v>
      </c>
      <c r="AS984" s="6">
        <f t="shared" si="345"/>
        <v>2</v>
      </c>
      <c r="AT984" s="1">
        <v>949.85</v>
      </c>
      <c r="AU984" s="1">
        <v>2</v>
      </c>
      <c r="AV984" s="1">
        <v>75</v>
      </c>
      <c r="AW984" s="1">
        <v>399.85</v>
      </c>
      <c r="AX984" s="1">
        <v>40</v>
      </c>
      <c r="AY984" s="5">
        <f t="shared" si="346"/>
        <v>299.8875</v>
      </c>
      <c r="AZ984" s="1">
        <f t="shared" si="347"/>
        <v>30</v>
      </c>
      <c r="BA984" s="1">
        <f t="shared" si="348"/>
        <v>15994</v>
      </c>
      <c r="BB984" s="1">
        <f t="shared" si="349"/>
        <v>550</v>
      </c>
      <c r="BC984" s="1" t="s">
        <v>56</v>
      </c>
      <c r="BD984" s="1">
        <v>131</v>
      </c>
      <c r="BE984" s="1" t="s">
        <v>52</v>
      </c>
      <c r="BF984" s="1" t="s">
        <v>52</v>
      </c>
      <c r="BG984" s="1">
        <v>35</v>
      </c>
      <c r="BH984" s="1">
        <f t="shared" si="350"/>
        <v>-1.03958801416084</v>
      </c>
      <c r="BI984" s="1">
        <f t="shared" si="351"/>
        <v>1.05806735449034</v>
      </c>
    </row>
    <row r="985" spans="1:61">
      <c r="A985" s="1">
        <v>35</v>
      </c>
      <c r="B985" s="1" t="s">
        <v>53</v>
      </c>
      <c r="C985" s="1" t="str">
        <f>_xlfn.XLOOKUP(A985,All!$A:$A,All!$C:$C,"")</f>
        <v>Cu-Ni-Si</v>
      </c>
      <c r="D985" s="1">
        <v>0</v>
      </c>
      <c r="E985" s="1" t="s">
        <v>1344</v>
      </c>
      <c r="F985" s="1">
        <f t="shared" si="330"/>
        <v>96.255</v>
      </c>
      <c r="G985" s="1">
        <v>0</v>
      </c>
      <c r="H985" s="1">
        <v>0</v>
      </c>
      <c r="I985" s="1">
        <v>0</v>
      </c>
      <c r="J985" s="1">
        <v>3.3</v>
      </c>
      <c r="K985" s="1">
        <v>0.445</v>
      </c>
      <c r="L985" s="1">
        <v>0</v>
      </c>
      <c r="M985" s="1" t="s">
        <v>1345</v>
      </c>
      <c r="N985" s="1" cm="1">
        <f t="array" ref="N985">(F985/$F$4)/SUMPRODUCT($F985:$L985/$F$4:$L$4)*100</f>
        <v>95.4581822009809</v>
      </c>
      <c r="O985" s="1" cm="1">
        <f t="array" ref="O985">(G985/$G$4)/SUMPRODUCT($F985:$L985/$F$4:$L$4)*100</f>
        <v>0</v>
      </c>
      <c r="P985" s="1" cm="1">
        <f t="array" ref="P985">(H985/$H$4)/SUMPRODUCT($F985:$L985/$F$4:$L$4)*100</f>
        <v>0</v>
      </c>
      <c r="Q985" s="1" cm="1">
        <f t="array" ref="Q985">(I985/$I$4)/SUMPRODUCT($F985:$L985/$F$4:$L$4)*100</f>
        <v>0</v>
      </c>
      <c r="R985" s="1" cm="1">
        <f t="array" ref="R985">(J985/$J$4)/SUMPRODUCT($F985:$L985/$F$4:$L$4)*100</f>
        <v>3.54328194681277</v>
      </c>
      <c r="S985" s="1" cm="1">
        <f t="array" ref="S985">(K985/$K$4)/SUMPRODUCT($F985:$L985/$F$4:$L$4)*100</f>
        <v>0.998535852206295</v>
      </c>
      <c r="T985" s="1" cm="1">
        <f t="array" ref="T985">(L985/$L$4)/SUMPRODUCT($F985:$L985/$F$4:$L$4)*100</f>
        <v>0</v>
      </c>
      <c r="U985" s="1">
        <f t="shared" si="331"/>
        <v>100</v>
      </c>
      <c r="V985" s="1">
        <f t="shared" si="332"/>
        <v>7.41573033707865</v>
      </c>
      <c r="W985" s="1">
        <f t="shared" si="333"/>
        <v>3.745</v>
      </c>
      <c r="X985" s="1">
        <f t="shared" si="334"/>
        <v>1.4685</v>
      </c>
      <c r="Y985" s="1">
        <f t="shared" si="335"/>
        <v>0</v>
      </c>
      <c r="Z985" s="1">
        <f t="shared" si="336"/>
        <v>0</v>
      </c>
      <c r="AA985" s="1">
        <f t="shared" si="337"/>
        <v>0</v>
      </c>
      <c r="AB985" s="1">
        <f t="shared" si="338"/>
        <v>0</v>
      </c>
      <c r="AC985" s="1">
        <f t="shared" si="339"/>
        <v>0</v>
      </c>
      <c r="AD985" s="1">
        <f t="shared" si="340"/>
        <v>0</v>
      </c>
      <c r="AE985" s="1">
        <f t="shared" si="341"/>
        <v>0</v>
      </c>
      <c r="AF985" s="1">
        <f t="shared" si="342"/>
        <v>0</v>
      </c>
      <c r="AG985" s="1">
        <f t="shared" si="343"/>
        <v>0</v>
      </c>
      <c r="AH985" s="7">
        <f t="shared" si="344"/>
        <v>0.0454181779901907</v>
      </c>
      <c r="AI985" s="7" cm="1">
        <f t="array" ref="AI985">SQRT(SUMPRODUCT(N985:T985/100,(1-($N$4:$T$4/(SUMPRODUCT(N985:T985,$N$4:$T$4)/100)))^2))</f>
        <v>0.0143462348631035</v>
      </c>
      <c r="AJ985" s="7" cm="1">
        <f t="array" ref="AJ985">SUMPRODUCT(N985:T985,$N$3:$T$3)/100</f>
        <v>1.90035432819468</v>
      </c>
      <c r="AK985" s="7" cm="1">
        <f t="array" ref="AK985">SUMPRODUCT(N985:T985/100,($N$3:$T$3-(SUMPRODUCT(N985:T985,$N$3:$T$3)/100))^2)</f>
        <v>3.41773347726668e-6</v>
      </c>
      <c r="AL985" s="7" cm="1">
        <f t="array" ref="AL985">SUMPRODUCT(N985:T985/100,($N$2:$T$2-(SUMPRODUCT(N985:T985,$N$2:$T$2)/100))^2)</f>
        <v>0.513620908816144</v>
      </c>
      <c r="AM985" s="7" cm="1">
        <f t="array" ref="AM985">SUMPRODUCT(N985:T985,$N$2:$T$2)/100</f>
        <v>10.8946696708774</v>
      </c>
      <c r="AN985" s="1" cm="1">
        <f t="array" ref="AN985">SUMPRODUCT(N985:T985,$N$1:$T$1)/100</f>
        <v>1101.0325850646</v>
      </c>
      <c r="AO985" s="1" cm="1">
        <f t="array" ref="AO985">-8.314*SUMPRODUCT((N985:T985/100)*LN(N985:T985/100+0.000000000001))</f>
        <v>1.73529354285227</v>
      </c>
      <c r="AP985" s="1" cm="1">
        <f t="array" ref="AP985">SUMPRODUCT((N985:T985/100)^2)</f>
        <v>0.912581646991842</v>
      </c>
      <c r="AQ985" s="1" cm="1">
        <f t="array" ref="AQ985">1/SUMPRODUCT((N985:T985/100)^2)</f>
        <v>1.09579236367104</v>
      </c>
      <c r="AR985" s="1" t="s">
        <v>54</v>
      </c>
      <c r="AS985" s="6">
        <f t="shared" si="345"/>
        <v>0</v>
      </c>
      <c r="AT985" s="1">
        <v>899.85</v>
      </c>
      <c r="AU985" s="1">
        <v>1</v>
      </c>
      <c r="AV985" s="1">
        <v>0</v>
      </c>
      <c r="AW985" s="1">
        <v>499.85</v>
      </c>
      <c r="AX985" s="1">
        <v>1</v>
      </c>
      <c r="AY985" s="5">
        <f t="shared" si="346"/>
        <v>0</v>
      </c>
      <c r="AZ985" s="1">
        <f t="shared" si="347"/>
        <v>0</v>
      </c>
      <c r="BA985" s="1">
        <f t="shared" si="348"/>
        <v>499.85</v>
      </c>
      <c r="BB985" s="1">
        <f t="shared" si="349"/>
        <v>400</v>
      </c>
      <c r="BC985" s="1" t="s">
        <v>51</v>
      </c>
      <c r="BD985" s="1">
        <v>139</v>
      </c>
      <c r="BE985" s="1" t="s">
        <v>52</v>
      </c>
      <c r="BF985" s="1" t="s">
        <v>52</v>
      </c>
      <c r="BG985" s="1">
        <v>35</v>
      </c>
      <c r="BH985" s="1">
        <f t="shared" si="350"/>
        <v>-0.936700613692323</v>
      </c>
      <c r="BI985" s="1">
        <f t="shared" si="351"/>
        <v>1.0400567900952</v>
      </c>
    </row>
    <row r="986" spans="1:61">
      <c r="A986" s="1">
        <v>164</v>
      </c>
      <c r="B986" s="1" t="s">
        <v>1347</v>
      </c>
      <c r="C986" s="1" t="str">
        <f>_xlfn.XLOOKUP(A986,All!$A:$A,All!$C:$C,"")</f>
        <v>Cu-Ni-Si</v>
      </c>
      <c r="D986" s="1">
        <v>0</v>
      </c>
      <c r="E986" s="1" t="s">
        <v>1344</v>
      </c>
      <c r="F986" s="1">
        <f t="shared" si="330"/>
        <v>96.6</v>
      </c>
      <c r="G986" s="1">
        <v>0</v>
      </c>
      <c r="H986" s="1">
        <v>0</v>
      </c>
      <c r="I986" s="1">
        <v>0</v>
      </c>
      <c r="J986" s="1">
        <v>2.8</v>
      </c>
      <c r="K986" s="1">
        <v>0.6</v>
      </c>
      <c r="L986" s="1">
        <v>0</v>
      </c>
      <c r="M986" s="1" t="s">
        <v>1345</v>
      </c>
      <c r="N986" s="1" cm="1">
        <f t="array" ref="N986">(F986/$F$4)/SUMPRODUCT($F986:$L986/$F$4:$L$4)*100</f>
        <v>95.6538918382656</v>
      </c>
      <c r="O986" s="1" cm="1">
        <f t="array" ref="O986">(G986/$G$4)/SUMPRODUCT($F986:$L986/$F$4:$L$4)*100</f>
        <v>0</v>
      </c>
      <c r="P986" s="1" cm="1">
        <f t="array" ref="P986">(H986/$H$4)/SUMPRODUCT($F986:$L986/$F$4:$L$4)*100</f>
        <v>0</v>
      </c>
      <c r="Q986" s="1" cm="1">
        <f t="array" ref="Q986">(I986/$I$4)/SUMPRODUCT($F986:$L986/$F$4:$L$4)*100</f>
        <v>0</v>
      </c>
      <c r="R986" s="1" cm="1">
        <f t="array" ref="R986">(J986/$J$4)/SUMPRODUCT($F986:$L986/$F$4:$L$4)*100</f>
        <v>3.00182561866594</v>
      </c>
      <c r="S986" s="1" cm="1">
        <f t="array" ref="S986">(K986/$K$4)/SUMPRODUCT($F986:$L986/$F$4:$L$4)*100</f>
        <v>1.34428254306844</v>
      </c>
      <c r="T986" s="1" cm="1">
        <f t="array" ref="T986">(L986/$L$4)/SUMPRODUCT($F986:$L986/$F$4:$L$4)*100</f>
        <v>0</v>
      </c>
      <c r="U986" s="1">
        <f t="shared" si="331"/>
        <v>100</v>
      </c>
      <c r="V986" s="1">
        <f t="shared" si="332"/>
        <v>4.66666666666667</v>
      </c>
      <c r="W986" s="1">
        <f t="shared" si="333"/>
        <v>3.4</v>
      </c>
      <c r="X986" s="1">
        <f t="shared" si="334"/>
        <v>1.68</v>
      </c>
      <c r="Y986" s="1">
        <f t="shared" si="335"/>
        <v>0</v>
      </c>
      <c r="Z986" s="1">
        <f t="shared" si="336"/>
        <v>0</v>
      </c>
      <c r="AA986" s="1">
        <f t="shared" si="337"/>
        <v>0</v>
      </c>
      <c r="AB986" s="1">
        <f t="shared" si="338"/>
        <v>0</v>
      </c>
      <c r="AC986" s="1">
        <f t="shared" si="339"/>
        <v>0</v>
      </c>
      <c r="AD986" s="1">
        <f t="shared" si="340"/>
        <v>0</v>
      </c>
      <c r="AE986" s="1">
        <f t="shared" si="341"/>
        <v>0</v>
      </c>
      <c r="AF986" s="1">
        <f t="shared" si="342"/>
        <v>0</v>
      </c>
      <c r="AG986" s="1">
        <f t="shared" si="343"/>
        <v>0</v>
      </c>
      <c r="AH986" s="7">
        <f t="shared" si="344"/>
        <v>0.0434610816173439</v>
      </c>
      <c r="AI986" s="7" cm="1">
        <f t="array" ref="AI986">SQRT(SUMPRODUCT(N986:T986/100,(1-($N$4:$T$4/(SUMPRODUCT(N986:T986,$N$4:$T$4)/100)))^2))</f>
        <v>0.01613797766313</v>
      </c>
      <c r="AJ986" s="7" cm="1">
        <f t="array" ref="AJ986">SUMPRODUCT(N986:T986,$N$3:$T$3)/100</f>
        <v>1.90030018256187</v>
      </c>
      <c r="AK986" s="7" cm="1">
        <f t="array" ref="AK986">SUMPRODUCT(N986:T986/100,($N$3:$T$3-(SUMPRODUCT(N986:T986,$N$3:$T$3)/100))^2)</f>
        <v>2.91171604821716e-6</v>
      </c>
      <c r="AL986" s="7" cm="1">
        <f t="array" ref="AL986">SUMPRODUCT(N986:T986/100,($N$2:$T$2-(SUMPRODUCT(N986:T986,$N$2:$T$2)/100))^2)</f>
        <v>0.673311415876163</v>
      </c>
      <c r="AM986" s="7" cm="1">
        <f t="array" ref="AM986">SUMPRODUCT(N986:T986,$N$2:$T$2)/100</f>
        <v>10.8758819657986</v>
      </c>
      <c r="AN986" s="1" cm="1">
        <f t="array" ref="AN986">SUMPRODUCT(N986:T986,$N$1:$T$1)/100</f>
        <v>1100.16595956677</v>
      </c>
      <c r="AO986" s="1" cm="1">
        <f t="array" ref="AO986">-8.314*SUMPRODUCT((N986:T986/100)*LN(N986:T986/100+0.000000000001))</f>
        <v>1.70997739062783</v>
      </c>
      <c r="AP986" s="1" cm="1">
        <f t="array" ref="AP986">SUMPRODUCT((N986:T986/100)^2)</f>
        <v>0.916048507640709</v>
      </c>
      <c r="AQ986" s="1" cm="1">
        <f t="array" ref="AQ986">1/SUMPRODUCT((N986:T986/100)^2)</f>
        <v>1.09164524766872</v>
      </c>
      <c r="AR986" s="1" t="s">
        <v>54</v>
      </c>
      <c r="AS986" s="6">
        <f t="shared" si="345"/>
        <v>0</v>
      </c>
      <c r="AT986" s="1">
        <v>899.85</v>
      </c>
      <c r="AU986" s="1">
        <v>1.5</v>
      </c>
      <c r="AV986" s="1">
        <v>0</v>
      </c>
      <c r="AW986" s="1">
        <v>399.85</v>
      </c>
      <c r="AX986" s="1">
        <v>16</v>
      </c>
      <c r="AY986" s="5">
        <f t="shared" si="346"/>
        <v>0</v>
      </c>
      <c r="AZ986" s="1">
        <f t="shared" si="347"/>
        <v>0</v>
      </c>
      <c r="BA986" s="1">
        <f t="shared" si="348"/>
        <v>6397.6</v>
      </c>
      <c r="BB986" s="1">
        <f t="shared" si="349"/>
        <v>500</v>
      </c>
      <c r="BC986" s="1" t="s">
        <v>51</v>
      </c>
      <c r="BD986" s="1">
        <v>141</v>
      </c>
      <c r="BE986" s="1" t="s">
        <v>52</v>
      </c>
      <c r="BF986" s="1" t="s">
        <v>52</v>
      </c>
      <c r="BG986" s="1">
        <v>35</v>
      </c>
      <c r="BH986" s="1">
        <f t="shared" si="350"/>
        <v>-0.910978763575193</v>
      </c>
      <c r="BI986" s="1">
        <f t="shared" si="351"/>
        <v>1.03559606790605</v>
      </c>
    </row>
    <row r="987" spans="1:61">
      <c r="A987" s="1">
        <v>104</v>
      </c>
      <c r="B987" s="1" t="s">
        <v>53</v>
      </c>
      <c r="C987" s="1" t="str">
        <f>_xlfn.XLOOKUP(A987,All!$A:$A,All!$C:$C,"")</f>
        <v>Cu-Ni-Si</v>
      </c>
      <c r="D987" s="1">
        <v>0</v>
      </c>
      <c r="E987" s="1" t="s">
        <v>1344</v>
      </c>
      <c r="F987" s="1">
        <f t="shared" si="330"/>
        <v>96.295</v>
      </c>
      <c r="G987" s="1">
        <v>0</v>
      </c>
      <c r="H987" s="1">
        <v>0</v>
      </c>
      <c r="I987" s="1">
        <v>0</v>
      </c>
      <c r="J987" s="1">
        <v>3.3</v>
      </c>
      <c r="K987" s="1">
        <v>0.405</v>
      </c>
      <c r="L987" s="1">
        <v>0</v>
      </c>
      <c r="M987" s="1" t="s">
        <v>1345</v>
      </c>
      <c r="N987" s="1" cm="1">
        <f t="array" ref="N987">(F987/$F$4)/SUMPRODUCT($F987:$L987/$F$4:$L$4)*100</f>
        <v>95.5457072039018</v>
      </c>
      <c r="O987" s="1" cm="1">
        <f t="array" ref="O987">(G987/$G$4)/SUMPRODUCT($F987:$L987/$F$4:$L$4)*100</f>
        <v>0</v>
      </c>
      <c r="P987" s="1" cm="1">
        <f t="array" ref="P987">(H987/$H$4)/SUMPRODUCT($F987:$L987/$F$4:$L$4)*100</f>
        <v>0</v>
      </c>
      <c r="Q987" s="1" cm="1">
        <f t="array" ref="Q987">(I987/$I$4)/SUMPRODUCT($F987:$L987/$F$4:$L$4)*100</f>
        <v>0</v>
      </c>
      <c r="R987" s="1" cm="1">
        <f t="array" ref="R987">(J987/$J$4)/SUMPRODUCT($F987:$L987/$F$4:$L$4)*100</f>
        <v>3.54505756545054</v>
      </c>
      <c r="S987" s="1" cm="1">
        <f t="array" ref="S987">(K987/$K$4)/SUMPRODUCT($F987:$L987/$F$4:$L$4)*100</f>
        <v>0.90923523064766</v>
      </c>
      <c r="T987" s="1" cm="1">
        <f t="array" ref="T987">(L987/$L$4)/SUMPRODUCT($F987:$L987/$F$4:$L$4)*100</f>
        <v>0</v>
      </c>
      <c r="U987" s="1">
        <f t="shared" si="331"/>
        <v>100</v>
      </c>
      <c r="V987" s="1">
        <f t="shared" si="332"/>
        <v>8.14814814814815</v>
      </c>
      <c r="W987" s="1">
        <f t="shared" si="333"/>
        <v>3.705</v>
      </c>
      <c r="X987" s="1">
        <f t="shared" si="334"/>
        <v>1.3365</v>
      </c>
      <c r="Y987" s="1">
        <f t="shared" si="335"/>
        <v>0</v>
      </c>
      <c r="Z987" s="1">
        <f t="shared" si="336"/>
        <v>0</v>
      </c>
      <c r="AA987" s="1">
        <f t="shared" si="337"/>
        <v>0</v>
      </c>
      <c r="AB987" s="1">
        <f t="shared" si="338"/>
        <v>0</v>
      </c>
      <c r="AC987" s="1">
        <f t="shared" si="339"/>
        <v>0</v>
      </c>
      <c r="AD987" s="1">
        <f t="shared" si="340"/>
        <v>0</v>
      </c>
      <c r="AE987" s="1">
        <f t="shared" si="341"/>
        <v>0</v>
      </c>
      <c r="AF987" s="1">
        <f t="shared" si="342"/>
        <v>0</v>
      </c>
      <c r="AG987" s="1">
        <f t="shared" si="343"/>
        <v>0</v>
      </c>
      <c r="AH987" s="7">
        <f t="shared" si="344"/>
        <v>0.0445429279609822</v>
      </c>
      <c r="AI987" s="7" cm="1">
        <f t="array" ref="AI987">SQRT(SUMPRODUCT(N987:T987/100,(1-($N$4:$T$4/(SUMPRODUCT(N987:T987,$N$4:$T$4)/100)))^2))</f>
        <v>0.0138029450662868</v>
      </c>
      <c r="AJ987" s="7" cm="1">
        <f t="array" ref="AJ987">SUMPRODUCT(N987:T987,$N$3:$T$3)/100</f>
        <v>1.90035450575654</v>
      </c>
      <c r="AK987" s="7" cm="1">
        <f t="array" ref="AK987">SUMPRODUCT(N987:T987/100,($N$3:$T$3-(SUMPRODUCT(N987:T987,$N$3:$T$3)/100))^2)</f>
        <v>3.41938323402697e-6</v>
      </c>
      <c r="AL987" s="7" cm="1">
        <f t="array" ref="AL987">SUMPRODUCT(N987:T987/100,($N$2:$T$2-(SUMPRODUCT(N987:T987,$N$2:$T$2)/100))^2)</f>
        <v>0.471155614978379</v>
      </c>
      <c r="AM987" s="7" cm="1">
        <f t="array" ref="AM987">SUMPRODUCT(N987:T987,$N$2:$T$2)/100</f>
        <v>10.9009029582002</v>
      </c>
      <c r="AN987" s="1" cm="1">
        <f t="array" ref="AN987">SUMPRODUCT(N987:T987,$N$1:$T$1)/100</f>
        <v>1100.74502321362</v>
      </c>
      <c r="AO987" s="1" cm="1">
        <f t="array" ref="AO987">-8.314*SUMPRODUCT((N987:T987/100)*LN(N987:T987/100+0.000000000001))</f>
        <v>1.70157739028586</v>
      </c>
      <c r="AP987" s="1" cm="1">
        <f t="array" ref="AP987">SUMPRODUCT((N987:T987/100)^2)</f>
        <v>0.914237630694074</v>
      </c>
      <c r="AQ987" s="1" cm="1">
        <f t="array" ref="AQ987">1/SUMPRODUCT((N987:T987/100)^2)</f>
        <v>1.09380752490008</v>
      </c>
      <c r="AR987" s="1" t="s">
        <v>54</v>
      </c>
      <c r="AS987" s="6">
        <f t="shared" si="345"/>
        <v>0</v>
      </c>
      <c r="AT987" s="1">
        <v>899.85</v>
      </c>
      <c r="AU987" s="1">
        <v>1</v>
      </c>
      <c r="AV987" s="1">
        <v>0</v>
      </c>
      <c r="AW987" s="1">
        <v>499.85</v>
      </c>
      <c r="AX987" s="1">
        <v>4</v>
      </c>
      <c r="AY987" s="5">
        <f t="shared" si="346"/>
        <v>0</v>
      </c>
      <c r="AZ987" s="1">
        <f t="shared" si="347"/>
        <v>0</v>
      </c>
      <c r="BA987" s="1">
        <f t="shared" si="348"/>
        <v>1999.4</v>
      </c>
      <c r="BB987" s="1">
        <f t="shared" si="349"/>
        <v>400</v>
      </c>
      <c r="BC987" s="1" t="s">
        <v>51</v>
      </c>
      <c r="BD987" s="1">
        <v>147</v>
      </c>
      <c r="BE987" s="1" t="s">
        <v>52</v>
      </c>
      <c r="BF987" s="1" t="s">
        <v>52</v>
      </c>
      <c r="BG987" s="1">
        <v>35</v>
      </c>
      <c r="BH987" s="1">
        <f t="shared" si="350"/>
        <v>-0.833813213223802</v>
      </c>
      <c r="BI987" s="1">
        <f t="shared" si="351"/>
        <v>1.02231802183271</v>
      </c>
    </row>
    <row r="988" spans="1:61">
      <c r="A988" s="1">
        <v>70</v>
      </c>
      <c r="B988" s="1" t="s">
        <v>53</v>
      </c>
      <c r="C988" s="1" t="str">
        <f>_xlfn.XLOOKUP(A988,All!$A:$A,All!$C:$C,"")</f>
        <v>Cu-Ni-Si</v>
      </c>
      <c r="D988" s="1">
        <v>0</v>
      </c>
      <c r="E988" s="1" t="s">
        <v>1344</v>
      </c>
      <c r="F988" s="1">
        <f t="shared" si="330"/>
        <v>96.295</v>
      </c>
      <c r="G988" s="1">
        <v>0</v>
      </c>
      <c r="H988" s="1">
        <v>0</v>
      </c>
      <c r="I988" s="1">
        <v>0</v>
      </c>
      <c r="J988" s="1">
        <v>3.3</v>
      </c>
      <c r="K988" s="1">
        <v>0.405</v>
      </c>
      <c r="L988" s="1">
        <v>0</v>
      </c>
      <c r="M988" s="1" t="s">
        <v>1345</v>
      </c>
      <c r="N988" s="1" cm="1">
        <f t="array" ref="N988">(F988/$F$4)/SUMPRODUCT($F988:$L988/$F$4:$L$4)*100</f>
        <v>95.5457072039018</v>
      </c>
      <c r="O988" s="1" cm="1">
        <f t="array" ref="O988">(G988/$G$4)/SUMPRODUCT($F988:$L988/$F$4:$L$4)*100</f>
        <v>0</v>
      </c>
      <c r="P988" s="1" cm="1">
        <f t="array" ref="P988">(H988/$H$4)/SUMPRODUCT($F988:$L988/$F$4:$L$4)*100</f>
        <v>0</v>
      </c>
      <c r="Q988" s="1" cm="1">
        <f t="array" ref="Q988">(I988/$I$4)/SUMPRODUCT($F988:$L988/$F$4:$L$4)*100</f>
        <v>0</v>
      </c>
      <c r="R988" s="1" cm="1">
        <f t="array" ref="R988">(J988/$J$4)/SUMPRODUCT($F988:$L988/$F$4:$L$4)*100</f>
        <v>3.54505756545054</v>
      </c>
      <c r="S988" s="1" cm="1">
        <f t="array" ref="S988">(K988/$K$4)/SUMPRODUCT($F988:$L988/$F$4:$L$4)*100</f>
        <v>0.90923523064766</v>
      </c>
      <c r="T988" s="1" cm="1">
        <f t="array" ref="T988">(L988/$L$4)/SUMPRODUCT($F988:$L988/$F$4:$L$4)*100</f>
        <v>0</v>
      </c>
      <c r="U988" s="1">
        <f t="shared" si="331"/>
        <v>100</v>
      </c>
      <c r="V988" s="1">
        <f t="shared" si="332"/>
        <v>8.14814814814815</v>
      </c>
      <c r="W988" s="1">
        <f t="shared" si="333"/>
        <v>3.705</v>
      </c>
      <c r="X988" s="1">
        <f t="shared" si="334"/>
        <v>1.3365</v>
      </c>
      <c r="Y988" s="1">
        <f t="shared" si="335"/>
        <v>0</v>
      </c>
      <c r="Z988" s="1">
        <f t="shared" si="336"/>
        <v>0</v>
      </c>
      <c r="AA988" s="1">
        <f t="shared" si="337"/>
        <v>0</v>
      </c>
      <c r="AB988" s="1">
        <f t="shared" si="338"/>
        <v>0</v>
      </c>
      <c r="AC988" s="1">
        <f t="shared" si="339"/>
        <v>0</v>
      </c>
      <c r="AD988" s="1">
        <f t="shared" si="340"/>
        <v>0</v>
      </c>
      <c r="AE988" s="1">
        <f t="shared" si="341"/>
        <v>0</v>
      </c>
      <c r="AF988" s="1">
        <f t="shared" si="342"/>
        <v>0</v>
      </c>
      <c r="AG988" s="1">
        <f t="shared" si="343"/>
        <v>0</v>
      </c>
      <c r="AH988" s="7">
        <f t="shared" si="344"/>
        <v>0.0445429279609822</v>
      </c>
      <c r="AI988" s="7" cm="1">
        <f t="array" ref="AI988">SQRT(SUMPRODUCT(N988:T988/100,(1-($N$4:$T$4/(SUMPRODUCT(N988:T988,$N$4:$T$4)/100)))^2))</f>
        <v>0.0138029450662868</v>
      </c>
      <c r="AJ988" s="7" cm="1">
        <f t="array" ref="AJ988">SUMPRODUCT(N988:T988,$N$3:$T$3)/100</f>
        <v>1.90035450575654</v>
      </c>
      <c r="AK988" s="7" cm="1">
        <f t="array" ref="AK988">SUMPRODUCT(N988:T988/100,($N$3:$T$3-(SUMPRODUCT(N988:T988,$N$3:$T$3)/100))^2)</f>
        <v>3.41938323402697e-6</v>
      </c>
      <c r="AL988" s="7" cm="1">
        <f t="array" ref="AL988">SUMPRODUCT(N988:T988/100,($N$2:$T$2-(SUMPRODUCT(N988:T988,$N$2:$T$2)/100))^2)</f>
        <v>0.471155614978379</v>
      </c>
      <c r="AM988" s="7" cm="1">
        <f t="array" ref="AM988">SUMPRODUCT(N988:T988,$N$2:$T$2)/100</f>
        <v>10.9009029582002</v>
      </c>
      <c r="AN988" s="1" cm="1">
        <f t="array" ref="AN988">SUMPRODUCT(N988:T988,$N$1:$T$1)/100</f>
        <v>1100.74502321362</v>
      </c>
      <c r="AO988" s="1" cm="1">
        <f t="array" ref="AO988">-8.314*SUMPRODUCT((N988:T988/100)*LN(N988:T988/100+0.000000000001))</f>
        <v>1.70157739028586</v>
      </c>
      <c r="AP988" s="1" cm="1">
        <f t="array" ref="AP988">SUMPRODUCT((N988:T988/100)^2)</f>
        <v>0.914237630694074</v>
      </c>
      <c r="AQ988" s="1" cm="1">
        <f t="array" ref="AQ988">1/SUMPRODUCT((N988:T988/100)^2)</f>
        <v>1.09380752490008</v>
      </c>
      <c r="AR988" s="1" t="s">
        <v>54</v>
      </c>
      <c r="AS988" s="6">
        <f t="shared" si="345"/>
        <v>0</v>
      </c>
      <c r="AT988" s="1">
        <v>899.85</v>
      </c>
      <c r="AU988" s="1">
        <v>1</v>
      </c>
      <c r="AV988" s="1">
        <v>0</v>
      </c>
      <c r="AW988" s="1">
        <v>499.85</v>
      </c>
      <c r="AX988" s="1">
        <v>2</v>
      </c>
      <c r="AY988" s="5">
        <f t="shared" si="346"/>
        <v>0</v>
      </c>
      <c r="AZ988" s="1">
        <f t="shared" si="347"/>
        <v>0</v>
      </c>
      <c r="BA988" s="1">
        <f t="shared" si="348"/>
        <v>999.7</v>
      </c>
      <c r="BB988" s="1">
        <f t="shared" si="349"/>
        <v>400</v>
      </c>
      <c r="BC988" s="1" t="s">
        <v>51</v>
      </c>
      <c r="BD988" s="1">
        <v>155</v>
      </c>
      <c r="BE988" s="1" t="s">
        <v>52</v>
      </c>
      <c r="BF988" s="1" t="s">
        <v>52</v>
      </c>
      <c r="BG988" s="1">
        <v>35</v>
      </c>
      <c r="BH988" s="1">
        <f t="shared" si="350"/>
        <v>-0.730925812755281</v>
      </c>
      <c r="BI988" s="1">
        <f t="shared" si="351"/>
        <v>1.00486544375881</v>
      </c>
    </row>
    <row r="989" spans="1:61">
      <c r="A989" s="1">
        <v>45</v>
      </c>
      <c r="B989" s="1" t="s">
        <v>53</v>
      </c>
      <c r="C989" s="1" t="str">
        <f>_xlfn.XLOOKUP(A989,All!$A:$A,All!$C:$C,"")</f>
        <v>Cu-Ni-Si</v>
      </c>
      <c r="D989" s="1">
        <v>0</v>
      </c>
      <c r="E989" s="1" t="s">
        <v>1344</v>
      </c>
      <c r="F989" s="1">
        <f t="shared" si="330"/>
        <v>96.295</v>
      </c>
      <c r="G989" s="1">
        <v>0</v>
      </c>
      <c r="H989" s="1">
        <v>0</v>
      </c>
      <c r="I989" s="1">
        <v>0</v>
      </c>
      <c r="J989" s="1">
        <v>3.3</v>
      </c>
      <c r="K989" s="1">
        <v>0.405</v>
      </c>
      <c r="L989" s="1">
        <v>0</v>
      </c>
      <c r="M989" s="1" t="s">
        <v>1345</v>
      </c>
      <c r="N989" s="1" cm="1">
        <f t="array" ref="N989">(F989/$F$4)/SUMPRODUCT($F989:$L989/$F$4:$L$4)*100</f>
        <v>95.5457072039018</v>
      </c>
      <c r="O989" s="1" cm="1">
        <f t="array" ref="O989">(G989/$G$4)/SUMPRODUCT($F989:$L989/$F$4:$L$4)*100</f>
        <v>0</v>
      </c>
      <c r="P989" s="1" cm="1">
        <f t="array" ref="P989">(H989/$H$4)/SUMPRODUCT($F989:$L989/$F$4:$L$4)*100</f>
        <v>0</v>
      </c>
      <c r="Q989" s="1" cm="1">
        <f t="array" ref="Q989">(I989/$I$4)/SUMPRODUCT($F989:$L989/$F$4:$L$4)*100</f>
        <v>0</v>
      </c>
      <c r="R989" s="1" cm="1">
        <f t="array" ref="R989">(J989/$J$4)/SUMPRODUCT($F989:$L989/$F$4:$L$4)*100</f>
        <v>3.54505756545054</v>
      </c>
      <c r="S989" s="1" cm="1">
        <f t="array" ref="S989">(K989/$K$4)/SUMPRODUCT($F989:$L989/$F$4:$L$4)*100</f>
        <v>0.90923523064766</v>
      </c>
      <c r="T989" s="1" cm="1">
        <f t="array" ref="T989">(L989/$L$4)/SUMPRODUCT($F989:$L989/$F$4:$L$4)*100</f>
        <v>0</v>
      </c>
      <c r="U989" s="1">
        <f t="shared" si="331"/>
        <v>100</v>
      </c>
      <c r="V989" s="1">
        <f t="shared" si="332"/>
        <v>8.14814814814815</v>
      </c>
      <c r="W989" s="1">
        <f t="shared" si="333"/>
        <v>3.705</v>
      </c>
      <c r="X989" s="1">
        <f t="shared" si="334"/>
        <v>1.3365</v>
      </c>
      <c r="Y989" s="1">
        <f t="shared" si="335"/>
        <v>0</v>
      </c>
      <c r="Z989" s="1">
        <f t="shared" si="336"/>
        <v>0</v>
      </c>
      <c r="AA989" s="1">
        <f t="shared" si="337"/>
        <v>0</v>
      </c>
      <c r="AB989" s="1">
        <f t="shared" si="338"/>
        <v>0</v>
      </c>
      <c r="AC989" s="1">
        <f t="shared" si="339"/>
        <v>0</v>
      </c>
      <c r="AD989" s="1">
        <f t="shared" si="340"/>
        <v>0</v>
      </c>
      <c r="AE989" s="1">
        <f t="shared" si="341"/>
        <v>0</v>
      </c>
      <c r="AF989" s="1">
        <f t="shared" si="342"/>
        <v>0</v>
      </c>
      <c r="AG989" s="1">
        <f t="shared" si="343"/>
        <v>0</v>
      </c>
      <c r="AH989" s="7">
        <f t="shared" si="344"/>
        <v>0.0445429279609822</v>
      </c>
      <c r="AI989" s="7" cm="1">
        <f t="array" ref="AI989">SQRT(SUMPRODUCT(N989:T989/100,(1-($N$4:$T$4/(SUMPRODUCT(N989:T989,$N$4:$T$4)/100)))^2))</f>
        <v>0.0138029450662868</v>
      </c>
      <c r="AJ989" s="7" cm="1">
        <f t="array" ref="AJ989">SUMPRODUCT(N989:T989,$N$3:$T$3)/100</f>
        <v>1.90035450575654</v>
      </c>
      <c r="AK989" s="7" cm="1">
        <f t="array" ref="AK989">SUMPRODUCT(N989:T989/100,($N$3:$T$3-(SUMPRODUCT(N989:T989,$N$3:$T$3)/100))^2)</f>
        <v>3.41938323402697e-6</v>
      </c>
      <c r="AL989" s="7" cm="1">
        <f t="array" ref="AL989">SUMPRODUCT(N989:T989/100,($N$2:$T$2-(SUMPRODUCT(N989:T989,$N$2:$T$2)/100))^2)</f>
        <v>0.471155614978379</v>
      </c>
      <c r="AM989" s="7" cm="1">
        <f t="array" ref="AM989">SUMPRODUCT(N989:T989,$N$2:$T$2)/100</f>
        <v>10.9009029582002</v>
      </c>
      <c r="AN989" s="1" cm="1">
        <f t="array" ref="AN989">SUMPRODUCT(N989:T989,$N$1:$T$1)/100</f>
        <v>1100.74502321362</v>
      </c>
      <c r="AO989" s="1" cm="1">
        <f t="array" ref="AO989">-8.314*SUMPRODUCT((N989:T989/100)*LN(N989:T989/100+0.000000000001))</f>
        <v>1.70157739028586</v>
      </c>
      <c r="AP989" s="1" cm="1">
        <f t="array" ref="AP989">SUMPRODUCT((N989:T989/100)^2)</f>
        <v>0.914237630694074</v>
      </c>
      <c r="AQ989" s="1" cm="1">
        <f t="array" ref="AQ989">1/SUMPRODUCT((N989:T989/100)^2)</f>
        <v>1.09380752490008</v>
      </c>
      <c r="AR989" s="1" t="s">
        <v>54</v>
      </c>
      <c r="AS989" s="6">
        <f t="shared" si="345"/>
        <v>0</v>
      </c>
      <c r="AT989" s="1">
        <v>899.85</v>
      </c>
      <c r="AU989" s="1">
        <v>1</v>
      </c>
      <c r="AV989" s="1">
        <v>0</v>
      </c>
      <c r="AW989" s="1">
        <v>499.85</v>
      </c>
      <c r="AX989" s="1">
        <v>1</v>
      </c>
      <c r="AY989" s="5">
        <f t="shared" si="346"/>
        <v>0</v>
      </c>
      <c r="AZ989" s="1">
        <f t="shared" si="347"/>
        <v>0</v>
      </c>
      <c r="BA989" s="1">
        <f t="shared" si="348"/>
        <v>499.85</v>
      </c>
      <c r="BB989" s="1">
        <f t="shared" si="349"/>
        <v>400</v>
      </c>
      <c r="BC989" s="1" t="s">
        <v>51</v>
      </c>
      <c r="BD989" s="1">
        <v>174</v>
      </c>
      <c r="BE989" s="1" t="s">
        <v>52</v>
      </c>
      <c r="BF989" s="1" t="s">
        <v>52</v>
      </c>
      <c r="BG989" s="1">
        <v>35</v>
      </c>
      <c r="BH989" s="1">
        <f t="shared" si="350"/>
        <v>-0.486568236642544</v>
      </c>
      <c r="BI989" s="1">
        <f t="shared" si="351"/>
        <v>0.964652847972138</v>
      </c>
    </row>
    <row r="990" spans="1:61">
      <c r="A990" s="1">
        <v>44</v>
      </c>
      <c r="B990" s="1" t="s">
        <v>53</v>
      </c>
      <c r="C990" s="1" t="str">
        <f>_xlfn.XLOOKUP(A990,All!$A:$A,All!$C:$C,"")</f>
        <v>Cu-Ni-Si</v>
      </c>
      <c r="D990" s="1">
        <v>0</v>
      </c>
      <c r="E990" s="1" t="s">
        <v>1344</v>
      </c>
      <c r="F990" s="1">
        <f t="shared" si="330"/>
        <v>96.255</v>
      </c>
      <c r="G990" s="1">
        <v>0</v>
      </c>
      <c r="H990" s="1">
        <v>0</v>
      </c>
      <c r="I990" s="1">
        <v>0</v>
      </c>
      <c r="J990" s="1">
        <v>3.3</v>
      </c>
      <c r="K990" s="1">
        <v>0.445</v>
      </c>
      <c r="L990" s="1">
        <v>0</v>
      </c>
      <c r="M990" s="1" t="s">
        <v>1345</v>
      </c>
      <c r="N990" s="1" cm="1">
        <f t="array" ref="N990">(F990/$F$4)/SUMPRODUCT($F990:$L990/$F$4:$L$4)*100</f>
        <v>95.4581822009809</v>
      </c>
      <c r="O990" s="1" cm="1">
        <f t="array" ref="O990">(G990/$G$4)/SUMPRODUCT($F990:$L990/$F$4:$L$4)*100</f>
        <v>0</v>
      </c>
      <c r="P990" s="1" cm="1">
        <f t="array" ref="P990">(H990/$H$4)/SUMPRODUCT($F990:$L990/$F$4:$L$4)*100</f>
        <v>0</v>
      </c>
      <c r="Q990" s="1" cm="1">
        <f t="array" ref="Q990">(I990/$I$4)/SUMPRODUCT($F990:$L990/$F$4:$L$4)*100</f>
        <v>0</v>
      </c>
      <c r="R990" s="1" cm="1">
        <f t="array" ref="R990">(J990/$J$4)/SUMPRODUCT($F990:$L990/$F$4:$L$4)*100</f>
        <v>3.54328194681277</v>
      </c>
      <c r="S990" s="1" cm="1">
        <f t="array" ref="S990">(K990/$K$4)/SUMPRODUCT($F990:$L990/$F$4:$L$4)*100</f>
        <v>0.998535852206295</v>
      </c>
      <c r="T990" s="1" cm="1">
        <f t="array" ref="T990">(L990/$L$4)/SUMPRODUCT($F990:$L990/$F$4:$L$4)*100</f>
        <v>0</v>
      </c>
      <c r="U990" s="1">
        <f t="shared" si="331"/>
        <v>100</v>
      </c>
      <c r="V990" s="1">
        <f t="shared" si="332"/>
        <v>7.41573033707865</v>
      </c>
      <c r="W990" s="1">
        <f t="shared" si="333"/>
        <v>3.745</v>
      </c>
      <c r="X990" s="1">
        <f t="shared" si="334"/>
        <v>1.4685</v>
      </c>
      <c r="Y990" s="1">
        <f t="shared" si="335"/>
        <v>0</v>
      </c>
      <c r="Z990" s="1">
        <f t="shared" si="336"/>
        <v>0</v>
      </c>
      <c r="AA990" s="1">
        <f t="shared" si="337"/>
        <v>0</v>
      </c>
      <c r="AB990" s="1">
        <f t="shared" si="338"/>
        <v>0</v>
      </c>
      <c r="AC990" s="1">
        <f t="shared" si="339"/>
        <v>0</v>
      </c>
      <c r="AD990" s="1">
        <f t="shared" si="340"/>
        <v>0</v>
      </c>
      <c r="AE990" s="1">
        <f t="shared" si="341"/>
        <v>0</v>
      </c>
      <c r="AF990" s="1">
        <f t="shared" si="342"/>
        <v>0</v>
      </c>
      <c r="AG990" s="1">
        <f t="shared" si="343"/>
        <v>0</v>
      </c>
      <c r="AH990" s="7">
        <f t="shared" si="344"/>
        <v>0.0454181779901907</v>
      </c>
      <c r="AI990" s="7" cm="1">
        <f t="array" ref="AI990">SQRT(SUMPRODUCT(N990:T990/100,(1-($N$4:$T$4/(SUMPRODUCT(N990:T990,$N$4:$T$4)/100)))^2))</f>
        <v>0.0143462348631035</v>
      </c>
      <c r="AJ990" s="7" cm="1">
        <f t="array" ref="AJ990">SUMPRODUCT(N990:T990,$N$3:$T$3)/100</f>
        <v>1.90035432819468</v>
      </c>
      <c r="AK990" s="7" cm="1">
        <f t="array" ref="AK990">SUMPRODUCT(N990:T990/100,($N$3:$T$3-(SUMPRODUCT(N990:T990,$N$3:$T$3)/100))^2)</f>
        <v>3.41773347726668e-6</v>
      </c>
      <c r="AL990" s="7" cm="1">
        <f t="array" ref="AL990">SUMPRODUCT(N990:T990/100,($N$2:$T$2-(SUMPRODUCT(N990:T990,$N$2:$T$2)/100))^2)</f>
        <v>0.513620908816144</v>
      </c>
      <c r="AM990" s="7" cm="1">
        <f t="array" ref="AM990">SUMPRODUCT(N990:T990,$N$2:$T$2)/100</f>
        <v>10.8946696708774</v>
      </c>
      <c r="AN990" s="1" cm="1">
        <f t="array" ref="AN990">SUMPRODUCT(N990:T990,$N$1:$T$1)/100</f>
        <v>1101.0325850646</v>
      </c>
      <c r="AO990" s="1" cm="1">
        <f t="array" ref="AO990">-8.314*SUMPRODUCT((N990:T990/100)*LN(N990:T990/100+0.000000000001))</f>
        <v>1.73529354285227</v>
      </c>
      <c r="AP990" s="1" cm="1">
        <f t="array" ref="AP990">SUMPRODUCT((N990:T990/100)^2)</f>
        <v>0.912581646991842</v>
      </c>
      <c r="AQ990" s="1" cm="1">
        <f t="array" ref="AQ990">1/SUMPRODUCT((N990:T990/100)^2)</f>
        <v>1.09579236367104</v>
      </c>
      <c r="AR990" s="1" t="s">
        <v>54</v>
      </c>
      <c r="AS990" s="6">
        <f t="shared" si="345"/>
        <v>0</v>
      </c>
      <c r="AT990" s="1">
        <v>899.85</v>
      </c>
      <c r="AU990" s="1">
        <v>1</v>
      </c>
      <c r="AV990" s="1">
        <v>0</v>
      </c>
      <c r="AW990" s="1">
        <v>499.85</v>
      </c>
      <c r="AX990" s="1">
        <v>1</v>
      </c>
      <c r="AY990" s="5">
        <f t="shared" si="346"/>
        <v>0</v>
      </c>
      <c r="AZ990" s="1">
        <f t="shared" si="347"/>
        <v>0</v>
      </c>
      <c r="BA990" s="1">
        <f t="shared" si="348"/>
        <v>499.85</v>
      </c>
      <c r="BB990" s="1">
        <f t="shared" si="349"/>
        <v>400</v>
      </c>
      <c r="BC990" s="1" t="s">
        <v>51</v>
      </c>
      <c r="BD990" s="1">
        <v>175</v>
      </c>
      <c r="BE990" s="1" t="s">
        <v>52</v>
      </c>
      <c r="BF990" s="1" t="s">
        <v>52</v>
      </c>
      <c r="BG990" s="1">
        <v>35</v>
      </c>
      <c r="BH990" s="1">
        <f t="shared" si="350"/>
        <v>-0.473707311583978</v>
      </c>
      <c r="BI990" s="1">
        <f t="shared" si="351"/>
        <v>0.962587613991127</v>
      </c>
    </row>
    <row r="991" spans="1:61">
      <c r="A991" s="1">
        <v>355</v>
      </c>
      <c r="B991" s="1" t="s">
        <v>84</v>
      </c>
      <c r="C991" s="1" t="str">
        <f>_xlfn.XLOOKUP(A991,All!$A:$A,All!$C:$C,"")</f>
        <v>Cu-Ni-Si</v>
      </c>
      <c r="D991" s="1">
        <v>0</v>
      </c>
      <c r="E991" s="1" t="s">
        <v>1344</v>
      </c>
      <c r="F991" s="1">
        <f t="shared" si="330"/>
        <v>96.5</v>
      </c>
      <c r="G991" s="1">
        <v>0</v>
      </c>
      <c r="H991" s="1">
        <v>0</v>
      </c>
      <c r="I991" s="1">
        <v>0</v>
      </c>
      <c r="J991" s="1">
        <v>2.8</v>
      </c>
      <c r="K991" s="1">
        <v>0.7</v>
      </c>
      <c r="L991" s="1">
        <v>0</v>
      </c>
      <c r="M991" s="1" t="s">
        <v>1345</v>
      </c>
      <c r="N991" s="1" cm="1">
        <f t="array" ref="N991">(F991/$F$4)/SUMPRODUCT($F991:$L991/$F$4:$L$4)*100</f>
        <v>95.4355515178694</v>
      </c>
      <c r="O991" s="1" cm="1">
        <f t="array" ref="O991">(G991/$G$4)/SUMPRODUCT($F991:$L991/$F$4:$L$4)*100</f>
        <v>0</v>
      </c>
      <c r="P991" s="1" cm="1">
        <f t="array" ref="P991">(H991/$H$4)/SUMPRODUCT($F991:$L991/$F$4:$L$4)*100</f>
        <v>0</v>
      </c>
      <c r="Q991" s="1" cm="1">
        <f t="array" ref="Q991">(I991/$I$4)/SUMPRODUCT($F991:$L991/$F$4:$L$4)*100</f>
        <v>0</v>
      </c>
      <c r="R991" s="1" cm="1">
        <f t="array" ref="R991">(J991/$J$4)/SUMPRODUCT($F991:$L991/$F$4:$L$4)*100</f>
        <v>2.99807722768445</v>
      </c>
      <c r="S991" s="1" cm="1">
        <f t="array" ref="S991">(K991/$K$4)/SUMPRODUCT($F991:$L991/$F$4:$L$4)*100</f>
        <v>1.56637125444618</v>
      </c>
      <c r="T991" s="1" cm="1">
        <f t="array" ref="T991">(L991/$L$4)/SUMPRODUCT($F991:$L991/$F$4:$L$4)*100</f>
        <v>0</v>
      </c>
      <c r="U991" s="1">
        <f t="shared" si="331"/>
        <v>100</v>
      </c>
      <c r="V991" s="1">
        <f t="shared" si="332"/>
        <v>4</v>
      </c>
      <c r="W991" s="1">
        <f t="shared" si="333"/>
        <v>3.5</v>
      </c>
      <c r="X991" s="1">
        <f t="shared" si="334"/>
        <v>1.96</v>
      </c>
      <c r="Y991" s="1">
        <f t="shared" si="335"/>
        <v>0</v>
      </c>
      <c r="Z991" s="1">
        <f t="shared" si="336"/>
        <v>0</v>
      </c>
      <c r="AA991" s="1">
        <f t="shared" si="337"/>
        <v>0</v>
      </c>
      <c r="AB991" s="1">
        <f t="shared" si="338"/>
        <v>0</v>
      </c>
      <c r="AC991" s="1">
        <f t="shared" si="339"/>
        <v>0</v>
      </c>
      <c r="AD991" s="1">
        <f t="shared" si="340"/>
        <v>0</v>
      </c>
      <c r="AE991" s="1">
        <f t="shared" si="341"/>
        <v>0</v>
      </c>
      <c r="AF991" s="1">
        <f t="shared" si="342"/>
        <v>0</v>
      </c>
      <c r="AG991" s="1">
        <f t="shared" si="343"/>
        <v>0</v>
      </c>
      <c r="AH991" s="7">
        <f t="shared" si="344"/>
        <v>0.0456444848213063</v>
      </c>
      <c r="AI991" s="7" cm="1">
        <f t="array" ref="AI991">SQRT(SUMPRODUCT(N991:T991/100,(1-($N$4:$T$4/(SUMPRODUCT(N991:T991,$N$4:$T$4)/100)))^2))</f>
        <v>0.0172703874740949</v>
      </c>
      <c r="AJ991" s="7" cm="1">
        <f t="array" ref="AJ991">SUMPRODUCT(N991:T991,$N$3:$T$3)/100</f>
        <v>1.90029980772277</v>
      </c>
      <c r="AK991" s="7" cm="1">
        <f t="array" ref="AK991">SUMPRODUCT(N991:T991/100,($N$3:$T$3-(SUMPRODUCT(N991:T991,$N$3:$T$3)/100))^2)</f>
        <v>2.90819255705286e-6</v>
      </c>
      <c r="AL991" s="7" cm="1">
        <f t="array" ref="AL991">SUMPRODUCT(N991:T991/100,($N$2:$T$2-(SUMPRODUCT(N991:T991,$N$2:$T$2)/100))^2)</f>
        <v>0.778007054822778</v>
      </c>
      <c r="AM991" s="7" cm="1">
        <f t="array" ref="AM991">SUMPRODUCT(N991:T991,$N$2:$T$2)/100</f>
        <v>10.8603732399119</v>
      </c>
      <c r="AN991" s="1" cm="1">
        <f t="array" ref="AN991">SUMPRODUCT(N991:T991,$N$1:$T$1)/100</f>
        <v>1100.88359207379</v>
      </c>
      <c r="AO991" s="1" cm="1">
        <f t="array" ref="AO991">-8.314*SUMPRODUCT((N991:T991/100)*LN(N991:T991/100+0.000000000001))</f>
        <v>1.78617874543697</v>
      </c>
      <c r="AP991" s="1" cm="1">
        <f t="array" ref="AP991">SUMPRODUCT((N991:T991/100)^2)</f>
        <v>0.911938647948981</v>
      </c>
      <c r="AQ991" s="1" cm="1">
        <f t="array" ref="AQ991">1/SUMPRODUCT((N991:T991/100)^2)</f>
        <v>1.09656499617499</v>
      </c>
      <c r="AR991" s="1" t="s">
        <v>55</v>
      </c>
      <c r="AS991" s="6">
        <f t="shared" si="345"/>
        <v>2</v>
      </c>
      <c r="AT991" s="1">
        <v>949.85</v>
      </c>
      <c r="AU991" s="1">
        <v>2</v>
      </c>
      <c r="AV991" s="1">
        <v>75</v>
      </c>
      <c r="AW991" s="1">
        <v>499.85</v>
      </c>
      <c r="AX991" s="1">
        <v>3</v>
      </c>
      <c r="AY991" s="5">
        <f t="shared" si="346"/>
        <v>374.8875</v>
      </c>
      <c r="AZ991" s="1">
        <f t="shared" si="347"/>
        <v>2.25</v>
      </c>
      <c r="BA991" s="1">
        <f t="shared" si="348"/>
        <v>1499.55</v>
      </c>
      <c r="BB991" s="1">
        <f t="shared" si="349"/>
        <v>450</v>
      </c>
      <c r="BC991" s="1" t="s">
        <v>56</v>
      </c>
      <c r="BD991" s="1">
        <v>175</v>
      </c>
      <c r="BE991" s="1" t="s">
        <v>52</v>
      </c>
      <c r="BF991" s="1" t="s">
        <v>52</v>
      </c>
      <c r="BG991" s="1">
        <v>35</v>
      </c>
      <c r="BH991" s="1">
        <f t="shared" si="350"/>
        <v>-0.473707311583978</v>
      </c>
      <c r="BI991" s="1">
        <f t="shared" si="351"/>
        <v>0.962587613991127</v>
      </c>
    </row>
    <row r="992" spans="1:61">
      <c r="A992" s="1">
        <v>317</v>
      </c>
      <c r="B992" s="1" t="s">
        <v>65</v>
      </c>
      <c r="C992" s="1" t="str">
        <f>_xlfn.XLOOKUP(A992,All!$A:$A,All!$C:$C,"")</f>
        <v>Cu-Ni-Si</v>
      </c>
      <c r="D992" s="1">
        <v>0</v>
      </c>
      <c r="E992" s="1" t="s">
        <v>1344</v>
      </c>
      <c r="F992" s="1">
        <f t="shared" si="330"/>
        <v>95.51</v>
      </c>
      <c r="G992" s="1">
        <v>0</v>
      </c>
      <c r="H992" s="1">
        <v>0</v>
      </c>
      <c r="I992" s="1">
        <v>0</v>
      </c>
      <c r="J992" s="1">
        <v>3.78</v>
      </c>
      <c r="K992" s="1">
        <v>0.71</v>
      </c>
      <c r="L992" s="1">
        <v>0</v>
      </c>
      <c r="M992" s="1" t="s">
        <v>1345</v>
      </c>
      <c r="N992" s="1" cm="1">
        <f t="array" ref="N992">(F992/$F$4)/SUMPRODUCT($F992:$L992/$F$4:$L$4)*100</f>
        <v>94.3690633553265</v>
      </c>
      <c r="O992" s="1" cm="1">
        <f t="array" ref="O992">(G992/$G$4)/SUMPRODUCT($F992:$L992/$F$4:$L$4)*100</f>
        <v>0</v>
      </c>
      <c r="P992" s="1" cm="1">
        <f t="array" ref="P992">(H992/$H$4)/SUMPRODUCT($F992:$L992/$F$4:$L$4)*100</f>
        <v>0</v>
      </c>
      <c r="Q992" s="1" cm="1">
        <f t="array" ref="Q992">(I992/$I$4)/SUMPRODUCT($F992:$L992/$F$4:$L$4)*100</f>
        <v>0</v>
      </c>
      <c r="R992" s="1" cm="1">
        <f t="array" ref="R992">(J992/$J$4)/SUMPRODUCT($F992:$L992/$F$4:$L$4)*100</f>
        <v>4.04365885836552</v>
      </c>
      <c r="S992" s="1" cm="1">
        <f t="array" ref="S992">(K992/$K$4)/SUMPRODUCT($F992:$L992/$F$4:$L$4)*100</f>
        <v>1.58727778630794</v>
      </c>
      <c r="T992" s="1" cm="1">
        <f t="array" ref="T992">(L992/$L$4)/SUMPRODUCT($F992:$L992/$F$4:$L$4)*100</f>
        <v>0</v>
      </c>
      <c r="U992" s="1">
        <f t="shared" si="331"/>
        <v>100</v>
      </c>
      <c r="V992" s="1">
        <f t="shared" si="332"/>
        <v>5.32394366197183</v>
      </c>
      <c r="W992" s="1">
        <f t="shared" si="333"/>
        <v>4.49</v>
      </c>
      <c r="X992" s="1">
        <f t="shared" si="334"/>
        <v>2.6838</v>
      </c>
      <c r="Y992" s="1">
        <f t="shared" si="335"/>
        <v>0</v>
      </c>
      <c r="Z992" s="1">
        <f t="shared" si="336"/>
        <v>0</v>
      </c>
      <c r="AA992" s="1">
        <f t="shared" si="337"/>
        <v>0</v>
      </c>
      <c r="AB992" s="1">
        <f t="shared" si="338"/>
        <v>0</v>
      </c>
      <c r="AC992" s="1">
        <f t="shared" si="339"/>
        <v>0</v>
      </c>
      <c r="AD992" s="1">
        <f t="shared" si="340"/>
        <v>0</v>
      </c>
      <c r="AE992" s="1">
        <f t="shared" si="341"/>
        <v>0</v>
      </c>
      <c r="AF992" s="1">
        <f t="shared" si="342"/>
        <v>0</v>
      </c>
      <c r="AG992" s="1">
        <f t="shared" si="343"/>
        <v>0</v>
      </c>
      <c r="AH992" s="7">
        <f t="shared" si="344"/>
        <v>0.0563093664467345</v>
      </c>
      <c r="AI992" s="7" cm="1">
        <f t="array" ref="AI992">SQRT(SUMPRODUCT(N992:T992/100,(1-($N$4:$T$4/(SUMPRODUCT(N992:T992,$N$4:$T$4)/100)))^2))</f>
        <v>0.0176122370769359</v>
      </c>
      <c r="AJ992" s="7" cm="1">
        <f t="array" ref="AJ992">SUMPRODUCT(N992:T992,$N$3:$T$3)/100</f>
        <v>1.90040436588584</v>
      </c>
      <c r="AK992" s="7" cm="1">
        <f t="array" ref="AK992">SUMPRODUCT(N992:T992/100,($N$3:$T$3-(SUMPRODUCT(N992:T992,$N$3:$T$3)/100))^2)</f>
        <v>3.88014708873714e-6</v>
      </c>
      <c r="AL992" s="7" cm="1">
        <f t="array" ref="AL992">SUMPRODUCT(N992:T992/100,($N$2:$T$2-(SUMPRODUCT(N992:T992,$N$2:$T$2)/100))^2)</f>
        <v>0.795236503567014</v>
      </c>
      <c r="AM992" s="7" cm="1">
        <f t="array" ref="AM992">SUMPRODUCT(N992:T992,$N$2:$T$2)/100</f>
        <v>10.8484539663748</v>
      </c>
      <c r="AN992" s="1" cm="1">
        <f t="array" ref="AN992">SUMPRODUCT(N992:T992,$N$1:$T$1)/100</f>
        <v>1104.82507925216</v>
      </c>
      <c r="AO992" s="1" cm="1">
        <f t="array" ref="AO992">-8.314*SUMPRODUCT((N992:T992/100)*LN(N992:T992/100+0.000000000001))</f>
        <v>2.07998038898237</v>
      </c>
      <c r="AP992" s="1" cm="1">
        <f t="array" ref="AP992">SUMPRODUCT((N992:T992/100)^2)</f>
        <v>0.892439074629538</v>
      </c>
      <c r="AQ992" s="1" cm="1">
        <f t="array" ref="AQ992">1/SUMPRODUCT((N992:T992/100)^2)</f>
        <v>1.12052467045452</v>
      </c>
      <c r="AR992" s="1" t="s">
        <v>54</v>
      </c>
      <c r="AS992" s="6">
        <f t="shared" si="345"/>
        <v>0</v>
      </c>
      <c r="AT992" s="1">
        <v>949.85</v>
      </c>
      <c r="AU992" s="1">
        <v>1</v>
      </c>
      <c r="AV992" s="1">
        <v>0</v>
      </c>
      <c r="AW992" s="1">
        <v>499.85</v>
      </c>
      <c r="AX992" s="1">
        <v>1</v>
      </c>
      <c r="AY992" s="5">
        <f t="shared" si="346"/>
        <v>0</v>
      </c>
      <c r="AZ992" s="1">
        <f t="shared" si="347"/>
        <v>0</v>
      </c>
      <c r="BA992" s="1">
        <f t="shared" si="348"/>
        <v>499.85</v>
      </c>
      <c r="BB992" s="1">
        <f t="shared" si="349"/>
        <v>450</v>
      </c>
      <c r="BC992" s="1" t="s">
        <v>51</v>
      </c>
      <c r="BD992" s="1">
        <v>192</v>
      </c>
      <c r="BE992" s="1" t="s">
        <v>52</v>
      </c>
      <c r="BF992" s="1" t="s">
        <v>52</v>
      </c>
      <c r="BG992" s="1">
        <v>35</v>
      </c>
      <c r="BH992" s="1">
        <f t="shared" si="350"/>
        <v>-0.255071585588371</v>
      </c>
      <c r="BI992" s="1">
        <f t="shared" si="351"/>
        <v>0.928326864671582</v>
      </c>
    </row>
    <row r="993" spans="1:61">
      <c r="A993" s="1">
        <v>276</v>
      </c>
      <c r="B993" s="1" t="s">
        <v>65</v>
      </c>
      <c r="C993" s="1" t="str">
        <f>_xlfn.XLOOKUP(A993,All!$A:$A,All!$C:$C,"")</f>
        <v>Cu-Ni-Si</v>
      </c>
      <c r="D993" s="1">
        <v>0</v>
      </c>
      <c r="E993" s="1" t="s">
        <v>1344</v>
      </c>
      <c r="F993" s="1">
        <f t="shared" si="330"/>
        <v>95.51</v>
      </c>
      <c r="G993" s="1">
        <v>0</v>
      </c>
      <c r="H993" s="1">
        <v>0</v>
      </c>
      <c r="I993" s="1">
        <v>0</v>
      </c>
      <c r="J993" s="1">
        <v>3.78</v>
      </c>
      <c r="K993" s="1">
        <v>0.71</v>
      </c>
      <c r="L993" s="1">
        <v>0</v>
      </c>
      <c r="M993" s="1" t="s">
        <v>1345</v>
      </c>
      <c r="N993" s="1" cm="1">
        <f t="array" ref="N993">(F993/$F$4)/SUMPRODUCT($F993:$L993/$F$4:$L$4)*100</f>
        <v>94.3690633553265</v>
      </c>
      <c r="O993" s="1" cm="1">
        <f t="array" ref="O993">(G993/$G$4)/SUMPRODUCT($F993:$L993/$F$4:$L$4)*100</f>
        <v>0</v>
      </c>
      <c r="P993" s="1" cm="1">
        <f t="array" ref="P993">(H993/$H$4)/SUMPRODUCT($F993:$L993/$F$4:$L$4)*100</f>
        <v>0</v>
      </c>
      <c r="Q993" s="1" cm="1">
        <f t="array" ref="Q993">(I993/$I$4)/SUMPRODUCT($F993:$L993/$F$4:$L$4)*100</f>
        <v>0</v>
      </c>
      <c r="R993" s="1" cm="1">
        <f t="array" ref="R993">(J993/$J$4)/SUMPRODUCT($F993:$L993/$F$4:$L$4)*100</f>
        <v>4.04365885836552</v>
      </c>
      <c r="S993" s="1" cm="1">
        <f t="array" ref="S993">(K993/$K$4)/SUMPRODUCT($F993:$L993/$F$4:$L$4)*100</f>
        <v>1.58727778630794</v>
      </c>
      <c r="T993" s="1" cm="1">
        <f t="array" ref="T993">(L993/$L$4)/SUMPRODUCT($F993:$L993/$F$4:$L$4)*100</f>
        <v>0</v>
      </c>
      <c r="U993" s="1">
        <f t="shared" si="331"/>
        <v>100</v>
      </c>
      <c r="V993" s="1">
        <f t="shared" si="332"/>
        <v>5.32394366197183</v>
      </c>
      <c r="W993" s="1">
        <f t="shared" si="333"/>
        <v>4.49</v>
      </c>
      <c r="X993" s="1">
        <f t="shared" si="334"/>
        <v>2.6838</v>
      </c>
      <c r="Y993" s="1">
        <f t="shared" si="335"/>
        <v>0</v>
      </c>
      <c r="Z993" s="1">
        <f t="shared" si="336"/>
        <v>0</v>
      </c>
      <c r="AA993" s="1">
        <f t="shared" si="337"/>
        <v>0</v>
      </c>
      <c r="AB993" s="1">
        <f t="shared" si="338"/>
        <v>0</v>
      </c>
      <c r="AC993" s="1">
        <f t="shared" si="339"/>
        <v>0</v>
      </c>
      <c r="AD993" s="1">
        <f t="shared" si="340"/>
        <v>0</v>
      </c>
      <c r="AE993" s="1">
        <f t="shared" si="341"/>
        <v>0</v>
      </c>
      <c r="AF993" s="1">
        <f t="shared" si="342"/>
        <v>0</v>
      </c>
      <c r="AG993" s="1">
        <f t="shared" si="343"/>
        <v>0</v>
      </c>
      <c r="AH993" s="7">
        <f t="shared" si="344"/>
        <v>0.0563093664467345</v>
      </c>
      <c r="AI993" s="7" cm="1">
        <f t="array" ref="AI993">SQRT(SUMPRODUCT(N993:T993/100,(1-($N$4:$T$4/(SUMPRODUCT(N993:T993,$N$4:$T$4)/100)))^2))</f>
        <v>0.0176122370769359</v>
      </c>
      <c r="AJ993" s="7" cm="1">
        <f t="array" ref="AJ993">SUMPRODUCT(N993:T993,$N$3:$T$3)/100</f>
        <v>1.90040436588584</v>
      </c>
      <c r="AK993" s="7" cm="1">
        <f t="array" ref="AK993">SUMPRODUCT(N993:T993/100,($N$3:$T$3-(SUMPRODUCT(N993:T993,$N$3:$T$3)/100))^2)</f>
        <v>3.88014708873714e-6</v>
      </c>
      <c r="AL993" s="7" cm="1">
        <f t="array" ref="AL993">SUMPRODUCT(N993:T993/100,($N$2:$T$2-(SUMPRODUCT(N993:T993,$N$2:$T$2)/100))^2)</f>
        <v>0.795236503567014</v>
      </c>
      <c r="AM993" s="7" cm="1">
        <f t="array" ref="AM993">SUMPRODUCT(N993:T993,$N$2:$T$2)/100</f>
        <v>10.8484539663748</v>
      </c>
      <c r="AN993" s="1" cm="1">
        <f t="array" ref="AN993">SUMPRODUCT(N993:T993,$N$1:$T$1)/100</f>
        <v>1104.82507925216</v>
      </c>
      <c r="AO993" s="1" cm="1">
        <f t="array" ref="AO993">-8.314*SUMPRODUCT((N993:T993/100)*LN(N993:T993/100+0.000000000001))</f>
        <v>2.07998038898237</v>
      </c>
      <c r="AP993" s="1" cm="1">
        <f t="array" ref="AP993">SUMPRODUCT((N993:T993/100)^2)</f>
        <v>0.892439074629538</v>
      </c>
      <c r="AQ993" s="1" cm="1">
        <f t="array" ref="AQ993">1/SUMPRODUCT((N993:T993/100)^2)</f>
        <v>1.12052467045452</v>
      </c>
      <c r="AR993" s="1" t="s">
        <v>54</v>
      </c>
      <c r="AS993" s="6">
        <f t="shared" si="345"/>
        <v>0</v>
      </c>
      <c r="AT993" s="1">
        <v>949.85</v>
      </c>
      <c r="AU993" s="1">
        <v>1</v>
      </c>
      <c r="AV993" s="1">
        <v>0</v>
      </c>
      <c r="AW993" s="1">
        <v>499.85</v>
      </c>
      <c r="AX993" s="1">
        <v>0.333333333</v>
      </c>
      <c r="AY993" s="5">
        <f t="shared" si="346"/>
        <v>0</v>
      </c>
      <c r="AZ993" s="1">
        <f t="shared" si="347"/>
        <v>0</v>
      </c>
      <c r="BA993" s="1">
        <f t="shared" si="348"/>
        <v>166.61666650005</v>
      </c>
      <c r="BB993" s="1">
        <f t="shared" si="349"/>
        <v>450</v>
      </c>
      <c r="BC993" s="1" t="s">
        <v>51</v>
      </c>
      <c r="BD993" s="1">
        <v>200</v>
      </c>
      <c r="BE993" s="1" t="s">
        <v>52</v>
      </c>
      <c r="BF993" s="1" t="s">
        <v>52</v>
      </c>
      <c r="BG993" s="1">
        <v>35</v>
      </c>
      <c r="BH993" s="1">
        <f t="shared" si="350"/>
        <v>-0.15218418511985</v>
      </c>
      <c r="BI993" s="1">
        <f t="shared" si="351"/>
        <v>0.912790229307553</v>
      </c>
    </row>
    <row r="994" spans="1:61">
      <c r="A994" s="1">
        <v>17</v>
      </c>
      <c r="B994" s="1" t="s">
        <v>57</v>
      </c>
      <c r="C994" s="1" t="str">
        <f>_xlfn.XLOOKUP(A994,All!$A:$A,All!$C:$C,"")</f>
        <v>Cu-Ni-Si</v>
      </c>
      <c r="D994" s="1">
        <v>0</v>
      </c>
      <c r="E994" s="1" t="s">
        <v>1344</v>
      </c>
      <c r="F994" s="1">
        <f t="shared" si="330"/>
        <v>95.7</v>
      </c>
      <c r="G994" s="1">
        <v>0</v>
      </c>
      <c r="H994" s="1">
        <v>0</v>
      </c>
      <c r="I994" s="1">
        <v>0</v>
      </c>
      <c r="J994" s="1">
        <v>3.48</v>
      </c>
      <c r="K994" s="1">
        <v>0.82</v>
      </c>
      <c r="L994" s="1">
        <v>0</v>
      </c>
      <c r="M994" s="1" t="s">
        <v>1345</v>
      </c>
      <c r="N994" s="1" cm="1">
        <f t="array" ref="N994">(F994/$F$4)/SUMPRODUCT($F994:$L994/$F$4:$L$4)*100</f>
        <v>94.450328046161</v>
      </c>
      <c r="O994" s="1" cm="1">
        <f t="array" ref="O994">(G994/$G$4)/SUMPRODUCT($F994:$L994/$F$4:$L$4)*100</f>
        <v>0</v>
      </c>
      <c r="P994" s="1" cm="1">
        <f t="array" ref="P994">(H994/$H$4)/SUMPRODUCT($F994:$L994/$F$4:$L$4)*100</f>
        <v>0</v>
      </c>
      <c r="Q994" s="1" cm="1">
        <f t="array" ref="Q994">(I994/$I$4)/SUMPRODUCT($F994:$L994/$F$4:$L$4)*100</f>
        <v>0</v>
      </c>
      <c r="R994" s="1" cm="1">
        <f t="array" ref="R994">(J994/$J$4)/SUMPRODUCT($F994:$L994/$F$4:$L$4)*100</f>
        <v>3.71854196397672</v>
      </c>
      <c r="S994" s="1" cm="1">
        <f t="array" ref="S994">(K994/$K$4)/SUMPRODUCT($F994:$L994/$F$4:$L$4)*100</f>
        <v>1.83112998986228</v>
      </c>
      <c r="T994" s="1" cm="1">
        <f t="array" ref="T994">(L994/$L$4)/SUMPRODUCT($F994:$L994/$F$4:$L$4)*100</f>
        <v>0</v>
      </c>
      <c r="U994" s="1">
        <f t="shared" si="331"/>
        <v>100</v>
      </c>
      <c r="V994" s="1">
        <f t="shared" si="332"/>
        <v>4.24390243902439</v>
      </c>
      <c r="W994" s="1">
        <f t="shared" si="333"/>
        <v>4.3</v>
      </c>
      <c r="X994" s="1">
        <f t="shared" si="334"/>
        <v>2.8536</v>
      </c>
      <c r="Y994" s="1">
        <f t="shared" si="335"/>
        <v>0</v>
      </c>
      <c r="Z994" s="1">
        <f t="shared" si="336"/>
        <v>0</v>
      </c>
      <c r="AA994" s="1">
        <f t="shared" si="337"/>
        <v>0</v>
      </c>
      <c r="AB994" s="1">
        <f t="shared" si="338"/>
        <v>0</v>
      </c>
      <c r="AC994" s="1">
        <f t="shared" si="339"/>
        <v>0</v>
      </c>
      <c r="AD994" s="1">
        <f t="shared" si="340"/>
        <v>0</v>
      </c>
      <c r="AE994" s="1">
        <f t="shared" si="341"/>
        <v>0</v>
      </c>
      <c r="AF994" s="1">
        <f t="shared" si="342"/>
        <v>0</v>
      </c>
      <c r="AG994" s="1">
        <f t="shared" si="343"/>
        <v>0</v>
      </c>
      <c r="AH994" s="7">
        <f t="shared" si="344"/>
        <v>0.05549671953839</v>
      </c>
      <c r="AI994" s="7" cm="1">
        <f t="array" ref="AI994">SQRT(SUMPRODUCT(N994:T994/100,(1-($N$4:$T$4/(SUMPRODUCT(N994:T994,$N$4:$T$4)/100)))^2))</f>
        <v>0.0186787652585256</v>
      </c>
      <c r="AJ994" s="7" cm="1">
        <f t="array" ref="AJ994">SUMPRODUCT(N994:T994,$N$3:$T$3)/100</f>
        <v>1.9003718541964</v>
      </c>
      <c r="AK994" s="7" cm="1">
        <f t="array" ref="AK994">SUMPRODUCT(N994:T994/100,($N$3:$T$3-(SUMPRODUCT(N994:T994,$N$3:$T$3)/100))^2)</f>
        <v>3.58026642059816e-6</v>
      </c>
      <c r="AL994" s="7" cm="1">
        <f t="array" ref="AL994">SUMPRODUCT(N994:T994/100,($N$2:$T$2-(SUMPRODUCT(N994:T994,$N$2:$T$2)/100))^2)</f>
        <v>0.907093690551293</v>
      </c>
      <c r="AM994" s="7" cm="1">
        <f t="array" ref="AM994">SUMPRODUCT(N994:T994,$N$2:$T$2)/100</f>
        <v>10.8346354810699</v>
      </c>
      <c r="AN994" s="1" cm="1">
        <f t="array" ref="AN994">SUMPRODUCT(N994:T994,$N$1:$T$1)/100</f>
        <v>1104.42411168679</v>
      </c>
      <c r="AO994" s="1" cm="1">
        <f t="array" ref="AO994">-8.314*SUMPRODUCT((N994:T994/100)*LN(N994:T994/100+0.000000000001))</f>
        <v>2.07505307446966</v>
      </c>
      <c r="AP994" s="1" cm="1">
        <f t="array" ref="AP994">SUMPRODUCT((N994:T994/100)^2)</f>
        <v>0.893804505940506</v>
      </c>
      <c r="AQ994" s="1" cm="1">
        <f t="array" ref="AQ994">1/SUMPRODUCT((N994:T994/100)^2)</f>
        <v>1.11881288733016</v>
      </c>
      <c r="AR994" s="1" t="s">
        <v>54</v>
      </c>
      <c r="AS994" s="6">
        <f t="shared" si="345"/>
        <v>0</v>
      </c>
      <c r="AT994" s="1">
        <v>899.85</v>
      </c>
      <c r="AU994" s="1">
        <v>1</v>
      </c>
      <c r="AV994" s="1">
        <v>0</v>
      </c>
      <c r="AW994" s="1">
        <v>499.85</v>
      </c>
      <c r="AX994" s="1">
        <v>0.5</v>
      </c>
      <c r="AY994" s="5">
        <f t="shared" si="346"/>
        <v>0</v>
      </c>
      <c r="AZ994" s="1">
        <f t="shared" si="347"/>
        <v>0</v>
      </c>
      <c r="BA994" s="1">
        <f t="shared" si="348"/>
        <v>249.925</v>
      </c>
      <c r="BB994" s="1">
        <f t="shared" si="349"/>
        <v>400</v>
      </c>
      <c r="BC994" s="1" t="s">
        <v>51</v>
      </c>
      <c r="BD994" s="1">
        <v>214</v>
      </c>
      <c r="BE994" s="1" t="s">
        <v>52</v>
      </c>
      <c r="BF994" s="1" t="s">
        <v>52</v>
      </c>
      <c r="BG994" s="1">
        <v>35</v>
      </c>
      <c r="BH994" s="1">
        <f t="shared" si="350"/>
        <v>0.0278687657000615</v>
      </c>
      <c r="BI994" s="1">
        <f t="shared" si="351"/>
        <v>0.886580948587187</v>
      </c>
    </row>
    <row r="995" spans="1:61">
      <c r="A995" s="1">
        <v>273</v>
      </c>
      <c r="B995" s="1" t="s">
        <v>65</v>
      </c>
      <c r="C995" s="1" t="str">
        <f>_xlfn.XLOOKUP(A995,All!$A:$A,All!$C:$C,"")</f>
        <v>Cu-Ni-Si</v>
      </c>
      <c r="D995" s="1">
        <v>0</v>
      </c>
      <c r="E995" s="1" t="s">
        <v>1344</v>
      </c>
      <c r="F995" s="1">
        <f t="shared" si="330"/>
        <v>95.34</v>
      </c>
      <c r="G995" s="1">
        <v>0</v>
      </c>
      <c r="H995" s="1">
        <v>0</v>
      </c>
      <c r="I995" s="1">
        <v>0</v>
      </c>
      <c r="J995" s="1">
        <v>3.77</v>
      </c>
      <c r="K995" s="1">
        <v>0.89</v>
      </c>
      <c r="L995" s="1">
        <v>0</v>
      </c>
      <c r="M995" s="1" t="s">
        <v>1345</v>
      </c>
      <c r="N995" s="1" cm="1">
        <f t="array" ref="N995">(F995/$F$4)/SUMPRODUCT($F995:$L995/$F$4:$L$4)*100</f>
        <v>93.9907975054889</v>
      </c>
      <c r="O995" s="1" cm="1">
        <f t="array" ref="O995">(G995/$G$4)/SUMPRODUCT($F995:$L995/$F$4:$L$4)*100</f>
        <v>0</v>
      </c>
      <c r="P995" s="1" cm="1">
        <f t="array" ref="P995">(H995/$H$4)/SUMPRODUCT($F995:$L995/$F$4:$L$4)*100</f>
        <v>0</v>
      </c>
      <c r="Q995" s="1" cm="1">
        <f t="array" ref="Q995">(I995/$I$4)/SUMPRODUCT($F995:$L995/$F$4:$L$4)*100</f>
        <v>0</v>
      </c>
      <c r="R995" s="1" cm="1">
        <f t="array" ref="R995">(J995/$J$4)/SUMPRODUCT($F995:$L995/$F$4:$L$4)*100</f>
        <v>4.02395807528086</v>
      </c>
      <c r="S995" s="1" cm="1">
        <f t="array" ref="S995">(K995/$K$4)/SUMPRODUCT($F995:$L995/$F$4:$L$4)*100</f>
        <v>1.98524441923027</v>
      </c>
      <c r="T995" s="1" cm="1">
        <f t="array" ref="T995">(L995/$L$4)/SUMPRODUCT($F995:$L995/$F$4:$L$4)*100</f>
        <v>0</v>
      </c>
      <c r="U995" s="1">
        <f t="shared" si="331"/>
        <v>100</v>
      </c>
      <c r="V995" s="1">
        <f t="shared" si="332"/>
        <v>4.23595505617978</v>
      </c>
      <c r="W995" s="1">
        <f t="shared" si="333"/>
        <v>4.66</v>
      </c>
      <c r="X995" s="1">
        <f t="shared" si="334"/>
        <v>3.3553</v>
      </c>
      <c r="Y995" s="1">
        <f t="shared" si="335"/>
        <v>0</v>
      </c>
      <c r="Z995" s="1">
        <f t="shared" si="336"/>
        <v>0</v>
      </c>
      <c r="AA995" s="1">
        <f t="shared" si="337"/>
        <v>0</v>
      </c>
      <c r="AB995" s="1">
        <f t="shared" si="338"/>
        <v>0</v>
      </c>
      <c r="AC995" s="1">
        <f t="shared" si="339"/>
        <v>0</v>
      </c>
      <c r="AD995" s="1">
        <f t="shared" si="340"/>
        <v>0</v>
      </c>
      <c r="AE995" s="1">
        <f t="shared" si="341"/>
        <v>0</v>
      </c>
      <c r="AF995" s="1">
        <f t="shared" si="342"/>
        <v>0</v>
      </c>
      <c r="AG995" s="1">
        <f t="shared" si="343"/>
        <v>0</v>
      </c>
      <c r="AH995" s="7">
        <f t="shared" si="344"/>
        <v>0.0600920249451113</v>
      </c>
      <c r="AI995" s="7" cm="1">
        <f t="array" ref="AI995">SQRT(SUMPRODUCT(N995:T995/100,(1-($N$4:$T$4/(SUMPRODUCT(N995:T995,$N$4:$T$4)/100)))^2))</f>
        <v>0.0194227946756079</v>
      </c>
      <c r="AJ995" s="7" cm="1">
        <f t="array" ref="AJ995">SUMPRODUCT(N995:T995,$N$3:$T$3)/100</f>
        <v>1.90040239580753</v>
      </c>
      <c r="AK995" s="7" cm="1">
        <f t="array" ref="AK995">SUMPRODUCT(N995:T995/100,($N$3:$T$3-(SUMPRODUCT(N995:T995,$N$3:$T$3)/100))^2)</f>
        <v>3.86203568936469e-6</v>
      </c>
      <c r="AL995" s="7" cm="1">
        <f t="array" ref="AL995">SUMPRODUCT(N995:T995/100,($N$2:$T$2-(SUMPRODUCT(N995:T995,$N$2:$T$2)/100))^2)</f>
        <v>0.980894308399426</v>
      </c>
      <c r="AM995" s="7" cm="1">
        <f t="array" ref="AM995">SUMPRODUCT(N995:T995,$N$2:$T$2)/100</f>
        <v>10.8207933099011</v>
      </c>
      <c r="AN995" s="1" cm="1">
        <f t="array" ref="AN995">SUMPRODUCT(N995:T995,$N$1:$T$1)/100</f>
        <v>1106.06293398729</v>
      </c>
      <c r="AO995" s="1" cm="1">
        <f t="array" ref="AO995">-8.314*SUMPRODUCT((N995:T995/100)*LN(N995:T995/100+0.000000000001))</f>
        <v>2.2060812504501</v>
      </c>
      <c r="AP995" s="1" cm="1">
        <f t="array" ref="AP995">SUMPRODUCT((N995:T995/100)^2)</f>
        <v>0.885440344971351</v>
      </c>
      <c r="AQ995" s="1" cm="1">
        <f t="array" ref="AQ995">1/SUMPRODUCT((N995:T995/100)^2)</f>
        <v>1.12938156215635</v>
      </c>
      <c r="AR995" s="1" t="s">
        <v>54</v>
      </c>
      <c r="AS995" s="6">
        <f t="shared" si="345"/>
        <v>0</v>
      </c>
      <c r="AT995" s="1">
        <v>949.85</v>
      </c>
      <c r="AU995" s="1">
        <v>1</v>
      </c>
      <c r="AV995" s="1">
        <v>0</v>
      </c>
      <c r="AW995" s="1">
        <v>499.85</v>
      </c>
      <c r="AX995" s="1">
        <v>0.333333333</v>
      </c>
      <c r="AY995" s="5">
        <f t="shared" si="346"/>
        <v>0</v>
      </c>
      <c r="AZ995" s="1">
        <f t="shared" si="347"/>
        <v>0</v>
      </c>
      <c r="BA995" s="1">
        <f t="shared" si="348"/>
        <v>166.61666650005</v>
      </c>
      <c r="BB995" s="1">
        <f t="shared" si="349"/>
        <v>450</v>
      </c>
      <c r="BC995" s="1" t="s">
        <v>51</v>
      </c>
      <c r="BD995" s="1">
        <v>222</v>
      </c>
      <c r="BE995" s="1" t="s">
        <v>52</v>
      </c>
      <c r="BF995" s="1" t="s">
        <v>52</v>
      </c>
      <c r="BG995" s="1">
        <v>35</v>
      </c>
      <c r="BH995" s="1">
        <f t="shared" si="350"/>
        <v>0.130756166168583</v>
      </c>
      <c r="BI995" s="1">
        <f t="shared" si="351"/>
        <v>0.872200174343443</v>
      </c>
    </row>
    <row r="996" spans="1:61">
      <c r="A996" s="1">
        <v>476</v>
      </c>
      <c r="B996" s="1" t="s">
        <v>95</v>
      </c>
      <c r="C996" s="1" t="str">
        <f>_xlfn.XLOOKUP(A996,All!$A:$A,All!$C:$C,"")</f>
        <v>Cu-Ni-Si</v>
      </c>
      <c r="D996" s="1">
        <v>0</v>
      </c>
      <c r="E996" s="1" t="s">
        <v>1344</v>
      </c>
      <c r="F996" s="1">
        <f t="shared" si="330"/>
        <v>97.56</v>
      </c>
      <c r="G996" s="1">
        <v>0</v>
      </c>
      <c r="H996" s="1">
        <v>0</v>
      </c>
      <c r="I996" s="1">
        <v>0</v>
      </c>
      <c r="J996" s="1">
        <v>1.92</v>
      </c>
      <c r="K996" s="1">
        <v>0.52</v>
      </c>
      <c r="L996" s="1">
        <v>0</v>
      </c>
      <c r="M996" s="1" t="s">
        <v>1345</v>
      </c>
      <c r="N996" s="1" cm="1">
        <f t="array" ref="N996">(F996/$F$4)/SUMPRODUCT($F996:$L996/$F$4:$L$4)*100</f>
        <v>96.771004257419</v>
      </c>
      <c r="O996" s="1" cm="1">
        <f t="array" ref="O996">(G996/$G$4)/SUMPRODUCT($F996:$L996/$F$4:$L$4)*100</f>
        <v>0</v>
      </c>
      <c r="P996" s="1" cm="1">
        <f t="array" ref="P996">(H996/$H$4)/SUMPRODUCT($F996:$L996/$F$4:$L$4)*100</f>
        <v>0</v>
      </c>
      <c r="Q996" s="1" cm="1">
        <f t="array" ref="Q996">(I996/$I$4)/SUMPRODUCT($F996:$L996/$F$4:$L$4)*100</f>
        <v>0</v>
      </c>
      <c r="R996" s="1" cm="1">
        <f t="array" ref="R996">(J996/$J$4)/SUMPRODUCT($F996:$L996/$F$4:$L$4)*100</f>
        <v>2.06194271329089</v>
      </c>
      <c r="S996" s="1" cm="1">
        <f t="array" ref="S996">(K996/$K$4)/SUMPRODUCT($F996:$L996/$F$4:$L$4)*100</f>
        <v>1.16705302929008</v>
      </c>
      <c r="T996" s="1" cm="1">
        <f t="array" ref="T996">(L996/$L$4)/SUMPRODUCT($F996:$L996/$F$4:$L$4)*100</f>
        <v>0</v>
      </c>
      <c r="U996" s="1">
        <f t="shared" si="331"/>
        <v>100</v>
      </c>
      <c r="V996" s="1">
        <f t="shared" si="332"/>
        <v>3.69230769230769</v>
      </c>
      <c r="W996" s="1">
        <f t="shared" si="333"/>
        <v>2.44</v>
      </c>
      <c r="X996" s="1">
        <f t="shared" si="334"/>
        <v>0.9984</v>
      </c>
      <c r="Y996" s="1">
        <f t="shared" si="335"/>
        <v>0</v>
      </c>
      <c r="Z996" s="1">
        <f t="shared" si="336"/>
        <v>0</v>
      </c>
      <c r="AA996" s="1">
        <f t="shared" si="337"/>
        <v>0</v>
      </c>
      <c r="AB996" s="1">
        <f t="shared" si="338"/>
        <v>0</v>
      </c>
      <c r="AC996" s="1">
        <f t="shared" si="339"/>
        <v>0</v>
      </c>
      <c r="AD996" s="1">
        <f t="shared" si="340"/>
        <v>0</v>
      </c>
      <c r="AE996" s="1">
        <f t="shared" si="341"/>
        <v>0</v>
      </c>
      <c r="AF996" s="1">
        <f t="shared" si="342"/>
        <v>0</v>
      </c>
      <c r="AG996" s="1">
        <f t="shared" si="343"/>
        <v>0</v>
      </c>
      <c r="AH996" s="7">
        <f t="shared" si="344"/>
        <v>0.0322899574258098</v>
      </c>
      <c r="AI996" s="7" cm="1">
        <f t="array" ref="AI996">SQRT(SUMPRODUCT(N996:T996/100,(1-($N$4:$T$4/(SUMPRODUCT(N996:T996,$N$4:$T$4)/100)))^2))</f>
        <v>0.0149048058321533</v>
      </c>
      <c r="AJ996" s="7" cm="1">
        <f t="array" ref="AJ996">SUMPRODUCT(N996:T996,$N$3:$T$3)/100</f>
        <v>1.90020619427133</v>
      </c>
      <c r="AK996" s="7" cm="1">
        <f t="array" ref="AK996">SUMPRODUCT(N996:T996/100,($N$3:$T$3-(SUMPRODUCT(N996:T996,$N$3:$T$3)/100))^2)</f>
        <v>2.01942663576196e-6</v>
      </c>
      <c r="AL996" s="7" cm="1">
        <f t="array" ref="AL996">SUMPRODUCT(N996:T996/100,($N$2:$T$2-(SUMPRODUCT(N996:T996,$N$2:$T$2)/100))^2)</f>
        <v>0.582007433035524</v>
      </c>
      <c r="AM996" s="7" cm="1">
        <f t="array" ref="AM996">SUMPRODUCT(N996:T996,$N$2:$T$2)/100</f>
        <v>10.8976868608168</v>
      </c>
      <c r="AN996" s="1" cm="1">
        <f t="array" ref="AN996">SUMPRODUCT(N996:T996,$N$1:$T$1)/100</f>
        <v>1096.10106268936</v>
      </c>
      <c r="AO996" s="1" cm="1">
        <f t="array" ref="AO996">-8.314*SUMPRODUCT((N996:T996/100)*LN(N996:T996/100+0.000000000001))</f>
        <v>1.36133085464621</v>
      </c>
      <c r="AP996" s="1" cm="1">
        <f t="array" ref="AP996">SUMPRODUCT((N996:T996/100)^2)</f>
        <v>0.937024088551548</v>
      </c>
      <c r="AQ996" s="1" cm="1">
        <f t="array" ref="AQ996">1/SUMPRODUCT((N996:T996/100)^2)</f>
        <v>1.06720842315356</v>
      </c>
      <c r="AR996" s="1" t="s">
        <v>50</v>
      </c>
      <c r="AS996" s="6">
        <f t="shared" si="345"/>
        <v>1</v>
      </c>
      <c r="AT996" s="1">
        <v>959.85</v>
      </c>
      <c r="AU996" s="1">
        <v>1</v>
      </c>
      <c r="AV996" s="1">
        <v>60</v>
      </c>
      <c r="AW996" s="1">
        <v>424.85</v>
      </c>
      <c r="AX996" s="1">
        <v>1</v>
      </c>
      <c r="AY996" s="5">
        <f t="shared" si="346"/>
        <v>254.91</v>
      </c>
      <c r="AZ996" s="1">
        <f t="shared" si="347"/>
        <v>0.6</v>
      </c>
      <c r="BA996" s="1">
        <f t="shared" si="348"/>
        <v>424.85</v>
      </c>
      <c r="BB996" s="1">
        <f t="shared" si="349"/>
        <v>535</v>
      </c>
      <c r="BC996" s="1" t="s">
        <v>51</v>
      </c>
      <c r="BD996" s="1">
        <v>229</v>
      </c>
      <c r="BE996" s="1" t="s">
        <v>52</v>
      </c>
      <c r="BF996" s="1" t="s">
        <v>52</v>
      </c>
      <c r="BG996" s="1">
        <v>35</v>
      </c>
      <c r="BH996" s="1">
        <f t="shared" si="350"/>
        <v>0.220782641578538</v>
      </c>
      <c r="BI996" s="1">
        <f t="shared" si="351"/>
        <v>0.859994234086558</v>
      </c>
    </row>
    <row r="997" spans="1:61">
      <c r="A997" s="1">
        <v>1137</v>
      </c>
      <c r="B997" s="1" t="s">
        <v>100</v>
      </c>
      <c r="C997" s="1" t="str">
        <f>_xlfn.XLOOKUP(A997,All!$A:$A,All!$C:$C,"")</f>
        <v>Cu-Ni-Si</v>
      </c>
      <c r="D997" s="1">
        <v>0</v>
      </c>
      <c r="E997" s="1" t="s">
        <v>1344</v>
      </c>
      <c r="F997" s="1">
        <f t="shared" si="330"/>
        <v>92.62</v>
      </c>
      <c r="G997" s="1">
        <v>0</v>
      </c>
      <c r="H997" s="1">
        <v>0</v>
      </c>
      <c r="I997" s="1">
        <v>0</v>
      </c>
      <c r="J997" s="1">
        <v>5.94</v>
      </c>
      <c r="K997" s="1">
        <v>1.44</v>
      </c>
      <c r="L997" s="1">
        <v>0</v>
      </c>
      <c r="M997" s="1" t="s">
        <v>1345</v>
      </c>
      <c r="N997" s="1" cm="1">
        <f t="array" ref="N997">(F997/$F$4)/SUMPRODUCT($F997:$L997/$F$4:$L$4)*100</f>
        <v>90.5293736152847</v>
      </c>
      <c r="O997" s="1" cm="1">
        <f t="array" ref="O997">(G997/$G$4)/SUMPRODUCT($F997:$L997/$F$4:$L$4)*100</f>
        <v>0</v>
      </c>
      <c r="P997" s="1" cm="1">
        <f t="array" ref="P997">(H997/$H$4)/SUMPRODUCT($F997:$L997/$F$4:$L$4)*100</f>
        <v>0</v>
      </c>
      <c r="Q997" s="1" cm="1">
        <f t="array" ref="Q997">(I997/$I$4)/SUMPRODUCT($F997:$L997/$F$4:$L$4)*100</f>
        <v>0</v>
      </c>
      <c r="R997" s="1" cm="1">
        <f t="array" ref="R997">(J997/$J$4)/SUMPRODUCT($F997:$L997/$F$4:$L$4)*100</f>
        <v>6.2859814319243</v>
      </c>
      <c r="S997" s="1" cm="1">
        <f t="array" ref="S997">(K997/$K$4)/SUMPRODUCT($F997:$L997/$F$4:$L$4)*100</f>
        <v>3.184644952791</v>
      </c>
      <c r="T997" s="1" cm="1">
        <f t="array" ref="T997">(L997/$L$4)/SUMPRODUCT($F997:$L997/$F$4:$L$4)*100</f>
        <v>0</v>
      </c>
      <c r="U997" s="1">
        <f t="shared" si="331"/>
        <v>100</v>
      </c>
      <c r="V997" s="1">
        <f t="shared" si="332"/>
        <v>4.125</v>
      </c>
      <c r="W997" s="1">
        <f t="shared" si="333"/>
        <v>7.38</v>
      </c>
      <c r="X997" s="1">
        <f t="shared" si="334"/>
        <v>8.5536</v>
      </c>
      <c r="Y997" s="1">
        <f t="shared" si="335"/>
        <v>0</v>
      </c>
      <c r="Z997" s="1">
        <f t="shared" si="336"/>
        <v>0</v>
      </c>
      <c r="AA997" s="1">
        <f t="shared" si="337"/>
        <v>0</v>
      </c>
      <c r="AB997" s="1">
        <f t="shared" si="338"/>
        <v>0</v>
      </c>
      <c r="AC997" s="1">
        <f t="shared" si="339"/>
        <v>0</v>
      </c>
      <c r="AD997" s="1">
        <f t="shared" si="340"/>
        <v>0</v>
      </c>
      <c r="AE997" s="1">
        <f t="shared" si="341"/>
        <v>0</v>
      </c>
      <c r="AF997" s="1">
        <f t="shared" si="342"/>
        <v>0</v>
      </c>
      <c r="AG997" s="1">
        <f t="shared" si="343"/>
        <v>0</v>
      </c>
      <c r="AH997" s="7">
        <f t="shared" si="344"/>
        <v>0.094706263847153</v>
      </c>
      <c r="AI997" s="7" cm="1">
        <f t="array" ref="AI997">SQRT(SUMPRODUCT(N997:T997/100,(1-($N$4:$T$4/(SUMPRODUCT(N997:T997,$N$4:$T$4)/100)))^2))</f>
        <v>0.0243326476209368</v>
      </c>
      <c r="AJ997" s="7" cm="1">
        <f t="array" ref="AJ997">SUMPRODUCT(N997:T997,$N$3:$T$3)/100</f>
        <v>1.90062859814319</v>
      </c>
      <c r="AK997" s="7" cm="1">
        <f t="array" ref="AK997">SUMPRODUCT(N997:T997/100,($N$3:$T$3-(SUMPRODUCT(N997:T997,$N$3:$T$3)/100))^2)</f>
        <v>5.89084580629934e-6</v>
      </c>
      <c r="AL997" s="7" cm="1">
        <f t="array" ref="AL997">SUMPRODUCT(N997:T997/100,($N$2:$T$2-(SUMPRODUCT(N997:T997,$N$2:$T$2)/100))^2)</f>
        <v>1.54166279724471</v>
      </c>
      <c r="AM997" s="7" cm="1">
        <f t="array" ref="AM997">SUMPRODUCT(N997:T997,$N$2:$T$2)/100</f>
        <v>10.7142150389854</v>
      </c>
      <c r="AN997" s="1" cm="1">
        <f t="array" ref="AN997">SUMPRODUCT(N997:T997,$N$1:$T$1)/100</f>
        <v>1118.39160157306</v>
      </c>
      <c r="AO997" s="1" cm="1">
        <f t="array" ref="AO997">-8.314*SUMPRODUCT((N997:T997/100)*LN(N997:T997/100+0.000000000001))</f>
        <v>3.10748871540773</v>
      </c>
      <c r="AP997" s="1" cm="1">
        <f t="array" ref="AP997">SUMPRODUCT((N997:T997/100)^2)</f>
        <v>0.824522301321364</v>
      </c>
      <c r="AQ997" s="1" cm="1">
        <f t="array" ref="AQ997">1/SUMPRODUCT((N997:T997/100)^2)</f>
        <v>1.21282347172104</v>
      </c>
      <c r="AR997" s="1" t="s">
        <v>54</v>
      </c>
      <c r="AS997" s="6">
        <f t="shared" si="345"/>
        <v>0</v>
      </c>
      <c r="AT997" s="1">
        <v>979.85</v>
      </c>
      <c r="AU997" s="1">
        <v>2</v>
      </c>
      <c r="AV997" s="1">
        <v>0</v>
      </c>
      <c r="AW997" s="1">
        <v>499.85</v>
      </c>
      <c r="AX997" s="1">
        <v>6</v>
      </c>
      <c r="AY997" s="5">
        <f t="shared" si="346"/>
        <v>0</v>
      </c>
      <c r="AZ997" s="1">
        <f t="shared" si="347"/>
        <v>0</v>
      </c>
      <c r="BA997" s="1">
        <f t="shared" si="348"/>
        <v>2999.1</v>
      </c>
      <c r="BB997" s="1">
        <f t="shared" si="349"/>
        <v>480</v>
      </c>
      <c r="BC997" s="1" t="s">
        <v>51</v>
      </c>
      <c r="BD997" s="1">
        <v>258</v>
      </c>
      <c r="BE997" s="1" t="s">
        <v>52</v>
      </c>
      <c r="BF997" s="1" t="s">
        <v>52</v>
      </c>
      <c r="BG997" s="1">
        <v>35</v>
      </c>
      <c r="BH997" s="1">
        <f t="shared" si="350"/>
        <v>0.593749468276927</v>
      </c>
      <c r="BI997" s="1">
        <f t="shared" si="351"/>
        <v>0.813523741478924</v>
      </c>
    </row>
    <row r="998" spans="1:61">
      <c r="A998" s="1">
        <v>366</v>
      </c>
      <c r="B998" s="1" t="s">
        <v>78</v>
      </c>
      <c r="C998" s="1" t="str">
        <f>_xlfn.XLOOKUP(A998,All!$A:$A,All!$C:$C,"")</f>
        <v>Cu-Ni-Si</v>
      </c>
      <c r="D998" s="1">
        <v>0</v>
      </c>
      <c r="E998" s="1" t="s">
        <v>1344</v>
      </c>
      <c r="F998" s="1">
        <f t="shared" si="330"/>
        <v>95.75</v>
      </c>
      <c r="G998" s="1">
        <v>0</v>
      </c>
      <c r="H998" s="1">
        <v>0</v>
      </c>
      <c r="I998" s="1">
        <v>0</v>
      </c>
      <c r="J998" s="1">
        <v>3.32</v>
      </c>
      <c r="K998" s="1">
        <v>0.93</v>
      </c>
      <c r="L998" s="1">
        <v>0</v>
      </c>
      <c r="M998" s="1" t="s">
        <v>1345</v>
      </c>
      <c r="N998" s="1" cm="1">
        <f t="array" ref="N998">(F998/$F$4)/SUMPRODUCT($F998:$L998/$F$4:$L$4)*100</f>
        <v>94.382622720772</v>
      </c>
      <c r="O998" s="1" cm="1">
        <f t="array" ref="O998">(G998/$G$4)/SUMPRODUCT($F998:$L998/$F$4:$L$4)*100</f>
        <v>0</v>
      </c>
      <c r="P998" s="1" cm="1">
        <f t="array" ref="P998">(H998/$H$4)/SUMPRODUCT($F998:$L998/$F$4:$L$4)*100</f>
        <v>0</v>
      </c>
      <c r="Q998" s="1" cm="1">
        <f t="array" ref="Q998">(I998/$I$4)/SUMPRODUCT($F998:$L998/$F$4:$L$4)*100</f>
        <v>0</v>
      </c>
      <c r="R998" s="1" cm="1">
        <f t="array" ref="R998">(J998/$J$4)/SUMPRODUCT($F998:$L998/$F$4:$L$4)*100</f>
        <v>3.54318029947928</v>
      </c>
      <c r="S998" s="1" cm="1">
        <f t="array" ref="S998">(K998/$K$4)/SUMPRODUCT($F998:$L998/$F$4:$L$4)*100</f>
        <v>2.0741969797487</v>
      </c>
      <c r="T998" s="1" cm="1">
        <f t="array" ref="T998">(L998/$L$4)/SUMPRODUCT($F998:$L998/$F$4:$L$4)*100</f>
        <v>0</v>
      </c>
      <c r="U998" s="1">
        <f t="shared" si="331"/>
        <v>100</v>
      </c>
      <c r="V998" s="1">
        <f t="shared" si="332"/>
        <v>3.56989247311828</v>
      </c>
      <c r="W998" s="1">
        <f t="shared" si="333"/>
        <v>4.25</v>
      </c>
      <c r="X998" s="1">
        <f t="shared" si="334"/>
        <v>3.0876</v>
      </c>
      <c r="Y998" s="1">
        <f t="shared" si="335"/>
        <v>0</v>
      </c>
      <c r="Z998" s="1">
        <f t="shared" si="336"/>
        <v>0</v>
      </c>
      <c r="AA998" s="1">
        <f t="shared" si="337"/>
        <v>0</v>
      </c>
      <c r="AB998" s="1">
        <f t="shared" si="338"/>
        <v>0</v>
      </c>
      <c r="AC998" s="1">
        <f t="shared" si="339"/>
        <v>0</v>
      </c>
      <c r="AD998" s="1">
        <f t="shared" si="340"/>
        <v>0</v>
      </c>
      <c r="AE998" s="1">
        <f t="shared" si="341"/>
        <v>0</v>
      </c>
      <c r="AF998" s="1">
        <f t="shared" si="342"/>
        <v>0</v>
      </c>
      <c r="AG998" s="1">
        <f t="shared" si="343"/>
        <v>0</v>
      </c>
      <c r="AH998" s="7">
        <f t="shared" si="344"/>
        <v>0.0561737727922798</v>
      </c>
      <c r="AI998" s="7" cm="1">
        <f t="array" ref="AI998">SQRT(SUMPRODUCT(N998:T998/100,(1-($N$4:$T$4/(SUMPRODUCT(N998:T998,$N$4:$T$4)/100)))^2))</f>
        <v>0.019711732078429</v>
      </c>
      <c r="AJ998" s="7" cm="1">
        <f t="array" ref="AJ998">SUMPRODUCT(N998:T998,$N$3:$T$3)/100</f>
        <v>1.90035431802995</v>
      </c>
      <c r="AK998" s="7" cm="1">
        <f t="array" ref="AK998">SUMPRODUCT(N998:T998/100,($N$3:$T$3-(SUMPRODUCT(N998:T998,$N$3:$T$3)/100))^2)</f>
        <v>3.41763903313311e-6</v>
      </c>
      <c r="AL998" s="7" cm="1">
        <f t="array" ref="AL998">SUMPRODUCT(N998:T998/100,($N$2:$T$2-(SUMPRODUCT(N998:T998,$N$2:$T$2)/100))^2)</f>
        <v>1.01916271873904</v>
      </c>
      <c r="AM998" s="7" cm="1">
        <f t="array" ref="AM998">SUMPRODUCT(N998:T998,$N$2:$T$2)/100</f>
        <v>10.8193744084228</v>
      </c>
      <c r="AN998" s="1" cm="1">
        <f t="array" ref="AN998">SUMPRODUCT(N998:T998,$N$1:$T$1)/100</f>
        <v>1104.57522120511</v>
      </c>
      <c r="AO998" s="1" cm="1">
        <f t="array" ref="AO998">-8.314*SUMPRODUCT((N998:T998/100)*LN(N998:T998/100+0.000000000001))</f>
        <v>2.10594034577657</v>
      </c>
      <c r="AP998" s="1" cm="1">
        <f t="array" ref="AP998">SUMPRODUCT((N998:T998/100)^2)</f>
        <v>0.892493589139701</v>
      </c>
      <c r="AQ998" s="1" cm="1">
        <f t="array" ref="AQ998">1/SUMPRODUCT((N998:T998/100)^2)</f>
        <v>1.12045622754997</v>
      </c>
      <c r="AR998" s="1" t="s">
        <v>54</v>
      </c>
      <c r="AS998" s="6">
        <f t="shared" si="345"/>
        <v>0</v>
      </c>
      <c r="AT998" s="1">
        <v>949.85</v>
      </c>
      <c r="AU998" s="1">
        <v>1</v>
      </c>
      <c r="AV998" s="1">
        <v>0</v>
      </c>
      <c r="AW998" s="1">
        <v>449.85</v>
      </c>
      <c r="AX998" s="1">
        <v>4</v>
      </c>
      <c r="AY998" s="5">
        <f t="shared" si="346"/>
        <v>0</v>
      </c>
      <c r="AZ998" s="1">
        <f t="shared" si="347"/>
        <v>0</v>
      </c>
      <c r="BA998" s="1">
        <f t="shared" si="348"/>
        <v>1799.4</v>
      </c>
      <c r="BB998" s="1">
        <f t="shared" si="349"/>
        <v>500</v>
      </c>
      <c r="BC998" s="1" t="s">
        <v>51</v>
      </c>
      <c r="BD998" s="1">
        <v>272</v>
      </c>
      <c r="BE998" s="1" t="s">
        <v>52</v>
      </c>
      <c r="BF998" s="1" t="s">
        <v>52</v>
      </c>
      <c r="BG998" s="1">
        <v>35</v>
      </c>
      <c r="BH998" s="1">
        <f t="shared" si="350"/>
        <v>0.773802419096839</v>
      </c>
      <c r="BI998" s="1">
        <f t="shared" si="351"/>
        <v>0.793688616630125</v>
      </c>
    </row>
    <row r="999" spans="1:61">
      <c r="A999" s="1">
        <v>445</v>
      </c>
      <c r="B999" s="1" t="s">
        <v>65</v>
      </c>
      <c r="C999" s="1" t="str">
        <f>_xlfn.XLOOKUP(A999,All!$A:$A,All!$C:$C,"")</f>
        <v>Cu-Ni-Si</v>
      </c>
      <c r="D999" s="1">
        <v>0</v>
      </c>
      <c r="E999" s="1" t="s">
        <v>1344</v>
      </c>
      <c r="F999" s="1">
        <f t="shared" si="330"/>
        <v>98.35</v>
      </c>
      <c r="G999" s="1">
        <v>0</v>
      </c>
      <c r="H999" s="1">
        <v>0</v>
      </c>
      <c r="I999" s="1">
        <v>0</v>
      </c>
      <c r="J999" s="1">
        <v>1.38</v>
      </c>
      <c r="K999" s="1">
        <v>0.27</v>
      </c>
      <c r="L999" s="1">
        <v>0</v>
      </c>
      <c r="M999" s="1" t="s">
        <v>1345</v>
      </c>
      <c r="N999" s="1" cm="1">
        <f t="array" ref="N999">(F999/$F$4)/SUMPRODUCT($F999:$L999/$F$4:$L$4)*100</f>
        <v>97.9045197217079</v>
      </c>
      <c r="O999" s="1" cm="1">
        <f t="array" ref="O999">(G999/$G$4)/SUMPRODUCT($F999:$L999/$F$4:$L$4)*100</f>
        <v>0</v>
      </c>
      <c r="P999" s="1" cm="1">
        <f t="array" ref="P999">(H999/$H$4)/SUMPRODUCT($F999:$L999/$F$4:$L$4)*100</f>
        <v>0</v>
      </c>
      <c r="Q999" s="1" cm="1">
        <f t="array" ref="Q999">(I999/$I$4)/SUMPRODUCT($F999:$L999/$F$4:$L$4)*100</f>
        <v>0</v>
      </c>
      <c r="R999" s="1" cm="1">
        <f t="array" ref="R999">(J999/$J$4)/SUMPRODUCT($F999:$L999/$F$4:$L$4)*100</f>
        <v>1.48733697131513</v>
      </c>
      <c r="S999" s="1" cm="1">
        <f t="array" ref="S999">(K999/$K$4)/SUMPRODUCT($F999:$L999/$F$4:$L$4)*100</f>
        <v>0.60814330697695</v>
      </c>
      <c r="T999" s="1" cm="1">
        <f t="array" ref="T999">(L999/$L$4)/SUMPRODUCT($F999:$L999/$F$4:$L$4)*100</f>
        <v>0</v>
      </c>
      <c r="U999" s="1">
        <f t="shared" si="331"/>
        <v>100</v>
      </c>
      <c r="V999" s="1">
        <f t="shared" si="332"/>
        <v>5.11111111111111</v>
      </c>
      <c r="W999" s="1">
        <f t="shared" si="333"/>
        <v>1.65</v>
      </c>
      <c r="X999" s="1">
        <f t="shared" si="334"/>
        <v>0.3726</v>
      </c>
      <c r="Y999" s="1">
        <f t="shared" si="335"/>
        <v>0</v>
      </c>
      <c r="Z999" s="1">
        <f t="shared" si="336"/>
        <v>0</v>
      </c>
      <c r="AA999" s="1">
        <f t="shared" si="337"/>
        <v>0</v>
      </c>
      <c r="AB999" s="1">
        <f t="shared" si="338"/>
        <v>0</v>
      </c>
      <c r="AC999" s="1">
        <f t="shared" si="339"/>
        <v>0</v>
      </c>
      <c r="AD999" s="1">
        <f t="shared" si="340"/>
        <v>0</v>
      </c>
      <c r="AE999" s="1">
        <f t="shared" si="341"/>
        <v>0</v>
      </c>
      <c r="AF999" s="1">
        <f t="shared" si="342"/>
        <v>0</v>
      </c>
      <c r="AG999" s="1">
        <f t="shared" si="343"/>
        <v>0</v>
      </c>
      <c r="AH999" s="7">
        <f t="shared" si="344"/>
        <v>0.020954802782921</v>
      </c>
      <c r="AI999" s="7" cm="1">
        <f t="array" ref="AI999">SQRT(SUMPRODUCT(N999:T999/100,(1-($N$4:$T$4/(SUMPRODUCT(N999:T999,$N$4:$T$4)/100)))^2))</f>
        <v>0.0109764914564781</v>
      </c>
      <c r="AJ999" s="7" cm="1">
        <f t="array" ref="AJ999">SUMPRODUCT(N999:T999,$N$3:$T$3)/100</f>
        <v>1.90014873369713</v>
      </c>
      <c r="AK999" s="7" cm="1">
        <f t="array" ref="AK999">SUMPRODUCT(N999:T999/100,($N$3:$T$3-(SUMPRODUCT(N999:T999,$N$3:$T$3)/100))^2)</f>
        <v>1.46521525865273e-6</v>
      </c>
      <c r="AL999" s="7" cm="1">
        <f t="array" ref="AL999">SUMPRODUCT(N999:T999/100,($N$2:$T$2-(SUMPRODUCT(N999:T999,$N$2:$T$2)/100))^2)</f>
        <v>0.309563845790256</v>
      </c>
      <c r="AM999" s="7" cm="1">
        <f t="array" ref="AM999">SUMPRODUCT(N999:T999,$N$2:$T$2)/100</f>
        <v>10.9425565987985</v>
      </c>
      <c r="AN999" s="1" cm="1">
        <f t="array" ref="AN999">SUMPRODUCT(N999:T999,$N$1:$T$1)/100</f>
        <v>1092.13190109888</v>
      </c>
      <c r="AO999" s="1" cm="1">
        <f t="array" ref="AO999">-8.314*SUMPRODUCT((N999:T999/100)*LN(N999:T999/100+0.000000000001))</f>
        <v>0.950740524101261</v>
      </c>
      <c r="AP999" s="1" cm="1">
        <f t="array" ref="AP999">SUMPRODUCT((N999:T999/100)^2)</f>
        <v>0.958787699148635</v>
      </c>
      <c r="AQ999" s="1" cm="1">
        <f t="array" ref="AQ999">1/SUMPRODUCT((N999:T999/100)^2)</f>
        <v>1.04298376052171</v>
      </c>
      <c r="AR999" s="1" t="s">
        <v>54</v>
      </c>
      <c r="AS999" s="6">
        <f t="shared" si="345"/>
        <v>0</v>
      </c>
      <c r="AT999" s="1">
        <v>949.85</v>
      </c>
      <c r="AU999" s="1">
        <v>1</v>
      </c>
      <c r="AV999" s="1">
        <v>0</v>
      </c>
      <c r="AW999" s="1">
        <v>499.85</v>
      </c>
      <c r="AX999" s="1">
        <v>22</v>
      </c>
      <c r="AY999" s="5">
        <f t="shared" si="346"/>
        <v>0</v>
      </c>
      <c r="AZ999" s="1">
        <f t="shared" si="347"/>
        <v>0</v>
      </c>
      <c r="BA999" s="1">
        <f t="shared" si="348"/>
        <v>10996.7</v>
      </c>
      <c r="BB999" s="1">
        <f t="shared" si="349"/>
        <v>450</v>
      </c>
      <c r="BC999" s="1" t="s">
        <v>51</v>
      </c>
      <c r="BD999" s="1">
        <v>77</v>
      </c>
      <c r="BE999" s="1" t="s">
        <v>52</v>
      </c>
      <c r="BF999" s="1" t="s">
        <v>52</v>
      </c>
      <c r="BG999" s="1">
        <v>35</v>
      </c>
      <c r="BH999" s="1">
        <f t="shared" si="350"/>
        <v>-1.73407796732336</v>
      </c>
      <c r="BI999" s="1">
        <f t="shared" si="351"/>
        <v>1.1857829084766</v>
      </c>
    </row>
    <row r="1000" spans="1:61">
      <c r="A1000" s="1">
        <v>442</v>
      </c>
      <c r="B1000" s="1" t="s">
        <v>65</v>
      </c>
      <c r="C1000" s="1" t="str">
        <f>_xlfn.XLOOKUP(A1000,All!$A:$A,All!$C:$C,"")</f>
        <v>Cu-Ni-Si</v>
      </c>
      <c r="D1000" s="1">
        <v>0</v>
      </c>
      <c r="E1000" s="1" t="s">
        <v>1344</v>
      </c>
      <c r="F1000" s="1">
        <f t="shared" si="330"/>
        <v>98.29</v>
      </c>
      <c r="G1000" s="1">
        <v>0</v>
      </c>
      <c r="H1000" s="1">
        <v>0</v>
      </c>
      <c r="I1000" s="1">
        <v>0</v>
      </c>
      <c r="J1000" s="1">
        <v>1.38</v>
      </c>
      <c r="K1000" s="1">
        <v>0.33</v>
      </c>
      <c r="L1000" s="1">
        <v>0</v>
      </c>
      <c r="M1000" s="1" t="s">
        <v>1345</v>
      </c>
      <c r="N1000" s="1" cm="1">
        <f t="array" ref="N1000">(F1000/$F$4)/SUMPRODUCT($F1000:$L1000/$F$4:$L$4)*100</f>
        <v>97.771057715397</v>
      </c>
      <c r="O1000" s="1" cm="1">
        <f t="array" ref="O1000">(G1000/$G$4)/SUMPRODUCT($F1000:$L1000/$F$4:$L$4)*100</f>
        <v>0</v>
      </c>
      <c r="P1000" s="1" cm="1">
        <f t="array" ref="P1000">(H1000/$H$4)/SUMPRODUCT($F1000:$L1000/$F$4:$L$4)*100</f>
        <v>0</v>
      </c>
      <c r="Q1000" s="1" cm="1">
        <f t="array" ref="Q1000">(I1000/$I$4)/SUMPRODUCT($F1000:$L1000/$F$4:$L$4)*100</f>
        <v>0</v>
      </c>
      <c r="R1000" s="1" cm="1">
        <f t="array" ref="R1000">(J1000/$J$4)/SUMPRODUCT($F1000:$L1000/$F$4:$L$4)*100</f>
        <v>1.48621614542901</v>
      </c>
      <c r="S1000" s="1" cm="1">
        <f t="array" ref="S1000">(K1000/$K$4)/SUMPRODUCT($F1000:$L1000/$F$4:$L$4)*100</f>
        <v>0.742726139174023</v>
      </c>
      <c r="T1000" s="1" cm="1">
        <f t="array" ref="T1000">(L1000/$L$4)/SUMPRODUCT($F1000:$L1000/$F$4:$L$4)*100</f>
        <v>0</v>
      </c>
      <c r="U1000" s="1">
        <f t="shared" si="331"/>
        <v>100</v>
      </c>
      <c r="V1000" s="1">
        <f t="shared" si="332"/>
        <v>4.18181818181818</v>
      </c>
      <c r="W1000" s="1">
        <f t="shared" si="333"/>
        <v>1.71</v>
      </c>
      <c r="X1000" s="1">
        <f t="shared" si="334"/>
        <v>0.4554</v>
      </c>
      <c r="Y1000" s="1">
        <f t="shared" si="335"/>
        <v>0</v>
      </c>
      <c r="Z1000" s="1">
        <f t="shared" si="336"/>
        <v>0</v>
      </c>
      <c r="AA1000" s="1">
        <f t="shared" si="337"/>
        <v>0</v>
      </c>
      <c r="AB1000" s="1">
        <f t="shared" si="338"/>
        <v>0</v>
      </c>
      <c r="AC1000" s="1">
        <f t="shared" si="339"/>
        <v>0</v>
      </c>
      <c r="AD1000" s="1">
        <f t="shared" si="340"/>
        <v>0</v>
      </c>
      <c r="AE1000" s="1">
        <f t="shared" si="341"/>
        <v>0</v>
      </c>
      <c r="AF1000" s="1">
        <f t="shared" si="342"/>
        <v>0</v>
      </c>
      <c r="AG1000" s="1">
        <f t="shared" si="343"/>
        <v>0</v>
      </c>
      <c r="AH1000" s="7">
        <f t="shared" si="344"/>
        <v>0.0222894228460304</v>
      </c>
      <c r="AI1000" s="7" cm="1">
        <f t="array" ref="AI1000">SQRT(SUMPRODUCT(N1000:T1000/100,(1-($N$4:$T$4/(SUMPRODUCT(N1000:T1000,$N$4:$T$4)/100)))^2))</f>
        <v>0.0119931862945783</v>
      </c>
      <c r="AJ1000" s="7" cm="1">
        <f t="array" ref="AJ1000">SUMPRODUCT(N1000:T1000,$N$3:$T$3)/100</f>
        <v>1.90014862161454</v>
      </c>
      <c r="AK1000" s="7" cm="1">
        <f t="array" ref="AK1000">SUMPRODUCT(N1000:T1000/100,($N$3:$T$3-(SUMPRODUCT(N1000:T1000,$N$3:$T$3)/100))^2)</f>
        <v>1.46412776111967e-6</v>
      </c>
      <c r="AL1000" s="7" cm="1">
        <f t="array" ref="AL1000">SUMPRODUCT(N1000:T1000/100,($N$2:$T$2-(SUMPRODUCT(N1000:T1000,$N$2:$T$2)/100))^2)</f>
        <v>0.374328647217646</v>
      </c>
      <c r="AM1000" s="7" cm="1">
        <f t="array" ref="AM1000">SUMPRODUCT(N1000:T1000,$N$2:$T$2)/100</f>
        <v>10.9331470088035</v>
      </c>
      <c r="AN1000" s="1" cm="1">
        <f t="array" ref="AN1000">SUMPRODUCT(N1000:T1000,$N$1:$T$1)/100</f>
        <v>1092.57103871665</v>
      </c>
      <c r="AO1000" s="1" cm="1">
        <f t="array" ref="AO1000">-8.314*SUMPRODUCT((N1000:T1000/100)*LN(N1000:T1000/100+0.000000000001))</f>
        <v>1.00604324212669</v>
      </c>
      <c r="AP1000" s="1" cm="1">
        <f t="array" ref="AP1000">SUMPRODUCT((N1000:T1000/100)^2)</f>
        <v>0.956194020733623</v>
      </c>
      <c r="AQ1000" s="1" cm="1">
        <f t="array" ref="AQ1000">1/SUMPRODUCT((N1000:T1000/100)^2)</f>
        <v>1.04581285629957</v>
      </c>
      <c r="AR1000" s="1" t="s">
        <v>54</v>
      </c>
      <c r="AS1000" s="6">
        <f t="shared" si="345"/>
        <v>0</v>
      </c>
      <c r="AT1000" s="1">
        <v>949.85</v>
      </c>
      <c r="AU1000" s="1">
        <v>1</v>
      </c>
      <c r="AV1000" s="1">
        <v>0</v>
      </c>
      <c r="AW1000" s="1">
        <v>499.85</v>
      </c>
      <c r="AX1000" s="1">
        <v>22</v>
      </c>
      <c r="AY1000" s="5">
        <f t="shared" si="346"/>
        <v>0</v>
      </c>
      <c r="AZ1000" s="1">
        <f t="shared" si="347"/>
        <v>0</v>
      </c>
      <c r="BA1000" s="1">
        <f t="shared" si="348"/>
        <v>10996.7</v>
      </c>
      <c r="BB1000" s="1">
        <f t="shared" si="349"/>
        <v>450</v>
      </c>
      <c r="BC1000" s="1" t="s">
        <v>51</v>
      </c>
      <c r="BD1000" s="1">
        <v>86</v>
      </c>
      <c r="BE1000" s="1" t="s">
        <v>52</v>
      </c>
      <c r="BF1000" s="1" t="s">
        <v>52</v>
      </c>
      <c r="BG1000" s="1">
        <v>35</v>
      </c>
      <c r="BH1000" s="1">
        <f t="shared" si="350"/>
        <v>-1.61832964179627</v>
      </c>
      <c r="BI1000" s="1">
        <f t="shared" si="351"/>
        <v>1.16383325436374</v>
      </c>
    </row>
    <row r="1001" spans="1:61">
      <c r="A1001" s="1">
        <v>430</v>
      </c>
      <c r="B1001" s="1" t="s">
        <v>84</v>
      </c>
      <c r="C1001" s="1" t="str">
        <f>_xlfn.XLOOKUP(A1001,All!$A:$A,All!$C:$C,"")</f>
        <v>Cu-Ni-Si</v>
      </c>
      <c r="D1001" s="1">
        <v>0</v>
      </c>
      <c r="E1001" s="1" t="s">
        <v>1344</v>
      </c>
      <c r="F1001" s="1">
        <f t="shared" si="330"/>
        <v>96.5</v>
      </c>
      <c r="G1001" s="1">
        <v>0</v>
      </c>
      <c r="H1001" s="1">
        <v>0</v>
      </c>
      <c r="I1001" s="1">
        <v>0</v>
      </c>
      <c r="J1001" s="1">
        <v>2.8</v>
      </c>
      <c r="K1001" s="1">
        <v>0.7</v>
      </c>
      <c r="L1001" s="1">
        <v>0</v>
      </c>
      <c r="M1001" s="1" t="s">
        <v>1345</v>
      </c>
      <c r="N1001" s="1" cm="1">
        <f t="array" ref="N1001">(F1001/$F$4)/SUMPRODUCT($F1001:$L1001/$F$4:$L$4)*100</f>
        <v>95.4355515178694</v>
      </c>
      <c r="O1001" s="1" cm="1">
        <f t="array" ref="O1001">(G1001/$G$4)/SUMPRODUCT($F1001:$L1001/$F$4:$L$4)*100</f>
        <v>0</v>
      </c>
      <c r="P1001" s="1" cm="1">
        <f t="array" ref="P1001">(H1001/$H$4)/SUMPRODUCT($F1001:$L1001/$F$4:$L$4)*100</f>
        <v>0</v>
      </c>
      <c r="Q1001" s="1" cm="1">
        <f t="array" ref="Q1001">(I1001/$I$4)/SUMPRODUCT($F1001:$L1001/$F$4:$L$4)*100</f>
        <v>0</v>
      </c>
      <c r="R1001" s="1" cm="1">
        <f t="array" ref="R1001">(J1001/$J$4)/SUMPRODUCT($F1001:$L1001/$F$4:$L$4)*100</f>
        <v>2.99807722768445</v>
      </c>
      <c r="S1001" s="1" cm="1">
        <f t="array" ref="S1001">(K1001/$K$4)/SUMPRODUCT($F1001:$L1001/$F$4:$L$4)*100</f>
        <v>1.56637125444618</v>
      </c>
      <c r="T1001" s="1" cm="1">
        <f t="array" ref="T1001">(L1001/$L$4)/SUMPRODUCT($F1001:$L1001/$F$4:$L$4)*100</f>
        <v>0</v>
      </c>
      <c r="U1001" s="1">
        <f t="shared" si="331"/>
        <v>100</v>
      </c>
      <c r="V1001" s="1">
        <f t="shared" si="332"/>
        <v>4</v>
      </c>
      <c r="W1001" s="1">
        <f t="shared" si="333"/>
        <v>3.5</v>
      </c>
      <c r="X1001" s="1">
        <f t="shared" si="334"/>
        <v>1.96</v>
      </c>
      <c r="Y1001" s="1">
        <f t="shared" si="335"/>
        <v>0</v>
      </c>
      <c r="Z1001" s="1">
        <f t="shared" si="336"/>
        <v>0</v>
      </c>
      <c r="AA1001" s="1">
        <f t="shared" si="337"/>
        <v>0</v>
      </c>
      <c r="AB1001" s="1">
        <f t="shared" si="338"/>
        <v>0</v>
      </c>
      <c r="AC1001" s="1">
        <f t="shared" si="339"/>
        <v>0</v>
      </c>
      <c r="AD1001" s="1">
        <f t="shared" si="340"/>
        <v>0</v>
      </c>
      <c r="AE1001" s="1">
        <f t="shared" si="341"/>
        <v>0</v>
      </c>
      <c r="AF1001" s="1">
        <f t="shared" si="342"/>
        <v>0</v>
      </c>
      <c r="AG1001" s="1">
        <f t="shared" si="343"/>
        <v>0</v>
      </c>
      <c r="AH1001" s="7">
        <f t="shared" si="344"/>
        <v>0.0456444848213063</v>
      </c>
      <c r="AI1001" s="7" cm="1">
        <f t="array" ref="AI1001">SQRT(SUMPRODUCT(N1001:T1001/100,(1-($N$4:$T$4/(SUMPRODUCT(N1001:T1001,$N$4:$T$4)/100)))^2))</f>
        <v>0.0172703874740949</v>
      </c>
      <c r="AJ1001" s="7" cm="1">
        <f t="array" ref="AJ1001">SUMPRODUCT(N1001:T1001,$N$3:$T$3)/100</f>
        <v>1.90029980772277</v>
      </c>
      <c r="AK1001" s="7" cm="1">
        <f t="array" ref="AK1001">SUMPRODUCT(N1001:T1001/100,($N$3:$T$3-(SUMPRODUCT(N1001:T1001,$N$3:$T$3)/100))^2)</f>
        <v>2.90819255705286e-6</v>
      </c>
      <c r="AL1001" s="7" cm="1">
        <f t="array" ref="AL1001">SUMPRODUCT(N1001:T1001/100,($N$2:$T$2-(SUMPRODUCT(N1001:T1001,$N$2:$T$2)/100))^2)</f>
        <v>0.778007054822778</v>
      </c>
      <c r="AM1001" s="7" cm="1">
        <f t="array" ref="AM1001">SUMPRODUCT(N1001:T1001,$N$2:$T$2)/100</f>
        <v>10.8603732399119</v>
      </c>
      <c r="AN1001" s="1" cm="1">
        <f t="array" ref="AN1001">SUMPRODUCT(N1001:T1001,$N$1:$T$1)/100</f>
        <v>1100.88359207379</v>
      </c>
      <c r="AO1001" s="1" cm="1">
        <f t="array" ref="AO1001">-8.314*SUMPRODUCT((N1001:T1001/100)*LN(N1001:T1001/100+0.000000000001))</f>
        <v>1.78617874543697</v>
      </c>
      <c r="AP1001" s="1" cm="1">
        <f t="array" ref="AP1001">SUMPRODUCT((N1001:T1001/100)^2)</f>
        <v>0.911938647948981</v>
      </c>
      <c r="AQ1001" s="1" cm="1">
        <f t="array" ref="AQ1001">1/SUMPRODUCT((N1001:T1001/100)^2)</f>
        <v>1.09656499617499</v>
      </c>
      <c r="AR1001" s="1" t="s">
        <v>55</v>
      </c>
      <c r="AS1001" s="6">
        <f t="shared" si="345"/>
        <v>2</v>
      </c>
      <c r="AT1001" s="1">
        <v>949.85</v>
      </c>
      <c r="AU1001" s="1">
        <v>2</v>
      </c>
      <c r="AV1001" s="1">
        <v>75</v>
      </c>
      <c r="AW1001" s="1">
        <v>449.85</v>
      </c>
      <c r="AX1001" s="1">
        <v>10</v>
      </c>
      <c r="AY1001" s="5">
        <f t="shared" si="346"/>
        <v>337.3875</v>
      </c>
      <c r="AZ1001" s="1">
        <f t="shared" si="347"/>
        <v>7.5</v>
      </c>
      <c r="BA1001" s="1">
        <f t="shared" si="348"/>
        <v>4498.5</v>
      </c>
      <c r="BB1001" s="1">
        <f t="shared" si="349"/>
        <v>500</v>
      </c>
      <c r="BC1001" s="1" t="s">
        <v>56</v>
      </c>
      <c r="BD1001" s="1">
        <v>139</v>
      </c>
      <c r="BE1001" s="1" t="s">
        <v>52</v>
      </c>
      <c r="BF1001" s="1" t="s">
        <v>52</v>
      </c>
      <c r="BG1001" s="1">
        <v>34</v>
      </c>
      <c r="BH1001" s="1">
        <f t="shared" si="350"/>
        <v>-0.936700613692323</v>
      </c>
      <c r="BI1001" s="1">
        <f t="shared" si="351"/>
        <v>1.04865956183269</v>
      </c>
    </row>
    <row r="1002" spans="1:61">
      <c r="A1002" s="1">
        <v>152</v>
      </c>
      <c r="B1002" s="1" t="s">
        <v>1347</v>
      </c>
      <c r="C1002" s="1" t="str">
        <f>_xlfn.XLOOKUP(A1002,All!$A:$A,All!$C:$C,"")</f>
        <v>Cu-Ni-Si</v>
      </c>
      <c r="D1002" s="1">
        <v>0</v>
      </c>
      <c r="E1002" s="1" t="s">
        <v>1344</v>
      </c>
      <c r="F1002" s="1">
        <f t="shared" si="330"/>
        <v>96.6</v>
      </c>
      <c r="G1002" s="1">
        <v>0</v>
      </c>
      <c r="H1002" s="1">
        <v>0</v>
      </c>
      <c r="I1002" s="1">
        <v>0</v>
      </c>
      <c r="J1002" s="1">
        <v>2.8</v>
      </c>
      <c r="K1002" s="1">
        <v>0.6</v>
      </c>
      <c r="L1002" s="1">
        <v>0</v>
      </c>
      <c r="M1002" s="1" t="s">
        <v>1345</v>
      </c>
      <c r="N1002" s="1" cm="1">
        <f t="array" ref="N1002">(F1002/$F$4)/SUMPRODUCT($F1002:$L1002/$F$4:$L$4)*100</f>
        <v>95.6538918382656</v>
      </c>
      <c r="O1002" s="1" cm="1">
        <f t="array" ref="O1002">(G1002/$G$4)/SUMPRODUCT($F1002:$L1002/$F$4:$L$4)*100</f>
        <v>0</v>
      </c>
      <c r="P1002" s="1" cm="1">
        <f t="array" ref="P1002">(H1002/$H$4)/SUMPRODUCT($F1002:$L1002/$F$4:$L$4)*100</f>
        <v>0</v>
      </c>
      <c r="Q1002" s="1" cm="1">
        <f t="array" ref="Q1002">(I1002/$I$4)/SUMPRODUCT($F1002:$L1002/$F$4:$L$4)*100</f>
        <v>0</v>
      </c>
      <c r="R1002" s="1" cm="1">
        <f t="array" ref="R1002">(J1002/$J$4)/SUMPRODUCT($F1002:$L1002/$F$4:$L$4)*100</f>
        <v>3.00182561866594</v>
      </c>
      <c r="S1002" s="1" cm="1">
        <f t="array" ref="S1002">(K1002/$K$4)/SUMPRODUCT($F1002:$L1002/$F$4:$L$4)*100</f>
        <v>1.34428254306844</v>
      </c>
      <c r="T1002" s="1" cm="1">
        <f t="array" ref="T1002">(L1002/$L$4)/SUMPRODUCT($F1002:$L1002/$F$4:$L$4)*100</f>
        <v>0</v>
      </c>
      <c r="U1002" s="1">
        <f t="shared" si="331"/>
        <v>100</v>
      </c>
      <c r="V1002" s="1">
        <f t="shared" si="332"/>
        <v>4.66666666666667</v>
      </c>
      <c r="W1002" s="1">
        <f t="shared" si="333"/>
        <v>3.4</v>
      </c>
      <c r="X1002" s="1">
        <f t="shared" si="334"/>
        <v>1.68</v>
      </c>
      <c r="Y1002" s="1">
        <f t="shared" si="335"/>
        <v>0</v>
      </c>
      <c r="Z1002" s="1">
        <f t="shared" si="336"/>
        <v>0</v>
      </c>
      <c r="AA1002" s="1">
        <f t="shared" si="337"/>
        <v>0</v>
      </c>
      <c r="AB1002" s="1">
        <f t="shared" si="338"/>
        <v>0</v>
      </c>
      <c r="AC1002" s="1">
        <f t="shared" si="339"/>
        <v>0</v>
      </c>
      <c r="AD1002" s="1">
        <f t="shared" si="340"/>
        <v>0</v>
      </c>
      <c r="AE1002" s="1">
        <f t="shared" si="341"/>
        <v>0</v>
      </c>
      <c r="AF1002" s="1">
        <f t="shared" si="342"/>
        <v>0</v>
      </c>
      <c r="AG1002" s="1">
        <f t="shared" si="343"/>
        <v>0</v>
      </c>
      <c r="AH1002" s="7">
        <f t="shared" si="344"/>
        <v>0.0434610816173439</v>
      </c>
      <c r="AI1002" s="7" cm="1">
        <f t="array" ref="AI1002">SQRT(SUMPRODUCT(N1002:T1002/100,(1-($N$4:$T$4/(SUMPRODUCT(N1002:T1002,$N$4:$T$4)/100)))^2))</f>
        <v>0.01613797766313</v>
      </c>
      <c r="AJ1002" s="7" cm="1">
        <f t="array" ref="AJ1002">SUMPRODUCT(N1002:T1002,$N$3:$T$3)/100</f>
        <v>1.90030018256187</v>
      </c>
      <c r="AK1002" s="7" cm="1">
        <f t="array" ref="AK1002">SUMPRODUCT(N1002:T1002/100,($N$3:$T$3-(SUMPRODUCT(N1002:T1002,$N$3:$T$3)/100))^2)</f>
        <v>2.91171604821716e-6</v>
      </c>
      <c r="AL1002" s="7" cm="1">
        <f t="array" ref="AL1002">SUMPRODUCT(N1002:T1002/100,($N$2:$T$2-(SUMPRODUCT(N1002:T1002,$N$2:$T$2)/100))^2)</f>
        <v>0.673311415876163</v>
      </c>
      <c r="AM1002" s="7" cm="1">
        <f t="array" ref="AM1002">SUMPRODUCT(N1002:T1002,$N$2:$T$2)/100</f>
        <v>10.8758819657986</v>
      </c>
      <c r="AN1002" s="1" cm="1">
        <f t="array" ref="AN1002">SUMPRODUCT(N1002:T1002,$N$1:$T$1)/100</f>
        <v>1100.16595956677</v>
      </c>
      <c r="AO1002" s="1" cm="1">
        <f t="array" ref="AO1002">-8.314*SUMPRODUCT((N1002:T1002/100)*LN(N1002:T1002/100+0.000000000001))</f>
        <v>1.70997739062783</v>
      </c>
      <c r="AP1002" s="1" cm="1">
        <f t="array" ref="AP1002">SUMPRODUCT((N1002:T1002/100)^2)</f>
        <v>0.916048507640709</v>
      </c>
      <c r="AQ1002" s="1" cm="1">
        <f t="array" ref="AQ1002">1/SUMPRODUCT((N1002:T1002/100)^2)</f>
        <v>1.09164524766872</v>
      </c>
      <c r="AR1002" s="1" t="s">
        <v>54</v>
      </c>
      <c r="AS1002" s="6">
        <f t="shared" si="345"/>
        <v>0</v>
      </c>
      <c r="AT1002" s="1">
        <v>899.85</v>
      </c>
      <c r="AU1002" s="1">
        <v>1.5</v>
      </c>
      <c r="AV1002" s="1">
        <v>0</v>
      </c>
      <c r="AW1002" s="1">
        <v>399.85</v>
      </c>
      <c r="AX1002" s="1">
        <v>8</v>
      </c>
      <c r="AY1002" s="5">
        <f t="shared" si="346"/>
        <v>0</v>
      </c>
      <c r="AZ1002" s="1">
        <f t="shared" si="347"/>
        <v>0</v>
      </c>
      <c r="BA1002" s="1">
        <f t="shared" si="348"/>
        <v>3198.8</v>
      </c>
      <c r="BB1002" s="1">
        <f t="shared" si="349"/>
        <v>500</v>
      </c>
      <c r="BC1002" s="1" t="s">
        <v>51</v>
      </c>
      <c r="BD1002" s="1">
        <v>143</v>
      </c>
      <c r="BE1002" s="1" t="s">
        <v>52</v>
      </c>
      <c r="BF1002" s="1" t="s">
        <v>52</v>
      </c>
      <c r="BG1002" s="1">
        <v>34</v>
      </c>
      <c r="BH1002" s="1">
        <f t="shared" si="350"/>
        <v>-0.885256913458063</v>
      </c>
      <c r="BI1002" s="1">
        <f t="shared" si="351"/>
        <v>1.03982899113222</v>
      </c>
    </row>
    <row r="1003" spans="1:61">
      <c r="A1003" s="1">
        <v>90</v>
      </c>
      <c r="B1003" s="1" t="s">
        <v>1347</v>
      </c>
      <c r="C1003" s="1" t="str">
        <f>_xlfn.XLOOKUP(A1003,All!$A:$A,All!$C:$C,"")</f>
        <v>Cu-Ni-Si</v>
      </c>
      <c r="D1003" s="1">
        <v>0</v>
      </c>
      <c r="E1003" s="1" t="s">
        <v>1344</v>
      </c>
      <c r="F1003" s="1">
        <f t="shared" si="330"/>
        <v>96.6</v>
      </c>
      <c r="G1003" s="1">
        <v>0</v>
      </c>
      <c r="H1003" s="1">
        <v>0</v>
      </c>
      <c r="I1003" s="1">
        <v>0</v>
      </c>
      <c r="J1003" s="1">
        <v>2.8</v>
      </c>
      <c r="K1003" s="1">
        <v>0.6</v>
      </c>
      <c r="L1003" s="1">
        <v>0</v>
      </c>
      <c r="M1003" s="1" t="s">
        <v>1345</v>
      </c>
      <c r="N1003" s="1" cm="1">
        <f t="array" ref="N1003">(F1003/$F$4)/SUMPRODUCT($F1003:$L1003/$F$4:$L$4)*100</f>
        <v>95.6538918382656</v>
      </c>
      <c r="O1003" s="1" cm="1">
        <f t="array" ref="O1003">(G1003/$G$4)/SUMPRODUCT($F1003:$L1003/$F$4:$L$4)*100</f>
        <v>0</v>
      </c>
      <c r="P1003" s="1" cm="1">
        <f t="array" ref="P1003">(H1003/$H$4)/SUMPRODUCT($F1003:$L1003/$F$4:$L$4)*100</f>
        <v>0</v>
      </c>
      <c r="Q1003" s="1" cm="1">
        <f t="array" ref="Q1003">(I1003/$I$4)/SUMPRODUCT($F1003:$L1003/$F$4:$L$4)*100</f>
        <v>0</v>
      </c>
      <c r="R1003" s="1" cm="1">
        <f t="array" ref="R1003">(J1003/$J$4)/SUMPRODUCT($F1003:$L1003/$F$4:$L$4)*100</f>
        <v>3.00182561866594</v>
      </c>
      <c r="S1003" s="1" cm="1">
        <f t="array" ref="S1003">(K1003/$K$4)/SUMPRODUCT($F1003:$L1003/$F$4:$L$4)*100</f>
        <v>1.34428254306844</v>
      </c>
      <c r="T1003" s="1" cm="1">
        <f t="array" ref="T1003">(L1003/$L$4)/SUMPRODUCT($F1003:$L1003/$F$4:$L$4)*100</f>
        <v>0</v>
      </c>
      <c r="U1003" s="1">
        <f t="shared" si="331"/>
        <v>100</v>
      </c>
      <c r="V1003" s="1">
        <f t="shared" si="332"/>
        <v>4.66666666666667</v>
      </c>
      <c r="W1003" s="1">
        <f t="shared" si="333"/>
        <v>3.4</v>
      </c>
      <c r="X1003" s="1">
        <f t="shared" si="334"/>
        <v>1.68</v>
      </c>
      <c r="Y1003" s="1">
        <f t="shared" si="335"/>
        <v>0</v>
      </c>
      <c r="Z1003" s="1">
        <f t="shared" si="336"/>
        <v>0</v>
      </c>
      <c r="AA1003" s="1">
        <f t="shared" si="337"/>
        <v>0</v>
      </c>
      <c r="AB1003" s="1">
        <f t="shared" si="338"/>
        <v>0</v>
      </c>
      <c r="AC1003" s="1">
        <f t="shared" si="339"/>
        <v>0</v>
      </c>
      <c r="AD1003" s="1">
        <f t="shared" si="340"/>
        <v>0</v>
      </c>
      <c r="AE1003" s="1">
        <f t="shared" si="341"/>
        <v>0</v>
      </c>
      <c r="AF1003" s="1">
        <f t="shared" si="342"/>
        <v>0</v>
      </c>
      <c r="AG1003" s="1">
        <f t="shared" si="343"/>
        <v>0</v>
      </c>
      <c r="AH1003" s="7">
        <f t="shared" si="344"/>
        <v>0.0434610816173439</v>
      </c>
      <c r="AI1003" s="7" cm="1">
        <f t="array" ref="AI1003">SQRT(SUMPRODUCT(N1003:T1003/100,(1-($N$4:$T$4/(SUMPRODUCT(N1003:T1003,$N$4:$T$4)/100)))^2))</f>
        <v>0.01613797766313</v>
      </c>
      <c r="AJ1003" s="7" cm="1">
        <f t="array" ref="AJ1003">SUMPRODUCT(N1003:T1003,$N$3:$T$3)/100</f>
        <v>1.90030018256187</v>
      </c>
      <c r="AK1003" s="7" cm="1">
        <f t="array" ref="AK1003">SUMPRODUCT(N1003:T1003/100,($N$3:$T$3-(SUMPRODUCT(N1003:T1003,$N$3:$T$3)/100))^2)</f>
        <v>2.91171604821716e-6</v>
      </c>
      <c r="AL1003" s="7" cm="1">
        <f t="array" ref="AL1003">SUMPRODUCT(N1003:T1003/100,($N$2:$T$2-(SUMPRODUCT(N1003:T1003,$N$2:$T$2)/100))^2)</f>
        <v>0.673311415876163</v>
      </c>
      <c r="AM1003" s="7" cm="1">
        <f t="array" ref="AM1003">SUMPRODUCT(N1003:T1003,$N$2:$T$2)/100</f>
        <v>10.8758819657986</v>
      </c>
      <c r="AN1003" s="1" cm="1">
        <f t="array" ref="AN1003">SUMPRODUCT(N1003:T1003,$N$1:$T$1)/100</f>
        <v>1100.16595956677</v>
      </c>
      <c r="AO1003" s="1" cm="1">
        <f t="array" ref="AO1003">-8.314*SUMPRODUCT((N1003:T1003/100)*LN(N1003:T1003/100+0.000000000001))</f>
        <v>1.70997739062783</v>
      </c>
      <c r="AP1003" s="1" cm="1">
        <f t="array" ref="AP1003">SUMPRODUCT((N1003:T1003/100)^2)</f>
        <v>0.916048507640709</v>
      </c>
      <c r="AQ1003" s="1" cm="1">
        <f t="array" ref="AQ1003">1/SUMPRODUCT((N1003:T1003/100)^2)</f>
        <v>1.09164524766872</v>
      </c>
      <c r="AR1003" s="1" t="s">
        <v>54</v>
      </c>
      <c r="AS1003" s="6">
        <f t="shared" si="345"/>
        <v>0</v>
      </c>
      <c r="AT1003" s="1">
        <v>899.85</v>
      </c>
      <c r="AU1003" s="1">
        <v>1.5</v>
      </c>
      <c r="AV1003" s="1">
        <v>0</v>
      </c>
      <c r="AW1003" s="1">
        <v>449.85</v>
      </c>
      <c r="AX1003" s="1">
        <v>2</v>
      </c>
      <c r="AY1003" s="5">
        <f t="shared" si="346"/>
        <v>0</v>
      </c>
      <c r="AZ1003" s="1">
        <f t="shared" si="347"/>
        <v>0</v>
      </c>
      <c r="BA1003" s="1">
        <f t="shared" si="348"/>
        <v>899.7</v>
      </c>
      <c r="BB1003" s="1">
        <f t="shared" si="349"/>
        <v>450</v>
      </c>
      <c r="BC1003" s="1" t="s">
        <v>51</v>
      </c>
      <c r="BD1003" s="1">
        <v>165</v>
      </c>
      <c r="BE1003" s="1" t="s">
        <v>52</v>
      </c>
      <c r="BF1003" s="1" t="s">
        <v>52</v>
      </c>
      <c r="BG1003" s="1">
        <v>34</v>
      </c>
      <c r="BH1003" s="1">
        <f t="shared" si="350"/>
        <v>-0.60231656216963</v>
      </c>
      <c r="BI1003" s="1">
        <f t="shared" si="351"/>
        <v>0.992568658138745</v>
      </c>
    </row>
    <row r="1004" spans="1:61">
      <c r="A1004" s="1">
        <v>247</v>
      </c>
      <c r="B1004" s="1" t="s">
        <v>65</v>
      </c>
      <c r="C1004" s="1" t="str">
        <f>_xlfn.XLOOKUP(A1004,All!$A:$A,All!$C:$C,"")</f>
        <v>Cu-Ni-Si</v>
      </c>
      <c r="D1004" s="1">
        <v>0</v>
      </c>
      <c r="E1004" s="1" t="s">
        <v>1344</v>
      </c>
      <c r="F1004" s="1">
        <f t="shared" si="330"/>
        <v>95.51</v>
      </c>
      <c r="G1004" s="1">
        <v>0</v>
      </c>
      <c r="H1004" s="1">
        <v>0</v>
      </c>
      <c r="I1004" s="1">
        <v>0</v>
      </c>
      <c r="J1004" s="1">
        <v>3.78</v>
      </c>
      <c r="K1004" s="1">
        <v>0.71</v>
      </c>
      <c r="L1004" s="1">
        <v>0</v>
      </c>
      <c r="M1004" s="1" t="s">
        <v>1345</v>
      </c>
      <c r="N1004" s="1" cm="1">
        <f t="array" ref="N1004">(F1004/$F$4)/SUMPRODUCT($F1004:$L1004/$F$4:$L$4)*100</f>
        <v>94.3690633553265</v>
      </c>
      <c r="O1004" s="1" cm="1">
        <f t="array" ref="O1004">(G1004/$G$4)/SUMPRODUCT($F1004:$L1004/$F$4:$L$4)*100</f>
        <v>0</v>
      </c>
      <c r="P1004" s="1" cm="1">
        <f t="array" ref="P1004">(H1004/$H$4)/SUMPRODUCT($F1004:$L1004/$F$4:$L$4)*100</f>
        <v>0</v>
      </c>
      <c r="Q1004" s="1" cm="1">
        <f t="array" ref="Q1004">(I1004/$I$4)/SUMPRODUCT($F1004:$L1004/$F$4:$L$4)*100</f>
        <v>0</v>
      </c>
      <c r="R1004" s="1" cm="1">
        <f t="array" ref="R1004">(J1004/$J$4)/SUMPRODUCT($F1004:$L1004/$F$4:$L$4)*100</f>
        <v>4.04365885836552</v>
      </c>
      <c r="S1004" s="1" cm="1">
        <f t="array" ref="S1004">(K1004/$K$4)/SUMPRODUCT($F1004:$L1004/$F$4:$L$4)*100</f>
        <v>1.58727778630794</v>
      </c>
      <c r="T1004" s="1" cm="1">
        <f t="array" ref="T1004">(L1004/$L$4)/SUMPRODUCT($F1004:$L1004/$F$4:$L$4)*100</f>
        <v>0</v>
      </c>
      <c r="U1004" s="1">
        <f t="shared" si="331"/>
        <v>100</v>
      </c>
      <c r="V1004" s="1">
        <f t="shared" si="332"/>
        <v>5.32394366197183</v>
      </c>
      <c r="W1004" s="1">
        <f t="shared" si="333"/>
        <v>4.49</v>
      </c>
      <c r="X1004" s="1">
        <f t="shared" si="334"/>
        <v>2.6838</v>
      </c>
      <c r="Y1004" s="1">
        <f t="shared" si="335"/>
        <v>0</v>
      </c>
      <c r="Z1004" s="1">
        <f t="shared" si="336"/>
        <v>0</v>
      </c>
      <c r="AA1004" s="1">
        <f t="shared" si="337"/>
        <v>0</v>
      </c>
      <c r="AB1004" s="1">
        <f t="shared" si="338"/>
        <v>0</v>
      </c>
      <c r="AC1004" s="1">
        <f t="shared" si="339"/>
        <v>0</v>
      </c>
      <c r="AD1004" s="1">
        <f t="shared" si="340"/>
        <v>0</v>
      </c>
      <c r="AE1004" s="1">
        <f t="shared" si="341"/>
        <v>0</v>
      </c>
      <c r="AF1004" s="1">
        <f t="shared" si="342"/>
        <v>0</v>
      </c>
      <c r="AG1004" s="1">
        <f t="shared" si="343"/>
        <v>0</v>
      </c>
      <c r="AH1004" s="7">
        <f t="shared" si="344"/>
        <v>0.0563093664467345</v>
      </c>
      <c r="AI1004" s="7" cm="1">
        <f t="array" ref="AI1004">SQRT(SUMPRODUCT(N1004:T1004/100,(1-($N$4:$T$4/(SUMPRODUCT(N1004:T1004,$N$4:$T$4)/100)))^2))</f>
        <v>0.0176122370769359</v>
      </c>
      <c r="AJ1004" s="7" cm="1">
        <f t="array" ref="AJ1004">SUMPRODUCT(N1004:T1004,$N$3:$T$3)/100</f>
        <v>1.90040436588584</v>
      </c>
      <c r="AK1004" s="7" cm="1">
        <f t="array" ref="AK1004">SUMPRODUCT(N1004:T1004/100,($N$3:$T$3-(SUMPRODUCT(N1004:T1004,$N$3:$T$3)/100))^2)</f>
        <v>3.88014708873714e-6</v>
      </c>
      <c r="AL1004" s="7" cm="1">
        <f t="array" ref="AL1004">SUMPRODUCT(N1004:T1004/100,($N$2:$T$2-(SUMPRODUCT(N1004:T1004,$N$2:$T$2)/100))^2)</f>
        <v>0.795236503567014</v>
      </c>
      <c r="AM1004" s="7" cm="1">
        <f t="array" ref="AM1004">SUMPRODUCT(N1004:T1004,$N$2:$T$2)/100</f>
        <v>10.8484539663748</v>
      </c>
      <c r="AN1004" s="1" cm="1">
        <f t="array" ref="AN1004">SUMPRODUCT(N1004:T1004,$N$1:$T$1)/100</f>
        <v>1104.82507925216</v>
      </c>
      <c r="AO1004" s="1" cm="1">
        <f t="array" ref="AO1004">-8.314*SUMPRODUCT((N1004:T1004/100)*LN(N1004:T1004/100+0.000000000001))</f>
        <v>2.07998038898237</v>
      </c>
      <c r="AP1004" s="1" cm="1">
        <f t="array" ref="AP1004">SUMPRODUCT((N1004:T1004/100)^2)</f>
        <v>0.892439074629538</v>
      </c>
      <c r="AQ1004" s="1" cm="1">
        <f t="array" ref="AQ1004">1/SUMPRODUCT((N1004:T1004/100)^2)</f>
        <v>1.12052467045452</v>
      </c>
      <c r="AR1004" s="1" t="s">
        <v>54</v>
      </c>
      <c r="AS1004" s="6">
        <f t="shared" si="345"/>
        <v>0</v>
      </c>
      <c r="AT1004" s="1">
        <v>949.85</v>
      </c>
      <c r="AU1004" s="1">
        <v>1</v>
      </c>
      <c r="AV1004" s="1">
        <v>0</v>
      </c>
      <c r="AW1004" s="1">
        <v>499.85</v>
      </c>
      <c r="AX1004" s="1">
        <v>0.166666667</v>
      </c>
      <c r="AY1004" s="5">
        <f t="shared" si="346"/>
        <v>0</v>
      </c>
      <c r="AZ1004" s="1">
        <f t="shared" si="347"/>
        <v>0</v>
      </c>
      <c r="BA1004" s="1">
        <f t="shared" si="348"/>
        <v>83.30833349995</v>
      </c>
      <c r="BB1004" s="1">
        <f t="shared" si="349"/>
        <v>450</v>
      </c>
      <c r="BC1004" s="1" t="s">
        <v>51</v>
      </c>
      <c r="BD1004" s="1">
        <v>184</v>
      </c>
      <c r="BE1004" s="1" t="s">
        <v>52</v>
      </c>
      <c r="BF1004" s="1" t="s">
        <v>52</v>
      </c>
      <c r="BG1004" s="1">
        <v>34</v>
      </c>
      <c r="BH1004" s="1">
        <f t="shared" si="350"/>
        <v>-0.357958986056892</v>
      </c>
      <c r="BI1004" s="1">
        <f t="shared" si="351"/>
        <v>0.953713108737876</v>
      </c>
    </row>
    <row r="1005" spans="1:61">
      <c r="A1005" s="1">
        <v>320</v>
      </c>
      <c r="B1005" s="1" t="s">
        <v>65</v>
      </c>
      <c r="C1005" s="1" t="str">
        <f>_xlfn.XLOOKUP(A1005,All!$A:$A,All!$C:$C,"")</f>
        <v>Cu-Ni-Si</v>
      </c>
      <c r="D1005" s="1">
        <v>0</v>
      </c>
      <c r="E1005" s="1" t="s">
        <v>1344</v>
      </c>
      <c r="F1005" s="1">
        <f t="shared" si="330"/>
        <v>95.63</v>
      </c>
      <c r="G1005" s="1">
        <v>0</v>
      </c>
      <c r="H1005" s="1">
        <v>0</v>
      </c>
      <c r="I1005" s="1">
        <v>0</v>
      </c>
      <c r="J1005" s="1">
        <v>3.76</v>
      </c>
      <c r="K1005" s="1">
        <v>0.61</v>
      </c>
      <c r="L1005" s="1">
        <v>0</v>
      </c>
      <c r="M1005" s="1" t="s">
        <v>1345</v>
      </c>
      <c r="N1005" s="1" cm="1">
        <f t="array" ref="N1005">(F1005/$F$4)/SUMPRODUCT($F1005:$L1005/$F$4:$L$4)*100</f>
        <v>94.6072027377678</v>
      </c>
      <c r="O1005" s="1" cm="1">
        <f t="array" ref="O1005">(G1005/$G$4)/SUMPRODUCT($F1005:$L1005/$F$4:$L$4)*100</f>
        <v>0</v>
      </c>
      <c r="P1005" s="1" cm="1">
        <f t="array" ref="P1005">(H1005/$H$4)/SUMPRODUCT($F1005:$L1005/$F$4:$L$4)*100</f>
        <v>0</v>
      </c>
      <c r="Q1005" s="1" cm="1">
        <f t="array" ref="Q1005">(I1005/$I$4)/SUMPRODUCT($F1005:$L1005/$F$4:$L$4)*100</f>
        <v>0</v>
      </c>
      <c r="R1005" s="1" cm="1">
        <f t="array" ref="R1005">(J1005/$J$4)/SUMPRODUCT($F1005:$L1005/$F$4:$L$4)*100</f>
        <v>4.02735396066537</v>
      </c>
      <c r="S1005" s="1" cm="1">
        <f t="array" ref="S1005">(K1005/$K$4)/SUMPRODUCT($F1005:$L1005/$F$4:$L$4)*100</f>
        <v>1.36544330156679</v>
      </c>
      <c r="T1005" s="1" cm="1">
        <f t="array" ref="T1005">(L1005/$L$4)/SUMPRODUCT($F1005:$L1005/$F$4:$L$4)*100</f>
        <v>0</v>
      </c>
      <c r="U1005" s="1">
        <f t="shared" si="331"/>
        <v>100</v>
      </c>
      <c r="V1005" s="1">
        <f t="shared" si="332"/>
        <v>6.16393442622951</v>
      </c>
      <c r="W1005" s="1">
        <f t="shared" si="333"/>
        <v>4.37</v>
      </c>
      <c r="X1005" s="1">
        <f t="shared" si="334"/>
        <v>2.2936</v>
      </c>
      <c r="Y1005" s="1">
        <f t="shared" si="335"/>
        <v>0</v>
      </c>
      <c r="Z1005" s="1">
        <f t="shared" si="336"/>
        <v>0</v>
      </c>
      <c r="AA1005" s="1">
        <f t="shared" si="337"/>
        <v>0</v>
      </c>
      <c r="AB1005" s="1">
        <f t="shared" si="338"/>
        <v>0</v>
      </c>
      <c r="AC1005" s="1">
        <f t="shared" si="339"/>
        <v>0</v>
      </c>
      <c r="AD1005" s="1">
        <f t="shared" si="340"/>
        <v>0</v>
      </c>
      <c r="AE1005" s="1">
        <f t="shared" si="341"/>
        <v>0</v>
      </c>
      <c r="AF1005" s="1">
        <f t="shared" si="342"/>
        <v>0</v>
      </c>
      <c r="AG1005" s="1">
        <f t="shared" si="343"/>
        <v>0</v>
      </c>
      <c r="AH1005" s="7">
        <f t="shared" si="344"/>
        <v>0.0539279726223215</v>
      </c>
      <c r="AI1005" s="7" cm="1">
        <f t="array" ref="AI1005">SQRT(SUMPRODUCT(N1005:T1005/100,(1-($N$4:$T$4/(SUMPRODUCT(N1005:T1005,$N$4:$T$4)/100)))^2))</f>
        <v>0.0165050348517736</v>
      </c>
      <c r="AJ1005" s="7" cm="1">
        <f t="array" ref="AJ1005">SUMPRODUCT(N1005:T1005,$N$3:$T$3)/100</f>
        <v>1.90040273539607</v>
      </c>
      <c r="AK1005" s="7" cm="1">
        <f t="array" ref="AK1005">SUMPRODUCT(N1005:T1005/100,($N$3:$T$3-(SUMPRODUCT(N1005:T1005,$N$3:$T$3)/100))^2)</f>
        <v>3.8651581614205e-6</v>
      </c>
      <c r="AL1005" s="7" cm="1">
        <f t="array" ref="AL1005">SUMPRODUCT(N1005:T1005/100,($N$2:$T$2-(SUMPRODUCT(N1005:T1005,$N$2:$T$2)/100))^2)</f>
        <v>0.690884292989864</v>
      </c>
      <c r="AM1005" s="7" cm="1">
        <f t="array" ref="AM1005">SUMPRODUCT(N1005:T1005,$N$2:$T$2)/100</f>
        <v>10.8641454292837</v>
      </c>
      <c r="AN1005" s="1" cm="1">
        <f t="array" ref="AN1005">SUMPRODUCT(N1005:T1005,$N$1:$T$1)/100</f>
        <v>1104.03401074621</v>
      </c>
      <c r="AO1005" s="1" cm="1">
        <f t="array" ref="AO1005">-8.314*SUMPRODUCT((N1005:T1005/100)*LN(N1005:T1005/100+0.000000000001))</f>
        <v>1.99898456261647</v>
      </c>
      <c r="AP1005" s="1" cm="1">
        <f t="array" ref="AP1005">SUMPRODUCT((N1005:T1005/100)^2)</f>
        <v>0.896860682519939</v>
      </c>
      <c r="AQ1005" s="1" cm="1">
        <f t="array" ref="AQ1005">1/SUMPRODUCT((N1005:T1005/100)^2)</f>
        <v>1.11500037797428</v>
      </c>
      <c r="AR1005" s="1" t="s">
        <v>54</v>
      </c>
      <c r="AS1005" s="6">
        <f t="shared" si="345"/>
        <v>0</v>
      </c>
      <c r="AT1005" s="1">
        <v>949.85</v>
      </c>
      <c r="AU1005" s="1">
        <v>1</v>
      </c>
      <c r="AV1005" s="1">
        <v>0</v>
      </c>
      <c r="AW1005" s="1">
        <v>499.85</v>
      </c>
      <c r="AX1005" s="1">
        <v>1</v>
      </c>
      <c r="AY1005" s="5">
        <f t="shared" si="346"/>
        <v>0</v>
      </c>
      <c r="AZ1005" s="1">
        <f t="shared" si="347"/>
        <v>0</v>
      </c>
      <c r="BA1005" s="1">
        <f t="shared" si="348"/>
        <v>499.85</v>
      </c>
      <c r="BB1005" s="1">
        <f t="shared" si="349"/>
        <v>450</v>
      </c>
      <c r="BC1005" s="1" t="s">
        <v>51</v>
      </c>
      <c r="BD1005" s="1">
        <v>192</v>
      </c>
      <c r="BE1005" s="1" t="s">
        <v>52</v>
      </c>
      <c r="BF1005" s="1" t="s">
        <v>52</v>
      </c>
      <c r="BG1005" s="1">
        <v>34</v>
      </c>
      <c r="BH1005" s="1">
        <f t="shared" si="350"/>
        <v>-0.255071585588371</v>
      </c>
      <c r="BI1005" s="1">
        <f t="shared" si="351"/>
        <v>0.9379549656945</v>
      </c>
    </row>
    <row r="1006" spans="1:61">
      <c r="A1006" s="1">
        <v>232</v>
      </c>
      <c r="B1006" s="1" t="s">
        <v>65</v>
      </c>
      <c r="C1006" s="1" t="str">
        <f>_xlfn.XLOOKUP(A1006,All!$A:$A,All!$C:$C,"")</f>
        <v>Cu-Ni-Si</v>
      </c>
      <c r="D1006" s="1">
        <v>0</v>
      </c>
      <c r="E1006" s="1" t="s">
        <v>1344</v>
      </c>
      <c r="F1006" s="1">
        <f t="shared" si="330"/>
        <v>95.34</v>
      </c>
      <c r="G1006" s="1">
        <v>0</v>
      </c>
      <c r="H1006" s="1">
        <v>0</v>
      </c>
      <c r="I1006" s="1">
        <v>0</v>
      </c>
      <c r="J1006" s="1">
        <v>3.77</v>
      </c>
      <c r="K1006" s="1">
        <v>0.89</v>
      </c>
      <c r="L1006" s="1">
        <v>0</v>
      </c>
      <c r="M1006" s="1" t="s">
        <v>1345</v>
      </c>
      <c r="N1006" s="1" cm="1">
        <f t="array" ref="N1006">(F1006/$F$4)/SUMPRODUCT($F1006:$L1006/$F$4:$L$4)*100</f>
        <v>93.9907975054889</v>
      </c>
      <c r="O1006" s="1" cm="1">
        <f t="array" ref="O1006">(G1006/$G$4)/SUMPRODUCT($F1006:$L1006/$F$4:$L$4)*100</f>
        <v>0</v>
      </c>
      <c r="P1006" s="1" cm="1">
        <f t="array" ref="P1006">(H1006/$H$4)/SUMPRODUCT($F1006:$L1006/$F$4:$L$4)*100</f>
        <v>0</v>
      </c>
      <c r="Q1006" s="1" cm="1">
        <f t="array" ref="Q1006">(I1006/$I$4)/SUMPRODUCT($F1006:$L1006/$F$4:$L$4)*100</f>
        <v>0</v>
      </c>
      <c r="R1006" s="1" cm="1">
        <f t="array" ref="R1006">(J1006/$J$4)/SUMPRODUCT($F1006:$L1006/$F$4:$L$4)*100</f>
        <v>4.02395807528086</v>
      </c>
      <c r="S1006" s="1" cm="1">
        <f t="array" ref="S1006">(K1006/$K$4)/SUMPRODUCT($F1006:$L1006/$F$4:$L$4)*100</f>
        <v>1.98524441923027</v>
      </c>
      <c r="T1006" s="1" cm="1">
        <f t="array" ref="T1006">(L1006/$L$4)/SUMPRODUCT($F1006:$L1006/$F$4:$L$4)*100</f>
        <v>0</v>
      </c>
      <c r="U1006" s="1">
        <f t="shared" si="331"/>
        <v>100</v>
      </c>
      <c r="V1006" s="1">
        <f t="shared" si="332"/>
        <v>4.23595505617978</v>
      </c>
      <c r="W1006" s="1">
        <f t="shared" si="333"/>
        <v>4.66</v>
      </c>
      <c r="X1006" s="1">
        <f t="shared" si="334"/>
        <v>3.3553</v>
      </c>
      <c r="Y1006" s="1">
        <f t="shared" si="335"/>
        <v>0</v>
      </c>
      <c r="Z1006" s="1">
        <f t="shared" si="336"/>
        <v>0</v>
      </c>
      <c r="AA1006" s="1">
        <f t="shared" si="337"/>
        <v>0</v>
      </c>
      <c r="AB1006" s="1">
        <f t="shared" si="338"/>
        <v>0</v>
      </c>
      <c r="AC1006" s="1">
        <f t="shared" si="339"/>
        <v>0</v>
      </c>
      <c r="AD1006" s="1">
        <f t="shared" si="340"/>
        <v>0</v>
      </c>
      <c r="AE1006" s="1">
        <f t="shared" si="341"/>
        <v>0</v>
      </c>
      <c r="AF1006" s="1">
        <f t="shared" si="342"/>
        <v>0</v>
      </c>
      <c r="AG1006" s="1">
        <f t="shared" si="343"/>
        <v>0</v>
      </c>
      <c r="AH1006" s="7">
        <f t="shared" si="344"/>
        <v>0.0600920249451113</v>
      </c>
      <c r="AI1006" s="7" cm="1">
        <f t="array" ref="AI1006">SQRT(SUMPRODUCT(N1006:T1006/100,(1-($N$4:$T$4/(SUMPRODUCT(N1006:T1006,$N$4:$T$4)/100)))^2))</f>
        <v>0.0194227946756079</v>
      </c>
      <c r="AJ1006" s="7" cm="1">
        <f t="array" ref="AJ1006">SUMPRODUCT(N1006:T1006,$N$3:$T$3)/100</f>
        <v>1.90040239580753</v>
      </c>
      <c r="AK1006" s="7" cm="1">
        <f t="array" ref="AK1006">SUMPRODUCT(N1006:T1006/100,($N$3:$T$3-(SUMPRODUCT(N1006:T1006,$N$3:$T$3)/100))^2)</f>
        <v>3.86203568936469e-6</v>
      </c>
      <c r="AL1006" s="7" cm="1">
        <f t="array" ref="AL1006">SUMPRODUCT(N1006:T1006/100,($N$2:$T$2-(SUMPRODUCT(N1006:T1006,$N$2:$T$2)/100))^2)</f>
        <v>0.980894308399426</v>
      </c>
      <c r="AM1006" s="7" cm="1">
        <f t="array" ref="AM1006">SUMPRODUCT(N1006:T1006,$N$2:$T$2)/100</f>
        <v>10.8207933099011</v>
      </c>
      <c r="AN1006" s="1" cm="1">
        <f t="array" ref="AN1006">SUMPRODUCT(N1006:T1006,$N$1:$T$1)/100</f>
        <v>1106.06293398729</v>
      </c>
      <c r="AO1006" s="1" cm="1">
        <f t="array" ref="AO1006">-8.314*SUMPRODUCT((N1006:T1006/100)*LN(N1006:T1006/100+0.000000000001))</f>
        <v>2.2060812504501</v>
      </c>
      <c r="AP1006" s="1" cm="1">
        <f t="array" ref="AP1006">SUMPRODUCT((N1006:T1006/100)^2)</f>
        <v>0.885440344971351</v>
      </c>
      <c r="AQ1006" s="1" cm="1">
        <f t="array" ref="AQ1006">1/SUMPRODUCT((N1006:T1006/100)^2)</f>
        <v>1.12938156215635</v>
      </c>
      <c r="AR1006" s="1" t="s">
        <v>54</v>
      </c>
      <c r="AS1006" s="6">
        <f t="shared" si="345"/>
        <v>0</v>
      </c>
      <c r="AT1006" s="1">
        <v>949.85</v>
      </c>
      <c r="AU1006" s="1">
        <v>1</v>
      </c>
      <c r="AV1006" s="1">
        <v>0</v>
      </c>
      <c r="AW1006" s="1">
        <v>499.85</v>
      </c>
      <c r="AX1006" s="1">
        <v>0.083333333</v>
      </c>
      <c r="AY1006" s="5">
        <f t="shared" si="346"/>
        <v>0</v>
      </c>
      <c r="AZ1006" s="1">
        <f t="shared" si="347"/>
        <v>0</v>
      </c>
      <c r="BA1006" s="1">
        <f t="shared" si="348"/>
        <v>41.65416650005</v>
      </c>
      <c r="BB1006" s="1">
        <f t="shared" si="349"/>
        <v>450</v>
      </c>
      <c r="BC1006" s="1" t="s">
        <v>51</v>
      </c>
      <c r="BD1006" s="1">
        <v>212</v>
      </c>
      <c r="BE1006" s="1" t="s">
        <v>52</v>
      </c>
      <c r="BF1006" s="1" t="s">
        <v>52</v>
      </c>
      <c r="BG1006" s="1">
        <v>34</v>
      </c>
      <c r="BH1006" s="1">
        <f t="shared" si="350"/>
        <v>0.00214691558293128</v>
      </c>
      <c r="BI1006" s="1">
        <f t="shared" si="351"/>
        <v>0.900280998471653</v>
      </c>
    </row>
    <row r="1007" spans="1:61">
      <c r="A1007" s="1">
        <v>244</v>
      </c>
      <c r="B1007" s="1" t="s">
        <v>65</v>
      </c>
      <c r="C1007" s="1" t="str">
        <f>_xlfn.XLOOKUP(A1007,All!$A:$A,All!$C:$C,"")</f>
        <v>Cu-Ni-Si</v>
      </c>
      <c r="D1007" s="1">
        <v>0</v>
      </c>
      <c r="E1007" s="1" t="s">
        <v>1344</v>
      </c>
      <c r="F1007" s="1">
        <f t="shared" si="330"/>
        <v>95.34</v>
      </c>
      <c r="G1007" s="1">
        <v>0</v>
      </c>
      <c r="H1007" s="1">
        <v>0</v>
      </c>
      <c r="I1007" s="1">
        <v>0</v>
      </c>
      <c r="J1007" s="1">
        <v>3.77</v>
      </c>
      <c r="K1007" s="1">
        <v>0.89</v>
      </c>
      <c r="L1007" s="1">
        <v>0</v>
      </c>
      <c r="M1007" s="1" t="s">
        <v>1345</v>
      </c>
      <c r="N1007" s="1" cm="1">
        <f t="array" ref="N1007">(F1007/$F$4)/SUMPRODUCT($F1007:$L1007/$F$4:$L$4)*100</f>
        <v>93.9907975054889</v>
      </c>
      <c r="O1007" s="1" cm="1">
        <f t="array" ref="O1007">(G1007/$G$4)/SUMPRODUCT($F1007:$L1007/$F$4:$L$4)*100</f>
        <v>0</v>
      </c>
      <c r="P1007" s="1" cm="1">
        <f t="array" ref="P1007">(H1007/$H$4)/SUMPRODUCT($F1007:$L1007/$F$4:$L$4)*100</f>
        <v>0</v>
      </c>
      <c r="Q1007" s="1" cm="1">
        <f t="array" ref="Q1007">(I1007/$I$4)/SUMPRODUCT($F1007:$L1007/$F$4:$L$4)*100</f>
        <v>0</v>
      </c>
      <c r="R1007" s="1" cm="1">
        <f t="array" ref="R1007">(J1007/$J$4)/SUMPRODUCT($F1007:$L1007/$F$4:$L$4)*100</f>
        <v>4.02395807528086</v>
      </c>
      <c r="S1007" s="1" cm="1">
        <f t="array" ref="S1007">(K1007/$K$4)/SUMPRODUCT($F1007:$L1007/$F$4:$L$4)*100</f>
        <v>1.98524441923027</v>
      </c>
      <c r="T1007" s="1" cm="1">
        <f t="array" ref="T1007">(L1007/$L$4)/SUMPRODUCT($F1007:$L1007/$F$4:$L$4)*100</f>
        <v>0</v>
      </c>
      <c r="U1007" s="1">
        <f t="shared" si="331"/>
        <v>100</v>
      </c>
      <c r="V1007" s="1">
        <f t="shared" si="332"/>
        <v>4.23595505617978</v>
      </c>
      <c r="W1007" s="1">
        <f t="shared" si="333"/>
        <v>4.66</v>
      </c>
      <c r="X1007" s="1">
        <f t="shared" si="334"/>
        <v>3.3553</v>
      </c>
      <c r="Y1007" s="1">
        <f t="shared" si="335"/>
        <v>0</v>
      </c>
      <c r="Z1007" s="1">
        <f t="shared" si="336"/>
        <v>0</v>
      </c>
      <c r="AA1007" s="1">
        <f t="shared" si="337"/>
        <v>0</v>
      </c>
      <c r="AB1007" s="1">
        <f t="shared" si="338"/>
        <v>0</v>
      </c>
      <c r="AC1007" s="1">
        <f t="shared" si="339"/>
        <v>0</v>
      </c>
      <c r="AD1007" s="1">
        <f t="shared" si="340"/>
        <v>0</v>
      </c>
      <c r="AE1007" s="1">
        <f t="shared" si="341"/>
        <v>0</v>
      </c>
      <c r="AF1007" s="1">
        <f t="shared" si="342"/>
        <v>0</v>
      </c>
      <c r="AG1007" s="1">
        <f t="shared" si="343"/>
        <v>0</v>
      </c>
      <c r="AH1007" s="7">
        <f t="shared" si="344"/>
        <v>0.0600920249451113</v>
      </c>
      <c r="AI1007" s="7" cm="1">
        <f t="array" ref="AI1007">SQRT(SUMPRODUCT(N1007:T1007/100,(1-($N$4:$T$4/(SUMPRODUCT(N1007:T1007,$N$4:$T$4)/100)))^2))</f>
        <v>0.0194227946756079</v>
      </c>
      <c r="AJ1007" s="7" cm="1">
        <f t="array" ref="AJ1007">SUMPRODUCT(N1007:T1007,$N$3:$T$3)/100</f>
        <v>1.90040239580753</v>
      </c>
      <c r="AK1007" s="7" cm="1">
        <f t="array" ref="AK1007">SUMPRODUCT(N1007:T1007/100,($N$3:$T$3-(SUMPRODUCT(N1007:T1007,$N$3:$T$3)/100))^2)</f>
        <v>3.86203568936469e-6</v>
      </c>
      <c r="AL1007" s="7" cm="1">
        <f t="array" ref="AL1007">SUMPRODUCT(N1007:T1007/100,($N$2:$T$2-(SUMPRODUCT(N1007:T1007,$N$2:$T$2)/100))^2)</f>
        <v>0.980894308399426</v>
      </c>
      <c r="AM1007" s="7" cm="1">
        <f t="array" ref="AM1007">SUMPRODUCT(N1007:T1007,$N$2:$T$2)/100</f>
        <v>10.8207933099011</v>
      </c>
      <c r="AN1007" s="1" cm="1">
        <f t="array" ref="AN1007">SUMPRODUCT(N1007:T1007,$N$1:$T$1)/100</f>
        <v>1106.06293398729</v>
      </c>
      <c r="AO1007" s="1" cm="1">
        <f t="array" ref="AO1007">-8.314*SUMPRODUCT((N1007:T1007/100)*LN(N1007:T1007/100+0.000000000001))</f>
        <v>2.2060812504501</v>
      </c>
      <c r="AP1007" s="1" cm="1">
        <f t="array" ref="AP1007">SUMPRODUCT((N1007:T1007/100)^2)</f>
        <v>0.885440344971351</v>
      </c>
      <c r="AQ1007" s="1" cm="1">
        <f t="array" ref="AQ1007">1/SUMPRODUCT((N1007:T1007/100)^2)</f>
        <v>1.12938156215635</v>
      </c>
      <c r="AR1007" s="1" t="s">
        <v>54</v>
      </c>
      <c r="AS1007" s="6">
        <f t="shared" si="345"/>
        <v>0</v>
      </c>
      <c r="AT1007" s="1">
        <v>949.85</v>
      </c>
      <c r="AU1007" s="1">
        <v>1</v>
      </c>
      <c r="AV1007" s="1">
        <v>0</v>
      </c>
      <c r="AW1007" s="1">
        <v>499.85</v>
      </c>
      <c r="AX1007" s="1">
        <v>0.166666667</v>
      </c>
      <c r="AY1007" s="5">
        <f t="shared" si="346"/>
        <v>0</v>
      </c>
      <c r="AZ1007" s="1">
        <f t="shared" si="347"/>
        <v>0</v>
      </c>
      <c r="BA1007" s="1">
        <f t="shared" si="348"/>
        <v>83.30833349995</v>
      </c>
      <c r="BB1007" s="1">
        <f t="shared" si="349"/>
        <v>450</v>
      </c>
      <c r="BC1007" s="1" t="s">
        <v>51</v>
      </c>
      <c r="BD1007" s="1">
        <v>216</v>
      </c>
      <c r="BE1007" s="1" t="s">
        <v>52</v>
      </c>
      <c r="BF1007" s="1" t="s">
        <v>52</v>
      </c>
      <c r="BG1007" s="1">
        <v>34</v>
      </c>
      <c r="BH1007" s="1">
        <f t="shared" si="350"/>
        <v>0.0535906158171918</v>
      </c>
      <c r="BI1007" s="1">
        <f t="shared" si="351"/>
        <v>0.893061283610279</v>
      </c>
    </row>
    <row r="1008" spans="1:61">
      <c r="A1008" s="1">
        <v>107</v>
      </c>
      <c r="B1008" s="1" t="s">
        <v>53</v>
      </c>
      <c r="C1008" s="1" t="str">
        <f>_xlfn.XLOOKUP(A1008,All!$A:$A,All!$C:$C,"")</f>
        <v>Cu-Ni-Si</v>
      </c>
      <c r="D1008" s="1">
        <v>0</v>
      </c>
      <c r="E1008" s="1" t="s">
        <v>1344</v>
      </c>
      <c r="F1008" s="1">
        <f t="shared" si="330"/>
        <v>95.835</v>
      </c>
      <c r="G1008" s="1">
        <v>0</v>
      </c>
      <c r="H1008" s="1">
        <v>0</v>
      </c>
      <c r="I1008" s="1">
        <v>0</v>
      </c>
      <c r="J1008" s="1">
        <v>3.3</v>
      </c>
      <c r="K1008" s="1">
        <v>0.865</v>
      </c>
      <c r="L1008" s="1">
        <v>0</v>
      </c>
      <c r="M1008" s="1" t="s">
        <v>1345</v>
      </c>
      <c r="N1008" s="1" cm="1">
        <f t="array" ref="N1008">(F1008/$F$4)/SUMPRODUCT($F1008:$L1008/$F$4:$L$4)*100</f>
        <v>94.5444355100919</v>
      </c>
      <c r="O1008" s="1" cm="1">
        <f t="array" ref="O1008">(G1008/$G$4)/SUMPRODUCT($F1008:$L1008/$F$4:$L$4)*100</f>
        <v>0</v>
      </c>
      <c r="P1008" s="1" cm="1">
        <f t="array" ref="P1008">(H1008/$H$4)/SUMPRODUCT($F1008:$L1008/$F$4:$L$4)*100</f>
        <v>0</v>
      </c>
      <c r="Q1008" s="1" cm="1">
        <f t="array" ref="Q1008">(I1008/$I$4)/SUMPRODUCT($F1008:$L1008/$F$4:$L$4)*100</f>
        <v>0</v>
      </c>
      <c r="R1008" s="1" cm="1">
        <f t="array" ref="R1008">(J1008/$J$4)/SUMPRODUCT($F1008:$L1008/$F$4:$L$4)*100</f>
        <v>3.52474477914181</v>
      </c>
      <c r="S1008" s="1" cm="1">
        <f t="array" ref="S1008">(K1008/$K$4)/SUMPRODUCT($F1008:$L1008/$F$4:$L$4)*100</f>
        <v>1.93081971076631</v>
      </c>
      <c r="T1008" s="1" cm="1">
        <f t="array" ref="T1008">(L1008/$L$4)/SUMPRODUCT($F1008:$L1008/$F$4:$L$4)*100</f>
        <v>0</v>
      </c>
      <c r="U1008" s="1">
        <f t="shared" si="331"/>
        <v>100</v>
      </c>
      <c r="V1008" s="1">
        <f t="shared" si="332"/>
        <v>3.8150289017341</v>
      </c>
      <c r="W1008" s="1">
        <f t="shared" si="333"/>
        <v>4.165</v>
      </c>
      <c r="X1008" s="1">
        <f t="shared" si="334"/>
        <v>2.8545</v>
      </c>
      <c r="Y1008" s="1">
        <f t="shared" si="335"/>
        <v>0</v>
      </c>
      <c r="Z1008" s="1">
        <f t="shared" si="336"/>
        <v>0</v>
      </c>
      <c r="AA1008" s="1">
        <f t="shared" si="337"/>
        <v>0</v>
      </c>
      <c r="AB1008" s="1">
        <f t="shared" si="338"/>
        <v>0</v>
      </c>
      <c r="AC1008" s="1">
        <f t="shared" si="339"/>
        <v>0</v>
      </c>
      <c r="AD1008" s="1">
        <f t="shared" si="340"/>
        <v>0</v>
      </c>
      <c r="AE1008" s="1">
        <f t="shared" si="341"/>
        <v>0</v>
      </c>
      <c r="AF1008" s="1">
        <f t="shared" si="342"/>
        <v>0</v>
      </c>
      <c r="AG1008" s="1">
        <f t="shared" si="343"/>
        <v>0</v>
      </c>
      <c r="AH1008" s="7">
        <f t="shared" si="344"/>
        <v>0.0545556448990813</v>
      </c>
      <c r="AI1008" s="7" cm="1">
        <f t="array" ref="AI1008">SQRT(SUMPRODUCT(N1008:T1008/100,(1-($N$4:$T$4/(SUMPRODUCT(N1008:T1008,$N$4:$T$4)/100)))^2))</f>
        <v>0.0190847783411542</v>
      </c>
      <c r="AJ1008" s="7" cm="1">
        <f t="array" ref="AJ1008">SUMPRODUCT(N1008:T1008,$N$3:$T$3)/100</f>
        <v>1.90035247447791</v>
      </c>
      <c r="AK1008" s="7" cm="1">
        <f t="array" ref="AK1008">SUMPRODUCT(N1008:T1008/100,($N$3:$T$3-(SUMPRODUCT(N1008:T1008,$N$3:$T$3)/100))^2)</f>
        <v>3.40050652156094e-6</v>
      </c>
      <c r="AL1008" s="7" cm="1">
        <f t="array" ref="AL1008">SUMPRODUCT(N1008:T1008/100,($N$2:$T$2-(SUMPRODUCT(N1008:T1008,$N$2:$T$2)/100))^2)</f>
        <v>0.95231130081625</v>
      </c>
      <c r="AM1008" s="7" cm="1">
        <f t="array" ref="AM1008">SUMPRODUCT(N1008:T1008,$N$2:$T$2)/100</f>
        <v>10.8295951724549</v>
      </c>
      <c r="AN1008" s="1" cm="1">
        <f t="array" ref="AN1008">SUMPRODUCT(N1008:T1008,$N$1:$T$1)/100</f>
        <v>1104.03468367631</v>
      </c>
      <c r="AO1008" s="1" cm="1">
        <f t="array" ref="AO1008">-8.314*SUMPRODUCT((N1008:T1008/100)*LN(N1008:T1008/100+0.000000000001))</f>
        <v>2.05496262400273</v>
      </c>
      <c r="AP1008" s="1" cm="1">
        <f t="array" ref="AP1008">SUMPRODUCT((N1008:T1008/100)^2)</f>
        <v>0.895480217643549</v>
      </c>
      <c r="AQ1008" s="1" cm="1">
        <f t="array" ref="AQ1008">1/SUMPRODUCT((N1008:T1008/100)^2)</f>
        <v>1.11671925330913</v>
      </c>
      <c r="AR1008" s="1" t="s">
        <v>54</v>
      </c>
      <c r="AS1008" s="6">
        <f t="shared" si="345"/>
        <v>0</v>
      </c>
      <c r="AT1008" s="1">
        <v>899.85</v>
      </c>
      <c r="AU1008" s="1">
        <v>1</v>
      </c>
      <c r="AV1008" s="1">
        <v>0</v>
      </c>
      <c r="AW1008" s="1">
        <v>499.85</v>
      </c>
      <c r="AX1008" s="1">
        <v>4</v>
      </c>
      <c r="AY1008" s="5">
        <f t="shared" si="346"/>
        <v>0</v>
      </c>
      <c r="AZ1008" s="1">
        <f t="shared" si="347"/>
        <v>0</v>
      </c>
      <c r="BA1008" s="1">
        <f t="shared" si="348"/>
        <v>1999.4</v>
      </c>
      <c r="BB1008" s="1">
        <f t="shared" si="349"/>
        <v>400</v>
      </c>
      <c r="BC1008" s="1" t="s">
        <v>51</v>
      </c>
      <c r="BD1008" s="1">
        <v>225</v>
      </c>
      <c r="BE1008" s="1" t="s">
        <v>52</v>
      </c>
      <c r="BF1008" s="1" t="s">
        <v>52</v>
      </c>
      <c r="BG1008" s="1">
        <v>34</v>
      </c>
      <c r="BH1008" s="1">
        <f t="shared" si="350"/>
        <v>0.169338941344278</v>
      </c>
      <c r="BI1008" s="1">
        <f t="shared" si="351"/>
        <v>0.877227261616662</v>
      </c>
    </row>
    <row r="1009" spans="1:61">
      <c r="A1009" s="1">
        <v>293</v>
      </c>
      <c r="B1009" s="1" t="s">
        <v>77</v>
      </c>
      <c r="C1009" s="1" t="str">
        <f>_xlfn.XLOOKUP(A1009,All!$A:$A,All!$C:$C,"")</f>
        <v>Cu-Ni-Si</v>
      </c>
      <c r="D1009" s="1">
        <v>0</v>
      </c>
      <c r="E1009" s="1" t="s">
        <v>1344</v>
      </c>
      <c r="F1009" s="1">
        <f t="shared" si="330"/>
        <v>96.3</v>
      </c>
      <c r="G1009" s="1">
        <v>0</v>
      </c>
      <c r="H1009" s="1">
        <v>0</v>
      </c>
      <c r="I1009" s="1">
        <v>0</v>
      </c>
      <c r="J1009" s="1">
        <v>3</v>
      </c>
      <c r="K1009" s="1">
        <v>0.7</v>
      </c>
      <c r="L1009" s="1">
        <v>0</v>
      </c>
      <c r="M1009" s="1" t="s">
        <v>1345</v>
      </c>
      <c r="N1009" s="1" cm="1">
        <f t="array" ref="N1009">(F1009/$F$4)/SUMPRODUCT($F1009:$L1009/$F$4:$L$4)*100</f>
        <v>95.2221845315416</v>
      </c>
      <c r="O1009" s="1" cm="1">
        <f t="array" ref="O1009">(G1009/$G$4)/SUMPRODUCT($F1009:$L1009/$F$4:$L$4)*100</f>
        <v>0</v>
      </c>
      <c r="P1009" s="1" cm="1">
        <f t="array" ref="P1009">(H1009/$H$4)/SUMPRODUCT($F1009:$L1009/$F$4:$L$4)*100</f>
        <v>0</v>
      </c>
      <c r="Q1009" s="1" cm="1">
        <f t="array" ref="Q1009">(I1009/$I$4)/SUMPRODUCT($F1009:$L1009/$F$4:$L$4)*100</f>
        <v>0</v>
      </c>
      <c r="R1009" s="1" cm="1">
        <f t="array" ref="R1009">(J1009/$J$4)/SUMPRODUCT($F1009:$L1009/$F$4:$L$4)*100</f>
        <v>3.21170034406357</v>
      </c>
      <c r="S1009" s="1" cm="1">
        <f t="array" ref="S1009">(K1009/$K$4)/SUMPRODUCT($F1009:$L1009/$F$4:$L$4)*100</f>
        <v>1.56611512439482</v>
      </c>
      <c r="T1009" s="1" cm="1">
        <f t="array" ref="T1009">(L1009/$L$4)/SUMPRODUCT($F1009:$L1009/$F$4:$L$4)*100</f>
        <v>0</v>
      </c>
      <c r="U1009" s="1">
        <f t="shared" si="331"/>
        <v>100</v>
      </c>
      <c r="V1009" s="1">
        <f t="shared" si="332"/>
        <v>4.28571428571429</v>
      </c>
      <c r="W1009" s="1">
        <f t="shared" si="333"/>
        <v>3.7</v>
      </c>
      <c r="X1009" s="1">
        <f t="shared" si="334"/>
        <v>2.1</v>
      </c>
      <c r="Y1009" s="1">
        <f t="shared" si="335"/>
        <v>0</v>
      </c>
      <c r="Z1009" s="1">
        <f t="shared" si="336"/>
        <v>0</v>
      </c>
      <c r="AA1009" s="1">
        <f t="shared" si="337"/>
        <v>0</v>
      </c>
      <c r="AB1009" s="1">
        <f t="shared" si="338"/>
        <v>0</v>
      </c>
      <c r="AC1009" s="1">
        <f t="shared" si="339"/>
        <v>0</v>
      </c>
      <c r="AD1009" s="1">
        <f t="shared" si="340"/>
        <v>0</v>
      </c>
      <c r="AE1009" s="1">
        <f t="shared" si="341"/>
        <v>0</v>
      </c>
      <c r="AF1009" s="1">
        <f t="shared" si="342"/>
        <v>0</v>
      </c>
      <c r="AG1009" s="1">
        <f t="shared" si="343"/>
        <v>0</v>
      </c>
      <c r="AH1009" s="7">
        <f t="shared" si="344"/>
        <v>0.0477781546845839</v>
      </c>
      <c r="AI1009" s="7" cm="1">
        <f t="array" ref="AI1009">SQRT(SUMPRODUCT(N1009:T1009/100,(1-($N$4:$T$4/(SUMPRODUCT(N1009:T1009,$N$4:$T$4)/100)))^2))</f>
        <v>0.0173191207494797</v>
      </c>
      <c r="AJ1009" s="7" cm="1">
        <f t="array" ref="AJ1009">SUMPRODUCT(N1009:T1009,$N$3:$T$3)/100</f>
        <v>1.90032117003441</v>
      </c>
      <c r="AK1009" s="7" cm="1">
        <f t="array" ref="AK1009">SUMPRODUCT(N1009:T1009/100,($N$3:$T$3-(SUMPRODUCT(N1009:T1009,$N$3:$T$3)/100))^2)</f>
        <v>3.10855015306299e-6</v>
      </c>
      <c r="AL1009" s="7" cm="1">
        <f t="array" ref="AL1009">SUMPRODUCT(N1009:T1009/100,($N$2:$T$2-(SUMPRODUCT(N1009:T1009,$N$2:$T$2)/100))^2)</f>
        <v>0.779421751750682</v>
      </c>
      <c r="AM1009" s="7" cm="1">
        <f t="array" ref="AM1009">SUMPRODUCT(N1009:T1009,$N$2:$T$2)/100</f>
        <v>10.8582549378517</v>
      </c>
      <c r="AN1009" s="1" cm="1">
        <f t="array" ref="AN1009">SUMPRODUCT(N1009:T1009,$N$1:$T$1)/100</f>
        <v>1101.67396573107</v>
      </c>
      <c r="AO1009" s="1" cm="1">
        <f t="array" ref="AO1009">-8.314*SUMPRODUCT((N1009:T1009/100)*LN(N1009:T1009/100+0.000000000001))</f>
        <v>1.84691343800961</v>
      </c>
      <c r="AP1009" s="1" cm="1">
        <f t="array" ref="AP1009">SUMPRODUCT((N1009:T1009/100)^2)</f>
        <v>0.908003216264188</v>
      </c>
      <c r="AQ1009" s="1" cm="1">
        <f t="array" ref="AQ1009">1/SUMPRODUCT((N1009:T1009/100)^2)</f>
        <v>1.10131768488036</v>
      </c>
      <c r="AR1009" s="1" t="s">
        <v>54</v>
      </c>
      <c r="AS1009" s="6">
        <f t="shared" si="345"/>
        <v>0</v>
      </c>
      <c r="AT1009" s="1">
        <v>949.85</v>
      </c>
      <c r="AU1009" s="1">
        <v>3</v>
      </c>
      <c r="AV1009" s="1">
        <v>0</v>
      </c>
      <c r="AW1009" s="1">
        <v>449.85</v>
      </c>
      <c r="AX1009" s="1">
        <v>0.5</v>
      </c>
      <c r="AY1009" s="5">
        <f t="shared" si="346"/>
        <v>0</v>
      </c>
      <c r="AZ1009" s="1">
        <f t="shared" si="347"/>
        <v>0</v>
      </c>
      <c r="BA1009" s="1">
        <f t="shared" si="348"/>
        <v>224.925</v>
      </c>
      <c r="BB1009" s="1">
        <f t="shared" si="349"/>
        <v>500</v>
      </c>
      <c r="BC1009" s="1" t="s">
        <v>51</v>
      </c>
      <c r="BD1009" s="1">
        <v>230</v>
      </c>
      <c r="BE1009" s="1" t="s">
        <v>52</v>
      </c>
      <c r="BF1009" s="1" t="s">
        <v>52</v>
      </c>
      <c r="BG1009" s="1">
        <v>34</v>
      </c>
      <c r="BH1009" s="1">
        <f t="shared" si="350"/>
        <v>0.233643566637104</v>
      </c>
      <c r="BI1009" s="1">
        <f t="shared" si="351"/>
        <v>0.868685024049319</v>
      </c>
    </row>
    <row r="1010" spans="1:61">
      <c r="A1010" s="1">
        <v>15</v>
      </c>
      <c r="B1010" s="1" t="s">
        <v>53</v>
      </c>
      <c r="C1010" s="1" t="str">
        <f>_xlfn.XLOOKUP(A1010,All!$A:$A,All!$C:$C,"")</f>
        <v>Cu-Ni-Si</v>
      </c>
      <c r="D1010" s="1">
        <v>0</v>
      </c>
      <c r="E1010" s="1" t="s">
        <v>1344</v>
      </c>
      <c r="F1010" s="1">
        <f t="shared" si="330"/>
        <v>95.935</v>
      </c>
      <c r="G1010" s="1">
        <v>0</v>
      </c>
      <c r="H1010" s="1">
        <v>0</v>
      </c>
      <c r="I1010" s="1">
        <v>0</v>
      </c>
      <c r="J1010" s="1">
        <v>3.3</v>
      </c>
      <c r="K1010" s="1">
        <v>0.765</v>
      </c>
      <c r="L1010" s="1">
        <v>0</v>
      </c>
      <c r="M1010" s="1" t="s">
        <v>1345</v>
      </c>
      <c r="N1010" s="1" cm="1">
        <f t="array" ref="N1010">(F1010/$F$4)/SUMPRODUCT($F1010:$L1010/$F$4:$L$4)*100</f>
        <v>94.7611259732344</v>
      </c>
      <c r="O1010" s="1" cm="1">
        <f t="array" ref="O1010">(G1010/$G$4)/SUMPRODUCT($F1010:$L1010/$F$4:$L$4)*100</f>
        <v>0</v>
      </c>
      <c r="P1010" s="1" cm="1">
        <f t="array" ref="P1010">(H1010/$H$4)/SUMPRODUCT($F1010:$L1010/$F$4:$L$4)*100</f>
        <v>0</v>
      </c>
      <c r="Q1010" s="1" cm="1">
        <f t="array" ref="Q1010">(I1010/$I$4)/SUMPRODUCT($F1010:$L1010/$F$4:$L$4)*100</f>
        <v>0</v>
      </c>
      <c r="R1010" s="1" cm="1">
        <f t="array" ref="R1010">(J1010/$J$4)/SUMPRODUCT($F1010:$L1010/$F$4:$L$4)*100</f>
        <v>3.52914077585296</v>
      </c>
      <c r="S1010" s="1" cm="1">
        <f t="array" ref="S1010">(K1010/$K$4)/SUMPRODUCT($F1010:$L1010/$F$4:$L$4)*100</f>
        <v>1.70973325091266</v>
      </c>
      <c r="T1010" s="1" cm="1">
        <f t="array" ref="T1010">(L1010/$L$4)/SUMPRODUCT($F1010:$L1010/$F$4:$L$4)*100</f>
        <v>0</v>
      </c>
      <c r="U1010" s="1">
        <f t="shared" si="331"/>
        <v>100</v>
      </c>
      <c r="V1010" s="1">
        <f t="shared" si="332"/>
        <v>4.31372549019608</v>
      </c>
      <c r="W1010" s="1">
        <f t="shared" si="333"/>
        <v>4.065</v>
      </c>
      <c r="X1010" s="1">
        <f t="shared" si="334"/>
        <v>2.5245</v>
      </c>
      <c r="Y1010" s="1">
        <f t="shared" si="335"/>
        <v>0</v>
      </c>
      <c r="Z1010" s="1">
        <f t="shared" si="336"/>
        <v>0</v>
      </c>
      <c r="AA1010" s="1">
        <f t="shared" si="337"/>
        <v>0</v>
      </c>
      <c r="AB1010" s="1">
        <f t="shared" si="338"/>
        <v>0</v>
      </c>
      <c r="AC1010" s="1">
        <f t="shared" si="339"/>
        <v>0</v>
      </c>
      <c r="AD1010" s="1">
        <f t="shared" si="340"/>
        <v>0</v>
      </c>
      <c r="AE1010" s="1">
        <f t="shared" si="341"/>
        <v>0</v>
      </c>
      <c r="AF1010" s="1">
        <f t="shared" si="342"/>
        <v>0</v>
      </c>
      <c r="AG1010" s="1">
        <f t="shared" si="343"/>
        <v>0</v>
      </c>
      <c r="AH1010" s="7">
        <f t="shared" si="344"/>
        <v>0.0523887402676561</v>
      </c>
      <c r="AI1010" s="7" cm="1">
        <f t="array" ref="AI1010">SQRT(SUMPRODUCT(N1010:T1010/100,(1-($N$4:$T$4/(SUMPRODUCT(N1010:T1010,$N$4:$T$4)/100)))^2))</f>
        <v>0.0180794750782352</v>
      </c>
      <c r="AJ1010" s="7" cm="1">
        <f t="array" ref="AJ1010">SUMPRODUCT(N1010:T1010,$N$3:$T$3)/100</f>
        <v>1.90035291407759</v>
      </c>
      <c r="AK1010" s="7" cm="1">
        <f t="array" ref="AK1010">SUMPRODUCT(N1010:T1010/100,($N$3:$T$3-(SUMPRODUCT(N1010:T1010,$N$3:$T$3)/100))^2)</f>
        <v>3.40459242969508e-6</v>
      </c>
      <c r="AL1010" s="7" cm="1">
        <f t="array" ref="AL1010">SUMPRODUCT(N1010:T1010/100,($N$2:$T$2-(SUMPRODUCT(N1010:T1010,$N$2:$T$2)/100))^2)</f>
        <v>0.849044152012419</v>
      </c>
      <c r="AM1010" s="7" cm="1">
        <f t="array" ref="AM1010">SUMPRODUCT(N1010:T1010,$N$2:$T$2)/100</f>
        <v>10.8450272646776</v>
      </c>
      <c r="AN1010" s="1" cm="1">
        <f t="array" ref="AN1010">SUMPRODUCT(N1010:T1010,$N$1:$T$1)/100</f>
        <v>1103.32275098746</v>
      </c>
      <c r="AO1010" s="1" cm="1">
        <f t="array" ref="AO1010">-8.314*SUMPRODUCT((N1010:T1010/100)*LN(N1010:T1010/100+0.000000000001))</f>
        <v>1.98352567017513</v>
      </c>
      <c r="AP1010" s="1" cm="1">
        <f t="array" ref="AP1010">SUMPRODUCT((N1010:T1010/100)^2)</f>
        <v>0.899504901812026</v>
      </c>
      <c r="AQ1010" s="1" cm="1">
        <f t="array" ref="AQ1010">1/SUMPRODUCT((N1010:T1010/100)^2)</f>
        <v>1.11172267987148</v>
      </c>
      <c r="AR1010" s="1" t="s">
        <v>50</v>
      </c>
      <c r="AS1010" s="6">
        <f t="shared" si="345"/>
        <v>1</v>
      </c>
      <c r="AT1010" s="1">
        <v>899.85</v>
      </c>
      <c r="AU1010" s="1">
        <v>1</v>
      </c>
      <c r="AV1010" s="1">
        <v>60</v>
      </c>
      <c r="AW1010" s="1">
        <v>499.85</v>
      </c>
      <c r="AX1010" s="1">
        <v>0.5</v>
      </c>
      <c r="AY1010" s="5">
        <f t="shared" si="346"/>
        <v>299.91</v>
      </c>
      <c r="AZ1010" s="1">
        <f t="shared" si="347"/>
        <v>0.3</v>
      </c>
      <c r="BA1010" s="1">
        <f t="shared" si="348"/>
        <v>249.925</v>
      </c>
      <c r="BB1010" s="1">
        <f t="shared" si="349"/>
        <v>400</v>
      </c>
      <c r="BC1010" s="1" t="s">
        <v>51</v>
      </c>
      <c r="BD1010" s="1">
        <v>246</v>
      </c>
      <c r="BE1010" s="1" t="s">
        <v>52</v>
      </c>
      <c r="BF1010" s="1" t="s">
        <v>52</v>
      </c>
      <c r="BG1010" s="1">
        <v>34</v>
      </c>
      <c r="BH1010" s="1">
        <f t="shared" si="350"/>
        <v>0.439418367574146</v>
      </c>
      <c r="BI1010" s="1">
        <f t="shared" si="351"/>
        <v>0.842644918243032</v>
      </c>
    </row>
    <row r="1011" spans="1:61">
      <c r="A1011" s="1">
        <v>151</v>
      </c>
      <c r="B1011" s="1" t="s">
        <v>60</v>
      </c>
      <c r="C1011" s="1" t="str">
        <f>_xlfn.XLOOKUP(A1011,All!$A:$A,All!$C:$C,"")</f>
        <v>Cu-Ni-Si</v>
      </c>
      <c r="D1011" s="1">
        <v>0</v>
      </c>
      <c r="E1011" s="1" t="s">
        <v>1344</v>
      </c>
      <c r="F1011" s="1">
        <f t="shared" si="330"/>
        <v>94.93</v>
      </c>
      <c r="G1011" s="1">
        <v>0</v>
      </c>
      <c r="H1011" s="1">
        <v>0</v>
      </c>
      <c r="I1011" s="1">
        <v>0</v>
      </c>
      <c r="J1011" s="1">
        <v>4.1</v>
      </c>
      <c r="K1011" s="1">
        <v>0.97</v>
      </c>
      <c r="L1011" s="1">
        <v>0</v>
      </c>
      <c r="M1011" s="1" t="s">
        <v>1345</v>
      </c>
      <c r="N1011" s="1" cm="1">
        <f t="array" ref="N1011">(F1011/$F$4)/SUMPRODUCT($F1011:$L1011/$F$4:$L$4)*100</f>
        <v>93.4683800619352</v>
      </c>
      <c r="O1011" s="1" cm="1">
        <f t="array" ref="O1011">(G1011/$G$4)/SUMPRODUCT($F1011:$L1011/$F$4:$L$4)*100</f>
        <v>0</v>
      </c>
      <c r="P1011" s="1" cm="1">
        <f t="array" ref="P1011">(H1011/$H$4)/SUMPRODUCT($F1011:$L1011/$F$4:$L$4)*100</f>
        <v>0</v>
      </c>
      <c r="Q1011" s="1" cm="1">
        <f t="array" ref="Q1011">(I1011/$I$4)/SUMPRODUCT($F1011:$L1011/$F$4:$L$4)*100</f>
        <v>0</v>
      </c>
      <c r="R1011" s="1" cm="1">
        <f t="array" ref="R1011">(J1011/$J$4)/SUMPRODUCT($F1011:$L1011/$F$4:$L$4)*100</f>
        <v>4.37065978190263</v>
      </c>
      <c r="S1011" s="1" cm="1">
        <f t="array" ref="S1011">(K1011/$K$4)/SUMPRODUCT($F1011:$L1011/$F$4:$L$4)*100</f>
        <v>2.16096015616213</v>
      </c>
      <c r="T1011" s="1" cm="1">
        <f t="array" ref="T1011">(L1011/$L$4)/SUMPRODUCT($F1011:$L1011/$F$4:$L$4)*100</f>
        <v>0</v>
      </c>
      <c r="U1011" s="1">
        <f t="shared" si="331"/>
        <v>100</v>
      </c>
      <c r="V1011" s="1">
        <f t="shared" si="332"/>
        <v>4.22680412371134</v>
      </c>
      <c r="W1011" s="1">
        <f t="shared" si="333"/>
        <v>5.07</v>
      </c>
      <c r="X1011" s="1">
        <f t="shared" si="334"/>
        <v>3.977</v>
      </c>
      <c r="Y1011" s="1">
        <f t="shared" si="335"/>
        <v>0</v>
      </c>
      <c r="Z1011" s="1">
        <f t="shared" si="336"/>
        <v>0</v>
      </c>
      <c r="AA1011" s="1">
        <f t="shared" si="337"/>
        <v>0</v>
      </c>
      <c r="AB1011" s="1">
        <f t="shared" si="338"/>
        <v>0</v>
      </c>
      <c r="AC1011" s="1">
        <f t="shared" si="339"/>
        <v>0</v>
      </c>
      <c r="AD1011" s="1">
        <f t="shared" si="340"/>
        <v>0</v>
      </c>
      <c r="AE1011" s="1">
        <f t="shared" si="341"/>
        <v>0</v>
      </c>
      <c r="AF1011" s="1">
        <f t="shared" si="342"/>
        <v>0</v>
      </c>
      <c r="AG1011" s="1">
        <f t="shared" si="343"/>
        <v>0</v>
      </c>
      <c r="AH1011" s="7">
        <f t="shared" si="344"/>
        <v>0.0653161993806475</v>
      </c>
      <c r="AI1011" s="7" cm="1">
        <f t="array" ref="AI1011">SQRT(SUMPRODUCT(N1011:T1011/100,(1-($N$4:$T$4/(SUMPRODUCT(N1011:T1011,$N$4:$T$4)/100)))^2))</f>
        <v>0.0202330357678209</v>
      </c>
      <c r="AJ1011" s="7" cm="1">
        <f t="array" ref="AJ1011">SUMPRODUCT(N1011:T1011,$N$3:$T$3)/100</f>
        <v>1.90043706597819</v>
      </c>
      <c r="AK1011" s="7" cm="1">
        <f t="array" ref="AK1011">SUMPRODUCT(N1011:T1011/100,($N$3:$T$3-(SUMPRODUCT(N1011:T1011,$N$3:$T$3)/100))^2)</f>
        <v>4.17963311261123e-6</v>
      </c>
      <c r="AL1011" s="7" cm="1">
        <f t="array" ref="AL1011">SUMPRODUCT(N1011:T1011/100,($N$2:$T$2-(SUMPRODUCT(N1011:T1011,$N$2:$T$2)/100))^2)</f>
        <v>1.06456228823984</v>
      </c>
      <c r="AM1011" s="7" cm="1">
        <f t="array" ref="AM1011">SUMPRODUCT(N1011:T1011,$N$2:$T$2)/100</f>
        <v>10.8050261912496</v>
      </c>
      <c r="AN1011" s="1" cm="1">
        <f t="array" ref="AN1011">SUMPRODUCT(N1011:T1011,$N$1:$T$1)/100</f>
        <v>1107.92582026258</v>
      </c>
      <c r="AO1011" s="1" cm="1">
        <f t="array" ref="AO1011">-8.314*SUMPRODUCT((N1011:T1011/100)*LN(N1011:T1011/100+0.000000000001))</f>
        <v>2.35130297529331</v>
      </c>
      <c r="AP1011" s="1" cm="1">
        <f t="array" ref="AP1011">SUMPRODUCT((N1011:T1011/100)^2)</f>
        <v>0.876011048712804</v>
      </c>
      <c r="AQ1011" s="1" cm="1">
        <f t="array" ref="AQ1011">1/SUMPRODUCT((N1011:T1011/100)^2)</f>
        <v>1.14153811355391</v>
      </c>
      <c r="AR1011" s="1" t="s">
        <v>54</v>
      </c>
      <c r="AS1011" s="6">
        <f t="shared" si="345"/>
        <v>0</v>
      </c>
      <c r="AT1011" s="1">
        <v>899.85</v>
      </c>
      <c r="AU1011" s="1">
        <v>3</v>
      </c>
      <c r="AV1011" s="1">
        <v>0</v>
      </c>
      <c r="AW1011" s="1">
        <v>449.85</v>
      </c>
      <c r="AX1011" s="1">
        <v>8</v>
      </c>
      <c r="AY1011" s="5">
        <f t="shared" si="346"/>
        <v>0</v>
      </c>
      <c r="AZ1011" s="1">
        <f t="shared" si="347"/>
        <v>0</v>
      </c>
      <c r="BA1011" s="1">
        <f t="shared" si="348"/>
        <v>3598.8</v>
      </c>
      <c r="BB1011" s="1">
        <f t="shared" si="349"/>
        <v>450</v>
      </c>
      <c r="BC1011" s="1" t="s">
        <v>51</v>
      </c>
      <c r="BD1011" s="1">
        <v>268</v>
      </c>
      <c r="BE1011" s="1" t="s">
        <v>52</v>
      </c>
      <c r="BF1011" s="1" t="s">
        <v>52</v>
      </c>
      <c r="BG1011" s="1">
        <v>34</v>
      </c>
      <c r="BH1011" s="1">
        <f t="shared" si="350"/>
        <v>0.722358718862579</v>
      </c>
      <c r="BI1011" s="1">
        <f t="shared" si="351"/>
        <v>0.81033471544061</v>
      </c>
    </row>
    <row r="1012" spans="1:61">
      <c r="A1012" s="1">
        <v>1052</v>
      </c>
      <c r="B1012" s="1" t="s">
        <v>100</v>
      </c>
      <c r="C1012" s="1" t="str">
        <f>_xlfn.XLOOKUP(A1012,All!$A:$A,All!$C:$C,"")</f>
        <v>Cu-Ni-Si</v>
      </c>
      <c r="D1012" s="1">
        <v>0</v>
      </c>
      <c r="E1012" s="1" t="s">
        <v>1344</v>
      </c>
      <c r="F1012" s="1">
        <f t="shared" si="330"/>
        <v>92.62</v>
      </c>
      <c r="G1012" s="1">
        <v>0</v>
      </c>
      <c r="H1012" s="1">
        <v>0</v>
      </c>
      <c r="I1012" s="1">
        <v>0</v>
      </c>
      <c r="J1012" s="1">
        <v>5.94</v>
      </c>
      <c r="K1012" s="1">
        <v>1.44</v>
      </c>
      <c r="L1012" s="1">
        <v>0</v>
      </c>
      <c r="M1012" s="1" t="s">
        <v>1345</v>
      </c>
      <c r="N1012" s="1" cm="1">
        <f t="array" ref="N1012">(F1012/$F$4)/SUMPRODUCT($F1012:$L1012/$F$4:$L$4)*100</f>
        <v>90.5293736152847</v>
      </c>
      <c r="O1012" s="1" cm="1">
        <f t="array" ref="O1012">(G1012/$G$4)/SUMPRODUCT($F1012:$L1012/$F$4:$L$4)*100</f>
        <v>0</v>
      </c>
      <c r="P1012" s="1" cm="1">
        <f t="array" ref="P1012">(H1012/$H$4)/SUMPRODUCT($F1012:$L1012/$F$4:$L$4)*100</f>
        <v>0</v>
      </c>
      <c r="Q1012" s="1" cm="1">
        <f t="array" ref="Q1012">(I1012/$I$4)/SUMPRODUCT($F1012:$L1012/$F$4:$L$4)*100</f>
        <v>0</v>
      </c>
      <c r="R1012" s="1" cm="1">
        <f t="array" ref="R1012">(J1012/$J$4)/SUMPRODUCT($F1012:$L1012/$F$4:$L$4)*100</f>
        <v>6.2859814319243</v>
      </c>
      <c r="S1012" s="1" cm="1">
        <f t="array" ref="S1012">(K1012/$K$4)/SUMPRODUCT($F1012:$L1012/$F$4:$L$4)*100</f>
        <v>3.184644952791</v>
      </c>
      <c r="T1012" s="1" cm="1">
        <f t="array" ref="T1012">(L1012/$L$4)/SUMPRODUCT($F1012:$L1012/$F$4:$L$4)*100</f>
        <v>0</v>
      </c>
      <c r="U1012" s="1">
        <f t="shared" si="331"/>
        <v>100</v>
      </c>
      <c r="V1012" s="1">
        <f t="shared" si="332"/>
        <v>4.125</v>
      </c>
      <c r="W1012" s="1">
        <f t="shared" si="333"/>
        <v>7.38</v>
      </c>
      <c r="X1012" s="1">
        <f t="shared" si="334"/>
        <v>8.5536</v>
      </c>
      <c r="Y1012" s="1">
        <f t="shared" si="335"/>
        <v>0</v>
      </c>
      <c r="Z1012" s="1">
        <f t="shared" si="336"/>
        <v>0</v>
      </c>
      <c r="AA1012" s="1">
        <f t="shared" si="337"/>
        <v>0</v>
      </c>
      <c r="AB1012" s="1">
        <f t="shared" si="338"/>
        <v>0</v>
      </c>
      <c r="AC1012" s="1">
        <f t="shared" si="339"/>
        <v>0</v>
      </c>
      <c r="AD1012" s="1">
        <f t="shared" si="340"/>
        <v>0</v>
      </c>
      <c r="AE1012" s="1">
        <f t="shared" si="341"/>
        <v>0</v>
      </c>
      <c r="AF1012" s="1">
        <f t="shared" si="342"/>
        <v>0</v>
      </c>
      <c r="AG1012" s="1">
        <f t="shared" si="343"/>
        <v>0</v>
      </c>
      <c r="AH1012" s="7">
        <f t="shared" si="344"/>
        <v>0.094706263847153</v>
      </c>
      <c r="AI1012" s="7" cm="1">
        <f t="array" ref="AI1012">SQRT(SUMPRODUCT(N1012:T1012/100,(1-($N$4:$T$4/(SUMPRODUCT(N1012:T1012,$N$4:$T$4)/100)))^2))</f>
        <v>0.0243326476209368</v>
      </c>
      <c r="AJ1012" s="7" cm="1">
        <f t="array" ref="AJ1012">SUMPRODUCT(N1012:T1012,$N$3:$T$3)/100</f>
        <v>1.90062859814319</v>
      </c>
      <c r="AK1012" s="7" cm="1">
        <f t="array" ref="AK1012">SUMPRODUCT(N1012:T1012/100,($N$3:$T$3-(SUMPRODUCT(N1012:T1012,$N$3:$T$3)/100))^2)</f>
        <v>5.89084580629934e-6</v>
      </c>
      <c r="AL1012" s="7" cm="1">
        <f t="array" ref="AL1012">SUMPRODUCT(N1012:T1012/100,($N$2:$T$2-(SUMPRODUCT(N1012:T1012,$N$2:$T$2)/100))^2)</f>
        <v>1.54166279724471</v>
      </c>
      <c r="AM1012" s="7" cm="1">
        <f t="array" ref="AM1012">SUMPRODUCT(N1012:T1012,$N$2:$T$2)/100</f>
        <v>10.7142150389854</v>
      </c>
      <c r="AN1012" s="1" cm="1">
        <f t="array" ref="AN1012">SUMPRODUCT(N1012:T1012,$N$1:$T$1)/100</f>
        <v>1118.39160157306</v>
      </c>
      <c r="AO1012" s="1" cm="1">
        <f t="array" ref="AO1012">-8.314*SUMPRODUCT((N1012:T1012/100)*LN(N1012:T1012/100+0.000000000001))</f>
        <v>3.10748871540773</v>
      </c>
      <c r="AP1012" s="1" cm="1">
        <f t="array" ref="AP1012">SUMPRODUCT((N1012:T1012/100)^2)</f>
        <v>0.824522301321364</v>
      </c>
      <c r="AQ1012" s="1" cm="1">
        <f t="array" ref="AQ1012">1/SUMPRODUCT((N1012:T1012/100)^2)</f>
        <v>1.21282347172104</v>
      </c>
      <c r="AR1012" s="1" t="s">
        <v>54</v>
      </c>
      <c r="AS1012" s="6">
        <f t="shared" si="345"/>
        <v>0</v>
      </c>
      <c r="AT1012" s="1">
        <v>979.85</v>
      </c>
      <c r="AU1012" s="1">
        <v>2</v>
      </c>
      <c r="AV1012" s="1">
        <v>0</v>
      </c>
      <c r="AW1012" s="1">
        <v>499.85</v>
      </c>
      <c r="AX1012" s="1">
        <v>3</v>
      </c>
      <c r="AY1012" s="5">
        <f t="shared" si="346"/>
        <v>0</v>
      </c>
      <c r="AZ1012" s="1">
        <f t="shared" si="347"/>
        <v>0</v>
      </c>
      <c r="BA1012" s="1">
        <f t="shared" si="348"/>
        <v>1499.55</v>
      </c>
      <c r="BB1012" s="1">
        <f t="shared" si="349"/>
        <v>480</v>
      </c>
      <c r="BC1012" s="1" t="s">
        <v>51</v>
      </c>
      <c r="BD1012" s="1">
        <v>278</v>
      </c>
      <c r="BE1012" s="1" t="s">
        <v>52</v>
      </c>
      <c r="BF1012" s="1" t="s">
        <v>52</v>
      </c>
      <c r="BG1012" s="1">
        <v>34</v>
      </c>
      <c r="BH1012" s="1">
        <f t="shared" si="350"/>
        <v>0.85096796944823</v>
      </c>
      <c r="BI1012" s="1">
        <f t="shared" si="351"/>
        <v>0.79710536729945</v>
      </c>
    </row>
    <row r="1013" spans="1:61">
      <c r="A1013" s="1">
        <v>36</v>
      </c>
      <c r="B1013" s="1" t="s">
        <v>53</v>
      </c>
      <c r="C1013" s="1" t="str">
        <f>_xlfn.XLOOKUP(A1013,All!$A:$A,All!$C:$C,"")</f>
        <v>Cu-Ni-Si</v>
      </c>
      <c r="D1013" s="1">
        <v>0</v>
      </c>
      <c r="E1013" s="1" t="s">
        <v>1344</v>
      </c>
      <c r="F1013" s="1">
        <f t="shared" si="330"/>
        <v>96.295</v>
      </c>
      <c r="G1013" s="1">
        <v>0</v>
      </c>
      <c r="H1013" s="1">
        <v>0</v>
      </c>
      <c r="I1013" s="1">
        <v>0</v>
      </c>
      <c r="J1013" s="1">
        <v>3.3</v>
      </c>
      <c r="K1013" s="1">
        <v>0.405</v>
      </c>
      <c r="L1013" s="1">
        <v>0</v>
      </c>
      <c r="M1013" s="1" t="s">
        <v>1345</v>
      </c>
      <c r="N1013" s="1" cm="1">
        <f t="array" ref="N1013">(F1013/$F$4)/SUMPRODUCT($F1013:$L1013/$F$4:$L$4)*100</f>
        <v>95.5457072039018</v>
      </c>
      <c r="O1013" s="1" cm="1">
        <f t="array" ref="O1013">(G1013/$G$4)/SUMPRODUCT($F1013:$L1013/$F$4:$L$4)*100</f>
        <v>0</v>
      </c>
      <c r="P1013" s="1" cm="1">
        <f t="array" ref="P1013">(H1013/$H$4)/SUMPRODUCT($F1013:$L1013/$F$4:$L$4)*100</f>
        <v>0</v>
      </c>
      <c r="Q1013" s="1" cm="1">
        <f t="array" ref="Q1013">(I1013/$I$4)/SUMPRODUCT($F1013:$L1013/$F$4:$L$4)*100</f>
        <v>0</v>
      </c>
      <c r="R1013" s="1" cm="1">
        <f t="array" ref="R1013">(J1013/$J$4)/SUMPRODUCT($F1013:$L1013/$F$4:$L$4)*100</f>
        <v>3.54505756545054</v>
      </c>
      <c r="S1013" s="1" cm="1">
        <f t="array" ref="S1013">(K1013/$K$4)/SUMPRODUCT($F1013:$L1013/$F$4:$L$4)*100</f>
        <v>0.90923523064766</v>
      </c>
      <c r="T1013" s="1" cm="1">
        <f t="array" ref="T1013">(L1013/$L$4)/SUMPRODUCT($F1013:$L1013/$F$4:$L$4)*100</f>
        <v>0</v>
      </c>
      <c r="U1013" s="1">
        <f t="shared" si="331"/>
        <v>100</v>
      </c>
      <c r="V1013" s="1">
        <f t="shared" si="332"/>
        <v>8.14814814814815</v>
      </c>
      <c r="W1013" s="1">
        <f t="shared" si="333"/>
        <v>3.705</v>
      </c>
      <c r="X1013" s="1">
        <f t="shared" si="334"/>
        <v>1.3365</v>
      </c>
      <c r="Y1013" s="1">
        <f t="shared" si="335"/>
        <v>0</v>
      </c>
      <c r="Z1013" s="1">
        <f t="shared" si="336"/>
        <v>0</v>
      </c>
      <c r="AA1013" s="1">
        <f t="shared" si="337"/>
        <v>0</v>
      </c>
      <c r="AB1013" s="1">
        <f t="shared" si="338"/>
        <v>0</v>
      </c>
      <c r="AC1013" s="1">
        <f t="shared" si="339"/>
        <v>0</v>
      </c>
      <c r="AD1013" s="1">
        <f t="shared" si="340"/>
        <v>0</v>
      </c>
      <c r="AE1013" s="1">
        <f t="shared" si="341"/>
        <v>0</v>
      </c>
      <c r="AF1013" s="1">
        <f t="shared" si="342"/>
        <v>0</v>
      </c>
      <c r="AG1013" s="1">
        <f t="shared" si="343"/>
        <v>0</v>
      </c>
      <c r="AH1013" s="7">
        <f t="shared" si="344"/>
        <v>0.0445429279609822</v>
      </c>
      <c r="AI1013" s="7" cm="1">
        <f t="array" ref="AI1013">SQRT(SUMPRODUCT(N1013:T1013/100,(1-($N$4:$T$4/(SUMPRODUCT(N1013:T1013,$N$4:$T$4)/100)))^2))</f>
        <v>0.0138029450662868</v>
      </c>
      <c r="AJ1013" s="7" cm="1">
        <f t="array" ref="AJ1013">SUMPRODUCT(N1013:T1013,$N$3:$T$3)/100</f>
        <v>1.90035450575654</v>
      </c>
      <c r="AK1013" s="7" cm="1">
        <f t="array" ref="AK1013">SUMPRODUCT(N1013:T1013/100,($N$3:$T$3-(SUMPRODUCT(N1013:T1013,$N$3:$T$3)/100))^2)</f>
        <v>3.41938323402697e-6</v>
      </c>
      <c r="AL1013" s="7" cm="1">
        <f t="array" ref="AL1013">SUMPRODUCT(N1013:T1013/100,($N$2:$T$2-(SUMPRODUCT(N1013:T1013,$N$2:$T$2)/100))^2)</f>
        <v>0.471155614978379</v>
      </c>
      <c r="AM1013" s="7" cm="1">
        <f t="array" ref="AM1013">SUMPRODUCT(N1013:T1013,$N$2:$T$2)/100</f>
        <v>10.9009029582002</v>
      </c>
      <c r="AN1013" s="1" cm="1">
        <f t="array" ref="AN1013">SUMPRODUCT(N1013:T1013,$N$1:$T$1)/100</f>
        <v>1100.74502321362</v>
      </c>
      <c r="AO1013" s="1" cm="1">
        <f t="array" ref="AO1013">-8.314*SUMPRODUCT((N1013:T1013/100)*LN(N1013:T1013/100+0.000000000001))</f>
        <v>1.70157739028586</v>
      </c>
      <c r="AP1013" s="1" cm="1">
        <f t="array" ref="AP1013">SUMPRODUCT((N1013:T1013/100)^2)</f>
        <v>0.914237630694074</v>
      </c>
      <c r="AQ1013" s="1" cm="1">
        <f t="array" ref="AQ1013">1/SUMPRODUCT((N1013:T1013/100)^2)</f>
        <v>1.09380752490008</v>
      </c>
      <c r="AR1013" s="1" t="s">
        <v>54</v>
      </c>
      <c r="AS1013" s="6">
        <f t="shared" si="345"/>
        <v>0</v>
      </c>
      <c r="AT1013" s="1">
        <v>899.85</v>
      </c>
      <c r="AU1013" s="1">
        <v>1</v>
      </c>
      <c r="AV1013" s="1">
        <v>0</v>
      </c>
      <c r="AW1013" s="1">
        <v>499.85</v>
      </c>
      <c r="AX1013" s="1">
        <v>1</v>
      </c>
      <c r="AY1013" s="5">
        <f t="shared" si="346"/>
        <v>0</v>
      </c>
      <c r="AZ1013" s="1">
        <f t="shared" si="347"/>
        <v>0</v>
      </c>
      <c r="BA1013" s="1">
        <f t="shared" si="348"/>
        <v>499.85</v>
      </c>
      <c r="BB1013" s="1">
        <f t="shared" si="349"/>
        <v>400</v>
      </c>
      <c r="BC1013" s="1" t="s">
        <v>51</v>
      </c>
      <c r="BD1013" s="1">
        <v>132</v>
      </c>
      <c r="BE1013" s="1" t="s">
        <v>52</v>
      </c>
      <c r="BF1013" s="1" t="s">
        <v>52</v>
      </c>
      <c r="BG1013" s="1">
        <v>33</v>
      </c>
      <c r="BH1013" s="1">
        <f t="shared" si="350"/>
        <v>-1.02672708910228</v>
      </c>
      <c r="BI1013" s="1">
        <f t="shared" si="351"/>
        <v>1.07283135226429</v>
      </c>
    </row>
    <row r="1014" spans="1:61">
      <c r="A1014" s="1">
        <v>249</v>
      </c>
      <c r="B1014" s="1" t="s">
        <v>65</v>
      </c>
      <c r="C1014" s="1" t="str">
        <f>_xlfn.XLOOKUP(A1014,All!$A:$A,All!$C:$C,"")</f>
        <v>Cu-Ni-Si</v>
      </c>
      <c r="D1014" s="1">
        <v>0</v>
      </c>
      <c r="E1014" s="1" t="s">
        <v>1344</v>
      </c>
      <c r="F1014" s="1">
        <f t="shared" si="330"/>
        <v>93.89</v>
      </c>
      <c r="G1014" s="1">
        <v>0</v>
      </c>
      <c r="H1014" s="1">
        <v>0</v>
      </c>
      <c r="I1014" s="1">
        <v>0</v>
      </c>
      <c r="J1014" s="1">
        <v>2.3</v>
      </c>
      <c r="K1014" s="1">
        <v>3.81</v>
      </c>
      <c r="L1014" s="1">
        <v>0</v>
      </c>
      <c r="M1014" s="1" t="s">
        <v>1345</v>
      </c>
      <c r="N1014" s="1" cm="1">
        <f t="array" ref="N1014">(F1014/$F$4)/SUMPRODUCT($F1014:$L1014/$F$4:$L$4)*100</f>
        <v>89.4183667266651</v>
      </c>
      <c r="O1014" s="1" cm="1">
        <f t="array" ref="O1014">(G1014/$G$4)/SUMPRODUCT($F1014:$L1014/$F$4:$L$4)*100</f>
        <v>0</v>
      </c>
      <c r="P1014" s="1" cm="1">
        <f t="array" ref="P1014">(H1014/$H$4)/SUMPRODUCT($F1014:$L1014/$F$4:$L$4)*100</f>
        <v>0</v>
      </c>
      <c r="Q1014" s="1" cm="1">
        <f t="array" ref="Q1014">(I1014/$I$4)/SUMPRODUCT($F1014:$L1014/$F$4:$L$4)*100</f>
        <v>0</v>
      </c>
      <c r="R1014" s="1" cm="1">
        <f t="array" ref="R1014">(J1014/$J$4)/SUMPRODUCT($F1014:$L1014/$F$4:$L$4)*100</f>
        <v>2.3715765095474</v>
      </c>
      <c r="S1014" s="1" cm="1">
        <f t="array" ref="S1014">(K1014/$K$4)/SUMPRODUCT($F1014:$L1014/$F$4:$L$4)*100</f>
        <v>8.21005676378753</v>
      </c>
      <c r="T1014" s="1" cm="1">
        <f t="array" ref="T1014">(L1014/$L$4)/SUMPRODUCT($F1014:$L1014/$F$4:$L$4)*100</f>
        <v>0</v>
      </c>
      <c r="U1014" s="1">
        <f t="shared" si="331"/>
        <v>100</v>
      </c>
      <c r="V1014" s="1">
        <f t="shared" si="332"/>
        <v>0.603674540682415</v>
      </c>
      <c r="W1014" s="1">
        <f t="shared" si="333"/>
        <v>6.11</v>
      </c>
      <c r="X1014" s="1">
        <f t="shared" si="334"/>
        <v>8.763</v>
      </c>
      <c r="Y1014" s="1">
        <f t="shared" si="335"/>
        <v>0</v>
      </c>
      <c r="Z1014" s="1">
        <f t="shared" si="336"/>
        <v>0</v>
      </c>
      <c r="AA1014" s="1">
        <f t="shared" si="337"/>
        <v>0</v>
      </c>
      <c r="AB1014" s="1">
        <f t="shared" si="338"/>
        <v>0</v>
      </c>
      <c r="AC1014" s="1">
        <f t="shared" si="339"/>
        <v>0</v>
      </c>
      <c r="AD1014" s="1">
        <f t="shared" si="340"/>
        <v>0</v>
      </c>
      <c r="AE1014" s="1">
        <f t="shared" si="341"/>
        <v>0</v>
      </c>
      <c r="AF1014" s="1">
        <f t="shared" si="342"/>
        <v>0</v>
      </c>
      <c r="AG1014" s="1">
        <f t="shared" si="343"/>
        <v>0</v>
      </c>
      <c r="AH1014" s="7">
        <f t="shared" si="344"/>
        <v>0.105816332733349</v>
      </c>
      <c r="AI1014" s="7" cm="1">
        <f t="array" ref="AI1014">SQRT(SUMPRODUCT(N1014:T1014/100,(1-($N$4:$T$4/(SUMPRODUCT(N1014:T1014,$N$4:$T$4)/100)))^2))</f>
        <v>0.0369783476591404</v>
      </c>
      <c r="AJ1014" s="7" cm="1">
        <f t="array" ref="AJ1014">SUMPRODUCT(N1014:T1014,$N$3:$T$3)/100</f>
        <v>1.90023715765095</v>
      </c>
      <c r="AK1014" s="7" cm="1">
        <f t="array" ref="AK1014">SUMPRODUCT(N1014:T1014/100,($N$3:$T$3-(SUMPRODUCT(N1014:T1014,$N$3:$T$3)/100))^2)</f>
        <v>2.31533275814103e-6</v>
      </c>
      <c r="AL1014" s="7" cm="1">
        <f t="array" ref="AL1014">SUMPRODUCT(N1014:T1014/100,($N$2:$T$2-(SUMPRODUCT(N1014:T1014,$N$2:$T$2)/100))^2)</f>
        <v>3.68853739585242</v>
      </c>
      <c r="AM1014" s="7" cm="1">
        <f t="array" ref="AM1014">SUMPRODUCT(N1014:T1014,$N$2:$T$2)/100</f>
        <v>10.4015802614394</v>
      </c>
      <c r="AN1014" s="1" cm="1">
        <f t="array" ref="AN1014">SUMPRODUCT(N1014:T1014,$N$1:$T$1)/100</f>
        <v>1120.44613004462</v>
      </c>
      <c r="AO1014" s="1" cm="1">
        <f t="array" ref="AO1014">-8.314*SUMPRODUCT((N1014:T1014/100)*LN(N1014:T1014/100+0.000000000001))</f>
        <v>3.27555194182165</v>
      </c>
      <c r="AP1014" s="1" cm="1">
        <f t="array" ref="AP1014">SUMPRODUCT((N1014:T1014/100)^2)</f>
        <v>0.806867371526961</v>
      </c>
      <c r="AQ1014" s="1" cm="1">
        <f t="array" ref="AQ1014">1/SUMPRODUCT((N1014:T1014/100)^2)</f>
        <v>1.23936105894026</v>
      </c>
      <c r="AR1014" s="1" t="s">
        <v>54</v>
      </c>
      <c r="AS1014" s="6">
        <f t="shared" si="345"/>
        <v>0</v>
      </c>
      <c r="AT1014" s="1">
        <v>949.85</v>
      </c>
      <c r="AU1014" s="1">
        <v>1</v>
      </c>
      <c r="AV1014" s="1">
        <v>0</v>
      </c>
      <c r="AW1014" s="1">
        <v>499.85</v>
      </c>
      <c r="AX1014" s="1">
        <v>0.166666667</v>
      </c>
      <c r="AY1014" s="5">
        <f t="shared" si="346"/>
        <v>0</v>
      </c>
      <c r="AZ1014" s="1">
        <f t="shared" si="347"/>
        <v>0</v>
      </c>
      <c r="BA1014" s="1">
        <f t="shared" si="348"/>
        <v>83.30833349995</v>
      </c>
      <c r="BB1014" s="1">
        <f t="shared" si="349"/>
        <v>450</v>
      </c>
      <c r="BC1014" s="1" t="s">
        <v>51</v>
      </c>
      <c r="BD1014" s="1">
        <v>138</v>
      </c>
      <c r="BE1014" s="1" t="s">
        <v>52</v>
      </c>
      <c r="BF1014" s="1" t="s">
        <v>52</v>
      </c>
      <c r="BG1014" s="1">
        <v>33</v>
      </c>
      <c r="BH1014" s="1">
        <f t="shared" si="350"/>
        <v>-0.949561538750888</v>
      </c>
      <c r="BI1014" s="1">
        <f t="shared" si="351"/>
        <v>1.05954037695122</v>
      </c>
    </row>
    <row r="1015" spans="1:61">
      <c r="A1015" s="1">
        <v>22</v>
      </c>
      <c r="B1015" s="1" t="s">
        <v>1347</v>
      </c>
      <c r="C1015" s="1" t="str">
        <f>_xlfn.XLOOKUP(A1015,All!$A:$A,All!$C:$C,"")</f>
        <v>Cu-Ni-Si</v>
      </c>
      <c r="D1015" s="1">
        <v>0</v>
      </c>
      <c r="E1015" s="1" t="s">
        <v>1344</v>
      </c>
      <c r="F1015" s="1">
        <f t="shared" si="330"/>
        <v>96.6</v>
      </c>
      <c r="G1015" s="1">
        <v>0</v>
      </c>
      <c r="H1015" s="1">
        <v>0</v>
      </c>
      <c r="I1015" s="1">
        <v>0</v>
      </c>
      <c r="J1015" s="1">
        <v>2.8</v>
      </c>
      <c r="K1015" s="1">
        <v>0.6</v>
      </c>
      <c r="L1015" s="1">
        <v>0</v>
      </c>
      <c r="M1015" s="1" t="s">
        <v>1345</v>
      </c>
      <c r="N1015" s="1" cm="1">
        <f t="array" ref="N1015">(F1015/$F$4)/SUMPRODUCT($F1015:$L1015/$F$4:$L$4)*100</f>
        <v>95.6538918382656</v>
      </c>
      <c r="O1015" s="1" cm="1">
        <f t="array" ref="O1015">(G1015/$G$4)/SUMPRODUCT($F1015:$L1015/$F$4:$L$4)*100</f>
        <v>0</v>
      </c>
      <c r="P1015" s="1" cm="1">
        <f t="array" ref="P1015">(H1015/$H$4)/SUMPRODUCT($F1015:$L1015/$F$4:$L$4)*100</f>
        <v>0</v>
      </c>
      <c r="Q1015" s="1" cm="1">
        <f t="array" ref="Q1015">(I1015/$I$4)/SUMPRODUCT($F1015:$L1015/$F$4:$L$4)*100</f>
        <v>0</v>
      </c>
      <c r="R1015" s="1" cm="1">
        <f t="array" ref="R1015">(J1015/$J$4)/SUMPRODUCT($F1015:$L1015/$F$4:$L$4)*100</f>
        <v>3.00182561866594</v>
      </c>
      <c r="S1015" s="1" cm="1">
        <f t="array" ref="S1015">(K1015/$K$4)/SUMPRODUCT($F1015:$L1015/$F$4:$L$4)*100</f>
        <v>1.34428254306844</v>
      </c>
      <c r="T1015" s="1" cm="1">
        <f t="array" ref="T1015">(L1015/$L$4)/SUMPRODUCT($F1015:$L1015/$F$4:$L$4)*100</f>
        <v>0</v>
      </c>
      <c r="U1015" s="1">
        <f t="shared" si="331"/>
        <v>100</v>
      </c>
      <c r="V1015" s="1">
        <f t="shared" si="332"/>
        <v>4.66666666666667</v>
      </c>
      <c r="W1015" s="1">
        <f t="shared" si="333"/>
        <v>3.4</v>
      </c>
      <c r="X1015" s="1">
        <f t="shared" si="334"/>
        <v>1.68</v>
      </c>
      <c r="Y1015" s="1">
        <f t="shared" si="335"/>
        <v>0</v>
      </c>
      <c r="Z1015" s="1">
        <f t="shared" si="336"/>
        <v>0</v>
      </c>
      <c r="AA1015" s="1">
        <f t="shared" si="337"/>
        <v>0</v>
      </c>
      <c r="AB1015" s="1">
        <f t="shared" si="338"/>
        <v>0</v>
      </c>
      <c r="AC1015" s="1">
        <f t="shared" si="339"/>
        <v>0</v>
      </c>
      <c r="AD1015" s="1">
        <f t="shared" si="340"/>
        <v>0</v>
      </c>
      <c r="AE1015" s="1">
        <f t="shared" si="341"/>
        <v>0</v>
      </c>
      <c r="AF1015" s="1">
        <f t="shared" si="342"/>
        <v>0</v>
      </c>
      <c r="AG1015" s="1">
        <f t="shared" si="343"/>
        <v>0</v>
      </c>
      <c r="AH1015" s="7">
        <f t="shared" si="344"/>
        <v>0.0434610816173439</v>
      </c>
      <c r="AI1015" s="7" cm="1">
        <f t="array" ref="AI1015">SQRT(SUMPRODUCT(N1015:T1015/100,(1-($N$4:$T$4/(SUMPRODUCT(N1015:T1015,$N$4:$T$4)/100)))^2))</f>
        <v>0.01613797766313</v>
      </c>
      <c r="AJ1015" s="7" cm="1">
        <f t="array" ref="AJ1015">SUMPRODUCT(N1015:T1015,$N$3:$T$3)/100</f>
        <v>1.90030018256187</v>
      </c>
      <c r="AK1015" s="7" cm="1">
        <f t="array" ref="AK1015">SUMPRODUCT(N1015:T1015/100,($N$3:$T$3-(SUMPRODUCT(N1015:T1015,$N$3:$T$3)/100))^2)</f>
        <v>2.91171604821716e-6</v>
      </c>
      <c r="AL1015" s="7" cm="1">
        <f t="array" ref="AL1015">SUMPRODUCT(N1015:T1015/100,($N$2:$T$2-(SUMPRODUCT(N1015:T1015,$N$2:$T$2)/100))^2)</f>
        <v>0.673311415876163</v>
      </c>
      <c r="AM1015" s="7" cm="1">
        <f t="array" ref="AM1015">SUMPRODUCT(N1015:T1015,$N$2:$T$2)/100</f>
        <v>10.8758819657986</v>
      </c>
      <c r="AN1015" s="1" cm="1">
        <f t="array" ref="AN1015">SUMPRODUCT(N1015:T1015,$N$1:$T$1)/100</f>
        <v>1100.16595956677</v>
      </c>
      <c r="AO1015" s="1" cm="1">
        <f t="array" ref="AO1015">-8.314*SUMPRODUCT((N1015:T1015/100)*LN(N1015:T1015/100+0.000000000001))</f>
        <v>1.70997739062783</v>
      </c>
      <c r="AP1015" s="1" cm="1">
        <f t="array" ref="AP1015">SUMPRODUCT((N1015:T1015/100)^2)</f>
        <v>0.916048507640709</v>
      </c>
      <c r="AQ1015" s="1" cm="1">
        <f t="array" ref="AQ1015">1/SUMPRODUCT((N1015:T1015/100)^2)</f>
        <v>1.09164524766872</v>
      </c>
      <c r="AR1015" s="1" t="s">
        <v>54</v>
      </c>
      <c r="AS1015" s="6">
        <f t="shared" si="345"/>
        <v>0</v>
      </c>
      <c r="AT1015" s="1">
        <v>899.85</v>
      </c>
      <c r="AU1015" s="1">
        <v>1.5</v>
      </c>
      <c r="AV1015" s="1">
        <v>0</v>
      </c>
      <c r="AW1015" s="1">
        <v>499.85</v>
      </c>
      <c r="AX1015" s="1">
        <v>0.5</v>
      </c>
      <c r="AY1015" s="5">
        <f t="shared" si="346"/>
        <v>0</v>
      </c>
      <c r="AZ1015" s="1">
        <f t="shared" si="347"/>
        <v>0</v>
      </c>
      <c r="BA1015" s="1">
        <f t="shared" si="348"/>
        <v>249.925</v>
      </c>
      <c r="BB1015" s="1">
        <f t="shared" si="349"/>
        <v>400</v>
      </c>
      <c r="BC1015" s="1" t="s">
        <v>51</v>
      </c>
      <c r="BD1015" s="1">
        <v>157</v>
      </c>
      <c r="BE1015" s="1" t="s">
        <v>52</v>
      </c>
      <c r="BF1015" s="1" t="s">
        <v>52</v>
      </c>
      <c r="BG1015" s="1">
        <v>33</v>
      </c>
      <c r="BH1015" s="1">
        <f t="shared" si="350"/>
        <v>-0.705203962638151</v>
      </c>
      <c r="BI1015" s="1">
        <f t="shared" si="351"/>
        <v>1.01850275153181</v>
      </c>
    </row>
    <row r="1016" spans="1:61">
      <c r="A1016" s="1">
        <v>235</v>
      </c>
      <c r="B1016" s="1" t="s">
        <v>65</v>
      </c>
      <c r="C1016" s="1" t="str">
        <f>_xlfn.XLOOKUP(A1016,All!$A:$A,All!$C:$C,"")</f>
        <v>Cu-Ni-Si</v>
      </c>
      <c r="D1016" s="1">
        <v>0</v>
      </c>
      <c r="E1016" s="1" t="s">
        <v>1344</v>
      </c>
      <c r="F1016" s="1">
        <f t="shared" si="330"/>
        <v>95.51</v>
      </c>
      <c r="G1016" s="1">
        <v>0</v>
      </c>
      <c r="H1016" s="1">
        <v>0</v>
      </c>
      <c r="I1016" s="1">
        <v>0</v>
      </c>
      <c r="J1016" s="1">
        <v>3.78</v>
      </c>
      <c r="K1016" s="1">
        <v>0.71</v>
      </c>
      <c r="L1016" s="1">
        <v>0</v>
      </c>
      <c r="M1016" s="1" t="s">
        <v>1345</v>
      </c>
      <c r="N1016" s="1" cm="1">
        <f t="array" ref="N1016">(F1016/$F$4)/SUMPRODUCT($F1016:$L1016/$F$4:$L$4)*100</f>
        <v>94.3690633553265</v>
      </c>
      <c r="O1016" s="1" cm="1">
        <f t="array" ref="O1016">(G1016/$G$4)/SUMPRODUCT($F1016:$L1016/$F$4:$L$4)*100</f>
        <v>0</v>
      </c>
      <c r="P1016" s="1" cm="1">
        <f t="array" ref="P1016">(H1016/$H$4)/SUMPRODUCT($F1016:$L1016/$F$4:$L$4)*100</f>
        <v>0</v>
      </c>
      <c r="Q1016" s="1" cm="1">
        <f t="array" ref="Q1016">(I1016/$I$4)/SUMPRODUCT($F1016:$L1016/$F$4:$L$4)*100</f>
        <v>0</v>
      </c>
      <c r="R1016" s="1" cm="1">
        <f t="array" ref="R1016">(J1016/$J$4)/SUMPRODUCT($F1016:$L1016/$F$4:$L$4)*100</f>
        <v>4.04365885836552</v>
      </c>
      <c r="S1016" s="1" cm="1">
        <f t="array" ref="S1016">(K1016/$K$4)/SUMPRODUCT($F1016:$L1016/$F$4:$L$4)*100</f>
        <v>1.58727778630794</v>
      </c>
      <c r="T1016" s="1" cm="1">
        <f t="array" ref="T1016">(L1016/$L$4)/SUMPRODUCT($F1016:$L1016/$F$4:$L$4)*100</f>
        <v>0</v>
      </c>
      <c r="U1016" s="1">
        <f t="shared" si="331"/>
        <v>100</v>
      </c>
      <c r="V1016" s="1">
        <f t="shared" si="332"/>
        <v>5.32394366197183</v>
      </c>
      <c r="W1016" s="1">
        <f t="shared" si="333"/>
        <v>4.49</v>
      </c>
      <c r="X1016" s="1">
        <f t="shared" si="334"/>
        <v>2.6838</v>
      </c>
      <c r="Y1016" s="1">
        <f t="shared" si="335"/>
        <v>0</v>
      </c>
      <c r="Z1016" s="1">
        <f t="shared" si="336"/>
        <v>0</v>
      </c>
      <c r="AA1016" s="1">
        <f t="shared" si="337"/>
        <v>0</v>
      </c>
      <c r="AB1016" s="1">
        <f t="shared" si="338"/>
        <v>0</v>
      </c>
      <c r="AC1016" s="1">
        <f t="shared" si="339"/>
        <v>0</v>
      </c>
      <c r="AD1016" s="1">
        <f t="shared" si="340"/>
        <v>0</v>
      </c>
      <c r="AE1016" s="1">
        <f t="shared" si="341"/>
        <v>0</v>
      </c>
      <c r="AF1016" s="1">
        <f t="shared" si="342"/>
        <v>0</v>
      </c>
      <c r="AG1016" s="1">
        <f t="shared" si="343"/>
        <v>0</v>
      </c>
      <c r="AH1016" s="7">
        <f t="shared" si="344"/>
        <v>0.0563093664467345</v>
      </c>
      <c r="AI1016" s="7" cm="1">
        <f t="array" ref="AI1016">SQRT(SUMPRODUCT(N1016:T1016/100,(1-($N$4:$T$4/(SUMPRODUCT(N1016:T1016,$N$4:$T$4)/100)))^2))</f>
        <v>0.0176122370769359</v>
      </c>
      <c r="AJ1016" s="7" cm="1">
        <f t="array" ref="AJ1016">SUMPRODUCT(N1016:T1016,$N$3:$T$3)/100</f>
        <v>1.90040436588584</v>
      </c>
      <c r="AK1016" s="7" cm="1">
        <f t="array" ref="AK1016">SUMPRODUCT(N1016:T1016/100,($N$3:$T$3-(SUMPRODUCT(N1016:T1016,$N$3:$T$3)/100))^2)</f>
        <v>3.88014708873714e-6</v>
      </c>
      <c r="AL1016" s="7" cm="1">
        <f t="array" ref="AL1016">SUMPRODUCT(N1016:T1016/100,($N$2:$T$2-(SUMPRODUCT(N1016:T1016,$N$2:$T$2)/100))^2)</f>
        <v>0.795236503567014</v>
      </c>
      <c r="AM1016" s="7" cm="1">
        <f t="array" ref="AM1016">SUMPRODUCT(N1016:T1016,$N$2:$T$2)/100</f>
        <v>10.8484539663748</v>
      </c>
      <c r="AN1016" s="1" cm="1">
        <f t="array" ref="AN1016">SUMPRODUCT(N1016:T1016,$N$1:$T$1)/100</f>
        <v>1104.82507925216</v>
      </c>
      <c r="AO1016" s="1" cm="1">
        <f t="array" ref="AO1016">-8.314*SUMPRODUCT((N1016:T1016/100)*LN(N1016:T1016/100+0.000000000001))</f>
        <v>2.07998038898237</v>
      </c>
      <c r="AP1016" s="1" cm="1">
        <f t="array" ref="AP1016">SUMPRODUCT((N1016:T1016/100)^2)</f>
        <v>0.892439074629538</v>
      </c>
      <c r="AQ1016" s="1" cm="1">
        <f t="array" ref="AQ1016">1/SUMPRODUCT((N1016:T1016/100)^2)</f>
        <v>1.12052467045452</v>
      </c>
      <c r="AR1016" s="1" t="s">
        <v>54</v>
      </c>
      <c r="AS1016" s="6">
        <f t="shared" si="345"/>
        <v>0</v>
      </c>
      <c r="AT1016" s="1">
        <v>949.85</v>
      </c>
      <c r="AU1016" s="1">
        <v>1</v>
      </c>
      <c r="AV1016" s="1">
        <v>0</v>
      </c>
      <c r="AW1016" s="1">
        <v>499.85</v>
      </c>
      <c r="AX1016" s="1">
        <v>0.083333333</v>
      </c>
      <c r="AY1016" s="5">
        <f t="shared" si="346"/>
        <v>0</v>
      </c>
      <c r="AZ1016" s="1">
        <f t="shared" si="347"/>
        <v>0</v>
      </c>
      <c r="BA1016" s="1">
        <f t="shared" si="348"/>
        <v>41.65416650005</v>
      </c>
      <c r="BB1016" s="1">
        <f t="shared" si="349"/>
        <v>450</v>
      </c>
      <c r="BC1016" s="1" t="s">
        <v>51</v>
      </c>
      <c r="BD1016" s="1">
        <v>185</v>
      </c>
      <c r="BE1016" s="1" t="s">
        <v>52</v>
      </c>
      <c r="BF1016" s="1" t="s">
        <v>52</v>
      </c>
      <c r="BG1016" s="1">
        <v>33</v>
      </c>
      <c r="BH1016" s="1">
        <f t="shared" si="350"/>
        <v>-0.345098060998327</v>
      </c>
      <c r="BI1016" s="1">
        <f t="shared" si="351"/>
        <v>0.961279319724471</v>
      </c>
    </row>
    <row r="1017" spans="1:61">
      <c r="A1017" s="1">
        <v>138</v>
      </c>
      <c r="B1017" s="1" t="s">
        <v>53</v>
      </c>
      <c r="C1017" s="1" t="str">
        <f>_xlfn.XLOOKUP(A1017,All!$A:$A,All!$C:$C,"")</f>
        <v>Cu-Ni-Si</v>
      </c>
      <c r="D1017" s="1">
        <v>0</v>
      </c>
      <c r="E1017" s="1" t="s">
        <v>1344</v>
      </c>
      <c r="F1017" s="1">
        <f t="shared" si="330"/>
        <v>95.835</v>
      </c>
      <c r="G1017" s="1">
        <v>0</v>
      </c>
      <c r="H1017" s="1">
        <v>0</v>
      </c>
      <c r="I1017" s="1">
        <v>0</v>
      </c>
      <c r="J1017" s="1">
        <v>3.3</v>
      </c>
      <c r="K1017" s="1">
        <v>0.865</v>
      </c>
      <c r="L1017" s="1">
        <v>0</v>
      </c>
      <c r="M1017" s="1" t="s">
        <v>1345</v>
      </c>
      <c r="N1017" s="1" cm="1">
        <f t="array" ref="N1017">(F1017/$F$4)/SUMPRODUCT($F1017:$L1017/$F$4:$L$4)*100</f>
        <v>94.5444355100919</v>
      </c>
      <c r="O1017" s="1" cm="1">
        <f t="array" ref="O1017">(G1017/$G$4)/SUMPRODUCT($F1017:$L1017/$F$4:$L$4)*100</f>
        <v>0</v>
      </c>
      <c r="P1017" s="1" cm="1">
        <f t="array" ref="P1017">(H1017/$H$4)/SUMPRODUCT($F1017:$L1017/$F$4:$L$4)*100</f>
        <v>0</v>
      </c>
      <c r="Q1017" s="1" cm="1">
        <f t="array" ref="Q1017">(I1017/$I$4)/SUMPRODUCT($F1017:$L1017/$F$4:$L$4)*100</f>
        <v>0</v>
      </c>
      <c r="R1017" s="1" cm="1">
        <f t="array" ref="R1017">(J1017/$J$4)/SUMPRODUCT($F1017:$L1017/$F$4:$L$4)*100</f>
        <v>3.52474477914181</v>
      </c>
      <c r="S1017" s="1" cm="1">
        <f t="array" ref="S1017">(K1017/$K$4)/SUMPRODUCT($F1017:$L1017/$F$4:$L$4)*100</f>
        <v>1.93081971076631</v>
      </c>
      <c r="T1017" s="1" cm="1">
        <f t="array" ref="T1017">(L1017/$L$4)/SUMPRODUCT($F1017:$L1017/$F$4:$L$4)*100</f>
        <v>0</v>
      </c>
      <c r="U1017" s="1">
        <f t="shared" si="331"/>
        <v>100</v>
      </c>
      <c r="V1017" s="1">
        <f t="shared" si="332"/>
        <v>3.8150289017341</v>
      </c>
      <c r="W1017" s="1">
        <f t="shared" si="333"/>
        <v>4.165</v>
      </c>
      <c r="X1017" s="1">
        <f t="shared" si="334"/>
        <v>2.8545</v>
      </c>
      <c r="Y1017" s="1">
        <f t="shared" si="335"/>
        <v>0</v>
      </c>
      <c r="Z1017" s="1">
        <f t="shared" si="336"/>
        <v>0</v>
      </c>
      <c r="AA1017" s="1">
        <f t="shared" si="337"/>
        <v>0</v>
      </c>
      <c r="AB1017" s="1">
        <f t="shared" si="338"/>
        <v>0</v>
      </c>
      <c r="AC1017" s="1">
        <f t="shared" si="339"/>
        <v>0</v>
      </c>
      <c r="AD1017" s="1">
        <f t="shared" si="340"/>
        <v>0</v>
      </c>
      <c r="AE1017" s="1">
        <f t="shared" si="341"/>
        <v>0</v>
      </c>
      <c r="AF1017" s="1">
        <f t="shared" si="342"/>
        <v>0</v>
      </c>
      <c r="AG1017" s="1">
        <f t="shared" si="343"/>
        <v>0</v>
      </c>
      <c r="AH1017" s="7">
        <f t="shared" si="344"/>
        <v>0.0545556448990813</v>
      </c>
      <c r="AI1017" s="7" cm="1">
        <f t="array" ref="AI1017">SQRT(SUMPRODUCT(N1017:T1017/100,(1-($N$4:$T$4/(SUMPRODUCT(N1017:T1017,$N$4:$T$4)/100)))^2))</f>
        <v>0.0190847783411542</v>
      </c>
      <c r="AJ1017" s="7" cm="1">
        <f t="array" ref="AJ1017">SUMPRODUCT(N1017:T1017,$N$3:$T$3)/100</f>
        <v>1.90035247447791</v>
      </c>
      <c r="AK1017" s="7" cm="1">
        <f t="array" ref="AK1017">SUMPRODUCT(N1017:T1017/100,($N$3:$T$3-(SUMPRODUCT(N1017:T1017,$N$3:$T$3)/100))^2)</f>
        <v>3.40050652156094e-6</v>
      </c>
      <c r="AL1017" s="7" cm="1">
        <f t="array" ref="AL1017">SUMPRODUCT(N1017:T1017/100,($N$2:$T$2-(SUMPRODUCT(N1017:T1017,$N$2:$T$2)/100))^2)</f>
        <v>0.95231130081625</v>
      </c>
      <c r="AM1017" s="7" cm="1">
        <f t="array" ref="AM1017">SUMPRODUCT(N1017:T1017,$N$2:$T$2)/100</f>
        <v>10.8295951724549</v>
      </c>
      <c r="AN1017" s="1" cm="1">
        <f t="array" ref="AN1017">SUMPRODUCT(N1017:T1017,$N$1:$T$1)/100</f>
        <v>1104.03468367631</v>
      </c>
      <c r="AO1017" s="1" cm="1">
        <f t="array" ref="AO1017">-8.314*SUMPRODUCT((N1017:T1017/100)*LN(N1017:T1017/100+0.000000000001))</f>
        <v>2.05496262400273</v>
      </c>
      <c r="AP1017" s="1" cm="1">
        <f t="array" ref="AP1017">SUMPRODUCT((N1017:T1017/100)^2)</f>
        <v>0.895480217643549</v>
      </c>
      <c r="AQ1017" s="1" cm="1">
        <f t="array" ref="AQ1017">1/SUMPRODUCT((N1017:T1017/100)^2)</f>
        <v>1.11671925330913</v>
      </c>
      <c r="AR1017" s="1" t="s">
        <v>54</v>
      </c>
      <c r="AS1017" s="6">
        <f t="shared" si="345"/>
        <v>0</v>
      </c>
      <c r="AT1017" s="1">
        <v>899.85</v>
      </c>
      <c r="AU1017" s="1">
        <v>1</v>
      </c>
      <c r="AV1017" s="1">
        <v>0</v>
      </c>
      <c r="AW1017" s="1">
        <v>499.85</v>
      </c>
      <c r="AX1017" s="1">
        <v>8</v>
      </c>
      <c r="AY1017" s="5">
        <f t="shared" si="346"/>
        <v>0</v>
      </c>
      <c r="AZ1017" s="1">
        <f t="shared" si="347"/>
        <v>0</v>
      </c>
      <c r="BA1017" s="1">
        <f t="shared" si="348"/>
        <v>3998.8</v>
      </c>
      <c r="BB1017" s="1">
        <f t="shared" si="349"/>
        <v>400</v>
      </c>
      <c r="BC1017" s="1" t="s">
        <v>51</v>
      </c>
      <c r="BD1017" s="1">
        <v>197</v>
      </c>
      <c r="BE1017" s="1" t="s">
        <v>52</v>
      </c>
      <c r="BF1017" s="1" t="s">
        <v>52</v>
      </c>
      <c r="BG1017" s="1">
        <v>33</v>
      </c>
      <c r="BH1017" s="1">
        <f t="shared" si="350"/>
        <v>-0.190766960295546</v>
      </c>
      <c r="BI1017" s="1">
        <f t="shared" si="351"/>
        <v>0.938094690126679</v>
      </c>
    </row>
    <row r="1018" spans="1:61">
      <c r="A1018" s="1">
        <v>80</v>
      </c>
      <c r="B1018" s="1" t="s">
        <v>53</v>
      </c>
      <c r="C1018" s="1" t="str">
        <f>_xlfn.XLOOKUP(A1018,All!$A:$A,All!$C:$C,"")</f>
        <v>Cu-Ni-Si</v>
      </c>
      <c r="D1018" s="1">
        <v>0</v>
      </c>
      <c r="E1018" s="1" t="s">
        <v>1344</v>
      </c>
      <c r="F1018" s="1">
        <f t="shared" si="330"/>
        <v>95.935</v>
      </c>
      <c r="G1018" s="1">
        <v>0</v>
      </c>
      <c r="H1018" s="1">
        <v>0</v>
      </c>
      <c r="I1018" s="1">
        <v>0</v>
      </c>
      <c r="J1018" s="1">
        <v>3.3</v>
      </c>
      <c r="K1018" s="1">
        <v>0.765</v>
      </c>
      <c r="L1018" s="1">
        <v>0</v>
      </c>
      <c r="M1018" s="1" t="s">
        <v>1345</v>
      </c>
      <c r="N1018" s="1" cm="1">
        <f t="array" ref="N1018">(F1018/$F$4)/SUMPRODUCT($F1018:$L1018/$F$4:$L$4)*100</f>
        <v>94.7611259732344</v>
      </c>
      <c r="O1018" s="1" cm="1">
        <f t="array" ref="O1018">(G1018/$G$4)/SUMPRODUCT($F1018:$L1018/$F$4:$L$4)*100</f>
        <v>0</v>
      </c>
      <c r="P1018" s="1" cm="1">
        <f t="array" ref="P1018">(H1018/$H$4)/SUMPRODUCT($F1018:$L1018/$F$4:$L$4)*100</f>
        <v>0</v>
      </c>
      <c r="Q1018" s="1" cm="1">
        <f t="array" ref="Q1018">(I1018/$I$4)/SUMPRODUCT($F1018:$L1018/$F$4:$L$4)*100</f>
        <v>0</v>
      </c>
      <c r="R1018" s="1" cm="1">
        <f t="array" ref="R1018">(J1018/$J$4)/SUMPRODUCT($F1018:$L1018/$F$4:$L$4)*100</f>
        <v>3.52914077585296</v>
      </c>
      <c r="S1018" s="1" cm="1">
        <f t="array" ref="S1018">(K1018/$K$4)/SUMPRODUCT($F1018:$L1018/$F$4:$L$4)*100</f>
        <v>1.70973325091266</v>
      </c>
      <c r="T1018" s="1" cm="1">
        <f t="array" ref="T1018">(L1018/$L$4)/SUMPRODUCT($F1018:$L1018/$F$4:$L$4)*100</f>
        <v>0</v>
      </c>
      <c r="U1018" s="1">
        <f t="shared" si="331"/>
        <v>100</v>
      </c>
      <c r="V1018" s="1">
        <f t="shared" si="332"/>
        <v>4.31372549019608</v>
      </c>
      <c r="W1018" s="1">
        <f t="shared" si="333"/>
        <v>4.065</v>
      </c>
      <c r="X1018" s="1">
        <f t="shared" si="334"/>
        <v>2.5245</v>
      </c>
      <c r="Y1018" s="1">
        <f t="shared" si="335"/>
        <v>0</v>
      </c>
      <c r="Z1018" s="1">
        <f t="shared" si="336"/>
        <v>0</v>
      </c>
      <c r="AA1018" s="1">
        <f t="shared" si="337"/>
        <v>0</v>
      </c>
      <c r="AB1018" s="1">
        <f t="shared" si="338"/>
        <v>0</v>
      </c>
      <c r="AC1018" s="1">
        <f t="shared" si="339"/>
        <v>0</v>
      </c>
      <c r="AD1018" s="1">
        <f t="shared" si="340"/>
        <v>0</v>
      </c>
      <c r="AE1018" s="1">
        <f t="shared" si="341"/>
        <v>0</v>
      </c>
      <c r="AF1018" s="1">
        <f t="shared" si="342"/>
        <v>0</v>
      </c>
      <c r="AG1018" s="1">
        <f t="shared" si="343"/>
        <v>0</v>
      </c>
      <c r="AH1018" s="7">
        <f t="shared" si="344"/>
        <v>0.0523887402676561</v>
      </c>
      <c r="AI1018" s="7" cm="1">
        <f t="array" ref="AI1018">SQRT(SUMPRODUCT(N1018:T1018/100,(1-($N$4:$T$4/(SUMPRODUCT(N1018:T1018,$N$4:$T$4)/100)))^2))</f>
        <v>0.0180794750782352</v>
      </c>
      <c r="AJ1018" s="7" cm="1">
        <f t="array" ref="AJ1018">SUMPRODUCT(N1018:T1018,$N$3:$T$3)/100</f>
        <v>1.90035291407759</v>
      </c>
      <c r="AK1018" s="7" cm="1">
        <f t="array" ref="AK1018">SUMPRODUCT(N1018:T1018/100,($N$3:$T$3-(SUMPRODUCT(N1018:T1018,$N$3:$T$3)/100))^2)</f>
        <v>3.40459242969508e-6</v>
      </c>
      <c r="AL1018" s="7" cm="1">
        <f t="array" ref="AL1018">SUMPRODUCT(N1018:T1018/100,($N$2:$T$2-(SUMPRODUCT(N1018:T1018,$N$2:$T$2)/100))^2)</f>
        <v>0.849044152012419</v>
      </c>
      <c r="AM1018" s="7" cm="1">
        <f t="array" ref="AM1018">SUMPRODUCT(N1018:T1018,$N$2:$T$2)/100</f>
        <v>10.8450272646776</v>
      </c>
      <c r="AN1018" s="1" cm="1">
        <f t="array" ref="AN1018">SUMPRODUCT(N1018:T1018,$N$1:$T$1)/100</f>
        <v>1103.32275098746</v>
      </c>
      <c r="AO1018" s="1" cm="1">
        <f t="array" ref="AO1018">-8.314*SUMPRODUCT((N1018:T1018/100)*LN(N1018:T1018/100+0.000000000001))</f>
        <v>1.98352567017513</v>
      </c>
      <c r="AP1018" s="1" cm="1">
        <f t="array" ref="AP1018">SUMPRODUCT((N1018:T1018/100)^2)</f>
        <v>0.899504901812026</v>
      </c>
      <c r="AQ1018" s="1" cm="1">
        <f t="array" ref="AQ1018">1/SUMPRODUCT((N1018:T1018/100)^2)</f>
        <v>1.11172267987148</v>
      </c>
      <c r="AR1018" s="1" t="s">
        <v>54</v>
      </c>
      <c r="AS1018" s="6">
        <f t="shared" si="345"/>
        <v>0</v>
      </c>
      <c r="AT1018" s="1">
        <v>899.85</v>
      </c>
      <c r="AU1018" s="1">
        <v>1</v>
      </c>
      <c r="AV1018" s="1">
        <v>0</v>
      </c>
      <c r="AW1018" s="1">
        <v>449.85</v>
      </c>
      <c r="AX1018" s="1">
        <v>2</v>
      </c>
      <c r="AY1018" s="5">
        <f t="shared" si="346"/>
        <v>0</v>
      </c>
      <c r="AZ1018" s="1">
        <f t="shared" si="347"/>
        <v>0</v>
      </c>
      <c r="BA1018" s="1">
        <f t="shared" si="348"/>
        <v>899.7</v>
      </c>
      <c r="BB1018" s="1">
        <f t="shared" si="349"/>
        <v>450</v>
      </c>
      <c r="BC1018" s="1" t="s">
        <v>51</v>
      </c>
      <c r="BD1018" s="1">
        <v>199</v>
      </c>
      <c r="BE1018" s="1" t="s">
        <v>52</v>
      </c>
      <c r="BF1018" s="1" t="s">
        <v>52</v>
      </c>
      <c r="BG1018" s="1">
        <v>33</v>
      </c>
      <c r="BH1018" s="1">
        <f t="shared" si="350"/>
        <v>-0.165045110178415</v>
      </c>
      <c r="BI1018" s="1">
        <f t="shared" si="351"/>
        <v>0.934315649073268</v>
      </c>
    </row>
    <row r="1019" spans="1:61">
      <c r="A1019" s="1">
        <v>449</v>
      </c>
      <c r="B1019" s="1" t="s">
        <v>65</v>
      </c>
      <c r="C1019" s="1" t="str">
        <f>_xlfn.XLOOKUP(A1019,All!$A:$A,All!$C:$C,"")</f>
        <v>Cu-Ni-Si</v>
      </c>
      <c r="D1019" s="1">
        <v>0</v>
      </c>
      <c r="E1019" s="1" t="s">
        <v>1344</v>
      </c>
      <c r="F1019" s="1">
        <f t="shared" si="330"/>
        <v>97.94</v>
      </c>
      <c r="G1019" s="1">
        <v>0</v>
      </c>
      <c r="H1019" s="1">
        <v>0</v>
      </c>
      <c r="I1019" s="1">
        <v>0</v>
      </c>
      <c r="J1019" s="1">
        <v>1.39</v>
      </c>
      <c r="K1019" s="1">
        <v>0.67</v>
      </c>
      <c r="L1019" s="1">
        <v>0</v>
      </c>
      <c r="M1019" s="1" t="s">
        <v>1345</v>
      </c>
      <c r="N1019" s="1" cm="1">
        <f t="array" ref="N1019">(F1019/$F$4)/SUMPRODUCT($F1019:$L1019/$F$4:$L$4)*100</f>
        <v>97.007856942468</v>
      </c>
      <c r="O1019" s="1" cm="1">
        <f t="array" ref="O1019">(G1019/$G$4)/SUMPRODUCT($F1019:$L1019/$F$4:$L$4)*100</f>
        <v>0</v>
      </c>
      <c r="P1019" s="1" cm="1">
        <f t="array" ref="P1019">(H1019/$H$4)/SUMPRODUCT($F1019:$L1019/$F$4:$L$4)*100</f>
        <v>0</v>
      </c>
      <c r="Q1019" s="1" cm="1">
        <f t="array" ref="Q1019">(I1019/$I$4)/SUMPRODUCT($F1019:$L1019/$F$4:$L$4)*100</f>
        <v>0</v>
      </c>
      <c r="R1019" s="1" cm="1">
        <f t="array" ref="R1019">(J1019/$J$4)/SUMPRODUCT($F1019:$L1019/$F$4:$L$4)*100</f>
        <v>1.49060825172402</v>
      </c>
      <c r="S1019" s="1" cm="1">
        <f t="array" ref="S1019">(K1019/$K$4)/SUMPRODUCT($F1019:$L1019/$F$4:$L$4)*100</f>
        <v>1.501534805808</v>
      </c>
      <c r="T1019" s="1" cm="1">
        <f t="array" ref="T1019">(L1019/$L$4)/SUMPRODUCT($F1019:$L1019/$F$4:$L$4)*100</f>
        <v>0</v>
      </c>
      <c r="U1019" s="1">
        <f t="shared" si="331"/>
        <v>100</v>
      </c>
      <c r="V1019" s="1">
        <f t="shared" si="332"/>
        <v>2.07462686567164</v>
      </c>
      <c r="W1019" s="1">
        <f t="shared" si="333"/>
        <v>2.06</v>
      </c>
      <c r="X1019" s="1">
        <f t="shared" si="334"/>
        <v>0.9313</v>
      </c>
      <c r="Y1019" s="1">
        <f t="shared" si="335"/>
        <v>0</v>
      </c>
      <c r="Z1019" s="1">
        <f t="shared" si="336"/>
        <v>0</v>
      </c>
      <c r="AA1019" s="1">
        <f t="shared" si="337"/>
        <v>0</v>
      </c>
      <c r="AB1019" s="1">
        <f t="shared" si="338"/>
        <v>0</v>
      </c>
      <c r="AC1019" s="1">
        <f t="shared" si="339"/>
        <v>0</v>
      </c>
      <c r="AD1019" s="1">
        <f t="shared" si="340"/>
        <v>0</v>
      </c>
      <c r="AE1019" s="1">
        <f t="shared" si="341"/>
        <v>0</v>
      </c>
      <c r="AF1019" s="1">
        <f t="shared" si="342"/>
        <v>0</v>
      </c>
      <c r="AG1019" s="1">
        <f t="shared" si="343"/>
        <v>0</v>
      </c>
      <c r="AH1019" s="7">
        <f t="shared" si="344"/>
        <v>0.0299214305753203</v>
      </c>
      <c r="AI1019" s="7" cm="1">
        <f t="array" ref="AI1019">SQRT(SUMPRODUCT(N1019:T1019/100,(1-($N$4:$T$4/(SUMPRODUCT(N1019:T1019,$N$4:$T$4)/100)))^2))</f>
        <v>0.0165744682170694</v>
      </c>
      <c r="AJ1019" s="7" cm="1">
        <f t="array" ref="AJ1019">SUMPRODUCT(N1019:T1019,$N$3:$T$3)/100</f>
        <v>1.90014906082517</v>
      </c>
      <c r="AK1019" s="7" cm="1">
        <f t="array" ref="AK1019">SUMPRODUCT(N1019:T1019/100,($N$3:$T$3-(SUMPRODUCT(N1019:T1019,$N$3:$T$3)/100))^2)</f>
        <v>1.46838912212295e-6</v>
      </c>
      <c r="AL1019" s="7" cm="1">
        <f t="array" ref="AL1019">SUMPRODUCT(N1019:T1019/100,($N$2:$T$2-(SUMPRODUCT(N1019:T1019,$N$2:$T$2)/100))^2)</f>
        <v>0.736254892638687</v>
      </c>
      <c r="AM1019" s="7" cm="1">
        <f t="array" ref="AM1019">SUMPRODUCT(N1019:T1019,$N$2:$T$2)/100</f>
        <v>10.8799864810762</v>
      </c>
      <c r="AN1019" s="1" cm="1">
        <f t="array" ref="AN1019">SUMPRODUCT(N1019:T1019,$N$1:$T$1)/100</f>
        <v>1095.08667018611</v>
      </c>
      <c r="AO1019" s="1" cm="1">
        <f t="array" ref="AO1019">-8.314*SUMPRODUCT((N1019:T1019/100)*LN(N1019:T1019/100+0.000000000001))</f>
        <v>1.29040515408816</v>
      </c>
      <c r="AP1019" s="1" cm="1">
        <f t="array" ref="AP1019">SUMPRODUCT((N1019:T1019/100)^2)</f>
        <v>0.941500082830349</v>
      </c>
      <c r="AQ1019" s="1" cm="1">
        <f t="array" ref="AQ1019">1/SUMPRODUCT((N1019:T1019/100)^2)</f>
        <v>1.06213479768774</v>
      </c>
      <c r="AR1019" s="1" t="s">
        <v>54</v>
      </c>
      <c r="AS1019" s="6">
        <f t="shared" si="345"/>
        <v>0</v>
      </c>
      <c r="AT1019" s="1">
        <v>949.85</v>
      </c>
      <c r="AU1019" s="1">
        <v>1</v>
      </c>
      <c r="AV1019" s="1">
        <v>0</v>
      </c>
      <c r="AW1019" s="1">
        <v>499.85</v>
      </c>
      <c r="AX1019" s="1">
        <v>22.5</v>
      </c>
      <c r="AY1019" s="5">
        <f t="shared" si="346"/>
        <v>0</v>
      </c>
      <c r="AZ1019" s="1">
        <f t="shared" si="347"/>
        <v>0</v>
      </c>
      <c r="BA1019" s="1">
        <f t="shared" si="348"/>
        <v>11246.625</v>
      </c>
      <c r="BB1019" s="1">
        <f t="shared" si="349"/>
        <v>450</v>
      </c>
      <c r="BC1019" s="1" t="s">
        <v>51</v>
      </c>
      <c r="BD1019" s="1">
        <v>111</v>
      </c>
      <c r="BE1019" s="1" t="s">
        <v>52</v>
      </c>
      <c r="BF1019" s="1" t="s">
        <v>52</v>
      </c>
      <c r="BG1019" s="1">
        <v>32</v>
      </c>
      <c r="BH1019" s="1">
        <f t="shared" si="350"/>
        <v>-1.29680651533215</v>
      </c>
      <c r="BI1019" s="1">
        <f t="shared" si="351"/>
        <v>1.12875620728424</v>
      </c>
    </row>
    <row r="1020" spans="1:61">
      <c r="A1020" s="1">
        <v>429</v>
      </c>
      <c r="B1020" s="1" t="s">
        <v>84</v>
      </c>
      <c r="C1020" s="1" t="str">
        <f>_xlfn.XLOOKUP(A1020,All!$A:$A,All!$C:$C,"")</f>
        <v>Cu-Ni-Si</v>
      </c>
      <c r="D1020" s="1">
        <v>0</v>
      </c>
      <c r="E1020" s="1" t="s">
        <v>1344</v>
      </c>
      <c r="F1020" s="1">
        <f t="shared" si="330"/>
        <v>96.5</v>
      </c>
      <c r="G1020" s="1">
        <v>0</v>
      </c>
      <c r="H1020" s="1">
        <v>0</v>
      </c>
      <c r="I1020" s="1">
        <v>0</v>
      </c>
      <c r="J1020" s="1">
        <v>2.8</v>
      </c>
      <c r="K1020" s="1">
        <v>0.7</v>
      </c>
      <c r="L1020" s="1">
        <v>0</v>
      </c>
      <c r="M1020" s="1" t="s">
        <v>1345</v>
      </c>
      <c r="N1020" s="1" cm="1">
        <f t="array" ref="N1020">(F1020/$F$4)/SUMPRODUCT($F1020:$L1020/$F$4:$L$4)*100</f>
        <v>95.4355515178694</v>
      </c>
      <c r="O1020" s="1" cm="1">
        <f t="array" ref="O1020">(G1020/$G$4)/SUMPRODUCT($F1020:$L1020/$F$4:$L$4)*100</f>
        <v>0</v>
      </c>
      <c r="P1020" s="1" cm="1">
        <f t="array" ref="P1020">(H1020/$H$4)/SUMPRODUCT($F1020:$L1020/$F$4:$L$4)*100</f>
        <v>0</v>
      </c>
      <c r="Q1020" s="1" cm="1">
        <f t="array" ref="Q1020">(I1020/$I$4)/SUMPRODUCT($F1020:$L1020/$F$4:$L$4)*100</f>
        <v>0</v>
      </c>
      <c r="R1020" s="1" cm="1">
        <f t="array" ref="R1020">(J1020/$J$4)/SUMPRODUCT($F1020:$L1020/$F$4:$L$4)*100</f>
        <v>2.99807722768445</v>
      </c>
      <c r="S1020" s="1" cm="1">
        <f t="array" ref="S1020">(K1020/$K$4)/SUMPRODUCT($F1020:$L1020/$F$4:$L$4)*100</f>
        <v>1.56637125444618</v>
      </c>
      <c r="T1020" s="1" cm="1">
        <f t="array" ref="T1020">(L1020/$L$4)/SUMPRODUCT($F1020:$L1020/$F$4:$L$4)*100</f>
        <v>0</v>
      </c>
      <c r="U1020" s="1">
        <f t="shared" si="331"/>
        <v>100</v>
      </c>
      <c r="V1020" s="1">
        <f t="shared" si="332"/>
        <v>4</v>
      </c>
      <c r="W1020" s="1">
        <f t="shared" si="333"/>
        <v>3.5</v>
      </c>
      <c r="X1020" s="1">
        <f t="shared" si="334"/>
        <v>1.96</v>
      </c>
      <c r="Y1020" s="1">
        <f t="shared" si="335"/>
        <v>0</v>
      </c>
      <c r="Z1020" s="1">
        <f t="shared" si="336"/>
        <v>0</v>
      </c>
      <c r="AA1020" s="1">
        <f t="shared" si="337"/>
        <v>0</v>
      </c>
      <c r="AB1020" s="1">
        <f t="shared" si="338"/>
        <v>0</v>
      </c>
      <c r="AC1020" s="1">
        <f t="shared" si="339"/>
        <v>0</v>
      </c>
      <c r="AD1020" s="1">
        <f t="shared" si="340"/>
        <v>0</v>
      </c>
      <c r="AE1020" s="1">
        <f t="shared" si="341"/>
        <v>0</v>
      </c>
      <c r="AF1020" s="1">
        <f t="shared" si="342"/>
        <v>0</v>
      </c>
      <c r="AG1020" s="1">
        <f t="shared" si="343"/>
        <v>0</v>
      </c>
      <c r="AH1020" s="7">
        <f t="shared" si="344"/>
        <v>0.0456444848213063</v>
      </c>
      <c r="AI1020" s="7" cm="1">
        <f t="array" ref="AI1020">SQRT(SUMPRODUCT(N1020:T1020/100,(1-($N$4:$T$4/(SUMPRODUCT(N1020:T1020,$N$4:$T$4)/100)))^2))</f>
        <v>0.0172703874740949</v>
      </c>
      <c r="AJ1020" s="7" cm="1">
        <f t="array" ref="AJ1020">SUMPRODUCT(N1020:T1020,$N$3:$T$3)/100</f>
        <v>1.90029980772277</v>
      </c>
      <c r="AK1020" s="7" cm="1">
        <f t="array" ref="AK1020">SUMPRODUCT(N1020:T1020/100,($N$3:$T$3-(SUMPRODUCT(N1020:T1020,$N$3:$T$3)/100))^2)</f>
        <v>2.90819255705286e-6</v>
      </c>
      <c r="AL1020" s="7" cm="1">
        <f t="array" ref="AL1020">SUMPRODUCT(N1020:T1020/100,($N$2:$T$2-(SUMPRODUCT(N1020:T1020,$N$2:$T$2)/100))^2)</f>
        <v>0.778007054822778</v>
      </c>
      <c r="AM1020" s="7" cm="1">
        <f t="array" ref="AM1020">SUMPRODUCT(N1020:T1020,$N$2:$T$2)/100</f>
        <v>10.8603732399119</v>
      </c>
      <c r="AN1020" s="1" cm="1">
        <f t="array" ref="AN1020">SUMPRODUCT(N1020:T1020,$N$1:$T$1)/100</f>
        <v>1100.88359207379</v>
      </c>
      <c r="AO1020" s="1" cm="1">
        <f t="array" ref="AO1020">-8.314*SUMPRODUCT((N1020:T1020/100)*LN(N1020:T1020/100+0.000000000001))</f>
        <v>1.78617874543697</v>
      </c>
      <c r="AP1020" s="1" cm="1">
        <f t="array" ref="AP1020">SUMPRODUCT((N1020:T1020/100)^2)</f>
        <v>0.911938647948981</v>
      </c>
      <c r="AQ1020" s="1" cm="1">
        <f t="array" ref="AQ1020">1/SUMPRODUCT((N1020:T1020/100)^2)</f>
        <v>1.09656499617499</v>
      </c>
      <c r="AR1020" s="1" t="s">
        <v>55</v>
      </c>
      <c r="AS1020" s="6">
        <f t="shared" si="345"/>
        <v>2</v>
      </c>
      <c r="AT1020" s="1">
        <v>949.85</v>
      </c>
      <c r="AU1020" s="1">
        <v>2</v>
      </c>
      <c r="AV1020" s="1">
        <v>75</v>
      </c>
      <c r="AW1020" s="1">
        <v>399.85</v>
      </c>
      <c r="AX1020" s="1">
        <v>10</v>
      </c>
      <c r="AY1020" s="5">
        <f t="shared" si="346"/>
        <v>299.8875</v>
      </c>
      <c r="AZ1020" s="1">
        <f t="shared" si="347"/>
        <v>7.5</v>
      </c>
      <c r="BA1020" s="1">
        <f t="shared" si="348"/>
        <v>3998.5</v>
      </c>
      <c r="BB1020" s="1">
        <f t="shared" si="349"/>
        <v>550</v>
      </c>
      <c r="BC1020" s="1" t="s">
        <v>56</v>
      </c>
      <c r="BD1020" s="1">
        <v>120</v>
      </c>
      <c r="BE1020" s="1" t="s">
        <v>52</v>
      </c>
      <c r="BF1020" s="1" t="s">
        <v>52</v>
      </c>
      <c r="BG1020" s="1">
        <v>32</v>
      </c>
      <c r="BH1020" s="1">
        <f t="shared" si="350"/>
        <v>-1.18105818980506</v>
      </c>
      <c r="BI1020" s="1">
        <f t="shared" si="351"/>
        <v>1.10827609567712</v>
      </c>
    </row>
    <row r="1021" spans="1:61">
      <c r="A1021" s="1">
        <v>122</v>
      </c>
      <c r="B1021" s="1" t="s">
        <v>1347</v>
      </c>
      <c r="C1021" s="1" t="str">
        <f>_xlfn.XLOOKUP(A1021,All!$A:$A,All!$C:$C,"")</f>
        <v>Cu-Ni-Si</v>
      </c>
      <c r="D1021" s="1">
        <v>0</v>
      </c>
      <c r="E1021" s="1" t="s">
        <v>1344</v>
      </c>
      <c r="F1021" s="1">
        <f t="shared" si="330"/>
        <v>96.6</v>
      </c>
      <c r="G1021" s="1">
        <v>0</v>
      </c>
      <c r="H1021" s="1">
        <v>0</v>
      </c>
      <c r="I1021" s="1">
        <v>0</v>
      </c>
      <c r="J1021" s="1">
        <v>2.8</v>
      </c>
      <c r="K1021" s="1">
        <v>0.6</v>
      </c>
      <c r="L1021" s="1">
        <v>0</v>
      </c>
      <c r="M1021" s="1" t="s">
        <v>1345</v>
      </c>
      <c r="N1021" s="1" cm="1">
        <f t="array" ref="N1021">(F1021/$F$4)/SUMPRODUCT($F1021:$L1021/$F$4:$L$4)*100</f>
        <v>95.6538918382656</v>
      </c>
      <c r="O1021" s="1" cm="1">
        <f t="array" ref="O1021">(G1021/$G$4)/SUMPRODUCT($F1021:$L1021/$F$4:$L$4)*100</f>
        <v>0</v>
      </c>
      <c r="P1021" s="1" cm="1">
        <f t="array" ref="P1021">(H1021/$H$4)/SUMPRODUCT($F1021:$L1021/$F$4:$L$4)*100</f>
        <v>0</v>
      </c>
      <c r="Q1021" s="1" cm="1">
        <f t="array" ref="Q1021">(I1021/$I$4)/SUMPRODUCT($F1021:$L1021/$F$4:$L$4)*100</f>
        <v>0</v>
      </c>
      <c r="R1021" s="1" cm="1">
        <f t="array" ref="R1021">(J1021/$J$4)/SUMPRODUCT($F1021:$L1021/$F$4:$L$4)*100</f>
        <v>3.00182561866594</v>
      </c>
      <c r="S1021" s="1" cm="1">
        <f t="array" ref="S1021">(K1021/$K$4)/SUMPRODUCT($F1021:$L1021/$F$4:$L$4)*100</f>
        <v>1.34428254306844</v>
      </c>
      <c r="T1021" s="1" cm="1">
        <f t="array" ref="T1021">(L1021/$L$4)/SUMPRODUCT($F1021:$L1021/$F$4:$L$4)*100</f>
        <v>0</v>
      </c>
      <c r="U1021" s="1">
        <f t="shared" si="331"/>
        <v>100</v>
      </c>
      <c r="V1021" s="1">
        <f t="shared" si="332"/>
        <v>4.66666666666667</v>
      </c>
      <c r="W1021" s="1">
        <f t="shared" si="333"/>
        <v>3.4</v>
      </c>
      <c r="X1021" s="1">
        <f t="shared" si="334"/>
        <v>1.68</v>
      </c>
      <c r="Y1021" s="1">
        <f t="shared" si="335"/>
        <v>0</v>
      </c>
      <c r="Z1021" s="1">
        <f t="shared" si="336"/>
        <v>0</v>
      </c>
      <c r="AA1021" s="1">
        <f t="shared" si="337"/>
        <v>0</v>
      </c>
      <c r="AB1021" s="1">
        <f t="shared" si="338"/>
        <v>0</v>
      </c>
      <c r="AC1021" s="1">
        <f t="shared" si="339"/>
        <v>0</v>
      </c>
      <c r="AD1021" s="1">
        <f t="shared" si="340"/>
        <v>0</v>
      </c>
      <c r="AE1021" s="1">
        <f t="shared" si="341"/>
        <v>0</v>
      </c>
      <c r="AF1021" s="1">
        <f t="shared" si="342"/>
        <v>0</v>
      </c>
      <c r="AG1021" s="1">
        <f t="shared" si="343"/>
        <v>0</v>
      </c>
      <c r="AH1021" s="7">
        <f t="shared" si="344"/>
        <v>0.0434610816173439</v>
      </c>
      <c r="AI1021" s="7" cm="1">
        <f t="array" ref="AI1021">SQRT(SUMPRODUCT(N1021:T1021/100,(1-($N$4:$T$4/(SUMPRODUCT(N1021:T1021,$N$4:$T$4)/100)))^2))</f>
        <v>0.01613797766313</v>
      </c>
      <c r="AJ1021" s="7" cm="1">
        <f t="array" ref="AJ1021">SUMPRODUCT(N1021:T1021,$N$3:$T$3)/100</f>
        <v>1.90030018256187</v>
      </c>
      <c r="AK1021" s="7" cm="1">
        <f t="array" ref="AK1021">SUMPRODUCT(N1021:T1021/100,($N$3:$T$3-(SUMPRODUCT(N1021:T1021,$N$3:$T$3)/100))^2)</f>
        <v>2.91171604821716e-6</v>
      </c>
      <c r="AL1021" s="7" cm="1">
        <f t="array" ref="AL1021">SUMPRODUCT(N1021:T1021/100,($N$2:$T$2-(SUMPRODUCT(N1021:T1021,$N$2:$T$2)/100))^2)</f>
        <v>0.673311415876163</v>
      </c>
      <c r="AM1021" s="7" cm="1">
        <f t="array" ref="AM1021">SUMPRODUCT(N1021:T1021,$N$2:$T$2)/100</f>
        <v>10.8758819657986</v>
      </c>
      <c r="AN1021" s="1" cm="1">
        <f t="array" ref="AN1021">SUMPRODUCT(N1021:T1021,$N$1:$T$1)/100</f>
        <v>1100.16595956677</v>
      </c>
      <c r="AO1021" s="1" cm="1">
        <f t="array" ref="AO1021">-8.314*SUMPRODUCT((N1021:T1021/100)*LN(N1021:T1021/100+0.000000000001))</f>
        <v>1.70997739062783</v>
      </c>
      <c r="AP1021" s="1" cm="1">
        <f t="array" ref="AP1021">SUMPRODUCT((N1021:T1021/100)^2)</f>
        <v>0.916048507640709</v>
      </c>
      <c r="AQ1021" s="1" cm="1">
        <f t="array" ref="AQ1021">1/SUMPRODUCT((N1021:T1021/100)^2)</f>
        <v>1.09164524766872</v>
      </c>
      <c r="AR1021" s="1" t="s">
        <v>54</v>
      </c>
      <c r="AS1021" s="6">
        <f t="shared" si="345"/>
        <v>0</v>
      </c>
      <c r="AT1021" s="1">
        <v>899.85</v>
      </c>
      <c r="AU1021" s="1">
        <v>1.5</v>
      </c>
      <c r="AV1021" s="1">
        <v>0</v>
      </c>
      <c r="AW1021" s="1">
        <v>399.85</v>
      </c>
      <c r="AX1021" s="1">
        <v>4</v>
      </c>
      <c r="AY1021" s="5">
        <f t="shared" si="346"/>
        <v>0</v>
      </c>
      <c r="AZ1021" s="1">
        <f t="shared" si="347"/>
        <v>0</v>
      </c>
      <c r="BA1021" s="1">
        <f t="shared" si="348"/>
        <v>1599.4</v>
      </c>
      <c r="BB1021" s="1">
        <f t="shared" si="349"/>
        <v>500</v>
      </c>
      <c r="BC1021" s="1" t="s">
        <v>51</v>
      </c>
      <c r="BD1021" s="1">
        <v>135</v>
      </c>
      <c r="BE1021" s="1" t="s">
        <v>52</v>
      </c>
      <c r="BF1021" s="1" t="s">
        <v>52</v>
      </c>
      <c r="BG1021" s="1">
        <v>32</v>
      </c>
      <c r="BH1021" s="1">
        <f t="shared" si="350"/>
        <v>-0.988144313926584</v>
      </c>
      <c r="BI1021" s="1">
        <f t="shared" si="351"/>
        <v>1.07485139681547</v>
      </c>
    </row>
    <row r="1022" spans="1:61">
      <c r="A1022" s="1">
        <v>279</v>
      </c>
      <c r="B1022" s="1" t="s">
        <v>65</v>
      </c>
      <c r="C1022" s="1" t="str">
        <f>_xlfn.XLOOKUP(A1022,All!$A:$A,All!$C:$C,"")</f>
        <v>Cu-Ni-Si</v>
      </c>
      <c r="D1022" s="1">
        <v>0</v>
      </c>
      <c r="E1022" s="1" t="s">
        <v>1344</v>
      </c>
      <c r="F1022" s="1">
        <f t="shared" si="330"/>
        <v>95.63</v>
      </c>
      <c r="G1022" s="1">
        <v>0</v>
      </c>
      <c r="H1022" s="1">
        <v>0</v>
      </c>
      <c r="I1022" s="1">
        <v>0</v>
      </c>
      <c r="J1022" s="1">
        <v>3.76</v>
      </c>
      <c r="K1022" s="1">
        <v>0.61</v>
      </c>
      <c r="L1022" s="1">
        <v>0</v>
      </c>
      <c r="M1022" s="1" t="s">
        <v>1345</v>
      </c>
      <c r="N1022" s="1" cm="1">
        <f t="array" ref="N1022">(F1022/$F$4)/SUMPRODUCT($F1022:$L1022/$F$4:$L$4)*100</f>
        <v>94.6072027377678</v>
      </c>
      <c r="O1022" s="1" cm="1">
        <f t="array" ref="O1022">(G1022/$G$4)/SUMPRODUCT($F1022:$L1022/$F$4:$L$4)*100</f>
        <v>0</v>
      </c>
      <c r="P1022" s="1" cm="1">
        <f t="array" ref="P1022">(H1022/$H$4)/SUMPRODUCT($F1022:$L1022/$F$4:$L$4)*100</f>
        <v>0</v>
      </c>
      <c r="Q1022" s="1" cm="1">
        <f t="array" ref="Q1022">(I1022/$I$4)/SUMPRODUCT($F1022:$L1022/$F$4:$L$4)*100</f>
        <v>0</v>
      </c>
      <c r="R1022" s="1" cm="1">
        <f t="array" ref="R1022">(J1022/$J$4)/SUMPRODUCT($F1022:$L1022/$F$4:$L$4)*100</f>
        <v>4.02735396066537</v>
      </c>
      <c r="S1022" s="1" cm="1">
        <f t="array" ref="S1022">(K1022/$K$4)/SUMPRODUCT($F1022:$L1022/$F$4:$L$4)*100</f>
        <v>1.36544330156679</v>
      </c>
      <c r="T1022" s="1" cm="1">
        <f t="array" ref="T1022">(L1022/$L$4)/SUMPRODUCT($F1022:$L1022/$F$4:$L$4)*100</f>
        <v>0</v>
      </c>
      <c r="U1022" s="1">
        <f t="shared" si="331"/>
        <v>100</v>
      </c>
      <c r="V1022" s="1">
        <f t="shared" si="332"/>
        <v>6.16393442622951</v>
      </c>
      <c r="W1022" s="1">
        <f t="shared" si="333"/>
        <v>4.37</v>
      </c>
      <c r="X1022" s="1">
        <f t="shared" si="334"/>
        <v>2.2936</v>
      </c>
      <c r="Y1022" s="1">
        <f t="shared" si="335"/>
        <v>0</v>
      </c>
      <c r="Z1022" s="1">
        <f t="shared" si="336"/>
        <v>0</v>
      </c>
      <c r="AA1022" s="1">
        <f t="shared" si="337"/>
        <v>0</v>
      </c>
      <c r="AB1022" s="1">
        <f t="shared" si="338"/>
        <v>0</v>
      </c>
      <c r="AC1022" s="1">
        <f t="shared" si="339"/>
        <v>0</v>
      </c>
      <c r="AD1022" s="1">
        <f t="shared" si="340"/>
        <v>0</v>
      </c>
      <c r="AE1022" s="1">
        <f t="shared" si="341"/>
        <v>0</v>
      </c>
      <c r="AF1022" s="1">
        <f t="shared" si="342"/>
        <v>0</v>
      </c>
      <c r="AG1022" s="1">
        <f t="shared" si="343"/>
        <v>0</v>
      </c>
      <c r="AH1022" s="7">
        <f t="shared" si="344"/>
        <v>0.0539279726223215</v>
      </c>
      <c r="AI1022" s="7" cm="1">
        <f t="array" ref="AI1022">SQRT(SUMPRODUCT(N1022:T1022/100,(1-($N$4:$T$4/(SUMPRODUCT(N1022:T1022,$N$4:$T$4)/100)))^2))</f>
        <v>0.0165050348517736</v>
      </c>
      <c r="AJ1022" s="7" cm="1">
        <f t="array" ref="AJ1022">SUMPRODUCT(N1022:T1022,$N$3:$T$3)/100</f>
        <v>1.90040273539607</v>
      </c>
      <c r="AK1022" s="7" cm="1">
        <f t="array" ref="AK1022">SUMPRODUCT(N1022:T1022/100,($N$3:$T$3-(SUMPRODUCT(N1022:T1022,$N$3:$T$3)/100))^2)</f>
        <v>3.8651581614205e-6</v>
      </c>
      <c r="AL1022" s="7" cm="1">
        <f t="array" ref="AL1022">SUMPRODUCT(N1022:T1022/100,($N$2:$T$2-(SUMPRODUCT(N1022:T1022,$N$2:$T$2)/100))^2)</f>
        <v>0.690884292989864</v>
      </c>
      <c r="AM1022" s="7" cm="1">
        <f t="array" ref="AM1022">SUMPRODUCT(N1022:T1022,$N$2:$T$2)/100</f>
        <v>10.8641454292837</v>
      </c>
      <c r="AN1022" s="1" cm="1">
        <f t="array" ref="AN1022">SUMPRODUCT(N1022:T1022,$N$1:$T$1)/100</f>
        <v>1104.03401074621</v>
      </c>
      <c r="AO1022" s="1" cm="1">
        <f t="array" ref="AO1022">-8.314*SUMPRODUCT((N1022:T1022/100)*LN(N1022:T1022/100+0.000000000001))</f>
        <v>1.99898456261647</v>
      </c>
      <c r="AP1022" s="1" cm="1">
        <f t="array" ref="AP1022">SUMPRODUCT((N1022:T1022/100)^2)</f>
        <v>0.896860682519939</v>
      </c>
      <c r="AQ1022" s="1" cm="1">
        <f t="array" ref="AQ1022">1/SUMPRODUCT((N1022:T1022/100)^2)</f>
        <v>1.11500037797428</v>
      </c>
      <c r="AR1022" s="1" t="s">
        <v>54</v>
      </c>
      <c r="AS1022" s="6">
        <f t="shared" si="345"/>
        <v>0</v>
      </c>
      <c r="AT1022" s="1">
        <v>949.85</v>
      </c>
      <c r="AU1022" s="1">
        <v>1</v>
      </c>
      <c r="AV1022" s="1">
        <v>0</v>
      </c>
      <c r="AW1022" s="1">
        <v>499.85</v>
      </c>
      <c r="AX1022" s="1">
        <v>0.333333333</v>
      </c>
      <c r="AY1022" s="5">
        <f t="shared" si="346"/>
        <v>0</v>
      </c>
      <c r="AZ1022" s="1">
        <f t="shared" si="347"/>
        <v>0</v>
      </c>
      <c r="BA1022" s="1">
        <f t="shared" si="348"/>
        <v>166.61666650005</v>
      </c>
      <c r="BB1022" s="1">
        <f t="shared" si="349"/>
        <v>450</v>
      </c>
      <c r="BC1022" s="1" t="s">
        <v>51</v>
      </c>
      <c r="BD1022" s="1">
        <v>189</v>
      </c>
      <c r="BE1022" s="1" t="s">
        <v>52</v>
      </c>
      <c r="BF1022" s="1" t="s">
        <v>52</v>
      </c>
      <c r="BG1022" s="1">
        <v>32</v>
      </c>
      <c r="BH1022" s="1">
        <f t="shared" si="350"/>
        <v>-0.293654360764067</v>
      </c>
      <c r="BI1022" s="1">
        <f t="shared" si="351"/>
        <v>0.963157212909166</v>
      </c>
    </row>
    <row r="1023" spans="1:61">
      <c r="A1023" s="1">
        <v>210</v>
      </c>
      <c r="B1023" s="1" t="s">
        <v>65</v>
      </c>
      <c r="C1023" s="1" t="str">
        <f>_xlfn.XLOOKUP(A1023,All!$A:$A,All!$C:$C,"")</f>
        <v>Cu-Ni-Si</v>
      </c>
      <c r="D1023" s="1">
        <v>0</v>
      </c>
      <c r="E1023" s="1" t="s">
        <v>1344</v>
      </c>
      <c r="F1023" s="1">
        <f t="shared" si="330"/>
        <v>95.34</v>
      </c>
      <c r="G1023" s="1">
        <v>0</v>
      </c>
      <c r="H1023" s="1">
        <v>0</v>
      </c>
      <c r="I1023" s="1">
        <v>0</v>
      </c>
      <c r="J1023" s="1">
        <v>3.77</v>
      </c>
      <c r="K1023" s="1">
        <v>0.89</v>
      </c>
      <c r="L1023" s="1">
        <v>0</v>
      </c>
      <c r="M1023" s="1" t="s">
        <v>1345</v>
      </c>
      <c r="N1023" s="1" cm="1">
        <f t="array" ref="N1023">(F1023/$F$4)/SUMPRODUCT($F1023:$L1023/$F$4:$L$4)*100</f>
        <v>93.9907975054889</v>
      </c>
      <c r="O1023" s="1" cm="1">
        <f t="array" ref="O1023">(G1023/$G$4)/SUMPRODUCT($F1023:$L1023/$F$4:$L$4)*100</f>
        <v>0</v>
      </c>
      <c r="P1023" s="1" cm="1">
        <f t="array" ref="P1023">(H1023/$H$4)/SUMPRODUCT($F1023:$L1023/$F$4:$L$4)*100</f>
        <v>0</v>
      </c>
      <c r="Q1023" s="1" cm="1">
        <f t="array" ref="Q1023">(I1023/$I$4)/SUMPRODUCT($F1023:$L1023/$F$4:$L$4)*100</f>
        <v>0</v>
      </c>
      <c r="R1023" s="1" cm="1">
        <f t="array" ref="R1023">(J1023/$J$4)/SUMPRODUCT($F1023:$L1023/$F$4:$L$4)*100</f>
        <v>4.02395807528086</v>
      </c>
      <c r="S1023" s="1" cm="1">
        <f t="array" ref="S1023">(K1023/$K$4)/SUMPRODUCT($F1023:$L1023/$F$4:$L$4)*100</f>
        <v>1.98524441923027</v>
      </c>
      <c r="T1023" s="1" cm="1">
        <f t="array" ref="T1023">(L1023/$L$4)/SUMPRODUCT($F1023:$L1023/$F$4:$L$4)*100</f>
        <v>0</v>
      </c>
      <c r="U1023" s="1">
        <f t="shared" si="331"/>
        <v>100</v>
      </c>
      <c r="V1023" s="1">
        <f t="shared" si="332"/>
        <v>4.23595505617978</v>
      </c>
      <c r="W1023" s="1">
        <f t="shared" si="333"/>
        <v>4.66</v>
      </c>
      <c r="X1023" s="1">
        <f t="shared" si="334"/>
        <v>3.3553</v>
      </c>
      <c r="Y1023" s="1">
        <f t="shared" si="335"/>
        <v>0</v>
      </c>
      <c r="Z1023" s="1">
        <f t="shared" si="336"/>
        <v>0</v>
      </c>
      <c r="AA1023" s="1">
        <f t="shared" si="337"/>
        <v>0</v>
      </c>
      <c r="AB1023" s="1">
        <f t="shared" si="338"/>
        <v>0</v>
      </c>
      <c r="AC1023" s="1">
        <f t="shared" si="339"/>
        <v>0</v>
      </c>
      <c r="AD1023" s="1">
        <f t="shared" si="340"/>
        <v>0</v>
      </c>
      <c r="AE1023" s="1">
        <f t="shared" si="341"/>
        <v>0</v>
      </c>
      <c r="AF1023" s="1">
        <f t="shared" si="342"/>
        <v>0</v>
      </c>
      <c r="AG1023" s="1">
        <f t="shared" si="343"/>
        <v>0</v>
      </c>
      <c r="AH1023" s="7">
        <f t="shared" si="344"/>
        <v>0.0600920249451113</v>
      </c>
      <c r="AI1023" s="7" cm="1">
        <f t="array" ref="AI1023">SQRT(SUMPRODUCT(N1023:T1023/100,(1-($N$4:$T$4/(SUMPRODUCT(N1023:T1023,$N$4:$T$4)/100)))^2))</f>
        <v>0.0194227946756079</v>
      </c>
      <c r="AJ1023" s="7" cm="1">
        <f t="array" ref="AJ1023">SUMPRODUCT(N1023:T1023,$N$3:$T$3)/100</f>
        <v>1.90040239580753</v>
      </c>
      <c r="AK1023" s="7" cm="1">
        <f t="array" ref="AK1023">SUMPRODUCT(N1023:T1023/100,($N$3:$T$3-(SUMPRODUCT(N1023:T1023,$N$3:$T$3)/100))^2)</f>
        <v>3.86203568936469e-6</v>
      </c>
      <c r="AL1023" s="7" cm="1">
        <f t="array" ref="AL1023">SUMPRODUCT(N1023:T1023/100,($N$2:$T$2-(SUMPRODUCT(N1023:T1023,$N$2:$T$2)/100))^2)</f>
        <v>0.980894308399426</v>
      </c>
      <c r="AM1023" s="7" cm="1">
        <f t="array" ref="AM1023">SUMPRODUCT(N1023:T1023,$N$2:$T$2)/100</f>
        <v>10.8207933099011</v>
      </c>
      <c r="AN1023" s="1" cm="1">
        <f t="array" ref="AN1023">SUMPRODUCT(N1023:T1023,$N$1:$T$1)/100</f>
        <v>1106.06293398729</v>
      </c>
      <c r="AO1023" s="1" cm="1">
        <f t="array" ref="AO1023">-8.314*SUMPRODUCT((N1023:T1023/100)*LN(N1023:T1023/100+0.000000000001))</f>
        <v>2.2060812504501</v>
      </c>
      <c r="AP1023" s="1" cm="1">
        <f t="array" ref="AP1023">SUMPRODUCT((N1023:T1023/100)^2)</f>
        <v>0.885440344971351</v>
      </c>
      <c r="AQ1023" s="1" cm="1">
        <f t="array" ref="AQ1023">1/SUMPRODUCT((N1023:T1023/100)^2)</f>
        <v>1.12938156215635</v>
      </c>
      <c r="AR1023" s="1" t="s">
        <v>54</v>
      </c>
      <c r="AS1023" s="6">
        <f t="shared" si="345"/>
        <v>0</v>
      </c>
      <c r="AT1023" s="1">
        <v>949.85</v>
      </c>
      <c r="AU1023" s="1">
        <v>1</v>
      </c>
      <c r="AV1023" s="1">
        <v>0</v>
      </c>
      <c r="AW1023" s="1">
        <v>499.85</v>
      </c>
      <c r="AX1023" s="1">
        <v>0.033333333</v>
      </c>
      <c r="AY1023" s="5">
        <f t="shared" si="346"/>
        <v>0</v>
      </c>
      <c r="AZ1023" s="1">
        <f t="shared" si="347"/>
        <v>0</v>
      </c>
      <c r="BA1023" s="1">
        <f t="shared" si="348"/>
        <v>16.66166650005</v>
      </c>
      <c r="BB1023" s="1">
        <f t="shared" si="349"/>
        <v>450</v>
      </c>
      <c r="BC1023" s="1" t="s">
        <v>51</v>
      </c>
      <c r="BD1023" s="1">
        <v>203</v>
      </c>
      <c r="BE1023" s="1" t="s">
        <v>52</v>
      </c>
      <c r="BF1023" s="1" t="s">
        <v>52</v>
      </c>
      <c r="BG1023" s="1">
        <v>32</v>
      </c>
      <c r="BH1023" s="1">
        <f t="shared" si="350"/>
        <v>-0.113601409944155</v>
      </c>
      <c r="BI1023" s="1">
        <f t="shared" si="351"/>
        <v>0.936810267937746</v>
      </c>
    </row>
    <row r="1024" spans="1:61">
      <c r="A1024" s="1">
        <v>13</v>
      </c>
      <c r="B1024" s="1" t="s">
        <v>53</v>
      </c>
      <c r="C1024" s="1" t="str">
        <f>_xlfn.XLOOKUP(A1024,All!$A:$A,All!$C:$C,"")</f>
        <v>Cu-Ni-Si</v>
      </c>
      <c r="D1024" s="1">
        <v>0</v>
      </c>
      <c r="E1024" s="1" t="s">
        <v>1344</v>
      </c>
      <c r="F1024" s="1">
        <f t="shared" si="330"/>
        <v>95.935</v>
      </c>
      <c r="G1024" s="1">
        <v>0</v>
      </c>
      <c r="H1024" s="1">
        <v>0</v>
      </c>
      <c r="I1024" s="1">
        <v>0</v>
      </c>
      <c r="J1024" s="1">
        <v>3.3</v>
      </c>
      <c r="K1024" s="1">
        <v>0.765</v>
      </c>
      <c r="L1024" s="1">
        <v>0</v>
      </c>
      <c r="M1024" s="1" t="s">
        <v>1345</v>
      </c>
      <c r="N1024" s="1" cm="1">
        <f t="array" ref="N1024">(F1024/$F$4)/SUMPRODUCT($F1024:$L1024/$F$4:$L$4)*100</f>
        <v>94.7611259732344</v>
      </c>
      <c r="O1024" s="1" cm="1">
        <f t="array" ref="O1024">(G1024/$G$4)/SUMPRODUCT($F1024:$L1024/$F$4:$L$4)*100</f>
        <v>0</v>
      </c>
      <c r="P1024" s="1" cm="1">
        <f t="array" ref="P1024">(H1024/$H$4)/SUMPRODUCT($F1024:$L1024/$F$4:$L$4)*100</f>
        <v>0</v>
      </c>
      <c r="Q1024" s="1" cm="1">
        <f t="array" ref="Q1024">(I1024/$I$4)/SUMPRODUCT($F1024:$L1024/$F$4:$L$4)*100</f>
        <v>0</v>
      </c>
      <c r="R1024" s="1" cm="1">
        <f t="array" ref="R1024">(J1024/$J$4)/SUMPRODUCT($F1024:$L1024/$F$4:$L$4)*100</f>
        <v>3.52914077585296</v>
      </c>
      <c r="S1024" s="1" cm="1">
        <f t="array" ref="S1024">(K1024/$K$4)/SUMPRODUCT($F1024:$L1024/$F$4:$L$4)*100</f>
        <v>1.70973325091266</v>
      </c>
      <c r="T1024" s="1" cm="1">
        <f t="array" ref="T1024">(L1024/$L$4)/SUMPRODUCT($F1024:$L1024/$F$4:$L$4)*100</f>
        <v>0</v>
      </c>
      <c r="U1024" s="1">
        <f t="shared" si="331"/>
        <v>100</v>
      </c>
      <c r="V1024" s="1">
        <f t="shared" si="332"/>
        <v>4.31372549019608</v>
      </c>
      <c r="W1024" s="1">
        <f t="shared" si="333"/>
        <v>4.065</v>
      </c>
      <c r="X1024" s="1">
        <f t="shared" si="334"/>
        <v>2.5245</v>
      </c>
      <c r="Y1024" s="1">
        <f t="shared" si="335"/>
        <v>0</v>
      </c>
      <c r="Z1024" s="1">
        <f t="shared" si="336"/>
        <v>0</v>
      </c>
      <c r="AA1024" s="1">
        <f t="shared" si="337"/>
        <v>0</v>
      </c>
      <c r="AB1024" s="1">
        <f t="shared" si="338"/>
        <v>0</v>
      </c>
      <c r="AC1024" s="1">
        <f t="shared" si="339"/>
        <v>0</v>
      </c>
      <c r="AD1024" s="1">
        <f t="shared" si="340"/>
        <v>0</v>
      </c>
      <c r="AE1024" s="1">
        <f t="shared" si="341"/>
        <v>0</v>
      </c>
      <c r="AF1024" s="1">
        <f t="shared" si="342"/>
        <v>0</v>
      </c>
      <c r="AG1024" s="1">
        <f t="shared" si="343"/>
        <v>0</v>
      </c>
      <c r="AH1024" s="7">
        <f t="shared" si="344"/>
        <v>0.0523887402676561</v>
      </c>
      <c r="AI1024" s="7" cm="1">
        <f t="array" ref="AI1024">SQRT(SUMPRODUCT(N1024:T1024/100,(1-($N$4:$T$4/(SUMPRODUCT(N1024:T1024,$N$4:$T$4)/100)))^2))</f>
        <v>0.0180794750782352</v>
      </c>
      <c r="AJ1024" s="7" cm="1">
        <f t="array" ref="AJ1024">SUMPRODUCT(N1024:T1024,$N$3:$T$3)/100</f>
        <v>1.90035291407759</v>
      </c>
      <c r="AK1024" s="7" cm="1">
        <f t="array" ref="AK1024">SUMPRODUCT(N1024:T1024/100,($N$3:$T$3-(SUMPRODUCT(N1024:T1024,$N$3:$T$3)/100))^2)</f>
        <v>3.40459242969508e-6</v>
      </c>
      <c r="AL1024" s="7" cm="1">
        <f t="array" ref="AL1024">SUMPRODUCT(N1024:T1024/100,($N$2:$T$2-(SUMPRODUCT(N1024:T1024,$N$2:$T$2)/100))^2)</f>
        <v>0.849044152012419</v>
      </c>
      <c r="AM1024" s="7" cm="1">
        <f t="array" ref="AM1024">SUMPRODUCT(N1024:T1024,$N$2:$T$2)/100</f>
        <v>10.8450272646776</v>
      </c>
      <c r="AN1024" s="1" cm="1">
        <f t="array" ref="AN1024">SUMPRODUCT(N1024:T1024,$N$1:$T$1)/100</f>
        <v>1103.32275098746</v>
      </c>
      <c r="AO1024" s="1" cm="1">
        <f t="array" ref="AO1024">-8.314*SUMPRODUCT((N1024:T1024/100)*LN(N1024:T1024/100+0.000000000001))</f>
        <v>1.98352567017513</v>
      </c>
      <c r="AP1024" s="1" cm="1">
        <f t="array" ref="AP1024">SUMPRODUCT((N1024:T1024/100)^2)</f>
        <v>0.899504901812026</v>
      </c>
      <c r="AQ1024" s="1" cm="1">
        <f t="array" ref="AQ1024">1/SUMPRODUCT((N1024:T1024/100)^2)</f>
        <v>1.11172267987148</v>
      </c>
      <c r="AR1024" s="1" t="s">
        <v>54</v>
      </c>
      <c r="AS1024" s="6">
        <f t="shared" si="345"/>
        <v>0</v>
      </c>
      <c r="AT1024" s="1">
        <v>899.85</v>
      </c>
      <c r="AU1024" s="1">
        <v>1</v>
      </c>
      <c r="AV1024" s="1">
        <v>0</v>
      </c>
      <c r="AW1024" s="1">
        <v>499.85</v>
      </c>
      <c r="AX1024" s="1">
        <v>0.5</v>
      </c>
      <c r="AY1024" s="5">
        <f t="shared" si="346"/>
        <v>0</v>
      </c>
      <c r="AZ1024" s="1">
        <f t="shared" si="347"/>
        <v>0</v>
      </c>
      <c r="BA1024" s="1">
        <f t="shared" si="348"/>
        <v>249.925</v>
      </c>
      <c r="BB1024" s="1">
        <f t="shared" si="349"/>
        <v>400</v>
      </c>
      <c r="BC1024" s="1" t="s">
        <v>51</v>
      </c>
      <c r="BD1024" s="1">
        <v>205</v>
      </c>
      <c r="BE1024" s="1" t="s">
        <v>52</v>
      </c>
      <c r="BF1024" s="1" t="s">
        <v>52</v>
      </c>
      <c r="BG1024" s="1">
        <v>32</v>
      </c>
      <c r="BH1024" s="1">
        <f t="shared" si="350"/>
        <v>-0.0878795598270246</v>
      </c>
      <c r="BI1024" s="1">
        <f t="shared" si="351"/>
        <v>0.933147035394019</v>
      </c>
    </row>
    <row r="1025" spans="1:61">
      <c r="A1025" s="1">
        <v>98</v>
      </c>
      <c r="B1025" s="1" t="s">
        <v>53</v>
      </c>
      <c r="C1025" s="1" t="str">
        <f>_xlfn.XLOOKUP(A1025,All!$A:$A,All!$C:$C,"")</f>
        <v>Cu-Ni-Si</v>
      </c>
      <c r="D1025" s="1">
        <v>0</v>
      </c>
      <c r="E1025" s="1" t="s">
        <v>1344</v>
      </c>
      <c r="F1025" s="1">
        <f t="shared" si="330"/>
        <v>95.835</v>
      </c>
      <c r="G1025" s="1">
        <v>0</v>
      </c>
      <c r="H1025" s="1">
        <v>0</v>
      </c>
      <c r="I1025" s="1">
        <v>0</v>
      </c>
      <c r="J1025" s="1">
        <v>3.3</v>
      </c>
      <c r="K1025" s="1">
        <v>0.865</v>
      </c>
      <c r="L1025" s="1">
        <v>0</v>
      </c>
      <c r="M1025" s="1" t="s">
        <v>1345</v>
      </c>
      <c r="N1025" s="1" cm="1">
        <f t="array" ref="N1025">(F1025/$F$4)/SUMPRODUCT($F1025:$L1025/$F$4:$L$4)*100</f>
        <v>94.5444355100919</v>
      </c>
      <c r="O1025" s="1" cm="1">
        <f t="array" ref="O1025">(G1025/$G$4)/SUMPRODUCT($F1025:$L1025/$F$4:$L$4)*100</f>
        <v>0</v>
      </c>
      <c r="P1025" s="1" cm="1">
        <f t="array" ref="P1025">(H1025/$H$4)/SUMPRODUCT($F1025:$L1025/$F$4:$L$4)*100</f>
        <v>0</v>
      </c>
      <c r="Q1025" s="1" cm="1">
        <f t="array" ref="Q1025">(I1025/$I$4)/SUMPRODUCT($F1025:$L1025/$F$4:$L$4)*100</f>
        <v>0</v>
      </c>
      <c r="R1025" s="1" cm="1">
        <f t="array" ref="R1025">(J1025/$J$4)/SUMPRODUCT($F1025:$L1025/$F$4:$L$4)*100</f>
        <v>3.52474477914181</v>
      </c>
      <c r="S1025" s="1" cm="1">
        <f t="array" ref="S1025">(K1025/$K$4)/SUMPRODUCT($F1025:$L1025/$F$4:$L$4)*100</f>
        <v>1.93081971076631</v>
      </c>
      <c r="T1025" s="1" cm="1">
        <f t="array" ref="T1025">(L1025/$L$4)/SUMPRODUCT($F1025:$L1025/$F$4:$L$4)*100</f>
        <v>0</v>
      </c>
      <c r="U1025" s="1">
        <f t="shared" si="331"/>
        <v>100</v>
      </c>
      <c r="V1025" s="1">
        <f t="shared" si="332"/>
        <v>3.8150289017341</v>
      </c>
      <c r="W1025" s="1">
        <f t="shared" si="333"/>
        <v>4.165</v>
      </c>
      <c r="X1025" s="1">
        <f t="shared" si="334"/>
        <v>2.8545</v>
      </c>
      <c r="Y1025" s="1">
        <f t="shared" si="335"/>
        <v>0</v>
      </c>
      <c r="Z1025" s="1">
        <f t="shared" si="336"/>
        <v>0</v>
      </c>
      <c r="AA1025" s="1">
        <f t="shared" si="337"/>
        <v>0</v>
      </c>
      <c r="AB1025" s="1">
        <f t="shared" si="338"/>
        <v>0</v>
      </c>
      <c r="AC1025" s="1">
        <f t="shared" si="339"/>
        <v>0</v>
      </c>
      <c r="AD1025" s="1">
        <f t="shared" si="340"/>
        <v>0</v>
      </c>
      <c r="AE1025" s="1">
        <f t="shared" si="341"/>
        <v>0</v>
      </c>
      <c r="AF1025" s="1">
        <f t="shared" si="342"/>
        <v>0</v>
      </c>
      <c r="AG1025" s="1">
        <f t="shared" si="343"/>
        <v>0</v>
      </c>
      <c r="AH1025" s="7">
        <f t="shared" si="344"/>
        <v>0.0545556448990813</v>
      </c>
      <c r="AI1025" s="7" cm="1">
        <f t="array" ref="AI1025">SQRT(SUMPRODUCT(N1025:T1025/100,(1-($N$4:$T$4/(SUMPRODUCT(N1025:T1025,$N$4:$T$4)/100)))^2))</f>
        <v>0.0190847783411542</v>
      </c>
      <c r="AJ1025" s="7" cm="1">
        <f t="array" ref="AJ1025">SUMPRODUCT(N1025:T1025,$N$3:$T$3)/100</f>
        <v>1.90035247447791</v>
      </c>
      <c r="AK1025" s="7" cm="1">
        <f t="array" ref="AK1025">SUMPRODUCT(N1025:T1025/100,($N$3:$T$3-(SUMPRODUCT(N1025:T1025,$N$3:$T$3)/100))^2)</f>
        <v>3.40050652156094e-6</v>
      </c>
      <c r="AL1025" s="7" cm="1">
        <f t="array" ref="AL1025">SUMPRODUCT(N1025:T1025/100,($N$2:$T$2-(SUMPRODUCT(N1025:T1025,$N$2:$T$2)/100))^2)</f>
        <v>0.95231130081625</v>
      </c>
      <c r="AM1025" s="7" cm="1">
        <f t="array" ref="AM1025">SUMPRODUCT(N1025:T1025,$N$2:$T$2)/100</f>
        <v>10.8295951724549</v>
      </c>
      <c r="AN1025" s="1" cm="1">
        <f t="array" ref="AN1025">SUMPRODUCT(N1025:T1025,$N$1:$T$1)/100</f>
        <v>1104.03468367631</v>
      </c>
      <c r="AO1025" s="1" cm="1">
        <f t="array" ref="AO1025">-8.314*SUMPRODUCT((N1025:T1025/100)*LN(N1025:T1025/100+0.000000000001))</f>
        <v>2.05496262400273</v>
      </c>
      <c r="AP1025" s="1" cm="1">
        <f t="array" ref="AP1025">SUMPRODUCT((N1025:T1025/100)^2)</f>
        <v>0.895480217643549</v>
      </c>
      <c r="AQ1025" s="1" cm="1">
        <f t="array" ref="AQ1025">1/SUMPRODUCT((N1025:T1025/100)^2)</f>
        <v>1.11671925330913</v>
      </c>
      <c r="AR1025" s="1" t="s">
        <v>54</v>
      </c>
      <c r="AS1025" s="6">
        <f t="shared" si="345"/>
        <v>0</v>
      </c>
      <c r="AT1025" s="1">
        <v>899.85</v>
      </c>
      <c r="AU1025" s="1">
        <v>1</v>
      </c>
      <c r="AV1025" s="1">
        <v>0</v>
      </c>
      <c r="AW1025" s="1">
        <v>499.85</v>
      </c>
      <c r="AX1025" s="1">
        <v>4</v>
      </c>
      <c r="AY1025" s="5">
        <f t="shared" si="346"/>
        <v>0</v>
      </c>
      <c r="AZ1025" s="1">
        <f t="shared" si="347"/>
        <v>0</v>
      </c>
      <c r="BA1025" s="1">
        <f t="shared" si="348"/>
        <v>1999.4</v>
      </c>
      <c r="BB1025" s="1">
        <f t="shared" si="349"/>
        <v>400</v>
      </c>
      <c r="BC1025" s="1" t="s">
        <v>51</v>
      </c>
      <c r="BD1025" s="1">
        <v>212</v>
      </c>
      <c r="BE1025" s="1" t="s">
        <v>52</v>
      </c>
      <c r="BF1025" s="1" t="s">
        <v>52</v>
      </c>
      <c r="BG1025" s="1">
        <v>32</v>
      </c>
      <c r="BH1025" s="1">
        <f t="shared" si="350"/>
        <v>0.00214691558293128</v>
      </c>
      <c r="BI1025" s="1">
        <f t="shared" si="351"/>
        <v>0.920532930540302</v>
      </c>
    </row>
    <row r="1026" spans="1:61">
      <c r="A1026" s="1">
        <v>475</v>
      </c>
      <c r="B1026" s="1" t="s">
        <v>95</v>
      </c>
      <c r="C1026" s="1" t="str">
        <f>_xlfn.XLOOKUP(A1026,All!$A:$A,All!$C:$C,"")</f>
        <v>Cu-Ni-Si</v>
      </c>
      <c r="D1026" s="1">
        <v>0</v>
      </c>
      <c r="E1026" s="1" t="s">
        <v>1344</v>
      </c>
      <c r="F1026" s="1">
        <f t="shared" si="330"/>
        <v>97.56</v>
      </c>
      <c r="G1026" s="1">
        <v>0</v>
      </c>
      <c r="H1026" s="1">
        <v>0</v>
      </c>
      <c r="I1026" s="1">
        <v>0</v>
      </c>
      <c r="J1026" s="1">
        <v>1.92</v>
      </c>
      <c r="K1026" s="1">
        <v>0.52</v>
      </c>
      <c r="L1026" s="1">
        <v>0</v>
      </c>
      <c r="M1026" s="1" t="s">
        <v>1345</v>
      </c>
      <c r="N1026" s="1" cm="1">
        <f t="array" ref="N1026">(F1026/$F$4)/SUMPRODUCT($F1026:$L1026/$F$4:$L$4)*100</f>
        <v>96.771004257419</v>
      </c>
      <c r="O1026" s="1" cm="1">
        <f t="array" ref="O1026">(G1026/$G$4)/SUMPRODUCT($F1026:$L1026/$F$4:$L$4)*100</f>
        <v>0</v>
      </c>
      <c r="P1026" s="1" cm="1">
        <f t="array" ref="P1026">(H1026/$H$4)/SUMPRODUCT($F1026:$L1026/$F$4:$L$4)*100</f>
        <v>0</v>
      </c>
      <c r="Q1026" s="1" cm="1">
        <f t="array" ref="Q1026">(I1026/$I$4)/SUMPRODUCT($F1026:$L1026/$F$4:$L$4)*100</f>
        <v>0</v>
      </c>
      <c r="R1026" s="1" cm="1">
        <f t="array" ref="R1026">(J1026/$J$4)/SUMPRODUCT($F1026:$L1026/$F$4:$L$4)*100</f>
        <v>2.06194271329089</v>
      </c>
      <c r="S1026" s="1" cm="1">
        <f t="array" ref="S1026">(K1026/$K$4)/SUMPRODUCT($F1026:$L1026/$F$4:$L$4)*100</f>
        <v>1.16705302929008</v>
      </c>
      <c r="T1026" s="1" cm="1">
        <f t="array" ref="T1026">(L1026/$L$4)/SUMPRODUCT($F1026:$L1026/$F$4:$L$4)*100</f>
        <v>0</v>
      </c>
      <c r="U1026" s="1">
        <f t="shared" si="331"/>
        <v>100</v>
      </c>
      <c r="V1026" s="1">
        <f t="shared" si="332"/>
        <v>3.69230769230769</v>
      </c>
      <c r="W1026" s="1">
        <f t="shared" si="333"/>
        <v>2.44</v>
      </c>
      <c r="X1026" s="1">
        <f t="shared" si="334"/>
        <v>0.9984</v>
      </c>
      <c r="Y1026" s="1">
        <f t="shared" si="335"/>
        <v>0</v>
      </c>
      <c r="Z1026" s="1">
        <f t="shared" si="336"/>
        <v>0</v>
      </c>
      <c r="AA1026" s="1">
        <f t="shared" si="337"/>
        <v>0</v>
      </c>
      <c r="AB1026" s="1">
        <f t="shared" si="338"/>
        <v>0</v>
      </c>
      <c r="AC1026" s="1">
        <f t="shared" si="339"/>
        <v>0</v>
      </c>
      <c r="AD1026" s="1">
        <f t="shared" si="340"/>
        <v>0</v>
      </c>
      <c r="AE1026" s="1">
        <f t="shared" si="341"/>
        <v>0</v>
      </c>
      <c r="AF1026" s="1">
        <f t="shared" si="342"/>
        <v>0</v>
      </c>
      <c r="AG1026" s="1">
        <f t="shared" si="343"/>
        <v>0</v>
      </c>
      <c r="AH1026" s="7">
        <f t="shared" si="344"/>
        <v>0.0322899574258098</v>
      </c>
      <c r="AI1026" s="7" cm="1">
        <f t="array" ref="AI1026">SQRT(SUMPRODUCT(N1026:T1026/100,(1-($N$4:$T$4/(SUMPRODUCT(N1026:T1026,$N$4:$T$4)/100)))^2))</f>
        <v>0.0149048058321533</v>
      </c>
      <c r="AJ1026" s="7" cm="1">
        <f t="array" ref="AJ1026">SUMPRODUCT(N1026:T1026,$N$3:$T$3)/100</f>
        <v>1.90020619427133</v>
      </c>
      <c r="AK1026" s="7" cm="1">
        <f t="array" ref="AK1026">SUMPRODUCT(N1026:T1026/100,($N$3:$T$3-(SUMPRODUCT(N1026:T1026,$N$3:$T$3)/100))^2)</f>
        <v>2.01942663576196e-6</v>
      </c>
      <c r="AL1026" s="7" cm="1">
        <f t="array" ref="AL1026">SUMPRODUCT(N1026:T1026/100,($N$2:$T$2-(SUMPRODUCT(N1026:T1026,$N$2:$T$2)/100))^2)</f>
        <v>0.582007433035524</v>
      </c>
      <c r="AM1026" s="7" cm="1">
        <f t="array" ref="AM1026">SUMPRODUCT(N1026:T1026,$N$2:$T$2)/100</f>
        <v>10.8976868608168</v>
      </c>
      <c r="AN1026" s="1" cm="1">
        <f t="array" ref="AN1026">SUMPRODUCT(N1026:T1026,$N$1:$T$1)/100</f>
        <v>1096.10106268936</v>
      </c>
      <c r="AO1026" s="1" cm="1">
        <f t="array" ref="AO1026">-8.314*SUMPRODUCT((N1026:T1026/100)*LN(N1026:T1026/100+0.000000000001))</f>
        <v>1.36133085464621</v>
      </c>
      <c r="AP1026" s="1" cm="1">
        <f t="array" ref="AP1026">SUMPRODUCT((N1026:T1026/100)^2)</f>
        <v>0.937024088551548</v>
      </c>
      <c r="AQ1026" s="1" cm="1">
        <f t="array" ref="AQ1026">1/SUMPRODUCT((N1026:T1026/100)^2)</f>
        <v>1.06720842315356</v>
      </c>
      <c r="AR1026" s="1" t="s">
        <v>50</v>
      </c>
      <c r="AS1026" s="6">
        <f t="shared" si="345"/>
        <v>1</v>
      </c>
      <c r="AT1026" s="1">
        <v>959.85</v>
      </c>
      <c r="AU1026" s="1">
        <v>1</v>
      </c>
      <c r="AV1026" s="1">
        <v>60</v>
      </c>
      <c r="AW1026" s="1">
        <v>399.85</v>
      </c>
      <c r="AX1026" s="1">
        <v>1</v>
      </c>
      <c r="AY1026" s="5">
        <f t="shared" si="346"/>
        <v>239.91</v>
      </c>
      <c r="AZ1026" s="1">
        <f t="shared" si="347"/>
        <v>0.6</v>
      </c>
      <c r="BA1026" s="1">
        <f t="shared" si="348"/>
        <v>399.85</v>
      </c>
      <c r="BB1026" s="1">
        <f t="shared" si="349"/>
        <v>560</v>
      </c>
      <c r="BC1026" s="1" t="s">
        <v>51</v>
      </c>
      <c r="BD1026" s="1">
        <v>214</v>
      </c>
      <c r="BE1026" s="1" t="s">
        <v>52</v>
      </c>
      <c r="BF1026" s="1" t="s">
        <v>52</v>
      </c>
      <c r="BG1026" s="1">
        <v>32</v>
      </c>
      <c r="BH1026" s="1">
        <f t="shared" si="350"/>
        <v>0.0278687657000615</v>
      </c>
      <c r="BI1026" s="1">
        <f t="shared" si="351"/>
        <v>0.916989382925319</v>
      </c>
    </row>
    <row r="1027" spans="1:61">
      <c r="A1027" s="1">
        <v>73</v>
      </c>
      <c r="B1027" s="1" t="s">
        <v>53</v>
      </c>
      <c r="C1027" s="1" t="str">
        <f>_xlfn.XLOOKUP(A1027,All!$A:$A,All!$C:$C,"")</f>
        <v>Cu-Ni-Si</v>
      </c>
      <c r="D1027" s="1">
        <v>0</v>
      </c>
      <c r="E1027" s="1" t="s">
        <v>1344</v>
      </c>
      <c r="F1027" s="1">
        <f t="shared" si="330"/>
        <v>95.835</v>
      </c>
      <c r="G1027" s="1">
        <v>0</v>
      </c>
      <c r="H1027" s="1">
        <v>0</v>
      </c>
      <c r="I1027" s="1">
        <v>0</v>
      </c>
      <c r="J1027" s="1">
        <v>3.3</v>
      </c>
      <c r="K1027" s="1">
        <v>0.865</v>
      </c>
      <c r="L1027" s="1">
        <v>0</v>
      </c>
      <c r="M1027" s="1" t="s">
        <v>1345</v>
      </c>
      <c r="N1027" s="1" cm="1">
        <f t="array" ref="N1027">(F1027/$F$4)/SUMPRODUCT($F1027:$L1027/$F$4:$L$4)*100</f>
        <v>94.5444355100919</v>
      </c>
      <c r="O1027" s="1" cm="1">
        <f t="array" ref="O1027">(G1027/$G$4)/SUMPRODUCT($F1027:$L1027/$F$4:$L$4)*100</f>
        <v>0</v>
      </c>
      <c r="P1027" s="1" cm="1">
        <f t="array" ref="P1027">(H1027/$H$4)/SUMPRODUCT($F1027:$L1027/$F$4:$L$4)*100</f>
        <v>0</v>
      </c>
      <c r="Q1027" s="1" cm="1">
        <f t="array" ref="Q1027">(I1027/$I$4)/SUMPRODUCT($F1027:$L1027/$F$4:$L$4)*100</f>
        <v>0</v>
      </c>
      <c r="R1027" s="1" cm="1">
        <f t="array" ref="R1027">(J1027/$J$4)/SUMPRODUCT($F1027:$L1027/$F$4:$L$4)*100</f>
        <v>3.52474477914181</v>
      </c>
      <c r="S1027" s="1" cm="1">
        <f t="array" ref="S1027">(K1027/$K$4)/SUMPRODUCT($F1027:$L1027/$F$4:$L$4)*100</f>
        <v>1.93081971076631</v>
      </c>
      <c r="T1027" s="1" cm="1">
        <f t="array" ref="T1027">(L1027/$L$4)/SUMPRODUCT($F1027:$L1027/$F$4:$L$4)*100</f>
        <v>0</v>
      </c>
      <c r="U1027" s="1">
        <f t="shared" si="331"/>
        <v>100</v>
      </c>
      <c r="V1027" s="1">
        <f t="shared" si="332"/>
        <v>3.8150289017341</v>
      </c>
      <c r="W1027" s="1">
        <f t="shared" si="333"/>
        <v>4.165</v>
      </c>
      <c r="X1027" s="1">
        <f t="shared" si="334"/>
        <v>2.8545</v>
      </c>
      <c r="Y1027" s="1">
        <f t="shared" si="335"/>
        <v>0</v>
      </c>
      <c r="Z1027" s="1">
        <f t="shared" si="336"/>
        <v>0</v>
      </c>
      <c r="AA1027" s="1">
        <f t="shared" si="337"/>
        <v>0</v>
      </c>
      <c r="AB1027" s="1">
        <f t="shared" si="338"/>
        <v>0</v>
      </c>
      <c r="AC1027" s="1">
        <f t="shared" si="339"/>
        <v>0</v>
      </c>
      <c r="AD1027" s="1">
        <f t="shared" si="340"/>
        <v>0</v>
      </c>
      <c r="AE1027" s="1">
        <f t="shared" si="341"/>
        <v>0</v>
      </c>
      <c r="AF1027" s="1">
        <f t="shared" si="342"/>
        <v>0</v>
      </c>
      <c r="AG1027" s="1">
        <f t="shared" si="343"/>
        <v>0</v>
      </c>
      <c r="AH1027" s="7">
        <f t="shared" si="344"/>
        <v>0.0545556448990813</v>
      </c>
      <c r="AI1027" s="7" cm="1">
        <f t="array" ref="AI1027">SQRT(SUMPRODUCT(N1027:T1027/100,(1-($N$4:$T$4/(SUMPRODUCT(N1027:T1027,$N$4:$T$4)/100)))^2))</f>
        <v>0.0190847783411542</v>
      </c>
      <c r="AJ1027" s="7" cm="1">
        <f t="array" ref="AJ1027">SUMPRODUCT(N1027:T1027,$N$3:$T$3)/100</f>
        <v>1.90035247447791</v>
      </c>
      <c r="AK1027" s="7" cm="1">
        <f t="array" ref="AK1027">SUMPRODUCT(N1027:T1027/100,($N$3:$T$3-(SUMPRODUCT(N1027:T1027,$N$3:$T$3)/100))^2)</f>
        <v>3.40050652156094e-6</v>
      </c>
      <c r="AL1027" s="7" cm="1">
        <f t="array" ref="AL1027">SUMPRODUCT(N1027:T1027/100,($N$2:$T$2-(SUMPRODUCT(N1027:T1027,$N$2:$T$2)/100))^2)</f>
        <v>0.95231130081625</v>
      </c>
      <c r="AM1027" s="7" cm="1">
        <f t="array" ref="AM1027">SUMPRODUCT(N1027:T1027,$N$2:$T$2)/100</f>
        <v>10.8295951724549</v>
      </c>
      <c r="AN1027" s="1" cm="1">
        <f t="array" ref="AN1027">SUMPRODUCT(N1027:T1027,$N$1:$T$1)/100</f>
        <v>1104.03468367631</v>
      </c>
      <c r="AO1027" s="1" cm="1">
        <f t="array" ref="AO1027">-8.314*SUMPRODUCT((N1027:T1027/100)*LN(N1027:T1027/100+0.000000000001))</f>
        <v>2.05496262400273</v>
      </c>
      <c r="AP1027" s="1" cm="1">
        <f t="array" ref="AP1027">SUMPRODUCT((N1027:T1027/100)^2)</f>
        <v>0.895480217643549</v>
      </c>
      <c r="AQ1027" s="1" cm="1">
        <f t="array" ref="AQ1027">1/SUMPRODUCT((N1027:T1027/100)^2)</f>
        <v>1.11671925330913</v>
      </c>
      <c r="AR1027" s="1" t="s">
        <v>54</v>
      </c>
      <c r="AS1027" s="6">
        <f t="shared" si="345"/>
        <v>0</v>
      </c>
      <c r="AT1027" s="1">
        <v>899.85</v>
      </c>
      <c r="AU1027" s="1">
        <v>1</v>
      </c>
      <c r="AV1027" s="1">
        <v>0</v>
      </c>
      <c r="AW1027" s="1">
        <v>499.85</v>
      </c>
      <c r="AX1027" s="1">
        <v>2</v>
      </c>
      <c r="AY1027" s="5">
        <f t="shared" si="346"/>
        <v>0</v>
      </c>
      <c r="AZ1027" s="1">
        <f t="shared" si="347"/>
        <v>0</v>
      </c>
      <c r="BA1027" s="1">
        <f t="shared" si="348"/>
        <v>999.7</v>
      </c>
      <c r="BB1027" s="1">
        <f t="shared" si="349"/>
        <v>400</v>
      </c>
      <c r="BC1027" s="1" t="s">
        <v>51</v>
      </c>
      <c r="BD1027" s="1">
        <v>234</v>
      </c>
      <c r="BE1027" s="1" t="s">
        <v>722</v>
      </c>
      <c r="BF1027" s="1" t="s">
        <v>723</v>
      </c>
      <c r="BG1027" s="1">
        <v>32</v>
      </c>
      <c r="BH1027" s="1">
        <f t="shared" si="350"/>
        <v>0.285087266871364</v>
      </c>
      <c r="BI1027" s="1">
        <f t="shared" si="351"/>
        <v>0.883117327217867</v>
      </c>
    </row>
    <row r="1028" spans="1:61">
      <c r="A1028" s="1">
        <v>8</v>
      </c>
      <c r="B1028" s="1" t="s">
        <v>53</v>
      </c>
      <c r="C1028" s="1" t="str">
        <f>_xlfn.XLOOKUP(A1028,All!$A:$A,All!$C:$C,"")</f>
        <v>Cu-Ni-Si</v>
      </c>
      <c r="D1028" s="1">
        <v>0</v>
      </c>
      <c r="E1028" s="1" t="s">
        <v>1344</v>
      </c>
      <c r="F1028" s="1">
        <f t="shared" si="330"/>
        <v>95.935</v>
      </c>
      <c r="G1028" s="1">
        <v>0</v>
      </c>
      <c r="H1028" s="1">
        <v>0</v>
      </c>
      <c r="I1028" s="1">
        <v>0</v>
      </c>
      <c r="J1028" s="1">
        <v>3.3</v>
      </c>
      <c r="K1028" s="1">
        <v>0.765</v>
      </c>
      <c r="L1028" s="1">
        <v>0</v>
      </c>
      <c r="M1028" s="1" t="s">
        <v>1345</v>
      </c>
      <c r="N1028" s="1" cm="1">
        <f t="array" ref="N1028">(F1028/$F$4)/SUMPRODUCT($F1028:$L1028/$F$4:$L$4)*100</f>
        <v>94.7611259732344</v>
      </c>
      <c r="O1028" s="1" cm="1">
        <f t="array" ref="O1028">(G1028/$G$4)/SUMPRODUCT($F1028:$L1028/$F$4:$L$4)*100</f>
        <v>0</v>
      </c>
      <c r="P1028" s="1" cm="1">
        <f t="array" ref="P1028">(H1028/$H$4)/SUMPRODUCT($F1028:$L1028/$F$4:$L$4)*100</f>
        <v>0</v>
      </c>
      <c r="Q1028" s="1" cm="1">
        <f t="array" ref="Q1028">(I1028/$I$4)/SUMPRODUCT($F1028:$L1028/$F$4:$L$4)*100</f>
        <v>0</v>
      </c>
      <c r="R1028" s="1" cm="1">
        <f t="array" ref="R1028">(J1028/$J$4)/SUMPRODUCT($F1028:$L1028/$F$4:$L$4)*100</f>
        <v>3.52914077585296</v>
      </c>
      <c r="S1028" s="1" cm="1">
        <f t="array" ref="S1028">(K1028/$K$4)/SUMPRODUCT($F1028:$L1028/$F$4:$L$4)*100</f>
        <v>1.70973325091266</v>
      </c>
      <c r="T1028" s="1" cm="1">
        <f t="array" ref="T1028">(L1028/$L$4)/SUMPRODUCT($F1028:$L1028/$F$4:$L$4)*100</f>
        <v>0</v>
      </c>
      <c r="U1028" s="1">
        <f t="shared" si="331"/>
        <v>100</v>
      </c>
      <c r="V1028" s="1">
        <f t="shared" si="332"/>
        <v>4.31372549019608</v>
      </c>
      <c r="W1028" s="1">
        <f t="shared" si="333"/>
        <v>4.065</v>
      </c>
      <c r="X1028" s="1">
        <f t="shared" si="334"/>
        <v>2.5245</v>
      </c>
      <c r="Y1028" s="1">
        <f t="shared" si="335"/>
        <v>0</v>
      </c>
      <c r="Z1028" s="1">
        <f t="shared" si="336"/>
        <v>0</v>
      </c>
      <c r="AA1028" s="1">
        <f t="shared" si="337"/>
        <v>0</v>
      </c>
      <c r="AB1028" s="1">
        <f t="shared" si="338"/>
        <v>0</v>
      </c>
      <c r="AC1028" s="1">
        <f t="shared" si="339"/>
        <v>0</v>
      </c>
      <c r="AD1028" s="1">
        <f t="shared" si="340"/>
        <v>0</v>
      </c>
      <c r="AE1028" s="1">
        <f t="shared" si="341"/>
        <v>0</v>
      </c>
      <c r="AF1028" s="1">
        <f t="shared" si="342"/>
        <v>0</v>
      </c>
      <c r="AG1028" s="1">
        <f t="shared" si="343"/>
        <v>0</v>
      </c>
      <c r="AH1028" s="7">
        <f t="shared" si="344"/>
        <v>0.0523887402676561</v>
      </c>
      <c r="AI1028" s="7" cm="1">
        <f t="array" ref="AI1028">SQRT(SUMPRODUCT(N1028:T1028/100,(1-($N$4:$T$4/(SUMPRODUCT(N1028:T1028,$N$4:$T$4)/100)))^2))</f>
        <v>0.0180794750782352</v>
      </c>
      <c r="AJ1028" s="7" cm="1">
        <f t="array" ref="AJ1028">SUMPRODUCT(N1028:T1028,$N$3:$T$3)/100</f>
        <v>1.90035291407759</v>
      </c>
      <c r="AK1028" s="7" cm="1">
        <f t="array" ref="AK1028">SUMPRODUCT(N1028:T1028/100,($N$3:$T$3-(SUMPRODUCT(N1028:T1028,$N$3:$T$3)/100))^2)</f>
        <v>3.40459242969508e-6</v>
      </c>
      <c r="AL1028" s="7" cm="1">
        <f t="array" ref="AL1028">SUMPRODUCT(N1028:T1028/100,($N$2:$T$2-(SUMPRODUCT(N1028:T1028,$N$2:$T$2)/100))^2)</f>
        <v>0.849044152012419</v>
      </c>
      <c r="AM1028" s="7" cm="1">
        <f t="array" ref="AM1028">SUMPRODUCT(N1028:T1028,$N$2:$T$2)/100</f>
        <v>10.8450272646776</v>
      </c>
      <c r="AN1028" s="1" cm="1">
        <f t="array" ref="AN1028">SUMPRODUCT(N1028:T1028,$N$1:$T$1)/100</f>
        <v>1103.32275098746</v>
      </c>
      <c r="AO1028" s="1" cm="1">
        <f t="array" ref="AO1028">-8.314*SUMPRODUCT((N1028:T1028/100)*LN(N1028:T1028/100+0.000000000001))</f>
        <v>1.98352567017513</v>
      </c>
      <c r="AP1028" s="1" cm="1">
        <f t="array" ref="AP1028">SUMPRODUCT((N1028:T1028/100)^2)</f>
        <v>0.899504901812026</v>
      </c>
      <c r="AQ1028" s="1" cm="1">
        <f t="array" ref="AQ1028">1/SUMPRODUCT((N1028:T1028/100)^2)</f>
        <v>1.11172267987148</v>
      </c>
      <c r="AR1028" s="1" t="s">
        <v>50</v>
      </c>
      <c r="AS1028" s="6">
        <f t="shared" si="345"/>
        <v>1</v>
      </c>
      <c r="AT1028" s="1">
        <v>899.85</v>
      </c>
      <c r="AU1028" s="1">
        <v>1</v>
      </c>
      <c r="AV1028" s="1">
        <v>60</v>
      </c>
      <c r="AW1028" s="1">
        <v>499.85</v>
      </c>
      <c r="AX1028" s="1">
        <v>0.25</v>
      </c>
      <c r="AY1028" s="5">
        <f t="shared" si="346"/>
        <v>299.91</v>
      </c>
      <c r="AZ1028" s="1">
        <f t="shared" si="347"/>
        <v>0.15</v>
      </c>
      <c r="BA1028" s="1">
        <f t="shared" si="348"/>
        <v>124.9625</v>
      </c>
      <c r="BB1028" s="1">
        <f t="shared" si="349"/>
        <v>400</v>
      </c>
      <c r="BC1028" s="1" t="s">
        <v>51</v>
      </c>
      <c r="BD1028" s="1">
        <v>254</v>
      </c>
      <c r="BE1028" s="1" t="s">
        <v>52</v>
      </c>
      <c r="BF1028" s="1" t="s">
        <v>52</v>
      </c>
      <c r="BG1028" s="1">
        <v>32</v>
      </c>
      <c r="BH1028" s="1">
        <f t="shared" si="350"/>
        <v>0.542305768042667</v>
      </c>
      <c r="BI1028" s="1">
        <f t="shared" si="351"/>
        <v>0.852320637196598</v>
      </c>
    </row>
    <row r="1029" spans="1:61">
      <c r="A1029" s="1">
        <v>120</v>
      </c>
      <c r="B1029" s="1" t="s">
        <v>60</v>
      </c>
      <c r="C1029" s="1" t="str">
        <f>_xlfn.XLOOKUP(A1029,All!$A:$A,All!$C:$C,"")</f>
        <v>Cu-Ni-Si</v>
      </c>
      <c r="D1029" s="1">
        <v>0</v>
      </c>
      <c r="E1029" s="1" t="s">
        <v>1344</v>
      </c>
      <c r="F1029" s="1">
        <f t="shared" si="330"/>
        <v>94.93</v>
      </c>
      <c r="G1029" s="1">
        <v>0</v>
      </c>
      <c r="H1029" s="1">
        <v>0</v>
      </c>
      <c r="I1029" s="1">
        <v>0</v>
      </c>
      <c r="J1029" s="1">
        <v>4.1</v>
      </c>
      <c r="K1029" s="1">
        <v>0.97</v>
      </c>
      <c r="L1029" s="1">
        <v>0</v>
      </c>
      <c r="M1029" s="1" t="s">
        <v>1345</v>
      </c>
      <c r="N1029" s="1" cm="1">
        <f t="array" ref="N1029">(F1029/$F$4)/SUMPRODUCT($F1029:$L1029/$F$4:$L$4)*100</f>
        <v>93.4683800619352</v>
      </c>
      <c r="O1029" s="1" cm="1">
        <f t="array" ref="O1029">(G1029/$G$4)/SUMPRODUCT($F1029:$L1029/$F$4:$L$4)*100</f>
        <v>0</v>
      </c>
      <c r="P1029" s="1" cm="1">
        <f t="array" ref="P1029">(H1029/$H$4)/SUMPRODUCT($F1029:$L1029/$F$4:$L$4)*100</f>
        <v>0</v>
      </c>
      <c r="Q1029" s="1" cm="1">
        <f t="array" ref="Q1029">(I1029/$I$4)/SUMPRODUCT($F1029:$L1029/$F$4:$L$4)*100</f>
        <v>0</v>
      </c>
      <c r="R1029" s="1" cm="1">
        <f t="array" ref="R1029">(J1029/$J$4)/SUMPRODUCT($F1029:$L1029/$F$4:$L$4)*100</f>
        <v>4.37065978190263</v>
      </c>
      <c r="S1029" s="1" cm="1">
        <f t="array" ref="S1029">(K1029/$K$4)/SUMPRODUCT($F1029:$L1029/$F$4:$L$4)*100</f>
        <v>2.16096015616213</v>
      </c>
      <c r="T1029" s="1" cm="1">
        <f t="array" ref="T1029">(L1029/$L$4)/SUMPRODUCT($F1029:$L1029/$F$4:$L$4)*100</f>
        <v>0</v>
      </c>
      <c r="U1029" s="1">
        <f t="shared" si="331"/>
        <v>100</v>
      </c>
      <c r="V1029" s="1">
        <f t="shared" si="332"/>
        <v>4.22680412371134</v>
      </c>
      <c r="W1029" s="1">
        <f t="shared" si="333"/>
        <v>5.07</v>
      </c>
      <c r="X1029" s="1">
        <f t="shared" si="334"/>
        <v>3.977</v>
      </c>
      <c r="Y1029" s="1">
        <f t="shared" si="335"/>
        <v>0</v>
      </c>
      <c r="Z1029" s="1">
        <f t="shared" si="336"/>
        <v>0</v>
      </c>
      <c r="AA1029" s="1">
        <f t="shared" si="337"/>
        <v>0</v>
      </c>
      <c r="AB1029" s="1">
        <f t="shared" si="338"/>
        <v>0</v>
      </c>
      <c r="AC1029" s="1">
        <f t="shared" si="339"/>
        <v>0</v>
      </c>
      <c r="AD1029" s="1">
        <f t="shared" si="340"/>
        <v>0</v>
      </c>
      <c r="AE1029" s="1">
        <f t="shared" si="341"/>
        <v>0</v>
      </c>
      <c r="AF1029" s="1">
        <f t="shared" si="342"/>
        <v>0</v>
      </c>
      <c r="AG1029" s="1">
        <f t="shared" si="343"/>
        <v>0</v>
      </c>
      <c r="AH1029" s="7">
        <f t="shared" si="344"/>
        <v>0.0653161993806475</v>
      </c>
      <c r="AI1029" s="7" cm="1">
        <f t="array" ref="AI1029">SQRT(SUMPRODUCT(N1029:T1029/100,(1-($N$4:$T$4/(SUMPRODUCT(N1029:T1029,$N$4:$T$4)/100)))^2))</f>
        <v>0.0202330357678209</v>
      </c>
      <c r="AJ1029" s="7" cm="1">
        <f t="array" ref="AJ1029">SUMPRODUCT(N1029:T1029,$N$3:$T$3)/100</f>
        <v>1.90043706597819</v>
      </c>
      <c r="AK1029" s="7" cm="1">
        <f t="array" ref="AK1029">SUMPRODUCT(N1029:T1029/100,($N$3:$T$3-(SUMPRODUCT(N1029:T1029,$N$3:$T$3)/100))^2)</f>
        <v>4.17963311261123e-6</v>
      </c>
      <c r="AL1029" s="7" cm="1">
        <f t="array" ref="AL1029">SUMPRODUCT(N1029:T1029/100,($N$2:$T$2-(SUMPRODUCT(N1029:T1029,$N$2:$T$2)/100))^2)</f>
        <v>1.06456228823984</v>
      </c>
      <c r="AM1029" s="7" cm="1">
        <f t="array" ref="AM1029">SUMPRODUCT(N1029:T1029,$N$2:$T$2)/100</f>
        <v>10.8050261912496</v>
      </c>
      <c r="AN1029" s="1" cm="1">
        <f t="array" ref="AN1029">SUMPRODUCT(N1029:T1029,$N$1:$T$1)/100</f>
        <v>1107.92582026258</v>
      </c>
      <c r="AO1029" s="1" cm="1">
        <f t="array" ref="AO1029">-8.314*SUMPRODUCT((N1029:T1029/100)*LN(N1029:T1029/100+0.000000000001))</f>
        <v>2.35130297529331</v>
      </c>
      <c r="AP1029" s="1" cm="1">
        <f t="array" ref="AP1029">SUMPRODUCT((N1029:T1029/100)^2)</f>
        <v>0.876011048712804</v>
      </c>
      <c r="AQ1029" s="1" cm="1">
        <f t="array" ref="AQ1029">1/SUMPRODUCT((N1029:T1029/100)^2)</f>
        <v>1.14153811355391</v>
      </c>
      <c r="AR1029" s="1" t="s">
        <v>54</v>
      </c>
      <c r="AS1029" s="6">
        <f t="shared" si="345"/>
        <v>0</v>
      </c>
      <c r="AT1029" s="1">
        <v>899.85</v>
      </c>
      <c r="AU1029" s="1">
        <v>3</v>
      </c>
      <c r="AV1029" s="1">
        <v>0</v>
      </c>
      <c r="AW1029" s="1">
        <v>449.85</v>
      </c>
      <c r="AX1029" s="1">
        <v>4</v>
      </c>
      <c r="AY1029" s="5">
        <f t="shared" si="346"/>
        <v>0</v>
      </c>
      <c r="AZ1029" s="1">
        <f t="shared" si="347"/>
        <v>0</v>
      </c>
      <c r="BA1029" s="1">
        <f t="shared" si="348"/>
        <v>1799.4</v>
      </c>
      <c r="BB1029" s="1">
        <f t="shared" si="349"/>
        <v>450</v>
      </c>
      <c r="BC1029" s="1" t="s">
        <v>51</v>
      </c>
      <c r="BD1029" s="1">
        <v>254</v>
      </c>
      <c r="BE1029" s="1" t="s">
        <v>52</v>
      </c>
      <c r="BF1029" s="1" t="s">
        <v>52</v>
      </c>
      <c r="BG1029" s="1">
        <v>32</v>
      </c>
      <c r="BH1029" s="1">
        <f t="shared" si="350"/>
        <v>0.542305768042667</v>
      </c>
      <c r="BI1029" s="1">
        <f t="shared" si="351"/>
        <v>0.852320637196598</v>
      </c>
    </row>
    <row r="1030" spans="1:61">
      <c r="A1030" s="1">
        <v>343</v>
      </c>
      <c r="B1030" s="1" t="s">
        <v>65</v>
      </c>
      <c r="C1030" s="1" t="str">
        <f>_xlfn.XLOOKUP(A1030,All!$A:$A,All!$C:$C,"")</f>
        <v>Cu-Ni-Si</v>
      </c>
      <c r="D1030" s="1">
        <v>0</v>
      </c>
      <c r="E1030" s="1" t="s">
        <v>1344</v>
      </c>
      <c r="F1030" s="1">
        <f t="shared" si="330"/>
        <v>98.35</v>
      </c>
      <c r="G1030" s="1">
        <v>0</v>
      </c>
      <c r="H1030" s="1">
        <v>0</v>
      </c>
      <c r="I1030" s="1">
        <v>0</v>
      </c>
      <c r="J1030" s="1">
        <v>1.38</v>
      </c>
      <c r="K1030" s="1">
        <v>0.27</v>
      </c>
      <c r="L1030" s="1">
        <v>0</v>
      </c>
      <c r="M1030" s="1" t="s">
        <v>1345</v>
      </c>
      <c r="N1030" s="1" cm="1">
        <f t="array" ref="N1030">(F1030/$F$4)/SUMPRODUCT($F1030:$L1030/$F$4:$L$4)*100</f>
        <v>97.9045197217079</v>
      </c>
      <c r="O1030" s="1" cm="1">
        <f t="array" ref="O1030">(G1030/$G$4)/SUMPRODUCT($F1030:$L1030/$F$4:$L$4)*100</f>
        <v>0</v>
      </c>
      <c r="P1030" s="1" cm="1">
        <f t="array" ref="P1030">(H1030/$H$4)/SUMPRODUCT($F1030:$L1030/$F$4:$L$4)*100</f>
        <v>0</v>
      </c>
      <c r="Q1030" s="1" cm="1">
        <f t="array" ref="Q1030">(I1030/$I$4)/SUMPRODUCT($F1030:$L1030/$F$4:$L$4)*100</f>
        <v>0</v>
      </c>
      <c r="R1030" s="1" cm="1">
        <f t="array" ref="R1030">(J1030/$J$4)/SUMPRODUCT($F1030:$L1030/$F$4:$L$4)*100</f>
        <v>1.48733697131513</v>
      </c>
      <c r="S1030" s="1" cm="1">
        <f t="array" ref="S1030">(K1030/$K$4)/SUMPRODUCT($F1030:$L1030/$F$4:$L$4)*100</f>
        <v>0.60814330697695</v>
      </c>
      <c r="T1030" s="1" cm="1">
        <f t="array" ref="T1030">(L1030/$L$4)/SUMPRODUCT($F1030:$L1030/$F$4:$L$4)*100</f>
        <v>0</v>
      </c>
      <c r="U1030" s="1">
        <f t="shared" si="331"/>
        <v>100</v>
      </c>
      <c r="V1030" s="1">
        <f t="shared" si="332"/>
        <v>5.11111111111111</v>
      </c>
      <c r="W1030" s="1">
        <f t="shared" si="333"/>
        <v>1.65</v>
      </c>
      <c r="X1030" s="1">
        <f t="shared" si="334"/>
        <v>0.3726</v>
      </c>
      <c r="Y1030" s="1">
        <f t="shared" si="335"/>
        <v>0</v>
      </c>
      <c r="Z1030" s="1">
        <f t="shared" si="336"/>
        <v>0</v>
      </c>
      <c r="AA1030" s="1">
        <f t="shared" si="337"/>
        <v>0</v>
      </c>
      <c r="AB1030" s="1">
        <f t="shared" si="338"/>
        <v>0</v>
      </c>
      <c r="AC1030" s="1">
        <f t="shared" si="339"/>
        <v>0</v>
      </c>
      <c r="AD1030" s="1">
        <f t="shared" si="340"/>
        <v>0</v>
      </c>
      <c r="AE1030" s="1">
        <f t="shared" si="341"/>
        <v>0</v>
      </c>
      <c r="AF1030" s="1">
        <f t="shared" si="342"/>
        <v>0</v>
      </c>
      <c r="AG1030" s="1">
        <f t="shared" si="343"/>
        <v>0</v>
      </c>
      <c r="AH1030" s="7">
        <f t="shared" si="344"/>
        <v>0.020954802782921</v>
      </c>
      <c r="AI1030" s="7" cm="1">
        <f t="array" ref="AI1030">SQRT(SUMPRODUCT(N1030:T1030/100,(1-($N$4:$T$4/(SUMPRODUCT(N1030:T1030,$N$4:$T$4)/100)))^2))</f>
        <v>0.0109764914564781</v>
      </c>
      <c r="AJ1030" s="7" cm="1">
        <f t="array" ref="AJ1030">SUMPRODUCT(N1030:T1030,$N$3:$T$3)/100</f>
        <v>1.90014873369713</v>
      </c>
      <c r="AK1030" s="7" cm="1">
        <f t="array" ref="AK1030">SUMPRODUCT(N1030:T1030/100,($N$3:$T$3-(SUMPRODUCT(N1030:T1030,$N$3:$T$3)/100))^2)</f>
        <v>1.46521525865273e-6</v>
      </c>
      <c r="AL1030" s="7" cm="1">
        <f t="array" ref="AL1030">SUMPRODUCT(N1030:T1030/100,($N$2:$T$2-(SUMPRODUCT(N1030:T1030,$N$2:$T$2)/100))^2)</f>
        <v>0.309563845790256</v>
      </c>
      <c r="AM1030" s="7" cm="1">
        <f t="array" ref="AM1030">SUMPRODUCT(N1030:T1030,$N$2:$T$2)/100</f>
        <v>10.9425565987985</v>
      </c>
      <c r="AN1030" s="1" cm="1">
        <f t="array" ref="AN1030">SUMPRODUCT(N1030:T1030,$N$1:$T$1)/100</f>
        <v>1092.13190109888</v>
      </c>
      <c r="AO1030" s="1" cm="1">
        <f t="array" ref="AO1030">-8.314*SUMPRODUCT((N1030:T1030/100)*LN(N1030:T1030/100+0.000000000001))</f>
        <v>0.950740524101261</v>
      </c>
      <c r="AP1030" s="1" cm="1">
        <f t="array" ref="AP1030">SUMPRODUCT((N1030:T1030/100)^2)</f>
        <v>0.958787699148635</v>
      </c>
      <c r="AQ1030" s="1" cm="1">
        <f t="array" ref="AQ1030">1/SUMPRODUCT((N1030:T1030/100)^2)</f>
        <v>1.04298376052171</v>
      </c>
      <c r="AR1030" s="1" t="s">
        <v>54</v>
      </c>
      <c r="AS1030" s="6">
        <f t="shared" si="345"/>
        <v>0</v>
      </c>
      <c r="AT1030" s="1">
        <v>949.85</v>
      </c>
      <c r="AU1030" s="1">
        <v>1</v>
      </c>
      <c r="AV1030" s="1">
        <v>0</v>
      </c>
      <c r="AW1030" s="1">
        <v>499.85</v>
      </c>
      <c r="AX1030" s="1">
        <v>2</v>
      </c>
      <c r="AY1030" s="5">
        <f t="shared" si="346"/>
        <v>0</v>
      </c>
      <c r="AZ1030" s="1">
        <f t="shared" si="347"/>
        <v>0</v>
      </c>
      <c r="BA1030" s="1">
        <f t="shared" si="348"/>
        <v>999.7</v>
      </c>
      <c r="BB1030" s="1">
        <f t="shared" si="349"/>
        <v>450</v>
      </c>
      <c r="BC1030" s="1" t="s">
        <v>51</v>
      </c>
      <c r="BD1030" s="1">
        <v>68</v>
      </c>
      <c r="BE1030" s="1" t="s">
        <v>52</v>
      </c>
      <c r="BF1030" s="1" t="s">
        <v>52</v>
      </c>
      <c r="BG1030" s="1">
        <v>32</v>
      </c>
      <c r="BH1030" s="1">
        <f t="shared" si="350"/>
        <v>-1.84982629285045</v>
      </c>
      <c r="BI1030" s="1">
        <f t="shared" si="351"/>
        <v>1.23045619628522</v>
      </c>
    </row>
    <row r="1031" spans="1:61">
      <c r="A1031" s="1">
        <v>390</v>
      </c>
      <c r="B1031" s="1" t="s">
        <v>65</v>
      </c>
      <c r="C1031" s="1" t="str">
        <f>_xlfn.XLOOKUP(A1031,All!$A:$A,All!$C:$C,"")</f>
        <v>Cu-Ni-Si</v>
      </c>
      <c r="D1031" s="1">
        <v>0</v>
      </c>
      <c r="E1031" s="1" t="s">
        <v>1344</v>
      </c>
      <c r="F1031" s="1">
        <f t="shared" ref="F1031:F1094" si="352">100-SUM(G1031:L1031)</f>
        <v>98.35</v>
      </c>
      <c r="G1031" s="1">
        <v>0</v>
      </c>
      <c r="H1031" s="1">
        <v>0</v>
      </c>
      <c r="I1031" s="1">
        <v>0</v>
      </c>
      <c r="J1031" s="1">
        <v>1.38</v>
      </c>
      <c r="K1031" s="1">
        <v>0.27</v>
      </c>
      <c r="L1031" s="1">
        <v>0</v>
      </c>
      <c r="M1031" s="1" t="s">
        <v>1345</v>
      </c>
      <c r="N1031" s="1" cm="1">
        <f t="array" ref="N1031">(F1031/$F$4)/SUMPRODUCT($F1031:$L1031/$F$4:$L$4)*100</f>
        <v>97.9045197217079</v>
      </c>
      <c r="O1031" s="1" cm="1">
        <f t="array" ref="O1031">(G1031/$G$4)/SUMPRODUCT($F1031:$L1031/$F$4:$L$4)*100</f>
        <v>0</v>
      </c>
      <c r="P1031" s="1" cm="1">
        <f t="array" ref="P1031">(H1031/$H$4)/SUMPRODUCT($F1031:$L1031/$F$4:$L$4)*100</f>
        <v>0</v>
      </c>
      <c r="Q1031" s="1" cm="1">
        <f t="array" ref="Q1031">(I1031/$I$4)/SUMPRODUCT($F1031:$L1031/$F$4:$L$4)*100</f>
        <v>0</v>
      </c>
      <c r="R1031" s="1" cm="1">
        <f t="array" ref="R1031">(J1031/$J$4)/SUMPRODUCT($F1031:$L1031/$F$4:$L$4)*100</f>
        <v>1.48733697131513</v>
      </c>
      <c r="S1031" s="1" cm="1">
        <f t="array" ref="S1031">(K1031/$K$4)/SUMPRODUCT($F1031:$L1031/$F$4:$L$4)*100</f>
        <v>0.60814330697695</v>
      </c>
      <c r="T1031" s="1" cm="1">
        <f t="array" ref="T1031">(L1031/$L$4)/SUMPRODUCT($F1031:$L1031/$F$4:$L$4)*100</f>
        <v>0</v>
      </c>
      <c r="U1031" s="1">
        <f t="shared" ref="U1031:U1094" si="353">SUM(N1031:T1031)</f>
        <v>100</v>
      </c>
      <c r="V1031" s="1">
        <f t="shared" ref="V1031:V1094" si="354">IF(K1031&lt;&gt;0,J1031/(K1031),0)</f>
        <v>5.11111111111111</v>
      </c>
      <c r="W1031" s="1">
        <f t="shared" ref="W1031:W1094" si="355">J1031+K1031</f>
        <v>1.65</v>
      </c>
      <c r="X1031" s="1">
        <f t="shared" ref="X1031:X1094" si="356">J1031*K1031</f>
        <v>0.3726</v>
      </c>
      <c r="Y1031" s="1">
        <f t="shared" ref="Y1031:Y1094" si="357">IF(J1031+K1031&lt;&gt;0,I1031/(J1031+K1031),0)</f>
        <v>0</v>
      </c>
      <c r="Z1031" s="1">
        <f t="shared" ref="Z1031:Z1094" si="358">IF(J1031+K1031&lt;&gt;0,L1031/(J1031+K1031),0)</f>
        <v>0</v>
      </c>
      <c r="AA1031" s="1">
        <f t="shared" ref="AA1031:AA1094" si="359">IF(L1031&lt;&gt;0,H1031/(L1031),0)</f>
        <v>0</v>
      </c>
      <c r="AB1031" s="1">
        <f t="shared" ref="AB1031:AB1094" si="360">H1031+L1031</f>
        <v>0</v>
      </c>
      <c r="AC1031" s="1">
        <f t="shared" ref="AC1031:AC1094" si="361">H1031*L1031</f>
        <v>0</v>
      </c>
      <c r="AD1031" s="1">
        <f t="shared" ref="AD1031:AD1094" si="362">IF(H1031&lt;&gt;0,P1031/(H1031),0)</f>
        <v>0</v>
      </c>
      <c r="AE1031" s="1">
        <f t="shared" ref="AE1031:AE1094" si="363">IF(J1031+K1031&lt;&gt;0,H1031/(J1031+K1031),0)</f>
        <v>0</v>
      </c>
      <c r="AF1031" s="1">
        <f t="shared" ref="AF1031:AF1094" si="364">IF(H1031&lt;&gt;0,(J1031+K1031)/(H1031),0)</f>
        <v>0</v>
      </c>
      <c r="AG1031" s="1">
        <f t="shared" ref="AG1031:AG1094" si="365">(J1031+K1031)*H1031</f>
        <v>0</v>
      </c>
      <c r="AH1031" s="7">
        <f t="shared" ref="AH1031:AH1094" si="366">(100-N1031)%</f>
        <v>0.020954802782921</v>
      </c>
      <c r="AI1031" s="7" cm="1">
        <f t="array" ref="AI1031">SQRT(SUMPRODUCT(N1031:T1031/100,(1-($N$4:$T$4/(SUMPRODUCT(N1031:T1031,$N$4:$T$4)/100)))^2))</f>
        <v>0.0109764914564781</v>
      </c>
      <c r="AJ1031" s="7" cm="1">
        <f t="array" ref="AJ1031">SUMPRODUCT(N1031:T1031,$N$3:$T$3)/100</f>
        <v>1.90014873369713</v>
      </c>
      <c r="AK1031" s="7" cm="1">
        <f t="array" ref="AK1031">SUMPRODUCT(N1031:T1031/100,($N$3:$T$3-(SUMPRODUCT(N1031:T1031,$N$3:$T$3)/100))^2)</f>
        <v>1.46521525865273e-6</v>
      </c>
      <c r="AL1031" s="7" cm="1">
        <f t="array" ref="AL1031">SUMPRODUCT(N1031:T1031/100,($N$2:$T$2-(SUMPRODUCT(N1031:T1031,$N$2:$T$2)/100))^2)</f>
        <v>0.309563845790256</v>
      </c>
      <c r="AM1031" s="7" cm="1">
        <f t="array" ref="AM1031">SUMPRODUCT(N1031:T1031,$N$2:$T$2)/100</f>
        <v>10.9425565987985</v>
      </c>
      <c r="AN1031" s="1" cm="1">
        <f t="array" ref="AN1031">SUMPRODUCT(N1031:T1031,$N$1:$T$1)/100</f>
        <v>1092.13190109888</v>
      </c>
      <c r="AO1031" s="1" cm="1">
        <f t="array" ref="AO1031">-8.314*SUMPRODUCT((N1031:T1031/100)*LN(N1031:T1031/100+0.000000000001))</f>
        <v>0.950740524101261</v>
      </c>
      <c r="AP1031" s="1" cm="1">
        <f t="array" ref="AP1031">SUMPRODUCT((N1031:T1031/100)^2)</f>
        <v>0.958787699148635</v>
      </c>
      <c r="AQ1031" s="1" cm="1">
        <f t="array" ref="AQ1031">1/SUMPRODUCT((N1031:T1031/100)^2)</f>
        <v>1.04298376052171</v>
      </c>
      <c r="AR1031" s="1" t="s">
        <v>54</v>
      </c>
      <c r="AS1031" s="6">
        <f t="shared" ref="AS1031:AS1094" si="367">IF(AR1031="Solution ==&gt; Quenching ==&gt; Deformation ==&gt; Aging ==&gt; Secondary TMP ==&gt; Secondary Aging",2,IF(AR1031="Solution ==&gt; Quenching ==&gt; Deformation ==&gt; Aging",1,IF(AR1031="Solution ==&gt; Quenching ==&gt; Aging",0,"")))</f>
        <v>0</v>
      </c>
      <c r="AT1031" s="1">
        <v>949.85</v>
      </c>
      <c r="AU1031" s="1">
        <v>1</v>
      </c>
      <c r="AV1031" s="1">
        <v>0</v>
      </c>
      <c r="AW1031" s="1">
        <v>499.85</v>
      </c>
      <c r="AX1031" s="1">
        <v>4</v>
      </c>
      <c r="AY1031" s="5">
        <f t="shared" ref="AY1031:AY1094" si="368">AV1031%*AW1031</f>
        <v>0</v>
      </c>
      <c r="AZ1031" s="1">
        <f t="shared" ref="AZ1031:AZ1094" si="369">AV1031%*AX1031</f>
        <v>0</v>
      </c>
      <c r="BA1031" s="1">
        <f t="shared" ref="BA1031:BA1094" si="370">AW1031*AX1031</f>
        <v>1999.4</v>
      </c>
      <c r="BB1031" s="1">
        <f t="shared" ref="BB1031:BB1094" si="371">AT1031-AW1031</f>
        <v>450</v>
      </c>
      <c r="BC1031" s="1" t="s">
        <v>51</v>
      </c>
      <c r="BD1031" s="1">
        <v>68</v>
      </c>
      <c r="BE1031" s="1" t="s">
        <v>52</v>
      </c>
      <c r="BF1031" s="1" t="s">
        <v>52</v>
      </c>
      <c r="BG1031" s="1">
        <v>32</v>
      </c>
      <c r="BH1031" s="1">
        <f t="shared" ref="BH1031:BH1094" si="372">IF(OR(BD1031="",BG1031=""),"",((BD1031-AVERAGE($BD$6:$BD$1143))/_xlfn.STDEV.S($BD$6:$BD$1143))-$BJ$1*((AVERAGE($BG$6:$BG$1143)-BG1031)/_xlfn.STDEV.S($BG$6:$BG$1143)))</f>
        <v>-1.84982629285045</v>
      </c>
      <c r="BI1031" s="1">
        <f t="shared" ref="BI1031:BI1094" si="373">SQRT((1-(BD1031-MIN($BD$6:$BD$1143))/(MAX($BD$6:$BD$1143)-MIN($BD$6:$BD$1143)))^2+(1-(BG1031-MIN($BG$6:$BG$1143))/(MAX($BG$6:$BG$1143)-MIN($BG$6:$BG$1143)))^2)</f>
        <v>1.23045619628522</v>
      </c>
    </row>
    <row r="1032" spans="1:61">
      <c r="A1032" s="1">
        <v>211</v>
      </c>
      <c r="B1032" s="1" t="s">
        <v>65</v>
      </c>
      <c r="C1032" s="1" t="str">
        <f>_xlfn.XLOOKUP(A1032,All!$A:$A,All!$C:$C,"")</f>
        <v>Cu-Ni-Si</v>
      </c>
      <c r="D1032" s="1">
        <v>0</v>
      </c>
      <c r="E1032" s="1" t="s">
        <v>1344</v>
      </c>
      <c r="F1032" s="1">
        <f t="shared" si="352"/>
        <v>98.35</v>
      </c>
      <c r="G1032" s="1">
        <v>0</v>
      </c>
      <c r="H1032" s="1">
        <v>0</v>
      </c>
      <c r="I1032" s="1">
        <v>0</v>
      </c>
      <c r="J1032" s="1">
        <v>1.38</v>
      </c>
      <c r="K1032" s="1">
        <v>0.27</v>
      </c>
      <c r="L1032" s="1">
        <v>0</v>
      </c>
      <c r="M1032" s="1" t="s">
        <v>1345</v>
      </c>
      <c r="N1032" s="1" cm="1">
        <f t="array" ref="N1032">(F1032/$F$4)/SUMPRODUCT($F1032:$L1032/$F$4:$L$4)*100</f>
        <v>97.9045197217079</v>
      </c>
      <c r="O1032" s="1" cm="1">
        <f t="array" ref="O1032">(G1032/$G$4)/SUMPRODUCT($F1032:$L1032/$F$4:$L$4)*100</f>
        <v>0</v>
      </c>
      <c r="P1032" s="1" cm="1">
        <f t="array" ref="P1032">(H1032/$H$4)/SUMPRODUCT($F1032:$L1032/$F$4:$L$4)*100</f>
        <v>0</v>
      </c>
      <c r="Q1032" s="1" cm="1">
        <f t="array" ref="Q1032">(I1032/$I$4)/SUMPRODUCT($F1032:$L1032/$F$4:$L$4)*100</f>
        <v>0</v>
      </c>
      <c r="R1032" s="1" cm="1">
        <f t="array" ref="R1032">(J1032/$J$4)/SUMPRODUCT($F1032:$L1032/$F$4:$L$4)*100</f>
        <v>1.48733697131513</v>
      </c>
      <c r="S1032" s="1" cm="1">
        <f t="array" ref="S1032">(K1032/$K$4)/SUMPRODUCT($F1032:$L1032/$F$4:$L$4)*100</f>
        <v>0.60814330697695</v>
      </c>
      <c r="T1032" s="1" cm="1">
        <f t="array" ref="T1032">(L1032/$L$4)/SUMPRODUCT($F1032:$L1032/$F$4:$L$4)*100</f>
        <v>0</v>
      </c>
      <c r="U1032" s="1">
        <f t="shared" si="353"/>
        <v>100</v>
      </c>
      <c r="V1032" s="1">
        <f t="shared" si="354"/>
        <v>5.11111111111111</v>
      </c>
      <c r="W1032" s="1">
        <f t="shared" si="355"/>
        <v>1.65</v>
      </c>
      <c r="X1032" s="1">
        <f t="shared" si="356"/>
        <v>0.3726</v>
      </c>
      <c r="Y1032" s="1">
        <f t="shared" si="357"/>
        <v>0</v>
      </c>
      <c r="Z1032" s="1">
        <f t="shared" si="358"/>
        <v>0</v>
      </c>
      <c r="AA1032" s="1">
        <f t="shared" si="359"/>
        <v>0</v>
      </c>
      <c r="AB1032" s="1">
        <f t="shared" si="360"/>
        <v>0</v>
      </c>
      <c r="AC1032" s="1">
        <f t="shared" si="361"/>
        <v>0</v>
      </c>
      <c r="AD1032" s="1">
        <f t="shared" si="362"/>
        <v>0</v>
      </c>
      <c r="AE1032" s="1">
        <f t="shared" si="363"/>
        <v>0</v>
      </c>
      <c r="AF1032" s="1">
        <f t="shared" si="364"/>
        <v>0</v>
      </c>
      <c r="AG1032" s="1">
        <f t="shared" si="365"/>
        <v>0</v>
      </c>
      <c r="AH1032" s="7">
        <f t="shared" si="366"/>
        <v>0.020954802782921</v>
      </c>
      <c r="AI1032" s="7" cm="1">
        <f t="array" ref="AI1032">SQRT(SUMPRODUCT(N1032:T1032/100,(1-($N$4:$T$4/(SUMPRODUCT(N1032:T1032,$N$4:$T$4)/100)))^2))</f>
        <v>0.0109764914564781</v>
      </c>
      <c r="AJ1032" s="7" cm="1">
        <f t="array" ref="AJ1032">SUMPRODUCT(N1032:T1032,$N$3:$T$3)/100</f>
        <v>1.90014873369713</v>
      </c>
      <c r="AK1032" s="7" cm="1">
        <f t="array" ref="AK1032">SUMPRODUCT(N1032:T1032/100,($N$3:$T$3-(SUMPRODUCT(N1032:T1032,$N$3:$T$3)/100))^2)</f>
        <v>1.46521525865273e-6</v>
      </c>
      <c r="AL1032" s="7" cm="1">
        <f t="array" ref="AL1032">SUMPRODUCT(N1032:T1032/100,($N$2:$T$2-(SUMPRODUCT(N1032:T1032,$N$2:$T$2)/100))^2)</f>
        <v>0.309563845790256</v>
      </c>
      <c r="AM1032" s="7" cm="1">
        <f t="array" ref="AM1032">SUMPRODUCT(N1032:T1032,$N$2:$T$2)/100</f>
        <v>10.9425565987985</v>
      </c>
      <c r="AN1032" s="1" cm="1">
        <f t="array" ref="AN1032">SUMPRODUCT(N1032:T1032,$N$1:$T$1)/100</f>
        <v>1092.13190109888</v>
      </c>
      <c r="AO1032" s="1" cm="1">
        <f t="array" ref="AO1032">-8.314*SUMPRODUCT((N1032:T1032/100)*LN(N1032:T1032/100+0.000000000001))</f>
        <v>0.950740524101261</v>
      </c>
      <c r="AP1032" s="1" cm="1">
        <f t="array" ref="AP1032">SUMPRODUCT((N1032:T1032/100)^2)</f>
        <v>0.958787699148635</v>
      </c>
      <c r="AQ1032" s="1" cm="1">
        <f t="array" ref="AQ1032">1/SUMPRODUCT((N1032:T1032/100)^2)</f>
        <v>1.04298376052171</v>
      </c>
      <c r="AR1032" s="1" t="s">
        <v>54</v>
      </c>
      <c r="AS1032" s="6">
        <f t="shared" si="367"/>
        <v>0</v>
      </c>
      <c r="AT1032" s="1">
        <v>949.85</v>
      </c>
      <c r="AU1032" s="1">
        <v>1</v>
      </c>
      <c r="AV1032" s="1">
        <v>0</v>
      </c>
      <c r="AW1032" s="1">
        <v>499.85</v>
      </c>
      <c r="AX1032" s="1">
        <v>0.033333333</v>
      </c>
      <c r="AY1032" s="5">
        <f t="shared" si="368"/>
        <v>0</v>
      </c>
      <c r="AZ1032" s="1">
        <f t="shared" si="369"/>
        <v>0</v>
      </c>
      <c r="BA1032" s="1">
        <f t="shared" si="370"/>
        <v>16.66166650005</v>
      </c>
      <c r="BB1032" s="1">
        <f t="shared" si="371"/>
        <v>450</v>
      </c>
      <c r="BC1032" s="1" t="s">
        <v>51</v>
      </c>
      <c r="BD1032" s="1">
        <v>69</v>
      </c>
      <c r="BE1032" s="1" t="s">
        <v>52</v>
      </c>
      <c r="BF1032" s="1" t="s">
        <v>52</v>
      </c>
      <c r="BG1032" s="1">
        <v>32</v>
      </c>
      <c r="BH1032" s="1">
        <f t="shared" si="372"/>
        <v>-1.83696536779188</v>
      </c>
      <c r="BI1032" s="1">
        <f t="shared" si="373"/>
        <v>1.22802583136846</v>
      </c>
    </row>
    <row r="1033" spans="1:61">
      <c r="A1033" s="1">
        <v>274</v>
      </c>
      <c r="B1033" s="1" t="s">
        <v>65</v>
      </c>
      <c r="C1033" s="1" t="str">
        <f>_xlfn.XLOOKUP(A1033,All!$A:$A,All!$C:$C,"")</f>
        <v>Cu-Ni-Si</v>
      </c>
      <c r="D1033" s="1">
        <v>0</v>
      </c>
      <c r="E1033" s="1" t="s">
        <v>1344</v>
      </c>
      <c r="F1033" s="1">
        <f t="shared" si="352"/>
        <v>98.35</v>
      </c>
      <c r="G1033" s="1">
        <v>0</v>
      </c>
      <c r="H1033" s="1">
        <v>0</v>
      </c>
      <c r="I1033" s="1">
        <v>0</v>
      </c>
      <c r="J1033" s="1">
        <v>1.38</v>
      </c>
      <c r="K1033" s="1">
        <v>0.27</v>
      </c>
      <c r="L1033" s="1">
        <v>0</v>
      </c>
      <c r="M1033" s="1" t="s">
        <v>1345</v>
      </c>
      <c r="N1033" s="1" cm="1">
        <f t="array" ref="N1033">(F1033/$F$4)/SUMPRODUCT($F1033:$L1033/$F$4:$L$4)*100</f>
        <v>97.9045197217079</v>
      </c>
      <c r="O1033" s="1" cm="1">
        <f t="array" ref="O1033">(G1033/$G$4)/SUMPRODUCT($F1033:$L1033/$F$4:$L$4)*100</f>
        <v>0</v>
      </c>
      <c r="P1033" s="1" cm="1">
        <f t="array" ref="P1033">(H1033/$H$4)/SUMPRODUCT($F1033:$L1033/$F$4:$L$4)*100</f>
        <v>0</v>
      </c>
      <c r="Q1033" s="1" cm="1">
        <f t="array" ref="Q1033">(I1033/$I$4)/SUMPRODUCT($F1033:$L1033/$F$4:$L$4)*100</f>
        <v>0</v>
      </c>
      <c r="R1033" s="1" cm="1">
        <f t="array" ref="R1033">(J1033/$J$4)/SUMPRODUCT($F1033:$L1033/$F$4:$L$4)*100</f>
        <v>1.48733697131513</v>
      </c>
      <c r="S1033" s="1" cm="1">
        <f t="array" ref="S1033">(K1033/$K$4)/SUMPRODUCT($F1033:$L1033/$F$4:$L$4)*100</f>
        <v>0.60814330697695</v>
      </c>
      <c r="T1033" s="1" cm="1">
        <f t="array" ref="T1033">(L1033/$L$4)/SUMPRODUCT($F1033:$L1033/$F$4:$L$4)*100</f>
        <v>0</v>
      </c>
      <c r="U1033" s="1">
        <f t="shared" si="353"/>
        <v>100</v>
      </c>
      <c r="V1033" s="1">
        <f t="shared" si="354"/>
        <v>5.11111111111111</v>
      </c>
      <c r="W1033" s="1">
        <f t="shared" si="355"/>
        <v>1.65</v>
      </c>
      <c r="X1033" s="1">
        <f t="shared" si="356"/>
        <v>0.3726</v>
      </c>
      <c r="Y1033" s="1">
        <f t="shared" si="357"/>
        <v>0</v>
      </c>
      <c r="Z1033" s="1">
        <f t="shared" si="358"/>
        <v>0</v>
      </c>
      <c r="AA1033" s="1">
        <f t="shared" si="359"/>
        <v>0</v>
      </c>
      <c r="AB1033" s="1">
        <f t="shared" si="360"/>
        <v>0</v>
      </c>
      <c r="AC1033" s="1">
        <f t="shared" si="361"/>
        <v>0</v>
      </c>
      <c r="AD1033" s="1">
        <f t="shared" si="362"/>
        <v>0</v>
      </c>
      <c r="AE1033" s="1">
        <f t="shared" si="363"/>
        <v>0</v>
      </c>
      <c r="AF1033" s="1">
        <f t="shared" si="364"/>
        <v>0</v>
      </c>
      <c r="AG1033" s="1">
        <f t="shared" si="365"/>
        <v>0</v>
      </c>
      <c r="AH1033" s="7">
        <f t="shared" si="366"/>
        <v>0.020954802782921</v>
      </c>
      <c r="AI1033" s="7" cm="1">
        <f t="array" ref="AI1033">SQRT(SUMPRODUCT(N1033:T1033/100,(1-($N$4:$T$4/(SUMPRODUCT(N1033:T1033,$N$4:$T$4)/100)))^2))</f>
        <v>0.0109764914564781</v>
      </c>
      <c r="AJ1033" s="7" cm="1">
        <f t="array" ref="AJ1033">SUMPRODUCT(N1033:T1033,$N$3:$T$3)/100</f>
        <v>1.90014873369713</v>
      </c>
      <c r="AK1033" s="7" cm="1">
        <f t="array" ref="AK1033">SUMPRODUCT(N1033:T1033/100,($N$3:$T$3-(SUMPRODUCT(N1033:T1033,$N$3:$T$3)/100))^2)</f>
        <v>1.46521525865273e-6</v>
      </c>
      <c r="AL1033" s="7" cm="1">
        <f t="array" ref="AL1033">SUMPRODUCT(N1033:T1033/100,($N$2:$T$2-(SUMPRODUCT(N1033:T1033,$N$2:$T$2)/100))^2)</f>
        <v>0.309563845790256</v>
      </c>
      <c r="AM1033" s="7" cm="1">
        <f t="array" ref="AM1033">SUMPRODUCT(N1033:T1033,$N$2:$T$2)/100</f>
        <v>10.9425565987985</v>
      </c>
      <c r="AN1033" s="1" cm="1">
        <f t="array" ref="AN1033">SUMPRODUCT(N1033:T1033,$N$1:$T$1)/100</f>
        <v>1092.13190109888</v>
      </c>
      <c r="AO1033" s="1" cm="1">
        <f t="array" ref="AO1033">-8.314*SUMPRODUCT((N1033:T1033/100)*LN(N1033:T1033/100+0.000000000001))</f>
        <v>0.950740524101261</v>
      </c>
      <c r="AP1033" s="1" cm="1">
        <f t="array" ref="AP1033">SUMPRODUCT((N1033:T1033/100)^2)</f>
        <v>0.958787699148635</v>
      </c>
      <c r="AQ1033" s="1" cm="1">
        <f t="array" ref="AQ1033">1/SUMPRODUCT((N1033:T1033/100)^2)</f>
        <v>1.04298376052171</v>
      </c>
      <c r="AR1033" s="1" t="s">
        <v>54</v>
      </c>
      <c r="AS1033" s="6">
        <f t="shared" si="367"/>
        <v>0</v>
      </c>
      <c r="AT1033" s="1">
        <v>949.85</v>
      </c>
      <c r="AU1033" s="1">
        <v>1</v>
      </c>
      <c r="AV1033" s="1">
        <v>0</v>
      </c>
      <c r="AW1033" s="1">
        <v>499.85</v>
      </c>
      <c r="AX1033" s="1">
        <v>0.333333333</v>
      </c>
      <c r="AY1033" s="5">
        <f t="shared" si="368"/>
        <v>0</v>
      </c>
      <c r="AZ1033" s="1">
        <f t="shared" si="369"/>
        <v>0</v>
      </c>
      <c r="BA1033" s="1">
        <f t="shared" si="370"/>
        <v>166.61666650005</v>
      </c>
      <c r="BB1033" s="1">
        <f t="shared" si="371"/>
        <v>450</v>
      </c>
      <c r="BC1033" s="1" t="s">
        <v>51</v>
      </c>
      <c r="BD1033" s="1">
        <v>70</v>
      </c>
      <c r="BE1033" s="1" t="s">
        <v>52</v>
      </c>
      <c r="BF1033" s="1" t="s">
        <v>52</v>
      </c>
      <c r="BG1033" s="1">
        <v>32</v>
      </c>
      <c r="BH1033" s="1">
        <f t="shared" si="372"/>
        <v>-1.82410444273332</v>
      </c>
      <c r="BI1033" s="1">
        <f t="shared" si="373"/>
        <v>1.22559832447829</v>
      </c>
    </row>
    <row r="1034" spans="1:61">
      <c r="A1034" s="1">
        <v>315</v>
      </c>
      <c r="B1034" s="1" t="s">
        <v>65</v>
      </c>
      <c r="C1034" s="1" t="str">
        <f>_xlfn.XLOOKUP(A1034,All!$A:$A,All!$C:$C,"")</f>
        <v>Cu-Ni-Si</v>
      </c>
      <c r="D1034" s="1">
        <v>0</v>
      </c>
      <c r="E1034" s="1" t="s">
        <v>1344</v>
      </c>
      <c r="F1034" s="1">
        <f t="shared" si="352"/>
        <v>98.35</v>
      </c>
      <c r="G1034" s="1">
        <v>0</v>
      </c>
      <c r="H1034" s="1">
        <v>0</v>
      </c>
      <c r="I1034" s="1">
        <v>0</v>
      </c>
      <c r="J1034" s="1">
        <v>1.38</v>
      </c>
      <c r="K1034" s="1">
        <v>0.27</v>
      </c>
      <c r="L1034" s="1">
        <v>0</v>
      </c>
      <c r="M1034" s="1" t="s">
        <v>1345</v>
      </c>
      <c r="N1034" s="1" cm="1">
        <f t="array" ref="N1034">(F1034/$F$4)/SUMPRODUCT($F1034:$L1034/$F$4:$L$4)*100</f>
        <v>97.9045197217079</v>
      </c>
      <c r="O1034" s="1" cm="1">
        <f t="array" ref="O1034">(G1034/$G$4)/SUMPRODUCT($F1034:$L1034/$F$4:$L$4)*100</f>
        <v>0</v>
      </c>
      <c r="P1034" s="1" cm="1">
        <f t="array" ref="P1034">(H1034/$H$4)/SUMPRODUCT($F1034:$L1034/$F$4:$L$4)*100</f>
        <v>0</v>
      </c>
      <c r="Q1034" s="1" cm="1">
        <f t="array" ref="Q1034">(I1034/$I$4)/SUMPRODUCT($F1034:$L1034/$F$4:$L$4)*100</f>
        <v>0</v>
      </c>
      <c r="R1034" s="1" cm="1">
        <f t="array" ref="R1034">(J1034/$J$4)/SUMPRODUCT($F1034:$L1034/$F$4:$L$4)*100</f>
        <v>1.48733697131513</v>
      </c>
      <c r="S1034" s="1" cm="1">
        <f t="array" ref="S1034">(K1034/$K$4)/SUMPRODUCT($F1034:$L1034/$F$4:$L$4)*100</f>
        <v>0.60814330697695</v>
      </c>
      <c r="T1034" s="1" cm="1">
        <f t="array" ref="T1034">(L1034/$L$4)/SUMPRODUCT($F1034:$L1034/$F$4:$L$4)*100</f>
        <v>0</v>
      </c>
      <c r="U1034" s="1">
        <f t="shared" si="353"/>
        <v>100</v>
      </c>
      <c r="V1034" s="1">
        <f t="shared" si="354"/>
        <v>5.11111111111111</v>
      </c>
      <c r="W1034" s="1">
        <f t="shared" si="355"/>
        <v>1.65</v>
      </c>
      <c r="X1034" s="1">
        <f t="shared" si="356"/>
        <v>0.3726</v>
      </c>
      <c r="Y1034" s="1">
        <f t="shared" si="357"/>
        <v>0</v>
      </c>
      <c r="Z1034" s="1">
        <f t="shared" si="358"/>
        <v>0</v>
      </c>
      <c r="AA1034" s="1">
        <f t="shared" si="359"/>
        <v>0</v>
      </c>
      <c r="AB1034" s="1">
        <f t="shared" si="360"/>
        <v>0</v>
      </c>
      <c r="AC1034" s="1">
        <f t="shared" si="361"/>
        <v>0</v>
      </c>
      <c r="AD1034" s="1">
        <f t="shared" si="362"/>
        <v>0</v>
      </c>
      <c r="AE1034" s="1">
        <f t="shared" si="363"/>
        <v>0</v>
      </c>
      <c r="AF1034" s="1">
        <f t="shared" si="364"/>
        <v>0</v>
      </c>
      <c r="AG1034" s="1">
        <f t="shared" si="365"/>
        <v>0</v>
      </c>
      <c r="AH1034" s="7">
        <f t="shared" si="366"/>
        <v>0.020954802782921</v>
      </c>
      <c r="AI1034" s="7" cm="1">
        <f t="array" ref="AI1034">SQRT(SUMPRODUCT(N1034:T1034/100,(1-($N$4:$T$4/(SUMPRODUCT(N1034:T1034,$N$4:$T$4)/100)))^2))</f>
        <v>0.0109764914564781</v>
      </c>
      <c r="AJ1034" s="7" cm="1">
        <f t="array" ref="AJ1034">SUMPRODUCT(N1034:T1034,$N$3:$T$3)/100</f>
        <v>1.90014873369713</v>
      </c>
      <c r="AK1034" s="7" cm="1">
        <f t="array" ref="AK1034">SUMPRODUCT(N1034:T1034/100,($N$3:$T$3-(SUMPRODUCT(N1034:T1034,$N$3:$T$3)/100))^2)</f>
        <v>1.46521525865273e-6</v>
      </c>
      <c r="AL1034" s="7" cm="1">
        <f t="array" ref="AL1034">SUMPRODUCT(N1034:T1034/100,($N$2:$T$2-(SUMPRODUCT(N1034:T1034,$N$2:$T$2)/100))^2)</f>
        <v>0.309563845790256</v>
      </c>
      <c r="AM1034" s="7" cm="1">
        <f t="array" ref="AM1034">SUMPRODUCT(N1034:T1034,$N$2:$T$2)/100</f>
        <v>10.9425565987985</v>
      </c>
      <c r="AN1034" s="1" cm="1">
        <f t="array" ref="AN1034">SUMPRODUCT(N1034:T1034,$N$1:$T$1)/100</f>
        <v>1092.13190109888</v>
      </c>
      <c r="AO1034" s="1" cm="1">
        <f t="array" ref="AO1034">-8.314*SUMPRODUCT((N1034:T1034/100)*LN(N1034:T1034/100+0.000000000001))</f>
        <v>0.950740524101261</v>
      </c>
      <c r="AP1034" s="1" cm="1">
        <f t="array" ref="AP1034">SUMPRODUCT((N1034:T1034/100)^2)</f>
        <v>0.958787699148635</v>
      </c>
      <c r="AQ1034" s="1" cm="1">
        <f t="array" ref="AQ1034">1/SUMPRODUCT((N1034:T1034/100)^2)</f>
        <v>1.04298376052171</v>
      </c>
      <c r="AR1034" s="1" t="s">
        <v>54</v>
      </c>
      <c r="AS1034" s="6">
        <f t="shared" si="367"/>
        <v>0</v>
      </c>
      <c r="AT1034" s="1">
        <v>949.85</v>
      </c>
      <c r="AU1034" s="1">
        <v>1</v>
      </c>
      <c r="AV1034" s="1">
        <v>0</v>
      </c>
      <c r="AW1034" s="1">
        <v>499.85</v>
      </c>
      <c r="AX1034" s="1">
        <v>1</v>
      </c>
      <c r="AY1034" s="5">
        <f t="shared" si="368"/>
        <v>0</v>
      </c>
      <c r="AZ1034" s="1">
        <f t="shared" si="369"/>
        <v>0</v>
      </c>
      <c r="BA1034" s="1">
        <f t="shared" si="370"/>
        <v>499.85</v>
      </c>
      <c r="BB1034" s="1">
        <f t="shared" si="371"/>
        <v>450</v>
      </c>
      <c r="BC1034" s="1" t="s">
        <v>51</v>
      </c>
      <c r="BD1034" s="1">
        <v>70</v>
      </c>
      <c r="BE1034" s="1" t="s">
        <v>52</v>
      </c>
      <c r="BF1034" s="1" t="s">
        <v>52</v>
      </c>
      <c r="BG1034" s="1">
        <v>32</v>
      </c>
      <c r="BH1034" s="1">
        <f t="shared" si="372"/>
        <v>-1.82410444273332</v>
      </c>
      <c r="BI1034" s="1">
        <f t="shared" si="373"/>
        <v>1.22559832447829</v>
      </c>
    </row>
    <row r="1035" spans="1:61">
      <c r="A1035" s="1">
        <v>412</v>
      </c>
      <c r="B1035" s="1" t="s">
        <v>65</v>
      </c>
      <c r="C1035" s="1" t="str">
        <f>_xlfn.XLOOKUP(A1035,All!$A:$A,All!$C:$C,"")</f>
        <v>Cu-Ni-Si</v>
      </c>
      <c r="D1035" s="1">
        <v>0</v>
      </c>
      <c r="E1035" s="1" t="s">
        <v>1344</v>
      </c>
      <c r="F1035" s="1">
        <f t="shared" si="352"/>
        <v>98.35</v>
      </c>
      <c r="G1035" s="1">
        <v>0</v>
      </c>
      <c r="H1035" s="1">
        <v>0</v>
      </c>
      <c r="I1035" s="1">
        <v>0</v>
      </c>
      <c r="J1035" s="1">
        <v>1.38</v>
      </c>
      <c r="K1035" s="1">
        <v>0.27</v>
      </c>
      <c r="L1035" s="1">
        <v>0</v>
      </c>
      <c r="M1035" s="1" t="s">
        <v>1345</v>
      </c>
      <c r="N1035" s="1" cm="1">
        <f t="array" ref="N1035">(F1035/$F$4)/SUMPRODUCT($F1035:$L1035/$F$4:$L$4)*100</f>
        <v>97.9045197217079</v>
      </c>
      <c r="O1035" s="1" cm="1">
        <f t="array" ref="O1035">(G1035/$G$4)/SUMPRODUCT($F1035:$L1035/$F$4:$L$4)*100</f>
        <v>0</v>
      </c>
      <c r="P1035" s="1" cm="1">
        <f t="array" ref="P1035">(H1035/$H$4)/SUMPRODUCT($F1035:$L1035/$F$4:$L$4)*100</f>
        <v>0</v>
      </c>
      <c r="Q1035" s="1" cm="1">
        <f t="array" ref="Q1035">(I1035/$I$4)/SUMPRODUCT($F1035:$L1035/$F$4:$L$4)*100</f>
        <v>0</v>
      </c>
      <c r="R1035" s="1" cm="1">
        <f t="array" ref="R1035">(J1035/$J$4)/SUMPRODUCT($F1035:$L1035/$F$4:$L$4)*100</f>
        <v>1.48733697131513</v>
      </c>
      <c r="S1035" s="1" cm="1">
        <f t="array" ref="S1035">(K1035/$K$4)/SUMPRODUCT($F1035:$L1035/$F$4:$L$4)*100</f>
        <v>0.60814330697695</v>
      </c>
      <c r="T1035" s="1" cm="1">
        <f t="array" ref="T1035">(L1035/$L$4)/SUMPRODUCT($F1035:$L1035/$F$4:$L$4)*100</f>
        <v>0</v>
      </c>
      <c r="U1035" s="1">
        <f t="shared" si="353"/>
        <v>100</v>
      </c>
      <c r="V1035" s="1">
        <f t="shared" si="354"/>
        <v>5.11111111111111</v>
      </c>
      <c r="W1035" s="1">
        <f t="shared" si="355"/>
        <v>1.65</v>
      </c>
      <c r="X1035" s="1">
        <f t="shared" si="356"/>
        <v>0.3726</v>
      </c>
      <c r="Y1035" s="1">
        <f t="shared" si="357"/>
        <v>0</v>
      </c>
      <c r="Z1035" s="1">
        <f t="shared" si="358"/>
        <v>0</v>
      </c>
      <c r="AA1035" s="1">
        <f t="shared" si="359"/>
        <v>0</v>
      </c>
      <c r="AB1035" s="1">
        <f t="shared" si="360"/>
        <v>0</v>
      </c>
      <c r="AC1035" s="1">
        <f t="shared" si="361"/>
        <v>0</v>
      </c>
      <c r="AD1035" s="1">
        <f t="shared" si="362"/>
        <v>0</v>
      </c>
      <c r="AE1035" s="1">
        <f t="shared" si="363"/>
        <v>0</v>
      </c>
      <c r="AF1035" s="1">
        <f t="shared" si="364"/>
        <v>0</v>
      </c>
      <c r="AG1035" s="1">
        <f t="shared" si="365"/>
        <v>0</v>
      </c>
      <c r="AH1035" s="7">
        <f t="shared" si="366"/>
        <v>0.020954802782921</v>
      </c>
      <c r="AI1035" s="7" cm="1">
        <f t="array" ref="AI1035">SQRT(SUMPRODUCT(N1035:T1035/100,(1-($N$4:$T$4/(SUMPRODUCT(N1035:T1035,$N$4:$T$4)/100)))^2))</f>
        <v>0.0109764914564781</v>
      </c>
      <c r="AJ1035" s="7" cm="1">
        <f t="array" ref="AJ1035">SUMPRODUCT(N1035:T1035,$N$3:$T$3)/100</f>
        <v>1.90014873369713</v>
      </c>
      <c r="AK1035" s="7" cm="1">
        <f t="array" ref="AK1035">SUMPRODUCT(N1035:T1035/100,($N$3:$T$3-(SUMPRODUCT(N1035:T1035,$N$3:$T$3)/100))^2)</f>
        <v>1.46521525865273e-6</v>
      </c>
      <c r="AL1035" s="7" cm="1">
        <f t="array" ref="AL1035">SUMPRODUCT(N1035:T1035/100,($N$2:$T$2-(SUMPRODUCT(N1035:T1035,$N$2:$T$2)/100))^2)</f>
        <v>0.309563845790256</v>
      </c>
      <c r="AM1035" s="7" cm="1">
        <f t="array" ref="AM1035">SUMPRODUCT(N1035:T1035,$N$2:$T$2)/100</f>
        <v>10.9425565987985</v>
      </c>
      <c r="AN1035" s="1" cm="1">
        <f t="array" ref="AN1035">SUMPRODUCT(N1035:T1035,$N$1:$T$1)/100</f>
        <v>1092.13190109888</v>
      </c>
      <c r="AO1035" s="1" cm="1">
        <f t="array" ref="AO1035">-8.314*SUMPRODUCT((N1035:T1035/100)*LN(N1035:T1035/100+0.000000000001))</f>
        <v>0.950740524101261</v>
      </c>
      <c r="AP1035" s="1" cm="1">
        <f t="array" ref="AP1035">SUMPRODUCT((N1035:T1035/100)^2)</f>
        <v>0.958787699148635</v>
      </c>
      <c r="AQ1035" s="1" cm="1">
        <f t="array" ref="AQ1035">1/SUMPRODUCT((N1035:T1035/100)^2)</f>
        <v>1.04298376052171</v>
      </c>
      <c r="AR1035" s="1" t="s">
        <v>54</v>
      </c>
      <c r="AS1035" s="6">
        <f t="shared" si="367"/>
        <v>0</v>
      </c>
      <c r="AT1035" s="1">
        <v>949.85</v>
      </c>
      <c r="AU1035" s="1">
        <v>1</v>
      </c>
      <c r="AV1035" s="1">
        <v>0</v>
      </c>
      <c r="AW1035" s="1">
        <v>499.85</v>
      </c>
      <c r="AX1035" s="1">
        <v>6</v>
      </c>
      <c r="AY1035" s="5">
        <f t="shared" si="368"/>
        <v>0</v>
      </c>
      <c r="AZ1035" s="1">
        <f t="shared" si="369"/>
        <v>0</v>
      </c>
      <c r="BA1035" s="1">
        <f t="shared" si="370"/>
        <v>2999.1</v>
      </c>
      <c r="BB1035" s="1">
        <f t="shared" si="371"/>
        <v>450</v>
      </c>
      <c r="BC1035" s="1" t="s">
        <v>51</v>
      </c>
      <c r="BD1035" s="1">
        <v>72</v>
      </c>
      <c r="BE1035" s="1" t="s">
        <v>52</v>
      </c>
      <c r="BF1035" s="1" t="s">
        <v>52</v>
      </c>
      <c r="BG1035" s="1">
        <v>32</v>
      </c>
      <c r="BH1035" s="1">
        <f t="shared" si="372"/>
        <v>-1.79838259261619</v>
      </c>
      <c r="BI1035" s="1">
        <f t="shared" si="373"/>
        <v>1.22075195295707</v>
      </c>
    </row>
    <row r="1036" spans="1:61">
      <c r="A1036" s="1">
        <v>424</v>
      </c>
      <c r="B1036" s="1" t="s">
        <v>65</v>
      </c>
      <c r="C1036" s="1" t="str">
        <f>_xlfn.XLOOKUP(A1036,All!$A:$A,All!$C:$C,"")</f>
        <v>Cu-Ni-Si</v>
      </c>
      <c r="D1036" s="1">
        <v>0</v>
      </c>
      <c r="E1036" s="1" t="s">
        <v>1344</v>
      </c>
      <c r="F1036" s="1">
        <f t="shared" si="352"/>
        <v>98.29</v>
      </c>
      <c r="G1036" s="1">
        <v>0</v>
      </c>
      <c r="H1036" s="1">
        <v>0</v>
      </c>
      <c r="I1036" s="1">
        <v>0</v>
      </c>
      <c r="J1036" s="1">
        <v>1.38</v>
      </c>
      <c r="K1036" s="1">
        <v>0.33</v>
      </c>
      <c r="L1036" s="1">
        <v>0</v>
      </c>
      <c r="M1036" s="1" t="s">
        <v>1345</v>
      </c>
      <c r="N1036" s="1" cm="1">
        <f t="array" ref="N1036">(F1036/$F$4)/SUMPRODUCT($F1036:$L1036/$F$4:$L$4)*100</f>
        <v>97.771057715397</v>
      </c>
      <c r="O1036" s="1" cm="1">
        <f t="array" ref="O1036">(G1036/$G$4)/SUMPRODUCT($F1036:$L1036/$F$4:$L$4)*100</f>
        <v>0</v>
      </c>
      <c r="P1036" s="1" cm="1">
        <f t="array" ref="P1036">(H1036/$H$4)/SUMPRODUCT($F1036:$L1036/$F$4:$L$4)*100</f>
        <v>0</v>
      </c>
      <c r="Q1036" s="1" cm="1">
        <f t="array" ref="Q1036">(I1036/$I$4)/SUMPRODUCT($F1036:$L1036/$F$4:$L$4)*100</f>
        <v>0</v>
      </c>
      <c r="R1036" s="1" cm="1">
        <f t="array" ref="R1036">(J1036/$J$4)/SUMPRODUCT($F1036:$L1036/$F$4:$L$4)*100</f>
        <v>1.48621614542901</v>
      </c>
      <c r="S1036" s="1" cm="1">
        <f t="array" ref="S1036">(K1036/$K$4)/SUMPRODUCT($F1036:$L1036/$F$4:$L$4)*100</f>
        <v>0.742726139174023</v>
      </c>
      <c r="T1036" s="1" cm="1">
        <f t="array" ref="T1036">(L1036/$L$4)/SUMPRODUCT($F1036:$L1036/$F$4:$L$4)*100</f>
        <v>0</v>
      </c>
      <c r="U1036" s="1">
        <f t="shared" si="353"/>
        <v>100</v>
      </c>
      <c r="V1036" s="1">
        <f t="shared" si="354"/>
        <v>4.18181818181818</v>
      </c>
      <c r="W1036" s="1">
        <f t="shared" si="355"/>
        <v>1.71</v>
      </c>
      <c r="X1036" s="1">
        <f t="shared" si="356"/>
        <v>0.4554</v>
      </c>
      <c r="Y1036" s="1">
        <f t="shared" si="357"/>
        <v>0</v>
      </c>
      <c r="Z1036" s="1">
        <f t="shared" si="358"/>
        <v>0</v>
      </c>
      <c r="AA1036" s="1">
        <f t="shared" si="359"/>
        <v>0</v>
      </c>
      <c r="AB1036" s="1">
        <f t="shared" si="360"/>
        <v>0</v>
      </c>
      <c r="AC1036" s="1">
        <f t="shared" si="361"/>
        <v>0</v>
      </c>
      <c r="AD1036" s="1">
        <f t="shared" si="362"/>
        <v>0</v>
      </c>
      <c r="AE1036" s="1">
        <f t="shared" si="363"/>
        <v>0</v>
      </c>
      <c r="AF1036" s="1">
        <f t="shared" si="364"/>
        <v>0</v>
      </c>
      <c r="AG1036" s="1">
        <f t="shared" si="365"/>
        <v>0</v>
      </c>
      <c r="AH1036" s="7">
        <f t="shared" si="366"/>
        <v>0.0222894228460304</v>
      </c>
      <c r="AI1036" s="7" cm="1">
        <f t="array" ref="AI1036">SQRT(SUMPRODUCT(N1036:T1036/100,(1-($N$4:$T$4/(SUMPRODUCT(N1036:T1036,$N$4:$T$4)/100)))^2))</f>
        <v>0.0119931862945783</v>
      </c>
      <c r="AJ1036" s="7" cm="1">
        <f t="array" ref="AJ1036">SUMPRODUCT(N1036:T1036,$N$3:$T$3)/100</f>
        <v>1.90014862161454</v>
      </c>
      <c r="AK1036" s="7" cm="1">
        <f t="array" ref="AK1036">SUMPRODUCT(N1036:T1036/100,($N$3:$T$3-(SUMPRODUCT(N1036:T1036,$N$3:$T$3)/100))^2)</f>
        <v>1.46412776111967e-6</v>
      </c>
      <c r="AL1036" s="7" cm="1">
        <f t="array" ref="AL1036">SUMPRODUCT(N1036:T1036/100,($N$2:$T$2-(SUMPRODUCT(N1036:T1036,$N$2:$T$2)/100))^2)</f>
        <v>0.374328647217646</v>
      </c>
      <c r="AM1036" s="7" cm="1">
        <f t="array" ref="AM1036">SUMPRODUCT(N1036:T1036,$N$2:$T$2)/100</f>
        <v>10.9331470088035</v>
      </c>
      <c r="AN1036" s="1" cm="1">
        <f t="array" ref="AN1036">SUMPRODUCT(N1036:T1036,$N$1:$T$1)/100</f>
        <v>1092.57103871665</v>
      </c>
      <c r="AO1036" s="1" cm="1">
        <f t="array" ref="AO1036">-8.314*SUMPRODUCT((N1036:T1036/100)*LN(N1036:T1036/100+0.000000000001))</f>
        <v>1.00604324212669</v>
      </c>
      <c r="AP1036" s="1" cm="1">
        <f t="array" ref="AP1036">SUMPRODUCT((N1036:T1036/100)^2)</f>
        <v>0.956194020733623</v>
      </c>
      <c r="AQ1036" s="1" cm="1">
        <f t="array" ref="AQ1036">1/SUMPRODUCT((N1036:T1036/100)^2)</f>
        <v>1.04581285629957</v>
      </c>
      <c r="AR1036" s="1" t="s">
        <v>54</v>
      </c>
      <c r="AS1036" s="6">
        <f t="shared" si="367"/>
        <v>0</v>
      </c>
      <c r="AT1036" s="1">
        <v>949.85</v>
      </c>
      <c r="AU1036" s="1">
        <v>1</v>
      </c>
      <c r="AV1036" s="1">
        <v>0</v>
      </c>
      <c r="AW1036" s="1">
        <v>499.85</v>
      </c>
      <c r="AX1036" s="1">
        <v>8</v>
      </c>
      <c r="AY1036" s="5">
        <f t="shared" si="368"/>
        <v>0</v>
      </c>
      <c r="AZ1036" s="1">
        <f t="shared" si="369"/>
        <v>0</v>
      </c>
      <c r="BA1036" s="1">
        <f t="shared" si="370"/>
        <v>3998.8</v>
      </c>
      <c r="BB1036" s="1">
        <f t="shared" si="371"/>
        <v>450</v>
      </c>
      <c r="BC1036" s="1" t="s">
        <v>51</v>
      </c>
      <c r="BD1036" s="1">
        <v>75</v>
      </c>
      <c r="BE1036" s="1" t="s">
        <v>52</v>
      </c>
      <c r="BF1036" s="1" t="s">
        <v>52</v>
      </c>
      <c r="BG1036" s="1">
        <v>32</v>
      </c>
      <c r="BH1036" s="1">
        <f t="shared" si="372"/>
        <v>-1.75979981744049</v>
      </c>
      <c r="BI1036" s="1">
        <f t="shared" si="373"/>
        <v>1.21350426002862</v>
      </c>
    </row>
    <row r="1037" spans="1:61">
      <c r="A1037" s="1">
        <v>423</v>
      </c>
      <c r="B1037" s="1" t="s">
        <v>65</v>
      </c>
      <c r="C1037" s="1" t="str">
        <f>_xlfn.XLOOKUP(A1037,All!$A:$A,All!$C:$C,"")</f>
        <v>Cu-Ni-Si</v>
      </c>
      <c r="D1037" s="1">
        <v>0</v>
      </c>
      <c r="E1037" s="1" t="s">
        <v>1344</v>
      </c>
      <c r="F1037" s="1">
        <f t="shared" si="352"/>
        <v>97.94</v>
      </c>
      <c r="G1037" s="1">
        <v>0</v>
      </c>
      <c r="H1037" s="1">
        <v>0</v>
      </c>
      <c r="I1037" s="1">
        <v>0</v>
      </c>
      <c r="J1037" s="1">
        <v>1.39</v>
      </c>
      <c r="K1037" s="1">
        <v>0.67</v>
      </c>
      <c r="L1037" s="1">
        <v>0</v>
      </c>
      <c r="M1037" s="1" t="s">
        <v>1345</v>
      </c>
      <c r="N1037" s="1" cm="1">
        <f t="array" ref="N1037">(F1037/$F$4)/SUMPRODUCT($F1037:$L1037/$F$4:$L$4)*100</f>
        <v>97.007856942468</v>
      </c>
      <c r="O1037" s="1" cm="1">
        <f t="array" ref="O1037">(G1037/$G$4)/SUMPRODUCT($F1037:$L1037/$F$4:$L$4)*100</f>
        <v>0</v>
      </c>
      <c r="P1037" s="1" cm="1">
        <f t="array" ref="P1037">(H1037/$H$4)/SUMPRODUCT($F1037:$L1037/$F$4:$L$4)*100</f>
        <v>0</v>
      </c>
      <c r="Q1037" s="1" cm="1">
        <f t="array" ref="Q1037">(I1037/$I$4)/SUMPRODUCT($F1037:$L1037/$F$4:$L$4)*100</f>
        <v>0</v>
      </c>
      <c r="R1037" s="1" cm="1">
        <f t="array" ref="R1037">(J1037/$J$4)/SUMPRODUCT($F1037:$L1037/$F$4:$L$4)*100</f>
        <v>1.49060825172402</v>
      </c>
      <c r="S1037" s="1" cm="1">
        <f t="array" ref="S1037">(K1037/$K$4)/SUMPRODUCT($F1037:$L1037/$F$4:$L$4)*100</f>
        <v>1.501534805808</v>
      </c>
      <c r="T1037" s="1" cm="1">
        <f t="array" ref="T1037">(L1037/$L$4)/SUMPRODUCT($F1037:$L1037/$F$4:$L$4)*100</f>
        <v>0</v>
      </c>
      <c r="U1037" s="1">
        <f t="shared" si="353"/>
        <v>100</v>
      </c>
      <c r="V1037" s="1">
        <f t="shared" si="354"/>
        <v>2.07462686567164</v>
      </c>
      <c r="W1037" s="1">
        <f t="shared" si="355"/>
        <v>2.06</v>
      </c>
      <c r="X1037" s="1">
        <f t="shared" si="356"/>
        <v>0.9313</v>
      </c>
      <c r="Y1037" s="1">
        <f t="shared" si="357"/>
        <v>0</v>
      </c>
      <c r="Z1037" s="1">
        <f t="shared" si="358"/>
        <v>0</v>
      </c>
      <c r="AA1037" s="1">
        <f t="shared" si="359"/>
        <v>0</v>
      </c>
      <c r="AB1037" s="1">
        <f t="shared" si="360"/>
        <v>0</v>
      </c>
      <c r="AC1037" s="1">
        <f t="shared" si="361"/>
        <v>0</v>
      </c>
      <c r="AD1037" s="1">
        <f t="shared" si="362"/>
        <v>0</v>
      </c>
      <c r="AE1037" s="1">
        <f t="shared" si="363"/>
        <v>0</v>
      </c>
      <c r="AF1037" s="1">
        <f t="shared" si="364"/>
        <v>0</v>
      </c>
      <c r="AG1037" s="1">
        <f t="shared" si="365"/>
        <v>0</v>
      </c>
      <c r="AH1037" s="7">
        <f t="shared" si="366"/>
        <v>0.0299214305753203</v>
      </c>
      <c r="AI1037" s="7" cm="1">
        <f t="array" ref="AI1037">SQRT(SUMPRODUCT(N1037:T1037/100,(1-($N$4:$T$4/(SUMPRODUCT(N1037:T1037,$N$4:$T$4)/100)))^2))</f>
        <v>0.0165744682170694</v>
      </c>
      <c r="AJ1037" s="7" cm="1">
        <f t="array" ref="AJ1037">SUMPRODUCT(N1037:T1037,$N$3:$T$3)/100</f>
        <v>1.90014906082517</v>
      </c>
      <c r="AK1037" s="7" cm="1">
        <f t="array" ref="AK1037">SUMPRODUCT(N1037:T1037/100,($N$3:$T$3-(SUMPRODUCT(N1037:T1037,$N$3:$T$3)/100))^2)</f>
        <v>1.46838912212295e-6</v>
      </c>
      <c r="AL1037" s="7" cm="1">
        <f t="array" ref="AL1037">SUMPRODUCT(N1037:T1037/100,($N$2:$T$2-(SUMPRODUCT(N1037:T1037,$N$2:$T$2)/100))^2)</f>
        <v>0.736254892638687</v>
      </c>
      <c r="AM1037" s="7" cm="1">
        <f t="array" ref="AM1037">SUMPRODUCT(N1037:T1037,$N$2:$T$2)/100</f>
        <v>10.8799864810762</v>
      </c>
      <c r="AN1037" s="1" cm="1">
        <f t="array" ref="AN1037">SUMPRODUCT(N1037:T1037,$N$1:$T$1)/100</f>
        <v>1095.08667018611</v>
      </c>
      <c r="AO1037" s="1" cm="1">
        <f t="array" ref="AO1037">-8.314*SUMPRODUCT((N1037:T1037/100)*LN(N1037:T1037/100+0.000000000001))</f>
        <v>1.29040515408816</v>
      </c>
      <c r="AP1037" s="1" cm="1">
        <f t="array" ref="AP1037">SUMPRODUCT((N1037:T1037/100)^2)</f>
        <v>0.941500082830349</v>
      </c>
      <c r="AQ1037" s="1" cm="1">
        <f t="array" ref="AQ1037">1/SUMPRODUCT((N1037:T1037/100)^2)</f>
        <v>1.06213479768774</v>
      </c>
      <c r="AR1037" s="1" t="s">
        <v>54</v>
      </c>
      <c r="AS1037" s="6">
        <f t="shared" si="367"/>
        <v>0</v>
      </c>
      <c r="AT1037" s="1">
        <v>949.85</v>
      </c>
      <c r="AU1037" s="1">
        <v>1</v>
      </c>
      <c r="AV1037" s="1">
        <v>0</v>
      </c>
      <c r="AW1037" s="1">
        <v>499.85</v>
      </c>
      <c r="AX1037" s="1">
        <v>8</v>
      </c>
      <c r="AY1037" s="5">
        <f t="shared" si="368"/>
        <v>0</v>
      </c>
      <c r="AZ1037" s="1">
        <f t="shared" si="369"/>
        <v>0</v>
      </c>
      <c r="BA1037" s="1">
        <f t="shared" si="370"/>
        <v>3998.8</v>
      </c>
      <c r="BB1037" s="1">
        <f t="shared" si="371"/>
        <v>450</v>
      </c>
      <c r="BC1037" s="1" t="s">
        <v>51</v>
      </c>
      <c r="BD1037" s="1">
        <v>110</v>
      </c>
      <c r="BE1037" s="1" t="s">
        <v>52</v>
      </c>
      <c r="BF1037" s="1" t="s">
        <v>52</v>
      </c>
      <c r="BG1037" s="1">
        <v>31</v>
      </c>
      <c r="BH1037" s="1">
        <f t="shared" si="372"/>
        <v>-1.30966744039071</v>
      </c>
      <c r="BI1037" s="1">
        <f t="shared" si="373"/>
        <v>1.13937765430527</v>
      </c>
    </row>
    <row r="1038" spans="1:61">
      <c r="A1038" s="1">
        <v>437</v>
      </c>
      <c r="B1038" s="1" t="s">
        <v>84</v>
      </c>
      <c r="C1038" s="1" t="str">
        <f>_xlfn.XLOOKUP(A1038,All!$A:$A,All!$C:$C,"")</f>
        <v>Cu-Ni-Si</v>
      </c>
      <c r="D1038" s="1">
        <v>0</v>
      </c>
      <c r="E1038" s="1" t="s">
        <v>1344</v>
      </c>
      <c r="F1038" s="1">
        <f t="shared" si="352"/>
        <v>96.5</v>
      </c>
      <c r="G1038" s="1">
        <v>0</v>
      </c>
      <c r="H1038" s="1">
        <v>0</v>
      </c>
      <c r="I1038" s="1">
        <v>0</v>
      </c>
      <c r="J1038" s="1">
        <v>2.8</v>
      </c>
      <c r="K1038" s="1">
        <v>0.7</v>
      </c>
      <c r="L1038" s="1">
        <v>0</v>
      </c>
      <c r="M1038" s="1" t="s">
        <v>1345</v>
      </c>
      <c r="N1038" s="1" cm="1">
        <f t="array" ref="N1038">(F1038/$F$4)/SUMPRODUCT($F1038:$L1038/$F$4:$L$4)*100</f>
        <v>95.4355515178694</v>
      </c>
      <c r="O1038" s="1" cm="1">
        <f t="array" ref="O1038">(G1038/$G$4)/SUMPRODUCT($F1038:$L1038/$F$4:$L$4)*100</f>
        <v>0</v>
      </c>
      <c r="P1038" s="1" cm="1">
        <f t="array" ref="P1038">(H1038/$H$4)/SUMPRODUCT($F1038:$L1038/$F$4:$L$4)*100</f>
        <v>0</v>
      </c>
      <c r="Q1038" s="1" cm="1">
        <f t="array" ref="Q1038">(I1038/$I$4)/SUMPRODUCT($F1038:$L1038/$F$4:$L$4)*100</f>
        <v>0</v>
      </c>
      <c r="R1038" s="1" cm="1">
        <f t="array" ref="R1038">(J1038/$J$4)/SUMPRODUCT($F1038:$L1038/$F$4:$L$4)*100</f>
        <v>2.99807722768445</v>
      </c>
      <c r="S1038" s="1" cm="1">
        <f t="array" ref="S1038">(K1038/$K$4)/SUMPRODUCT($F1038:$L1038/$F$4:$L$4)*100</f>
        <v>1.56637125444618</v>
      </c>
      <c r="T1038" s="1" cm="1">
        <f t="array" ref="T1038">(L1038/$L$4)/SUMPRODUCT($F1038:$L1038/$F$4:$L$4)*100</f>
        <v>0</v>
      </c>
      <c r="U1038" s="1">
        <f t="shared" si="353"/>
        <v>100</v>
      </c>
      <c r="V1038" s="1">
        <f t="shared" si="354"/>
        <v>4</v>
      </c>
      <c r="W1038" s="1">
        <f t="shared" si="355"/>
        <v>3.5</v>
      </c>
      <c r="X1038" s="1">
        <f t="shared" si="356"/>
        <v>1.96</v>
      </c>
      <c r="Y1038" s="1">
        <f t="shared" si="357"/>
        <v>0</v>
      </c>
      <c r="Z1038" s="1">
        <f t="shared" si="358"/>
        <v>0</v>
      </c>
      <c r="AA1038" s="1">
        <f t="shared" si="359"/>
        <v>0</v>
      </c>
      <c r="AB1038" s="1">
        <f t="shared" si="360"/>
        <v>0</v>
      </c>
      <c r="AC1038" s="1">
        <f t="shared" si="361"/>
        <v>0</v>
      </c>
      <c r="AD1038" s="1">
        <f t="shared" si="362"/>
        <v>0</v>
      </c>
      <c r="AE1038" s="1">
        <f t="shared" si="363"/>
        <v>0</v>
      </c>
      <c r="AF1038" s="1">
        <f t="shared" si="364"/>
        <v>0</v>
      </c>
      <c r="AG1038" s="1">
        <f t="shared" si="365"/>
        <v>0</v>
      </c>
      <c r="AH1038" s="7">
        <f t="shared" si="366"/>
        <v>0.0456444848213063</v>
      </c>
      <c r="AI1038" s="7" cm="1">
        <f t="array" ref="AI1038">SQRT(SUMPRODUCT(N1038:T1038/100,(1-($N$4:$T$4/(SUMPRODUCT(N1038:T1038,$N$4:$T$4)/100)))^2))</f>
        <v>0.0172703874740949</v>
      </c>
      <c r="AJ1038" s="7" cm="1">
        <f t="array" ref="AJ1038">SUMPRODUCT(N1038:T1038,$N$3:$T$3)/100</f>
        <v>1.90029980772277</v>
      </c>
      <c r="AK1038" s="7" cm="1">
        <f t="array" ref="AK1038">SUMPRODUCT(N1038:T1038/100,($N$3:$T$3-(SUMPRODUCT(N1038:T1038,$N$3:$T$3)/100))^2)</f>
        <v>2.90819255705286e-6</v>
      </c>
      <c r="AL1038" s="7" cm="1">
        <f t="array" ref="AL1038">SUMPRODUCT(N1038:T1038/100,($N$2:$T$2-(SUMPRODUCT(N1038:T1038,$N$2:$T$2)/100))^2)</f>
        <v>0.778007054822778</v>
      </c>
      <c r="AM1038" s="7" cm="1">
        <f t="array" ref="AM1038">SUMPRODUCT(N1038:T1038,$N$2:$T$2)/100</f>
        <v>10.8603732399119</v>
      </c>
      <c r="AN1038" s="1" cm="1">
        <f t="array" ref="AN1038">SUMPRODUCT(N1038:T1038,$N$1:$T$1)/100</f>
        <v>1100.88359207379</v>
      </c>
      <c r="AO1038" s="1" cm="1">
        <f t="array" ref="AO1038">-8.314*SUMPRODUCT((N1038:T1038/100)*LN(N1038:T1038/100+0.000000000001))</f>
        <v>1.78617874543697</v>
      </c>
      <c r="AP1038" s="1" cm="1">
        <f t="array" ref="AP1038">SUMPRODUCT((N1038:T1038/100)^2)</f>
        <v>0.911938647948981</v>
      </c>
      <c r="AQ1038" s="1" cm="1">
        <f t="array" ref="AQ1038">1/SUMPRODUCT((N1038:T1038/100)^2)</f>
        <v>1.09656499617499</v>
      </c>
      <c r="AR1038" s="1" t="s">
        <v>55</v>
      </c>
      <c r="AS1038" s="6">
        <f t="shared" si="367"/>
        <v>2</v>
      </c>
      <c r="AT1038" s="1">
        <v>949.85</v>
      </c>
      <c r="AU1038" s="1">
        <v>2</v>
      </c>
      <c r="AV1038" s="1">
        <v>75</v>
      </c>
      <c r="AW1038" s="1">
        <v>399.85</v>
      </c>
      <c r="AX1038" s="1">
        <v>20</v>
      </c>
      <c r="AY1038" s="5">
        <f t="shared" si="368"/>
        <v>299.8875</v>
      </c>
      <c r="AZ1038" s="1">
        <f t="shared" si="369"/>
        <v>15</v>
      </c>
      <c r="BA1038" s="1">
        <f t="shared" si="370"/>
        <v>7997</v>
      </c>
      <c r="BB1038" s="1">
        <f t="shared" si="371"/>
        <v>550</v>
      </c>
      <c r="BC1038" s="1" t="s">
        <v>56</v>
      </c>
      <c r="BD1038" s="1">
        <v>112</v>
      </c>
      <c r="BE1038" s="1" t="s">
        <v>52</v>
      </c>
      <c r="BF1038" s="1" t="s">
        <v>52</v>
      </c>
      <c r="BG1038" s="1">
        <v>31</v>
      </c>
      <c r="BH1038" s="1">
        <f t="shared" si="372"/>
        <v>-1.28394559027358</v>
      </c>
      <c r="BI1038" s="1">
        <f t="shared" si="373"/>
        <v>1.13482643199722</v>
      </c>
    </row>
    <row r="1039" spans="1:61">
      <c r="A1039" s="1">
        <v>56</v>
      </c>
      <c r="B1039" s="1" t="s">
        <v>1347</v>
      </c>
      <c r="C1039" s="1" t="str">
        <f>_xlfn.XLOOKUP(A1039,All!$A:$A,All!$C:$C,"")</f>
        <v>Cu-Ni-Si</v>
      </c>
      <c r="D1039" s="1">
        <v>0</v>
      </c>
      <c r="E1039" s="1" t="s">
        <v>1344</v>
      </c>
      <c r="F1039" s="1">
        <f t="shared" si="352"/>
        <v>96.6</v>
      </c>
      <c r="G1039" s="1">
        <v>0</v>
      </c>
      <c r="H1039" s="1">
        <v>0</v>
      </c>
      <c r="I1039" s="1">
        <v>0</v>
      </c>
      <c r="J1039" s="1">
        <v>2.8</v>
      </c>
      <c r="K1039" s="1">
        <v>0.6</v>
      </c>
      <c r="L1039" s="1">
        <v>0</v>
      </c>
      <c r="M1039" s="1" t="s">
        <v>1345</v>
      </c>
      <c r="N1039" s="1" cm="1">
        <f t="array" ref="N1039">(F1039/$F$4)/SUMPRODUCT($F1039:$L1039/$F$4:$L$4)*100</f>
        <v>95.6538918382656</v>
      </c>
      <c r="O1039" s="1" cm="1">
        <f t="array" ref="O1039">(G1039/$G$4)/SUMPRODUCT($F1039:$L1039/$F$4:$L$4)*100</f>
        <v>0</v>
      </c>
      <c r="P1039" s="1" cm="1">
        <f t="array" ref="P1039">(H1039/$H$4)/SUMPRODUCT($F1039:$L1039/$F$4:$L$4)*100</f>
        <v>0</v>
      </c>
      <c r="Q1039" s="1" cm="1">
        <f t="array" ref="Q1039">(I1039/$I$4)/SUMPRODUCT($F1039:$L1039/$F$4:$L$4)*100</f>
        <v>0</v>
      </c>
      <c r="R1039" s="1" cm="1">
        <f t="array" ref="R1039">(J1039/$J$4)/SUMPRODUCT($F1039:$L1039/$F$4:$L$4)*100</f>
        <v>3.00182561866594</v>
      </c>
      <c r="S1039" s="1" cm="1">
        <f t="array" ref="S1039">(K1039/$K$4)/SUMPRODUCT($F1039:$L1039/$F$4:$L$4)*100</f>
        <v>1.34428254306844</v>
      </c>
      <c r="T1039" s="1" cm="1">
        <f t="array" ref="T1039">(L1039/$L$4)/SUMPRODUCT($F1039:$L1039/$F$4:$L$4)*100</f>
        <v>0</v>
      </c>
      <c r="U1039" s="1">
        <f t="shared" si="353"/>
        <v>100</v>
      </c>
      <c r="V1039" s="1">
        <f t="shared" si="354"/>
        <v>4.66666666666667</v>
      </c>
      <c r="W1039" s="1">
        <f t="shared" si="355"/>
        <v>3.4</v>
      </c>
      <c r="X1039" s="1">
        <f t="shared" si="356"/>
        <v>1.68</v>
      </c>
      <c r="Y1039" s="1">
        <f t="shared" si="357"/>
        <v>0</v>
      </c>
      <c r="Z1039" s="1">
        <f t="shared" si="358"/>
        <v>0</v>
      </c>
      <c r="AA1039" s="1">
        <f t="shared" si="359"/>
        <v>0</v>
      </c>
      <c r="AB1039" s="1">
        <f t="shared" si="360"/>
        <v>0</v>
      </c>
      <c r="AC1039" s="1">
        <f t="shared" si="361"/>
        <v>0</v>
      </c>
      <c r="AD1039" s="1">
        <f t="shared" si="362"/>
        <v>0</v>
      </c>
      <c r="AE1039" s="1">
        <f t="shared" si="363"/>
        <v>0</v>
      </c>
      <c r="AF1039" s="1">
        <f t="shared" si="364"/>
        <v>0</v>
      </c>
      <c r="AG1039" s="1">
        <f t="shared" si="365"/>
        <v>0</v>
      </c>
      <c r="AH1039" s="7">
        <f t="shared" si="366"/>
        <v>0.0434610816173439</v>
      </c>
      <c r="AI1039" s="7" cm="1">
        <f t="array" ref="AI1039">SQRT(SUMPRODUCT(N1039:T1039/100,(1-($N$4:$T$4/(SUMPRODUCT(N1039:T1039,$N$4:$T$4)/100)))^2))</f>
        <v>0.01613797766313</v>
      </c>
      <c r="AJ1039" s="7" cm="1">
        <f t="array" ref="AJ1039">SUMPRODUCT(N1039:T1039,$N$3:$T$3)/100</f>
        <v>1.90030018256187</v>
      </c>
      <c r="AK1039" s="7" cm="1">
        <f t="array" ref="AK1039">SUMPRODUCT(N1039:T1039/100,($N$3:$T$3-(SUMPRODUCT(N1039:T1039,$N$3:$T$3)/100))^2)</f>
        <v>2.91171604821716e-6</v>
      </c>
      <c r="AL1039" s="7" cm="1">
        <f t="array" ref="AL1039">SUMPRODUCT(N1039:T1039/100,($N$2:$T$2-(SUMPRODUCT(N1039:T1039,$N$2:$T$2)/100))^2)</f>
        <v>0.673311415876163</v>
      </c>
      <c r="AM1039" s="7" cm="1">
        <f t="array" ref="AM1039">SUMPRODUCT(N1039:T1039,$N$2:$T$2)/100</f>
        <v>10.8758819657986</v>
      </c>
      <c r="AN1039" s="1" cm="1">
        <f t="array" ref="AN1039">SUMPRODUCT(N1039:T1039,$N$1:$T$1)/100</f>
        <v>1100.16595956677</v>
      </c>
      <c r="AO1039" s="1" cm="1">
        <f t="array" ref="AO1039">-8.314*SUMPRODUCT((N1039:T1039/100)*LN(N1039:T1039/100+0.000000000001))</f>
        <v>1.70997739062783</v>
      </c>
      <c r="AP1039" s="1" cm="1">
        <f t="array" ref="AP1039">SUMPRODUCT((N1039:T1039/100)^2)</f>
        <v>0.916048507640709</v>
      </c>
      <c r="AQ1039" s="1" cm="1">
        <f t="array" ref="AQ1039">1/SUMPRODUCT((N1039:T1039/100)^2)</f>
        <v>1.09164524766872</v>
      </c>
      <c r="AR1039" s="1" t="s">
        <v>54</v>
      </c>
      <c r="AS1039" s="6">
        <f t="shared" si="367"/>
        <v>0</v>
      </c>
      <c r="AT1039" s="1">
        <v>899.85</v>
      </c>
      <c r="AU1039" s="1">
        <v>1.5</v>
      </c>
      <c r="AV1039" s="1">
        <v>0</v>
      </c>
      <c r="AW1039" s="1">
        <v>449.85</v>
      </c>
      <c r="AX1039" s="1">
        <v>1</v>
      </c>
      <c r="AY1039" s="5">
        <f t="shared" si="368"/>
        <v>0</v>
      </c>
      <c r="AZ1039" s="1">
        <f t="shared" si="369"/>
        <v>0</v>
      </c>
      <c r="BA1039" s="1">
        <f t="shared" si="370"/>
        <v>449.85</v>
      </c>
      <c r="BB1039" s="1">
        <f t="shared" si="371"/>
        <v>450</v>
      </c>
      <c r="BC1039" s="1" t="s">
        <v>51</v>
      </c>
      <c r="BD1039" s="1">
        <v>143</v>
      </c>
      <c r="BE1039" s="1" t="s">
        <v>52</v>
      </c>
      <c r="BF1039" s="1" t="s">
        <v>52</v>
      </c>
      <c r="BG1039" s="1">
        <v>31</v>
      </c>
      <c r="BH1039" s="1">
        <f t="shared" si="372"/>
        <v>-0.885256913458063</v>
      </c>
      <c r="BI1039" s="1">
        <f t="shared" si="373"/>
        <v>1.06631401603798</v>
      </c>
    </row>
    <row r="1040" spans="1:61">
      <c r="A1040" s="1">
        <v>46</v>
      </c>
      <c r="B1040" s="1" t="s">
        <v>53</v>
      </c>
      <c r="C1040" s="1" t="str">
        <f>_xlfn.XLOOKUP(A1040,All!$A:$A,All!$C:$C,"")</f>
        <v>Cu-Ni-Si</v>
      </c>
      <c r="D1040" s="1">
        <v>0</v>
      </c>
      <c r="E1040" s="1" t="s">
        <v>1344</v>
      </c>
      <c r="F1040" s="1">
        <f t="shared" si="352"/>
        <v>95.935</v>
      </c>
      <c r="G1040" s="1">
        <v>0</v>
      </c>
      <c r="H1040" s="1">
        <v>0</v>
      </c>
      <c r="I1040" s="1">
        <v>0</v>
      </c>
      <c r="J1040" s="1">
        <v>3.3</v>
      </c>
      <c r="K1040" s="1">
        <v>0.765</v>
      </c>
      <c r="L1040" s="1">
        <v>0</v>
      </c>
      <c r="M1040" s="1" t="s">
        <v>1345</v>
      </c>
      <c r="N1040" s="1" cm="1">
        <f t="array" ref="N1040">(F1040/$F$4)/SUMPRODUCT($F1040:$L1040/$F$4:$L$4)*100</f>
        <v>94.7611259732344</v>
      </c>
      <c r="O1040" s="1" cm="1">
        <f t="array" ref="O1040">(G1040/$G$4)/SUMPRODUCT($F1040:$L1040/$F$4:$L$4)*100</f>
        <v>0</v>
      </c>
      <c r="P1040" s="1" cm="1">
        <f t="array" ref="P1040">(H1040/$H$4)/SUMPRODUCT($F1040:$L1040/$F$4:$L$4)*100</f>
        <v>0</v>
      </c>
      <c r="Q1040" s="1" cm="1">
        <f t="array" ref="Q1040">(I1040/$I$4)/SUMPRODUCT($F1040:$L1040/$F$4:$L$4)*100</f>
        <v>0</v>
      </c>
      <c r="R1040" s="1" cm="1">
        <f t="array" ref="R1040">(J1040/$J$4)/SUMPRODUCT($F1040:$L1040/$F$4:$L$4)*100</f>
        <v>3.52914077585296</v>
      </c>
      <c r="S1040" s="1" cm="1">
        <f t="array" ref="S1040">(K1040/$K$4)/SUMPRODUCT($F1040:$L1040/$F$4:$L$4)*100</f>
        <v>1.70973325091266</v>
      </c>
      <c r="T1040" s="1" cm="1">
        <f t="array" ref="T1040">(L1040/$L$4)/SUMPRODUCT($F1040:$L1040/$F$4:$L$4)*100</f>
        <v>0</v>
      </c>
      <c r="U1040" s="1">
        <f t="shared" si="353"/>
        <v>100</v>
      </c>
      <c r="V1040" s="1">
        <f t="shared" si="354"/>
        <v>4.31372549019608</v>
      </c>
      <c r="W1040" s="1">
        <f t="shared" si="355"/>
        <v>4.065</v>
      </c>
      <c r="X1040" s="1">
        <f t="shared" si="356"/>
        <v>2.5245</v>
      </c>
      <c r="Y1040" s="1">
        <f t="shared" si="357"/>
        <v>0</v>
      </c>
      <c r="Z1040" s="1">
        <f t="shared" si="358"/>
        <v>0</v>
      </c>
      <c r="AA1040" s="1">
        <f t="shared" si="359"/>
        <v>0</v>
      </c>
      <c r="AB1040" s="1">
        <f t="shared" si="360"/>
        <v>0</v>
      </c>
      <c r="AC1040" s="1">
        <f t="shared" si="361"/>
        <v>0</v>
      </c>
      <c r="AD1040" s="1">
        <f t="shared" si="362"/>
        <v>0</v>
      </c>
      <c r="AE1040" s="1">
        <f t="shared" si="363"/>
        <v>0</v>
      </c>
      <c r="AF1040" s="1">
        <f t="shared" si="364"/>
        <v>0</v>
      </c>
      <c r="AG1040" s="1">
        <f t="shared" si="365"/>
        <v>0</v>
      </c>
      <c r="AH1040" s="7">
        <f t="shared" si="366"/>
        <v>0.0523887402676561</v>
      </c>
      <c r="AI1040" s="7" cm="1">
        <f t="array" ref="AI1040">SQRT(SUMPRODUCT(N1040:T1040/100,(1-($N$4:$T$4/(SUMPRODUCT(N1040:T1040,$N$4:$T$4)/100)))^2))</f>
        <v>0.0180794750782352</v>
      </c>
      <c r="AJ1040" s="7" cm="1">
        <f t="array" ref="AJ1040">SUMPRODUCT(N1040:T1040,$N$3:$T$3)/100</f>
        <v>1.90035291407759</v>
      </c>
      <c r="AK1040" s="7" cm="1">
        <f t="array" ref="AK1040">SUMPRODUCT(N1040:T1040/100,($N$3:$T$3-(SUMPRODUCT(N1040:T1040,$N$3:$T$3)/100))^2)</f>
        <v>3.40459242969508e-6</v>
      </c>
      <c r="AL1040" s="7" cm="1">
        <f t="array" ref="AL1040">SUMPRODUCT(N1040:T1040/100,($N$2:$T$2-(SUMPRODUCT(N1040:T1040,$N$2:$T$2)/100))^2)</f>
        <v>0.849044152012419</v>
      </c>
      <c r="AM1040" s="7" cm="1">
        <f t="array" ref="AM1040">SUMPRODUCT(N1040:T1040,$N$2:$T$2)/100</f>
        <v>10.8450272646776</v>
      </c>
      <c r="AN1040" s="1" cm="1">
        <f t="array" ref="AN1040">SUMPRODUCT(N1040:T1040,$N$1:$T$1)/100</f>
        <v>1103.32275098746</v>
      </c>
      <c r="AO1040" s="1" cm="1">
        <f t="array" ref="AO1040">-8.314*SUMPRODUCT((N1040:T1040/100)*LN(N1040:T1040/100+0.000000000001))</f>
        <v>1.98352567017513</v>
      </c>
      <c r="AP1040" s="1" cm="1">
        <f t="array" ref="AP1040">SUMPRODUCT((N1040:T1040/100)^2)</f>
        <v>0.899504901812026</v>
      </c>
      <c r="AQ1040" s="1" cm="1">
        <f t="array" ref="AQ1040">1/SUMPRODUCT((N1040:T1040/100)^2)</f>
        <v>1.11172267987148</v>
      </c>
      <c r="AR1040" s="1" t="s">
        <v>54</v>
      </c>
      <c r="AS1040" s="6">
        <f t="shared" si="367"/>
        <v>0</v>
      </c>
      <c r="AT1040" s="1">
        <v>899.85</v>
      </c>
      <c r="AU1040" s="1">
        <v>1</v>
      </c>
      <c r="AV1040" s="1">
        <v>0</v>
      </c>
      <c r="AW1040" s="1">
        <v>449.85</v>
      </c>
      <c r="AX1040" s="1">
        <v>1</v>
      </c>
      <c r="AY1040" s="5">
        <f t="shared" si="368"/>
        <v>0</v>
      </c>
      <c r="AZ1040" s="1">
        <f t="shared" si="369"/>
        <v>0</v>
      </c>
      <c r="BA1040" s="1">
        <f t="shared" si="370"/>
        <v>449.85</v>
      </c>
      <c r="BB1040" s="1">
        <f t="shared" si="371"/>
        <v>450</v>
      </c>
      <c r="BC1040" s="1" t="s">
        <v>51</v>
      </c>
      <c r="BD1040" s="1">
        <v>172</v>
      </c>
      <c r="BE1040" s="1" t="s">
        <v>52</v>
      </c>
      <c r="BF1040" s="1" t="s">
        <v>52</v>
      </c>
      <c r="BG1040" s="1">
        <v>31</v>
      </c>
      <c r="BH1040" s="1">
        <f t="shared" si="372"/>
        <v>-0.512290086759674</v>
      </c>
      <c r="BI1040" s="1">
        <f t="shared" si="373"/>
        <v>1.00614212656907</v>
      </c>
    </row>
    <row r="1041" spans="1:61">
      <c r="A1041" s="1">
        <v>250</v>
      </c>
      <c r="B1041" s="1" t="s">
        <v>65</v>
      </c>
      <c r="C1041" s="1" t="str">
        <f>_xlfn.XLOOKUP(A1041,All!$A:$A,All!$C:$C,"")</f>
        <v>Cu-Ni-Si</v>
      </c>
      <c r="D1041" s="1">
        <v>0</v>
      </c>
      <c r="E1041" s="1" t="s">
        <v>1344</v>
      </c>
      <c r="F1041" s="1">
        <f t="shared" si="352"/>
        <v>95.63</v>
      </c>
      <c r="G1041" s="1">
        <v>0</v>
      </c>
      <c r="H1041" s="1">
        <v>0</v>
      </c>
      <c r="I1041" s="1">
        <v>0</v>
      </c>
      <c r="J1041" s="1">
        <v>3.76</v>
      </c>
      <c r="K1041" s="1">
        <v>0.61</v>
      </c>
      <c r="L1041" s="1">
        <v>0</v>
      </c>
      <c r="M1041" s="1" t="s">
        <v>1345</v>
      </c>
      <c r="N1041" s="1" cm="1">
        <f t="array" ref="N1041">(F1041/$F$4)/SUMPRODUCT($F1041:$L1041/$F$4:$L$4)*100</f>
        <v>94.6072027377678</v>
      </c>
      <c r="O1041" s="1" cm="1">
        <f t="array" ref="O1041">(G1041/$G$4)/SUMPRODUCT($F1041:$L1041/$F$4:$L$4)*100</f>
        <v>0</v>
      </c>
      <c r="P1041" s="1" cm="1">
        <f t="array" ref="P1041">(H1041/$H$4)/SUMPRODUCT($F1041:$L1041/$F$4:$L$4)*100</f>
        <v>0</v>
      </c>
      <c r="Q1041" s="1" cm="1">
        <f t="array" ref="Q1041">(I1041/$I$4)/SUMPRODUCT($F1041:$L1041/$F$4:$L$4)*100</f>
        <v>0</v>
      </c>
      <c r="R1041" s="1" cm="1">
        <f t="array" ref="R1041">(J1041/$J$4)/SUMPRODUCT($F1041:$L1041/$F$4:$L$4)*100</f>
        <v>4.02735396066537</v>
      </c>
      <c r="S1041" s="1" cm="1">
        <f t="array" ref="S1041">(K1041/$K$4)/SUMPRODUCT($F1041:$L1041/$F$4:$L$4)*100</f>
        <v>1.36544330156679</v>
      </c>
      <c r="T1041" s="1" cm="1">
        <f t="array" ref="T1041">(L1041/$L$4)/SUMPRODUCT($F1041:$L1041/$F$4:$L$4)*100</f>
        <v>0</v>
      </c>
      <c r="U1041" s="1">
        <f t="shared" si="353"/>
        <v>100</v>
      </c>
      <c r="V1041" s="1">
        <f t="shared" si="354"/>
        <v>6.16393442622951</v>
      </c>
      <c r="W1041" s="1">
        <f t="shared" si="355"/>
        <v>4.37</v>
      </c>
      <c r="X1041" s="1">
        <f t="shared" si="356"/>
        <v>2.2936</v>
      </c>
      <c r="Y1041" s="1">
        <f t="shared" si="357"/>
        <v>0</v>
      </c>
      <c r="Z1041" s="1">
        <f t="shared" si="358"/>
        <v>0</v>
      </c>
      <c r="AA1041" s="1">
        <f t="shared" si="359"/>
        <v>0</v>
      </c>
      <c r="AB1041" s="1">
        <f t="shared" si="360"/>
        <v>0</v>
      </c>
      <c r="AC1041" s="1">
        <f t="shared" si="361"/>
        <v>0</v>
      </c>
      <c r="AD1041" s="1">
        <f t="shared" si="362"/>
        <v>0</v>
      </c>
      <c r="AE1041" s="1">
        <f t="shared" si="363"/>
        <v>0</v>
      </c>
      <c r="AF1041" s="1">
        <f t="shared" si="364"/>
        <v>0</v>
      </c>
      <c r="AG1041" s="1">
        <f t="shared" si="365"/>
        <v>0</v>
      </c>
      <c r="AH1041" s="7">
        <f t="shared" si="366"/>
        <v>0.0539279726223215</v>
      </c>
      <c r="AI1041" s="7" cm="1">
        <f t="array" ref="AI1041">SQRT(SUMPRODUCT(N1041:T1041/100,(1-($N$4:$T$4/(SUMPRODUCT(N1041:T1041,$N$4:$T$4)/100)))^2))</f>
        <v>0.0165050348517736</v>
      </c>
      <c r="AJ1041" s="7" cm="1">
        <f t="array" ref="AJ1041">SUMPRODUCT(N1041:T1041,$N$3:$T$3)/100</f>
        <v>1.90040273539607</v>
      </c>
      <c r="AK1041" s="7" cm="1">
        <f t="array" ref="AK1041">SUMPRODUCT(N1041:T1041/100,($N$3:$T$3-(SUMPRODUCT(N1041:T1041,$N$3:$T$3)/100))^2)</f>
        <v>3.8651581614205e-6</v>
      </c>
      <c r="AL1041" s="7" cm="1">
        <f t="array" ref="AL1041">SUMPRODUCT(N1041:T1041/100,($N$2:$T$2-(SUMPRODUCT(N1041:T1041,$N$2:$T$2)/100))^2)</f>
        <v>0.690884292989864</v>
      </c>
      <c r="AM1041" s="7" cm="1">
        <f t="array" ref="AM1041">SUMPRODUCT(N1041:T1041,$N$2:$T$2)/100</f>
        <v>10.8641454292837</v>
      </c>
      <c r="AN1041" s="1" cm="1">
        <f t="array" ref="AN1041">SUMPRODUCT(N1041:T1041,$N$1:$T$1)/100</f>
        <v>1104.03401074621</v>
      </c>
      <c r="AO1041" s="1" cm="1">
        <f t="array" ref="AO1041">-8.314*SUMPRODUCT((N1041:T1041/100)*LN(N1041:T1041/100+0.000000000001))</f>
        <v>1.99898456261647</v>
      </c>
      <c r="AP1041" s="1" cm="1">
        <f t="array" ref="AP1041">SUMPRODUCT((N1041:T1041/100)^2)</f>
        <v>0.896860682519939</v>
      </c>
      <c r="AQ1041" s="1" cm="1">
        <f t="array" ref="AQ1041">1/SUMPRODUCT((N1041:T1041/100)^2)</f>
        <v>1.11500037797428</v>
      </c>
      <c r="AR1041" s="1" t="s">
        <v>54</v>
      </c>
      <c r="AS1041" s="6">
        <f t="shared" si="367"/>
        <v>0</v>
      </c>
      <c r="AT1041" s="1">
        <v>949.85</v>
      </c>
      <c r="AU1041" s="1">
        <v>1</v>
      </c>
      <c r="AV1041" s="1">
        <v>0</v>
      </c>
      <c r="AW1041" s="1">
        <v>499.85</v>
      </c>
      <c r="AX1041" s="1">
        <v>0.166666667</v>
      </c>
      <c r="AY1041" s="5">
        <f t="shared" si="368"/>
        <v>0</v>
      </c>
      <c r="AZ1041" s="1">
        <f t="shared" si="369"/>
        <v>0</v>
      </c>
      <c r="BA1041" s="1">
        <f t="shared" si="370"/>
        <v>83.30833349995</v>
      </c>
      <c r="BB1041" s="1">
        <f t="shared" si="371"/>
        <v>450</v>
      </c>
      <c r="BC1041" s="1" t="s">
        <v>51</v>
      </c>
      <c r="BD1041" s="1">
        <v>182</v>
      </c>
      <c r="BE1041" s="1" t="s">
        <v>52</v>
      </c>
      <c r="BF1041" s="1" t="s">
        <v>52</v>
      </c>
      <c r="BG1041" s="1">
        <v>31</v>
      </c>
      <c r="BH1041" s="1">
        <f t="shared" si="372"/>
        <v>-0.383680836174023</v>
      </c>
      <c r="BI1041" s="1">
        <f t="shared" si="373"/>
        <v>0.98640277120882</v>
      </c>
    </row>
    <row r="1042" spans="1:61">
      <c r="A1042" s="1">
        <v>238</v>
      </c>
      <c r="B1042" s="1" t="s">
        <v>65</v>
      </c>
      <c r="C1042" s="1" t="str">
        <f>_xlfn.XLOOKUP(A1042,All!$A:$A,All!$C:$C,"")</f>
        <v>Cu-Ni-Si</v>
      </c>
      <c r="D1042" s="1">
        <v>0</v>
      </c>
      <c r="E1042" s="1" t="s">
        <v>1344</v>
      </c>
      <c r="F1042" s="1">
        <f t="shared" si="352"/>
        <v>95.63</v>
      </c>
      <c r="G1042" s="1">
        <v>0</v>
      </c>
      <c r="H1042" s="1">
        <v>0</v>
      </c>
      <c r="I1042" s="1">
        <v>0</v>
      </c>
      <c r="J1042" s="1">
        <v>3.76</v>
      </c>
      <c r="K1042" s="1">
        <v>0.61</v>
      </c>
      <c r="L1042" s="1">
        <v>0</v>
      </c>
      <c r="M1042" s="1" t="s">
        <v>1345</v>
      </c>
      <c r="N1042" s="1" cm="1">
        <f t="array" ref="N1042">(F1042/$F$4)/SUMPRODUCT($F1042:$L1042/$F$4:$L$4)*100</f>
        <v>94.6072027377678</v>
      </c>
      <c r="O1042" s="1" cm="1">
        <f t="array" ref="O1042">(G1042/$G$4)/SUMPRODUCT($F1042:$L1042/$F$4:$L$4)*100</f>
        <v>0</v>
      </c>
      <c r="P1042" s="1" cm="1">
        <f t="array" ref="P1042">(H1042/$H$4)/SUMPRODUCT($F1042:$L1042/$F$4:$L$4)*100</f>
        <v>0</v>
      </c>
      <c r="Q1042" s="1" cm="1">
        <f t="array" ref="Q1042">(I1042/$I$4)/SUMPRODUCT($F1042:$L1042/$F$4:$L$4)*100</f>
        <v>0</v>
      </c>
      <c r="R1042" s="1" cm="1">
        <f t="array" ref="R1042">(J1042/$J$4)/SUMPRODUCT($F1042:$L1042/$F$4:$L$4)*100</f>
        <v>4.02735396066537</v>
      </c>
      <c r="S1042" s="1" cm="1">
        <f t="array" ref="S1042">(K1042/$K$4)/SUMPRODUCT($F1042:$L1042/$F$4:$L$4)*100</f>
        <v>1.36544330156679</v>
      </c>
      <c r="T1042" s="1" cm="1">
        <f t="array" ref="T1042">(L1042/$L$4)/SUMPRODUCT($F1042:$L1042/$F$4:$L$4)*100</f>
        <v>0</v>
      </c>
      <c r="U1042" s="1">
        <f t="shared" si="353"/>
        <v>100</v>
      </c>
      <c r="V1042" s="1">
        <f t="shared" si="354"/>
        <v>6.16393442622951</v>
      </c>
      <c r="W1042" s="1">
        <f t="shared" si="355"/>
        <v>4.37</v>
      </c>
      <c r="X1042" s="1">
        <f t="shared" si="356"/>
        <v>2.2936</v>
      </c>
      <c r="Y1042" s="1">
        <f t="shared" si="357"/>
        <v>0</v>
      </c>
      <c r="Z1042" s="1">
        <f t="shared" si="358"/>
        <v>0</v>
      </c>
      <c r="AA1042" s="1">
        <f t="shared" si="359"/>
        <v>0</v>
      </c>
      <c r="AB1042" s="1">
        <f t="shared" si="360"/>
        <v>0</v>
      </c>
      <c r="AC1042" s="1">
        <f t="shared" si="361"/>
        <v>0</v>
      </c>
      <c r="AD1042" s="1">
        <f t="shared" si="362"/>
        <v>0</v>
      </c>
      <c r="AE1042" s="1">
        <f t="shared" si="363"/>
        <v>0</v>
      </c>
      <c r="AF1042" s="1">
        <f t="shared" si="364"/>
        <v>0</v>
      </c>
      <c r="AG1042" s="1">
        <f t="shared" si="365"/>
        <v>0</v>
      </c>
      <c r="AH1042" s="7">
        <f t="shared" si="366"/>
        <v>0.0539279726223215</v>
      </c>
      <c r="AI1042" s="7" cm="1">
        <f t="array" ref="AI1042">SQRT(SUMPRODUCT(N1042:T1042/100,(1-($N$4:$T$4/(SUMPRODUCT(N1042:T1042,$N$4:$T$4)/100)))^2))</f>
        <v>0.0165050348517736</v>
      </c>
      <c r="AJ1042" s="7" cm="1">
        <f t="array" ref="AJ1042">SUMPRODUCT(N1042:T1042,$N$3:$T$3)/100</f>
        <v>1.90040273539607</v>
      </c>
      <c r="AK1042" s="7" cm="1">
        <f t="array" ref="AK1042">SUMPRODUCT(N1042:T1042/100,($N$3:$T$3-(SUMPRODUCT(N1042:T1042,$N$3:$T$3)/100))^2)</f>
        <v>3.8651581614205e-6</v>
      </c>
      <c r="AL1042" s="7" cm="1">
        <f t="array" ref="AL1042">SUMPRODUCT(N1042:T1042/100,($N$2:$T$2-(SUMPRODUCT(N1042:T1042,$N$2:$T$2)/100))^2)</f>
        <v>0.690884292989864</v>
      </c>
      <c r="AM1042" s="7" cm="1">
        <f t="array" ref="AM1042">SUMPRODUCT(N1042:T1042,$N$2:$T$2)/100</f>
        <v>10.8641454292837</v>
      </c>
      <c r="AN1042" s="1" cm="1">
        <f t="array" ref="AN1042">SUMPRODUCT(N1042:T1042,$N$1:$T$1)/100</f>
        <v>1104.03401074621</v>
      </c>
      <c r="AO1042" s="1" cm="1">
        <f t="array" ref="AO1042">-8.314*SUMPRODUCT((N1042:T1042/100)*LN(N1042:T1042/100+0.000000000001))</f>
        <v>1.99898456261647</v>
      </c>
      <c r="AP1042" s="1" cm="1">
        <f t="array" ref="AP1042">SUMPRODUCT((N1042:T1042/100)^2)</f>
        <v>0.896860682519939</v>
      </c>
      <c r="AQ1042" s="1" cm="1">
        <f t="array" ref="AQ1042">1/SUMPRODUCT((N1042:T1042/100)^2)</f>
        <v>1.11500037797428</v>
      </c>
      <c r="AR1042" s="1" t="s">
        <v>54</v>
      </c>
      <c r="AS1042" s="6">
        <f t="shared" si="367"/>
        <v>0</v>
      </c>
      <c r="AT1042" s="1">
        <v>949.85</v>
      </c>
      <c r="AU1042" s="1">
        <v>1</v>
      </c>
      <c r="AV1042" s="1">
        <v>0</v>
      </c>
      <c r="AW1042" s="1">
        <v>499.85</v>
      </c>
      <c r="AX1042" s="1">
        <v>0.083333333</v>
      </c>
      <c r="AY1042" s="5">
        <f t="shared" si="368"/>
        <v>0</v>
      </c>
      <c r="AZ1042" s="1">
        <f t="shared" si="369"/>
        <v>0</v>
      </c>
      <c r="BA1042" s="1">
        <f t="shared" si="370"/>
        <v>41.65416650005</v>
      </c>
      <c r="BB1042" s="1">
        <f t="shared" si="371"/>
        <v>450</v>
      </c>
      <c r="BC1042" s="1" t="s">
        <v>51</v>
      </c>
      <c r="BD1042" s="1">
        <v>185</v>
      </c>
      <c r="BE1042" s="1" t="s">
        <v>52</v>
      </c>
      <c r="BF1042" s="1" t="s">
        <v>52</v>
      </c>
      <c r="BG1042" s="1">
        <v>31</v>
      </c>
      <c r="BH1042" s="1">
        <f t="shared" si="372"/>
        <v>-0.345098060998327</v>
      </c>
      <c r="BI1042" s="1">
        <f t="shared" si="373"/>
        <v>0.980590602917416</v>
      </c>
    </row>
    <row r="1043" spans="1:61">
      <c r="A1043" s="1">
        <v>10</v>
      </c>
      <c r="B1043" s="1" t="s">
        <v>57</v>
      </c>
      <c r="C1043" s="1" t="str">
        <f>_xlfn.XLOOKUP(A1043,All!$A:$A,All!$C:$C,"")</f>
        <v>Cu-Ni-Si</v>
      </c>
      <c r="D1043" s="1">
        <v>0</v>
      </c>
      <c r="E1043" s="1" t="s">
        <v>1344</v>
      </c>
      <c r="F1043" s="1">
        <f t="shared" si="352"/>
        <v>95.7</v>
      </c>
      <c r="G1043" s="1">
        <v>0</v>
      </c>
      <c r="H1043" s="1">
        <v>0</v>
      </c>
      <c r="I1043" s="1">
        <v>0</v>
      </c>
      <c r="J1043" s="1">
        <v>3.48</v>
      </c>
      <c r="K1043" s="1">
        <v>0.82</v>
      </c>
      <c r="L1043" s="1">
        <v>0</v>
      </c>
      <c r="M1043" s="1" t="s">
        <v>1345</v>
      </c>
      <c r="N1043" s="1" cm="1">
        <f t="array" ref="N1043">(F1043/$F$4)/SUMPRODUCT($F1043:$L1043/$F$4:$L$4)*100</f>
        <v>94.450328046161</v>
      </c>
      <c r="O1043" s="1" cm="1">
        <f t="array" ref="O1043">(G1043/$G$4)/SUMPRODUCT($F1043:$L1043/$F$4:$L$4)*100</f>
        <v>0</v>
      </c>
      <c r="P1043" s="1" cm="1">
        <f t="array" ref="P1043">(H1043/$H$4)/SUMPRODUCT($F1043:$L1043/$F$4:$L$4)*100</f>
        <v>0</v>
      </c>
      <c r="Q1043" s="1" cm="1">
        <f t="array" ref="Q1043">(I1043/$I$4)/SUMPRODUCT($F1043:$L1043/$F$4:$L$4)*100</f>
        <v>0</v>
      </c>
      <c r="R1043" s="1" cm="1">
        <f t="array" ref="R1043">(J1043/$J$4)/SUMPRODUCT($F1043:$L1043/$F$4:$L$4)*100</f>
        <v>3.71854196397672</v>
      </c>
      <c r="S1043" s="1" cm="1">
        <f t="array" ref="S1043">(K1043/$K$4)/SUMPRODUCT($F1043:$L1043/$F$4:$L$4)*100</f>
        <v>1.83112998986228</v>
      </c>
      <c r="T1043" s="1" cm="1">
        <f t="array" ref="T1043">(L1043/$L$4)/SUMPRODUCT($F1043:$L1043/$F$4:$L$4)*100</f>
        <v>0</v>
      </c>
      <c r="U1043" s="1">
        <f t="shared" si="353"/>
        <v>100</v>
      </c>
      <c r="V1043" s="1">
        <f t="shared" si="354"/>
        <v>4.24390243902439</v>
      </c>
      <c r="W1043" s="1">
        <f t="shared" si="355"/>
        <v>4.3</v>
      </c>
      <c r="X1043" s="1">
        <f t="shared" si="356"/>
        <v>2.8536</v>
      </c>
      <c r="Y1043" s="1">
        <f t="shared" si="357"/>
        <v>0</v>
      </c>
      <c r="Z1043" s="1">
        <f t="shared" si="358"/>
        <v>0</v>
      </c>
      <c r="AA1043" s="1">
        <f t="shared" si="359"/>
        <v>0</v>
      </c>
      <c r="AB1043" s="1">
        <f t="shared" si="360"/>
        <v>0</v>
      </c>
      <c r="AC1043" s="1">
        <f t="shared" si="361"/>
        <v>0</v>
      </c>
      <c r="AD1043" s="1">
        <f t="shared" si="362"/>
        <v>0</v>
      </c>
      <c r="AE1043" s="1">
        <f t="shared" si="363"/>
        <v>0</v>
      </c>
      <c r="AF1043" s="1">
        <f t="shared" si="364"/>
        <v>0</v>
      </c>
      <c r="AG1043" s="1">
        <f t="shared" si="365"/>
        <v>0</v>
      </c>
      <c r="AH1043" s="7">
        <f t="shared" si="366"/>
        <v>0.05549671953839</v>
      </c>
      <c r="AI1043" s="7" cm="1">
        <f t="array" ref="AI1043">SQRT(SUMPRODUCT(N1043:T1043/100,(1-($N$4:$T$4/(SUMPRODUCT(N1043:T1043,$N$4:$T$4)/100)))^2))</f>
        <v>0.0186787652585256</v>
      </c>
      <c r="AJ1043" s="7" cm="1">
        <f t="array" ref="AJ1043">SUMPRODUCT(N1043:T1043,$N$3:$T$3)/100</f>
        <v>1.9003718541964</v>
      </c>
      <c r="AK1043" s="7" cm="1">
        <f t="array" ref="AK1043">SUMPRODUCT(N1043:T1043/100,($N$3:$T$3-(SUMPRODUCT(N1043:T1043,$N$3:$T$3)/100))^2)</f>
        <v>3.58026642059816e-6</v>
      </c>
      <c r="AL1043" s="7" cm="1">
        <f t="array" ref="AL1043">SUMPRODUCT(N1043:T1043/100,($N$2:$T$2-(SUMPRODUCT(N1043:T1043,$N$2:$T$2)/100))^2)</f>
        <v>0.907093690551293</v>
      </c>
      <c r="AM1043" s="7" cm="1">
        <f t="array" ref="AM1043">SUMPRODUCT(N1043:T1043,$N$2:$T$2)/100</f>
        <v>10.8346354810699</v>
      </c>
      <c r="AN1043" s="1" cm="1">
        <f t="array" ref="AN1043">SUMPRODUCT(N1043:T1043,$N$1:$T$1)/100</f>
        <v>1104.42411168679</v>
      </c>
      <c r="AO1043" s="1" cm="1">
        <f t="array" ref="AO1043">-8.314*SUMPRODUCT((N1043:T1043/100)*LN(N1043:T1043/100+0.000000000001))</f>
        <v>2.07505307446966</v>
      </c>
      <c r="AP1043" s="1" cm="1">
        <f t="array" ref="AP1043">SUMPRODUCT((N1043:T1043/100)^2)</f>
        <v>0.893804505940506</v>
      </c>
      <c r="AQ1043" s="1" cm="1">
        <f t="array" ref="AQ1043">1/SUMPRODUCT((N1043:T1043/100)^2)</f>
        <v>1.11881288733016</v>
      </c>
      <c r="AR1043" s="1" t="s">
        <v>54</v>
      </c>
      <c r="AS1043" s="6">
        <f t="shared" si="367"/>
        <v>0</v>
      </c>
      <c r="AT1043" s="1">
        <v>899.85</v>
      </c>
      <c r="AU1043" s="1">
        <v>1</v>
      </c>
      <c r="AV1043" s="1">
        <v>0</v>
      </c>
      <c r="AW1043" s="1">
        <v>499.85</v>
      </c>
      <c r="AX1043" s="1">
        <v>0.25</v>
      </c>
      <c r="AY1043" s="5">
        <f t="shared" si="368"/>
        <v>0</v>
      </c>
      <c r="AZ1043" s="1">
        <f t="shared" si="369"/>
        <v>0</v>
      </c>
      <c r="BA1043" s="1">
        <f t="shared" si="370"/>
        <v>124.9625</v>
      </c>
      <c r="BB1043" s="1">
        <f t="shared" si="371"/>
        <v>400</v>
      </c>
      <c r="BC1043" s="1" t="s">
        <v>51</v>
      </c>
      <c r="BD1043" s="1">
        <v>201</v>
      </c>
      <c r="BE1043" s="1" t="s">
        <v>52</v>
      </c>
      <c r="BF1043" s="1" t="s">
        <v>52</v>
      </c>
      <c r="BG1043" s="1">
        <v>31</v>
      </c>
      <c r="BH1043" s="1">
        <f t="shared" si="372"/>
        <v>-0.139323260061285</v>
      </c>
      <c r="BI1043" s="1">
        <f t="shared" si="373"/>
        <v>0.950497286823995</v>
      </c>
    </row>
    <row r="1044" spans="1:61">
      <c r="A1044" s="1">
        <v>30</v>
      </c>
      <c r="B1044" s="1" t="s">
        <v>53</v>
      </c>
      <c r="C1044" s="1" t="str">
        <f>_xlfn.XLOOKUP(A1044,All!$A:$A,All!$C:$C,"")</f>
        <v>Cu-Ni-Si</v>
      </c>
      <c r="D1044" s="1">
        <v>0</v>
      </c>
      <c r="E1044" s="1" t="s">
        <v>1344</v>
      </c>
      <c r="F1044" s="1">
        <f t="shared" si="352"/>
        <v>95.835</v>
      </c>
      <c r="G1044" s="1">
        <v>0</v>
      </c>
      <c r="H1044" s="1">
        <v>0</v>
      </c>
      <c r="I1044" s="1">
        <v>0</v>
      </c>
      <c r="J1044" s="1">
        <v>3.3</v>
      </c>
      <c r="K1044" s="1">
        <v>0.865</v>
      </c>
      <c r="L1044" s="1">
        <v>0</v>
      </c>
      <c r="M1044" s="1" t="s">
        <v>1345</v>
      </c>
      <c r="N1044" s="1" cm="1">
        <f t="array" ref="N1044">(F1044/$F$4)/SUMPRODUCT($F1044:$L1044/$F$4:$L$4)*100</f>
        <v>94.5444355100919</v>
      </c>
      <c r="O1044" s="1" cm="1">
        <f t="array" ref="O1044">(G1044/$G$4)/SUMPRODUCT($F1044:$L1044/$F$4:$L$4)*100</f>
        <v>0</v>
      </c>
      <c r="P1044" s="1" cm="1">
        <f t="array" ref="P1044">(H1044/$H$4)/SUMPRODUCT($F1044:$L1044/$F$4:$L$4)*100</f>
        <v>0</v>
      </c>
      <c r="Q1044" s="1" cm="1">
        <f t="array" ref="Q1044">(I1044/$I$4)/SUMPRODUCT($F1044:$L1044/$F$4:$L$4)*100</f>
        <v>0</v>
      </c>
      <c r="R1044" s="1" cm="1">
        <f t="array" ref="R1044">(J1044/$J$4)/SUMPRODUCT($F1044:$L1044/$F$4:$L$4)*100</f>
        <v>3.52474477914181</v>
      </c>
      <c r="S1044" s="1" cm="1">
        <f t="array" ref="S1044">(K1044/$K$4)/SUMPRODUCT($F1044:$L1044/$F$4:$L$4)*100</f>
        <v>1.93081971076631</v>
      </c>
      <c r="T1044" s="1" cm="1">
        <f t="array" ref="T1044">(L1044/$L$4)/SUMPRODUCT($F1044:$L1044/$F$4:$L$4)*100</f>
        <v>0</v>
      </c>
      <c r="U1044" s="1">
        <f t="shared" si="353"/>
        <v>100</v>
      </c>
      <c r="V1044" s="1">
        <f t="shared" si="354"/>
        <v>3.8150289017341</v>
      </c>
      <c r="W1044" s="1">
        <f t="shared" si="355"/>
        <v>4.165</v>
      </c>
      <c r="X1044" s="1">
        <f t="shared" si="356"/>
        <v>2.8545</v>
      </c>
      <c r="Y1044" s="1">
        <f t="shared" si="357"/>
        <v>0</v>
      </c>
      <c r="Z1044" s="1">
        <f t="shared" si="358"/>
        <v>0</v>
      </c>
      <c r="AA1044" s="1">
        <f t="shared" si="359"/>
        <v>0</v>
      </c>
      <c r="AB1044" s="1">
        <f t="shared" si="360"/>
        <v>0</v>
      </c>
      <c r="AC1044" s="1">
        <f t="shared" si="361"/>
        <v>0</v>
      </c>
      <c r="AD1044" s="1">
        <f t="shared" si="362"/>
        <v>0</v>
      </c>
      <c r="AE1044" s="1">
        <f t="shared" si="363"/>
        <v>0</v>
      </c>
      <c r="AF1044" s="1">
        <f t="shared" si="364"/>
        <v>0</v>
      </c>
      <c r="AG1044" s="1">
        <f t="shared" si="365"/>
        <v>0</v>
      </c>
      <c r="AH1044" s="7">
        <f t="shared" si="366"/>
        <v>0.0545556448990813</v>
      </c>
      <c r="AI1044" s="7" cm="1">
        <f t="array" ref="AI1044">SQRT(SUMPRODUCT(N1044:T1044/100,(1-($N$4:$T$4/(SUMPRODUCT(N1044:T1044,$N$4:$T$4)/100)))^2))</f>
        <v>0.0190847783411542</v>
      </c>
      <c r="AJ1044" s="7" cm="1">
        <f t="array" ref="AJ1044">SUMPRODUCT(N1044:T1044,$N$3:$T$3)/100</f>
        <v>1.90035247447791</v>
      </c>
      <c r="AK1044" s="7" cm="1">
        <f t="array" ref="AK1044">SUMPRODUCT(N1044:T1044/100,($N$3:$T$3-(SUMPRODUCT(N1044:T1044,$N$3:$T$3)/100))^2)</f>
        <v>3.40050652156094e-6</v>
      </c>
      <c r="AL1044" s="7" cm="1">
        <f t="array" ref="AL1044">SUMPRODUCT(N1044:T1044/100,($N$2:$T$2-(SUMPRODUCT(N1044:T1044,$N$2:$T$2)/100))^2)</f>
        <v>0.95231130081625</v>
      </c>
      <c r="AM1044" s="7" cm="1">
        <f t="array" ref="AM1044">SUMPRODUCT(N1044:T1044,$N$2:$T$2)/100</f>
        <v>10.8295951724549</v>
      </c>
      <c r="AN1044" s="1" cm="1">
        <f t="array" ref="AN1044">SUMPRODUCT(N1044:T1044,$N$1:$T$1)/100</f>
        <v>1104.03468367631</v>
      </c>
      <c r="AO1044" s="1" cm="1">
        <f t="array" ref="AO1044">-8.314*SUMPRODUCT((N1044:T1044/100)*LN(N1044:T1044/100+0.000000000001))</f>
        <v>2.05496262400273</v>
      </c>
      <c r="AP1044" s="1" cm="1">
        <f t="array" ref="AP1044">SUMPRODUCT((N1044:T1044/100)^2)</f>
        <v>0.895480217643549</v>
      </c>
      <c r="AQ1044" s="1" cm="1">
        <f t="array" ref="AQ1044">1/SUMPRODUCT((N1044:T1044/100)^2)</f>
        <v>1.11671925330913</v>
      </c>
      <c r="AR1044" s="1" t="s">
        <v>54</v>
      </c>
      <c r="AS1044" s="6">
        <f t="shared" si="367"/>
        <v>0</v>
      </c>
      <c r="AT1044" s="1">
        <v>899.85</v>
      </c>
      <c r="AU1044" s="1">
        <v>1</v>
      </c>
      <c r="AV1044" s="1">
        <v>0</v>
      </c>
      <c r="AW1044" s="1">
        <v>499.85</v>
      </c>
      <c r="AX1044" s="1">
        <v>1</v>
      </c>
      <c r="AY1044" s="5">
        <f t="shared" si="368"/>
        <v>0</v>
      </c>
      <c r="AZ1044" s="1">
        <f t="shared" si="369"/>
        <v>0</v>
      </c>
      <c r="BA1044" s="1">
        <f t="shared" si="370"/>
        <v>499.85</v>
      </c>
      <c r="BB1044" s="1">
        <f t="shared" si="371"/>
        <v>400</v>
      </c>
      <c r="BC1044" s="1" t="s">
        <v>51</v>
      </c>
      <c r="BD1044" s="1">
        <v>218</v>
      </c>
      <c r="BE1044" s="1" t="s">
        <v>52</v>
      </c>
      <c r="BF1044" s="1" t="s">
        <v>52</v>
      </c>
      <c r="BG1044" s="1">
        <v>31</v>
      </c>
      <c r="BH1044" s="1">
        <f t="shared" si="372"/>
        <v>0.079312465934322</v>
      </c>
      <c r="BI1044" s="1">
        <f t="shared" si="373"/>
        <v>0.920314571147693</v>
      </c>
    </row>
    <row r="1045" spans="1:61">
      <c r="A1045" s="1">
        <v>64</v>
      </c>
      <c r="B1045" s="1" t="s">
        <v>53</v>
      </c>
      <c r="C1045" s="1" t="str">
        <f>_xlfn.XLOOKUP(A1045,All!$A:$A,All!$C:$C,"")</f>
        <v>Cu-Ni-Si</v>
      </c>
      <c r="D1045" s="1">
        <v>0</v>
      </c>
      <c r="E1045" s="1" t="s">
        <v>1344</v>
      </c>
      <c r="F1045" s="1">
        <f t="shared" si="352"/>
        <v>95.835</v>
      </c>
      <c r="G1045" s="1">
        <v>0</v>
      </c>
      <c r="H1045" s="1">
        <v>0</v>
      </c>
      <c r="I1045" s="1">
        <v>0</v>
      </c>
      <c r="J1045" s="1">
        <v>3.3</v>
      </c>
      <c r="K1045" s="1">
        <v>0.865</v>
      </c>
      <c r="L1045" s="1">
        <v>0</v>
      </c>
      <c r="M1045" s="1" t="s">
        <v>1345</v>
      </c>
      <c r="N1045" s="1" cm="1">
        <f t="array" ref="N1045">(F1045/$F$4)/SUMPRODUCT($F1045:$L1045/$F$4:$L$4)*100</f>
        <v>94.5444355100919</v>
      </c>
      <c r="O1045" s="1" cm="1">
        <f t="array" ref="O1045">(G1045/$G$4)/SUMPRODUCT($F1045:$L1045/$F$4:$L$4)*100</f>
        <v>0</v>
      </c>
      <c r="P1045" s="1" cm="1">
        <f t="array" ref="P1045">(H1045/$H$4)/SUMPRODUCT($F1045:$L1045/$F$4:$L$4)*100</f>
        <v>0</v>
      </c>
      <c r="Q1045" s="1" cm="1">
        <f t="array" ref="Q1045">(I1045/$I$4)/SUMPRODUCT($F1045:$L1045/$F$4:$L$4)*100</f>
        <v>0</v>
      </c>
      <c r="R1045" s="1" cm="1">
        <f t="array" ref="R1045">(J1045/$J$4)/SUMPRODUCT($F1045:$L1045/$F$4:$L$4)*100</f>
        <v>3.52474477914181</v>
      </c>
      <c r="S1045" s="1" cm="1">
        <f t="array" ref="S1045">(K1045/$K$4)/SUMPRODUCT($F1045:$L1045/$F$4:$L$4)*100</f>
        <v>1.93081971076631</v>
      </c>
      <c r="T1045" s="1" cm="1">
        <f t="array" ref="T1045">(L1045/$L$4)/SUMPRODUCT($F1045:$L1045/$F$4:$L$4)*100</f>
        <v>0</v>
      </c>
      <c r="U1045" s="1">
        <f t="shared" si="353"/>
        <v>100</v>
      </c>
      <c r="V1045" s="1">
        <f t="shared" si="354"/>
        <v>3.8150289017341</v>
      </c>
      <c r="W1045" s="1">
        <f t="shared" si="355"/>
        <v>4.165</v>
      </c>
      <c r="X1045" s="1">
        <f t="shared" si="356"/>
        <v>2.8545</v>
      </c>
      <c r="Y1045" s="1">
        <f t="shared" si="357"/>
        <v>0</v>
      </c>
      <c r="Z1045" s="1">
        <f t="shared" si="358"/>
        <v>0</v>
      </c>
      <c r="AA1045" s="1">
        <f t="shared" si="359"/>
        <v>0</v>
      </c>
      <c r="AB1045" s="1">
        <f t="shared" si="360"/>
        <v>0</v>
      </c>
      <c r="AC1045" s="1">
        <f t="shared" si="361"/>
        <v>0</v>
      </c>
      <c r="AD1045" s="1">
        <f t="shared" si="362"/>
        <v>0</v>
      </c>
      <c r="AE1045" s="1">
        <f t="shared" si="363"/>
        <v>0</v>
      </c>
      <c r="AF1045" s="1">
        <f t="shared" si="364"/>
        <v>0</v>
      </c>
      <c r="AG1045" s="1">
        <f t="shared" si="365"/>
        <v>0</v>
      </c>
      <c r="AH1045" s="7">
        <f t="shared" si="366"/>
        <v>0.0545556448990813</v>
      </c>
      <c r="AI1045" s="7" cm="1">
        <f t="array" ref="AI1045">SQRT(SUMPRODUCT(N1045:T1045/100,(1-($N$4:$T$4/(SUMPRODUCT(N1045:T1045,$N$4:$T$4)/100)))^2))</f>
        <v>0.0190847783411542</v>
      </c>
      <c r="AJ1045" s="7" cm="1">
        <f t="array" ref="AJ1045">SUMPRODUCT(N1045:T1045,$N$3:$T$3)/100</f>
        <v>1.90035247447791</v>
      </c>
      <c r="AK1045" s="7" cm="1">
        <f t="array" ref="AK1045">SUMPRODUCT(N1045:T1045/100,($N$3:$T$3-(SUMPRODUCT(N1045:T1045,$N$3:$T$3)/100))^2)</f>
        <v>3.40050652156094e-6</v>
      </c>
      <c r="AL1045" s="7" cm="1">
        <f t="array" ref="AL1045">SUMPRODUCT(N1045:T1045/100,($N$2:$T$2-(SUMPRODUCT(N1045:T1045,$N$2:$T$2)/100))^2)</f>
        <v>0.95231130081625</v>
      </c>
      <c r="AM1045" s="7" cm="1">
        <f t="array" ref="AM1045">SUMPRODUCT(N1045:T1045,$N$2:$T$2)/100</f>
        <v>10.8295951724549</v>
      </c>
      <c r="AN1045" s="1" cm="1">
        <f t="array" ref="AN1045">SUMPRODUCT(N1045:T1045,$N$1:$T$1)/100</f>
        <v>1104.03468367631</v>
      </c>
      <c r="AO1045" s="1" cm="1">
        <f t="array" ref="AO1045">-8.314*SUMPRODUCT((N1045:T1045/100)*LN(N1045:T1045/100+0.000000000001))</f>
        <v>2.05496262400273</v>
      </c>
      <c r="AP1045" s="1" cm="1">
        <f t="array" ref="AP1045">SUMPRODUCT((N1045:T1045/100)^2)</f>
        <v>0.895480217643549</v>
      </c>
      <c r="AQ1045" s="1" cm="1">
        <f t="array" ref="AQ1045">1/SUMPRODUCT((N1045:T1045/100)^2)</f>
        <v>1.11671925330913</v>
      </c>
      <c r="AR1045" s="1" t="s">
        <v>54</v>
      </c>
      <c r="AS1045" s="6">
        <f t="shared" si="367"/>
        <v>0</v>
      </c>
      <c r="AT1045" s="1">
        <v>899.85</v>
      </c>
      <c r="AU1045" s="1">
        <v>1</v>
      </c>
      <c r="AV1045" s="1">
        <v>0</v>
      </c>
      <c r="AW1045" s="1">
        <v>499.85</v>
      </c>
      <c r="AX1045" s="1">
        <v>2</v>
      </c>
      <c r="AY1045" s="5">
        <f t="shared" si="368"/>
        <v>0</v>
      </c>
      <c r="AZ1045" s="1">
        <f t="shared" si="369"/>
        <v>0</v>
      </c>
      <c r="BA1045" s="1">
        <f t="shared" si="370"/>
        <v>999.7</v>
      </c>
      <c r="BB1045" s="1">
        <f t="shared" si="371"/>
        <v>400</v>
      </c>
      <c r="BC1045" s="1" t="s">
        <v>51</v>
      </c>
      <c r="BD1045" s="1">
        <v>226</v>
      </c>
      <c r="BE1045" s="1" t="s">
        <v>52</v>
      </c>
      <c r="BF1045" s="1" t="s">
        <v>52</v>
      </c>
      <c r="BG1045" s="1">
        <v>31</v>
      </c>
      <c r="BH1045" s="1">
        <f t="shared" si="372"/>
        <v>0.182199866402843</v>
      </c>
      <c r="BI1045" s="1">
        <f t="shared" si="373"/>
        <v>0.906801235757686</v>
      </c>
    </row>
    <row r="1046" spans="1:61">
      <c r="A1046" s="1">
        <v>233</v>
      </c>
      <c r="B1046" s="1" t="s">
        <v>65</v>
      </c>
      <c r="C1046" s="1" t="str">
        <f>_xlfn.XLOOKUP(A1046,All!$A:$A,All!$C:$C,"")</f>
        <v>Cu-Ni-Si</v>
      </c>
      <c r="D1046" s="1">
        <v>0</v>
      </c>
      <c r="E1046" s="1" t="s">
        <v>1344</v>
      </c>
      <c r="F1046" s="1">
        <f t="shared" si="352"/>
        <v>98.35</v>
      </c>
      <c r="G1046" s="1">
        <v>0</v>
      </c>
      <c r="H1046" s="1">
        <v>0</v>
      </c>
      <c r="I1046" s="1">
        <v>0</v>
      </c>
      <c r="J1046" s="1">
        <v>1.38</v>
      </c>
      <c r="K1046" s="1">
        <v>0.27</v>
      </c>
      <c r="L1046" s="1">
        <v>0</v>
      </c>
      <c r="M1046" s="1" t="s">
        <v>1345</v>
      </c>
      <c r="N1046" s="1" cm="1">
        <f t="array" ref="N1046">(F1046/$F$4)/SUMPRODUCT($F1046:$L1046/$F$4:$L$4)*100</f>
        <v>97.9045197217079</v>
      </c>
      <c r="O1046" s="1" cm="1">
        <f t="array" ref="O1046">(G1046/$G$4)/SUMPRODUCT($F1046:$L1046/$F$4:$L$4)*100</f>
        <v>0</v>
      </c>
      <c r="P1046" s="1" cm="1">
        <f t="array" ref="P1046">(H1046/$H$4)/SUMPRODUCT($F1046:$L1046/$F$4:$L$4)*100</f>
        <v>0</v>
      </c>
      <c r="Q1046" s="1" cm="1">
        <f t="array" ref="Q1046">(I1046/$I$4)/SUMPRODUCT($F1046:$L1046/$F$4:$L$4)*100</f>
        <v>0</v>
      </c>
      <c r="R1046" s="1" cm="1">
        <f t="array" ref="R1046">(J1046/$J$4)/SUMPRODUCT($F1046:$L1046/$F$4:$L$4)*100</f>
        <v>1.48733697131513</v>
      </c>
      <c r="S1046" s="1" cm="1">
        <f t="array" ref="S1046">(K1046/$K$4)/SUMPRODUCT($F1046:$L1046/$F$4:$L$4)*100</f>
        <v>0.60814330697695</v>
      </c>
      <c r="T1046" s="1" cm="1">
        <f t="array" ref="T1046">(L1046/$L$4)/SUMPRODUCT($F1046:$L1046/$F$4:$L$4)*100</f>
        <v>0</v>
      </c>
      <c r="U1046" s="1">
        <f t="shared" si="353"/>
        <v>100</v>
      </c>
      <c r="V1046" s="1">
        <f t="shared" si="354"/>
        <v>5.11111111111111</v>
      </c>
      <c r="W1046" s="1">
        <f t="shared" si="355"/>
        <v>1.65</v>
      </c>
      <c r="X1046" s="1">
        <f t="shared" si="356"/>
        <v>0.3726</v>
      </c>
      <c r="Y1046" s="1">
        <f t="shared" si="357"/>
        <v>0</v>
      </c>
      <c r="Z1046" s="1">
        <f t="shared" si="358"/>
        <v>0</v>
      </c>
      <c r="AA1046" s="1">
        <f t="shared" si="359"/>
        <v>0</v>
      </c>
      <c r="AB1046" s="1">
        <f t="shared" si="360"/>
        <v>0</v>
      </c>
      <c r="AC1046" s="1">
        <f t="shared" si="361"/>
        <v>0</v>
      </c>
      <c r="AD1046" s="1">
        <f t="shared" si="362"/>
        <v>0</v>
      </c>
      <c r="AE1046" s="1">
        <f t="shared" si="363"/>
        <v>0</v>
      </c>
      <c r="AF1046" s="1">
        <f t="shared" si="364"/>
        <v>0</v>
      </c>
      <c r="AG1046" s="1">
        <f t="shared" si="365"/>
        <v>0</v>
      </c>
      <c r="AH1046" s="7">
        <f t="shared" si="366"/>
        <v>0.020954802782921</v>
      </c>
      <c r="AI1046" s="7" cm="1">
        <f t="array" ref="AI1046">SQRT(SUMPRODUCT(N1046:T1046/100,(1-($N$4:$T$4/(SUMPRODUCT(N1046:T1046,$N$4:$T$4)/100)))^2))</f>
        <v>0.0109764914564781</v>
      </c>
      <c r="AJ1046" s="7" cm="1">
        <f t="array" ref="AJ1046">SUMPRODUCT(N1046:T1046,$N$3:$T$3)/100</f>
        <v>1.90014873369713</v>
      </c>
      <c r="AK1046" s="7" cm="1">
        <f t="array" ref="AK1046">SUMPRODUCT(N1046:T1046/100,($N$3:$T$3-(SUMPRODUCT(N1046:T1046,$N$3:$T$3)/100))^2)</f>
        <v>1.46521525865273e-6</v>
      </c>
      <c r="AL1046" s="7" cm="1">
        <f t="array" ref="AL1046">SUMPRODUCT(N1046:T1046/100,($N$2:$T$2-(SUMPRODUCT(N1046:T1046,$N$2:$T$2)/100))^2)</f>
        <v>0.309563845790256</v>
      </c>
      <c r="AM1046" s="7" cm="1">
        <f t="array" ref="AM1046">SUMPRODUCT(N1046:T1046,$N$2:$T$2)/100</f>
        <v>10.9425565987985</v>
      </c>
      <c r="AN1046" s="1" cm="1">
        <f t="array" ref="AN1046">SUMPRODUCT(N1046:T1046,$N$1:$T$1)/100</f>
        <v>1092.13190109888</v>
      </c>
      <c r="AO1046" s="1" cm="1">
        <f t="array" ref="AO1046">-8.314*SUMPRODUCT((N1046:T1046/100)*LN(N1046:T1046/100+0.000000000001))</f>
        <v>0.950740524101261</v>
      </c>
      <c r="AP1046" s="1" cm="1">
        <f t="array" ref="AP1046">SUMPRODUCT((N1046:T1046/100)^2)</f>
        <v>0.958787699148635</v>
      </c>
      <c r="AQ1046" s="1" cm="1">
        <f t="array" ref="AQ1046">1/SUMPRODUCT((N1046:T1046/100)^2)</f>
        <v>1.04298376052171</v>
      </c>
      <c r="AR1046" s="1" t="s">
        <v>54</v>
      </c>
      <c r="AS1046" s="6">
        <f t="shared" si="367"/>
        <v>0</v>
      </c>
      <c r="AT1046" s="1">
        <v>949.85</v>
      </c>
      <c r="AU1046" s="1">
        <v>1</v>
      </c>
      <c r="AV1046" s="1">
        <v>0</v>
      </c>
      <c r="AW1046" s="1">
        <v>499.85</v>
      </c>
      <c r="AX1046" s="1">
        <v>0.083333333</v>
      </c>
      <c r="AY1046" s="5">
        <f t="shared" si="368"/>
        <v>0</v>
      </c>
      <c r="AZ1046" s="1">
        <f t="shared" si="369"/>
        <v>0</v>
      </c>
      <c r="BA1046" s="1">
        <f t="shared" si="370"/>
        <v>41.65416650005</v>
      </c>
      <c r="BB1046" s="1">
        <f t="shared" si="371"/>
        <v>450</v>
      </c>
      <c r="BC1046" s="1" t="s">
        <v>51</v>
      </c>
      <c r="BD1046" s="1">
        <v>66</v>
      </c>
      <c r="BE1046" s="1" t="s">
        <v>52</v>
      </c>
      <c r="BF1046" s="1" t="s">
        <v>52</v>
      </c>
      <c r="BG1046" s="1">
        <v>31</v>
      </c>
      <c r="BH1046" s="1">
        <f t="shared" si="372"/>
        <v>-1.87554814296758</v>
      </c>
      <c r="BI1046" s="1">
        <f t="shared" si="373"/>
        <v>1.24295421262678</v>
      </c>
    </row>
    <row r="1047" spans="1:61">
      <c r="A1047" s="1">
        <v>245</v>
      </c>
      <c r="B1047" s="1" t="s">
        <v>65</v>
      </c>
      <c r="C1047" s="1" t="str">
        <f>_xlfn.XLOOKUP(A1047,All!$A:$A,All!$C:$C,"")</f>
        <v>Cu-Ni-Si</v>
      </c>
      <c r="D1047" s="1">
        <v>0</v>
      </c>
      <c r="E1047" s="1" t="s">
        <v>1344</v>
      </c>
      <c r="F1047" s="1">
        <f t="shared" si="352"/>
        <v>98.35</v>
      </c>
      <c r="G1047" s="1">
        <v>0</v>
      </c>
      <c r="H1047" s="1">
        <v>0</v>
      </c>
      <c r="I1047" s="1">
        <v>0</v>
      </c>
      <c r="J1047" s="1">
        <v>1.38</v>
      </c>
      <c r="K1047" s="1">
        <v>0.27</v>
      </c>
      <c r="L1047" s="1">
        <v>0</v>
      </c>
      <c r="M1047" s="1" t="s">
        <v>1345</v>
      </c>
      <c r="N1047" s="1" cm="1">
        <f t="array" ref="N1047">(F1047/$F$4)/SUMPRODUCT($F1047:$L1047/$F$4:$L$4)*100</f>
        <v>97.9045197217079</v>
      </c>
      <c r="O1047" s="1" cm="1">
        <f t="array" ref="O1047">(G1047/$G$4)/SUMPRODUCT($F1047:$L1047/$F$4:$L$4)*100</f>
        <v>0</v>
      </c>
      <c r="P1047" s="1" cm="1">
        <f t="array" ref="P1047">(H1047/$H$4)/SUMPRODUCT($F1047:$L1047/$F$4:$L$4)*100</f>
        <v>0</v>
      </c>
      <c r="Q1047" s="1" cm="1">
        <f t="array" ref="Q1047">(I1047/$I$4)/SUMPRODUCT($F1047:$L1047/$F$4:$L$4)*100</f>
        <v>0</v>
      </c>
      <c r="R1047" s="1" cm="1">
        <f t="array" ref="R1047">(J1047/$J$4)/SUMPRODUCT($F1047:$L1047/$F$4:$L$4)*100</f>
        <v>1.48733697131513</v>
      </c>
      <c r="S1047" s="1" cm="1">
        <f t="array" ref="S1047">(K1047/$K$4)/SUMPRODUCT($F1047:$L1047/$F$4:$L$4)*100</f>
        <v>0.60814330697695</v>
      </c>
      <c r="T1047" s="1" cm="1">
        <f t="array" ref="T1047">(L1047/$L$4)/SUMPRODUCT($F1047:$L1047/$F$4:$L$4)*100</f>
        <v>0</v>
      </c>
      <c r="U1047" s="1">
        <f t="shared" si="353"/>
        <v>100</v>
      </c>
      <c r="V1047" s="1">
        <f t="shared" si="354"/>
        <v>5.11111111111111</v>
      </c>
      <c r="W1047" s="1">
        <f t="shared" si="355"/>
        <v>1.65</v>
      </c>
      <c r="X1047" s="1">
        <f t="shared" si="356"/>
        <v>0.3726</v>
      </c>
      <c r="Y1047" s="1">
        <f t="shared" si="357"/>
        <v>0</v>
      </c>
      <c r="Z1047" s="1">
        <f t="shared" si="358"/>
        <v>0</v>
      </c>
      <c r="AA1047" s="1">
        <f t="shared" si="359"/>
        <v>0</v>
      </c>
      <c r="AB1047" s="1">
        <f t="shared" si="360"/>
        <v>0</v>
      </c>
      <c r="AC1047" s="1">
        <f t="shared" si="361"/>
        <v>0</v>
      </c>
      <c r="AD1047" s="1">
        <f t="shared" si="362"/>
        <v>0</v>
      </c>
      <c r="AE1047" s="1">
        <f t="shared" si="363"/>
        <v>0</v>
      </c>
      <c r="AF1047" s="1">
        <f t="shared" si="364"/>
        <v>0</v>
      </c>
      <c r="AG1047" s="1">
        <f t="shared" si="365"/>
        <v>0</v>
      </c>
      <c r="AH1047" s="7">
        <f t="shared" si="366"/>
        <v>0.020954802782921</v>
      </c>
      <c r="AI1047" s="7" cm="1">
        <f t="array" ref="AI1047">SQRT(SUMPRODUCT(N1047:T1047/100,(1-($N$4:$T$4/(SUMPRODUCT(N1047:T1047,$N$4:$T$4)/100)))^2))</f>
        <v>0.0109764914564781</v>
      </c>
      <c r="AJ1047" s="7" cm="1">
        <f t="array" ref="AJ1047">SUMPRODUCT(N1047:T1047,$N$3:$T$3)/100</f>
        <v>1.90014873369713</v>
      </c>
      <c r="AK1047" s="7" cm="1">
        <f t="array" ref="AK1047">SUMPRODUCT(N1047:T1047/100,($N$3:$T$3-(SUMPRODUCT(N1047:T1047,$N$3:$T$3)/100))^2)</f>
        <v>1.46521525865273e-6</v>
      </c>
      <c r="AL1047" s="7" cm="1">
        <f t="array" ref="AL1047">SUMPRODUCT(N1047:T1047/100,($N$2:$T$2-(SUMPRODUCT(N1047:T1047,$N$2:$T$2)/100))^2)</f>
        <v>0.309563845790256</v>
      </c>
      <c r="AM1047" s="7" cm="1">
        <f t="array" ref="AM1047">SUMPRODUCT(N1047:T1047,$N$2:$T$2)/100</f>
        <v>10.9425565987985</v>
      </c>
      <c r="AN1047" s="1" cm="1">
        <f t="array" ref="AN1047">SUMPRODUCT(N1047:T1047,$N$1:$T$1)/100</f>
        <v>1092.13190109888</v>
      </c>
      <c r="AO1047" s="1" cm="1">
        <f t="array" ref="AO1047">-8.314*SUMPRODUCT((N1047:T1047/100)*LN(N1047:T1047/100+0.000000000001))</f>
        <v>0.950740524101261</v>
      </c>
      <c r="AP1047" s="1" cm="1">
        <f t="array" ref="AP1047">SUMPRODUCT((N1047:T1047/100)^2)</f>
        <v>0.958787699148635</v>
      </c>
      <c r="AQ1047" s="1" cm="1">
        <f t="array" ref="AQ1047">1/SUMPRODUCT((N1047:T1047/100)^2)</f>
        <v>1.04298376052171</v>
      </c>
      <c r="AR1047" s="1" t="s">
        <v>54</v>
      </c>
      <c r="AS1047" s="6">
        <f t="shared" si="367"/>
        <v>0</v>
      </c>
      <c r="AT1047" s="1">
        <v>949.85</v>
      </c>
      <c r="AU1047" s="1">
        <v>1</v>
      </c>
      <c r="AV1047" s="1">
        <v>0</v>
      </c>
      <c r="AW1047" s="1">
        <v>499.85</v>
      </c>
      <c r="AX1047" s="1">
        <v>0.166666667</v>
      </c>
      <c r="AY1047" s="5">
        <f t="shared" si="368"/>
        <v>0</v>
      </c>
      <c r="AZ1047" s="1">
        <f t="shared" si="369"/>
        <v>0</v>
      </c>
      <c r="BA1047" s="1">
        <f t="shared" si="370"/>
        <v>83.30833349995</v>
      </c>
      <c r="BB1047" s="1">
        <f t="shared" si="371"/>
        <v>450</v>
      </c>
      <c r="BC1047" s="1" t="s">
        <v>51</v>
      </c>
      <c r="BD1047" s="1">
        <v>69</v>
      </c>
      <c r="BE1047" s="1" t="s">
        <v>52</v>
      </c>
      <c r="BF1047" s="1" t="s">
        <v>52</v>
      </c>
      <c r="BG1047" s="1">
        <v>31</v>
      </c>
      <c r="BH1047" s="1">
        <f t="shared" si="372"/>
        <v>-1.83696536779188</v>
      </c>
      <c r="BI1047" s="1">
        <f t="shared" si="373"/>
        <v>1.23569967731168</v>
      </c>
    </row>
    <row r="1048" spans="1:61">
      <c r="A1048" s="1">
        <v>387</v>
      </c>
      <c r="B1048" s="1" t="s">
        <v>65</v>
      </c>
      <c r="C1048" s="1" t="str">
        <f>_xlfn.XLOOKUP(A1048,All!$A:$A,All!$C:$C,"")</f>
        <v>Cu-Ni-Si</v>
      </c>
      <c r="D1048" s="1">
        <v>0</v>
      </c>
      <c r="E1048" s="1" t="s">
        <v>1344</v>
      </c>
      <c r="F1048" s="1">
        <f t="shared" si="352"/>
        <v>98.29</v>
      </c>
      <c r="G1048" s="1">
        <v>0</v>
      </c>
      <c r="H1048" s="1">
        <v>0</v>
      </c>
      <c r="I1048" s="1">
        <v>0</v>
      </c>
      <c r="J1048" s="1">
        <v>1.38</v>
      </c>
      <c r="K1048" s="1">
        <v>0.33</v>
      </c>
      <c r="L1048" s="1">
        <v>0</v>
      </c>
      <c r="M1048" s="1" t="s">
        <v>1345</v>
      </c>
      <c r="N1048" s="1" cm="1">
        <f t="array" ref="N1048">(F1048/$F$4)/SUMPRODUCT($F1048:$L1048/$F$4:$L$4)*100</f>
        <v>97.771057715397</v>
      </c>
      <c r="O1048" s="1" cm="1">
        <f t="array" ref="O1048">(G1048/$G$4)/SUMPRODUCT($F1048:$L1048/$F$4:$L$4)*100</f>
        <v>0</v>
      </c>
      <c r="P1048" s="1" cm="1">
        <f t="array" ref="P1048">(H1048/$H$4)/SUMPRODUCT($F1048:$L1048/$F$4:$L$4)*100</f>
        <v>0</v>
      </c>
      <c r="Q1048" s="1" cm="1">
        <f t="array" ref="Q1048">(I1048/$I$4)/SUMPRODUCT($F1048:$L1048/$F$4:$L$4)*100</f>
        <v>0</v>
      </c>
      <c r="R1048" s="1" cm="1">
        <f t="array" ref="R1048">(J1048/$J$4)/SUMPRODUCT($F1048:$L1048/$F$4:$L$4)*100</f>
        <v>1.48621614542901</v>
      </c>
      <c r="S1048" s="1" cm="1">
        <f t="array" ref="S1048">(K1048/$K$4)/SUMPRODUCT($F1048:$L1048/$F$4:$L$4)*100</f>
        <v>0.742726139174023</v>
      </c>
      <c r="T1048" s="1" cm="1">
        <f t="array" ref="T1048">(L1048/$L$4)/SUMPRODUCT($F1048:$L1048/$F$4:$L$4)*100</f>
        <v>0</v>
      </c>
      <c r="U1048" s="1">
        <f t="shared" si="353"/>
        <v>100</v>
      </c>
      <c r="V1048" s="1">
        <f t="shared" si="354"/>
        <v>4.18181818181818</v>
      </c>
      <c r="W1048" s="1">
        <f t="shared" si="355"/>
        <v>1.71</v>
      </c>
      <c r="X1048" s="1">
        <f t="shared" si="356"/>
        <v>0.4554</v>
      </c>
      <c r="Y1048" s="1">
        <f t="shared" si="357"/>
        <v>0</v>
      </c>
      <c r="Z1048" s="1">
        <f t="shared" si="358"/>
        <v>0</v>
      </c>
      <c r="AA1048" s="1">
        <f t="shared" si="359"/>
        <v>0</v>
      </c>
      <c r="AB1048" s="1">
        <f t="shared" si="360"/>
        <v>0</v>
      </c>
      <c r="AC1048" s="1">
        <f t="shared" si="361"/>
        <v>0</v>
      </c>
      <c r="AD1048" s="1">
        <f t="shared" si="362"/>
        <v>0</v>
      </c>
      <c r="AE1048" s="1">
        <f t="shared" si="363"/>
        <v>0</v>
      </c>
      <c r="AF1048" s="1">
        <f t="shared" si="364"/>
        <v>0</v>
      </c>
      <c r="AG1048" s="1">
        <f t="shared" si="365"/>
        <v>0</v>
      </c>
      <c r="AH1048" s="7">
        <f t="shared" si="366"/>
        <v>0.0222894228460304</v>
      </c>
      <c r="AI1048" s="7" cm="1">
        <f t="array" ref="AI1048">SQRT(SUMPRODUCT(N1048:T1048/100,(1-($N$4:$T$4/(SUMPRODUCT(N1048:T1048,$N$4:$T$4)/100)))^2))</f>
        <v>0.0119931862945783</v>
      </c>
      <c r="AJ1048" s="7" cm="1">
        <f t="array" ref="AJ1048">SUMPRODUCT(N1048:T1048,$N$3:$T$3)/100</f>
        <v>1.90014862161454</v>
      </c>
      <c r="AK1048" s="7" cm="1">
        <f t="array" ref="AK1048">SUMPRODUCT(N1048:T1048/100,($N$3:$T$3-(SUMPRODUCT(N1048:T1048,$N$3:$T$3)/100))^2)</f>
        <v>1.46412776111967e-6</v>
      </c>
      <c r="AL1048" s="7" cm="1">
        <f t="array" ref="AL1048">SUMPRODUCT(N1048:T1048/100,($N$2:$T$2-(SUMPRODUCT(N1048:T1048,$N$2:$T$2)/100))^2)</f>
        <v>0.374328647217646</v>
      </c>
      <c r="AM1048" s="7" cm="1">
        <f t="array" ref="AM1048">SUMPRODUCT(N1048:T1048,$N$2:$T$2)/100</f>
        <v>10.9331470088035</v>
      </c>
      <c r="AN1048" s="1" cm="1">
        <f t="array" ref="AN1048">SUMPRODUCT(N1048:T1048,$N$1:$T$1)/100</f>
        <v>1092.57103871665</v>
      </c>
      <c r="AO1048" s="1" cm="1">
        <f t="array" ref="AO1048">-8.314*SUMPRODUCT((N1048:T1048/100)*LN(N1048:T1048/100+0.000000000001))</f>
        <v>1.00604324212669</v>
      </c>
      <c r="AP1048" s="1" cm="1">
        <f t="array" ref="AP1048">SUMPRODUCT((N1048:T1048/100)^2)</f>
        <v>0.956194020733623</v>
      </c>
      <c r="AQ1048" s="1" cm="1">
        <f t="array" ref="AQ1048">1/SUMPRODUCT((N1048:T1048/100)^2)</f>
        <v>1.04581285629957</v>
      </c>
      <c r="AR1048" s="1" t="s">
        <v>54</v>
      </c>
      <c r="AS1048" s="6">
        <f t="shared" si="367"/>
        <v>0</v>
      </c>
      <c r="AT1048" s="1">
        <v>949.85</v>
      </c>
      <c r="AU1048" s="1">
        <v>1</v>
      </c>
      <c r="AV1048" s="1">
        <v>0</v>
      </c>
      <c r="AW1048" s="1">
        <v>499.85</v>
      </c>
      <c r="AX1048" s="1">
        <v>4</v>
      </c>
      <c r="AY1048" s="5">
        <f t="shared" si="368"/>
        <v>0</v>
      </c>
      <c r="AZ1048" s="1">
        <f t="shared" si="369"/>
        <v>0</v>
      </c>
      <c r="BA1048" s="1">
        <f t="shared" si="370"/>
        <v>1999.4</v>
      </c>
      <c r="BB1048" s="1">
        <f t="shared" si="371"/>
        <v>450</v>
      </c>
      <c r="BC1048" s="1" t="s">
        <v>51</v>
      </c>
      <c r="BD1048" s="1">
        <v>69</v>
      </c>
      <c r="BE1048" s="1" t="s">
        <v>52</v>
      </c>
      <c r="BF1048" s="1" t="s">
        <v>52</v>
      </c>
      <c r="BG1048" s="1">
        <v>31</v>
      </c>
      <c r="BH1048" s="1">
        <f t="shared" si="372"/>
        <v>-1.83696536779188</v>
      </c>
      <c r="BI1048" s="1">
        <f t="shared" si="373"/>
        <v>1.23569967731168</v>
      </c>
    </row>
    <row r="1049" spans="1:61">
      <c r="A1049" s="1">
        <v>230</v>
      </c>
      <c r="B1049" s="1" t="s">
        <v>65</v>
      </c>
      <c r="C1049" s="1" t="str">
        <f>_xlfn.XLOOKUP(A1049,All!$A:$A,All!$C:$C,"")</f>
        <v>Cu-Ni-Si</v>
      </c>
      <c r="D1049" s="1">
        <v>0</v>
      </c>
      <c r="E1049" s="1" t="s">
        <v>1344</v>
      </c>
      <c r="F1049" s="1">
        <f t="shared" si="352"/>
        <v>98.29</v>
      </c>
      <c r="G1049" s="1">
        <v>0</v>
      </c>
      <c r="H1049" s="1">
        <v>0</v>
      </c>
      <c r="I1049" s="1">
        <v>0</v>
      </c>
      <c r="J1049" s="1">
        <v>1.38</v>
      </c>
      <c r="K1049" s="1">
        <v>0.33</v>
      </c>
      <c r="L1049" s="1">
        <v>0</v>
      </c>
      <c r="M1049" s="1" t="s">
        <v>1345</v>
      </c>
      <c r="N1049" s="1" cm="1">
        <f t="array" ref="N1049">(F1049/$F$4)/SUMPRODUCT($F1049:$L1049/$F$4:$L$4)*100</f>
        <v>97.771057715397</v>
      </c>
      <c r="O1049" s="1" cm="1">
        <f t="array" ref="O1049">(G1049/$G$4)/SUMPRODUCT($F1049:$L1049/$F$4:$L$4)*100</f>
        <v>0</v>
      </c>
      <c r="P1049" s="1" cm="1">
        <f t="array" ref="P1049">(H1049/$H$4)/SUMPRODUCT($F1049:$L1049/$F$4:$L$4)*100</f>
        <v>0</v>
      </c>
      <c r="Q1049" s="1" cm="1">
        <f t="array" ref="Q1049">(I1049/$I$4)/SUMPRODUCT($F1049:$L1049/$F$4:$L$4)*100</f>
        <v>0</v>
      </c>
      <c r="R1049" s="1" cm="1">
        <f t="array" ref="R1049">(J1049/$J$4)/SUMPRODUCT($F1049:$L1049/$F$4:$L$4)*100</f>
        <v>1.48621614542901</v>
      </c>
      <c r="S1049" s="1" cm="1">
        <f t="array" ref="S1049">(K1049/$K$4)/SUMPRODUCT($F1049:$L1049/$F$4:$L$4)*100</f>
        <v>0.742726139174023</v>
      </c>
      <c r="T1049" s="1" cm="1">
        <f t="array" ref="T1049">(L1049/$L$4)/SUMPRODUCT($F1049:$L1049/$F$4:$L$4)*100</f>
        <v>0</v>
      </c>
      <c r="U1049" s="1">
        <f t="shared" si="353"/>
        <v>100</v>
      </c>
      <c r="V1049" s="1">
        <f t="shared" si="354"/>
        <v>4.18181818181818</v>
      </c>
      <c r="W1049" s="1">
        <f t="shared" si="355"/>
        <v>1.71</v>
      </c>
      <c r="X1049" s="1">
        <f t="shared" si="356"/>
        <v>0.4554</v>
      </c>
      <c r="Y1049" s="1">
        <f t="shared" si="357"/>
        <v>0</v>
      </c>
      <c r="Z1049" s="1">
        <f t="shared" si="358"/>
        <v>0</v>
      </c>
      <c r="AA1049" s="1">
        <f t="shared" si="359"/>
        <v>0</v>
      </c>
      <c r="AB1049" s="1">
        <f t="shared" si="360"/>
        <v>0</v>
      </c>
      <c r="AC1049" s="1">
        <f t="shared" si="361"/>
        <v>0</v>
      </c>
      <c r="AD1049" s="1">
        <f t="shared" si="362"/>
        <v>0</v>
      </c>
      <c r="AE1049" s="1">
        <f t="shared" si="363"/>
        <v>0</v>
      </c>
      <c r="AF1049" s="1">
        <f t="shared" si="364"/>
        <v>0</v>
      </c>
      <c r="AG1049" s="1">
        <f t="shared" si="365"/>
        <v>0</v>
      </c>
      <c r="AH1049" s="7">
        <f t="shared" si="366"/>
        <v>0.0222894228460304</v>
      </c>
      <c r="AI1049" s="7" cm="1">
        <f t="array" ref="AI1049">SQRT(SUMPRODUCT(N1049:T1049/100,(1-($N$4:$T$4/(SUMPRODUCT(N1049:T1049,$N$4:$T$4)/100)))^2))</f>
        <v>0.0119931862945783</v>
      </c>
      <c r="AJ1049" s="7" cm="1">
        <f t="array" ref="AJ1049">SUMPRODUCT(N1049:T1049,$N$3:$T$3)/100</f>
        <v>1.90014862161454</v>
      </c>
      <c r="AK1049" s="7" cm="1">
        <f t="array" ref="AK1049">SUMPRODUCT(N1049:T1049/100,($N$3:$T$3-(SUMPRODUCT(N1049:T1049,$N$3:$T$3)/100))^2)</f>
        <v>1.46412776111967e-6</v>
      </c>
      <c r="AL1049" s="7" cm="1">
        <f t="array" ref="AL1049">SUMPRODUCT(N1049:T1049/100,($N$2:$T$2-(SUMPRODUCT(N1049:T1049,$N$2:$T$2)/100))^2)</f>
        <v>0.374328647217646</v>
      </c>
      <c r="AM1049" s="7" cm="1">
        <f t="array" ref="AM1049">SUMPRODUCT(N1049:T1049,$N$2:$T$2)/100</f>
        <v>10.9331470088035</v>
      </c>
      <c r="AN1049" s="1" cm="1">
        <f t="array" ref="AN1049">SUMPRODUCT(N1049:T1049,$N$1:$T$1)/100</f>
        <v>1092.57103871665</v>
      </c>
      <c r="AO1049" s="1" cm="1">
        <f t="array" ref="AO1049">-8.314*SUMPRODUCT((N1049:T1049/100)*LN(N1049:T1049/100+0.000000000001))</f>
        <v>1.00604324212669</v>
      </c>
      <c r="AP1049" s="1" cm="1">
        <f t="array" ref="AP1049">SUMPRODUCT((N1049:T1049/100)^2)</f>
        <v>0.956194020733623</v>
      </c>
      <c r="AQ1049" s="1" cm="1">
        <f t="array" ref="AQ1049">1/SUMPRODUCT((N1049:T1049/100)^2)</f>
        <v>1.04581285629957</v>
      </c>
      <c r="AR1049" s="1" t="s">
        <v>54</v>
      </c>
      <c r="AS1049" s="6">
        <f t="shared" si="367"/>
        <v>0</v>
      </c>
      <c r="AT1049" s="1">
        <v>949.85</v>
      </c>
      <c r="AU1049" s="1">
        <v>1</v>
      </c>
      <c r="AV1049" s="1">
        <v>0</v>
      </c>
      <c r="AW1049" s="1">
        <v>499.85</v>
      </c>
      <c r="AX1049" s="1">
        <v>0.083333333</v>
      </c>
      <c r="AY1049" s="5">
        <f t="shared" si="368"/>
        <v>0</v>
      </c>
      <c r="AZ1049" s="1">
        <f t="shared" si="369"/>
        <v>0</v>
      </c>
      <c r="BA1049" s="1">
        <f t="shared" si="370"/>
        <v>41.65416650005</v>
      </c>
      <c r="BB1049" s="1">
        <f t="shared" si="371"/>
        <v>450</v>
      </c>
      <c r="BC1049" s="1" t="s">
        <v>51</v>
      </c>
      <c r="BD1049" s="1">
        <v>70</v>
      </c>
      <c r="BE1049" s="1" t="s">
        <v>52</v>
      </c>
      <c r="BF1049" s="1" t="s">
        <v>52</v>
      </c>
      <c r="BG1049" s="1">
        <v>31</v>
      </c>
      <c r="BH1049" s="1">
        <f t="shared" si="372"/>
        <v>-1.82410444273332</v>
      </c>
      <c r="BI1049" s="1">
        <f t="shared" si="373"/>
        <v>1.23328727511638</v>
      </c>
    </row>
    <row r="1050" spans="1:61">
      <c r="A1050" s="1">
        <v>242</v>
      </c>
      <c r="B1050" s="1" t="s">
        <v>65</v>
      </c>
      <c r="C1050" s="1" t="str">
        <f>_xlfn.XLOOKUP(A1050,All!$A:$A,All!$C:$C,"")</f>
        <v>Cu-Ni-Si</v>
      </c>
      <c r="D1050" s="1">
        <v>0</v>
      </c>
      <c r="E1050" s="1" t="s">
        <v>1344</v>
      </c>
      <c r="F1050" s="1">
        <f t="shared" si="352"/>
        <v>98.29</v>
      </c>
      <c r="G1050" s="1">
        <v>0</v>
      </c>
      <c r="H1050" s="1">
        <v>0</v>
      </c>
      <c r="I1050" s="1">
        <v>0</v>
      </c>
      <c r="J1050" s="1">
        <v>1.38</v>
      </c>
      <c r="K1050" s="1">
        <v>0.33</v>
      </c>
      <c r="L1050" s="1">
        <v>0</v>
      </c>
      <c r="M1050" s="1" t="s">
        <v>1345</v>
      </c>
      <c r="N1050" s="1" cm="1">
        <f t="array" ref="N1050">(F1050/$F$4)/SUMPRODUCT($F1050:$L1050/$F$4:$L$4)*100</f>
        <v>97.771057715397</v>
      </c>
      <c r="O1050" s="1" cm="1">
        <f t="array" ref="O1050">(G1050/$G$4)/SUMPRODUCT($F1050:$L1050/$F$4:$L$4)*100</f>
        <v>0</v>
      </c>
      <c r="P1050" s="1" cm="1">
        <f t="array" ref="P1050">(H1050/$H$4)/SUMPRODUCT($F1050:$L1050/$F$4:$L$4)*100</f>
        <v>0</v>
      </c>
      <c r="Q1050" s="1" cm="1">
        <f t="array" ref="Q1050">(I1050/$I$4)/SUMPRODUCT($F1050:$L1050/$F$4:$L$4)*100</f>
        <v>0</v>
      </c>
      <c r="R1050" s="1" cm="1">
        <f t="array" ref="R1050">(J1050/$J$4)/SUMPRODUCT($F1050:$L1050/$F$4:$L$4)*100</f>
        <v>1.48621614542901</v>
      </c>
      <c r="S1050" s="1" cm="1">
        <f t="array" ref="S1050">(K1050/$K$4)/SUMPRODUCT($F1050:$L1050/$F$4:$L$4)*100</f>
        <v>0.742726139174023</v>
      </c>
      <c r="T1050" s="1" cm="1">
        <f t="array" ref="T1050">(L1050/$L$4)/SUMPRODUCT($F1050:$L1050/$F$4:$L$4)*100</f>
        <v>0</v>
      </c>
      <c r="U1050" s="1">
        <f t="shared" si="353"/>
        <v>100</v>
      </c>
      <c r="V1050" s="1">
        <f t="shared" si="354"/>
        <v>4.18181818181818</v>
      </c>
      <c r="W1050" s="1">
        <f t="shared" si="355"/>
        <v>1.71</v>
      </c>
      <c r="X1050" s="1">
        <f t="shared" si="356"/>
        <v>0.4554</v>
      </c>
      <c r="Y1050" s="1">
        <f t="shared" si="357"/>
        <v>0</v>
      </c>
      <c r="Z1050" s="1">
        <f t="shared" si="358"/>
        <v>0</v>
      </c>
      <c r="AA1050" s="1">
        <f t="shared" si="359"/>
        <v>0</v>
      </c>
      <c r="AB1050" s="1">
        <f t="shared" si="360"/>
        <v>0</v>
      </c>
      <c r="AC1050" s="1">
        <f t="shared" si="361"/>
        <v>0</v>
      </c>
      <c r="AD1050" s="1">
        <f t="shared" si="362"/>
        <v>0</v>
      </c>
      <c r="AE1050" s="1">
        <f t="shared" si="363"/>
        <v>0</v>
      </c>
      <c r="AF1050" s="1">
        <f t="shared" si="364"/>
        <v>0</v>
      </c>
      <c r="AG1050" s="1">
        <f t="shared" si="365"/>
        <v>0</v>
      </c>
      <c r="AH1050" s="7">
        <f t="shared" si="366"/>
        <v>0.0222894228460304</v>
      </c>
      <c r="AI1050" s="7" cm="1">
        <f t="array" ref="AI1050">SQRT(SUMPRODUCT(N1050:T1050/100,(1-($N$4:$T$4/(SUMPRODUCT(N1050:T1050,$N$4:$T$4)/100)))^2))</f>
        <v>0.0119931862945783</v>
      </c>
      <c r="AJ1050" s="7" cm="1">
        <f t="array" ref="AJ1050">SUMPRODUCT(N1050:T1050,$N$3:$T$3)/100</f>
        <v>1.90014862161454</v>
      </c>
      <c r="AK1050" s="7" cm="1">
        <f t="array" ref="AK1050">SUMPRODUCT(N1050:T1050/100,($N$3:$T$3-(SUMPRODUCT(N1050:T1050,$N$3:$T$3)/100))^2)</f>
        <v>1.46412776111967e-6</v>
      </c>
      <c r="AL1050" s="7" cm="1">
        <f t="array" ref="AL1050">SUMPRODUCT(N1050:T1050/100,($N$2:$T$2-(SUMPRODUCT(N1050:T1050,$N$2:$T$2)/100))^2)</f>
        <v>0.374328647217646</v>
      </c>
      <c r="AM1050" s="7" cm="1">
        <f t="array" ref="AM1050">SUMPRODUCT(N1050:T1050,$N$2:$T$2)/100</f>
        <v>10.9331470088035</v>
      </c>
      <c r="AN1050" s="1" cm="1">
        <f t="array" ref="AN1050">SUMPRODUCT(N1050:T1050,$N$1:$T$1)/100</f>
        <v>1092.57103871665</v>
      </c>
      <c r="AO1050" s="1" cm="1">
        <f t="array" ref="AO1050">-8.314*SUMPRODUCT((N1050:T1050/100)*LN(N1050:T1050/100+0.000000000001))</f>
        <v>1.00604324212669</v>
      </c>
      <c r="AP1050" s="1" cm="1">
        <f t="array" ref="AP1050">SUMPRODUCT((N1050:T1050/100)^2)</f>
        <v>0.956194020733623</v>
      </c>
      <c r="AQ1050" s="1" cm="1">
        <f t="array" ref="AQ1050">1/SUMPRODUCT((N1050:T1050/100)^2)</f>
        <v>1.04581285629957</v>
      </c>
      <c r="AR1050" s="1" t="s">
        <v>54</v>
      </c>
      <c r="AS1050" s="6">
        <f t="shared" si="367"/>
        <v>0</v>
      </c>
      <c r="AT1050" s="1">
        <v>949.85</v>
      </c>
      <c r="AU1050" s="1">
        <v>1</v>
      </c>
      <c r="AV1050" s="1">
        <v>0</v>
      </c>
      <c r="AW1050" s="1">
        <v>499.85</v>
      </c>
      <c r="AX1050" s="1">
        <v>0.166666667</v>
      </c>
      <c r="AY1050" s="5">
        <f t="shared" si="368"/>
        <v>0</v>
      </c>
      <c r="AZ1050" s="1">
        <f t="shared" si="369"/>
        <v>0</v>
      </c>
      <c r="BA1050" s="1">
        <f t="shared" si="370"/>
        <v>83.30833349995</v>
      </c>
      <c r="BB1050" s="1">
        <f t="shared" si="371"/>
        <v>450</v>
      </c>
      <c r="BC1050" s="1" t="s">
        <v>51</v>
      </c>
      <c r="BD1050" s="1">
        <v>70</v>
      </c>
      <c r="BE1050" s="1" t="s">
        <v>52</v>
      </c>
      <c r="BF1050" s="1" t="s">
        <v>52</v>
      </c>
      <c r="BG1050" s="1">
        <v>31</v>
      </c>
      <c r="BH1050" s="1">
        <f t="shared" si="372"/>
        <v>-1.82410444273332</v>
      </c>
      <c r="BI1050" s="1">
        <f t="shared" si="373"/>
        <v>1.23328727511638</v>
      </c>
    </row>
    <row r="1051" spans="1:61">
      <c r="A1051" s="1">
        <v>89</v>
      </c>
      <c r="B1051" s="1" t="s">
        <v>1347</v>
      </c>
      <c r="C1051" s="1" t="str">
        <f>_xlfn.XLOOKUP(A1051,All!$A:$A,All!$C:$C,"")</f>
        <v>Cu-Ni-Si</v>
      </c>
      <c r="D1051" s="1">
        <v>0</v>
      </c>
      <c r="E1051" s="1" t="s">
        <v>1344</v>
      </c>
      <c r="F1051" s="1">
        <f t="shared" si="352"/>
        <v>96.6</v>
      </c>
      <c r="G1051" s="1">
        <v>0</v>
      </c>
      <c r="H1051" s="1">
        <v>0</v>
      </c>
      <c r="I1051" s="1">
        <v>0</v>
      </c>
      <c r="J1051" s="1">
        <v>2.8</v>
      </c>
      <c r="K1051" s="1">
        <v>0.6</v>
      </c>
      <c r="L1051" s="1">
        <v>0</v>
      </c>
      <c r="M1051" s="1" t="s">
        <v>1345</v>
      </c>
      <c r="N1051" s="1" cm="1">
        <f t="array" ref="N1051">(F1051/$F$4)/SUMPRODUCT($F1051:$L1051/$F$4:$L$4)*100</f>
        <v>95.6538918382656</v>
      </c>
      <c r="O1051" s="1" cm="1">
        <f t="array" ref="O1051">(G1051/$G$4)/SUMPRODUCT($F1051:$L1051/$F$4:$L$4)*100</f>
        <v>0</v>
      </c>
      <c r="P1051" s="1" cm="1">
        <f t="array" ref="P1051">(H1051/$H$4)/SUMPRODUCT($F1051:$L1051/$F$4:$L$4)*100</f>
        <v>0</v>
      </c>
      <c r="Q1051" s="1" cm="1">
        <f t="array" ref="Q1051">(I1051/$I$4)/SUMPRODUCT($F1051:$L1051/$F$4:$L$4)*100</f>
        <v>0</v>
      </c>
      <c r="R1051" s="1" cm="1">
        <f t="array" ref="R1051">(J1051/$J$4)/SUMPRODUCT($F1051:$L1051/$F$4:$L$4)*100</f>
        <v>3.00182561866594</v>
      </c>
      <c r="S1051" s="1" cm="1">
        <f t="array" ref="S1051">(K1051/$K$4)/SUMPRODUCT($F1051:$L1051/$F$4:$L$4)*100</f>
        <v>1.34428254306844</v>
      </c>
      <c r="T1051" s="1" cm="1">
        <f t="array" ref="T1051">(L1051/$L$4)/SUMPRODUCT($F1051:$L1051/$F$4:$L$4)*100</f>
        <v>0</v>
      </c>
      <c r="U1051" s="1">
        <f t="shared" si="353"/>
        <v>100</v>
      </c>
      <c r="V1051" s="1">
        <f t="shared" si="354"/>
        <v>4.66666666666667</v>
      </c>
      <c r="W1051" s="1">
        <f t="shared" si="355"/>
        <v>3.4</v>
      </c>
      <c r="X1051" s="1">
        <f t="shared" si="356"/>
        <v>1.68</v>
      </c>
      <c r="Y1051" s="1">
        <f t="shared" si="357"/>
        <v>0</v>
      </c>
      <c r="Z1051" s="1">
        <f t="shared" si="358"/>
        <v>0</v>
      </c>
      <c r="AA1051" s="1">
        <f t="shared" si="359"/>
        <v>0</v>
      </c>
      <c r="AB1051" s="1">
        <f t="shared" si="360"/>
        <v>0</v>
      </c>
      <c r="AC1051" s="1">
        <f t="shared" si="361"/>
        <v>0</v>
      </c>
      <c r="AD1051" s="1">
        <f t="shared" si="362"/>
        <v>0</v>
      </c>
      <c r="AE1051" s="1">
        <f t="shared" si="363"/>
        <v>0</v>
      </c>
      <c r="AF1051" s="1">
        <f t="shared" si="364"/>
        <v>0</v>
      </c>
      <c r="AG1051" s="1">
        <f t="shared" si="365"/>
        <v>0</v>
      </c>
      <c r="AH1051" s="7">
        <f t="shared" si="366"/>
        <v>0.0434610816173439</v>
      </c>
      <c r="AI1051" s="7" cm="1">
        <f t="array" ref="AI1051">SQRT(SUMPRODUCT(N1051:T1051/100,(1-($N$4:$T$4/(SUMPRODUCT(N1051:T1051,$N$4:$T$4)/100)))^2))</f>
        <v>0.01613797766313</v>
      </c>
      <c r="AJ1051" s="7" cm="1">
        <f t="array" ref="AJ1051">SUMPRODUCT(N1051:T1051,$N$3:$T$3)/100</f>
        <v>1.90030018256187</v>
      </c>
      <c r="AK1051" s="7" cm="1">
        <f t="array" ref="AK1051">SUMPRODUCT(N1051:T1051/100,($N$3:$T$3-(SUMPRODUCT(N1051:T1051,$N$3:$T$3)/100))^2)</f>
        <v>2.91171604821716e-6</v>
      </c>
      <c r="AL1051" s="7" cm="1">
        <f t="array" ref="AL1051">SUMPRODUCT(N1051:T1051/100,($N$2:$T$2-(SUMPRODUCT(N1051:T1051,$N$2:$T$2)/100))^2)</f>
        <v>0.673311415876163</v>
      </c>
      <c r="AM1051" s="7" cm="1">
        <f t="array" ref="AM1051">SUMPRODUCT(N1051:T1051,$N$2:$T$2)/100</f>
        <v>10.8758819657986</v>
      </c>
      <c r="AN1051" s="1" cm="1">
        <f t="array" ref="AN1051">SUMPRODUCT(N1051:T1051,$N$1:$T$1)/100</f>
        <v>1100.16595956677</v>
      </c>
      <c r="AO1051" s="1" cm="1">
        <f t="array" ref="AO1051">-8.314*SUMPRODUCT((N1051:T1051/100)*LN(N1051:T1051/100+0.000000000001))</f>
        <v>1.70997739062783</v>
      </c>
      <c r="AP1051" s="1" cm="1">
        <f t="array" ref="AP1051">SUMPRODUCT((N1051:T1051/100)^2)</f>
        <v>0.916048507640709</v>
      </c>
      <c r="AQ1051" s="1" cm="1">
        <f t="array" ref="AQ1051">1/SUMPRODUCT((N1051:T1051/100)^2)</f>
        <v>1.09164524766872</v>
      </c>
      <c r="AR1051" s="1" t="s">
        <v>54</v>
      </c>
      <c r="AS1051" s="6">
        <f t="shared" si="367"/>
        <v>0</v>
      </c>
      <c r="AT1051" s="1">
        <v>899.85</v>
      </c>
      <c r="AU1051" s="1">
        <v>1.5</v>
      </c>
      <c r="AV1051" s="1">
        <v>0</v>
      </c>
      <c r="AW1051" s="1">
        <v>399.85</v>
      </c>
      <c r="AX1051" s="1">
        <v>2</v>
      </c>
      <c r="AY1051" s="5">
        <f t="shared" si="368"/>
        <v>0</v>
      </c>
      <c r="AZ1051" s="1">
        <f t="shared" si="369"/>
        <v>0</v>
      </c>
      <c r="BA1051" s="1">
        <f t="shared" si="370"/>
        <v>799.7</v>
      </c>
      <c r="BB1051" s="1">
        <f t="shared" si="371"/>
        <v>500</v>
      </c>
      <c r="BC1051" s="1" t="s">
        <v>51</v>
      </c>
      <c r="BD1051" s="1">
        <v>120</v>
      </c>
      <c r="BE1051" s="1" t="s">
        <v>52</v>
      </c>
      <c r="BF1051" s="1" t="s">
        <v>52</v>
      </c>
      <c r="BG1051" s="1">
        <v>30</v>
      </c>
      <c r="BH1051" s="1">
        <f t="shared" si="372"/>
        <v>-1.18105818980506</v>
      </c>
      <c r="BI1051" s="1">
        <f t="shared" si="373"/>
        <v>1.12534479349634</v>
      </c>
    </row>
    <row r="1052" spans="1:61">
      <c r="A1052" s="1">
        <v>234</v>
      </c>
      <c r="B1052" s="1" t="s">
        <v>65</v>
      </c>
      <c r="C1052" s="1" t="str">
        <f>_xlfn.XLOOKUP(A1052,All!$A:$A,All!$C:$C,"")</f>
        <v>Cu-Ni-Si</v>
      </c>
      <c r="D1052" s="1">
        <v>0</v>
      </c>
      <c r="E1052" s="1" t="s">
        <v>1344</v>
      </c>
      <c r="F1052" s="1">
        <f t="shared" si="352"/>
        <v>97.24</v>
      </c>
      <c r="G1052" s="1">
        <v>0</v>
      </c>
      <c r="H1052" s="1">
        <v>0</v>
      </c>
      <c r="I1052" s="1">
        <v>0</v>
      </c>
      <c r="J1052" s="1">
        <v>2.31</v>
      </c>
      <c r="K1052" s="1">
        <v>0.45</v>
      </c>
      <c r="L1052" s="1">
        <v>0</v>
      </c>
      <c r="M1052" s="1" t="s">
        <v>1345</v>
      </c>
      <c r="N1052" s="1" cm="1">
        <f t="array" ref="N1052">(F1052/$F$4)/SUMPRODUCT($F1052:$L1052/$F$4:$L$4)*100</f>
        <v>96.507330604465</v>
      </c>
      <c r="O1052" s="1" cm="1">
        <f t="array" ref="O1052">(G1052/$G$4)/SUMPRODUCT($F1052:$L1052/$F$4:$L$4)*100</f>
        <v>0</v>
      </c>
      <c r="P1052" s="1" cm="1">
        <f t="array" ref="P1052">(H1052/$H$4)/SUMPRODUCT($F1052:$L1052/$F$4:$L$4)*100</f>
        <v>0</v>
      </c>
      <c r="Q1052" s="1" cm="1">
        <f t="array" ref="Q1052">(I1052/$I$4)/SUMPRODUCT($F1052:$L1052/$F$4:$L$4)*100</f>
        <v>0</v>
      </c>
      <c r="R1052" s="1" cm="1">
        <f t="array" ref="R1052">(J1052/$J$4)/SUMPRODUCT($F1052:$L1052/$F$4:$L$4)*100</f>
        <v>2.48215697252237</v>
      </c>
      <c r="S1052" s="1" cm="1">
        <f t="array" ref="S1052">(K1052/$K$4)/SUMPRODUCT($F1052:$L1052/$F$4:$L$4)*100</f>
        <v>1.01051242301262</v>
      </c>
      <c r="T1052" s="1" cm="1">
        <f t="array" ref="T1052">(L1052/$L$4)/SUMPRODUCT($F1052:$L1052/$F$4:$L$4)*100</f>
        <v>0</v>
      </c>
      <c r="U1052" s="1">
        <f t="shared" si="353"/>
        <v>100</v>
      </c>
      <c r="V1052" s="1">
        <f t="shared" si="354"/>
        <v>5.13333333333333</v>
      </c>
      <c r="W1052" s="1">
        <f t="shared" si="355"/>
        <v>2.76</v>
      </c>
      <c r="X1052" s="1">
        <f t="shared" si="356"/>
        <v>1.0395</v>
      </c>
      <c r="Y1052" s="1">
        <f t="shared" si="357"/>
        <v>0</v>
      </c>
      <c r="Z1052" s="1">
        <f t="shared" si="358"/>
        <v>0</v>
      </c>
      <c r="AA1052" s="1">
        <f t="shared" si="359"/>
        <v>0</v>
      </c>
      <c r="AB1052" s="1">
        <f t="shared" si="360"/>
        <v>0</v>
      </c>
      <c r="AC1052" s="1">
        <f t="shared" si="361"/>
        <v>0</v>
      </c>
      <c r="AD1052" s="1">
        <f t="shared" si="362"/>
        <v>0</v>
      </c>
      <c r="AE1052" s="1">
        <f t="shared" si="363"/>
        <v>0</v>
      </c>
      <c r="AF1052" s="1">
        <f t="shared" si="364"/>
        <v>0</v>
      </c>
      <c r="AG1052" s="1">
        <f t="shared" si="365"/>
        <v>0</v>
      </c>
      <c r="AH1052" s="7">
        <f t="shared" si="366"/>
        <v>0.03492669395535</v>
      </c>
      <c r="AI1052" s="7" cm="1">
        <f t="array" ref="AI1052">SQRT(SUMPRODUCT(N1052:T1052/100,(1-($N$4:$T$4/(SUMPRODUCT(N1052:T1052,$N$4:$T$4)/100)))^2))</f>
        <v>0.0141011388231263</v>
      </c>
      <c r="AJ1052" s="7" cm="1">
        <f t="array" ref="AJ1052">SUMPRODUCT(N1052:T1052,$N$3:$T$3)/100</f>
        <v>1.90024821569725</v>
      </c>
      <c r="AK1052" s="7" cm="1">
        <f t="array" ref="AK1052">SUMPRODUCT(N1052:T1052/100,($N$3:$T$3-(SUMPRODUCT(N1052:T1052,$N$3:$T$3)/100))^2)</f>
        <v>2.42054594015996e-6</v>
      </c>
      <c r="AL1052" s="7" cm="1">
        <f t="array" ref="AL1052">SUMPRODUCT(N1052:T1052/100,($N$2:$T$2-(SUMPRODUCT(N1052:T1052,$N$2:$T$2)/100))^2)</f>
        <v>0.510841432788936</v>
      </c>
      <c r="AM1052" s="7" cm="1">
        <f t="array" ref="AM1052">SUMPRODUCT(N1052:T1052,$N$2:$T$2)/100</f>
        <v>10.9044425606639</v>
      </c>
      <c r="AN1052" s="1" cm="1">
        <f t="array" ref="AN1052">SUMPRODUCT(N1052:T1052,$N$1:$T$1)/100</f>
        <v>1097.14183881375</v>
      </c>
      <c r="AO1052" s="1" cm="1">
        <f t="array" ref="AO1052">-8.314*SUMPRODUCT((N1052:T1052/100)*LN(N1052:T1052/100+0.000000000001))</f>
        <v>1.43400904463896</v>
      </c>
      <c r="AP1052" s="1" cm="1">
        <f t="array" ref="AP1052">SUMPRODUCT((N1052:T1052/100)^2)</f>
        <v>0.932084709899281</v>
      </c>
      <c r="AQ1052" s="1" cm="1">
        <f t="array" ref="AQ1052">1/SUMPRODUCT((N1052:T1052/100)^2)</f>
        <v>1.07286386031164</v>
      </c>
      <c r="AR1052" s="1" t="s">
        <v>54</v>
      </c>
      <c r="AS1052" s="6">
        <f t="shared" si="367"/>
        <v>0</v>
      </c>
      <c r="AT1052" s="1">
        <v>949.85</v>
      </c>
      <c r="AU1052" s="1">
        <v>1</v>
      </c>
      <c r="AV1052" s="1">
        <v>0</v>
      </c>
      <c r="AW1052" s="1">
        <v>499.85</v>
      </c>
      <c r="AX1052" s="1">
        <v>0.083333333</v>
      </c>
      <c r="AY1052" s="5">
        <f t="shared" si="368"/>
        <v>0</v>
      </c>
      <c r="AZ1052" s="1">
        <f t="shared" si="369"/>
        <v>0</v>
      </c>
      <c r="BA1052" s="1">
        <f t="shared" si="370"/>
        <v>41.65416650005</v>
      </c>
      <c r="BB1052" s="1">
        <f t="shared" si="371"/>
        <v>450</v>
      </c>
      <c r="BC1052" s="1" t="s">
        <v>51</v>
      </c>
      <c r="BD1052" s="1">
        <v>125</v>
      </c>
      <c r="BE1052" s="1" t="s">
        <v>52</v>
      </c>
      <c r="BF1052" s="1" t="s">
        <v>52</v>
      </c>
      <c r="BG1052" s="1">
        <v>30</v>
      </c>
      <c r="BH1052" s="1">
        <f t="shared" si="372"/>
        <v>-1.11675356451223</v>
      </c>
      <c r="BI1052" s="1">
        <f t="shared" si="373"/>
        <v>1.11427419043542</v>
      </c>
    </row>
    <row r="1053" spans="1:61">
      <c r="A1053" s="1">
        <v>213</v>
      </c>
      <c r="B1053" s="1" t="s">
        <v>65</v>
      </c>
      <c r="C1053" s="1" t="str">
        <f>_xlfn.XLOOKUP(A1053,All!$A:$A,All!$C:$C,"")</f>
        <v>Cu-Ni-Si</v>
      </c>
      <c r="D1053" s="1">
        <v>0</v>
      </c>
      <c r="E1053" s="1" t="s">
        <v>1344</v>
      </c>
      <c r="F1053" s="1">
        <f t="shared" si="352"/>
        <v>95.51</v>
      </c>
      <c r="G1053" s="1">
        <v>0</v>
      </c>
      <c r="H1053" s="1">
        <v>0</v>
      </c>
      <c r="I1053" s="1">
        <v>0</v>
      </c>
      <c r="J1053" s="1">
        <v>3.78</v>
      </c>
      <c r="K1053" s="1">
        <v>0.71</v>
      </c>
      <c r="L1053" s="1">
        <v>0</v>
      </c>
      <c r="M1053" s="1" t="s">
        <v>1345</v>
      </c>
      <c r="N1053" s="1" cm="1">
        <f t="array" ref="N1053">(F1053/$F$4)/SUMPRODUCT($F1053:$L1053/$F$4:$L$4)*100</f>
        <v>94.3690633553265</v>
      </c>
      <c r="O1053" s="1" cm="1">
        <f t="array" ref="O1053">(G1053/$G$4)/SUMPRODUCT($F1053:$L1053/$F$4:$L$4)*100</f>
        <v>0</v>
      </c>
      <c r="P1053" s="1" cm="1">
        <f t="array" ref="P1053">(H1053/$H$4)/SUMPRODUCT($F1053:$L1053/$F$4:$L$4)*100</f>
        <v>0</v>
      </c>
      <c r="Q1053" s="1" cm="1">
        <f t="array" ref="Q1053">(I1053/$I$4)/SUMPRODUCT($F1053:$L1053/$F$4:$L$4)*100</f>
        <v>0</v>
      </c>
      <c r="R1053" s="1" cm="1">
        <f t="array" ref="R1053">(J1053/$J$4)/SUMPRODUCT($F1053:$L1053/$F$4:$L$4)*100</f>
        <v>4.04365885836552</v>
      </c>
      <c r="S1053" s="1" cm="1">
        <f t="array" ref="S1053">(K1053/$K$4)/SUMPRODUCT($F1053:$L1053/$F$4:$L$4)*100</f>
        <v>1.58727778630794</v>
      </c>
      <c r="T1053" s="1" cm="1">
        <f t="array" ref="T1053">(L1053/$L$4)/SUMPRODUCT($F1053:$L1053/$F$4:$L$4)*100</f>
        <v>0</v>
      </c>
      <c r="U1053" s="1">
        <f t="shared" si="353"/>
        <v>100</v>
      </c>
      <c r="V1053" s="1">
        <f t="shared" si="354"/>
        <v>5.32394366197183</v>
      </c>
      <c r="W1053" s="1">
        <f t="shared" si="355"/>
        <v>4.49</v>
      </c>
      <c r="X1053" s="1">
        <f t="shared" si="356"/>
        <v>2.6838</v>
      </c>
      <c r="Y1053" s="1">
        <f t="shared" si="357"/>
        <v>0</v>
      </c>
      <c r="Z1053" s="1">
        <f t="shared" si="358"/>
        <v>0</v>
      </c>
      <c r="AA1053" s="1">
        <f t="shared" si="359"/>
        <v>0</v>
      </c>
      <c r="AB1053" s="1">
        <f t="shared" si="360"/>
        <v>0</v>
      </c>
      <c r="AC1053" s="1">
        <f t="shared" si="361"/>
        <v>0</v>
      </c>
      <c r="AD1053" s="1">
        <f t="shared" si="362"/>
        <v>0</v>
      </c>
      <c r="AE1053" s="1">
        <f t="shared" si="363"/>
        <v>0</v>
      </c>
      <c r="AF1053" s="1">
        <f t="shared" si="364"/>
        <v>0</v>
      </c>
      <c r="AG1053" s="1">
        <f t="shared" si="365"/>
        <v>0</v>
      </c>
      <c r="AH1053" s="7">
        <f t="shared" si="366"/>
        <v>0.0563093664467345</v>
      </c>
      <c r="AI1053" s="7" cm="1">
        <f t="array" ref="AI1053">SQRT(SUMPRODUCT(N1053:T1053/100,(1-($N$4:$T$4/(SUMPRODUCT(N1053:T1053,$N$4:$T$4)/100)))^2))</f>
        <v>0.0176122370769359</v>
      </c>
      <c r="AJ1053" s="7" cm="1">
        <f t="array" ref="AJ1053">SUMPRODUCT(N1053:T1053,$N$3:$T$3)/100</f>
        <v>1.90040436588584</v>
      </c>
      <c r="AK1053" s="7" cm="1">
        <f t="array" ref="AK1053">SUMPRODUCT(N1053:T1053/100,($N$3:$T$3-(SUMPRODUCT(N1053:T1053,$N$3:$T$3)/100))^2)</f>
        <v>3.88014708873714e-6</v>
      </c>
      <c r="AL1053" s="7" cm="1">
        <f t="array" ref="AL1053">SUMPRODUCT(N1053:T1053/100,($N$2:$T$2-(SUMPRODUCT(N1053:T1053,$N$2:$T$2)/100))^2)</f>
        <v>0.795236503567014</v>
      </c>
      <c r="AM1053" s="7" cm="1">
        <f t="array" ref="AM1053">SUMPRODUCT(N1053:T1053,$N$2:$T$2)/100</f>
        <v>10.8484539663748</v>
      </c>
      <c r="AN1053" s="1" cm="1">
        <f t="array" ref="AN1053">SUMPRODUCT(N1053:T1053,$N$1:$T$1)/100</f>
        <v>1104.82507925216</v>
      </c>
      <c r="AO1053" s="1" cm="1">
        <f t="array" ref="AO1053">-8.314*SUMPRODUCT((N1053:T1053/100)*LN(N1053:T1053/100+0.000000000001))</f>
        <v>2.07998038898237</v>
      </c>
      <c r="AP1053" s="1" cm="1">
        <f t="array" ref="AP1053">SUMPRODUCT((N1053:T1053/100)^2)</f>
        <v>0.892439074629538</v>
      </c>
      <c r="AQ1053" s="1" cm="1">
        <f t="array" ref="AQ1053">1/SUMPRODUCT((N1053:T1053/100)^2)</f>
        <v>1.12052467045452</v>
      </c>
      <c r="AR1053" s="1" t="s">
        <v>54</v>
      </c>
      <c r="AS1053" s="6">
        <f t="shared" si="367"/>
        <v>0</v>
      </c>
      <c r="AT1053" s="1">
        <v>949.85</v>
      </c>
      <c r="AU1053" s="1">
        <v>1</v>
      </c>
      <c r="AV1053" s="1">
        <v>0</v>
      </c>
      <c r="AW1053" s="1">
        <v>499.85</v>
      </c>
      <c r="AX1053" s="1">
        <v>0.033333333</v>
      </c>
      <c r="AY1053" s="5">
        <f t="shared" si="368"/>
        <v>0</v>
      </c>
      <c r="AZ1053" s="1">
        <f t="shared" si="369"/>
        <v>0</v>
      </c>
      <c r="BA1053" s="1">
        <f t="shared" si="370"/>
        <v>16.66166650005</v>
      </c>
      <c r="BB1053" s="1">
        <f t="shared" si="371"/>
        <v>450</v>
      </c>
      <c r="BC1053" s="1" t="s">
        <v>51</v>
      </c>
      <c r="BD1053" s="1">
        <v>179</v>
      </c>
      <c r="BE1053" s="1" t="s">
        <v>52</v>
      </c>
      <c r="BF1053" s="1" t="s">
        <v>52</v>
      </c>
      <c r="BG1053" s="1">
        <v>30</v>
      </c>
      <c r="BH1053" s="1">
        <f t="shared" si="372"/>
        <v>-0.422263611349718</v>
      </c>
      <c r="BI1053" s="1">
        <f t="shared" si="373"/>
        <v>1.0019037098872</v>
      </c>
    </row>
    <row r="1054" spans="1:61">
      <c r="A1054" s="1">
        <v>39</v>
      </c>
      <c r="B1054" s="1" t="s">
        <v>53</v>
      </c>
      <c r="C1054" s="1" t="str">
        <f>_xlfn.XLOOKUP(A1054,All!$A:$A,All!$C:$C,"")</f>
        <v>Cu-Ni-Si</v>
      </c>
      <c r="D1054" s="1">
        <v>0</v>
      </c>
      <c r="E1054" s="1" t="s">
        <v>1344</v>
      </c>
      <c r="F1054" s="1">
        <f t="shared" si="352"/>
        <v>95.835</v>
      </c>
      <c r="G1054" s="1">
        <v>0</v>
      </c>
      <c r="H1054" s="1">
        <v>0</v>
      </c>
      <c r="I1054" s="1">
        <v>0</v>
      </c>
      <c r="J1054" s="1">
        <v>3.3</v>
      </c>
      <c r="K1054" s="1">
        <v>0.865</v>
      </c>
      <c r="L1054" s="1">
        <v>0</v>
      </c>
      <c r="M1054" s="1" t="s">
        <v>1345</v>
      </c>
      <c r="N1054" s="1" cm="1">
        <f t="array" ref="N1054">(F1054/$F$4)/SUMPRODUCT($F1054:$L1054/$F$4:$L$4)*100</f>
        <v>94.5444355100919</v>
      </c>
      <c r="O1054" s="1" cm="1">
        <f t="array" ref="O1054">(G1054/$G$4)/SUMPRODUCT($F1054:$L1054/$F$4:$L$4)*100</f>
        <v>0</v>
      </c>
      <c r="P1054" s="1" cm="1">
        <f t="array" ref="P1054">(H1054/$H$4)/SUMPRODUCT($F1054:$L1054/$F$4:$L$4)*100</f>
        <v>0</v>
      </c>
      <c r="Q1054" s="1" cm="1">
        <f t="array" ref="Q1054">(I1054/$I$4)/SUMPRODUCT($F1054:$L1054/$F$4:$L$4)*100</f>
        <v>0</v>
      </c>
      <c r="R1054" s="1" cm="1">
        <f t="array" ref="R1054">(J1054/$J$4)/SUMPRODUCT($F1054:$L1054/$F$4:$L$4)*100</f>
        <v>3.52474477914181</v>
      </c>
      <c r="S1054" s="1" cm="1">
        <f t="array" ref="S1054">(K1054/$K$4)/SUMPRODUCT($F1054:$L1054/$F$4:$L$4)*100</f>
        <v>1.93081971076631</v>
      </c>
      <c r="T1054" s="1" cm="1">
        <f t="array" ref="T1054">(L1054/$L$4)/SUMPRODUCT($F1054:$L1054/$F$4:$L$4)*100</f>
        <v>0</v>
      </c>
      <c r="U1054" s="1">
        <f t="shared" si="353"/>
        <v>100</v>
      </c>
      <c r="V1054" s="1">
        <f t="shared" si="354"/>
        <v>3.8150289017341</v>
      </c>
      <c r="W1054" s="1">
        <f t="shared" si="355"/>
        <v>4.165</v>
      </c>
      <c r="X1054" s="1">
        <f t="shared" si="356"/>
        <v>2.8545</v>
      </c>
      <c r="Y1054" s="1">
        <f t="shared" si="357"/>
        <v>0</v>
      </c>
      <c r="Z1054" s="1">
        <f t="shared" si="358"/>
        <v>0</v>
      </c>
      <c r="AA1054" s="1">
        <f t="shared" si="359"/>
        <v>0</v>
      </c>
      <c r="AB1054" s="1">
        <f t="shared" si="360"/>
        <v>0</v>
      </c>
      <c r="AC1054" s="1">
        <f t="shared" si="361"/>
        <v>0</v>
      </c>
      <c r="AD1054" s="1">
        <f t="shared" si="362"/>
        <v>0</v>
      </c>
      <c r="AE1054" s="1">
        <f t="shared" si="363"/>
        <v>0</v>
      </c>
      <c r="AF1054" s="1">
        <f t="shared" si="364"/>
        <v>0</v>
      </c>
      <c r="AG1054" s="1">
        <f t="shared" si="365"/>
        <v>0</v>
      </c>
      <c r="AH1054" s="7">
        <f t="shared" si="366"/>
        <v>0.0545556448990813</v>
      </c>
      <c r="AI1054" s="7" cm="1">
        <f t="array" ref="AI1054">SQRT(SUMPRODUCT(N1054:T1054/100,(1-($N$4:$T$4/(SUMPRODUCT(N1054:T1054,$N$4:$T$4)/100)))^2))</f>
        <v>0.0190847783411542</v>
      </c>
      <c r="AJ1054" s="7" cm="1">
        <f t="array" ref="AJ1054">SUMPRODUCT(N1054:T1054,$N$3:$T$3)/100</f>
        <v>1.90035247447791</v>
      </c>
      <c r="AK1054" s="7" cm="1">
        <f t="array" ref="AK1054">SUMPRODUCT(N1054:T1054/100,($N$3:$T$3-(SUMPRODUCT(N1054:T1054,$N$3:$T$3)/100))^2)</f>
        <v>3.40050652156094e-6</v>
      </c>
      <c r="AL1054" s="7" cm="1">
        <f t="array" ref="AL1054">SUMPRODUCT(N1054:T1054/100,($N$2:$T$2-(SUMPRODUCT(N1054:T1054,$N$2:$T$2)/100))^2)</f>
        <v>0.952311300816248</v>
      </c>
      <c r="AM1054" s="7" cm="1">
        <f t="array" ref="AM1054">SUMPRODUCT(N1054:T1054,$N$2:$T$2)/100</f>
        <v>10.8295951724549</v>
      </c>
      <c r="AN1054" s="1" cm="1">
        <f t="array" ref="AN1054">SUMPRODUCT(N1054:T1054,$N$1:$T$1)/100</f>
        <v>1104.03468367631</v>
      </c>
      <c r="AO1054" s="1" cm="1">
        <f t="array" ref="AO1054">-8.314*SUMPRODUCT((N1054:T1054/100)*LN(N1054:T1054/100+0.000000000001))</f>
        <v>2.05496262400273</v>
      </c>
      <c r="AP1054" s="1" cm="1">
        <f t="array" ref="AP1054">SUMPRODUCT((N1054:T1054/100)^2)</f>
        <v>0.895480217643549</v>
      </c>
      <c r="AQ1054" s="1" cm="1">
        <f t="array" ref="AQ1054">1/SUMPRODUCT((N1054:T1054/100)^2)</f>
        <v>1.11671925330913</v>
      </c>
      <c r="AR1054" s="1" t="s">
        <v>54</v>
      </c>
      <c r="AS1054" s="6">
        <f t="shared" si="367"/>
        <v>0</v>
      </c>
      <c r="AT1054" s="1">
        <v>899.85</v>
      </c>
      <c r="AU1054" s="1">
        <v>1</v>
      </c>
      <c r="AV1054" s="1">
        <v>0</v>
      </c>
      <c r="AW1054" s="1">
        <v>499.85</v>
      </c>
      <c r="AX1054" s="1">
        <v>1</v>
      </c>
      <c r="AY1054" s="5">
        <f t="shared" si="368"/>
        <v>0</v>
      </c>
      <c r="AZ1054" s="1">
        <f t="shared" si="369"/>
        <v>0</v>
      </c>
      <c r="BA1054" s="1">
        <f t="shared" si="370"/>
        <v>499.85</v>
      </c>
      <c r="BB1054" s="1">
        <f t="shared" si="371"/>
        <v>400</v>
      </c>
      <c r="BC1054" s="1" t="s">
        <v>51</v>
      </c>
      <c r="BD1054" s="1">
        <v>233</v>
      </c>
      <c r="BE1054" s="1" t="s">
        <v>52</v>
      </c>
      <c r="BF1054" s="1" t="s">
        <v>52</v>
      </c>
      <c r="BG1054" s="1">
        <v>30</v>
      </c>
      <c r="BH1054" s="1">
        <f t="shared" si="372"/>
        <v>0.272226341812799</v>
      </c>
      <c r="BI1054" s="1">
        <f t="shared" si="373"/>
        <v>0.906030407651833</v>
      </c>
    </row>
    <row r="1055" spans="1:61">
      <c r="A1055" s="1">
        <v>312</v>
      </c>
      <c r="B1055" s="1" t="s">
        <v>65</v>
      </c>
      <c r="C1055" s="1" t="str">
        <f>_xlfn.XLOOKUP(A1055,All!$A:$A,All!$C:$C,"")</f>
        <v>Cu-Ni-Si</v>
      </c>
      <c r="D1055" s="1">
        <v>0</v>
      </c>
      <c r="E1055" s="1" t="s">
        <v>1344</v>
      </c>
      <c r="F1055" s="1">
        <f t="shared" si="352"/>
        <v>98.29</v>
      </c>
      <c r="G1055" s="1">
        <v>0</v>
      </c>
      <c r="H1055" s="1">
        <v>0</v>
      </c>
      <c r="I1055" s="1">
        <v>0</v>
      </c>
      <c r="J1055" s="1">
        <v>1.38</v>
      </c>
      <c r="K1055" s="1">
        <v>0.33</v>
      </c>
      <c r="L1055" s="1">
        <v>0</v>
      </c>
      <c r="M1055" s="1" t="s">
        <v>1345</v>
      </c>
      <c r="N1055" s="1" cm="1">
        <f t="array" ref="N1055">(F1055/$F$4)/SUMPRODUCT($F1055:$L1055/$F$4:$L$4)*100</f>
        <v>97.771057715397</v>
      </c>
      <c r="O1055" s="1" cm="1">
        <f t="array" ref="O1055">(G1055/$G$4)/SUMPRODUCT($F1055:$L1055/$F$4:$L$4)*100</f>
        <v>0</v>
      </c>
      <c r="P1055" s="1" cm="1">
        <f t="array" ref="P1055">(H1055/$H$4)/SUMPRODUCT($F1055:$L1055/$F$4:$L$4)*100</f>
        <v>0</v>
      </c>
      <c r="Q1055" s="1" cm="1">
        <f t="array" ref="Q1055">(I1055/$I$4)/SUMPRODUCT($F1055:$L1055/$F$4:$L$4)*100</f>
        <v>0</v>
      </c>
      <c r="R1055" s="1" cm="1">
        <f t="array" ref="R1055">(J1055/$J$4)/SUMPRODUCT($F1055:$L1055/$F$4:$L$4)*100</f>
        <v>1.48621614542901</v>
      </c>
      <c r="S1055" s="1" cm="1">
        <f t="array" ref="S1055">(K1055/$K$4)/SUMPRODUCT($F1055:$L1055/$F$4:$L$4)*100</f>
        <v>0.742726139174023</v>
      </c>
      <c r="T1055" s="1" cm="1">
        <f t="array" ref="T1055">(L1055/$L$4)/SUMPRODUCT($F1055:$L1055/$F$4:$L$4)*100</f>
        <v>0</v>
      </c>
      <c r="U1055" s="1">
        <f t="shared" si="353"/>
        <v>100</v>
      </c>
      <c r="V1055" s="1">
        <f t="shared" si="354"/>
        <v>4.18181818181818</v>
      </c>
      <c r="W1055" s="1">
        <f t="shared" si="355"/>
        <v>1.71</v>
      </c>
      <c r="X1055" s="1">
        <f t="shared" si="356"/>
        <v>0.4554</v>
      </c>
      <c r="Y1055" s="1">
        <f t="shared" si="357"/>
        <v>0</v>
      </c>
      <c r="Z1055" s="1">
        <f t="shared" si="358"/>
        <v>0</v>
      </c>
      <c r="AA1055" s="1">
        <f t="shared" si="359"/>
        <v>0</v>
      </c>
      <c r="AB1055" s="1">
        <f t="shared" si="360"/>
        <v>0</v>
      </c>
      <c r="AC1055" s="1">
        <f t="shared" si="361"/>
        <v>0</v>
      </c>
      <c r="AD1055" s="1">
        <f t="shared" si="362"/>
        <v>0</v>
      </c>
      <c r="AE1055" s="1">
        <f t="shared" si="363"/>
        <v>0</v>
      </c>
      <c r="AF1055" s="1">
        <f t="shared" si="364"/>
        <v>0</v>
      </c>
      <c r="AG1055" s="1">
        <f t="shared" si="365"/>
        <v>0</v>
      </c>
      <c r="AH1055" s="7">
        <f t="shared" si="366"/>
        <v>0.0222894228460304</v>
      </c>
      <c r="AI1055" s="7" cm="1">
        <f t="array" ref="AI1055">SQRT(SUMPRODUCT(N1055:T1055/100,(1-($N$4:$T$4/(SUMPRODUCT(N1055:T1055,$N$4:$T$4)/100)))^2))</f>
        <v>0.0119931862945783</v>
      </c>
      <c r="AJ1055" s="7" cm="1">
        <f t="array" ref="AJ1055">SUMPRODUCT(N1055:T1055,$N$3:$T$3)/100</f>
        <v>1.90014862161454</v>
      </c>
      <c r="AK1055" s="7" cm="1">
        <f t="array" ref="AK1055">SUMPRODUCT(N1055:T1055/100,($N$3:$T$3-(SUMPRODUCT(N1055:T1055,$N$3:$T$3)/100))^2)</f>
        <v>1.46412776111967e-6</v>
      </c>
      <c r="AL1055" s="7" cm="1">
        <f t="array" ref="AL1055">SUMPRODUCT(N1055:T1055/100,($N$2:$T$2-(SUMPRODUCT(N1055:T1055,$N$2:$T$2)/100))^2)</f>
        <v>0.374328647217646</v>
      </c>
      <c r="AM1055" s="7" cm="1">
        <f t="array" ref="AM1055">SUMPRODUCT(N1055:T1055,$N$2:$T$2)/100</f>
        <v>10.9331470088035</v>
      </c>
      <c r="AN1055" s="1" cm="1">
        <f t="array" ref="AN1055">SUMPRODUCT(N1055:T1055,$N$1:$T$1)/100</f>
        <v>1092.57103871665</v>
      </c>
      <c r="AO1055" s="1" cm="1">
        <f t="array" ref="AO1055">-8.314*SUMPRODUCT((N1055:T1055/100)*LN(N1055:T1055/100+0.000000000001))</f>
        <v>1.00604324212669</v>
      </c>
      <c r="AP1055" s="1" cm="1">
        <f t="array" ref="AP1055">SUMPRODUCT((N1055:T1055/100)^2)</f>
        <v>0.956194020733623</v>
      </c>
      <c r="AQ1055" s="1" cm="1">
        <f t="array" ref="AQ1055">1/SUMPRODUCT((N1055:T1055/100)^2)</f>
        <v>1.04581285629957</v>
      </c>
      <c r="AR1055" s="1" t="s">
        <v>54</v>
      </c>
      <c r="AS1055" s="6">
        <f t="shared" si="367"/>
        <v>0</v>
      </c>
      <c r="AT1055" s="1">
        <v>949.85</v>
      </c>
      <c r="AU1055" s="1">
        <v>1</v>
      </c>
      <c r="AV1055" s="1">
        <v>0</v>
      </c>
      <c r="AW1055" s="1">
        <v>499.85</v>
      </c>
      <c r="AX1055" s="1">
        <v>1</v>
      </c>
      <c r="AY1055" s="5">
        <f t="shared" si="368"/>
        <v>0</v>
      </c>
      <c r="AZ1055" s="1">
        <f t="shared" si="369"/>
        <v>0</v>
      </c>
      <c r="BA1055" s="1">
        <f t="shared" si="370"/>
        <v>499.85</v>
      </c>
      <c r="BB1055" s="1">
        <f t="shared" si="371"/>
        <v>450</v>
      </c>
      <c r="BC1055" s="1" t="s">
        <v>51</v>
      </c>
      <c r="BD1055" s="1">
        <v>66</v>
      </c>
      <c r="BE1055" s="1" t="s">
        <v>52</v>
      </c>
      <c r="BF1055" s="1" t="s">
        <v>52</v>
      </c>
      <c r="BG1055" s="1">
        <v>30</v>
      </c>
      <c r="BH1055" s="1">
        <f t="shared" si="372"/>
        <v>-1.87554814296758</v>
      </c>
      <c r="BI1055" s="1">
        <f t="shared" si="373"/>
        <v>1.25066139489738</v>
      </c>
    </row>
    <row r="1056" spans="1:61">
      <c r="A1056" s="1">
        <v>271</v>
      </c>
      <c r="B1056" s="1" t="s">
        <v>65</v>
      </c>
      <c r="C1056" s="1" t="str">
        <f>_xlfn.XLOOKUP(A1056,All!$A:$A,All!$C:$C,"")</f>
        <v>Cu-Ni-Si</v>
      </c>
      <c r="D1056" s="1">
        <v>0</v>
      </c>
      <c r="E1056" s="1" t="s">
        <v>1344</v>
      </c>
      <c r="F1056" s="1">
        <f t="shared" si="352"/>
        <v>98.29</v>
      </c>
      <c r="G1056" s="1">
        <v>0</v>
      </c>
      <c r="H1056" s="1">
        <v>0</v>
      </c>
      <c r="I1056" s="1">
        <v>0</v>
      </c>
      <c r="J1056" s="1">
        <v>1.38</v>
      </c>
      <c r="K1056" s="1">
        <v>0.33</v>
      </c>
      <c r="L1056" s="1">
        <v>0</v>
      </c>
      <c r="M1056" s="1" t="s">
        <v>1345</v>
      </c>
      <c r="N1056" s="1" cm="1">
        <f t="array" ref="N1056">(F1056/$F$4)/SUMPRODUCT($F1056:$L1056/$F$4:$L$4)*100</f>
        <v>97.771057715397</v>
      </c>
      <c r="O1056" s="1" cm="1">
        <f t="array" ref="O1056">(G1056/$G$4)/SUMPRODUCT($F1056:$L1056/$F$4:$L$4)*100</f>
        <v>0</v>
      </c>
      <c r="P1056" s="1" cm="1">
        <f t="array" ref="P1056">(H1056/$H$4)/SUMPRODUCT($F1056:$L1056/$F$4:$L$4)*100</f>
        <v>0</v>
      </c>
      <c r="Q1056" s="1" cm="1">
        <f t="array" ref="Q1056">(I1056/$I$4)/SUMPRODUCT($F1056:$L1056/$F$4:$L$4)*100</f>
        <v>0</v>
      </c>
      <c r="R1056" s="1" cm="1">
        <f t="array" ref="R1056">(J1056/$J$4)/SUMPRODUCT($F1056:$L1056/$F$4:$L$4)*100</f>
        <v>1.48621614542901</v>
      </c>
      <c r="S1056" s="1" cm="1">
        <f t="array" ref="S1056">(K1056/$K$4)/SUMPRODUCT($F1056:$L1056/$F$4:$L$4)*100</f>
        <v>0.742726139174023</v>
      </c>
      <c r="T1056" s="1" cm="1">
        <f t="array" ref="T1056">(L1056/$L$4)/SUMPRODUCT($F1056:$L1056/$F$4:$L$4)*100</f>
        <v>0</v>
      </c>
      <c r="U1056" s="1">
        <f t="shared" si="353"/>
        <v>100</v>
      </c>
      <c r="V1056" s="1">
        <f t="shared" si="354"/>
        <v>4.18181818181818</v>
      </c>
      <c r="W1056" s="1">
        <f t="shared" si="355"/>
        <v>1.71</v>
      </c>
      <c r="X1056" s="1">
        <f t="shared" si="356"/>
        <v>0.4554</v>
      </c>
      <c r="Y1056" s="1">
        <f t="shared" si="357"/>
        <v>0</v>
      </c>
      <c r="Z1056" s="1">
        <f t="shared" si="358"/>
        <v>0</v>
      </c>
      <c r="AA1056" s="1">
        <f t="shared" si="359"/>
        <v>0</v>
      </c>
      <c r="AB1056" s="1">
        <f t="shared" si="360"/>
        <v>0</v>
      </c>
      <c r="AC1056" s="1">
        <f t="shared" si="361"/>
        <v>0</v>
      </c>
      <c r="AD1056" s="1">
        <f t="shared" si="362"/>
        <v>0</v>
      </c>
      <c r="AE1056" s="1">
        <f t="shared" si="363"/>
        <v>0</v>
      </c>
      <c r="AF1056" s="1">
        <f t="shared" si="364"/>
        <v>0</v>
      </c>
      <c r="AG1056" s="1">
        <f t="shared" si="365"/>
        <v>0</v>
      </c>
      <c r="AH1056" s="7">
        <f t="shared" si="366"/>
        <v>0.0222894228460304</v>
      </c>
      <c r="AI1056" s="7" cm="1">
        <f t="array" ref="AI1056">SQRT(SUMPRODUCT(N1056:T1056/100,(1-($N$4:$T$4/(SUMPRODUCT(N1056:T1056,$N$4:$T$4)/100)))^2))</f>
        <v>0.0119931862945783</v>
      </c>
      <c r="AJ1056" s="7" cm="1">
        <f t="array" ref="AJ1056">SUMPRODUCT(N1056:T1056,$N$3:$T$3)/100</f>
        <v>1.90014862161454</v>
      </c>
      <c r="AK1056" s="7" cm="1">
        <f t="array" ref="AK1056">SUMPRODUCT(N1056:T1056/100,($N$3:$T$3-(SUMPRODUCT(N1056:T1056,$N$3:$T$3)/100))^2)</f>
        <v>1.46412776111967e-6</v>
      </c>
      <c r="AL1056" s="7" cm="1">
        <f t="array" ref="AL1056">SUMPRODUCT(N1056:T1056/100,($N$2:$T$2-(SUMPRODUCT(N1056:T1056,$N$2:$T$2)/100))^2)</f>
        <v>0.374328647217646</v>
      </c>
      <c r="AM1056" s="7" cm="1">
        <f t="array" ref="AM1056">SUMPRODUCT(N1056:T1056,$N$2:$T$2)/100</f>
        <v>10.9331470088035</v>
      </c>
      <c r="AN1056" s="1" cm="1">
        <f t="array" ref="AN1056">SUMPRODUCT(N1056:T1056,$N$1:$T$1)/100</f>
        <v>1092.57103871665</v>
      </c>
      <c r="AO1056" s="1" cm="1">
        <f t="array" ref="AO1056">-8.314*SUMPRODUCT((N1056:T1056/100)*LN(N1056:T1056/100+0.000000000001))</f>
        <v>1.00604324212669</v>
      </c>
      <c r="AP1056" s="1" cm="1">
        <f t="array" ref="AP1056">SUMPRODUCT((N1056:T1056/100)^2)</f>
        <v>0.956194020733623</v>
      </c>
      <c r="AQ1056" s="1" cm="1">
        <f t="array" ref="AQ1056">1/SUMPRODUCT((N1056:T1056/100)^2)</f>
        <v>1.04581285629957</v>
      </c>
      <c r="AR1056" s="1" t="s">
        <v>54</v>
      </c>
      <c r="AS1056" s="6">
        <f t="shared" si="367"/>
        <v>0</v>
      </c>
      <c r="AT1056" s="1">
        <v>949.85</v>
      </c>
      <c r="AU1056" s="1">
        <v>1</v>
      </c>
      <c r="AV1056" s="1">
        <v>0</v>
      </c>
      <c r="AW1056" s="1">
        <v>499.85</v>
      </c>
      <c r="AX1056" s="1">
        <v>0.333333333</v>
      </c>
      <c r="AY1056" s="5">
        <f t="shared" si="368"/>
        <v>0</v>
      </c>
      <c r="AZ1056" s="1">
        <f t="shared" si="369"/>
        <v>0</v>
      </c>
      <c r="BA1056" s="1">
        <f t="shared" si="370"/>
        <v>166.61666650005</v>
      </c>
      <c r="BB1056" s="1">
        <f t="shared" si="371"/>
        <v>450</v>
      </c>
      <c r="BC1056" s="1" t="s">
        <v>51</v>
      </c>
      <c r="BD1056" s="1">
        <v>67</v>
      </c>
      <c r="BE1056" s="1" t="s">
        <v>52</v>
      </c>
      <c r="BF1056" s="1" t="s">
        <v>52</v>
      </c>
      <c r="BG1056" s="1">
        <v>30</v>
      </c>
      <c r="BH1056" s="1">
        <f t="shared" si="372"/>
        <v>-1.86268721790901</v>
      </c>
      <c r="BI1056" s="1">
        <f t="shared" si="373"/>
        <v>1.24825529374785</v>
      </c>
    </row>
    <row r="1057" spans="1:61">
      <c r="A1057" s="1">
        <v>340</v>
      </c>
      <c r="B1057" s="1" t="s">
        <v>65</v>
      </c>
      <c r="C1057" s="1" t="str">
        <f>_xlfn.XLOOKUP(A1057,All!$A:$A,All!$C:$C,"")</f>
        <v>Cu-Ni-Si</v>
      </c>
      <c r="D1057" s="1">
        <v>0</v>
      </c>
      <c r="E1057" s="1" t="s">
        <v>1344</v>
      </c>
      <c r="F1057" s="1">
        <f t="shared" si="352"/>
        <v>98.29</v>
      </c>
      <c r="G1057" s="1">
        <v>0</v>
      </c>
      <c r="H1057" s="1">
        <v>0</v>
      </c>
      <c r="I1057" s="1">
        <v>0</v>
      </c>
      <c r="J1057" s="1">
        <v>1.38</v>
      </c>
      <c r="K1057" s="1">
        <v>0.33</v>
      </c>
      <c r="L1057" s="1">
        <v>0</v>
      </c>
      <c r="M1057" s="1" t="s">
        <v>1345</v>
      </c>
      <c r="N1057" s="1" cm="1">
        <f t="array" ref="N1057">(F1057/$F$4)/SUMPRODUCT($F1057:$L1057/$F$4:$L$4)*100</f>
        <v>97.771057715397</v>
      </c>
      <c r="O1057" s="1" cm="1">
        <f t="array" ref="O1057">(G1057/$G$4)/SUMPRODUCT($F1057:$L1057/$F$4:$L$4)*100</f>
        <v>0</v>
      </c>
      <c r="P1057" s="1" cm="1">
        <f t="array" ref="P1057">(H1057/$H$4)/SUMPRODUCT($F1057:$L1057/$F$4:$L$4)*100</f>
        <v>0</v>
      </c>
      <c r="Q1057" s="1" cm="1">
        <f t="array" ref="Q1057">(I1057/$I$4)/SUMPRODUCT($F1057:$L1057/$F$4:$L$4)*100</f>
        <v>0</v>
      </c>
      <c r="R1057" s="1" cm="1">
        <f t="array" ref="R1057">(J1057/$J$4)/SUMPRODUCT($F1057:$L1057/$F$4:$L$4)*100</f>
        <v>1.48621614542901</v>
      </c>
      <c r="S1057" s="1" cm="1">
        <f t="array" ref="S1057">(K1057/$K$4)/SUMPRODUCT($F1057:$L1057/$F$4:$L$4)*100</f>
        <v>0.742726139174023</v>
      </c>
      <c r="T1057" s="1" cm="1">
        <f t="array" ref="T1057">(L1057/$L$4)/SUMPRODUCT($F1057:$L1057/$F$4:$L$4)*100</f>
        <v>0</v>
      </c>
      <c r="U1057" s="1">
        <f t="shared" si="353"/>
        <v>100</v>
      </c>
      <c r="V1057" s="1">
        <f t="shared" si="354"/>
        <v>4.18181818181818</v>
      </c>
      <c r="W1057" s="1">
        <f t="shared" si="355"/>
        <v>1.71</v>
      </c>
      <c r="X1057" s="1">
        <f t="shared" si="356"/>
        <v>0.4554</v>
      </c>
      <c r="Y1057" s="1">
        <f t="shared" si="357"/>
        <v>0</v>
      </c>
      <c r="Z1057" s="1">
        <f t="shared" si="358"/>
        <v>0</v>
      </c>
      <c r="AA1057" s="1">
        <f t="shared" si="359"/>
        <v>0</v>
      </c>
      <c r="AB1057" s="1">
        <f t="shared" si="360"/>
        <v>0</v>
      </c>
      <c r="AC1057" s="1">
        <f t="shared" si="361"/>
        <v>0</v>
      </c>
      <c r="AD1057" s="1">
        <f t="shared" si="362"/>
        <v>0</v>
      </c>
      <c r="AE1057" s="1">
        <f t="shared" si="363"/>
        <v>0</v>
      </c>
      <c r="AF1057" s="1">
        <f t="shared" si="364"/>
        <v>0</v>
      </c>
      <c r="AG1057" s="1">
        <f t="shared" si="365"/>
        <v>0</v>
      </c>
      <c r="AH1057" s="7">
        <f t="shared" si="366"/>
        <v>0.0222894228460304</v>
      </c>
      <c r="AI1057" s="7" cm="1">
        <f t="array" ref="AI1057">SQRT(SUMPRODUCT(N1057:T1057/100,(1-($N$4:$T$4/(SUMPRODUCT(N1057:T1057,$N$4:$T$4)/100)))^2))</f>
        <v>0.0119931862945783</v>
      </c>
      <c r="AJ1057" s="7" cm="1">
        <f t="array" ref="AJ1057">SUMPRODUCT(N1057:T1057,$N$3:$T$3)/100</f>
        <v>1.90014862161454</v>
      </c>
      <c r="AK1057" s="7" cm="1">
        <f t="array" ref="AK1057">SUMPRODUCT(N1057:T1057/100,($N$3:$T$3-(SUMPRODUCT(N1057:T1057,$N$3:$T$3)/100))^2)</f>
        <v>1.46412776111967e-6</v>
      </c>
      <c r="AL1057" s="7" cm="1">
        <f t="array" ref="AL1057">SUMPRODUCT(N1057:T1057/100,($N$2:$T$2-(SUMPRODUCT(N1057:T1057,$N$2:$T$2)/100))^2)</f>
        <v>0.374328647217646</v>
      </c>
      <c r="AM1057" s="7" cm="1">
        <f t="array" ref="AM1057">SUMPRODUCT(N1057:T1057,$N$2:$T$2)/100</f>
        <v>10.9331470088035</v>
      </c>
      <c r="AN1057" s="1" cm="1">
        <f t="array" ref="AN1057">SUMPRODUCT(N1057:T1057,$N$1:$T$1)/100</f>
        <v>1092.57103871665</v>
      </c>
      <c r="AO1057" s="1" cm="1">
        <f t="array" ref="AO1057">-8.314*SUMPRODUCT((N1057:T1057/100)*LN(N1057:T1057/100+0.000000000001))</f>
        <v>1.00604324212669</v>
      </c>
      <c r="AP1057" s="1" cm="1">
        <f t="array" ref="AP1057">SUMPRODUCT((N1057:T1057/100)^2)</f>
        <v>0.956194020733623</v>
      </c>
      <c r="AQ1057" s="1" cm="1">
        <f t="array" ref="AQ1057">1/SUMPRODUCT((N1057:T1057/100)^2)</f>
        <v>1.04581285629957</v>
      </c>
      <c r="AR1057" s="1" t="s">
        <v>54</v>
      </c>
      <c r="AS1057" s="6">
        <f t="shared" si="367"/>
        <v>0</v>
      </c>
      <c r="AT1057" s="1">
        <v>949.85</v>
      </c>
      <c r="AU1057" s="1">
        <v>1</v>
      </c>
      <c r="AV1057" s="1">
        <v>0</v>
      </c>
      <c r="AW1057" s="1">
        <v>499.85</v>
      </c>
      <c r="AX1057" s="1">
        <v>2</v>
      </c>
      <c r="AY1057" s="5">
        <f t="shared" si="368"/>
        <v>0</v>
      </c>
      <c r="AZ1057" s="1">
        <f t="shared" si="369"/>
        <v>0</v>
      </c>
      <c r="BA1057" s="1">
        <f t="shared" si="370"/>
        <v>999.7</v>
      </c>
      <c r="BB1057" s="1">
        <f t="shared" si="371"/>
        <v>450</v>
      </c>
      <c r="BC1057" s="1" t="s">
        <v>51</v>
      </c>
      <c r="BD1057" s="1">
        <v>68</v>
      </c>
      <c r="BE1057" s="1" t="s">
        <v>52</v>
      </c>
      <c r="BF1057" s="1" t="s">
        <v>52</v>
      </c>
      <c r="BG1057" s="1">
        <v>30</v>
      </c>
      <c r="BH1057" s="1">
        <f t="shared" si="372"/>
        <v>-1.84982629285045</v>
      </c>
      <c r="BI1057" s="1">
        <f t="shared" si="373"/>
        <v>1.24585209835546</v>
      </c>
    </row>
    <row r="1058" spans="1:61">
      <c r="A1058" s="1">
        <v>208</v>
      </c>
      <c r="B1058" s="1" t="s">
        <v>65</v>
      </c>
      <c r="C1058" s="1" t="str">
        <f>_xlfn.XLOOKUP(A1058,All!$A:$A,All!$C:$C,"")</f>
        <v>Cu-Ni-Si</v>
      </c>
      <c r="D1058" s="1">
        <v>0</v>
      </c>
      <c r="E1058" s="1" t="s">
        <v>1344</v>
      </c>
      <c r="F1058" s="1">
        <f t="shared" si="352"/>
        <v>98.29</v>
      </c>
      <c r="G1058" s="1">
        <v>0</v>
      </c>
      <c r="H1058" s="1">
        <v>0</v>
      </c>
      <c r="I1058" s="1">
        <v>0</v>
      </c>
      <c r="J1058" s="1">
        <v>1.38</v>
      </c>
      <c r="K1058" s="1">
        <v>0.33</v>
      </c>
      <c r="L1058" s="1">
        <v>0</v>
      </c>
      <c r="M1058" s="1" t="s">
        <v>1345</v>
      </c>
      <c r="N1058" s="1" cm="1">
        <f t="array" ref="N1058">(F1058/$F$4)/SUMPRODUCT($F1058:$L1058/$F$4:$L$4)*100</f>
        <v>97.771057715397</v>
      </c>
      <c r="O1058" s="1" cm="1">
        <f t="array" ref="O1058">(G1058/$G$4)/SUMPRODUCT($F1058:$L1058/$F$4:$L$4)*100</f>
        <v>0</v>
      </c>
      <c r="P1058" s="1" cm="1">
        <f t="array" ref="P1058">(H1058/$H$4)/SUMPRODUCT($F1058:$L1058/$F$4:$L$4)*100</f>
        <v>0</v>
      </c>
      <c r="Q1058" s="1" cm="1">
        <f t="array" ref="Q1058">(I1058/$I$4)/SUMPRODUCT($F1058:$L1058/$F$4:$L$4)*100</f>
        <v>0</v>
      </c>
      <c r="R1058" s="1" cm="1">
        <f t="array" ref="R1058">(J1058/$J$4)/SUMPRODUCT($F1058:$L1058/$F$4:$L$4)*100</f>
        <v>1.48621614542901</v>
      </c>
      <c r="S1058" s="1" cm="1">
        <f t="array" ref="S1058">(K1058/$K$4)/SUMPRODUCT($F1058:$L1058/$F$4:$L$4)*100</f>
        <v>0.742726139174023</v>
      </c>
      <c r="T1058" s="1" cm="1">
        <f t="array" ref="T1058">(L1058/$L$4)/SUMPRODUCT($F1058:$L1058/$F$4:$L$4)*100</f>
        <v>0</v>
      </c>
      <c r="U1058" s="1">
        <f t="shared" si="353"/>
        <v>100</v>
      </c>
      <c r="V1058" s="1">
        <f t="shared" si="354"/>
        <v>4.18181818181818</v>
      </c>
      <c r="W1058" s="1">
        <f t="shared" si="355"/>
        <v>1.71</v>
      </c>
      <c r="X1058" s="1">
        <f t="shared" si="356"/>
        <v>0.4554</v>
      </c>
      <c r="Y1058" s="1">
        <f t="shared" si="357"/>
        <v>0</v>
      </c>
      <c r="Z1058" s="1">
        <f t="shared" si="358"/>
        <v>0</v>
      </c>
      <c r="AA1058" s="1">
        <f t="shared" si="359"/>
        <v>0</v>
      </c>
      <c r="AB1058" s="1">
        <f t="shared" si="360"/>
        <v>0</v>
      </c>
      <c r="AC1058" s="1">
        <f t="shared" si="361"/>
        <v>0</v>
      </c>
      <c r="AD1058" s="1">
        <f t="shared" si="362"/>
        <v>0</v>
      </c>
      <c r="AE1058" s="1">
        <f t="shared" si="363"/>
        <v>0</v>
      </c>
      <c r="AF1058" s="1">
        <f t="shared" si="364"/>
        <v>0</v>
      </c>
      <c r="AG1058" s="1">
        <f t="shared" si="365"/>
        <v>0</v>
      </c>
      <c r="AH1058" s="7">
        <f t="shared" si="366"/>
        <v>0.0222894228460304</v>
      </c>
      <c r="AI1058" s="7" cm="1">
        <f t="array" ref="AI1058">SQRT(SUMPRODUCT(N1058:T1058/100,(1-($N$4:$T$4/(SUMPRODUCT(N1058:T1058,$N$4:$T$4)/100)))^2))</f>
        <v>0.0119931862945783</v>
      </c>
      <c r="AJ1058" s="7" cm="1">
        <f t="array" ref="AJ1058">SUMPRODUCT(N1058:T1058,$N$3:$T$3)/100</f>
        <v>1.90014862161454</v>
      </c>
      <c r="AK1058" s="7" cm="1">
        <f t="array" ref="AK1058">SUMPRODUCT(N1058:T1058/100,($N$3:$T$3-(SUMPRODUCT(N1058:T1058,$N$3:$T$3)/100))^2)</f>
        <v>1.46412776111967e-6</v>
      </c>
      <c r="AL1058" s="7" cm="1">
        <f t="array" ref="AL1058">SUMPRODUCT(N1058:T1058/100,($N$2:$T$2-(SUMPRODUCT(N1058:T1058,$N$2:$T$2)/100))^2)</f>
        <v>0.374328647217646</v>
      </c>
      <c r="AM1058" s="7" cm="1">
        <f t="array" ref="AM1058">SUMPRODUCT(N1058:T1058,$N$2:$T$2)/100</f>
        <v>10.9331470088035</v>
      </c>
      <c r="AN1058" s="1" cm="1">
        <f t="array" ref="AN1058">SUMPRODUCT(N1058:T1058,$N$1:$T$1)/100</f>
        <v>1092.57103871665</v>
      </c>
      <c r="AO1058" s="1" cm="1">
        <f t="array" ref="AO1058">-8.314*SUMPRODUCT((N1058:T1058/100)*LN(N1058:T1058/100+0.000000000001))</f>
        <v>1.00604324212669</v>
      </c>
      <c r="AP1058" s="1" cm="1">
        <f t="array" ref="AP1058">SUMPRODUCT((N1058:T1058/100)^2)</f>
        <v>0.956194020733623</v>
      </c>
      <c r="AQ1058" s="1" cm="1">
        <f t="array" ref="AQ1058">1/SUMPRODUCT((N1058:T1058/100)^2)</f>
        <v>1.04581285629957</v>
      </c>
      <c r="AR1058" s="1" t="s">
        <v>54</v>
      </c>
      <c r="AS1058" s="6">
        <f t="shared" si="367"/>
        <v>0</v>
      </c>
      <c r="AT1058" s="1">
        <v>949.85</v>
      </c>
      <c r="AU1058" s="1">
        <v>1</v>
      </c>
      <c r="AV1058" s="1">
        <v>0</v>
      </c>
      <c r="AW1058" s="1">
        <v>499.85</v>
      </c>
      <c r="AX1058" s="1">
        <v>0.033333333</v>
      </c>
      <c r="AY1058" s="5">
        <f t="shared" si="368"/>
        <v>0</v>
      </c>
      <c r="AZ1058" s="1">
        <f t="shared" si="369"/>
        <v>0</v>
      </c>
      <c r="BA1058" s="1">
        <f t="shared" si="370"/>
        <v>16.66166650005</v>
      </c>
      <c r="BB1058" s="1">
        <f t="shared" si="371"/>
        <v>450</v>
      </c>
      <c r="BC1058" s="1" t="s">
        <v>51</v>
      </c>
      <c r="BD1058" s="1">
        <v>70</v>
      </c>
      <c r="BE1058" s="1" t="s">
        <v>52</v>
      </c>
      <c r="BF1058" s="1" t="s">
        <v>52</v>
      </c>
      <c r="BG1058" s="1">
        <v>30</v>
      </c>
      <c r="BH1058" s="1">
        <f t="shared" si="372"/>
        <v>-1.82410444273332</v>
      </c>
      <c r="BI1058" s="1">
        <f t="shared" si="373"/>
        <v>1.24105449234269</v>
      </c>
    </row>
    <row r="1059" spans="1:61">
      <c r="A1059" s="1">
        <v>237</v>
      </c>
      <c r="B1059" s="1" t="s">
        <v>65</v>
      </c>
      <c r="C1059" s="1" t="str">
        <f>_xlfn.XLOOKUP(A1059,All!$A:$A,All!$C:$C,"")</f>
        <v>Cu-Ni-Si</v>
      </c>
      <c r="D1059" s="1">
        <v>0</v>
      </c>
      <c r="E1059" s="1" t="s">
        <v>1344</v>
      </c>
      <c r="F1059" s="1">
        <f t="shared" si="352"/>
        <v>93.89</v>
      </c>
      <c r="G1059" s="1">
        <v>0</v>
      </c>
      <c r="H1059" s="1">
        <v>0</v>
      </c>
      <c r="I1059" s="1">
        <v>0</v>
      </c>
      <c r="J1059" s="1">
        <v>2.3</v>
      </c>
      <c r="K1059" s="1">
        <v>3.81</v>
      </c>
      <c r="L1059" s="1">
        <v>0</v>
      </c>
      <c r="M1059" s="1" t="s">
        <v>1345</v>
      </c>
      <c r="N1059" s="1" cm="1">
        <f t="array" ref="N1059">(F1059/$F$4)/SUMPRODUCT($F1059:$L1059/$F$4:$L$4)*100</f>
        <v>89.4183667266651</v>
      </c>
      <c r="O1059" s="1" cm="1">
        <f t="array" ref="O1059">(G1059/$G$4)/SUMPRODUCT($F1059:$L1059/$F$4:$L$4)*100</f>
        <v>0</v>
      </c>
      <c r="P1059" s="1" cm="1">
        <f t="array" ref="P1059">(H1059/$H$4)/SUMPRODUCT($F1059:$L1059/$F$4:$L$4)*100</f>
        <v>0</v>
      </c>
      <c r="Q1059" s="1" cm="1">
        <f t="array" ref="Q1059">(I1059/$I$4)/SUMPRODUCT($F1059:$L1059/$F$4:$L$4)*100</f>
        <v>0</v>
      </c>
      <c r="R1059" s="1" cm="1">
        <f t="array" ref="R1059">(J1059/$J$4)/SUMPRODUCT($F1059:$L1059/$F$4:$L$4)*100</f>
        <v>2.3715765095474</v>
      </c>
      <c r="S1059" s="1" cm="1">
        <f t="array" ref="S1059">(K1059/$K$4)/SUMPRODUCT($F1059:$L1059/$F$4:$L$4)*100</f>
        <v>8.21005676378753</v>
      </c>
      <c r="T1059" s="1" cm="1">
        <f t="array" ref="T1059">(L1059/$L$4)/SUMPRODUCT($F1059:$L1059/$F$4:$L$4)*100</f>
        <v>0</v>
      </c>
      <c r="U1059" s="1">
        <f t="shared" si="353"/>
        <v>100</v>
      </c>
      <c r="V1059" s="1">
        <f t="shared" si="354"/>
        <v>0.603674540682415</v>
      </c>
      <c r="W1059" s="1">
        <f t="shared" si="355"/>
        <v>6.11</v>
      </c>
      <c r="X1059" s="1">
        <f t="shared" si="356"/>
        <v>8.763</v>
      </c>
      <c r="Y1059" s="1">
        <f t="shared" si="357"/>
        <v>0</v>
      </c>
      <c r="Z1059" s="1">
        <f t="shared" si="358"/>
        <v>0</v>
      </c>
      <c r="AA1059" s="1">
        <f t="shared" si="359"/>
        <v>0</v>
      </c>
      <c r="AB1059" s="1">
        <f t="shared" si="360"/>
        <v>0</v>
      </c>
      <c r="AC1059" s="1">
        <f t="shared" si="361"/>
        <v>0</v>
      </c>
      <c r="AD1059" s="1">
        <f t="shared" si="362"/>
        <v>0</v>
      </c>
      <c r="AE1059" s="1">
        <f t="shared" si="363"/>
        <v>0</v>
      </c>
      <c r="AF1059" s="1">
        <f t="shared" si="364"/>
        <v>0</v>
      </c>
      <c r="AG1059" s="1">
        <f t="shared" si="365"/>
        <v>0</v>
      </c>
      <c r="AH1059" s="7">
        <f t="shared" si="366"/>
        <v>0.105816332733349</v>
      </c>
      <c r="AI1059" s="7" cm="1">
        <f t="array" ref="AI1059">SQRT(SUMPRODUCT(N1059:T1059/100,(1-($N$4:$T$4/(SUMPRODUCT(N1059:T1059,$N$4:$T$4)/100)))^2))</f>
        <v>0.0369783476591404</v>
      </c>
      <c r="AJ1059" s="7" cm="1">
        <f t="array" ref="AJ1059">SUMPRODUCT(N1059:T1059,$N$3:$T$3)/100</f>
        <v>1.90023715765095</v>
      </c>
      <c r="AK1059" s="7" cm="1">
        <f t="array" ref="AK1059">SUMPRODUCT(N1059:T1059/100,($N$3:$T$3-(SUMPRODUCT(N1059:T1059,$N$3:$T$3)/100))^2)</f>
        <v>2.31533275814103e-6</v>
      </c>
      <c r="AL1059" s="7" cm="1">
        <f t="array" ref="AL1059">SUMPRODUCT(N1059:T1059/100,($N$2:$T$2-(SUMPRODUCT(N1059:T1059,$N$2:$T$2)/100))^2)</f>
        <v>3.68853739585242</v>
      </c>
      <c r="AM1059" s="7" cm="1">
        <f t="array" ref="AM1059">SUMPRODUCT(N1059:T1059,$N$2:$T$2)/100</f>
        <v>10.4015802614394</v>
      </c>
      <c r="AN1059" s="1" cm="1">
        <f t="array" ref="AN1059">SUMPRODUCT(N1059:T1059,$N$1:$T$1)/100</f>
        <v>1120.44613004462</v>
      </c>
      <c r="AO1059" s="1" cm="1">
        <f t="array" ref="AO1059">-8.314*SUMPRODUCT((N1059:T1059/100)*LN(N1059:T1059/100+0.000000000001))</f>
        <v>3.27555194182165</v>
      </c>
      <c r="AP1059" s="1" cm="1">
        <f t="array" ref="AP1059">SUMPRODUCT((N1059:T1059/100)^2)</f>
        <v>0.806867371526961</v>
      </c>
      <c r="AQ1059" s="1" cm="1">
        <f t="array" ref="AQ1059">1/SUMPRODUCT((N1059:T1059/100)^2)</f>
        <v>1.23936105894026</v>
      </c>
      <c r="AR1059" s="1" t="s">
        <v>54</v>
      </c>
      <c r="AS1059" s="6">
        <f t="shared" si="367"/>
        <v>0</v>
      </c>
      <c r="AT1059" s="1">
        <v>949.85</v>
      </c>
      <c r="AU1059" s="1">
        <v>1</v>
      </c>
      <c r="AV1059" s="1">
        <v>0</v>
      </c>
      <c r="AW1059" s="1">
        <v>499.85</v>
      </c>
      <c r="AX1059" s="1">
        <v>0.083333333</v>
      </c>
      <c r="AY1059" s="5">
        <f t="shared" si="368"/>
        <v>0</v>
      </c>
      <c r="AZ1059" s="1">
        <f t="shared" si="369"/>
        <v>0</v>
      </c>
      <c r="BA1059" s="1">
        <f t="shared" si="370"/>
        <v>41.65416650005</v>
      </c>
      <c r="BB1059" s="1">
        <f t="shared" si="371"/>
        <v>450</v>
      </c>
      <c r="BC1059" s="1" t="s">
        <v>51</v>
      </c>
      <c r="BD1059" s="1">
        <v>107</v>
      </c>
      <c r="BE1059" s="1" t="s">
        <v>52</v>
      </c>
      <c r="BF1059" s="1" t="s">
        <v>52</v>
      </c>
      <c r="BG1059" s="1">
        <v>29</v>
      </c>
      <c r="BH1059" s="1">
        <f t="shared" si="372"/>
        <v>-1.34825021556641</v>
      </c>
      <c r="BI1059" s="1">
        <f t="shared" si="373"/>
        <v>1.16301255092905</v>
      </c>
    </row>
    <row r="1060" spans="1:61">
      <c r="A1060" s="1">
        <v>396</v>
      </c>
      <c r="B1060" s="1" t="s">
        <v>84</v>
      </c>
      <c r="C1060" s="1" t="str">
        <f>_xlfn.XLOOKUP(A1060,All!$A:$A,All!$C:$C,"")</f>
        <v>Cu-Ni-Si</v>
      </c>
      <c r="D1060" s="1">
        <v>0</v>
      </c>
      <c r="E1060" s="1" t="s">
        <v>1344</v>
      </c>
      <c r="F1060" s="1">
        <f t="shared" si="352"/>
        <v>96.5</v>
      </c>
      <c r="G1060" s="1">
        <v>0</v>
      </c>
      <c r="H1060" s="1">
        <v>0</v>
      </c>
      <c r="I1060" s="1">
        <v>0</v>
      </c>
      <c r="J1060" s="1">
        <v>2.8</v>
      </c>
      <c r="K1060" s="1">
        <v>0.7</v>
      </c>
      <c r="L1060" s="1">
        <v>0</v>
      </c>
      <c r="M1060" s="1" t="s">
        <v>1345</v>
      </c>
      <c r="N1060" s="1" cm="1">
        <f t="array" ref="N1060">(F1060/$F$4)/SUMPRODUCT($F1060:$L1060/$F$4:$L$4)*100</f>
        <v>95.4355515178694</v>
      </c>
      <c r="O1060" s="1" cm="1">
        <f t="array" ref="O1060">(G1060/$G$4)/SUMPRODUCT($F1060:$L1060/$F$4:$L$4)*100</f>
        <v>0</v>
      </c>
      <c r="P1060" s="1" cm="1">
        <f t="array" ref="P1060">(H1060/$H$4)/SUMPRODUCT($F1060:$L1060/$F$4:$L$4)*100</f>
        <v>0</v>
      </c>
      <c r="Q1060" s="1" cm="1">
        <f t="array" ref="Q1060">(I1060/$I$4)/SUMPRODUCT($F1060:$L1060/$F$4:$L$4)*100</f>
        <v>0</v>
      </c>
      <c r="R1060" s="1" cm="1">
        <f t="array" ref="R1060">(J1060/$J$4)/SUMPRODUCT($F1060:$L1060/$F$4:$L$4)*100</f>
        <v>2.99807722768445</v>
      </c>
      <c r="S1060" s="1" cm="1">
        <f t="array" ref="S1060">(K1060/$K$4)/SUMPRODUCT($F1060:$L1060/$F$4:$L$4)*100</f>
        <v>1.56637125444618</v>
      </c>
      <c r="T1060" s="1" cm="1">
        <f t="array" ref="T1060">(L1060/$L$4)/SUMPRODUCT($F1060:$L1060/$F$4:$L$4)*100</f>
        <v>0</v>
      </c>
      <c r="U1060" s="1">
        <f t="shared" si="353"/>
        <v>100</v>
      </c>
      <c r="V1060" s="1">
        <f t="shared" si="354"/>
        <v>4</v>
      </c>
      <c r="W1060" s="1">
        <f t="shared" si="355"/>
        <v>3.5</v>
      </c>
      <c r="X1060" s="1">
        <f t="shared" si="356"/>
        <v>1.96</v>
      </c>
      <c r="Y1060" s="1">
        <f t="shared" si="357"/>
        <v>0</v>
      </c>
      <c r="Z1060" s="1">
        <f t="shared" si="358"/>
        <v>0</v>
      </c>
      <c r="AA1060" s="1">
        <f t="shared" si="359"/>
        <v>0</v>
      </c>
      <c r="AB1060" s="1">
        <f t="shared" si="360"/>
        <v>0</v>
      </c>
      <c r="AC1060" s="1">
        <f t="shared" si="361"/>
        <v>0</v>
      </c>
      <c r="AD1060" s="1">
        <f t="shared" si="362"/>
        <v>0</v>
      </c>
      <c r="AE1060" s="1">
        <f t="shared" si="363"/>
        <v>0</v>
      </c>
      <c r="AF1060" s="1">
        <f t="shared" si="364"/>
        <v>0</v>
      </c>
      <c r="AG1060" s="1">
        <f t="shared" si="365"/>
        <v>0</v>
      </c>
      <c r="AH1060" s="7">
        <f t="shared" si="366"/>
        <v>0.0456444848213063</v>
      </c>
      <c r="AI1060" s="7" cm="1">
        <f t="array" ref="AI1060">SQRT(SUMPRODUCT(N1060:T1060/100,(1-($N$4:$T$4/(SUMPRODUCT(N1060:T1060,$N$4:$T$4)/100)))^2))</f>
        <v>0.0172703874740949</v>
      </c>
      <c r="AJ1060" s="7" cm="1">
        <f t="array" ref="AJ1060">SUMPRODUCT(N1060:T1060,$N$3:$T$3)/100</f>
        <v>1.90029980772277</v>
      </c>
      <c r="AK1060" s="7" cm="1">
        <f t="array" ref="AK1060">SUMPRODUCT(N1060:T1060/100,($N$3:$T$3-(SUMPRODUCT(N1060:T1060,$N$3:$T$3)/100))^2)</f>
        <v>2.90819255705286e-6</v>
      </c>
      <c r="AL1060" s="7" cm="1">
        <f t="array" ref="AL1060">SUMPRODUCT(N1060:T1060/100,($N$2:$T$2-(SUMPRODUCT(N1060:T1060,$N$2:$T$2)/100))^2)</f>
        <v>0.778007054822778</v>
      </c>
      <c r="AM1060" s="7" cm="1">
        <f t="array" ref="AM1060">SUMPRODUCT(N1060:T1060,$N$2:$T$2)/100</f>
        <v>10.8603732399119</v>
      </c>
      <c r="AN1060" s="1" cm="1">
        <f t="array" ref="AN1060">SUMPRODUCT(N1060:T1060,$N$1:$T$1)/100</f>
        <v>1100.88359207379</v>
      </c>
      <c r="AO1060" s="1" cm="1">
        <f t="array" ref="AO1060">-8.314*SUMPRODUCT((N1060:T1060/100)*LN(N1060:T1060/100+0.000000000001))</f>
        <v>1.78617874543697</v>
      </c>
      <c r="AP1060" s="1" cm="1">
        <f t="array" ref="AP1060">SUMPRODUCT((N1060:T1060/100)^2)</f>
        <v>0.911938647948981</v>
      </c>
      <c r="AQ1060" s="1" cm="1">
        <f t="array" ref="AQ1060">1/SUMPRODUCT((N1060:T1060/100)^2)</f>
        <v>1.09656499617499</v>
      </c>
      <c r="AR1060" s="1" t="s">
        <v>55</v>
      </c>
      <c r="AS1060" s="6">
        <f t="shared" si="367"/>
        <v>2</v>
      </c>
      <c r="AT1060" s="1">
        <v>949.85</v>
      </c>
      <c r="AU1060" s="1">
        <v>2</v>
      </c>
      <c r="AV1060" s="1">
        <v>75</v>
      </c>
      <c r="AW1060" s="1">
        <v>399.85</v>
      </c>
      <c r="AX1060" s="1">
        <v>5</v>
      </c>
      <c r="AY1060" s="5">
        <f t="shared" si="368"/>
        <v>299.8875</v>
      </c>
      <c r="AZ1060" s="1">
        <f t="shared" si="369"/>
        <v>3.75</v>
      </c>
      <c r="BA1060" s="1">
        <f t="shared" si="370"/>
        <v>1999.25</v>
      </c>
      <c r="BB1060" s="1">
        <f t="shared" si="371"/>
        <v>550</v>
      </c>
      <c r="BC1060" s="1" t="s">
        <v>56</v>
      </c>
      <c r="BD1060" s="1">
        <v>107</v>
      </c>
      <c r="BE1060" s="1" t="s">
        <v>52</v>
      </c>
      <c r="BF1060" s="1" t="s">
        <v>52</v>
      </c>
      <c r="BG1060" s="1">
        <v>29</v>
      </c>
      <c r="BH1060" s="1">
        <f t="shared" si="372"/>
        <v>-1.34825021556641</v>
      </c>
      <c r="BI1060" s="1">
        <f t="shared" si="373"/>
        <v>1.16301255092905</v>
      </c>
    </row>
    <row r="1061" spans="1:61">
      <c r="A1061" s="1">
        <v>21</v>
      </c>
      <c r="B1061" s="1" t="s">
        <v>1347</v>
      </c>
      <c r="C1061" s="1" t="str">
        <f>_xlfn.XLOOKUP(A1061,All!$A:$A,All!$C:$C,"")</f>
        <v>Cu-Ni-Si</v>
      </c>
      <c r="D1061" s="1">
        <v>0</v>
      </c>
      <c r="E1061" s="1" t="s">
        <v>1344</v>
      </c>
      <c r="F1061" s="1">
        <f t="shared" si="352"/>
        <v>96.6</v>
      </c>
      <c r="G1061" s="1">
        <v>0</v>
      </c>
      <c r="H1061" s="1">
        <v>0</v>
      </c>
      <c r="I1061" s="1">
        <v>0</v>
      </c>
      <c r="J1061" s="1">
        <v>2.8</v>
      </c>
      <c r="K1061" s="1">
        <v>0.6</v>
      </c>
      <c r="L1061" s="1">
        <v>0</v>
      </c>
      <c r="M1061" s="1" t="s">
        <v>1345</v>
      </c>
      <c r="N1061" s="1" cm="1">
        <f t="array" ref="N1061">(F1061/$F$4)/SUMPRODUCT($F1061:$L1061/$F$4:$L$4)*100</f>
        <v>95.6538918382656</v>
      </c>
      <c r="O1061" s="1" cm="1">
        <f t="array" ref="O1061">(G1061/$G$4)/SUMPRODUCT($F1061:$L1061/$F$4:$L$4)*100</f>
        <v>0</v>
      </c>
      <c r="P1061" s="1" cm="1">
        <f t="array" ref="P1061">(H1061/$H$4)/SUMPRODUCT($F1061:$L1061/$F$4:$L$4)*100</f>
        <v>0</v>
      </c>
      <c r="Q1061" s="1" cm="1">
        <f t="array" ref="Q1061">(I1061/$I$4)/SUMPRODUCT($F1061:$L1061/$F$4:$L$4)*100</f>
        <v>0</v>
      </c>
      <c r="R1061" s="1" cm="1">
        <f t="array" ref="R1061">(J1061/$J$4)/SUMPRODUCT($F1061:$L1061/$F$4:$L$4)*100</f>
        <v>3.00182561866594</v>
      </c>
      <c r="S1061" s="1" cm="1">
        <f t="array" ref="S1061">(K1061/$K$4)/SUMPRODUCT($F1061:$L1061/$F$4:$L$4)*100</f>
        <v>1.34428254306844</v>
      </c>
      <c r="T1061" s="1" cm="1">
        <f t="array" ref="T1061">(L1061/$L$4)/SUMPRODUCT($F1061:$L1061/$F$4:$L$4)*100</f>
        <v>0</v>
      </c>
      <c r="U1061" s="1">
        <f t="shared" si="353"/>
        <v>100</v>
      </c>
      <c r="V1061" s="1">
        <f t="shared" si="354"/>
        <v>4.66666666666667</v>
      </c>
      <c r="W1061" s="1">
        <f t="shared" si="355"/>
        <v>3.4</v>
      </c>
      <c r="X1061" s="1">
        <f t="shared" si="356"/>
        <v>1.68</v>
      </c>
      <c r="Y1061" s="1">
        <f t="shared" si="357"/>
        <v>0</v>
      </c>
      <c r="Z1061" s="1">
        <f t="shared" si="358"/>
        <v>0</v>
      </c>
      <c r="AA1061" s="1">
        <f t="shared" si="359"/>
        <v>0</v>
      </c>
      <c r="AB1061" s="1">
        <f t="shared" si="360"/>
        <v>0</v>
      </c>
      <c r="AC1061" s="1">
        <f t="shared" si="361"/>
        <v>0</v>
      </c>
      <c r="AD1061" s="1">
        <f t="shared" si="362"/>
        <v>0</v>
      </c>
      <c r="AE1061" s="1">
        <f t="shared" si="363"/>
        <v>0</v>
      </c>
      <c r="AF1061" s="1">
        <f t="shared" si="364"/>
        <v>0</v>
      </c>
      <c r="AG1061" s="1">
        <f t="shared" si="365"/>
        <v>0</v>
      </c>
      <c r="AH1061" s="7">
        <f t="shared" si="366"/>
        <v>0.0434610816173439</v>
      </c>
      <c r="AI1061" s="7" cm="1">
        <f t="array" ref="AI1061">SQRT(SUMPRODUCT(N1061:T1061/100,(1-($N$4:$T$4/(SUMPRODUCT(N1061:T1061,$N$4:$T$4)/100)))^2))</f>
        <v>0.01613797766313</v>
      </c>
      <c r="AJ1061" s="7" cm="1">
        <f t="array" ref="AJ1061">SUMPRODUCT(N1061:T1061,$N$3:$T$3)/100</f>
        <v>1.90030018256187</v>
      </c>
      <c r="AK1061" s="7" cm="1">
        <f t="array" ref="AK1061">SUMPRODUCT(N1061:T1061/100,($N$3:$T$3-(SUMPRODUCT(N1061:T1061,$N$3:$T$3)/100))^2)</f>
        <v>2.91171604821716e-6</v>
      </c>
      <c r="AL1061" s="7" cm="1">
        <f t="array" ref="AL1061">SUMPRODUCT(N1061:T1061/100,($N$2:$T$2-(SUMPRODUCT(N1061:T1061,$N$2:$T$2)/100))^2)</f>
        <v>0.673311415876163</v>
      </c>
      <c r="AM1061" s="7" cm="1">
        <f t="array" ref="AM1061">SUMPRODUCT(N1061:T1061,$N$2:$T$2)/100</f>
        <v>10.8758819657986</v>
      </c>
      <c r="AN1061" s="1" cm="1">
        <f t="array" ref="AN1061">SUMPRODUCT(N1061:T1061,$N$1:$T$1)/100</f>
        <v>1100.16595956677</v>
      </c>
      <c r="AO1061" s="1" cm="1">
        <f t="array" ref="AO1061">-8.314*SUMPRODUCT((N1061:T1061/100)*LN(N1061:T1061/100+0.000000000001))</f>
        <v>1.70997739062783</v>
      </c>
      <c r="AP1061" s="1" cm="1">
        <f t="array" ref="AP1061">SUMPRODUCT((N1061:T1061/100)^2)</f>
        <v>0.916048507640709</v>
      </c>
      <c r="AQ1061" s="1" cm="1">
        <f t="array" ref="AQ1061">1/SUMPRODUCT((N1061:T1061/100)^2)</f>
        <v>1.09164524766872</v>
      </c>
      <c r="AR1061" s="1" t="s">
        <v>54</v>
      </c>
      <c r="AS1061" s="6">
        <f t="shared" si="367"/>
        <v>0</v>
      </c>
      <c r="AT1061" s="1">
        <v>899.85</v>
      </c>
      <c r="AU1061" s="1">
        <v>1.5</v>
      </c>
      <c r="AV1061" s="1">
        <v>0</v>
      </c>
      <c r="AW1061" s="1">
        <v>449.85</v>
      </c>
      <c r="AX1061" s="1">
        <v>0.5</v>
      </c>
      <c r="AY1061" s="5">
        <f t="shared" si="368"/>
        <v>0</v>
      </c>
      <c r="AZ1061" s="1">
        <f t="shared" si="369"/>
        <v>0</v>
      </c>
      <c r="BA1061" s="1">
        <f t="shared" si="370"/>
        <v>224.925</v>
      </c>
      <c r="BB1061" s="1">
        <f t="shared" si="371"/>
        <v>450</v>
      </c>
      <c r="BC1061" s="1" t="s">
        <v>51</v>
      </c>
      <c r="BD1061" s="1">
        <v>126</v>
      </c>
      <c r="BE1061" s="1" t="s">
        <v>52</v>
      </c>
      <c r="BF1061" s="1" t="s">
        <v>52</v>
      </c>
      <c r="BG1061" s="1">
        <v>29</v>
      </c>
      <c r="BH1061" s="1">
        <f t="shared" si="372"/>
        <v>-1.10389263945367</v>
      </c>
      <c r="BI1061" s="1">
        <f t="shared" si="373"/>
        <v>1.12081929484091</v>
      </c>
    </row>
    <row r="1062" spans="1:61">
      <c r="A1062" s="1">
        <v>397</v>
      </c>
      <c r="B1062" s="1" t="s">
        <v>84</v>
      </c>
      <c r="C1062" s="1" t="str">
        <f>_xlfn.XLOOKUP(A1062,All!$A:$A,All!$C:$C,"")</f>
        <v>Cu-Ni-Si</v>
      </c>
      <c r="D1062" s="1">
        <v>0</v>
      </c>
      <c r="E1062" s="1" t="s">
        <v>1344</v>
      </c>
      <c r="F1062" s="1">
        <f t="shared" si="352"/>
        <v>96.5</v>
      </c>
      <c r="G1062" s="1">
        <v>0</v>
      </c>
      <c r="H1062" s="1">
        <v>0</v>
      </c>
      <c r="I1062" s="1">
        <v>0</v>
      </c>
      <c r="J1062" s="1">
        <v>2.8</v>
      </c>
      <c r="K1062" s="1">
        <v>0.7</v>
      </c>
      <c r="L1062" s="1">
        <v>0</v>
      </c>
      <c r="M1062" s="1" t="s">
        <v>1345</v>
      </c>
      <c r="N1062" s="1" cm="1">
        <f t="array" ref="N1062">(F1062/$F$4)/SUMPRODUCT($F1062:$L1062/$F$4:$L$4)*100</f>
        <v>95.4355515178694</v>
      </c>
      <c r="O1062" s="1" cm="1">
        <f t="array" ref="O1062">(G1062/$G$4)/SUMPRODUCT($F1062:$L1062/$F$4:$L$4)*100</f>
        <v>0</v>
      </c>
      <c r="P1062" s="1" cm="1">
        <f t="array" ref="P1062">(H1062/$H$4)/SUMPRODUCT($F1062:$L1062/$F$4:$L$4)*100</f>
        <v>0</v>
      </c>
      <c r="Q1062" s="1" cm="1">
        <f t="array" ref="Q1062">(I1062/$I$4)/SUMPRODUCT($F1062:$L1062/$F$4:$L$4)*100</f>
        <v>0</v>
      </c>
      <c r="R1062" s="1" cm="1">
        <f t="array" ref="R1062">(J1062/$J$4)/SUMPRODUCT($F1062:$L1062/$F$4:$L$4)*100</f>
        <v>2.99807722768445</v>
      </c>
      <c r="S1062" s="1" cm="1">
        <f t="array" ref="S1062">(K1062/$K$4)/SUMPRODUCT($F1062:$L1062/$F$4:$L$4)*100</f>
        <v>1.56637125444618</v>
      </c>
      <c r="T1062" s="1" cm="1">
        <f t="array" ref="T1062">(L1062/$L$4)/SUMPRODUCT($F1062:$L1062/$F$4:$L$4)*100</f>
        <v>0</v>
      </c>
      <c r="U1062" s="1">
        <f t="shared" si="353"/>
        <v>100</v>
      </c>
      <c r="V1062" s="1">
        <f t="shared" si="354"/>
        <v>4</v>
      </c>
      <c r="W1062" s="1">
        <f t="shared" si="355"/>
        <v>3.5</v>
      </c>
      <c r="X1062" s="1">
        <f t="shared" si="356"/>
        <v>1.96</v>
      </c>
      <c r="Y1062" s="1">
        <f t="shared" si="357"/>
        <v>0</v>
      </c>
      <c r="Z1062" s="1">
        <f t="shared" si="358"/>
        <v>0</v>
      </c>
      <c r="AA1062" s="1">
        <f t="shared" si="359"/>
        <v>0</v>
      </c>
      <c r="AB1062" s="1">
        <f t="shared" si="360"/>
        <v>0</v>
      </c>
      <c r="AC1062" s="1">
        <f t="shared" si="361"/>
        <v>0</v>
      </c>
      <c r="AD1062" s="1">
        <f t="shared" si="362"/>
        <v>0</v>
      </c>
      <c r="AE1062" s="1">
        <f t="shared" si="363"/>
        <v>0</v>
      </c>
      <c r="AF1062" s="1">
        <f t="shared" si="364"/>
        <v>0</v>
      </c>
      <c r="AG1062" s="1">
        <f t="shared" si="365"/>
        <v>0</v>
      </c>
      <c r="AH1062" s="7">
        <f t="shared" si="366"/>
        <v>0.0456444848213063</v>
      </c>
      <c r="AI1062" s="7" cm="1">
        <f t="array" ref="AI1062">SQRT(SUMPRODUCT(N1062:T1062/100,(1-($N$4:$T$4/(SUMPRODUCT(N1062:T1062,$N$4:$T$4)/100)))^2))</f>
        <v>0.0172703874740949</v>
      </c>
      <c r="AJ1062" s="7" cm="1">
        <f t="array" ref="AJ1062">SUMPRODUCT(N1062:T1062,$N$3:$T$3)/100</f>
        <v>1.90029980772277</v>
      </c>
      <c r="AK1062" s="7" cm="1">
        <f t="array" ref="AK1062">SUMPRODUCT(N1062:T1062/100,($N$3:$T$3-(SUMPRODUCT(N1062:T1062,$N$3:$T$3)/100))^2)</f>
        <v>2.90819255705286e-6</v>
      </c>
      <c r="AL1062" s="7" cm="1">
        <f t="array" ref="AL1062">SUMPRODUCT(N1062:T1062/100,($N$2:$T$2-(SUMPRODUCT(N1062:T1062,$N$2:$T$2)/100))^2)</f>
        <v>0.778007054822778</v>
      </c>
      <c r="AM1062" s="7" cm="1">
        <f t="array" ref="AM1062">SUMPRODUCT(N1062:T1062,$N$2:$T$2)/100</f>
        <v>10.8603732399119</v>
      </c>
      <c r="AN1062" s="1" cm="1">
        <f t="array" ref="AN1062">SUMPRODUCT(N1062:T1062,$N$1:$T$1)/100</f>
        <v>1100.88359207379</v>
      </c>
      <c r="AO1062" s="1" cm="1">
        <f t="array" ref="AO1062">-8.314*SUMPRODUCT((N1062:T1062/100)*LN(N1062:T1062/100+0.000000000001))</f>
        <v>1.78617874543697</v>
      </c>
      <c r="AP1062" s="1" cm="1">
        <f t="array" ref="AP1062">SUMPRODUCT((N1062:T1062/100)^2)</f>
        <v>0.911938647948981</v>
      </c>
      <c r="AQ1062" s="1" cm="1">
        <f t="array" ref="AQ1062">1/SUMPRODUCT((N1062:T1062/100)^2)</f>
        <v>1.09656499617499</v>
      </c>
      <c r="AR1062" s="1" t="s">
        <v>55</v>
      </c>
      <c r="AS1062" s="6">
        <f t="shared" si="367"/>
        <v>2</v>
      </c>
      <c r="AT1062" s="1">
        <v>949.85</v>
      </c>
      <c r="AU1062" s="1">
        <v>2</v>
      </c>
      <c r="AV1062" s="1">
        <v>75</v>
      </c>
      <c r="AW1062" s="1">
        <v>449.85</v>
      </c>
      <c r="AX1062" s="1">
        <v>5</v>
      </c>
      <c r="AY1062" s="5">
        <f t="shared" si="368"/>
        <v>337.3875</v>
      </c>
      <c r="AZ1062" s="1">
        <f t="shared" si="369"/>
        <v>3.75</v>
      </c>
      <c r="BA1062" s="1">
        <f t="shared" si="370"/>
        <v>2249.25</v>
      </c>
      <c r="BB1062" s="1">
        <f t="shared" si="371"/>
        <v>500</v>
      </c>
      <c r="BC1062" s="1" t="s">
        <v>56</v>
      </c>
      <c r="BD1062" s="1">
        <v>127</v>
      </c>
      <c r="BE1062" s="1" t="s">
        <v>52</v>
      </c>
      <c r="BF1062" s="1" t="s">
        <v>52</v>
      </c>
      <c r="BG1062" s="1">
        <v>29</v>
      </c>
      <c r="BH1062" s="1">
        <f t="shared" si="372"/>
        <v>-1.0910317143951</v>
      </c>
      <c r="BI1062" s="1">
        <f t="shared" si="373"/>
        <v>1.1186386283466</v>
      </c>
    </row>
    <row r="1063" spans="1:61">
      <c r="A1063" s="1">
        <v>216</v>
      </c>
      <c r="B1063" s="1" t="s">
        <v>65</v>
      </c>
      <c r="C1063" s="1" t="str">
        <f>_xlfn.XLOOKUP(A1063,All!$A:$A,All!$C:$C,"")</f>
        <v>Cu-Ni-Si</v>
      </c>
      <c r="D1063" s="1">
        <v>0</v>
      </c>
      <c r="E1063" s="1" t="s">
        <v>1344</v>
      </c>
      <c r="F1063" s="1">
        <f t="shared" si="352"/>
        <v>95.63</v>
      </c>
      <c r="G1063" s="1">
        <v>0</v>
      </c>
      <c r="H1063" s="1">
        <v>0</v>
      </c>
      <c r="I1063" s="1">
        <v>0</v>
      </c>
      <c r="J1063" s="1">
        <v>3.76</v>
      </c>
      <c r="K1063" s="1">
        <v>0.61</v>
      </c>
      <c r="L1063" s="1">
        <v>0</v>
      </c>
      <c r="M1063" s="1" t="s">
        <v>1345</v>
      </c>
      <c r="N1063" s="1" cm="1">
        <f t="array" ref="N1063">(F1063/$F$4)/SUMPRODUCT($F1063:$L1063/$F$4:$L$4)*100</f>
        <v>94.6072027377678</v>
      </c>
      <c r="O1063" s="1" cm="1">
        <f t="array" ref="O1063">(G1063/$G$4)/SUMPRODUCT($F1063:$L1063/$F$4:$L$4)*100</f>
        <v>0</v>
      </c>
      <c r="P1063" s="1" cm="1">
        <f t="array" ref="P1063">(H1063/$H$4)/SUMPRODUCT($F1063:$L1063/$F$4:$L$4)*100</f>
        <v>0</v>
      </c>
      <c r="Q1063" s="1" cm="1">
        <f t="array" ref="Q1063">(I1063/$I$4)/SUMPRODUCT($F1063:$L1063/$F$4:$L$4)*100</f>
        <v>0</v>
      </c>
      <c r="R1063" s="1" cm="1">
        <f t="array" ref="R1063">(J1063/$J$4)/SUMPRODUCT($F1063:$L1063/$F$4:$L$4)*100</f>
        <v>4.02735396066537</v>
      </c>
      <c r="S1063" s="1" cm="1">
        <f t="array" ref="S1063">(K1063/$K$4)/SUMPRODUCT($F1063:$L1063/$F$4:$L$4)*100</f>
        <v>1.36544330156679</v>
      </c>
      <c r="T1063" s="1" cm="1">
        <f t="array" ref="T1063">(L1063/$L$4)/SUMPRODUCT($F1063:$L1063/$F$4:$L$4)*100</f>
        <v>0</v>
      </c>
      <c r="U1063" s="1">
        <f t="shared" si="353"/>
        <v>100</v>
      </c>
      <c r="V1063" s="1">
        <f t="shared" si="354"/>
        <v>6.16393442622951</v>
      </c>
      <c r="W1063" s="1">
        <f t="shared" si="355"/>
        <v>4.37</v>
      </c>
      <c r="X1063" s="1">
        <f t="shared" si="356"/>
        <v>2.2936</v>
      </c>
      <c r="Y1063" s="1">
        <f t="shared" si="357"/>
        <v>0</v>
      </c>
      <c r="Z1063" s="1">
        <f t="shared" si="358"/>
        <v>0</v>
      </c>
      <c r="AA1063" s="1">
        <f t="shared" si="359"/>
        <v>0</v>
      </c>
      <c r="AB1063" s="1">
        <f t="shared" si="360"/>
        <v>0</v>
      </c>
      <c r="AC1063" s="1">
        <f t="shared" si="361"/>
        <v>0</v>
      </c>
      <c r="AD1063" s="1">
        <f t="shared" si="362"/>
        <v>0</v>
      </c>
      <c r="AE1063" s="1">
        <f t="shared" si="363"/>
        <v>0</v>
      </c>
      <c r="AF1063" s="1">
        <f t="shared" si="364"/>
        <v>0</v>
      </c>
      <c r="AG1063" s="1">
        <f t="shared" si="365"/>
        <v>0</v>
      </c>
      <c r="AH1063" s="7">
        <f t="shared" si="366"/>
        <v>0.0539279726223215</v>
      </c>
      <c r="AI1063" s="7" cm="1">
        <f t="array" ref="AI1063">SQRT(SUMPRODUCT(N1063:T1063/100,(1-($N$4:$T$4/(SUMPRODUCT(N1063:T1063,$N$4:$T$4)/100)))^2))</f>
        <v>0.0165050348517736</v>
      </c>
      <c r="AJ1063" s="7" cm="1">
        <f t="array" ref="AJ1063">SUMPRODUCT(N1063:T1063,$N$3:$T$3)/100</f>
        <v>1.90040273539607</v>
      </c>
      <c r="AK1063" s="7" cm="1">
        <f t="array" ref="AK1063">SUMPRODUCT(N1063:T1063/100,($N$3:$T$3-(SUMPRODUCT(N1063:T1063,$N$3:$T$3)/100))^2)</f>
        <v>3.8651581614205e-6</v>
      </c>
      <c r="AL1063" s="7" cm="1">
        <f t="array" ref="AL1063">SUMPRODUCT(N1063:T1063/100,($N$2:$T$2-(SUMPRODUCT(N1063:T1063,$N$2:$T$2)/100))^2)</f>
        <v>0.690884292989864</v>
      </c>
      <c r="AM1063" s="7" cm="1">
        <f t="array" ref="AM1063">SUMPRODUCT(N1063:T1063,$N$2:$T$2)/100</f>
        <v>10.8641454292837</v>
      </c>
      <c r="AN1063" s="1" cm="1">
        <f t="array" ref="AN1063">SUMPRODUCT(N1063:T1063,$N$1:$T$1)/100</f>
        <v>1104.03401074621</v>
      </c>
      <c r="AO1063" s="1" cm="1">
        <f t="array" ref="AO1063">-8.314*SUMPRODUCT((N1063:T1063/100)*LN(N1063:T1063/100+0.000000000001))</f>
        <v>1.99898456261647</v>
      </c>
      <c r="AP1063" s="1" cm="1">
        <f t="array" ref="AP1063">SUMPRODUCT((N1063:T1063/100)^2)</f>
        <v>0.896860682519939</v>
      </c>
      <c r="AQ1063" s="1" cm="1">
        <f t="array" ref="AQ1063">1/SUMPRODUCT((N1063:T1063/100)^2)</f>
        <v>1.11500037797428</v>
      </c>
      <c r="AR1063" s="1" t="s">
        <v>54</v>
      </c>
      <c r="AS1063" s="6">
        <f t="shared" si="367"/>
        <v>0</v>
      </c>
      <c r="AT1063" s="1">
        <v>949.85</v>
      </c>
      <c r="AU1063" s="1">
        <v>1</v>
      </c>
      <c r="AV1063" s="1">
        <v>0</v>
      </c>
      <c r="AW1063" s="1">
        <v>499.85</v>
      </c>
      <c r="AX1063" s="1">
        <v>0.033333333</v>
      </c>
      <c r="AY1063" s="5">
        <f t="shared" si="368"/>
        <v>0</v>
      </c>
      <c r="AZ1063" s="1">
        <f t="shared" si="369"/>
        <v>0</v>
      </c>
      <c r="BA1063" s="1">
        <f t="shared" si="370"/>
        <v>16.66166650005</v>
      </c>
      <c r="BB1063" s="1">
        <f t="shared" si="371"/>
        <v>450</v>
      </c>
      <c r="BC1063" s="1" t="s">
        <v>51</v>
      </c>
      <c r="BD1063" s="1">
        <v>175</v>
      </c>
      <c r="BE1063" s="1" t="s">
        <v>52</v>
      </c>
      <c r="BF1063" s="1" t="s">
        <v>52</v>
      </c>
      <c r="BG1063" s="1">
        <v>29</v>
      </c>
      <c r="BH1063" s="1">
        <f t="shared" si="372"/>
        <v>-0.473707311583978</v>
      </c>
      <c r="BI1063" s="1">
        <f t="shared" si="373"/>
        <v>1.01935024138376</v>
      </c>
    </row>
    <row r="1064" spans="1:61">
      <c r="A1064" s="1">
        <v>457</v>
      </c>
      <c r="B1064" s="1" t="s">
        <v>95</v>
      </c>
      <c r="C1064" s="1" t="str">
        <f>_xlfn.XLOOKUP(A1064,All!$A:$A,All!$C:$C,"")</f>
        <v>Cu-Ni-Si</v>
      </c>
      <c r="D1064" s="1">
        <v>0</v>
      </c>
      <c r="E1064" s="1" t="s">
        <v>1344</v>
      </c>
      <c r="F1064" s="1">
        <f t="shared" si="352"/>
        <v>97.56</v>
      </c>
      <c r="G1064" s="1">
        <v>0</v>
      </c>
      <c r="H1064" s="1">
        <v>0</v>
      </c>
      <c r="I1064" s="1">
        <v>0</v>
      </c>
      <c r="J1064" s="1">
        <v>1.92</v>
      </c>
      <c r="K1064" s="1">
        <v>0.52</v>
      </c>
      <c r="L1064" s="1">
        <v>0</v>
      </c>
      <c r="M1064" s="1" t="s">
        <v>1345</v>
      </c>
      <c r="N1064" s="1" cm="1">
        <f t="array" ref="N1064">(F1064/$F$4)/SUMPRODUCT($F1064:$L1064/$F$4:$L$4)*100</f>
        <v>96.771004257419</v>
      </c>
      <c r="O1064" s="1" cm="1">
        <f t="array" ref="O1064">(G1064/$G$4)/SUMPRODUCT($F1064:$L1064/$F$4:$L$4)*100</f>
        <v>0</v>
      </c>
      <c r="P1064" s="1" cm="1">
        <f t="array" ref="P1064">(H1064/$H$4)/SUMPRODUCT($F1064:$L1064/$F$4:$L$4)*100</f>
        <v>0</v>
      </c>
      <c r="Q1064" s="1" cm="1">
        <f t="array" ref="Q1064">(I1064/$I$4)/SUMPRODUCT($F1064:$L1064/$F$4:$L$4)*100</f>
        <v>0</v>
      </c>
      <c r="R1064" s="1" cm="1">
        <f t="array" ref="R1064">(J1064/$J$4)/SUMPRODUCT($F1064:$L1064/$F$4:$L$4)*100</f>
        <v>2.06194271329089</v>
      </c>
      <c r="S1064" s="1" cm="1">
        <f t="array" ref="S1064">(K1064/$K$4)/SUMPRODUCT($F1064:$L1064/$F$4:$L$4)*100</f>
        <v>1.16705302929008</v>
      </c>
      <c r="T1064" s="1" cm="1">
        <f t="array" ref="T1064">(L1064/$L$4)/SUMPRODUCT($F1064:$L1064/$F$4:$L$4)*100</f>
        <v>0</v>
      </c>
      <c r="U1064" s="1">
        <f t="shared" si="353"/>
        <v>100</v>
      </c>
      <c r="V1064" s="1">
        <f t="shared" si="354"/>
        <v>3.69230769230769</v>
      </c>
      <c r="W1064" s="1">
        <f t="shared" si="355"/>
        <v>2.44</v>
      </c>
      <c r="X1064" s="1">
        <f t="shared" si="356"/>
        <v>0.9984</v>
      </c>
      <c r="Y1064" s="1">
        <f t="shared" si="357"/>
        <v>0</v>
      </c>
      <c r="Z1064" s="1">
        <f t="shared" si="358"/>
        <v>0</v>
      </c>
      <c r="AA1064" s="1">
        <f t="shared" si="359"/>
        <v>0</v>
      </c>
      <c r="AB1064" s="1">
        <f t="shared" si="360"/>
        <v>0</v>
      </c>
      <c r="AC1064" s="1">
        <f t="shared" si="361"/>
        <v>0</v>
      </c>
      <c r="AD1064" s="1">
        <f t="shared" si="362"/>
        <v>0</v>
      </c>
      <c r="AE1064" s="1">
        <f t="shared" si="363"/>
        <v>0</v>
      </c>
      <c r="AF1064" s="1">
        <f t="shared" si="364"/>
        <v>0</v>
      </c>
      <c r="AG1064" s="1">
        <f t="shared" si="365"/>
        <v>0</v>
      </c>
      <c r="AH1064" s="7">
        <f t="shared" si="366"/>
        <v>0.0322899574258098</v>
      </c>
      <c r="AI1064" s="7" cm="1">
        <f t="array" ref="AI1064">SQRT(SUMPRODUCT(N1064:T1064/100,(1-($N$4:$T$4/(SUMPRODUCT(N1064:T1064,$N$4:$T$4)/100)))^2))</f>
        <v>0.0149048058321533</v>
      </c>
      <c r="AJ1064" s="7" cm="1">
        <f t="array" ref="AJ1064">SUMPRODUCT(N1064:T1064,$N$3:$T$3)/100</f>
        <v>1.90020619427133</v>
      </c>
      <c r="AK1064" s="7" cm="1">
        <f t="array" ref="AK1064">SUMPRODUCT(N1064:T1064/100,($N$3:$T$3-(SUMPRODUCT(N1064:T1064,$N$3:$T$3)/100))^2)</f>
        <v>2.01942663576196e-6</v>
      </c>
      <c r="AL1064" s="7" cm="1">
        <f t="array" ref="AL1064">SUMPRODUCT(N1064:T1064/100,($N$2:$T$2-(SUMPRODUCT(N1064:T1064,$N$2:$T$2)/100))^2)</f>
        <v>0.582007433035524</v>
      </c>
      <c r="AM1064" s="7" cm="1">
        <f t="array" ref="AM1064">SUMPRODUCT(N1064:T1064,$N$2:$T$2)/100</f>
        <v>10.8976868608168</v>
      </c>
      <c r="AN1064" s="1" cm="1">
        <f t="array" ref="AN1064">SUMPRODUCT(N1064:T1064,$N$1:$T$1)/100</f>
        <v>1096.10106268936</v>
      </c>
      <c r="AO1064" s="1" cm="1">
        <f t="array" ref="AO1064">-8.314*SUMPRODUCT((N1064:T1064/100)*LN(N1064:T1064/100+0.000000000001))</f>
        <v>1.36133085464621</v>
      </c>
      <c r="AP1064" s="1" cm="1">
        <f t="array" ref="AP1064">SUMPRODUCT((N1064:T1064/100)^2)</f>
        <v>0.937024088551548</v>
      </c>
      <c r="AQ1064" s="1" cm="1">
        <f t="array" ref="AQ1064">1/SUMPRODUCT((N1064:T1064/100)^2)</f>
        <v>1.06720842315356</v>
      </c>
      <c r="AR1064" s="1" t="s">
        <v>50</v>
      </c>
      <c r="AS1064" s="6">
        <f t="shared" si="367"/>
        <v>1</v>
      </c>
      <c r="AT1064" s="1">
        <v>959.85</v>
      </c>
      <c r="AU1064" s="1">
        <v>1</v>
      </c>
      <c r="AV1064" s="1">
        <v>60</v>
      </c>
      <c r="AW1064" s="1">
        <v>449.85</v>
      </c>
      <c r="AX1064" s="1">
        <v>0.167</v>
      </c>
      <c r="AY1064" s="5">
        <f t="shared" si="368"/>
        <v>269.91</v>
      </c>
      <c r="AZ1064" s="1">
        <f t="shared" si="369"/>
        <v>0.1002</v>
      </c>
      <c r="BA1064" s="1">
        <f t="shared" si="370"/>
        <v>75.12495</v>
      </c>
      <c r="BB1064" s="1">
        <f t="shared" si="371"/>
        <v>510</v>
      </c>
      <c r="BC1064" s="1" t="s">
        <v>51</v>
      </c>
      <c r="BD1064" s="1">
        <v>218</v>
      </c>
      <c r="BE1064" s="1" t="s">
        <v>52</v>
      </c>
      <c r="BF1064" s="1" t="s">
        <v>52</v>
      </c>
      <c r="BG1064" s="1">
        <v>29</v>
      </c>
      <c r="BH1064" s="1">
        <f t="shared" si="372"/>
        <v>0.079312465934322</v>
      </c>
      <c r="BI1064" s="1">
        <f t="shared" si="373"/>
        <v>0.941131717596831</v>
      </c>
    </row>
    <row r="1065" spans="1:61">
      <c r="A1065" s="1">
        <v>86</v>
      </c>
      <c r="B1065" s="1" t="s">
        <v>60</v>
      </c>
      <c r="C1065" s="1" t="str">
        <f>_xlfn.XLOOKUP(A1065,All!$A:$A,All!$C:$C,"")</f>
        <v>Cu-Ni-Si</v>
      </c>
      <c r="D1065" s="1">
        <v>0</v>
      </c>
      <c r="E1065" s="1" t="s">
        <v>1344</v>
      </c>
      <c r="F1065" s="1">
        <f t="shared" si="352"/>
        <v>94.93</v>
      </c>
      <c r="G1065" s="1">
        <v>0</v>
      </c>
      <c r="H1065" s="1">
        <v>0</v>
      </c>
      <c r="I1065" s="1">
        <v>0</v>
      </c>
      <c r="J1065" s="1">
        <v>4.1</v>
      </c>
      <c r="K1065" s="1">
        <v>0.97</v>
      </c>
      <c r="L1065" s="1">
        <v>0</v>
      </c>
      <c r="M1065" s="1" t="s">
        <v>1345</v>
      </c>
      <c r="N1065" s="1" cm="1">
        <f t="array" ref="N1065">(F1065/$F$4)/SUMPRODUCT($F1065:$L1065/$F$4:$L$4)*100</f>
        <v>93.4683800619352</v>
      </c>
      <c r="O1065" s="1" cm="1">
        <f t="array" ref="O1065">(G1065/$G$4)/SUMPRODUCT($F1065:$L1065/$F$4:$L$4)*100</f>
        <v>0</v>
      </c>
      <c r="P1065" s="1" cm="1">
        <f t="array" ref="P1065">(H1065/$H$4)/SUMPRODUCT($F1065:$L1065/$F$4:$L$4)*100</f>
        <v>0</v>
      </c>
      <c r="Q1065" s="1" cm="1">
        <f t="array" ref="Q1065">(I1065/$I$4)/SUMPRODUCT($F1065:$L1065/$F$4:$L$4)*100</f>
        <v>0</v>
      </c>
      <c r="R1065" s="1" cm="1">
        <f t="array" ref="R1065">(J1065/$J$4)/SUMPRODUCT($F1065:$L1065/$F$4:$L$4)*100</f>
        <v>4.37065978190263</v>
      </c>
      <c r="S1065" s="1" cm="1">
        <f t="array" ref="S1065">(K1065/$K$4)/SUMPRODUCT($F1065:$L1065/$F$4:$L$4)*100</f>
        <v>2.16096015616213</v>
      </c>
      <c r="T1065" s="1" cm="1">
        <f t="array" ref="T1065">(L1065/$L$4)/SUMPRODUCT($F1065:$L1065/$F$4:$L$4)*100</f>
        <v>0</v>
      </c>
      <c r="U1065" s="1">
        <f t="shared" si="353"/>
        <v>100</v>
      </c>
      <c r="V1065" s="1">
        <f t="shared" si="354"/>
        <v>4.22680412371134</v>
      </c>
      <c r="W1065" s="1">
        <f t="shared" si="355"/>
        <v>5.07</v>
      </c>
      <c r="X1065" s="1">
        <f t="shared" si="356"/>
        <v>3.977</v>
      </c>
      <c r="Y1065" s="1">
        <f t="shared" si="357"/>
        <v>0</v>
      </c>
      <c r="Z1065" s="1">
        <f t="shared" si="358"/>
        <v>0</v>
      </c>
      <c r="AA1065" s="1">
        <f t="shared" si="359"/>
        <v>0</v>
      </c>
      <c r="AB1065" s="1">
        <f t="shared" si="360"/>
        <v>0</v>
      </c>
      <c r="AC1065" s="1">
        <f t="shared" si="361"/>
        <v>0</v>
      </c>
      <c r="AD1065" s="1">
        <f t="shared" si="362"/>
        <v>0</v>
      </c>
      <c r="AE1065" s="1">
        <f t="shared" si="363"/>
        <v>0</v>
      </c>
      <c r="AF1065" s="1">
        <f t="shared" si="364"/>
        <v>0</v>
      </c>
      <c r="AG1065" s="1">
        <f t="shared" si="365"/>
        <v>0</v>
      </c>
      <c r="AH1065" s="7">
        <f t="shared" si="366"/>
        <v>0.0653161993806475</v>
      </c>
      <c r="AI1065" s="7" cm="1">
        <f t="array" ref="AI1065">SQRT(SUMPRODUCT(N1065:T1065/100,(1-($N$4:$T$4/(SUMPRODUCT(N1065:T1065,$N$4:$T$4)/100)))^2))</f>
        <v>0.0202330357678209</v>
      </c>
      <c r="AJ1065" s="7" cm="1">
        <f t="array" ref="AJ1065">SUMPRODUCT(N1065:T1065,$N$3:$T$3)/100</f>
        <v>1.90043706597819</v>
      </c>
      <c r="AK1065" s="7" cm="1">
        <f t="array" ref="AK1065">SUMPRODUCT(N1065:T1065/100,($N$3:$T$3-(SUMPRODUCT(N1065:T1065,$N$3:$T$3)/100))^2)</f>
        <v>4.17963311261123e-6</v>
      </c>
      <c r="AL1065" s="7" cm="1">
        <f t="array" ref="AL1065">SUMPRODUCT(N1065:T1065/100,($N$2:$T$2-(SUMPRODUCT(N1065:T1065,$N$2:$T$2)/100))^2)</f>
        <v>1.06456228823984</v>
      </c>
      <c r="AM1065" s="7" cm="1">
        <f t="array" ref="AM1065">SUMPRODUCT(N1065:T1065,$N$2:$T$2)/100</f>
        <v>10.8050261912496</v>
      </c>
      <c r="AN1065" s="1" cm="1">
        <f t="array" ref="AN1065">SUMPRODUCT(N1065:T1065,$N$1:$T$1)/100</f>
        <v>1107.92582026258</v>
      </c>
      <c r="AO1065" s="1" cm="1">
        <f t="array" ref="AO1065">-8.314*SUMPRODUCT((N1065:T1065/100)*LN(N1065:T1065/100+0.000000000001))</f>
        <v>2.35130297529331</v>
      </c>
      <c r="AP1065" s="1" cm="1">
        <f t="array" ref="AP1065">SUMPRODUCT((N1065:T1065/100)^2)</f>
        <v>0.876011048712804</v>
      </c>
      <c r="AQ1065" s="1" cm="1">
        <f t="array" ref="AQ1065">1/SUMPRODUCT((N1065:T1065/100)^2)</f>
        <v>1.14153811355391</v>
      </c>
      <c r="AR1065" s="1" t="s">
        <v>54</v>
      </c>
      <c r="AS1065" s="6">
        <f t="shared" si="367"/>
        <v>0</v>
      </c>
      <c r="AT1065" s="1">
        <v>899.85</v>
      </c>
      <c r="AU1065" s="1">
        <v>3</v>
      </c>
      <c r="AV1065" s="1">
        <v>0</v>
      </c>
      <c r="AW1065" s="1">
        <v>449.85</v>
      </c>
      <c r="AX1065" s="1">
        <v>2</v>
      </c>
      <c r="AY1065" s="5">
        <f t="shared" si="368"/>
        <v>0</v>
      </c>
      <c r="AZ1065" s="1">
        <f t="shared" si="369"/>
        <v>0</v>
      </c>
      <c r="BA1065" s="1">
        <f t="shared" si="370"/>
        <v>899.7</v>
      </c>
      <c r="BB1065" s="1">
        <f t="shared" si="371"/>
        <v>450</v>
      </c>
      <c r="BC1065" s="1" t="s">
        <v>51</v>
      </c>
      <c r="BD1065" s="1">
        <v>237</v>
      </c>
      <c r="BE1065" s="1" t="s">
        <v>52</v>
      </c>
      <c r="BF1065" s="1" t="s">
        <v>52</v>
      </c>
      <c r="BG1065" s="1">
        <v>29</v>
      </c>
      <c r="BH1065" s="1">
        <f t="shared" si="372"/>
        <v>0.32367004204706</v>
      </c>
      <c r="BI1065" s="1">
        <f t="shared" si="373"/>
        <v>0.91052496907352</v>
      </c>
    </row>
    <row r="1066" spans="1:61">
      <c r="A1066" s="1">
        <v>7</v>
      </c>
      <c r="B1066" s="1" t="s">
        <v>53</v>
      </c>
      <c r="C1066" s="1" t="str">
        <f>_xlfn.XLOOKUP(A1066,All!$A:$A,All!$C:$C,"")</f>
        <v>Cu-Ni-Si</v>
      </c>
      <c r="D1066" s="1">
        <v>0</v>
      </c>
      <c r="E1066" s="1" t="s">
        <v>1344</v>
      </c>
      <c r="F1066" s="1">
        <f t="shared" si="352"/>
        <v>95.935</v>
      </c>
      <c r="G1066" s="1">
        <v>0</v>
      </c>
      <c r="H1066" s="1">
        <v>0</v>
      </c>
      <c r="I1066" s="1">
        <v>0</v>
      </c>
      <c r="J1066" s="1">
        <v>3.3</v>
      </c>
      <c r="K1066" s="1">
        <v>0.765</v>
      </c>
      <c r="L1066" s="1">
        <v>0</v>
      </c>
      <c r="M1066" s="1" t="s">
        <v>1345</v>
      </c>
      <c r="N1066" s="1" cm="1">
        <f t="array" ref="N1066">(F1066/$F$4)/SUMPRODUCT($F1066:$L1066/$F$4:$L$4)*100</f>
        <v>94.7611259732344</v>
      </c>
      <c r="O1066" s="1" cm="1">
        <f t="array" ref="O1066">(G1066/$G$4)/SUMPRODUCT($F1066:$L1066/$F$4:$L$4)*100</f>
        <v>0</v>
      </c>
      <c r="P1066" s="1" cm="1">
        <f t="array" ref="P1066">(H1066/$H$4)/SUMPRODUCT($F1066:$L1066/$F$4:$L$4)*100</f>
        <v>0</v>
      </c>
      <c r="Q1066" s="1" cm="1">
        <f t="array" ref="Q1066">(I1066/$I$4)/SUMPRODUCT($F1066:$L1066/$F$4:$L$4)*100</f>
        <v>0</v>
      </c>
      <c r="R1066" s="1" cm="1">
        <f t="array" ref="R1066">(J1066/$J$4)/SUMPRODUCT($F1066:$L1066/$F$4:$L$4)*100</f>
        <v>3.52914077585296</v>
      </c>
      <c r="S1066" s="1" cm="1">
        <f t="array" ref="S1066">(K1066/$K$4)/SUMPRODUCT($F1066:$L1066/$F$4:$L$4)*100</f>
        <v>1.70973325091266</v>
      </c>
      <c r="T1066" s="1" cm="1">
        <f t="array" ref="T1066">(L1066/$L$4)/SUMPRODUCT($F1066:$L1066/$F$4:$L$4)*100</f>
        <v>0</v>
      </c>
      <c r="U1066" s="1">
        <f t="shared" si="353"/>
        <v>100</v>
      </c>
      <c r="V1066" s="1">
        <f t="shared" si="354"/>
        <v>4.31372549019608</v>
      </c>
      <c r="W1066" s="1">
        <f t="shared" si="355"/>
        <v>4.065</v>
      </c>
      <c r="X1066" s="1">
        <f t="shared" si="356"/>
        <v>2.5245</v>
      </c>
      <c r="Y1066" s="1">
        <f t="shared" si="357"/>
        <v>0</v>
      </c>
      <c r="Z1066" s="1">
        <f t="shared" si="358"/>
        <v>0</v>
      </c>
      <c r="AA1066" s="1">
        <f t="shared" si="359"/>
        <v>0</v>
      </c>
      <c r="AB1066" s="1">
        <f t="shared" si="360"/>
        <v>0</v>
      </c>
      <c r="AC1066" s="1">
        <f t="shared" si="361"/>
        <v>0</v>
      </c>
      <c r="AD1066" s="1">
        <f t="shared" si="362"/>
        <v>0</v>
      </c>
      <c r="AE1066" s="1">
        <f t="shared" si="363"/>
        <v>0</v>
      </c>
      <c r="AF1066" s="1">
        <f t="shared" si="364"/>
        <v>0</v>
      </c>
      <c r="AG1066" s="1">
        <f t="shared" si="365"/>
        <v>0</v>
      </c>
      <c r="AH1066" s="7">
        <f t="shared" si="366"/>
        <v>0.0523887402676561</v>
      </c>
      <c r="AI1066" s="7" cm="1">
        <f t="array" ref="AI1066">SQRT(SUMPRODUCT(N1066:T1066/100,(1-($N$4:$T$4/(SUMPRODUCT(N1066:T1066,$N$4:$T$4)/100)))^2))</f>
        <v>0.0180794750782352</v>
      </c>
      <c r="AJ1066" s="7" cm="1">
        <f t="array" ref="AJ1066">SUMPRODUCT(N1066:T1066,$N$3:$T$3)/100</f>
        <v>1.90035291407759</v>
      </c>
      <c r="AK1066" s="7" cm="1">
        <f t="array" ref="AK1066">SUMPRODUCT(N1066:T1066/100,($N$3:$T$3-(SUMPRODUCT(N1066:T1066,$N$3:$T$3)/100))^2)</f>
        <v>3.40459242969508e-6</v>
      </c>
      <c r="AL1066" s="7" cm="1">
        <f t="array" ref="AL1066">SUMPRODUCT(N1066:T1066/100,($N$2:$T$2-(SUMPRODUCT(N1066:T1066,$N$2:$T$2)/100))^2)</f>
        <v>0.849044152012419</v>
      </c>
      <c r="AM1066" s="7" cm="1">
        <f t="array" ref="AM1066">SUMPRODUCT(N1066:T1066,$N$2:$T$2)/100</f>
        <v>10.8450272646776</v>
      </c>
      <c r="AN1066" s="1" cm="1">
        <f t="array" ref="AN1066">SUMPRODUCT(N1066:T1066,$N$1:$T$1)/100</f>
        <v>1103.32275098746</v>
      </c>
      <c r="AO1066" s="1" cm="1">
        <f t="array" ref="AO1066">-8.314*SUMPRODUCT((N1066:T1066/100)*LN(N1066:T1066/100+0.000000000001))</f>
        <v>1.98352567017513</v>
      </c>
      <c r="AP1066" s="1" cm="1">
        <f t="array" ref="AP1066">SUMPRODUCT((N1066:T1066/100)^2)</f>
        <v>0.899504901812026</v>
      </c>
      <c r="AQ1066" s="1" cm="1">
        <f t="array" ref="AQ1066">1/SUMPRODUCT((N1066:T1066/100)^2)</f>
        <v>1.11172267987148</v>
      </c>
      <c r="AR1066" s="1" t="s">
        <v>50</v>
      </c>
      <c r="AS1066" s="6">
        <f t="shared" si="367"/>
        <v>1</v>
      </c>
      <c r="AT1066" s="1">
        <v>899.85</v>
      </c>
      <c r="AU1066" s="1">
        <v>1</v>
      </c>
      <c r="AV1066" s="1">
        <v>60</v>
      </c>
      <c r="AW1066" s="1">
        <v>449.85</v>
      </c>
      <c r="AX1066" s="1">
        <v>0.25</v>
      </c>
      <c r="AY1066" s="5">
        <f t="shared" si="368"/>
        <v>269.91</v>
      </c>
      <c r="AZ1066" s="1">
        <f t="shared" si="369"/>
        <v>0.15</v>
      </c>
      <c r="BA1066" s="1">
        <f t="shared" si="370"/>
        <v>112.4625</v>
      </c>
      <c r="BB1066" s="1">
        <f t="shared" si="371"/>
        <v>450</v>
      </c>
      <c r="BC1066" s="1" t="s">
        <v>51</v>
      </c>
      <c r="BD1066" s="1">
        <v>246</v>
      </c>
      <c r="BE1066" s="1" t="s">
        <v>52</v>
      </c>
      <c r="BF1066" s="1" t="s">
        <v>52</v>
      </c>
      <c r="BG1066" s="1">
        <v>29</v>
      </c>
      <c r="BH1066" s="1">
        <f t="shared" si="372"/>
        <v>0.439418367574146</v>
      </c>
      <c r="BI1066" s="1">
        <f t="shared" si="373"/>
        <v>0.896984787073229</v>
      </c>
    </row>
    <row r="1067" spans="1:61">
      <c r="A1067" s="1">
        <v>157</v>
      </c>
      <c r="B1067" s="1" t="s">
        <v>62</v>
      </c>
      <c r="C1067" s="1" t="str">
        <f>_xlfn.XLOOKUP(A1067,All!$A:$A,All!$C:$C,"")</f>
        <v>Cu-Ni-Si</v>
      </c>
      <c r="D1067" s="1">
        <v>0</v>
      </c>
      <c r="E1067" s="1" t="s">
        <v>1344</v>
      </c>
      <c r="F1067" s="1">
        <f t="shared" si="352"/>
        <v>96.7</v>
      </c>
      <c r="G1067" s="1">
        <v>0</v>
      </c>
      <c r="H1067" s="1">
        <v>0</v>
      </c>
      <c r="I1067" s="1">
        <v>0</v>
      </c>
      <c r="J1067" s="1">
        <v>2.42</v>
      </c>
      <c r="K1067" s="1">
        <v>0.88</v>
      </c>
      <c r="L1067" s="1">
        <v>0</v>
      </c>
      <c r="M1067" s="1" t="s">
        <v>1345</v>
      </c>
      <c r="N1067" s="1" cm="1">
        <f t="array" ref="N1067">(F1067/$F$4)/SUMPRODUCT($F1067:$L1067/$F$4:$L$4)*100</f>
        <v>95.4484682532674</v>
      </c>
      <c r="O1067" s="1" cm="1">
        <f t="array" ref="O1067">(G1067/$G$4)/SUMPRODUCT($F1067:$L1067/$F$4:$L$4)*100</f>
        <v>0</v>
      </c>
      <c r="P1067" s="1" cm="1">
        <f t="array" ref="P1067">(H1067/$H$4)/SUMPRODUCT($F1067:$L1067/$F$4:$L$4)*100</f>
        <v>0</v>
      </c>
      <c r="Q1067" s="1" cm="1">
        <f t="array" ref="Q1067">(I1067/$I$4)/SUMPRODUCT($F1067:$L1067/$F$4:$L$4)*100</f>
        <v>0</v>
      </c>
      <c r="R1067" s="1" cm="1">
        <f t="array" ref="R1067">(J1067/$J$4)/SUMPRODUCT($F1067:$L1067/$F$4:$L$4)*100</f>
        <v>2.58618605273949</v>
      </c>
      <c r="S1067" s="1" cm="1">
        <f t="array" ref="S1067">(K1067/$K$4)/SUMPRODUCT($F1067:$L1067/$F$4:$L$4)*100</f>
        <v>1.96534569399309</v>
      </c>
      <c r="T1067" s="1" cm="1">
        <f t="array" ref="T1067">(L1067/$L$4)/SUMPRODUCT($F1067:$L1067/$F$4:$L$4)*100</f>
        <v>0</v>
      </c>
      <c r="U1067" s="1">
        <f t="shared" si="353"/>
        <v>100</v>
      </c>
      <c r="V1067" s="1">
        <f t="shared" si="354"/>
        <v>2.75</v>
      </c>
      <c r="W1067" s="1">
        <f t="shared" si="355"/>
        <v>3.3</v>
      </c>
      <c r="X1067" s="1">
        <f t="shared" si="356"/>
        <v>2.1296</v>
      </c>
      <c r="Y1067" s="1">
        <f t="shared" si="357"/>
        <v>0</v>
      </c>
      <c r="Z1067" s="1">
        <f t="shared" si="358"/>
        <v>0</v>
      </c>
      <c r="AA1067" s="1">
        <f t="shared" si="359"/>
        <v>0</v>
      </c>
      <c r="AB1067" s="1">
        <f t="shared" si="360"/>
        <v>0</v>
      </c>
      <c r="AC1067" s="1">
        <f t="shared" si="361"/>
        <v>0</v>
      </c>
      <c r="AD1067" s="1">
        <f t="shared" si="362"/>
        <v>0</v>
      </c>
      <c r="AE1067" s="1">
        <f t="shared" si="363"/>
        <v>0</v>
      </c>
      <c r="AF1067" s="1">
        <f t="shared" si="364"/>
        <v>0</v>
      </c>
      <c r="AG1067" s="1">
        <f t="shared" si="365"/>
        <v>0</v>
      </c>
      <c r="AH1067" s="7">
        <f t="shared" si="366"/>
        <v>0.0455153174673258</v>
      </c>
      <c r="AI1067" s="7" cm="1">
        <f t="array" ref="AI1067">SQRT(SUMPRODUCT(N1067:T1067/100,(1-($N$4:$T$4/(SUMPRODUCT(N1067:T1067,$N$4:$T$4)/100)))^2))</f>
        <v>0.0190451114737687</v>
      </c>
      <c r="AJ1067" s="7" cm="1">
        <f t="array" ref="AJ1067">SUMPRODUCT(N1067:T1067,$N$3:$T$3)/100</f>
        <v>1.90025861860527</v>
      </c>
      <c r="AK1067" s="7" cm="1">
        <f t="array" ref="AK1067">SUMPRODUCT(N1067:T1067/100,($N$3:$T$3-(SUMPRODUCT(N1067:T1067,$N$3:$T$3)/100))^2)</f>
        <v>2.51930246974565e-6</v>
      </c>
      <c r="AL1067" s="7" cm="1">
        <f t="array" ref="AL1067">SUMPRODUCT(N1067:T1067/100,($N$2:$T$2-(SUMPRODUCT(N1067:T1067,$N$2:$T$2)/100))^2)</f>
        <v>0.962169905167613</v>
      </c>
      <c r="AM1067" s="7" cm="1">
        <f t="array" ref="AM1067">SUMPRODUCT(N1067:T1067,$N$2:$T$2)/100</f>
        <v>10.8365639408931</v>
      </c>
      <c r="AN1067" s="1" cm="1">
        <f t="array" ref="AN1067">SUMPRODUCT(N1067:T1067,$N$1:$T$1)/100</f>
        <v>1100.67217154901</v>
      </c>
      <c r="AO1067" s="1" cm="1">
        <f t="array" ref="AO1067">-8.314*SUMPRODUCT((N1067:T1067/100)*LN(N1067:T1067/100+0.000000000001))</f>
        <v>1.79762355333965</v>
      </c>
      <c r="AP1067" s="1" cm="1">
        <f t="array" ref="AP1067">SUMPRODUCT((N1067:T1067/100)^2)</f>
        <v>0.912096103389128</v>
      </c>
      <c r="AQ1067" s="1" cm="1">
        <f t="array" ref="AQ1067">1/SUMPRODUCT((N1067:T1067/100)^2)</f>
        <v>1.09637569581127</v>
      </c>
      <c r="AR1067" s="1" t="s">
        <v>50</v>
      </c>
      <c r="AS1067" s="6">
        <f t="shared" si="367"/>
        <v>1</v>
      </c>
      <c r="AT1067" s="1">
        <v>899.85</v>
      </c>
      <c r="AU1067" s="1">
        <v>27.77</v>
      </c>
      <c r="AV1067" s="1">
        <v>50</v>
      </c>
      <c r="AW1067" s="1">
        <v>446.85</v>
      </c>
      <c r="AX1067" s="1">
        <v>11.11</v>
      </c>
      <c r="AY1067" s="5">
        <f t="shared" si="368"/>
        <v>223.425</v>
      </c>
      <c r="AZ1067" s="1">
        <f t="shared" si="369"/>
        <v>5.555</v>
      </c>
      <c r="BA1067" s="1">
        <f t="shared" si="370"/>
        <v>4964.5035</v>
      </c>
      <c r="BB1067" s="1">
        <f t="shared" si="371"/>
        <v>453</v>
      </c>
      <c r="BC1067" s="1" t="s">
        <v>51</v>
      </c>
      <c r="BD1067" s="1">
        <v>275</v>
      </c>
      <c r="BE1067" s="1" t="s">
        <v>52</v>
      </c>
      <c r="BF1067" s="1" t="s">
        <v>52</v>
      </c>
      <c r="BG1067" s="1">
        <v>29</v>
      </c>
      <c r="BH1067" s="1">
        <f t="shared" si="372"/>
        <v>0.812385194272534</v>
      </c>
      <c r="BI1067" s="1">
        <f t="shared" si="373"/>
        <v>0.857957011285251</v>
      </c>
    </row>
    <row r="1068" spans="1:61">
      <c r="A1068" s="1">
        <v>949</v>
      </c>
      <c r="B1068" s="1" t="s">
        <v>100</v>
      </c>
      <c r="C1068" s="1" t="str">
        <f>_xlfn.XLOOKUP(A1068,All!$A:$A,All!$C:$C,"")</f>
        <v>Cu-Ni-Si</v>
      </c>
      <c r="D1068" s="1">
        <v>0</v>
      </c>
      <c r="E1068" s="1" t="s">
        <v>1344</v>
      </c>
      <c r="F1068" s="1">
        <f t="shared" si="352"/>
        <v>92.62</v>
      </c>
      <c r="G1068" s="1">
        <v>0</v>
      </c>
      <c r="H1068" s="1">
        <v>0</v>
      </c>
      <c r="I1068" s="1">
        <v>0</v>
      </c>
      <c r="J1068" s="1">
        <v>5.94</v>
      </c>
      <c r="K1068" s="1">
        <v>1.44</v>
      </c>
      <c r="L1068" s="1">
        <v>0</v>
      </c>
      <c r="M1068" s="1" t="s">
        <v>1345</v>
      </c>
      <c r="N1068" s="1" cm="1">
        <f t="array" ref="N1068">(F1068/$F$4)/SUMPRODUCT($F1068:$L1068/$F$4:$L$4)*100</f>
        <v>90.5293736152847</v>
      </c>
      <c r="O1068" s="1" cm="1">
        <f t="array" ref="O1068">(G1068/$G$4)/SUMPRODUCT($F1068:$L1068/$F$4:$L$4)*100</f>
        <v>0</v>
      </c>
      <c r="P1068" s="1" cm="1">
        <f t="array" ref="P1068">(H1068/$H$4)/SUMPRODUCT($F1068:$L1068/$F$4:$L$4)*100</f>
        <v>0</v>
      </c>
      <c r="Q1068" s="1" cm="1">
        <f t="array" ref="Q1068">(I1068/$I$4)/SUMPRODUCT($F1068:$L1068/$F$4:$L$4)*100</f>
        <v>0</v>
      </c>
      <c r="R1068" s="1" cm="1">
        <f t="array" ref="R1068">(J1068/$J$4)/SUMPRODUCT($F1068:$L1068/$F$4:$L$4)*100</f>
        <v>6.2859814319243</v>
      </c>
      <c r="S1068" s="1" cm="1">
        <f t="array" ref="S1068">(K1068/$K$4)/SUMPRODUCT($F1068:$L1068/$F$4:$L$4)*100</f>
        <v>3.184644952791</v>
      </c>
      <c r="T1068" s="1" cm="1">
        <f t="array" ref="T1068">(L1068/$L$4)/SUMPRODUCT($F1068:$L1068/$F$4:$L$4)*100</f>
        <v>0</v>
      </c>
      <c r="U1068" s="1">
        <f t="shared" si="353"/>
        <v>100</v>
      </c>
      <c r="V1068" s="1">
        <f t="shared" si="354"/>
        <v>4.125</v>
      </c>
      <c r="W1068" s="1">
        <f t="shared" si="355"/>
        <v>7.38</v>
      </c>
      <c r="X1068" s="1">
        <f t="shared" si="356"/>
        <v>8.5536</v>
      </c>
      <c r="Y1068" s="1">
        <f t="shared" si="357"/>
        <v>0</v>
      </c>
      <c r="Z1068" s="1">
        <f t="shared" si="358"/>
        <v>0</v>
      </c>
      <c r="AA1068" s="1">
        <f t="shared" si="359"/>
        <v>0</v>
      </c>
      <c r="AB1068" s="1">
        <f t="shared" si="360"/>
        <v>0</v>
      </c>
      <c r="AC1068" s="1">
        <f t="shared" si="361"/>
        <v>0</v>
      </c>
      <c r="AD1068" s="1">
        <f t="shared" si="362"/>
        <v>0</v>
      </c>
      <c r="AE1068" s="1">
        <f t="shared" si="363"/>
        <v>0</v>
      </c>
      <c r="AF1068" s="1">
        <f t="shared" si="364"/>
        <v>0</v>
      </c>
      <c r="AG1068" s="1">
        <f t="shared" si="365"/>
        <v>0</v>
      </c>
      <c r="AH1068" s="7">
        <f t="shared" si="366"/>
        <v>0.094706263847153</v>
      </c>
      <c r="AI1068" s="7" cm="1">
        <f t="array" ref="AI1068">SQRT(SUMPRODUCT(N1068:T1068/100,(1-($N$4:$T$4/(SUMPRODUCT(N1068:T1068,$N$4:$T$4)/100)))^2))</f>
        <v>0.0243326476209368</v>
      </c>
      <c r="AJ1068" s="7" cm="1">
        <f t="array" ref="AJ1068">SUMPRODUCT(N1068:T1068,$N$3:$T$3)/100</f>
        <v>1.90062859814319</v>
      </c>
      <c r="AK1068" s="7" cm="1">
        <f t="array" ref="AK1068">SUMPRODUCT(N1068:T1068/100,($N$3:$T$3-(SUMPRODUCT(N1068:T1068,$N$3:$T$3)/100))^2)</f>
        <v>5.89084580629934e-6</v>
      </c>
      <c r="AL1068" s="7" cm="1">
        <f t="array" ref="AL1068">SUMPRODUCT(N1068:T1068/100,($N$2:$T$2-(SUMPRODUCT(N1068:T1068,$N$2:$T$2)/100))^2)</f>
        <v>1.54166279724471</v>
      </c>
      <c r="AM1068" s="7" cm="1">
        <f t="array" ref="AM1068">SUMPRODUCT(N1068:T1068,$N$2:$T$2)/100</f>
        <v>10.7142150389854</v>
      </c>
      <c r="AN1068" s="1" cm="1">
        <f t="array" ref="AN1068">SUMPRODUCT(N1068:T1068,$N$1:$T$1)/100</f>
        <v>1118.39160157306</v>
      </c>
      <c r="AO1068" s="1" cm="1">
        <f t="array" ref="AO1068">-8.314*SUMPRODUCT((N1068:T1068/100)*LN(N1068:T1068/100+0.000000000001))</f>
        <v>3.10748871540773</v>
      </c>
      <c r="AP1068" s="1" cm="1">
        <f t="array" ref="AP1068">SUMPRODUCT((N1068:T1068/100)^2)</f>
        <v>0.824522301321364</v>
      </c>
      <c r="AQ1068" s="1" cm="1">
        <f t="array" ref="AQ1068">1/SUMPRODUCT((N1068:T1068/100)^2)</f>
        <v>1.21282347172104</v>
      </c>
      <c r="AR1068" s="1" t="s">
        <v>54</v>
      </c>
      <c r="AS1068" s="6">
        <f t="shared" si="367"/>
        <v>0</v>
      </c>
      <c r="AT1068" s="1">
        <v>979.85</v>
      </c>
      <c r="AU1068" s="1">
        <v>2</v>
      </c>
      <c r="AV1068" s="1">
        <v>0</v>
      </c>
      <c r="AW1068" s="1">
        <v>499.85</v>
      </c>
      <c r="AX1068" s="1">
        <v>1</v>
      </c>
      <c r="AY1068" s="5">
        <f t="shared" si="368"/>
        <v>0</v>
      </c>
      <c r="AZ1068" s="1">
        <f t="shared" si="369"/>
        <v>0</v>
      </c>
      <c r="BA1068" s="1">
        <f t="shared" si="370"/>
        <v>499.85</v>
      </c>
      <c r="BB1068" s="1">
        <f t="shared" si="371"/>
        <v>480</v>
      </c>
      <c r="BC1068" s="1" t="s">
        <v>51</v>
      </c>
      <c r="BD1068" s="1">
        <v>296</v>
      </c>
      <c r="BE1068" s="1" t="s">
        <v>52</v>
      </c>
      <c r="BF1068" s="1" t="s">
        <v>52</v>
      </c>
      <c r="BG1068" s="1">
        <v>29</v>
      </c>
      <c r="BH1068" s="1">
        <f t="shared" si="372"/>
        <v>1.0824646205024</v>
      </c>
      <c r="BI1068" s="1">
        <f t="shared" si="373"/>
        <v>0.834489600568311</v>
      </c>
    </row>
    <row r="1069" spans="1:61">
      <c r="A1069" s="1">
        <v>322</v>
      </c>
      <c r="B1069" s="1" t="s">
        <v>84</v>
      </c>
      <c r="C1069" s="1" t="str">
        <f>_xlfn.XLOOKUP(A1069,All!$A:$A,All!$C:$C,"")</f>
        <v>Cu-Ni-Si</v>
      </c>
      <c r="D1069" s="1">
        <v>0</v>
      </c>
      <c r="E1069" s="1" t="s">
        <v>1344</v>
      </c>
      <c r="F1069" s="1">
        <f t="shared" si="352"/>
        <v>96.5</v>
      </c>
      <c r="G1069" s="1">
        <v>0</v>
      </c>
      <c r="H1069" s="1">
        <v>0</v>
      </c>
      <c r="I1069" s="1">
        <v>0</v>
      </c>
      <c r="J1069" s="1">
        <v>2.8</v>
      </c>
      <c r="K1069" s="1">
        <v>0.7</v>
      </c>
      <c r="L1069" s="1">
        <v>0</v>
      </c>
      <c r="M1069" s="1" t="s">
        <v>1345</v>
      </c>
      <c r="N1069" s="1" cm="1">
        <f t="array" ref="N1069">(F1069/$F$4)/SUMPRODUCT($F1069:$L1069/$F$4:$L$4)*100</f>
        <v>95.4355515178694</v>
      </c>
      <c r="O1069" s="1" cm="1">
        <f t="array" ref="O1069">(G1069/$G$4)/SUMPRODUCT($F1069:$L1069/$F$4:$L$4)*100</f>
        <v>0</v>
      </c>
      <c r="P1069" s="1" cm="1">
        <f t="array" ref="P1069">(H1069/$H$4)/SUMPRODUCT($F1069:$L1069/$F$4:$L$4)*100</f>
        <v>0</v>
      </c>
      <c r="Q1069" s="1" cm="1">
        <f t="array" ref="Q1069">(I1069/$I$4)/SUMPRODUCT($F1069:$L1069/$F$4:$L$4)*100</f>
        <v>0</v>
      </c>
      <c r="R1069" s="1" cm="1">
        <f t="array" ref="R1069">(J1069/$J$4)/SUMPRODUCT($F1069:$L1069/$F$4:$L$4)*100</f>
        <v>2.99807722768445</v>
      </c>
      <c r="S1069" s="1" cm="1">
        <f t="array" ref="S1069">(K1069/$K$4)/SUMPRODUCT($F1069:$L1069/$F$4:$L$4)*100</f>
        <v>1.56637125444618</v>
      </c>
      <c r="T1069" s="1" cm="1">
        <f t="array" ref="T1069">(L1069/$L$4)/SUMPRODUCT($F1069:$L1069/$F$4:$L$4)*100</f>
        <v>0</v>
      </c>
      <c r="U1069" s="1">
        <f t="shared" si="353"/>
        <v>100</v>
      </c>
      <c r="V1069" s="1">
        <f t="shared" si="354"/>
        <v>4</v>
      </c>
      <c r="W1069" s="1">
        <f t="shared" si="355"/>
        <v>3.5</v>
      </c>
      <c r="X1069" s="1">
        <f t="shared" si="356"/>
        <v>1.96</v>
      </c>
      <c r="Y1069" s="1">
        <f t="shared" si="357"/>
        <v>0</v>
      </c>
      <c r="Z1069" s="1">
        <f t="shared" si="358"/>
        <v>0</v>
      </c>
      <c r="AA1069" s="1">
        <f t="shared" si="359"/>
        <v>0</v>
      </c>
      <c r="AB1069" s="1">
        <f t="shared" si="360"/>
        <v>0</v>
      </c>
      <c r="AC1069" s="1">
        <f t="shared" si="361"/>
        <v>0</v>
      </c>
      <c r="AD1069" s="1">
        <f t="shared" si="362"/>
        <v>0</v>
      </c>
      <c r="AE1069" s="1">
        <f t="shared" si="363"/>
        <v>0</v>
      </c>
      <c r="AF1069" s="1">
        <f t="shared" si="364"/>
        <v>0</v>
      </c>
      <c r="AG1069" s="1">
        <f t="shared" si="365"/>
        <v>0</v>
      </c>
      <c r="AH1069" s="7">
        <f t="shared" si="366"/>
        <v>0.0456444848213063</v>
      </c>
      <c r="AI1069" s="7" cm="1">
        <f t="array" ref="AI1069">SQRT(SUMPRODUCT(N1069:T1069/100,(1-($N$4:$T$4/(SUMPRODUCT(N1069:T1069,$N$4:$T$4)/100)))^2))</f>
        <v>0.0172703874740949</v>
      </c>
      <c r="AJ1069" s="7" cm="1">
        <f t="array" ref="AJ1069">SUMPRODUCT(N1069:T1069,$N$3:$T$3)/100</f>
        <v>1.90029980772277</v>
      </c>
      <c r="AK1069" s="7" cm="1">
        <f t="array" ref="AK1069">SUMPRODUCT(N1069:T1069/100,($N$3:$T$3-(SUMPRODUCT(N1069:T1069,$N$3:$T$3)/100))^2)</f>
        <v>2.90819255705286e-6</v>
      </c>
      <c r="AL1069" s="7" cm="1">
        <f t="array" ref="AL1069">SUMPRODUCT(N1069:T1069/100,($N$2:$T$2-(SUMPRODUCT(N1069:T1069,$N$2:$T$2)/100))^2)</f>
        <v>0.778007054822778</v>
      </c>
      <c r="AM1069" s="7" cm="1">
        <f t="array" ref="AM1069">SUMPRODUCT(N1069:T1069,$N$2:$T$2)/100</f>
        <v>10.8603732399119</v>
      </c>
      <c r="AN1069" s="1" cm="1">
        <f t="array" ref="AN1069">SUMPRODUCT(N1069:T1069,$N$1:$T$1)/100</f>
        <v>1100.88359207379</v>
      </c>
      <c r="AO1069" s="1" cm="1">
        <f t="array" ref="AO1069">-8.314*SUMPRODUCT((N1069:T1069/100)*LN(N1069:T1069/100+0.000000000001))</f>
        <v>1.78617874543697</v>
      </c>
      <c r="AP1069" s="1" cm="1">
        <f t="array" ref="AP1069">SUMPRODUCT((N1069:T1069/100)^2)</f>
        <v>0.911938647948981</v>
      </c>
      <c r="AQ1069" s="1" cm="1">
        <f t="array" ref="AQ1069">1/SUMPRODUCT((N1069:T1069/100)^2)</f>
        <v>1.09656499617499</v>
      </c>
      <c r="AR1069" s="1" t="s">
        <v>55</v>
      </c>
      <c r="AS1069" s="6">
        <f t="shared" si="367"/>
        <v>2</v>
      </c>
      <c r="AT1069" s="1">
        <v>949.85</v>
      </c>
      <c r="AU1069" s="1">
        <v>2</v>
      </c>
      <c r="AV1069" s="1">
        <v>75</v>
      </c>
      <c r="AW1069" s="1">
        <v>449.85</v>
      </c>
      <c r="AX1069" s="1">
        <v>1</v>
      </c>
      <c r="AY1069" s="5">
        <f t="shared" si="368"/>
        <v>337.3875</v>
      </c>
      <c r="AZ1069" s="1">
        <f t="shared" si="369"/>
        <v>0.75</v>
      </c>
      <c r="BA1069" s="1">
        <f t="shared" si="370"/>
        <v>449.85</v>
      </c>
      <c r="BB1069" s="1">
        <f t="shared" si="371"/>
        <v>500</v>
      </c>
      <c r="BC1069" s="1" t="s">
        <v>56</v>
      </c>
      <c r="BD1069" s="1">
        <v>102</v>
      </c>
      <c r="BE1069" s="1" t="s">
        <v>52</v>
      </c>
      <c r="BF1069" s="1" t="s">
        <v>52</v>
      </c>
      <c r="BG1069" s="1">
        <v>28</v>
      </c>
      <c r="BH1069" s="1">
        <f t="shared" si="372"/>
        <v>-1.41255484085923</v>
      </c>
      <c r="BI1069" s="1">
        <f t="shared" si="373"/>
        <v>1.18276353494062</v>
      </c>
    </row>
    <row r="1070" spans="1:61">
      <c r="A1070" s="1">
        <v>353</v>
      </c>
      <c r="B1070" s="1" t="s">
        <v>84</v>
      </c>
      <c r="C1070" s="1" t="str">
        <f>_xlfn.XLOOKUP(A1070,All!$A:$A,All!$C:$C,"")</f>
        <v>Cu-Ni-Si</v>
      </c>
      <c r="D1070" s="1">
        <v>0</v>
      </c>
      <c r="E1070" s="1" t="s">
        <v>1344</v>
      </c>
      <c r="F1070" s="1">
        <f t="shared" si="352"/>
        <v>96.5</v>
      </c>
      <c r="G1070" s="1">
        <v>0</v>
      </c>
      <c r="H1070" s="1">
        <v>0</v>
      </c>
      <c r="I1070" s="1">
        <v>0</v>
      </c>
      <c r="J1070" s="1">
        <v>2.8</v>
      </c>
      <c r="K1070" s="1">
        <v>0.7</v>
      </c>
      <c r="L1070" s="1">
        <v>0</v>
      </c>
      <c r="M1070" s="1" t="s">
        <v>1345</v>
      </c>
      <c r="N1070" s="1" cm="1">
        <f t="array" ref="N1070">(F1070/$F$4)/SUMPRODUCT($F1070:$L1070/$F$4:$L$4)*100</f>
        <v>95.4355515178694</v>
      </c>
      <c r="O1070" s="1" cm="1">
        <f t="array" ref="O1070">(G1070/$G$4)/SUMPRODUCT($F1070:$L1070/$F$4:$L$4)*100</f>
        <v>0</v>
      </c>
      <c r="P1070" s="1" cm="1">
        <f t="array" ref="P1070">(H1070/$H$4)/SUMPRODUCT($F1070:$L1070/$F$4:$L$4)*100</f>
        <v>0</v>
      </c>
      <c r="Q1070" s="1" cm="1">
        <f t="array" ref="Q1070">(I1070/$I$4)/SUMPRODUCT($F1070:$L1070/$F$4:$L$4)*100</f>
        <v>0</v>
      </c>
      <c r="R1070" s="1" cm="1">
        <f t="array" ref="R1070">(J1070/$J$4)/SUMPRODUCT($F1070:$L1070/$F$4:$L$4)*100</f>
        <v>2.99807722768445</v>
      </c>
      <c r="S1070" s="1" cm="1">
        <f t="array" ref="S1070">(K1070/$K$4)/SUMPRODUCT($F1070:$L1070/$F$4:$L$4)*100</f>
        <v>1.56637125444618</v>
      </c>
      <c r="T1070" s="1" cm="1">
        <f t="array" ref="T1070">(L1070/$L$4)/SUMPRODUCT($F1070:$L1070/$F$4:$L$4)*100</f>
        <v>0</v>
      </c>
      <c r="U1070" s="1">
        <f t="shared" si="353"/>
        <v>100</v>
      </c>
      <c r="V1070" s="1">
        <f t="shared" si="354"/>
        <v>4</v>
      </c>
      <c r="W1070" s="1">
        <f t="shared" si="355"/>
        <v>3.5</v>
      </c>
      <c r="X1070" s="1">
        <f t="shared" si="356"/>
        <v>1.96</v>
      </c>
      <c r="Y1070" s="1">
        <f t="shared" si="357"/>
        <v>0</v>
      </c>
      <c r="Z1070" s="1">
        <f t="shared" si="358"/>
        <v>0</v>
      </c>
      <c r="AA1070" s="1">
        <f t="shared" si="359"/>
        <v>0</v>
      </c>
      <c r="AB1070" s="1">
        <f t="shared" si="360"/>
        <v>0</v>
      </c>
      <c r="AC1070" s="1">
        <f t="shared" si="361"/>
        <v>0</v>
      </c>
      <c r="AD1070" s="1">
        <f t="shared" si="362"/>
        <v>0</v>
      </c>
      <c r="AE1070" s="1">
        <f t="shared" si="363"/>
        <v>0</v>
      </c>
      <c r="AF1070" s="1">
        <f t="shared" si="364"/>
        <v>0</v>
      </c>
      <c r="AG1070" s="1">
        <f t="shared" si="365"/>
        <v>0</v>
      </c>
      <c r="AH1070" s="7">
        <f t="shared" si="366"/>
        <v>0.0456444848213063</v>
      </c>
      <c r="AI1070" s="7" cm="1">
        <f t="array" ref="AI1070">SQRT(SUMPRODUCT(N1070:T1070/100,(1-($N$4:$T$4/(SUMPRODUCT(N1070:T1070,$N$4:$T$4)/100)))^2))</f>
        <v>0.0172703874740949</v>
      </c>
      <c r="AJ1070" s="7" cm="1">
        <f t="array" ref="AJ1070">SUMPRODUCT(N1070:T1070,$N$3:$T$3)/100</f>
        <v>1.90029980772277</v>
      </c>
      <c r="AK1070" s="7" cm="1">
        <f t="array" ref="AK1070">SUMPRODUCT(N1070:T1070/100,($N$3:$T$3-(SUMPRODUCT(N1070:T1070,$N$3:$T$3)/100))^2)</f>
        <v>2.90819255705286e-6</v>
      </c>
      <c r="AL1070" s="7" cm="1">
        <f t="array" ref="AL1070">SUMPRODUCT(N1070:T1070/100,($N$2:$T$2-(SUMPRODUCT(N1070:T1070,$N$2:$T$2)/100))^2)</f>
        <v>0.778007054822778</v>
      </c>
      <c r="AM1070" s="7" cm="1">
        <f t="array" ref="AM1070">SUMPRODUCT(N1070:T1070,$N$2:$T$2)/100</f>
        <v>10.8603732399119</v>
      </c>
      <c r="AN1070" s="1" cm="1">
        <f t="array" ref="AN1070">SUMPRODUCT(N1070:T1070,$N$1:$T$1)/100</f>
        <v>1100.88359207379</v>
      </c>
      <c r="AO1070" s="1" cm="1">
        <f t="array" ref="AO1070">-8.314*SUMPRODUCT((N1070:T1070/100)*LN(N1070:T1070/100+0.000000000001))</f>
        <v>1.78617874543697</v>
      </c>
      <c r="AP1070" s="1" cm="1">
        <f t="array" ref="AP1070">SUMPRODUCT((N1070:T1070/100)^2)</f>
        <v>0.911938647948981</v>
      </c>
      <c r="AQ1070" s="1" cm="1">
        <f t="array" ref="AQ1070">1/SUMPRODUCT((N1070:T1070/100)^2)</f>
        <v>1.09656499617499</v>
      </c>
      <c r="AR1070" s="1" t="s">
        <v>55</v>
      </c>
      <c r="AS1070" s="6">
        <f t="shared" si="367"/>
        <v>2</v>
      </c>
      <c r="AT1070" s="1">
        <v>949.85</v>
      </c>
      <c r="AU1070" s="1">
        <v>2</v>
      </c>
      <c r="AV1070" s="1">
        <v>75</v>
      </c>
      <c r="AW1070" s="1">
        <v>399.85</v>
      </c>
      <c r="AX1070" s="1">
        <v>3</v>
      </c>
      <c r="AY1070" s="5">
        <f t="shared" si="368"/>
        <v>299.8875</v>
      </c>
      <c r="AZ1070" s="1">
        <f t="shared" si="369"/>
        <v>2.25</v>
      </c>
      <c r="BA1070" s="1">
        <f t="shared" si="370"/>
        <v>1199.55</v>
      </c>
      <c r="BB1070" s="1">
        <f t="shared" si="371"/>
        <v>550</v>
      </c>
      <c r="BC1070" s="1" t="s">
        <v>56</v>
      </c>
      <c r="BD1070" s="1">
        <v>106</v>
      </c>
      <c r="BE1070" s="1" t="s">
        <v>52</v>
      </c>
      <c r="BF1070" s="1" t="s">
        <v>52</v>
      </c>
      <c r="BG1070" s="1">
        <v>28</v>
      </c>
      <c r="BH1070" s="1">
        <f t="shared" si="372"/>
        <v>-1.36111114062497</v>
      </c>
      <c r="BI1070" s="1">
        <f t="shared" si="373"/>
        <v>1.17375544001433</v>
      </c>
    </row>
    <row r="1071" spans="1:61">
      <c r="A1071" s="1">
        <v>384</v>
      </c>
      <c r="B1071" s="1" t="s">
        <v>65</v>
      </c>
      <c r="C1071" s="1" t="str">
        <f>_xlfn.XLOOKUP(A1071,All!$A:$A,All!$C:$C,"")</f>
        <v>Cu-Ni-Si</v>
      </c>
      <c r="D1071" s="1">
        <v>0</v>
      </c>
      <c r="E1071" s="1" t="s">
        <v>1344</v>
      </c>
      <c r="F1071" s="1">
        <f t="shared" si="352"/>
        <v>97.94</v>
      </c>
      <c r="G1071" s="1">
        <v>0</v>
      </c>
      <c r="H1071" s="1">
        <v>0</v>
      </c>
      <c r="I1071" s="1">
        <v>0</v>
      </c>
      <c r="J1071" s="1">
        <v>1.39</v>
      </c>
      <c r="K1071" s="1">
        <v>0.67</v>
      </c>
      <c r="L1071" s="1">
        <v>0</v>
      </c>
      <c r="M1071" s="1" t="s">
        <v>1345</v>
      </c>
      <c r="N1071" s="1" cm="1">
        <f t="array" ref="N1071">(F1071/$F$4)/SUMPRODUCT($F1071:$L1071/$F$4:$L$4)*100</f>
        <v>97.007856942468</v>
      </c>
      <c r="O1071" s="1" cm="1">
        <f t="array" ref="O1071">(G1071/$G$4)/SUMPRODUCT($F1071:$L1071/$F$4:$L$4)*100</f>
        <v>0</v>
      </c>
      <c r="P1071" s="1" cm="1">
        <f t="array" ref="P1071">(H1071/$H$4)/SUMPRODUCT($F1071:$L1071/$F$4:$L$4)*100</f>
        <v>0</v>
      </c>
      <c r="Q1071" s="1" cm="1">
        <f t="array" ref="Q1071">(I1071/$I$4)/SUMPRODUCT($F1071:$L1071/$F$4:$L$4)*100</f>
        <v>0</v>
      </c>
      <c r="R1071" s="1" cm="1">
        <f t="array" ref="R1071">(J1071/$J$4)/SUMPRODUCT($F1071:$L1071/$F$4:$L$4)*100</f>
        <v>1.49060825172402</v>
      </c>
      <c r="S1071" s="1" cm="1">
        <f t="array" ref="S1071">(K1071/$K$4)/SUMPRODUCT($F1071:$L1071/$F$4:$L$4)*100</f>
        <v>1.501534805808</v>
      </c>
      <c r="T1071" s="1" cm="1">
        <f t="array" ref="T1071">(L1071/$L$4)/SUMPRODUCT($F1071:$L1071/$F$4:$L$4)*100</f>
        <v>0</v>
      </c>
      <c r="U1071" s="1">
        <f t="shared" si="353"/>
        <v>100</v>
      </c>
      <c r="V1071" s="1">
        <f t="shared" si="354"/>
        <v>2.07462686567164</v>
      </c>
      <c r="W1071" s="1">
        <f t="shared" si="355"/>
        <v>2.06</v>
      </c>
      <c r="X1071" s="1">
        <f t="shared" si="356"/>
        <v>0.9313</v>
      </c>
      <c r="Y1071" s="1">
        <f t="shared" si="357"/>
        <v>0</v>
      </c>
      <c r="Z1071" s="1">
        <f t="shared" si="358"/>
        <v>0</v>
      </c>
      <c r="AA1071" s="1">
        <f t="shared" si="359"/>
        <v>0</v>
      </c>
      <c r="AB1071" s="1">
        <f t="shared" si="360"/>
        <v>0</v>
      </c>
      <c r="AC1071" s="1">
        <f t="shared" si="361"/>
        <v>0</v>
      </c>
      <c r="AD1071" s="1">
        <f t="shared" si="362"/>
        <v>0</v>
      </c>
      <c r="AE1071" s="1">
        <f t="shared" si="363"/>
        <v>0</v>
      </c>
      <c r="AF1071" s="1">
        <f t="shared" si="364"/>
        <v>0</v>
      </c>
      <c r="AG1071" s="1">
        <f t="shared" si="365"/>
        <v>0</v>
      </c>
      <c r="AH1071" s="7">
        <f t="shared" si="366"/>
        <v>0.0299214305753203</v>
      </c>
      <c r="AI1071" s="7" cm="1">
        <f t="array" ref="AI1071">SQRT(SUMPRODUCT(N1071:T1071/100,(1-($N$4:$T$4/(SUMPRODUCT(N1071:T1071,$N$4:$T$4)/100)))^2))</f>
        <v>0.0165744682170694</v>
      </c>
      <c r="AJ1071" s="7" cm="1">
        <f t="array" ref="AJ1071">SUMPRODUCT(N1071:T1071,$N$3:$T$3)/100</f>
        <v>1.90014906082517</v>
      </c>
      <c r="AK1071" s="7" cm="1">
        <f t="array" ref="AK1071">SUMPRODUCT(N1071:T1071/100,($N$3:$T$3-(SUMPRODUCT(N1071:T1071,$N$3:$T$3)/100))^2)</f>
        <v>1.46838912212295e-6</v>
      </c>
      <c r="AL1071" s="7" cm="1">
        <f t="array" ref="AL1071">SUMPRODUCT(N1071:T1071/100,($N$2:$T$2-(SUMPRODUCT(N1071:T1071,$N$2:$T$2)/100))^2)</f>
        <v>0.736254892638687</v>
      </c>
      <c r="AM1071" s="7" cm="1">
        <f t="array" ref="AM1071">SUMPRODUCT(N1071:T1071,$N$2:$T$2)/100</f>
        <v>10.8799864810762</v>
      </c>
      <c r="AN1071" s="1" cm="1">
        <f t="array" ref="AN1071">SUMPRODUCT(N1071:T1071,$N$1:$T$1)/100</f>
        <v>1095.08667018611</v>
      </c>
      <c r="AO1071" s="1" cm="1">
        <f t="array" ref="AO1071">-8.314*SUMPRODUCT((N1071:T1071/100)*LN(N1071:T1071/100+0.000000000001))</f>
        <v>1.29040515408816</v>
      </c>
      <c r="AP1071" s="1" cm="1">
        <f t="array" ref="AP1071">SUMPRODUCT((N1071:T1071/100)^2)</f>
        <v>0.941500082830349</v>
      </c>
      <c r="AQ1071" s="1" cm="1">
        <f t="array" ref="AQ1071">1/SUMPRODUCT((N1071:T1071/100)^2)</f>
        <v>1.06213479768774</v>
      </c>
      <c r="AR1071" s="1" t="s">
        <v>54</v>
      </c>
      <c r="AS1071" s="6">
        <f t="shared" si="367"/>
        <v>0</v>
      </c>
      <c r="AT1071" s="1">
        <v>949.85</v>
      </c>
      <c r="AU1071" s="1">
        <v>1</v>
      </c>
      <c r="AV1071" s="1">
        <v>0</v>
      </c>
      <c r="AW1071" s="1">
        <v>499.85</v>
      </c>
      <c r="AX1071" s="1">
        <v>4</v>
      </c>
      <c r="AY1071" s="5">
        <f t="shared" si="368"/>
        <v>0</v>
      </c>
      <c r="AZ1071" s="1">
        <f t="shared" si="369"/>
        <v>0</v>
      </c>
      <c r="BA1071" s="1">
        <f t="shared" si="370"/>
        <v>1999.4</v>
      </c>
      <c r="BB1071" s="1">
        <f t="shared" si="371"/>
        <v>450</v>
      </c>
      <c r="BC1071" s="1" t="s">
        <v>51</v>
      </c>
      <c r="BD1071" s="1">
        <v>116</v>
      </c>
      <c r="BE1071" s="1" t="s">
        <v>52</v>
      </c>
      <c r="BF1071" s="1" t="s">
        <v>52</v>
      </c>
      <c r="BG1071" s="1">
        <v>28</v>
      </c>
      <c r="BH1071" s="1">
        <f t="shared" si="372"/>
        <v>-1.23250189003932</v>
      </c>
      <c r="BI1071" s="1">
        <f t="shared" si="373"/>
        <v>1.15149893230951</v>
      </c>
    </row>
    <row r="1072" spans="1:61">
      <c r="A1072" s="1">
        <v>354</v>
      </c>
      <c r="B1072" s="1" t="s">
        <v>84</v>
      </c>
      <c r="C1072" s="1" t="str">
        <f>_xlfn.XLOOKUP(A1072,All!$A:$A,All!$C:$C,"")</f>
        <v>Cu-Ni-Si</v>
      </c>
      <c r="D1072" s="1">
        <v>0</v>
      </c>
      <c r="E1072" s="1" t="s">
        <v>1344</v>
      </c>
      <c r="F1072" s="1">
        <f t="shared" si="352"/>
        <v>96.5</v>
      </c>
      <c r="G1072" s="1">
        <v>0</v>
      </c>
      <c r="H1072" s="1">
        <v>0</v>
      </c>
      <c r="I1072" s="1">
        <v>0</v>
      </c>
      <c r="J1072" s="1">
        <v>2.8</v>
      </c>
      <c r="K1072" s="1">
        <v>0.7</v>
      </c>
      <c r="L1072" s="1">
        <v>0</v>
      </c>
      <c r="M1072" s="1" t="s">
        <v>1345</v>
      </c>
      <c r="N1072" s="1" cm="1">
        <f t="array" ref="N1072">(F1072/$F$4)/SUMPRODUCT($F1072:$L1072/$F$4:$L$4)*100</f>
        <v>95.4355515178694</v>
      </c>
      <c r="O1072" s="1" cm="1">
        <f t="array" ref="O1072">(G1072/$G$4)/SUMPRODUCT($F1072:$L1072/$F$4:$L$4)*100</f>
        <v>0</v>
      </c>
      <c r="P1072" s="1" cm="1">
        <f t="array" ref="P1072">(H1072/$H$4)/SUMPRODUCT($F1072:$L1072/$F$4:$L$4)*100</f>
        <v>0</v>
      </c>
      <c r="Q1072" s="1" cm="1">
        <f t="array" ref="Q1072">(I1072/$I$4)/SUMPRODUCT($F1072:$L1072/$F$4:$L$4)*100</f>
        <v>0</v>
      </c>
      <c r="R1072" s="1" cm="1">
        <f t="array" ref="R1072">(J1072/$J$4)/SUMPRODUCT($F1072:$L1072/$F$4:$L$4)*100</f>
        <v>2.99807722768445</v>
      </c>
      <c r="S1072" s="1" cm="1">
        <f t="array" ref="S1072">(K1072/$K$4)/SUMPRODUCT($F1072:$L1072/$F$4:$L$4)*100</f>
        <v>1.56637125444618</v>
      </c>
      <c r="T1072" s="1" cm="1">
        <f t="array" ref="T1072">(L1072/$L$4)/SUMPRODUCT($F1072:$L1072/$F$4:$L$4)*100</f>
        <v>0</v>
      </c>
      <c r="U1072" s="1">
        <f t="shared" si="353"/>
        <v>100</v>
      </c>
      <c r="V1072" s="1">
        <f t="shared" si="354"/>
        <v>4</v>
      </c>
      <c r="W1072" s="1">
        <f t="shared" si="355"/>
        <v>3.5</v>
      </c>
      <c r="X1072" s="1">
        <f t="shared" si="356"/>
        <v>1.96</v>
      </c>
      <c r="Y1072" s="1">
        <f t="shared" si="357"/>
        <v>0</v>
      </c>
      <c r="Z1072" s="1">
        <f t="shared" si="358"/>
        <v>0</v>
      </c>
      <c r="AA1072" s="1">
        <f t="shared" si="359"/>
        <v>0</v>
      </c>
      <c r="AB1072" s="1">
        <f t="shared" si="360"/>
        <v>0</v>
      </c>
      <c r="AC1072" s="1">
        <f t="shared" si="361"/>
        <v>0</v>
      </c>
      <c r="AD1072" s="1">
        <f t="shared" si="362"/>
        <v>0</v>
      </c>
      <c r="AE1072" s="1">
        <f t="shared" si="363"/>
        <v>0</v>
      </c>
      <c r="AF1072" s="1">
        <f t="shared" si="364"/>
        <v>0</v>
      </c>
      <c r="AG1072" s="1">
        <f t="shared" si="365"/>
        <v>0</v>
      </c>
      <c r="AH1072" s="7">
        <f t="shared" si="366"/>
        <v>0.0456444848213063</v>
      </c>
      <c r="AI1072" s="7" cm="1">
        <f t="array" ref="AI1072">SQRT(SUMPRODUCT(N1072:T1072/100,(1-($N$4:$T$4/(SUMPRODUCT(N1072:T1072,$N$4:$T$4)/100)))^2))</f>
        <v>0.0172703874740949</v>
      </c>
      <c r="AJ1072" s="7" cm="1">
        <f t="array" ref="AJ1072">SUMPRODUCT(N1072:T1072,$N$3:$T$3)/100</f>
        <v>1.90029980772277</v>
      </c>
      <c r="AK1072" s="7" cm="1">
        <f t="array" ref="AK1072">SUMPRODUCT(N1072:T1072/100,($N$3:$T$3-(SUMPRODUCT(N1072:T1072,$N$3:$T$3)/100))^2)</f>
        <v>2.90819255705286e-6</v>
      </c>
      <c r="AL1072" s="7" cm="1">
        <f t="array" ref="AL1072">SUMPRODUCT(N1072:T1072/100,($N$2:$T$2-(SUMPRODUCT(N1072:T1072,$N$2:$T$2)/100))^2)</f>
        <v>0.778007054822778</v>
      </c>
      <c r="AM1072" s="7" cm="1">
        <f t="array" ref="AM1072">SUMPRODUCT(N1072:T1072,$N$2:$T$2)/100</f>
        <v>10.8603732399119</v>
      </c>
      <c r="AN1072" s="1" cm="1">
        <f t="array" ref="AN1072">SUMPRODUCT(N1072:T1072,$N$1:$T$1)/100</f>
        <v>1100.88359207379</v>
      </c>
      <c r="AO1072" s="1" cm="1">
        <f t="array" ref="AO1072">-8.314*SUMPRODUCT((N1072:T1072/100)*LN(N1072:T1072/100+0.000000000001))</f>
        <v>1.78617874543697</v>
      </c>
      <c r="AP1072" s="1" cm="1">
        <f t="array" ref="AP1072">SUMPRODUCT((N1072:T1072/100)^2)</f>
        <v>0.911938647948981</v>
      </c>
      <c r="AQ1072" s="1" cm="1">
        <f t="array" ref="AQ1072">1/SUMPRODUCT((N1072:T1072/100)^2)</f>
        <v>1.09656499617499</v>
      </c>
      <c r="AR1072" s="1" t="s">
        <v>55</v>
      </c>
      <c r="AS1072" s="6">
        <f t="shared" si="367"/>
        <v>2</v>
      </c>
      <c r="AT1072" s="1">
        <v>949.85</v>
      </c>
      <c r="AU1072" s="1">
        <v>2</v>
      </c>
      <c r="AV1072" s="1">
        <v>75</v>
      </c>
      <c r="AW1072" s="1">
        <v>449.85</v>
      </c>
      <c r="AX1072" s="1">
        <v>3</v>
      </c>
      <c r="AY1072" s="5">
        <f t="shared" si="368"/>
        <v>337.3875</v>
      </c>
      <c r="AZ1072" s="1">
        <f t="shared" si="369"/>
        <v>2.25</v>
      </c>
      <c r="BA1072" s="1">
        <f t="shared" si="370"/>
        <v>1349.55</v>
      </c>
      <c r="BB1072" s="1">
        <f t="shared" si="371"/>
        <v>500</v>
      </c>
      <c r="BC1072" s="1" t="s">
        <v>56</v>
      </c>
      <c r="BD1072" s="1">
        <v>129</v>
      </c>
      <c r="BE1072" s="1" t="s">
        <v>52</v>
      </c>
      <c r="BF1072" s="1" t="s">
        <v>52</v>
      </c>
      <c r="BG1072" s="1">
        <v>28</v>
      </c>
      <c r="BH1072" s="1">
        <f t="shared" si="372"/>
        <v>-1.06530986427797</v>
      </c>
      <c r="BI1072" s="1">
        <f t="shared" si="373"/>
        <v>1.12315874473961</v>
      </c>
    </row>
    <row r="1073" spans="1:61">
      <c r="A1073" s="1">
        <v>12</v>
      </c>
      <c r="B1073" s="1" t="s">
        <v>53</v>
      </c>
      <c r="C1073" s="1" t="str">
        <f>_xlfn.XLOOKUP(A1073,All!$A:$A,All!$C:$C,"")</f>
        <v>Cu-Ni-Si</v>
      </c>
      <c r="D1073" s="1">
        <v>0</v>
      </c>
      <c r="E1073" s="1" t="s">
        <v>1344</v>
      </c>
      <c r="F1073" s="1">
        <f t="shared" si="352"/>
        <v>95.935</v>
      </c>
      <c r="G1073" s="1">
        <v>0</v>
      </c>
      <c r="H1073" s="1">
        <v>0</v>
      </c>
      <c r="I1073" s="1">
        <v>0</v>
      </c>
      <c r="J1073" s="1">
        <v>3.3</v>
      </c>
      <c r="K1073" s="1">
        <v>0.765</v>
      </c>
      <c r="L1073" s="1">
        <v>0</v>
      </c>
      <c r="M1073" s="1" t="s">
        <v>1345</v>
      </c>
      <c r="N1073" s="1" cm="1">
        <f t="array" ref="N1073">(F1073/$F$4)/SUMPRODUCT($F1073:$L1073/$F$4:$L$4)*100</f>
        <v>94.7611259732344</v>
      </c>
      <c r="O1073" s="1" cm="1">
        <f t="array" ref="O1073">(G1073/$G$4)/SUMPRODUCT($F1073:$L1073/$F$4:$L$4)*100</f>
        <v>0</v>
      </c>
      <c r="P1073" s="1" cm="1">
        <f t="array" ref="P1073">(H1073/$H$4)/SUMPRODUCT($F1073:$L1073/$F$4:$L$4)*100</f>
        <v>0</v>
      </c>
      <c r="Q1073" s="1" cm="1">
        <f t="array" ref="Q1073">(I1073/$I$4)/SUMPRODUCT($F1073:$L1073/$F$4:$L$4)*100</f>
        <v>0</v>
      </c>
      <c r="R1073" s="1" cm="1">
        <f t="array" ref="R1073">(J1073/$J$4)/SUMPRODUCT($F1073:$L1073/$F$4:$L$4)*100</f>
        <v>3.52914077585296</v>
      </c>
      <c r="S1073" s="1" cm="1">
        <f t="array" ref="S1073">(K1073/$K$4)/SUMPRODUCT($F1073:$L1073/$F$4:$L$4)*100</f>
        <v>1.70973325091266</v>
      </c>
      <c r="T1073" s="1" cm="1">
        <f t="array" ref="T1073">(L1073/$L$4)/SUMPRODUCT($F1073:$L1073/$F$4:$L$4)*100</f>
        <v>0</v>
      </c>
      <c r="U1073" s="1">
        <f t="shared" si="353"/>
        <v>100</v>
      </c>
      <c r="V1073" s="1">
        <f t="shared" si="354"/>
        <v>4.31372549019608</v>
      </c>
      <c r="W1073" s="1">
        <f t="shared" si="355"/>
        <v>4.065</v>
      </c>
      <c r="X1073" s="1">
        <f t="shared" si="356"/>
        <v>2.5245</v>
      </c>
      <c r="Y1073" s="1">
        <f t="shared" si="357"/>
        <v>0</v>
      </c>
      <c r="Z1073" s="1">
        <f t="shared" si="358"/>
        <v>0</v>
      </c>
      <c r="AA1073" s="1">
        <f t="shared" si="359"/>
        <v>0</v>
      </c>
      <c r="AB1073" s="1">
        <f t="shared" si="360"/>
        <v>0</v>
      </c>
      <c r="AC1073" s="1">
        <f t="shared" si="361"/>
        <v>0</v>
      </c>
      <c r="AD1073" s="1">
        <f t="shared" si="362"/>
        <v>0</v>
      </c>
      <c r="AE1073" s="1">
        <f t="shared" si="363"/>
        <v>0</v>
      </c>
      <c r="AF1073" s="1">
        <f t="shared" si="364"/>
        <v>0</v>
      </c>
      <c r="AG1073" s="1">
        <f t="shared" si="365"/>
        <v>0</v>
      </c>
      <c r="AH1073" s="7">
        <f t="shared" si="366"/>
        <v>0.0523887402676561</v>
      </c>
      <c r="AI1073" s="7" cm="1">
        <f t="array" ref="AI1073">SQRT(SUMPRODUCT(N1073:T1073/100,(1-($N$4:$T$4/(SUMPRODUCT(N1073:T1073,$N$4:$T$4)/100)))^2))</f>
        <v>0.0180794750782352</v>
      </c>
      <c r="AJ1073" s="7" cm="1">
        <f t="array" ref="AJ1073">SUMPRODUCT(N1073:T1073,$N$3:$T$3)/100</f>
        <v>1.90035291407759</v>
      </c>
      <c r="AK1073" s="7" cm="1">
        <f t="array" ref="AK1073">SUMPRODUCT(N1073:T1073/100,($N$3:$T$3-(SUMPRODUCT(N1073:T1073,$N$3:$T$3)/100))^2)</f>
        <v>3.40459242969508e-6</v>
      </c>
      <c r="AL1073" s="7" cm="1">
        <f t="array" ref="AL1073">SUMPRODUCT(N1073:T1073/100,($N$2:$T$2-(SUMPRODUCT(N1073:T1073,$N$2:$T$2)/100))^2)</f>
        <v>0.849044152012419</v>
      </c>
      <c r="AM1073" s="7" cm="1">
        <f t="array" ref="AM1073">SUMPRODUCT(N1073:T1073,$N$2:$T$2)/100</f>
        <v>10.8450272646776</v>
      </c>
      <c r="AN1073" s="1" cm="1">
        <f t="array" ref="AN1073">SUMPRODUCT(N1073:T1073,$N$1:$T$1)/100</f>
        <v>1103.32275098746</v>
      </c>
      <c r="AO1073" s="1" cm="1">
        <f t="array" ref="AO1073">-8.314*SUMPRODUCT((N1073:T1073/100)*LN(N1073:T1073/100+0.000000000001))</f>
        <v>1.98352567017513</v>
      </c>
      <c r="AP1073" s="1" cm="1">
        <f t="array" ref="AP1073">SUMPRODUCT((N1073:T1073/100)^2)</f>
        <v>0.899504901812026</v>
      </c>
      <c r="AQ1073" s="1" cm="1">
        <f t="array" ref="AQ1073">1/SUMPRODUCT((N1073:T1073/100)^2)</f>
        <v>1.11172267987148</v>
      </c>
      <c r="AR1073" s="1" t="s">
        <v>54</v>
      </c>
      <c r="AS1073" s="6">
        <f t="shared" si="367"/>
        <v>0</v>
      </c>
      <c r="AT1073" s="1">
        <v>899.85</v>
      </c>
      <c r="AU1073" s="1">
        <v>1</v>
      </c>
      <c r="AV1073" s="1">
        <v>0</v>
      </c>
      <c r="AW1073" s="1">
        <v>449.85</v>
      </c>
      <c r="AX1073" s="1">
        <v>0.5</v>
      </c>
      <c r="AY1073" s="5">
        <f t="shared" si="368"/>
        <v>0</v>
      </c>
      <c r="AZ1073" s="1">
        <f t="shared" si="369"/>
        <v>0</v>
      </c>
      <c r="BA1073" s="1">
        <f t="shared" si="370"/>
        <v>224.925</v>
      </c>
      <c r="BB1073" s="1">
        <f t="shared" si="371"/>
        <v>450</v>
      </c>
      <c r="BC1073" s="1" t="s">
        <v>51</v>
      </c>
      <c r="BD1073" s="1">
        <v>151</v>
      </c>
      <c r="BE1073" s="1" t="s">
        <v>52</v>
      </c>
      <c r="BF1073" s="1" t="s">
        <v>52</v>
      </c>
      <c r="BG1073" s="1">
        <v>28</v>
      </c>
      <c r="BH1073" s="1">
        <f t="shared" si="372"/>
        <v>-0.782369512989542</v>
      </c>
      <c r="BI1073" s="1">
        <f t="shared" si="373"/>
        <v>1.07686468394027</v>
      </c>
    </row>
    <row r="1074" spans="1:61">
      <c r="A1074" s="1">
        <v>6</v>
      </c>
      <c r="B1074" s="1" t="s">
        <v>53</v>
      </c>
      <c r="C1074" s="1" t="str">
        <f>_xlfn.XLOOKUP(A1074,All!$A:$A,All!$C:$C,"")</f>
        <v>Cu-Ni-Si</v>
      </c>
      <c r="D1074" s="1">
        <v>0</v>
      </c>
      <c r="E1074" s="1" t="s">
        <v>1344</v>
      </c>
      <c r="F1074" s="1">
        <f t="shared" si="352"/>
        <v>95.935</v>
      </c>
      <c r="G1074" s="1">
        <v>0</v>
      </c>
      <c r="H1074" s="1">
        <v>0</v>
      </c>
      <c r="I1074" s="1">
        <v>0</v>
      </c>
      <c r="J1074" s="1">
        <v>3.3</v>
      </c>
      <c r="K1074" s="1">
        <v>0.765</v>
      </c>
      <c r="L1074" s="1">
        <v>0</v>
      </c>
      <c r="M1074" s="1" t="s">
        <v>1345</v>
      </c>
      <c r="N1074" s="1" cm="1">
        <f t="array" ref="N1074">(F1074/$F$4)/SUMPRODUCT($F1074:$L1074/$F$4:$L$4)*100</f>
        <v>94.7611259732344</v>
      </c>
      <c r="O1074" s="1" cm="1">
        <f t="array" ref="O1074">(G1074/$G$4)/SUMPRODUCT($F1074:$L1074/$F$4:$L$4)*100</f>
        <v>0</v>
      </c>
      <c r="P1074" s="1" cm="1">
        <f t="array" ref="P1074">(H1074/$H$4)/SUMPRODUCT($F1074:$L1074/$F$4:$L$4)*100</f>
        <v>0</v>
      </c>
      <c r="Q1074" s="1" cm="1">
        <f t="array" ref="Q1074">(I1074/$I$4)/SUMPRODUCT($F1074:$L1074/$F$4:$L$4)*100</f>
        <v>0</v>
      </c>
      <c r="R1074" s="1" cm="1">
        <f t="array" ref="R1074">(J1074/$J$4)/SUMPRODUCT($F1074:$L1074/$F$4:$L$4)*100</f>
        <v>3.52914077585296</v>
      </c>
      <c r="S1074" s="1" cm="1">
        <f t="array" ref="S1074">(K1074/$K$4)/SUMPRODUCT($F1074:$L1074/$F$4:$L$4)*100</f>
        <v>1.70973325091266</v>
      </c>
      <c r="T1074" s="1" cm="1">
        <f t="array" ref="T1074">(L1074/$L$4)/SUMPRODUCT($F1074:$L1074/$F$4:$L$4)*100</f>
        <v>0</v>
      </c>
      <c r="U1074" s="1">
        <f t="shared" si="353"/>
        <v>100</v>
      </c>
      <c r="V1074" s="1">
        <f t="shared" si="354"/>
        <v>4.31372549019608</v>
      </c>
      <c r="W1074" s="1">
        <f t="shared" si="355"/>
        <v>4.065</v>
      </c>
      <c r="X1074" s="1">
        <f t="shared" si="356"/>
        <v>2.5245</v>
      </c>
      <c r="Y1074" s="1">
        <f t="shared" si="357"/>
        <v>0</v>
      </c>
      <c r="Z1074" s="1">
        <f t="shared" si="358"/>
        <v>0</v>
      </c>
      <c r="AA1074" s="1">
        <f t="shared" si="359"/>
        <v>0</v>
      </c>
      <c r="AB1074" s="1">
        <f t="shared" si="360"/>
        <v>0</v>
      </c>
      <c r="AC1074" s="1">
        <f t="shared" si="361"/>
        <v>0</v>
      </c>
      <c r="AD1074" s="1">
        <f t="shared" si="362"/>
        <v>0</v>
      </c>
      <c r="AE1074" s="1">
        <f t="shared" si="363"/>
        <v>0</v>
      </c>
      <c r="AF1074" s="1">
        <f t="shared" si="364"/>
        <v>0</v>
      </c>
      <c r="AG1074" s="1">
        <f t="shared" si="365"/>
        <v>0</v>
      </c>
      <c r="AH1074" s="7">
        <f t="shared" si="366"/>
        <v>0.0523887402676561</v>
      </c>
      <c r="AI1074" s="7" cm="1">
        <f t="array" ref="AI1074">SQRT(SUMPRODUCT(N1074:T1074/100,(1-($N$4:$T$4/(SUMPRODUCT(N1074:T1074,$N$4:$T$4)/100)))^2))</f>
        <v>0.0180794750782352</v>
      </c>
      <c r="AJ1074" s="7" cm="1">
        <f t="array" ref="AJ1074">SUMPRODUCT(N1074:T1074,$N$3:$T$3)/100</f>
        <v>1.90035291407759</v>
      </c>
      <c r="AK1074" s="7" cm="1">
        <f t="array" ref="AK1074">SUMPRODUCT(N1074:T1074/100,($N$3:$T$3-(SUMPRODUCT(N1074:T1074,$N$3:$T$3)/100))^2)</f>
        <v>3.40459242969508e-6</v>
      </c>
      <c r="AL1074" s="7" cm="1">
        <f t="array" ref="AL1074">SUMPRODUCT(N1074:T1074/100,($N$2:$T$2-(SUMPRODUCT(N1074:T1074,$N$2:$T$2)/100))^2)</f>
        <v>0.849044152012419</v>
      </c>
      <c r="AM1074" s="7" cm="1">
        <f t="array" ref="AM1074">SUMPRODUCT(N1074:T1074,$N$2:$T$2)/100</f>
        <v>10.8450272646776</v>
      </c>
      <c r="AN1074" s="1" cm="1">
        <f t="array" ref="AN1074">SUMPRODUCT(N1074:T1074,$N$1:$T$1)/100</f>
        <v>1103.32275098746</v>
      </c>
      <c r="AO1074" s="1" cm="1">
        <f t="array" ref="AO1074">-8.314*SUMPRODUCT((N1074:T1074/100)*LN(N1074:T1074/100+0.000000000001))</f>
        <v>1.98352567017513</v>
      </c>
      <c r="AP1074" s="1" cm="1">
        <f t="array" ref="AP1074">SUMPRODUCT((N1074:T1074/100)^2)</f>
        <v>0.899504901812026</v>
      </c>
      <c r="AQ1074" s="1" cm="1">
        <f t="array" ref="AQ1074">1/SUMPRODUCT((N1074:T1074/100)^2)</f>
        <v>1.11172267987148</v>
      </c>
      <c r="AR1074" s="1" t="s">
        <v>54</v>
      </c>
      <c r="AS1074" s="6">
        <f t="shared" si="367"/>
        <v>0</v>
      </c>
      <c r="AT1074" s="1">
        <v>899.85</v>
      </c>
      <c r="AU1074" s="1">
        <v>1</v>
      </c>
      <c r="AV1074" s="1">
        <v>0</v>
      </c>
      <c r="AW1074" s="1">
        <v>499.85</v>
      </c>
      <c r="AX1074" s="1">
        <v>0.25</v>
      </c>
      <c r="AY1074" s="5">
        <f t="shared" si="368"/>
        <v>0</v>
      </c>
      <c r="AZ1074" s="1">
        <f t="shared" si="369"/>
        <v>0</v>
      </c>
      <c r="BA1074" s="1">
        <f t="shared" si="370"/>
        <v>124.9625</v>
      </c>
      <c r="BB1074" s="1">
        <f t="shared" si="371"/>
        <v>400</v>
      </c>
      <c r="BC1074" s="1" t="s">
        <v>51</v>
      </c>
      <c r="BD1074" s="1">
        <v>161</v>
      </c>
      <c r="BE1074" s="1" t="s">
        <v>52</v>
      </c>
      <c r="BF1074" s="1" t="s">
        <v>52</v>
      </c>
      <c r="BG1074" s="1">
        <v>28</v>
      </c>
      <c r="BH1074" s="1">
        <f t="shared" si="372"/>
        <v>-0.65376026240389</v>
      </c>
      <c r="BI1074" s="1">
        <f t="shared" si="373"/>
        <v>1.0565765573796</v>
      </c>
    </row>
    <row r="1075" spans="1:61">
      <c r="A1075" s="1">
        <v>886</v>
      </c>
      <c r="B1075" s="1" t="s">
        <v>100</v>
      </c>
      <c r="C1075" s="1" t="str">
        <f>_xlfn.XLOOKUP(A1075,All!$A:$A,All!$C:$C,"")</f>
        <v>Cu-Ni-Si</v>
      </c>
      <c r="D1075" s="1">
        <v>0</v>
      </c>
      <c r="E1075" s="1" t="s">
        <v>1344</v>
      </c>
      <c r="F1075" s="1">
        <f t="shared" si="352"/>
        <v>92.62</v>
      </c>
      <c r="G1075" s="1">
        <v>0</v>
      </c>
      <c r="H1075" s="1">
        <v>0</v>
      </c>
      <c r="I1075" s="1">
        <v>0</v>
      </c>
      <c r="J1075" s="1">
        <v>5.94</v>
      </c>
      <c r="K1075" s="1">
        <v>1.44</v>
      </c>
      <c r="L1075" s="1">
        <v>0</v>
      </c>
      <c r="M1075" s="1" t="s">
        <v>1345</v>
      </c>
      <c r="N1075" s="1" cm="1">
        <f t="array" ref="N1075">(F1075/$F$4)/SUMPRODUCT($F1075:$L1075/$F$4:$L$4)*100</f>
        <v>90.5293736152847</v>
      </c>
      <c r="O1075" s="1" cm="1">
        <f t="array" ref="O1075">(G1075/$G$4)/SUMPRODUCT($F1075:$L1075/$F$4:$L$4)*100</f>
        <v>0</v>
      </c>
      <c r="P1075" s="1" cm="1">
        <f t="array" ref="P1075">(H1075/$H$4)/SUMPRODUCT($F1075:$L1075/$F$4:$L$4)*100</f>
        <v>0</v>
      </c>
      <c r="Q1075" s="1" cm="1">
        <f t="array" ref="Q1075">(I1075/$I$4)/SUMPRODUCT($F1075:$L1075/$F$4:$L$4)*100</f>
        <v>0</v>
      </c>
      <c r="R1075" s="1" cm="1">
        <f t="array" ref="R1075">(J1075/$J$4)/SUMPRODUCT($F1075:$L1075/$F$4:$L$4)*100</f>
        <v>6.2859814319243</v>
      </c>
      <c r="S1075" s="1" cm="1">
        <f t="array" ref="S1075">(K1075/$K$4)/SUMPRODUCT($F1075:$L1075/$F$4:$L$4)*100</f>
        <v>3.184644952791</v>
      </c>
      <c r="T1075" s="1" cm="1">
        <f t="array" ref="T1075">(L1075/$L$4)/SUMPRODUCT($F1075:$L1075/$F$4:$L$4)*100</f>
        <v>0</v>
      </c>
      <c r="U1075" s="1">
        <f t="shared" si="353"/>
        <v>100</v>
      </c>
      <c r="V1075" s="1">
        <f t="shared" si="354"/>
        <v>4.125</v>
      </c>
      <c r="W1075" s="1">
        <f t="shared" si="355"/>
        <v>7.38</v>
      </c>
      <c r="X1075" s="1">
        <f t="shared" si="356"/>
        <v>8.5536</v>
      </c>
      <c r="Y1075" s="1">
        <f t="shared" si="357"/>
        <v>0</v>
      </c>
      <c r="Z1075" s="1">
        <f t="shared" si="358"/>
        <v>0</v>
      </c>
      <c r="AA1075" s="1">
        <f t="shared" si="359"/>
        <v>0</v>
      </c>
      <c r="AB1075" s="1">
        <f t="shared" si="360"/>
        <v>0</v>
      </c>
      <c r="AC1075" s="1">
        <f t="shared" si="361"/>
        <v>0</v>
      </c>
      <c r="AD1075" s="1">
        <f t="shared" si="362"/>
        <v>0</v>
      </c>
      <c r="AE1075" s="1">
        <f t="shared" si="363"/>
        <v>0</v>
      </c>
      <c r="AF1075" s="1">
        <f t="shared" si="364"/>
        <v>0</v>
      </c>
      <c r="AG1075" s="1">
        <f t="shared" si="365"/>
        <v>0</v>
      </c>
      <c r="AH1075" s="7">
        <f t="shared" si="366"/>
        <v>0.094706263847153</v>
      </c>
      <c r="AI1075" s="7" cm="1">
        <f t="array" ref="AI1075">SQRT(SUMPRODUCT(N1075:T1075/100,(1-($N$4:$T$4/(SUMPRODUCT(N1075:T1075,$N$4:$T$4)/100)))^2))</f>
        <v>0.0243326476209368</v>
      </c>
      <c r="AJ1075" s="7" cm="1">
        <f t="array" ref="AJ1075">SUMPRODUCT(N1075:T1075,$N$3:$T$3)/100</f>
        <v>1.90062859814319</v>
      </c>
      <c r="AK1075" s="7" cm="1">
        <f t="array" ref="AK1075">SUMPRODUCT(N1075:T1075/100,($N$3:$T$3-(SUMPRODUCT(N1075:T1075,$N$3:$T$3)/100))^2)</f>
        <v>5.89084580629934e-6</v>
      </c>
      <c r="AL1075" s="7" cm="1">
        <f t="array" ref="AL1075">SUMPRODUCT(N1075:T1075/100,($N$2:$T$2-(SUMPRODUCT(N1075:T1075,$N$2:$T$2)/100))^2)</f>
        <v>1.54166279724471</v>
      </c>
      <c r="AM1075" s="7" cm="1">
        <f t="array" ref="AM1075">SUMPRODUCT(N1075:T1075,$N$2:$T$2)/100</f>
        <v>10.7142150389854</v>
      </c>
      <c r="AN1075" s="1" cm="1">
        <f t="array" ref="AN1075">SUMPRODUCT(N1075:T1075,$N$1:$T$1)/100</f>
        <v>1118.39160157306</v>
      </c>
      <c r="AO1075" s="1" cm="1">
        <f t="array" ref="AO1075">-8.314*SUMPRODUCT((N1075:T1075/100)*LN(N1075:T1075/100+0.000000000001))</f>
        <v>3.10748871540773</v>
      </c>
      <c r="AP1075" s="1" cm="1">
        <f t="array" ref="AP1075">SUMPRODUCT((N1075:T1075/100)^2)</f>
        <v>0.824522301321364</v>
      </c>
      <c r="AQ1075" s="1" cm="1">
        <f t="array" ref="AQ1075">1/SUMPRODUCT((N1075:T1075/100)^2)</f>
        <v>1.21282347172104</v>
      </c>
      <c r="AR1075" s="1" t="s">
        <v>54</v>
      </c>
      <c r="AS1075" s="6">
        <f t="shared" si="367"/>
        <v>0</v>
      </c>
      <c r="AT1075" s="1">
        <v>979.85</v>
      </c>
      <c r="AU1075" s="1">
        <v>2</v>
      </c>
      <c r="AV1075" s="1">
        <v>0</v>
      </c>
      <c r="AW1075" s="1">
        <v>499.85</v>
      </c>
      <c r="AX1075" s="1">
        <v>0.5</v>
      </c>
      <c r="AY1075" s="5">
        <f t="shared" si="368"/>
        <v>0</v>
      </c>
      <c r="AZ1075" s="1">
        <f t="shared" si="369"/>
        <v>0</v>
      </c>
      <c r="BA1075" s="1">
        <f t="shared" si="370"/>
        <v>249.925</v>
      </c>
      <c r="BB1075" s="1">
        <f t="shared" si="371"/>
        <v>480</v>
      </c>
      <c r="BC1075" s="1" t="s">
        <v>51</v>
      </c>
      <c r="BD1075" s="1">
        <v>282</v>
      </c>
      <c r="BE1075" s="1" t="s">
        <v>52</v>
      </c>
      <c r="BF1075" s="1" t="s">
        <v>52</v>
      </c>
      <c r="BG1075" s="1">
        <v>28</v>
      </c>
      <c r="BH1075" s="1">
        <f t="shared" si="372"/>
        <v>0.90241166968249</v>
      </c>
      <c r="BI1075" s="1">
        <f t="shared" si="373"/>
        <v>0.861262296092212</v>
      </c>
    </row>
    <row r="1076" spans="1:61">
      <c r="A1076" s="1">
        <v>321</v>
      </c>
      <c r="B1076" s="1" t="s">
        <v>84</v>
      </c>
      <c r="C1076" s="1" t="str">
        <f>_xlfn.XLOOKUP(A1076,All!$A:$A,All!$C:$C,"")</f>
        <v>Cu-Ni-Si</v>
      </c>
      <c r="D1076" s="1">
        <v>0</v>
      </c>
      <c r="E1076" s="1" t="s">
        <v>1344</v>
      </c>
      <c r="F1076" s="1">
        <f t="shared" si="352"/>
        <v>96.5</v>
      </c>
      <c r="G1076" s="1">
        <v>0</v>
      </c>
      <c r="H1076" s="1">
        <v>0</v>
      </c>
      <c r="I1076" s="1">
        <v>0</v>
      </c>
      <c r="J1076" s="1">
        <v>2.8</v>
      </c>
      <c r="K1076" s="1">
        <v>0.7</v>
      </c>
      <c r="L1076" s="1">
        <v>0</v>
      </c>
      <c r="M1076" s="1" t="s">
        <v>1345</v>
      </c>
      <c r="N1076" s="1" cm="1">
        <f t="array" ref="N1076">(F1076/$F$4)/SUMPRODUCT($F1076:$L1076/$F$4:$L$4)*100</f>
        <v>95.4355515178694</v>
      </c>
      <c r="O1076" s="1" cm="1">
        <f t="array" ref="O1076">(G1076/$G$4)/SUMPRODUCT($F1076:$L1076/$F$4:$L$4)*100</f>
        <v>0</v>
      </c>
      <c r="P1076" s="1" cm="1">
        <f t="array" ref="P1076">(H1076/$H$4)/SUMPRODUCT($F1076:$L1076/$F$4:$L$4)*100</f>
        <v>0</v>
      </c>
      <c r="Q1076" s="1" cm="1">
        <f t="array" ref="Q1076">(I1076/$I$4)/SUMPRODUCT($F1076:$L1076/$F$4:$L$4)*100</f>
        <v>0</v>
      </c>
      <c r="R1076" s="1" cm="1">
        <f t="array" ref="R1076">(J1076/$J$4)/SUMPRODUCT($F1076:$L1076/$F$4:$L$4)*100</f>
        <v>2.99807722768445</v>
      </c>
      <c r="S1076" s="1" cm="1">
        <f t="array" ref="S1076">(K1076/$K$4)/SUMPRODUCT($F1076:$L1076/$F$4:$L$4)*100</f>
        <v>1.56637125444618</v>
      </c>
      <c r="T1076" s="1" cm="1">
        <f t="array" ref="T1076">(L1076/$L$4)/SUMPRODUCT($F1076:$L1076/$F$4:$L$4)*100</f>
        <v>0</v>
      </c>
      <c r="U1076" s="1">
        <f t="shared" si="353"/>
        <v>100</v>
      </c>
      <c r="V1076" s="1">
        <f t="shared" si="354"/>
        <v>4</v>
      </c>
      <c r="W1076" s="1">
        <f t="shared" si="355"/>
        <v>3.5</v>
      </c>
      <c r="X1076" s="1">
        <f t="shared" si="356"/>
        <v>1.96</v>
      </c>
      <c r="Y1076" s="1">
        <f t="shared" si="357"/>
        <v>0</v>
      </c>
      <c r="Z1076" s="1">
        <f t="shared" si="358"/>
        <v>0</v>
      </c>
      <c r="AA1076" s="1">
        <f t="shared" si="359"/>
        <v>0</v>
      </c>
      <c r="AB1076" s="1">
        <f t="shared" si="360"/>
        <v>0</v>
      </c>
      <c r="AC1076" s="1">
        <f t="shared" si="361"/>
        <v>0</v>
      </c>
      <c r="AD1076" s="1">
        <f t="shared" si="362"/>
        <v>0</v>
      </c>
      <c r="AE1076" s="1">
        <f t="shared" si="363"/>
        <v>0</v>
      </c>
      <c r="AF1076" s="1">
        <f t="shared" si="364"/>
        <v>0</v>
      </c>
      <c r="AG1076" s="1">
        <f t="shared" si="365"/>
        <v>0</v>
      </c>
      <c r="AH1076" s="7">
        <f t="shared" si="366"/>
        <v>0.0456444848213063</v>
      </c>
      <c r="AI1076" s="7" cm="1">
        <f t="array" ref="AI1076">SQRT(SUMPRODUCT(N1076:T1076/100,(1-($N$4:$T$4/(SUMPRODUCT(N1076:T1076,$N$4:$T$4)/100)))^2))</f>
        <v>0.0172703874740949</v>
      </c>
      <c r="AJ1076" s="7" cm="1">
        <f t="array" ref="AJ1076">SUMPRODUCT(N1076:T1076,$N$3:$T$3)/100</f>
        <v>1.90029980772277</v>
      </c>
      <c r="AK1076" s="7" cm="1">
        <f t="array" ref="AK1076">SUMPRODUCT(N1076:T1076/100,($N$3:$T$3-(SUMPRODUCT(N1076:T1076,$N$3:$T$3)/100))^2)</f>
        <v>2.90819255705286e-6</v>
      </c>
      <c r="AL1076" s="7" cm="1">
        <f t="array" ref="AL1076">SUMPRODUCT(N1076:T1076/100,($N$2:$T$2-(SUMPRODUCT(N1076:T1076,$N$2:$T$2)/100))^2)</f>
        <v>0.778007054822778</v>
      </c>
      <c r="AM1076" s="7" cm="1">
        <f t="array" ref="AM1076">SUMPRODUCT(N1076:T1076,$N$2:$T$2)/100</f>
        <v>10.8603732399119</v>
      </c>
      <c r="AN1076" s="1" cm="1">
        <f t="array" ref="AN1076">SUMPRODUCT(N1076:T1076,$N$1:$T$1)/100</f>
        <v>1100.88359207379</v>
      </c>
      <c r="AO1076" s="1" cm="1">
        <f t="array" ref="AO1076">-8.314*SUMPRODUCT((N1076:T1076/100)*LN(N1076:T1076/100+0.000000000001))</f>
        <v>1.78617874543697</v>
      </c>
      <c r="AP1076" s="1" cm="1">
        <f t="array" ref="AP1076">SUMPRODUCT((N1076:T1076/100)^2)</f>
        <v>0.911938647948981</v>
      </c>
      <c r="AQ1076" s="1" cm="1">
        <f t="array" ref="AQ1076">1/SUMPRODUCT((N1076:T1076/100)^2)</f>
        <v>1.09656499617499</v>
      </c>
      <c r="AR1076" s="1" t="s">
        <v>55</v>
      </c>
      <c r="AS1076" s="6">
        <f t="shared" si="367"/>
        <v>2</v>
      </c>
      <c r="AT1076" s="1">
        <v>949.85</v>
      </c>
      <c r="AU1076" s="1">
        <v>2</v>
      </c>
      <c r="AV1076" s="1">
        <v>75</v>
      </c>
      <c r="AW1076" s="1">
        <v>399.85</v>
      </c>
      <c r="AX1076" s="1">
        <v>1</v>
      </c>
      <c r="AY1076" s="5">
        <f t="shared" si="368"/>
        <v>299.8875</v>
      </c>
      <c r="AZ1076" s="1">
        <f t="shared" si="369"/>
        <v>0.75</v>
      </c>
      <c r="BA1076" s="1">
        <f t="shared" si="370"/>
        <v>399.85</v>
      </c>
      <c r="BB1076" s="1">
        <f t="shared" si="371"/>
        <v>550</v>
      </c>
      <c r="BC1076" s="1" t="s">
        <v>56</v>
      </c>
      <c r="BD1076" s="1">
        <v>98</v>
      </c>
      <c r="BE1076" s="1" t="s">
        <v>52</v>
      </c>
      <c r="BF1076" s="1" t="s">
        <v>52</v>
      </c>
      <c r="BG1076" s="1">
        <v>28</v>
      </c>
      <c r="BH1076" s="1">
        <f t="shared" si="372"/>
        <v>-1.46399854109349</v>
      </c>
      <c r="BI1076" s="1">
        <f t="shared" si="373"/>
        <v>1.19182986579302</v>
      </c>
    </row>
    <row r="1077" spans="1:61">
      <c r="A1077" s="1">
        <v>55</v>
      </c>
      <c r="B1077" s="1" t="s">
        <v>1347</v>
      </c>
      <c r="C1077" s="1" t="str">
        <f>_xlfn.XLOOKUP(A1077,All!$A:$A,All!$C:$C,"")</f>
        <v>Cu-Ni-Si</v>
      </c>
      <c r="D1077" s="1">
        <v>0</v>
      </c>
      <c r="E1077" s="1" t="s">
        <v>1344</v>
      </c>
      <c r="F1077" s="1">
        <f t="shared" si="352"/>
        <v>96.6</v>
      </c>
      <c r="G1077" s="1">
        <v>0</v>
      </c>
      <c r="H1077" s="1">
        <v>0</v>
      </c>
      <c r="I1077" s="1">
        <v>0</v>
      </c>
      <c r="J1077" s="1">
        <v>2.8</v>
      </c>
      <c r="K1077" s="1">
        <v>0.6</v>
      </c>
      <c r="L1077" s="1">
        <v>0</v>
      </c>
      <c r="M1077" s="1" t="s">
        <v>1345</v>
      </c>
      <c r="N1077" s="1" cm="1">
        <f t="array" ref="N1077">(F1077/$F$4)/SUMPRODUCT($F1077:$L1077/$F$4:$L$4)*100</f>
        <v>95.6538918382656</v>
      </c>
      <c r="O1077" s="1" cm="1">
        <f t="array" ref="O1077">(G1077/$G$4)/SUMPRODUCT($F1077:$L1077/$F$4:$L$4)*100</f>
        <v>0</v>
      </c>
      <c r="P1077" s="1" cm="1">
        <f t="array" ref="P1077">(H1077/$H$4)/SUMPRODUCT($F1077:$L1077/$F$4:$L$4)*100</f>
        <v>0</v>
      </c>
      <c r="Q1077" s="1" cm="1">
        <f t="array" ref="Q1077">(I1077/$I$4)/SUMPRODUCT($F1077:$L1077/$F$4:$L$4)*100</f>
        <v>0</v>
      </c>
      <c r="R1077" s="1" cm="1">
        <f t="array" ref="R1077">(J1077/$J$4)/SUMPRODUCT($F1077:$L1077/$F$4:$L$4)*100</f>
        <v>3.00182561866594</v>
      </c>
      <c r="S1077" s="1" cm="1">
        <f t="array" ref="S1077">(K1077/$K$4)/SUMPRODUCT($F1077:$L1077/$F$4:$L$4)*100</f>
        <v>1.34428254306844</v>
      </c>
      <c r="T1077" s="1" cm="1">
        <f t="array" ref="T1077">(L1077/$L$4)/SUMPRODUCT($F1077:$L1077/$F$4:$L$4)*100</f>
        <v>0</v>
      </c>
      <c r="U1077" s="1">
        <f t="shared" si="353"/>
        <v>100</v>
      </c>
      <c r="V1077" s="1">
        <f t="shared" si="354"/>
        <v>4.66666666666667</v>
      </c>
      <c r="W1077" s="1">
        <f t="shared" si="355"/>
        <v>3.4</v>
      </c>
      <c r="X1077" s="1">
        <f t="shared" si="356"/>
        <v>1.68</v>
      </c>
      <c r="Y1077" s="1">
        <f t="shared" si="357"/>
        <v>0</v>
      </c>
      <c r="Z1077" s="1">
        <f t="shared" si="358"/>
        <v>0</v>
      </c>
      <c r="AA1077" s="1">
        <f t="shared" si="359"/>
        <v>0</v>
      </c>
      <c r="AB1077" s="1">
        <f t="shared" si="360"/>
        <v>0</v>
      </c>
      <c r="AC1077" s="1">
        <f t="shared" si="361"/>
        <v>0</v>
      </c>
      <c r="AD1077" s="1">
        <f t="shared" si="362"/>
        <v>0</v>
      </c>
      <c r="AE1077" s="1">
        <f t="shared" si="363"/>
        <v>0</v>
      </c>
      <c r="AF1077" s="1">
        <f t="shared" si="364"/>
        <v>0</v>
      </c>
      <c r="AG1077" s="1">
        <f t="shared" si="365"/>
        <v>0</v>
      </c>
      <c r="AH1077" s="7">
        <f t="shared" si="366"/>
        <v>0.0434610816173439</v>
      </c>
      <c r="AI1077" s="7" cm="1">
        <f t="array" ref="AI1077">SQRT(SUMPRODUCT(N1077:T1077/100,(1-($N$4:$T$4/(SUMPRODUCT(N1077:T1077,$N$4:$T$4)/100)))^2))</f>
        <v>0.01613797766313</v>
      </c>
      <c r="AJ1077" s="7" cm="1">
        <f t="array" ref="AJ1077">SUMPRODUCT(N1077:T1077,$N$3:$T$3)/100</f>
        <v>1.90030018256187</v>
      </c>
      <c r="AK1077" s="7" cm="1">
        <f t="array" ref="AK1077">SUMPRODUCT(N1077:T1077/100,($N$3:$T$3-(SUMPRODUCT(N1077:T1077,$N$3:$T$3)/100))^2)</f>
        <v>2.91171604821716e-6</v>
      </c>
      <c r="AL1077" s="7" cm="1">
        <f t="array" ref="AL1077">SUMPRODUCT(N1077:T1077/100,($N$2:$T$2-(SUMPRODUCT(N1077:T1077,$N$2:$T$2)/100))^2)</f>
        <v>0.673311415876163</v>
      </c>
      <c r="AM1077" s="7" cm="1">
        <f t="array" ref="AM1077">SUMPRODUCT(N1077:T1077,$N$2:$T$2)/100</f>
        <v>10.8758819657986</v>
      </c>
      <c r="AN1077" s="1" cm="1">
        <f t="array" ref="AN1077">SUMPRODUCT(N1077:T1077,$N$1:$T$1)/100</f>
        <v>1100.16595956677</v>
      </c>
      <c r="AO1077" s="1" cm="1">
        <f t="array" ref="AO1077">-8.314*SUMPRODUCT((N1077:T1077/100)*LN(N1077:T1077/100+0.000000000001))</f>
        <v>1.70997739062783</v>
      </c>
      <c r="AP1077" s="1" cm="1">
        <f t="array" ref="AP1077">SUMPRODUCT((N1077:T1077/100)^2)</f>
        <v>0.916048507640709</v>
      </c>
      <c r="AQ1077" s="1" cm="1">
        <f t="array" ref="AQ1077">1/SUMPRODUCT((N1077:T1077/100)^2)</f>
        <v>1.09164524766872</v>
      </c>
      <c r="AR1077" s="1" t="s">
        <v>54</v>
      </c>
      <c r="AS1077" s="6">
        <f t="shared" si="367"/>
        <v>0</v>
      </c>
      <c r="AT1077" s="1">
        <v>899.85</v>
      </c>
      <c r="AU1077" s="1">
        <v>1.5</v>
      </c>
      <c r="AV1077" s="1">
        <v>0</v>
      </c>
      <c r="AW1077" s="1">
        <v>399.85</v>
      </c>
      <c r="AX1077" s="1">
        <v>1</v>
      </c>
      <c r="AY1077" s="5">
        <f t="shared" si="368"/>
        <v>0</v>
      </c>
      <c r="AZ1077" s="1">
        <f t="shared" si="369"/>
        <v>0</v>
      </c>
      <c r="BA1077" s="1">
        <f t="shared" si="370"/>
        <v>399.85</v>
      </c>
      <c r="BB1077" s="1">
        <f t="shared" si="371"/>
        <v>500</v>
      </c>
      <c r="BC1077" s="1" t="s">
        <v>51</v>
      </c>
      <c r="BD1077" s="1">
        <v>107</v>
      </c>
      <c r="BE1077" s="1" t="s">
        <v>52</v>
      </c>
      <c r="BF1077" s="1" t="s">
        <v>52</v>
      </c>
      <c r="BG1077" s="1">
        <v>27</v>
      </c>
      <c r="BH1077" s="1">
        <f t="shared" si="372"/>
        <v>-1.34825021556641</v>
      </c>
      <c r="BI1077" s="1">
        <f t="shared" si="373"/>
        <v>1.1800839773586</v>
      </c>
    </row>
    <row r="1078" spans="1:61">
      <c r="A1078" s="1">
        <v>323</v>
      </c>
      <c r="B1078" s="1" t="s">
        <v>84</v>
      </c>
      <c r="C1078" s="1" t="str">
        <f>_xlfn.XLOOKUP(A1078,All!$A:$A,All!$C:$C,"")</f>
        <v>Cu-Ni-Si</v>
      </c>
      <c r="D1078" s="1">
        <v>0</v>
      </c>
      <c r="E1078" s="1" t="s">
        <v>1344</v>
      </c>
      <c r="F1078" s="1">
        <f t="shared" si="352"/>
        <v>96.5</v>
      </c>
      <c r="G1078" s="1">
        <v>0</v>
      </c>
      <c r="H1078" s="1">
        <v>0</v>
      </c>
      <c r="I1078" s="1">
        <v>0</v>
      </c>
      <c r="J1078" s="1">
        <v>2.8</v>
      </c>
      <c r="K1078" s="1">
        <v>0.7</v>
      </c>
      <c r="L1078" s="1">
        <v>0</v>
      </c>
      <c r="M1078" s="1" t="s">
        <v>1345</v>
      </c>
      <c r="N1078" s="1" cm="1">
        <f t="array" ref="N1078">(F1078/$F$4)/SUMPRODUCT($F1078:$L1078/$F$4:$L$4)*100</f>
        <v>95.4355515178694</v>
      </c>
      <c r="O1078" s="1" cm="1">
        <f t="array" ref="O1078">(G1078/$G$4)/SUMPRODUCT($F1078:$L1078/$F$4:$L$4)*100</f>
        <v>0</v>
      </c>
      <c r="P1078" s="1" cm="1">
        <f t="array" ref="P1078">(H1078/$H$4)/SUMPRODUCT($F1078:$L1078/$F$4:$L$4)*100</f>
        <v>0</v>
      </c>
      <c r="Q1078" s="1" cm="1">
        <f t="array" ref="Q1078">(I1078/$I$4)/SUMPRODUCT($F1078:$L1078/$F$4:$L$4)*100</f>
        <v>0</v>
      </c>
      <c r="R1078" s="1" cm="1">
        <f t="array" ref="R1078">(J1078/$J$4)/SUMPRODUCT($F1078:$L1078/$F$4:$L$4)*100</f>
        <v>2.99807722768445</v>
      </c>
      <c r="S1078" s="1" cm="1">
        <f t="array" ref="S1078">(K1078/$K$4)/SUMPRODUCT($F1078:$L1078/$F$4:$L$4)*100</f>
        <v>1.56637125444618</v>
      </c>
      <c r="T1078" s="1" cm="1">
        <f t="array" ref="T1078">(L1078/$L$4)/SUMPRODUCT($F1078:$L1078/$F$4:$L$4)*100</f>
        <v>0</v>
      </c>
      <c r="U1078" s="1">
        <f t="shared" si="353"/>
        <v>100</v>
      </c>
      <c r="V1078" s="1">
        <f t="shared" si="354"/>
        <v>4</v>
      </c>
      <c r="W1078" s="1">
        <f t="shared" si="355"/>
        <v>3.5</v>
      </c>
      <c r="X1078" s="1">
        <f t="shared" si="356"/>
        <v>1.96</v>
      </c>
      <c r="Y1078" s="1">
        <f t="shared" si="357"/>
        <v>0</v>
      </c>
      <c r="Z1078" s="1">
        <f t="shared" si="358"/>
        <v>0</v>
      </c>
      <c r="AA1078" s="1">
        <f t="shared" si="359"/>
        <v>0</v>
      </c>
      <c r="AB1078" s="1">
        <f t="shared" si="360"/>
        <v>0</v>
      </c>
      <c r="AC1078" s="1">
        <f t="shared" si="361"/>
        <v>0</v>
      </c>
      <c r="AD1078" s="1">
        <f t="shared" si="362"/>
        <v>0</v>
      </c>
      <c r="AE1078" s="1">
        <f t="shared" si="363"/>
        <v>0</v>
      </c>
      <c r="AF1078" s="1">
        <f t="shared" si="364"/>
        <v>0</v>
      </c>
      <c r="AG1078" s="1">
        <f t="shared" si="365"/>
        <v>0</v>
      </c>
      <c r="AH1078" s="7">
        <f t="shared" si="366"/>
        <v>0.0456444848213063</v>
      </c>
      <c r="AI1078" s="7" cm="1">
        <f t="array" ref="AI1078">SQRT(SUMPRODUCT(N1078:T1078/100,(1-($N$4:$T$4/(SUMPRODUCT(N1078:T1078,$N$4:$T$4)/100)))^2))</f>
        <v>0.0172703874740949</v>
      </c>
      <c r="AJ1078" s="7" cm="1">
        <f t="array" ref="AJ1078">SUMPRODUCT(N1078:T1078,$N$3:$T$3)/100</f>
        <v>1.90029980772277</v>
      </c>
      <c r="AK1078" s="7" cm="1">
        <f t="array" ref="AK1078">SUMPRODUCT(N1078:T1078/100,($N$3:$T$3-(SUMPRODUCT(N1078:T1078,$N$3:$T$3)/100))^2)</f>
        <v>2.90819255705286e-6</v>
      </c>
      <c r="AL1078" s="7" cm="1">
        <f t="array" ref="AL1078">SUMPRODUCT(N1078:T1078/100,($N$2:$T$2-(SUMPRODUCT(N1078:T1078,$N$2:$T$2)/100))^2)</f>
        <v>0.778007054822778</v>
      </c>
      <c r="AM1078" s="7" cm="1">
        <f t="array" ref="AM1078">SUMPRODUCT(N1078:T1078,$N$2:$T$2)/100</f>
        <v>10.8603732399119</v>
      </c>
      <c r="AN1078" s="1" cm="1">
        <f t="array" ref="AN1078">SUMPRODUCT(N1078:T1078,$N$1:$T$1)/100</f>
        <v>1100.88359207379</v>
      </c>
      <c r="AO1078" s="1" cm="1">
        <f t="array" ref="AO1078">-8.314*SUMPRODUCT((N1078:T1078/100)*LN(N1078:T1078/100+0.000000000001))</f>
        <v>1.78617874543697</v>
      </c>
      <c r="AP1078" s="1" cm="1">
        <f t="array" ref="AP1078">SUMPRODUCT((N1078:T1078/100)^2)</f>
        <v>0.911938647948981</v>
      </c>
      <c r="AQ1078" s="1" cm="1">
        <f t="array" ref="AQ1078">1/SUMPRODUCT((N1078:T1078/100)^2)</f>
        <v>1.09656499617499</v>
      </c>
      <c r="AR1078" s="1" t="s">
        <v>55</v>
      </c>
      <c r="AS1078" s="6">
        <f t="shared" si="367"/>
        <v>2</v>
      </c>
      <c r="AT1078" s="1">
        <v>949.85</v>
      </c>
      <c r="AU1078" s="1">
        <v>2</v>
      </c>
      <c r="AV1078" s="1">
        <v>75</v>
      </c>
      <c r="AW1078" s="1">
        <v>499.85</v>
      </c>
      <c r="AX1078" s="1">
        <v>1</v>
      </c>
      <c r="AY1078" s="5">
        <f t="shared" si="368"/>
        <v>374.8875</v>
      </c>
      <c r="AZ1078" s="1">
        <f t="shared" si="369"/>
        <v>0.75</v>
      </c>
      <c r="BA1078" s="1">
        <f t="shared" si="370"/>
        <v>499.85</v>
      </c>
      <c r="BB1078" s="1">
        <f t="shared" si="371"/>
        <v>450</v>
      </c>
      <c r="BC1078" s="1" t="s">
        <v>56</v>
      </c>
      <c r="BD1078" s="1">
        <v>125</v>
      </c>
      <c r="BE1078" s="1" t="s">
        <v>52</v>
      </c>
      <c r="BF1078" s="1" t="s">
        <v>52</v>
      </c>
      <c r="BG1078" s="1">
        <v>27</v>
      </c>
      <c r="BH1078" s="1">
        <f t="shared" si="372"/>
        <v>-1.11675356451223</v>
      </c>
      <c r="BI1078" s="1">
        <f t="shared" si="373"/>
        <v>1.14067445902436</v>
      </c>
    </row>
    <row r="1079" spans="1:61">
      <c r="A1079" s="1">
        <v>5</v>
      </c>
      <c r="B1079" s="1" t="s">
        <v>53</v>
      </c>
      <c r="C1079" s="1" t="str">
        <f>_xlfn.XLOOKUP(A1079,All!$A:$A,All!$C:$C,"")</f>
        <v>Cu-Ni-Si</v>
      </c>
      <c r="D1079" s="1">
        <v>0</v>
      </c>
      <c r="E1079" s="1" t="s">
        <v>1344</v>
      </c>
      <c r="F1079" s="1">
        <f t="shared" si="352"/>
        <v>95.935</v>
      </c>
      <c r="G1079" s="1">
        <v>0</v>
      </c>
      <c r="H1079" s="1">
        <v>0</v>
      </c>
      <c r="I1079" s="1">
        <v>0</v>
      </c>
      <c r="J1079" s="1">
        <v>3.3</v>
      </c>
      <c r="K1079" s="1">
        <v>0.765</v>
      </c>
      <c r="L1079" s="1">
        <v>0</v>
      </c>
      <c r="M1079" s="1" t="s">
        <v>1345</v>
      </c>
      <c r="N1079" s="1" cm="1">
        <f t="array" ref="N1079">(F1079/$F$4)/SUMPRODUCT($F1079:$L1079/$F$4:$L$4)*100</f>
        <v>94.7611259732344</v>
      </c>
      <c r="O1079" s="1" cm="1">
        <f t="array" ref="O1079">(G1079/$G$4)/SUMPRODUCT($F1079:$L1079/$F$4:$L$4)*100</f>
        <v>0</v>
      </c>
      <c r="P1079" s="1" cm="1">
        <f t="array" ref="P1079">(H1079/$H$4)/SUMPRODUCT($F1079:$L1079/$F$4:$L$4)*100</f>
        <v>0</v>
      </c>
      <c r="Q1079" s="1" cm="1">
        <f t="array" ref="Q1079">(I1079/$I$4)/SUMPRODUCT($F1079:$L1079/$F$4:$L$4)*100</f>
        <v>0</v>
      </c>
      <c r="R1079" s="1" cm="1">
        <f t="array" ref="R1079">(J1079/$J$4)/SUMPRODUCT($F1079:$L1079/$F$4:$L$4)*100</f>
        <v>3.52914077585296</v>
      </c>
      <c r="S1079" s="1" cm="1">
        <f t="array" ref="S1079">(K1079/$K$4)/SUMPRODUCT($F1079:$L1079/$F$4:$L$4)*100</f>
        <v>1.70973325091266</v>
      </c>
      <c r="T1079" s="1" cm="1">
        <f t="array" ref="T1079">(L1079/$L$4)/SUMPRODUCT($F1079:$L1079/$F$4:$L$4)*100</f>
        <v>0</v>
      </c>
      <c r="U1079" s="1">
        <f t="shared" si="353"/>
        <v>100</v>
      </c>
      <c r="V1079" s="1">
        <f t="shared" si="354"/>
        <v>4.31372549019608</v>
      </c>
      <c r="W1079" s="1">
        <f t="shared" si="355"/>
        <v>4.065</v>
      </c>
      <c r="X1079" s="1">
        <f t="shared" si="356"/>
        <v>2.5245</v>
      </c>
      <c r="Y1079" s="1">
        <f t="shared" si="357"/>
        <v>0</v>
      </c>
      <c r="Z1079" s="1">
        <f t="shared" si="358"/>
        <v>0</v>
      </c>
      <c r="AA1079" s="1">
        <f t="shared" si="359"/>
        <v>0</v>
      </c>
      <c r="AB1079" s="1">
        <f t="shared" si="360"/>
        <v>0</v>
      </c>
      <c r="AC1079" s="1">
        <f t="shared" si="361"/>
        <v>0</v>
      </c>
      <c r="AD1079" s="1">
        <f t="shared" si="362"/>
        <v>0</v>
      </c>
      <c r="AE1079" s="1">
        <f t="shared" si="363"/>
        <v>0</v>
      </c>
      <c r="AF1079" s="1">
        <f t="shared" si="364"/>
        <v>0</v>
      </c>
      <c r="AG1079" s="1">
        <f t="shared" si="365"/>
        <v>0</v>
      </c>
      <c r="AH1079" s="7">
        <f t="shared" si="366"/>
        <v>0.0523887402676561</v>
      </c>
      <c r="AI1079" s="7" cm="1">
        <f t="array" ref="AI1079">SQRT(SUMPRODUCT(N1079:T1079/100,(1-($N$4:$T$4/(SUMPRODUCT(N1079:T1079,$N$4:$T$4)/100)))^2))</f>
        <v>0.0180794750782352</v>
      </c>
      <c r="AJ1079" s="7" cm="1">
        <f t="array" ref="AJ1079">SUMPRODUCT(N1079:T1079,$N$3:$T$3)/100</f>
        <v>1.90035291407759</v>
      </c>
      <c r="AK1079" s="7" cm="1">
        <f t="array" ref="AK1079">SUMPRODUCT(N1079:T1079/100,($N$3:$T$3-(SUMPRODUCT(N1079:T1079,$N$3:$T$3)/100))^2)</f>
        <v>3.40459242969508e-6</v>
      </c>
      <c r="AL1079" s="7" cm="1">
        <f t="array" ref="AL1079">SUMPRODUCT(N1079:T1079/100,($N$2:$T$2-(SUMPRODUCT(N1079:T1079,$N$2:$T$2)/100))^2)</f>
        <v>0.849044152012419</v>
      </c>
      <c r="AM1079" s="7" cm="1">
        <f t="array" ref="AM1079">SUMPRODUCT(N1079:T1079,$N$2:$T$2)/100</f>
        <v>10.8450272646776</v>
      </c>
      <c r="AN1079" s="1" cm="1">
        <f t="array" ref="AN1079">SUMPRODUCT(N1079:T1079,$N$1:$T$1)/100</f>
        <v>1103.32275098746</v>
      </c>
      <c r="AO1079" s="1" cm="1">
        <f t="array" ref="AO1079">-8.314*SUMPRODUCT((N1079:T1079/100)*LN(N1079:T1079/100+0.000000000001))</f>
        <v>1.98352567017513</v>
      </c>
      <c r="AP1079" s="1" cm="1">
        <f t="array" ref="AP1079">SUMPRODUCT((N1079:T1079/100)^2)</f>
        <v>0.899504901812026</v>
      </c>
      <c r="AQ1079" s="1" cm="1">
        <f t="array" ref="AQ1079">1/SUMPRODUCT((N1079:T1079/100)^2)</f>
        <v>1.11172267987148</v>
      </c>
      <c r="AR1079" s="1" t="s">
        <v>54</v>
      </c>
      <c r="AS1079" s="6">
        <f t="shared" si="367"/>
        <v>0</v>
      </c>
      <c r="AT1079" s="1">
        <v>899.85</v>
      </c>
      <c r="AU1079" s="1">
        <v>1</v>
      </c>
      <c r="AV1079" s="1">
        <v>0</v>
      </c>
      <c r="AW1079" s="1">
        <v>449.85</v>
      </c>
      <c r="AX1079" s="1">
        <v>0.25</v>
      </c>
      <c r="AY1079" s="5">
        <f t="shared" si="368"/>
        <v>0</v>
      </c>
      <c r="AZ1079" s="1">
        <f t="shared" si="369"/>
        <v>0</v>
      </c>
      <c r="BA1079" s="1">
        <f t="shared" si="370"/>
        <v>112.4625</v>
      </c>
      <c r="BB1079" s="1">
        <f t="shared" si="371"/>
        <v>450</v>
      </c>
      <c r="BC1079" s="1" t="s">
        <v>51</v>
      </c>
      <c r="BD1079" s="1">
        <v>137</v>
      </c>
      <c r="BE1079" s="1" t="s">
        <v>52</v>
      </c>
      <c r="BF1079" s="1" t="s">
        <v>52</v>
      </c>
      <c r="BG1079" s="1">
        <v>27</v>
      </c>
      <c r="BH1079" s="1">
        <f t="shared" si="372"/>
        <v>-0.962422463809453</v>
      </c>
      <c r="BI1079" s="1">
        <f t="shared" si="373"/>
        <v>1.11514676750688</v>
      </c>
    </row>
    <row r="1080" spans="1:61">
      <c r="A1080" s="1">
        <v>137</v>
      </c>
      <c r="B1080" s="1" t="s">
        <v>53</v>
      </c>
      <c r="C1080" s="1" t="str">
        <f>_xlfn.XLOOKUP(A1080,All!$A:$A,All!$C:$C,"")</f>
        <v>Cu-Ni-Si</v>
      </c>
      <c r="D1080" s="1">
        <v>0</v>
      </c>
      <c r="E1080" s="1" t="s">
        <v>1344</v>
      </c>
      <c r="F1080" s="1">
        <f t="shared" si="352"/>
        <v>95.725</v>
      </c>
      <c r="G1080" s="1">
        <v>0</v>
      </c>
      <c r="H1080" s="1">
        <v>0</v>
      </c>
      <c r="I1080" s="1">
        <v>0</v>
      </c>
      <c r="J1080" s="1">
        <v>3.3</v>
      </c>
      <c r="K1080" s="1">
        <v>0.975</v>
      </c>
      <c r="L1080" s="1">
        <v>0</v>
      </c>
      <c r="M1080" s="1" t="s">
        <v>1345</v>
      </c>
      <c r="N1080" s="1" cm="1">
        <f t="array" ref="N1080">(F1080/$F$4)/SUMPRODUCT($F1080:$L1080/$F$4:$L$4)*100</f>
        <v>94.3066986527894</v>
      </c>
      <c r="O1080" s="1" cm="1">
        <f t="array" ref="O1080">(G1080/$G$4)/SUMPRODUCT($F1080:$L1080/$F$4:$L$4)*100</f>
        <v>0</v>
      </c>
      <c r="P1080" s="1" cm="1">
        <f t="array" ref="P1080">(H1080/$H$4)/SUMPRODUCT($F1080:$L1080/$F$4:$L$4)*100</f>
        <v>0</v>
      </c>
      <c r="Q1080" s="1" cm="1">
        <f t="array" ref="Q1080">(I1080/$I$4)/SUMPRODUCT($F1080:$L1080/$F$4:$L$4)*100</f>
        <v>0</v>
      </c>
      <c r="R1080" s="1" cm="1">
        <f t="array" ref="R1080">(J1080/$J$4)/SUMPRODUCT($F1080:$L1080/$F$4:$L$4)*100</f>
        <v>3.519921814496</v>
      </c>
      <c r="S1080" s="1" cm="1">
        <f t="array" ref="S1080">(K1080/$K$4)/SUMPRODUCT($F1080:$L1080/$F$4:$L$4)*100</f>
        <v>2.17337953271463</v>
      </c>
      <c r="T1080" s="1" cm="1">
        <f t="array" ref="T1080">(L1080/$L$4)/SUMPRODUCT($F1080:$L1080/$F$4:$L$4)*100</f>
        <v>0</v>
      </c>
      <c r="U1080" s="1">
        <f t="shared" si="353"/>
        <v>100</v>
      </c>
      <c r="V1080" s="1">
        <f t="shared" si="354"/>
        <v>3.38461538461538</v>
      </c>
      <c r="W1080" s="1">
        <f t="shared" si="355"/>
        <v>4.275</v>
      </c>
      <c r="X1080" s="1">
        <f t="shared" si="356"/>
        <v>3.2175</v>
      </c>
      <c r="Y1080" s="1">
        <f t="shared" si="357"/>
        <v>0</v>
      </c>
      <c r="Z1080" s="1">
        <f t="shared" si="358"/>
        <v>0</v>
      </c>
      <c r="AA1080" s="1">
        <f t="shared" si="359"/>
        <v>0</v>
      </c>
      <c r="AB1080" s="1">
        <f t="shared" si="360"/>
        <v>0</v>
      </c>
      <c r="AC1080" s="1">
        <f t="shared" si="361"/>
        <v>0</v>
      </c>
      <c r="AD1080" s="1">
        <f t="shared" si="362"/>
        <v>0</v>
      </c>
      <c r="AE1080" s="1">
        <f t="shared" si="363"/>
        <v>0</v>
      </c>
      <c r="AF1080" s="1">
        <f t="shared" si="364"/>
        <v>0</v>
      </c>
      <c r="AG1080" s="1">
        <f t="shared" si="365"/>
        <v>0</v>
      </c>
      <c r="AH1080" s="7">
        <f t="shared" si="366"/>
        <v>0.0569330134721064</v>
      </c>
      <c r="AI1080" s="7" cm="1">
        <f t="array" ref="AI1080">SQRT(SUMPRODUCT(N1080:T1080/100,(1-($N$4:$T$4/(SUMPRODUCT(N1080:T1080,$N$4:$T$4)/100)))^2))</f>
        <v>0.0201263801967742</v>
      </c>
      <c r="AJ1080" s="7" cm="1">
        <f t="array" ref="AJ1080">SUMPRODUCT(N1080:T1080,$N$3:$T$3)/100</f>
        <v>1.90035199218145</v>
      </c>
      <c r="AK1080" s="7" cm="1">
        <f t="array" ref="AK1080">SUMPRODUCT(N1080:T1080/100,($N$3:$T$3-(SUMPRODUCT(N1080:T1080,$N$3:$T$3)/100))^2)</f>
        <v>3.39602331869436e-6</v>
      </c>
      <c r="AL1080" s="7" cm="1">
        <f t="array" ref="AL1080">SUMPRODUCT(N1080:T1080/100,($N$2:$T$2-(SUMPRODUCT(N1080:T1080,$N$2:$T$2)/100))^2)</f>
        <v>1.06506049267059</v>
      </c>
      <c r="AM1080" s="7" cm="1">
        <f t="array" ref="AM1080">SUMPRODUCT(N1080:T1080,$N$2:$T$2)/100</f>
        <v>10.812664214565</v>
      </c>
      <c r="AN1080" s="1" cm="1">
        <f t="array" ref="AN1080">SUMPRODUCT(N1080:T1080,$N$1:$T$1)/100</f>
        <v>1104.81576392139</v>
      </c>
      <c r="AO1080" s="1" cm="1">
        <f t="array" ref="AO1080">-8.314*SUMPRODUCT((N1080:T1080/100)*LN(N1080:T1080/100+0.000000000001))</f>
        <v>2.13087186374694</v>
      </c>
      <c r="AP1080" s="1" cm="1">
        <f t="array" ref="AP1080">SUMPRODUCT((N1080:T1080/100)^2)</f>
        <v>0.891086683896141</v>
      </c>
      <c r="AQ1080" s="1" cm="1">
        <f t="array" ref="AQ1080">1/SUMPRODUCT((N1080:T1080/100)^2)</f>
        <v>1.1222252762522</v>
      </c>
      <c r="AR1080" s="1" t="s">
        <v>54</v>
      </c>
      <c r="AS1080" s="6">
        <f t="shared" si="367"/>
        <v>0</v>
      </c>
      <c r="AT1080" s="1">
        <v>899.85</v>
      </c>
      <c r="AU1080" s="1">
        <v>1</v>
      </c>
      <c r="AV1080" s="1">
        <v>0</v>
      </c>
      <c r="AW1080" s="1">
        <v>499.85</v>
      </c>
      <c r="AX1080" s="1">
        <v>8</v>
      </c>
      <c r="AY1080" s="5">
        <f t="shared" si="368"/>
        <v>0</v>
      </c>
      <c r="AZ1080" s="1">
        <f t="shared" si="369"/>
        <v>0</v>
      </c>
      <c r="BA1080" s="1">
        <f t="shared" si="370"/>
        <v>3998.8</v>
      </c>
      <c r="BB1080" s="1">
        <f t="shared" si="371"/>
        <v>400</v>
      </c>
      <c r="BC1080" s="1" t="s">
        <v>51</v>
      </c>
      <c r="BD1080" s="1">
        <v>178</v>
      </c>
      <c r="BE1080" s="1" t="s">
        <v>52</v>
      </c>
      <c r="BF1080" s="1" t="s">
        <v>52</v>
      </c>
      <c r="BG1080" s="1">
        <v>27</v>
      </c>
      <c r="BH1080" s="1">
        <f t="shared" si="372"/>
        <v>-0.435124536408283</v>
      </c>
      <c r="BI1080" s="1">
        <f t="shared" si="373"/>
        <v>1.03307658025924</v>
      </c>
    </row>
    <row r="1081" spans="1:61">
      <c r="A1081" s="1">
        <v>52</v>
      </c>
      <c r="B1081" s="1" t="s">
        <v>60</v>
      </c>
      <c r="C1081" s="1" t="str">
        <f>_xlfn.XLOOKUP(A1081,All!$A:$A,All!$C:$C,"")</f>
        <v>Cu-Ni-Si</v>
      </c>
      <c r="D1081" s="1">
        <v>0</v>
      </c>
      <c r="E1081" s="1" t="s">
        <v>1344</v>
      </c>
      <c r="F1081" s="1">
        <f t="shared" si="352"/>
        <v>94.93</v>
      </c>
      <c r="G1081" s="1">
        <v>0</v>
      </c>
      <c r="H1081" s="1">
        <v>0</v>
      </c>
      <c r="I1081" s="1">
        <v>0</v>
      </c>
      <c r="J1081" s="1">
        <v>4.1</v>
      </c>
      <c r="K1081" s="1">
        <v>0.97</v>
      </c>
      <c r="L1081" s="1">
        <v>0</v>
      </c>
      <c r="M1081" s="1" t="s">
        <v>1345</v>
      </c>
      <c r="N1081" s="1" cm="1">
        <f t="array" ref="N1081">(F1081/$F$4)/SUMPRODUCT($F1081:$L1081/$F$4:$L$4)*100</f>
        <v>93.4683800619352</v>
      </c>
      <c r="O1081" s="1" cm="1">
        <f t="array" ref="O1081">(G1081/$G$4)/SUMPRODUCT($F1081:$L1081/$F$4:$L$4)*100</f>
        <v>0</v>
      </c>
      <c r="P1081" s="1" cm="1">
        <f t="array" ref="P1081">(H1081/$H$4)/SUMPRODUCT($F1081:$L1081/$F$4:$L$4)*100</f>
        <v>0</v>
      </c>
      <c r="Q1081" s="1" cm="1">
        <f t="array" ref="Q1081">(I1081/$I$4)/SUMPRODUCT($F1081:$L1081/$F$4:$L$4)*100</f>
        <v>0</v>
      </c>
      <c r="R1081" s="1" cm="1">
        <f t="array" ref="R1081">(J1081/$J$4)/SUMPRODUCT($F1081:$L1081/$F$4:$L$4)*100</f>
        <v>4.37065978190263</v>
      </c>
      <c r="S1081" s="1" cm="1">
        <f t="array" ref="S1081">(K1081/$K$4)/SUMPRODUCT($F1081:$L1081/$F$4:$L$4)*100</f>
        <v>2.16096015616213</v>
      </c>
      <c r="T1081" s="1" cm="1">
        <f t="array" ref="T1081">(L1081/$L$4)/SUMPRODUCT($F1081:$L1081/$F$4:$L$4)*100</f>
        <v>0</v>
      </c>
      <c r="U1081" s="1">
        <f t="shared" si="353"/>
        <v>100</v>
      </c>
      <c r="V1081" s="1">
        <f t="shared" si="354"/>
        <v>4.22680412371134</v>
      </c>
      <c r="W1081" s="1">
        <f t="shared" si="355"/>
        <v>5.07</v>
      </c>
      <c r="X1081" s="1">
        <f t="shared" si="356"/>
        <v>3.977</v>
      </c>
      <c r="Y1081" s="1">
        <f t="shared" si="357"/>
        <v>0</v>
      </c>
      <c r="Z1081" s="1">
        <f t="shared" si="358"/>
        <v>0</v>
      </c>
      <c r="AA1081" s="1">
        <f t="shared" si="359"/>
        <v>0</v>
      </c>
      <c r="AB1081" s="1">
        <f t="shared" si="360"/>
        <v>0</v>
      </c>
      <c r="AC1081" s="1">
        <f t="shared" si="361"/>
        <v>0</v>
      </c>
      <c r="AD1081" s="1">
        <f t="shared" si="362"/>
        <v>0</v>
      </c>
      <c r="AE1081" s="1">
        <f t="shared" si="363"/>
        <v>0</v>
      </c>
      <c r="AF1081" s="1">
        <f t="shared" si="364"/>
        <v>0</v>
      </c>
      <c r="AG1081" s="1">
        <f t="shared" si="365"/>
        <v>0</v>
      </c>
      <c r="AH1081" s="7">
        <f t="shared" si="366"/>
        <v>0.0653161993806475</v>
      </c>
      <c r="AI1081" s="7" cm="1">
        <f t="array" ref="AI1081">SQRT(SUMPRODUCT(N1081:T1081/100,(1-($N$4:$T$4/(SUMPRODUCT(N1081:T1081,$N$4:$T$4)/100)))^2))</f>
        <v>0.0202330357678209</v>
      </c>
      <c r="AJ1081" s="7" cm="1">
        <f t="array" ref="AJ1081">SUMPRODUCT(N1081:T1081,$N$3:$T$3)/100</f>
        <v>1.90043706597819</v>
      </c>
      <c r="AK1081" s="7" cm="1">
        <f t="array" ref="AK1081">SUMPRODUCT(N1081:T1081/100,($N$3:$T$3-(SUMPRODUCT(N1081:T1081,$N$3:$T$3)/100))^2)</f>
        <v>4.17963311261123e-6</v>
      </c>
      <c r="AL1081" s="7" cm="1">
        <f t="array" ref="AL1081">SUMPRODUCT(N1081:T1081/100,($N$2:$T$2-(SUMPRODUCT(N1081:T1081,$N$2:$T$2)/100))^2)</f>
        <v>1.06456228823984</v>
      </c>
      <c r="AM1081" s="7" cm="1">
        <f t="array" ref="AM1081">SUMPRODUCT(N1081:T1081,$N$2:$T$2)/100</f>
        <v>10.8050261912496</v>
      </c>
      <c r="AN1081" s="1" cm="1">
        <f t="array" ref="AN1081">SUMPRODUCT(N1081:T1081,$N$1:$T$1)/100</f>
        <v>1107.92582026258</v>
      </c>
      <c r="AO1081" s="1" cm="1">
        <f t="array" ref="AO1081">-8.314*SUMPRODUCT((N1081:T1081/100)*LN(N1081:T1081/100+0.000000000001))</f>
        <v>2.35130297529331</v>
      </c>
      <c r="AP1081" s="1" cm="1">
        <f t="array" ref="AP1081">SUMPRODUCT((N1081:T1081/100)^2)</f>
        <v>0.876011048712804</v>
      </c>
      <c r="AQ1081" s="1" cm="1">
        <f t="array" ref="AQ1081">1/SUMPRODUCT((N1081:T1081/100)^2)</f>
        <v>1.14153811355391</v>
      </c>
      <c r="AR1081" s="1" t="s">
        <v>54</v>
      </c>
      <c r="AS1081" s="6">
        <f t="shared" si="367"/>
        <v>0</v>
      </c>
      <c r="AT1081" s="1">
        <v>899.85</v>
      </c>
      <c r="AU1081" s="1">
        <v>3</v>
      </c>
      <c r="AV1081" s="1">
        <v>0</v>
      </c>
      <c r="AW1081" s="1">
        <v>449.85</v>
      </c>
      <c r="AX1081" s="1">
        <v>1</v>
      </c>
      <c r="AY1081" s="5">
        <f t="shared" si="368"/>
        <v>0</v>
      </c>
      <c r="AZ1081" s="1">
        <f t="shared" si="369"/>
        <v>0</v>
      </c>
      <c r="BA1081" s="1">
        <f t="shared" si="370"/>
        <v>449.85</v>
      </c>
      <c r="BB1081" s="1">
        <f t="shared" si="371"/>
        <v>450</v>
      </c>
      <c r="BC1081" s="1" t="s">
        <v>51</v>
      </c>
      <c r="BD1081" s="1">
        <v>216</v>
      </c>
      <c r="BE1081" s="1" t="s">
        <v>52</v>
      </c>
      <c r="BF1081" s="1" t="s">
        <v>52</v>
      </c>
      <c r="BG1081" s="1">
        <v>27</v>
      </c>
      <c r="BH1081" s="1">
        <f t="shared" si="372"/>
        <v>0.0535906158171918</v>
      </c>
      <c r="BI1081" s="1">
        <f t="shared" si="373"/>
        <v>0.965447930384461</v>
      </c>
    </row>
    <row r="1082" spans="1:61">
      <c r="A1082" s="1">
        <v>106</v>
      </c>
      <c r="B1082" s="1" t="s">
        <v>53</v>
      </c>
      <c r="C1082" s="1" t="str">
        <f>_xlfn.XLOOKUP(A1082,All!$A:$A,All!$C:$C,"")</f>
        <v>Cu-Ni-Si</v>
      </c>
      <c r="D1082" s="1">
        <v>0</v>
      </c>
      <c r="E1082" s="1" t="s">
        <v>1344</v>
      </c>
      <c r="F1082" s="1">
        <f t="shared" si="352"/>
        <v>95.725</v>
      </c>
      <c r="G1082" s="1">
        <v>0</v>
      </c>
      <c r="H1082" s="1">
        <v>0</v>
      </c>
      <c r="I1082" s="1">
        <v>0</v>
      </c>
      <c r="J1082" s="1">
        <v>3.3</v>
      </c>
      <c r="K1082" s="1">
        <v>0.975</v>
      </c>
      <c r="L1082" s="1">
        <v>0</v>
      </c>
      <c r="M1082" s="1" t="s">
        <v>1345</v>
      </c>
      <c r="N1082" s="1" cm="1">
        <f t="array" ref="N1082">(F1082/$F$4)/SUMPRODUCT($F1082:$L1082/$F$4:$L$4)*100</f>
        <v>94.3066986527894</v>
      </c>
      <c r="O1082" s="1" cm="1">
        <f t="array" ref="O1082">(G1082/$G$4)/SUMPRODUCT($F1082:$L1082/$F$4:$L$4)*100</f>
        <v>0</v>
      </c>
      <c r="P1082" s="1" cm="1">
        <f t="array" ref="P1082">(H1082/$H$4)/SUMPRODUCT($F1082:$L1082/$F$4:$L$4)*100</f>
        <v>0</v>
      </c>
      <c r="Q1082" s="1" cm="1">
        <f t="array" ref="Q1082">(I1082/$I$4)/SUMPRODUCT($F1082:$L1082/$F$4:$L$4)*100</f>
        <v>0</v>
      </c>
      <c r="R1082" s="1" cm="1">
        <f t="array" ref="R1082">(J1082/$J$4)/SUMPRODUCT($F1082:$L1082/$F$4:$L$4)*100</f>
        <v>3.519921814496</v>
      </c>
      <c r="S1082" s="1" cm="1">
        <f t="array" ref="S1082">(K1082/$K$4)/SUMPRODUCT($F1082:$L1082/$F$4:$L$4)*100</f>
        <v>2.17337953271463</v>
      </c>
      <c r="T1082" s="1" cm="1">
        <f t="array" ref="T1082">(L1082/$L$4)/SUMPRODUCT($F1082:$L1082/$F$4:$L$4)*100</f>
        <v>0</v>
      </c>
      <c r="U1082" s="1">
        <f t="shared" si="353"/>
        <v>100</v>
      </c>
      <c r="V1082" s="1">
        <f t="shared" si="354"/>
        <v>3.38461538461538</v>
      </c>
      <c r="W1082" s="1">
        <f t="shared" si="355"/>
        <v>4.275</v>
      </c>
      <c r="X1082" s="1">
        <f t="shared" si="356"/>
        <v>3.2175</v>
      </c>
      <c r="Y1082" s="1">
        <f t="shared" si="357"/>
        <v>0</v>
      </c>
      <c r="Z1082" s="1">
        <f t="shared" si="358"/>
        <v>0</v>
      </c>
      <c r="AA1082" s="1">
        <f t="shared" si="359"/>
        <v>0</v>
      </c>
      <c r="AB1082" s="1">
        <f t="shared" si="360"/>
        <v>0</v>
      </c>
      <c r="AC1082" s="1">
        <f t="shared" si="361"/>
        <v>0</v>
      </c>
      <c r="AD1082" s="1">
        <f t="shared" si="362"/>
        <v>0</v>
      </c>
      <c r="AE1082" s="1">
        <f t="shared" si="363"/>
        <v>0</v>
      </c>
      <c r="AF1082" s="1">
        <f t="shared" si="364"/>
        <v>0</v>
      </c>
      <c r="AG1082" s="1">
        <f t="shared" si="365"/>
        <v>0</v>
      </c>
      <c r="AH1082" s="7">
        <f t="shared" si="366"/>
        <v>0.0569330134721064</v>
      </c>
      <c r="AI1082" s="7" cm="1">
        <f t="array" ref="AI1082">SQRT(SUMPRODUCT(N1082:T1082/100,(1-($N$4:$T$4/(SUMPRODUCT(N1082:T1082,$N$4:$T$4)/100)))^2))</f>
        <v>0.0201263801967742</v>
      </c>
      <c r="AJ1082" s="7" cm="1">
        <f t="array" ref="AJ1082">SUMPRODUCT(N1082:T1082,$N$3:$T$3)/100</f>
        <v>1.90035199218145</v>
      </c>
      <c r="AK1082" s="7" cm="1">
        <f t="array" ref="AK1082">SUMPRODUCT(N1082:T1082/100,($N$3:$T$3-(SUMPRODUCT(N1082:T1082,$N$3:$T$3)/100))^2)</f>
        <v>3.39602331869436e-6</v>
      </c>
      <c r="AL1082" s="7" cm="1">
        <f t="array" ref="AL1082">SUMPRODUCT(N1082:T1082/100,($N$2:$T$2-(SUMPRODUCT(N1082:T1082,$N$2:$T$2)/100))^2)</f>
        <v>1.06506049267059</v>
      </c>
      <c r="AM1082" s="7" cm="1">
        <f t="array" ref="AM1082">SUMPRODUCT(N1082:T1082,$N$2:$T$2)/100</f>
        <v>10.812664214565</v>
      </c>
      <c r="AN1082" s="1" cm="1">
        <f t="array" ref="AN1082">SUMPRODUCT(N1082:T1082,$N$1:$T$1)/100</f>
        <v>1104.81576392139</v>
      </c>
      <c r="AO1082" s="1" cm="1">
        <f t="array" ref="AO1082">-8.314*SUMPRODUCT((N1082:T1082/100)*LN(N1082:T1082/100+0.000000000001))</f>
        <v>2.13087186374694</v>
      </c>
      <c r="AP1082" s="1" cm="1">
        <f t="array" ref="AP1082">SUMPRODUCT((N1082:T1082/100)^2)</f>
        <v>0.891086683896141</v>
      </c>
      <c r="AQ1082" s="1" cm="1">
        <f t="array" ref="AQ1082">1/SUMPRODUCT((N1082:T1082/100)^2)</f>
        <v>1.1222252762522</v>
      </c>
      <c r="AR1082" s="1" t="s">
        <v>54</v>
      </c>
      <c r="AS1082" s="6">
        <f t="shared" si="367"/>
        <v>0</v>
      </c>
      <c r="AT1082" s="1">
        <v>899.85</v>
      </c>
      <c r="AU1082" s="1">
        <v>1</v>
      </c>
      <c r="AV1082" s="1">
        <v>0</v>
      </c>
      <c r="AW1082" s="1">
        <v>499.85</v>
      </c>
      <c r="AX1082" s="1">
        <v>4</v>
      </c>
      <c r="AY1082" s="5">
        <f t="shared" si="368"/>
        <v>0</v>
      </c>
      <c r="AZ1082" s="1">
        <f t="shared" si="369"/>
        <v>0</v>
      </c>
      <c r="BA1082" s="1">
        <f t="shared" si="370"/>
        <v>1999.4</v>
      </c>
      <c r="BB1082" s="1">
        <f t="shared" si="371"/>
        <v>400</v>
      </c>
      <c r="BC1082" s="1" t="s">
        <v>51</v>
      </c>
      <c r="BD1082" s="1">
        <v>218</v>
      </c>
      <c r="BE1082" s="1" t="s">
        <v>52</v>
      </c>
      <c r="BF1082" s="1" t="s">
        <v>52</v>
      </c>
      <c r="BG1082" s="1">
        <v>27</v>
      </c>
      <c r="BH1082" s="1">
        <f t="shared" si="372"/>
        <v>0.079312465934322</v>
      </c>
      <c r="BI1082" s="1">
        <f t="shared" si="373"/>
        <v>0.962148070655844</v>
      </c>
    </row>
    <row r="1083" spans="1:61">
      <c r="A1083" s="1">
        <v>129</v>
      </c>
      <c r="B1083" s="1" t="s">
        <v>62</v>
      </c>
      <c r="C1083" s="1" t="str">
        <f>_xlfn.XLOOKUP(A1083,All!$A:$A,All!$C:$C,"")</f>
        <v>Cu-Ni-Si</v>
      </c>
      <c r="D1083" s="1">
        <v>0</v>
      </c>
      <c r="E1083" s="1" t="s">
        <v>1344</v>
      </c>
      <c r="F1083" s="1">
        <f t="shared" si="352"/>
        <v>96.45</v>
      </c>
      <c r="G1083" s="1">
        <v>0</v>
      </c>
      <c r="H1083" s="1">
        <v>0</v>
      </c>
      <c r="I1083" s="1">
        <v>0</v>
      </c>
      <c r="J1083" s="1">
        <v>2.9</v>
      </c>
      <c r="K1083" s="1">
        <v>0.65</v>
      </c>
      <c r="L1083" s="1">
        <v>0</v>
      </c>
      <c r="M1083" s="1" t="s">
        <v>1345</v>
      </c>
      <c r="N1083" s="1" cm="1">
        <f t="array" ref="N1083">(F1083/$F$4)/SUMPRODUCT($F1083:$L1083/$F$4:$L$4)*100</f>
        <v>95.4378856826473</v>
      </c>
      <c r="O1083" s="1" cm="1">
        <f t="array" ref="O1083">(G1083/$G$4)/SUMPRODUCT($F1083:$L1083/$F$4:$L$4)*100</f>
        <v>0</v>
      </c>
      <c r="P1083" s="1" cm="1">
        <f t="array" ref="P1083">(H1083/$H$4)/SUMPRODUCT($F1083:$L1083/$F$4:$L$4)*100</f>
        <v>0</v>
      </c>
      <c r="Q1083" s="1" cm="1">
        <f t="array" ref="Q1083">(I1083/$I$4)/SUMPRODUCT($F1083:$L1083/$F$4:$L$4)*100</f>
        <v>0</v>
      </c>
      <c r="R1083" s="1" cm="1">
        <f t="array" ref="R1083">(J1083/$J$4)/SUMPRODUCT($F1083:$L1083/$F$4:$L$4)*100</f>
        <v>3.10683712041377</v>
      </c>
      <c r="S1083" s="1" cm="1">
        <f t="array" ref="S1083">(K1083/$K$4)/SUMPRODUCT($F1083:$L1083/$F$4:$L$4)*100</f>
        <v>1.45527719693897</v>
      </c>
      <c r="T1083" s="1" cm="1">
        <f t="array" ref="T1083">(L1083/$L$4)/SUMPRODUCT($F1083:$L1083/$F$4:$L$4)*100</f>
        <v>0</v>
      </c>
      <c r="U1083" s="1">
        <f t="shared" si="353"/>
        <v>100</v>
      </c>
      <c r="V1083" s="1">
        <f t="shared" si="354"/>
        <v>4.46153846153846</v>
      </c>
      <c r="W1083" s="1">
        <f t="shared" si="355"/>
        <v>3.55</v>
      </c>
      <c r="X1083" s="1">
        <f t="shared" si="356"/>
        <v>1.885</v>
      </c>
      <c r="Y1083" s="1">
        <f t="shared" si="357"/>
        <v>0</v>
      </c>
      <c r="Z1083" s="1">
        <f t="shared" si="358"/>
        <v>0</v>
      </c>
      <c r="AA1083" s="1">
        <f t="shared" si="359"/>
        <v>0</v>
      </c>
      <c r="AB1083" s="1">
        <f t="shared" si="360"/>
        <v>0</v>
      </c>
      <c r="AC1083" s="1">
        <f t="shared" si="361"/>
        <v>0</v>
      </c>
      <c r="AD1083" s="1">
        <f t="shared" si="362"/>
        <v>0</v>
      </c>
      <c r="AE1083" s="1">
        <f t="shared" si="363"/>
        <v>0</v>
      </c>
      <c r="AF1083" s="1">
        <f t="shared" si="364"/>
        <v>0</v>
      </c>
      <c r="AG1083" s="1">
        <f t="shared" si="365"/>
        <v>0</v>
      </c>
      <c r="AH1083" s="7">
        <f t="shared" si="366"/>
        <v>0.0456211431735274</v>
      </c>
      <c r="AI1083" s="7" cm="1">
        <f t="array" ref="AI1083">SQRT(SUMPRODUCT(N1083:T1083/100,(1-($N$4:$T$4/(SUMPRODUCT(N1083:T1083,$N$4:$T$4)/100)))^2))</f>
        <v>0.0167401490643134</v>
      </c>
      <c r="AJ1083" s="7" cm="1">
        <f t="array" ref="AJ1083">SUMPRODUCT(N1083:T1083,$N$3:$T$3)/100</f>
        <v>1.90031068371204</v>
      </c>
      <c r="AK1083" s="7" cm="1">
        <f t="array" ref="AK1083">SUMPRODUCT(N1083:T1083/100,($N$3:$T$3-(SUMPRODUCT(N1083:T1083,$N$3:$T$3)/100))^2)</f>
        <v>3.01031275148597e-6</v>
      </c>
      <c r="AL1083" s="7" cm="1">
        <f t="array" ref="AL1083">SUMPRODUCT(N1083:T1083/100,($N$2:$T$2-(SUMPRODUCT(N1083:T1083,$N$2:$T$2)/100))^2)</f>
        <v>0.726481745684975</v>
      </c>
      <c r="AM1083" s="7" cm="1">
        <f t="array" ref="AM1083">SUMPRODUCT(N1083:T1083,$N$2:$T$2)/100</f>
        <v>10.8670622250101</v>
      </c>
      <c r="AN1083" s="1" cm="1">
        <f t="array" ref="AN1083">SUMPRODUCT(N1083:T1083,$N$1:$T$1)/100</f>
        <v>1100.92049535787</v>
      </c>
      <c r="AO1083" s="1" cm="1">
        <f t="array" ref="AO1083">-8.314*SUMPRODUCT((N1083:T1083/100)*LN(N1083:T1083/100+0.000000000001))</f>
        <v>1.77901322495996</v>
      </c>
      <c r="AP1083" s="1" cm="1">
        <f t="array" ref="AP1083">SUMPRODUCT((N1083:T1083/100)^2)</f>
        <v>0.912016029218676</v>
      </c>
      <c r="AQ1083" s="1" cm="1">
        <f t="array" ref="AQ1083">1/SUMPRODUCT((N1083:T1083/100)^2)</f>
        <v>1.09647195659127</v>
      </c>
      <c r="AR1083" s="1" t="s">
        <v>50</v>
      </c>
      <c r="AS1083" s="6">
        <f t="shared" si="367"/>
        <v>1</v>
      </c>
      <c r="AT1083" s="1">
        <v>899.85</v>
      </c>
      <c r="AU1083" s="1">
        <v>27.77</v>
      </c>
      <c r="AV1083" s="1">
        <v>50</v>
      </c>
      <c r="AW1083" s="1">
        <v>446.85</v>
      </c>
      <c r="AX1083" s="1">
        <v>5.56</v>
      </c>
      <c r="AY1083" s="5">
        <f t="shared" si="368"/>
        <v>223.425</v>
      </c>
      <c r="AZ1083" s="1">
        <f t="shared" si="369"/>
        <v>2.78</v>
      </c>
      <c r="BA1083" s="1">
        <f t="shared" si="370"/>
        <v>2484.486</v>
      </c>
      <c r="BB1083" s="1">
        <f t="shared" si="371"/>
        <v>453</v>
      </c>
      <c r="BC1083" s="1" t="s">
        <v>51</v>
      </c>
      <c r="BD1083" s="1">
        <v>300</v>
      </c>
      <c r="BE1083" s="1" t="s">
        <v>52</v>
      </c>
      <c r="BF1083" s="1" t="s">
        <v>52</v>
      </c>
      <c r="BG1083" s="1">
        <v>27</v>
      </c>
      <c r="BH1083" s="1">
        <f t="shared" si="372"/>
        <v>1.13390832073666</v>
      </c>
      <c r="BI1083" s="1">
        <f t="shared" si="373"/>
        <v>0.854253259929068</v>
      </c>
    </row>
    <row r="1084" spans="1:61">
      <c r="A1084" s="1">
        <v>212</v>
      </c>
      <c r="B1084" s="1" t="s">
        <v>65</v>
      </c>
      <c r="C1084" s="1" t="str">
        <f>_xlfn.XLOOKUP(A1084,All!$A:$A,All!$C:$C,"")</f>
        <v>Cu-Ni-Si</v>
      </c>
      <c r="D1084" s="1">
        <v>0</v>
      </c>
      <c r="E1084" s="1" t="s">
        <v>1344</v>
      </c>
      <c r="F1084" s="1">
        <f t="shared" si="352"/>
        <v>97.24</v>
      </c>
      <c r="G1084" s="1">
        <v>0</v>
      </c>
      <c r="H1084" s="1">
        <v>0</v>
      </c>
      <c r="I1084" s="1">
        <v>0</v>
      </c>
      <c r="J1084" s="1">
        <v>2.31</v>
      </c>
      <c r="K1084" s="1">
        <v>0.45</v>
      </c>
      <c r="L1084" s="1">
        <v>0</v>
      </c>
      <c r="M1084" s="1" t="s">
        <v>1345</v>
      </c>
      <c r="N1084" s="1" cm="1">
        <f t="array" ref="N1084">(F1084/$F$4)/SUMPRODUCT($F1084:$L1084/$F$4:$L$4)*100</f>
        <v>96.507330604465</v>
      </c>
      <c r="O1084" s="1" cm="1">
        <f t="array" ref="O1084">(G1084/$G$4)/SUMPRODUCT($F1084:$L1084/$F$4:$L$4)*100</f>
        <v>0</v>
      </c>
      <c r="P1084" s="1" cm="1">
        <f t="array" ref="P1084">(H1084/$H$4)/SUMPRODUCT($F1084:$L1084/$F$4:$L$4)*100</f>
        <v>0</v>
      </c>
      <c r="Q1084" s="1" cm="1">
        <f t="array" ref="Q1084">(I1084/$I$4)/SUMPRODUCT($F1084:$L1084/$F$4:$L$4)*100</f>
        <v>0</v>
      </c>
      <c r="R1084" s="1" cm="1">
        <f t="array" ref="R1084">(J1084/$J$4)/SUMPRODUCT($F1084:$L1084/$F$4:$L$4)*100</f>
        <v>2.48215697252237</v>
      </c>
      <c r="S1084" s="1" cm="1">
        <f t="array" ref="S1084">(K1084/$K$4)/SUMPRODUCT($F1084:$L1084/$F$4:$L$4)*100</f>
        <v>1.01051242301262</v>
      </c>
      <c r="T1084" s="1" cm="1">
        <f t="array" ref="T1084">(L1084/$L$4)/SUMPRODUCT($F1084:$L1084/$F$4:$L$4)*100</f>
        <v>0</v>
      </c>
      <c r="U1084" s="1">
        <f t="shared" si="353"/>
        <v>100</v>
      </c>
      <c r="V1084" s="1">
        <f t="shared" si="354"/>
        <v>5.13333333333333</v>
      </c>
      <c r="W1084" s="1">
        <f t="shared" si="355"/>
        <v>2.76</v>
      </c>
      <c r="X1084" s="1">
        <f t="shared" si="356"/>
        <v>1.0395</v>
      </c>
      <c r="Y1084" s="1">
        <f t="shared" si="357"/>
        <v>0</v>
      </c>
      <c r="Z1084" s="1">
        <f t="shared" si="358"/>
        <v>0</v>
      </c>
      <c r="AA1084" s="1">
        <f t="shared" si="359"/>
        <v>0</v>
      </c>
      <c r="AB1084" s="1">
        <f t="shared" si="360"/>
        <v>0</v>
      </c>
      <c r="AC1084" s="1">
        <f t="shared" si="361"/>
        <v>0</v>
      </c>
      <c r="AD1084" s="1">
        <f t="shared" si="362"/>
        <v>0</v>
      </c>
      <c r="AE1084" s="1">
        <f t="shared" si="363"/>
        <v>0</v>
      </c>
      <c r="AF1084" s="1">
        <f t="shared" si="364"/>
        <v>0</v>
      </c>
      <c r="AG1084" s="1">
        <f t="shared" si="365"/>
        <v>0</v>
      </c>
      <c r="AH1084" s="7">
        <f t="shared" si="366"/>
        <v>0.03492669395535</v>
      </c>
      <c r="AI1084" s="7" cm="1">
        <f t="array" ref="AI1084">SQRT(SUMPRODUCT(N1084:T1084/100,(1-($N$4:$T$4/(SUMPRODUCT(N1084:T1084,$N$4:$T$4)/100)))^2))</f>
        <v>0.0141011388231263</v>
      </c>
      <c r="AJ1084" s="7" cm="1">
        <f t="array" ref="AJ1084">SUMPRODUCT(N1084:T1084,$N$3:$T$3)/100</f>
        <v>1.90024821569725</v>
      </c>
      <c r="AK1084" s="7" cm="1">
        <f t="array" ref="AK1084">SUMPRODUCT(N1084:T1084/100,($N$3:$T$3-(SUMPRODUCT(N1084:T1084,$N$3:$T$3)/100))^2)</f>
        <v>2.42054594015996e-6</v>
      </c>
      <c r="AL1084" s="7" cm="1">
        <f t="array" ref="AL1084">SUMPRODUCT(N1084:T1084/100,($N$2:$T$2-(SUMPRODUCT(N1084:T1084,$N$2:$T$2)/100))^2)</f>
        <v>0.510841432788936</v>
      </c>
      <c r="AM1084" s="7" cm="1">
        <f t="array" ref="AM1084">SUMPRODUCT(N1084:T1084,$N$2:$T$2)/100</f>
        <v>10.9044425606639</v>
      </c>
      <c r="AN1084" s="1" cm="1">
        <f t="array" ref="AN1084">SUMPRODUCT(N1084:T1084,$N$1:$T$1)/100</f>
        <v>1097.14183881375</v>
      </c>
      <c r="AO1084" s="1" cm="1">
        <f t="array" ref="AO1084">-8.314*SUMPRODUCT((N1084:T1084/100)*LN(N1084:T1084/100+0.000000000001))</f>
        <v>1.43400904463896</v>
      </c>
      <c r="AP1084" s="1" cm="1">
        <f t="array" ref="AP1084">SUMPRODUCT((N1084:T1084/100)^2)</f>
        <v>0.932084709899281</v>
      </c>
      <c r="AQ1084" s="1" cm="1">
        <f t="array" ref="AQ1084">1/SUMPRODUCT((N1084:T1084/100)^2)</f>
        <v>1.07286386031164</v>
      </c>
      <c r="AR1084" s="1" t="s">
        <v>54</v>
      </c>
      <c r="AS1084" s="6">
        <f t="shared" si="367"/>
        <v>0</v>
      </c>
      <c r="AT1084" s="1">
        <v>949.85</v>
      </c>
      <c r="AU1084" s="1">
        <v>1</v>
      </c>
      <c r="AV1084" s="1">
        <v>0</v>
      </c>
      <c r="AW1084" s="1">
        <v>499.85</v>
      </c>
      <c r="AX1084" s="1">
        <v>0.033333333</v>
      </c>
      <c r="AY1084" s="5">
        <f t="shared" si="368"/>
        <v>0</v>
      </c>
      <c r="AZ1084" s="1">
        <f t="shared" si="369"/>
        <v>0</v>
      </c>
      <c r="BA1084" s="1">
        <f t="shared" si="370"/>
        <v>16.66166650005</v>
      </c>
      <c r="BB1084" s="1">
        <f t="shared" si="371"/>
        <v>450</v>
      </c>
      <c r="BC1084" s="1" t="s">
        <v>51</v>
      </c>
      <c r="BD1084" s="1">
        <v>105</v>
      </c>
      <c r="BE1084" s="1" t="s">
        <v>52</v>
      </c>
      <c r="BF1084" s="1" t="s">
        <v>52</v>
      </c>
      <c r="BG1084" s="1">
        <v>26</v>
      </c>
      <c r="BH1084" s="1">
        <f t="shared" si="372"/>
        <v>-1.37397206568354</v>
      </c>
      <c r="BI1084" s="1">
        <f t="shared" si="373"/>
        <v>1.19314942116747</v>
      </c>
    </row>
    <row r="1085" spans="1:61">
      <c r="A1085" s="1">
        <v>97</v>
      </c>
      <c r="B1085" s="1" t="s">
        <v>53</v>
      </c>
      <c r="C1085" s="1" t="str">
        <f>_xlfn.XLOOKUP(A1085,All!$A:$A,All!$C:$C,"")</f>
        <v>Cu-Ni-Si</v>
      </c>
      <c r="D1085" s="1">
        <v>0</v>
      </c>
      <c r="E1085" s="1" t="s">
        <v>1344</v>
      </c>
      <c r="F1085" s="1">
        <f t="shared" si="352"/>
        <v>95.725</v>
      </c>
      <c r="G1085" s="1">
        <v>0</v>
      </c>
      <c r="H1085" s="1">
        <v>0</v>
      </c>
      <c r="I1085" s="1">
        <v>0</v>
      </c>
      <c r="J1085" s="1">
        <v>3.3</v>
      </c>
      <c r="K1085" s="1">
        <v>0.975</v>
      </c>
      <c r="L1085" s="1">
        <v>0</v>
      </c>
      <c r="M1085" s="1" t="s">
        <v>1345</v>
      </c>
      <c r="N1085" s="1" cm="1">
        <f t="array" ref="N1085">(F1085/$F$4)/SUMPRODUCT($F1085:$L1085/$F$4:$L$4)*100</f>
        <v>94.3066986527894</v>
      </c>
      <c r="O1085" s="1" cm="1">
        <f t="array" ref="O1085">(G1085/$G$4)/SUMPRODUCT($F1085:$L1085/$F$4:$L$4)*100</f>
        <v>0</v>
      </c>
      <c r="P1085" s="1" cm="1">
        <f t="array" ref="P1085">(H1085/$H$4)/SUMPRODUCT($F1085:$L1085/$F$4:$L$4)*100</f>
        <v>0</v>
      </c>
      <c r="Q1085" s="1" cm="1">
        <f t="array" ref="Q1085">(I1085/$I$4)/SUMPRODUCT($F1085:$L1085/$F$4:$L$4)*100</f>
        <v>0</v>
      </c>
      <c r="R1085" s="1" cm="1">
        <f t="array" ref="R1085">(J1085/$J$4)/SUMPRODUCT($F1085:$L1085/$F$4:$L$4)*100</f>
        <v>3.519921814496</v>
      </c>
      <c r="S1085" s="1" cm="1">
        <f t="array" ref="S1085">(K1085/$K$4)/SUMPRODUCT($F1085:$L1085/$F$4:$L$4)*100</f>
        <v>2.17337953271463</v>
      </c>
      <c r="T1085" s="1" cm="1">
        <f t="array" ref="T1085">(L1085/$L$4)/SUMPRODUCT($F1085:$L1085/$F$4:$L$4)*100</f>
        <v>0</v>
      </c>
      <c r="U1085" s="1">
        <f t="shared" si="353"/>
        <v>100</v>
      </c>
      <c r="V1085" s="1">
        <f t="shared" si="354"/>
        <v>3.38461538461538</v>
      </c>
      <c r="W1085" s="1">
        <f t="shared" si="355"/>
        <v>4.275</v>
      </c>
      <c r="X1085" s="1">
        <f t="shared" si="356"/>
        <v>3.2175</v>
      </c>
      <c r="Y1085" s="1">
        <f t="shared" si="357"/>
        <v>0</v>
      </c>
      <c r="Z1085" s="1">
        <f t="shared" si="358"/>
        <v>0</v>
      </c>
      <c r="AA1085" s="1">
        <f t="shared" si="359"/>
        <v>0</v>
      </c>
      <c r="AB1085" s="1">
        <f t="shared" si="360"/>
        <v>0</v>
      </c>
      <c r="AC1085" s="1">
        <f t="shared" si="361"/>
        <v>0</v>
      </c>
      <c r="AD1085" s="1">
        <f t="shared" si="362"/>
        <v>0</v>
      </c>
      <c r="AE1085" s="1">
        <f t="shared" si="363"/>
        <v>0</v>
      </c>
      <c r="AF1085" s="1">
        <f t="shared" si="364"/>
        <v>0</v>
      </c>
      <c r="AG1085" s="1">
        <f t="shared" si="365"/>
        <v>0</v>
      </c>
      <c r="AH1085" s="7">
        <f t="shared" si="366"/>
        <v>0.0569330134721064</v>
      </c>
      <c r="AI1085" s="7" cm="1">
        <f t="array" ref="AI1085">SQRT(SUMPRODUCT(N1085:T1085/100,(1-($N$4:$T$4/(SUMPRODUCT(N1085:T1085,$N$4:$T$4)/100)))^2))</f>
        <v>0.0201263801967742</v>
      </c>
      <c r="AJ1085" s="7" cm="1">
        <f t="array" ref="AJ1085">SUMPRODUCT(N1085:T1085,$N$3:$T$3)/100</f>
        <v>1.90035199218145</v>
      </c>
      <c r="AK1085" s="7" cm="1">
        <f t="array" ref="AK1085">SUMPRODUCT(N1085:T1085/100,($N$3:$T$3-(SUMPRODUCT(N1085:T1085,$N$3:$T$3)/100))^2)</f>
        <v>3.39602331869436e-6</v>
      </c>
      <c r="AL1085" s="7" cm="1">
        <f t="array" ref="AL1085">SUMPRODUCT(N1085:T1085/100,($N$2:$T$2-(SUMPRODUCT(N1085:T1085,$N$2:$T$2)/100))^2)</f>
        <v>1.06506049267059</v>
      </c>
      <c r="AM1085" s="7" cm="1">
        <f t="array" ref="AM1085">SUMPRODUCT(N1085:T1085,$N$2:$T$2)/100</f>
        <v>10.812664214565</v>
      </c>
      <c r="AN1085" s="1" cm="1">
        <f t="array" ref="AN1085">SUMPRODUCT(N1085:T1085,$N$1:$T$1)/100</f>
        <v>1104.81576392139</v>
      </c>
      <c r="AO1085" s="1" cm="1">
        <f t="array" ref="AO1085">-8.314*SUMPRODUCT((N1085:T1085/100)*LN(N1085:T1085/100+0.000000000001))</f>
        <v>2.13087186374694</v>
      </c>
      <c r="AP1085" s="1" cm="1">
        <f t="array" ref="AP1085">SUMPRODUCT((N1085:T1085/100)^2)</f>
        <v>0.891086683896141</v>
      </c>
      <c r="AQ1085" s="1" cm="1">
        <f t="array" ref="AQ1085">1/SUMPRODUCT((N1085:T1085/100)^2)</f>
        <v>1.1222252762522</v>
      </c>
      <c r="AR1085" s="1" t="s">
        <v>54</v>
      </c>
      <c r="AS1085" s="6">
        <f t="shared" si="367"/>
        <v>0</v>
      </c>
      <c r="AT1085" s="1">
        <v>899.85</v>
      </c>
      <c r="AU1085" s="1">
        <v>1</v>
      </c>
      <c r="AV1085" s="1">
        <v>0</v>
      </c>
      <c r="AW1085" s="1">
        <v>499.85</v>
      </c>
      <c r="AX1085" s="1">
        <v>4</v>
      </c>
      <c r="AY1085" s="5">
        <f t="shared" si="368"/>
        <v>0</v>
      </c>
      <c r="AZ1085" s="1">
        <f t="shared" si="369"/>
        <v>0</v>
      </c>
      <c r="BA1085" s="1">
        <f t="shared" si="370"/>
        <v>1999.4</v>
      </c>
      <c r="BB1085" s="1">
        <f t="shared" si="371"/>
        <v>400</v>
      </c>
      <c r="BC1085" s="1" t="s">
        <v>51</v>
      </c>
      <c r="BD1085" s="1">
        <v>204</v>
      </c>
      <c r="BE1085" s="1" t="s">
        <v>52</v>
      </c>
      <c r="BF1085" s="1" t="s">
        <v>52</v>
      </c>
      <c r="BG1085" s="1">
        <v>26</v>
      </c>
      <c r="BH1085" s="1">
        <f t="shared" si="372"/>
        <v>-0.10074048488559</v>
      </c>
      <c r="BI1085" s="1">
        <f t="shared" si="373"/>
        <v>0.99614458008211</v>
      </c>
    </row>
    <row r="1086" spans="1:61">
      <c r="A1086" s="1">
        <v>72</v>
      </c>
      <c r="B1086" s="1" t="s">
        <v>53</v>
      </c>
      <c r="C1086" s="1" t="str">
        <f>_xlfn.XLOOKUP(A1086,All!$A:$A,All!$C:$C,"")</f>
        <v>Cu-Ni-Si</v>
      </c>
      <c r="D1086" s="1">
        <v>0</v>
      </c>
      <c r="E1086" s="1" t="s">
        <v>1344</v>
      </c>
      <c r="F1086" s="1">
        <f t="shared" si="352"/>
        <v>95.725</v>
      </c>
      <c r="G1086" s="1">
        <v>0</v>
      </c>
      <c r="H1086" s="1">
        <v>0</v>
      </c>
      <c r="I1086" s="1">
        <v>0</v>
      </c>
      <c r="J1086" s="1">
        <v>3.3</v>
      </c>
      <c r="K1086" s="1">
        <v>0.975</v>
      </c>
      <c r="L1086" s="1">
        <v>0</v>
      </c>
      <c r="M1086" s="1" t="s">
        <v>1345</v>
      </c>
      <c r="N1086" s="1" cm="1">
        <f t="array" ref="N1086">(F1086/$F$4)/SUMPRODUCT($F1086:$L1086/$F$4:$L$4)*100</f>
        <v>94.3066986527894</v>
      </c>
      <c r="O1086" s="1" cm="1">
        <f t="array" ref="O1086">(G1086/$G$4)/SUMPRODUCT($F1086:$L1086/$F$4:$L$4)*100</f>
        <v>0</v>
      </c>
      <c r="P1086" s="1" cm="1">
        <f t="array" ref="P1086">(H1086/$H$4)/SUMPRODUCT($F1086:$L1086/$F$4:$L$4)*100</f>
        <v>0</v>
      </c>
      <c r="Q1086" s="1" cm="1">
        <f t="array" ref="Q1086">(I1086/$I$4)/SUMPRODUCT($F1086:$L1086/$F$4:$L$4)*100</f>
        <v>0</v>
      </c>
      <c r="R1086" s="1" cm="1">
        <f t="array" ref="R1086">(J1086/$J$4)/SUMPRODUCT($F1086:$L1086/$F$4:$L$4)*100</f>
        <v>3.519921814496</v>
      </c>
      <c r="S1086" s="1" cm="1">
        <f t="array" ref="S1086">(K1086/$K$4)/SUMPRODUCT($F1086:$L1086/$F$4:$L$4)*100</f>
        <v>2.17337953271463</v>
      </c>
      <c r="T1086" s="1" cm="1">
        <f t="array" ref="T1086">(L1086/$L$4)/SUMPRODUCT($F1086:$L1086/$F$4:$L$4)*100</f>
        <v>0</v>
      </c>
      <c r="U1086" s="1">
        <f t="shared" si="353"/>
        <v>100</v>
      </c>
      <c r="V1086" s="1">
        <f t="shared" si="354"/>
        <v>3.38461538461538</v>
      </c>
      <c r="W1086" s="1">
        <f t="shared" si="355"/>
        <v>4.275</v>
      </c>
      <c r="X1086" s="1">
        <f t="shared" si="356"/>
        <v>3.2175</v>
      </c>
      <c r="Y1086" s="1">
        <f t="shared" si="357"/>
        <v>0</v>
      </c>
      <c r="Z1086" s="1">
        <f t="shared" si="358"/>
        <v>0</v>
      </c>
      <c r="AA1086" s="1">
        <f t="shared" si="359"/>
        <v>0</v>
      </c>
      <c r="AB1086" s="1">
        <f t="shared" si="360"/>
        <v>0</v>
      </c>
      <c r="AC1086" s="1">
        <f t="shared" si="361"/>
        <v>0</v>
      </c>
      <c r="AD1086" s="1">
        <f t="shared" si="362"/>
        <v>0</v>
      </c>
      <c r="AE1086" s="1">
        <f t="shared" si="363"/>
        <v>0</v>
      </c>
      <c r="AF1086" s="1">
        <f t="shared" si="364"/>
        <v>0</v>
      </c>
      <c r="AG1086" s="1">
        <f t="shared" si="365"/>
        <v>0</v>
      </c>
      <c r="AH1086" s="7">
        <f t="shared" si="366"/>
        <v>0.0569330134721064</v>
      </c>
      <c r="AI1086" s="7" cm="1">
        <f t="array" ref="AI1086">SQRT(SUMPRODUCT(N1086:T1086/100,(1-($N$4:$T$4/(SUMPRODUCT(N1086:T1086,$N$4:$T$4)/100)))^2))</f>
        <v>0.0201263801967742</v>
      </c>
      <c r="AJ1086" s="7" cm="1">
        <f t="array" ref="AJ1086">SUMPRODUCT(N1086:T1086,$N$3:$T$3)/100</f>
        <v>1.90035199218145</v>
      </c>
      <c r="AK1086" s="7" cm="1">
        <f t="array" ref="AK1086">SUMPRODUCT(N1086:T1086/100,($N$3:$T$3-(SUMPRODUCT(N1086:T1086,$N$3:$T$3)/100))^2)</f>
        <v>3.39602331869436e-6</v>
      </c>
      <c r="AL1086" s="7" cm="1">
        <f t="array" ref="AL1086">SUMPRODUCT(N1086:T1086/100,($N$2:$T$2-(SUMPRODUCT(N1086:T1086,$N$2:$T$2)/100))^2)</f>
        <v>1.06506049267059</v>
      </c>
      <c r="AM1086" s="7" cm="1">
        <f t="array" ref="AM1086">SUMPRODUCT(N1086:T1086,$N$2:$T$2)/100</f>
        <v>10.812664214565</v>
      </c>
      <c r="AN1086" s="1" cm="1">
        <f t="array" ref="AN1086">SUMPRODUCT(N1086:T1086,$N$1:$T$1)/100</f>
        <v>1104.81576392139</v>
      </c>
      <c r="AO1086" s="1" cm="1">
        <f t="array" ref="AO1086">-8.314*SUMPRODUCT((N1086:T1086/100)*LN(N1086:T1086/100+0.000000000001))</f>
        <v>2.13087186374694</v>
      </c>
      <c r="AP1086" s="1" cm="1">
        <f t="array" ref="AP1086">SUMPRODUCT((N1086:T1086/100)^2)</f>
        <v>0.891086683896141</v>
      </c>
      <c r="AQ1086" s="1" cm="1">
        <f t="array" ref="AQ1086">1/SUMPRODUCT((N1086:T1086/100)^2)</f>
        <v>1.1222252762522</v>
      </c>
      <c r="AR1086" s="1" t="s">
        <v>54</v>
      </c>
      <c r="AS1086" s="6">
        <f t="shared" si="367"/>
        <v>0</v>
      </c>
      <c r="AT1086" s="1">
        <v>899.85</v>
      </c>
      <c r="AU1086" s="1">
        <v>1</v>
      </c>
      <c r="AV1086" s="1">
        <v>0</v>
      </c>
      <c r="AW1086" s="1">
        <v>499.85</v>
      </c>
      <c r="AX1086" s="1">
        <v>2</v>
      </c>
      <c r="AY1086" s="5">
        <f t="shared" si="368"/>
        <v>0</v>
      </c>
      <c r="AZ1086" s="1">
        <f t="shared" si="369"/>
        <v>0</v>
      </c>
      <c r="BA1086" s="1">
        <f t="shared" si="370"/>
        <v>999.7</v>
      </c>
      <c r="BB1086" s="1">
        <f t="shared" si="371"/>
        <v>400</v>
      </c>
      <c r="BC1086" s="1" t="s">
        <v>51</v>
      </c>
      <c r="BD1086" s="1">
        <v>230</v>
      </c>
      <c r="BE1086" s="1" t="s">
        <v>52</v>
      </c>
      <c r="BF1086" s="1" t="s">
        <v>52</v>
      </c>
      <c r="BG1086" s="1">
        <v>26</v>
      </c>
      <c r="BH1086" s="1">
        <f t="shared" si="372"/>
        <v>0.233643566637104</v>
      </c>
      <c r="BI1086" s="1">
        <f t="shared" si="373"/>
        <v>0.953736688508713</v>
      </c>
    </row>
    <row r="1087" spans="1:61">
      <c r="A1087" s="1">
        <v>215</v>
      </c>
      <c r="B1087" s="1" t="s">
        <v>65</v>
      </c>
      <c r="C1087" s="1" t="str">
        <f>_xlfn.XLOOKUP(A1087,All!$A:$A,All!$C:$C,"")</f>
        <v>Cu-Ni-Si</v>
      </c>
      <c r="D1087" s="1">
        <v>0</v>
      </c>
      <c r="E1087" s="1" t="s">
        <v>1344</v>
      </c>
      <c r="F1087" s="1">
        <f t="shared" si="352"/>
        <v>93.89</v>
      </c>
      <c r="G1087" s="1">
        <v>0</v>
      </c>
      <c r="H1087" s="1">
        <v>0</v>
      </c>
      <c r="I1087" s="1">
        <v>0</v>
      </c>
      <c r="J1087" s="1">
        <v>2.3</v>
      </c>
      <c r="K1087" s="1">
        <v>3.81</v>
      </c>
      <c r="L1087" s="1">
        <v>0</v>
      </c>
      <c r="M1087" s="1" t="s">
        <v>1345</v>
      </c>
      <c r="N1087" s="1" cm="1">
        <f t="array" ref="N1087">(F1087/$F$4)/SUMPRODUCT($F1087:$L1087/$F$4:$L$4)*100</f>
        <v>89.4183667266651</v>
      </c>
      <c r="O1087" s="1" cm="1">
        <f t="array" ref="O1087">(G1087/$G$4)/SUMPRODUCT($F1087:$L1087/$F$4:$L$4)*100</f>
        <v>0</v>
      </c>
      <c r="P1087" s="1" cm="1">
        <f t="array" ref="P1087">(H1087/$H$4)/SUMPRODUCT($F1087:$L1087/$F$4:$L$4)*100</f>
        <v>0</v>
      </c>
      <c r="Q1087" s="1" cm="1">
        <f t="array" ref="Q1087">(I1087/$I$4)/SUMPRODUCT($F1087:$L1087/$F$4:$L$4)*100</f>
        <v>0</v>
      </c>
      <c r="R1087" s="1" cm="1">
        <f t="array" ref="R1087">(J1087/$J$4)/SUMPRODUCT($F1087:$L1087/$F$4:$L$4)*100</f>
        <v>2.3715765095474</v>
      </c>
      <c r="S1087" s="1" cm="1">
        <f t="array" ref="S1087">(K1087/$K$4)/SUMPRODUCT($F1087:$L1087/$F$4:$L$4)*100</f>
        <v>8.21005676378753</v>
      </c>
      <c r="T1087" s="1" cm="1">
        <f t="array" ref="T1087">(L1087/$L$4)/SUMPRODUCT($F1087:$L1087/$F$4:$L$4)*100</f>
        <v>0</v>
      </c>
      <c r="U1087" s="1">
        <f t="shared" si="353"/>
        <v>100</v>
      </c>
      <c r="V1087" s="1">
        <f t="shared" si="354"/>
        <v>0.603674540682415</v>
      </c>
      <c r="W1087" s="1">
        <f t="shared" si="355"/>
        <v>6.11</v>
      </c>
      <c r="X1087" s="1">
        <f t="shared" si="356"/>
        <v>8.763</v>
      </c>
      <c r="Y1087" s="1">
        <f t="shared" si="357"/>
        <v>0</v>
      </c>
      <c r="Z1087" s="1">
        <f t="shared" si="358"/>
        <v>0</v>
      </c>
      <c r="AA1087" s="1">
        <f t="shared" si="359"/>
        <v>0</v>
      </c>
      <c r="AB1087" s="1">
        <f t="shared" si="360"/>
        <v>0</v>
      </c>
      <c r="AC1087" s="1">
        <f t="shared" si="361"/>
        <v>0</v>
      </c>
      <c r="AD1087" s="1">
        <f t="shared" si="362"/>
        <v>0</v>
      </c>
      <c r="AE1087" s="1">
        <f t="shared" si="363"/>
        <v>0</v>
      </c>
      <c r="AF1087" s="1">
        <f t="shared" si="364"/>
        <v>0</v>
      </c>
      <c r="AG1087" s="1">
        <f t="shared" si="365"/>
        <v>0</v>
      </c>
      <c r="AH1087" s="7">
        <f t="shared" si="366"/>
        <v>0.105816332733349</v>
      </c>
      <c r="AI1087" s="7" cm="1">
        <f t="array" ref="AI1087">SQRT(SUMPRODUCT(N1087:T1087/100,(1-($N$4:$T$4/(SUMPRODUCT(N1087:T1087,$N$4:$T$4)/100)))^2))</f>
        <v>0.0369783476591404</v>
      </c>
      <c r="AJ1087" s="7" cm="1">
        <f t="array" ref="AJ1087">SUMPRODUCT(N1087:T1087,$N$3:$T$3)/100</f>
        <v>1.90023715765095</v>
      </c>
      <c r="AK1087" s="7" cm="1">
        <f t="array" ref="AK1087">SUMPRODUCT(N1087:T1087/100,($N$3:$T$3-(SUMPRODUCT(N1087:T1087,$N$3:$T$3)/100))^2)</f>
        <v>2.31533275814103e-6</v>
      </c>
      <c r="AL1087" s="7" cm="1">
        <f t="array" ref="AL1087">SUMPRODUCT(N1087:T1087/100,($N$2:$T$2-(SUMPRODUCT(N1087:T1087,$N$2:$T$2)/100))^2)</f>
        <v>3.68853739585242</v>
      </c>
      <c r="AM1087" s="7" cm="1">
        <f t="array" ref="AM1087">SUMPRODUCT(N1087:T1087,$N$2:$T$2)/100</f>
        <v>10.4015802614394</v>
      </c>
      <c r="AN1087" s="1" cm="1">
        <f t="array" ref="AN1087">SUMPRODUCT(N1087:T1087,$N$1:$T$1)/100</f>
        <v>1120.44613004462</v>
      </c>
      <c r="AO1087" s="1" cm="1">
        <f t="array" ref="AO1087">-8.314*SUMPRODUCT((N1087:T1087/100)*LN(N1087:T1087/100+0.000000000001))</f>
        <v>3.27555194182165</v>
      </c>
      <c r="AP1087" s="1" cm="1">
        <f t="array" ref="AP1087">SUMPRODUCT((N1087:T1087/100)^2)</f>
        <v>0.806867371526961</v>
      </c>
      <c r="AQ1087" s="1" cm="1">
        <f t="array" ref="AQ1087">1/SUMPRODUCT((N1087:T1087/100)^2)</f>
        <v>1.23936105894026</v>
      </c>
      <c r="AR1087" s="1" t="s">
        <v>54</v>
      </c>
      <c r="AS1087" s="6">
        <f t="shared" si="367"/>
        <v>0</v>
      </c>
      <c r="AT1087" s="1">
        <v>949.85</v>
      </c>
      <c r="AU1087" s="1">
        <v>1</v>
      </c>
      <c r="AV1087" s="1">
        <v>0</v>
      </c>
      <c r="AW1087" s="1">
        <v>499.85</v>
      </c>
      <c r="AX1087" s="1">
        <v>0.033333333</v>
      </c>
      <c r="AY1087" s="5">
        <f t="shared" si="368"/>
        <v>0</v>
      </c>
      <c r="AZ1087" s="1">
        <f t="shared" si="369"/>
        <v>0</v>
      </c>
      <c r="BA1087" s="1">
        <f t="shared" si="370"/>
        <v>16.66166650005</v>
      </c>
      <c r="BB1087" s="1">
        <f t="shared" si="371"/>
        <v>450</v>
      </c>
      <c r="BC1087" s="1" t="s">
        <v>51</v>
      </c>
      <c r="BD1087" s="1">
        <v>70</v>
      </c>
      <c r="BE1087" s="1" t="s">
        <v>52</v>
      </c>
      <c r="BF1087" s="1" t="s">
        <v>52</v>
      </c>
      <c r="BG1087" s="1">
        <v>26</v>
      </c>
      <c r="BH1087" s="1">
        <f t="shared" si="372"/>
        <v>-1.82410444273332</v>
      </c>
      <c r="BI1087" s="1">
        <f t="shared" si="373"/>
        <v>1.2728771554883</v>
      </c>
    </row>
    <row r="1088" spans="1:61">
      <c r="A1088" s="1">
        <v>474</v>
      </c>
      <c r="B1088" s="1" t="s">
        <v>95</v>
      </c>
      <c r="C1088" s="1" t="str">
        <f>_xlfn.XLOOKUP(A1088,All!$A:$A,All!$C:$C,"")</f>
        <v>Cu-Ni-Si</v>
      </c>
      <c r="D1088" s="1">
        <v>0</v>
      </c>
      <c r="E1088" s="1" t="s">
        <v>1344</v>
      </c>
      <c r="F1088" s="1">
        <f t="shared" si="352"/>
        <v>97.56</v>
      </c>
      <c r="G1088" s="1">
        <v>0</v>
      </c>
      <c r="H1088" s="1">
        <v>0</v>
      </c>
      <c r="I1088" s="1">
        <v>0</v>
      </c>
      <c r="J1088" s="1">
        <v>1.92</v>
      </c>
      <c r="K1088" s="1">
        <v>0.52</v>
      </c>
      <c r="L1088" s="1">
        <v>0</v>
      </c>
      <c r="M1088" s="1" t="s">
        <v>1345</v>
      </c>
      <c r="N1088" s="1" cm="1">
        <f t="array" ref="N1088">(F1088/$F$4)/SUMPRODUCT($F1088:$L1088/$F$4:$L$4)*100</f>
        <v>96.771004257419</v>
      </c>
      <c r="O1088" s="1" cm="1">
        <f t="array" ref="O1088">(G1088/$G$4)/SUMPRODUCT($F1088:$L1088/$F$4:$L$4)*100</f>
        <v>0</v>
      </c>
      <c r="P1088" s="1" cm="1">
        <f t="array" ref="P1088">(H1088/$H$4)/SUMPRODUCT($F1088:$L1088/$F$4:$L$4)*100</f>
        <v>0</v>
      </c>
      <c r="Q1088" s="1" cm="1">
        <f t="array" ref="Q1088">(I1088/$I$4)/SUMPRODUCT($F1088:$L1088/$F$4:$L$4)*100</f>
        <v>0</v>
      </c>
      <c r="R1088" s="1" cm="1">
        <f t="array" ref="R1088">(J1088/$J$4)/SUMPRODUCT($F1088:$L1088/$F$4:$L$4)*100</f>
        <v>2.06194271329089</v>
      </c>
      <c r="S1088" s="1" cm="1">
        <f t="array" ref="S1088">(K1088/$K$4)/SUMPRODUCT($F1088:$L1088/$F$4:$L$4)*100</f>
        <v>1.16705302929008</v>
      </c>
      <c r="T1088" s="1" cm="1">
        <f t="array" ref="T1088">(L1088/$L$4)/SUMPRODUCT($F1088:$L1088/$F$4:$L$4)*100</f>
        <v>0</v>
      </c>
      <c r="U1088" s="1">
        <f t="shared" si="353"/>
        <v>100</v>
      </c>
      <c r="V1088" s="1">
        <f t="shared" si="354"/>
        <v>3.69230769230769</v>
      </c>
      <c r="W1088" s="1">
        <f t="shared" si="355"/>
        <v>2.44</v>
      </c>
      <c r="X1088" s="1">
        <f t="shared" si="356"/>
        <v>0.9984</v>
      </c>
      <c r="Y1088" s="1">
        <f t="shared" si="357"/>
        <v>0</v>
      </c>
      <c r="Z1088" s="1">
        <f t="shared" si="358"/>
        <v>0</v>
      </c>
      <c r="AA1088" s="1">
        <f t="shared" si="359"/>
        <v>0</v>
      </c>
      <c r="AB1088" s="1">
        <f t="shared" si="360"/>
        <v>0</v>
      </c>
      <c r="AC1088" s="1">
        <f t="shared" si="361"/>
        <v>0</v>
      </c>
      <c r="AD1088" s="1">
        <f t="shared" si="362"/>
        <v>0</v>
      </c>
      <c r="AE1088" s="1">
        <f t="shared" si="363"/>
        <v>0</v>
      </c>
      <c r="AF1088" s="1">
        <f t="shared" si="364"/>
        <v>0</v>
      </c>
      <c r="AG1088" s="1">
        <f t="shared" si="365"/>
        <v>0</v>
      </c>
      <c r="AH1088" s="7">
        <f t="shared" si="366"/>
        <v>0.0322899574258098</v>
      </c>
      <c r="AI1088" s="7" cm="1">
        <f t="array" ref="AI1088">SQRT(SUMPRODUCT(N1088:T1088/100,(1-($N$4:$T$4/(SUMPRODUCT(N1088:T1088,$N$4:$T$4)/100)))^2))</f>
        <v>0.0149048058321533</v>
      </c>
      <c r="AJ1088" s="7" cm="1">
        <f t="array" ref="AJ1088">SUMPRODUCT(N1088:T1088,$N$3:$T$3)/100</f>
        <v>1.90020619427133</v>
      </c>
      <c r="AK1088" s="7" cm="1">
        <f t="array" ref="AK1088">SUMPRODUCT(N1088:T1088/100,($N$3:$T$3-(SUMPRODUCT(N1088:T1088,$N$3:$T$3)/100))^2)</f>
        <v>2.01942663576196e-6</v>
      </c>
      <c r="AL1088" s="7" cm="1">
        <f t="array" ref="AL1088">SUMPRODUCT(N1088:T1088/100,($N$2:$T$2-(SUMPRODUCT(N1088:T1088,$N$2:$T$2)/100))^2)</f>
        <v>0.582007433035524</v>
      </c>
      <c r="AM1088" s="7" cm="1">
        <f t="array" ref="AM1088">SUMPRODUCT(N1088:T1088,$N$2:$T$2)/100</f>
        <v>10.8976868608168</v>
      </c>
      <c r="AN1088" s="1" cm="1">
        <f t="array" ref="AN1088">SUMPRODUCT(N1088:T1088,$N$1:$T$1)/100</f>
        <v>1096.10106268936</v>
      </c>
      <c r="AO1088" s="1" cm="1">
        <f t="array" ref="AO1088">-8.314*SUMPRODUCT((N1088:T1088/100)*LN(N1088:T1088/100+0.000000000001))</f>
        <v>1.36133085464621</v>
      </c>
      <c r="AP1088" s="1" cm="1">
        <f t="array" ref="AP1088">SUMPRODUCT((N1088:T1088/100)^2)</f>
        <v>0.937024088551548</v>
      </c>
      <c r="AQ1088" s="1" cm="1">
        <f t="array" ref="AQ1088">1/SUMPRODUCT((N1088:T1088/100)^2)</f>
        <v>1.06720842315356</v>
      </c>
      <c r="AR1088" s="1" t="s">
        <v>50</v>
      </c>
      <c r="AS1088" s="6">
        <f t="shared" si="367"/>
        <v>1</v>
      </c>
      <c r="AT1088" s="1">
        <v>959.85</v>
      </c>
      <c r="AU1088" s="1">
        <v>1</v>
      </c>
      <c r="AV1088" s="1">
        <v>60</v>
      </c>
      <c r="AW1088" s="1">
        <v>349.85</v>
      </c>
      <c r="AX1088" s="1">
        <v>1</v>
      </c>
      <c r="AY1088" s="5">
        <f t="shared" si="368"/>
        <v>209.91</v>
      </c>
      <c r="AZ1088" s="1">
        <f t="shared" si="369"/>
        <v>0.6</v>
      </c>
      <c r="BA1088" s="1">
        <f t="shared" si="370"/>
        <v>349.85</v>
      </c>
      <c r="BB1088" s="1">
        <f t="shared" si="371"/>
        <v>610</v>
      </c>
      <c r="BC1088" s="1" t="s">
        <v>51</v>
      </c>
      <c r="BD1088" s="1">
        <v>182</v>
      </c>
      <c r="BE1088" s="1" t="s">
        <v>52</v>
      </c>
      <c r="BF1088" s="1" t="s">
        <v>52</v>
      </c>
      <c r="BG1088" s="1">
        <v>25</v>
      </c>
      <c r="BH1088" s="1">
        <f t="shared" si="372"/>
        <v>-0.383680836174023</v>
      </c>
      <c r="BI1088" s="1">
        <f t="shared" si="373"/>
        <v>1.04546182476858</v>
      </c>
    </row>
    <row r="1089" spans="1:61">
      <c r="A1089" s="1">
        <v>63</v>
      </c>
      <c r="B1089" s="1" t="s">
        <v>53</v>
      </c>
      <c r="C1089" s="1" t="str">
        <f>_xlfn.XLOOKUP(A1089,All!$A:$A,All!$C:$C,"")</f>
        <v>Cu-Ni-Si</v>
      </c>
      <c r="D1089" s="1">
        <v>0</v>
      </c>
      <c r="E1089" s="1" t="s">
        <v>1344</v>
      </c>
      <c r="F1089" s="1">
        <f t="shared" si="352"/>
        <v>95.725</v>
      </c>
      <c r="G1089" s="1">
        <v>0</v>
      </c>
      <c r="H1089" s="1">
        <v>0</v>
      </c>
      <c r="I1089" s="1">
        <v>0</v>
      </c>
      <c r="J1089" s="1">
        <v>3.3</v>
      </c>
      <c r="K1089" s="1">
        <v>0.975</v>
      </c>
      <c r="L1089" s="1">
        <v>0</v>
      </c>
      <c r="M1089" s="1" t="s">
        <v>1345</v>
      </c>
      <c r="N1089" s="1" cm="1">
        <f t="array" ref="N1089">(F1089/$F$4)/SUMPRODUCT($F1089:$L1089/$F$4:$L$4)*100</f>
        <v>94.3066986527894</v>
      </c>
      <c r="O1089" s="1" cm="1">
        <f t="array" ref="O1089">(G1089/$G$4)/SUMPRODUCT($F1089:$L1089/$F$4:$L$4)*100</f>
        <v>0</v>
      </c>
      <c r="P1089" s="1" cm="1">
        <f t="array" ref="P1089">(H1089/$H$4)/SUMPRODUCT($F1089:$L1089/$F$4:$L$4)*100</f>
        <v>0</v>
      </c>
      <c r="Q1089" s="1" cm="1">
        <f t="array" ref="Q1089">(I1089/$I$4)/SUMPRODUCT($F1089:$L1089/$F$4:$L$4)*100</f>
        <v>0</v>
      </c>
      <c r="R1089" s="1" cm="1">
        <f t="array" ref="R1089">(J1089/$J$4)/SUMPRODUCT($F1089:$L1089/$F$4:$L$4)*100</f>
        <v>3.519921814496</v>
      </c>
      <c r="S1089" s="1" cm="1">
        <f t="array" ref="S1089">(K1089/$K$4)/SUMPRODUCT($F1089:$L1089/$F$4:$L$4)*100</f>
        <v>2.17337953271463</v>
      </c>
      <c r="T1089" s="1" cm="1">
        <f t="array" ref="T1089">(L1089/$L$4)/SUMPRODUCT($F1089:$L1089/$F$4:$L$4)*100</f>
        <v>0</v>
      </c>
      <c r="U1089" s="1">
        <f t="shared" si="353"/>
        <v>100</v>
      </c>
      <c r="V1089" s="1">
        <f t="shared" si="354"/>
        <v>3.38461538461538</v>
      </c>
      <c r="W1089" s="1">
        <f t="shared" si="355"/>
        <v>4.275</v>
      </c>
      <c r="X1089" s="1">
        <f t="shared" si="356"/>
        <v>3.2175</v>
      </c>
      <c r="Y1089" s="1">
        <f t="shared" si="357"/>
        <v>0</v>
      </c>
      <c r="Z1089" s="1">
        <f t="shared" si="358"/>
        <v>0</v>
      </c>
      <c r="AA1089" s="1">
        <f t="shared" si="359"/>
        <v>0</v>
      </c>
      <c r="AB1089" s="1">
        <f t="shared" si="360"/>
        <v>0</v>
      </c>
      <c r="AC1089" s="1">
        <f t="shared" si="361"/>
        <v>0</v>
      </c>
      <c r="AD1089" s="1">
        <f t="shared" si="362"/>
        <v>0</v>
      </c>
      <c r="AE1089" s="1">
        <f t="shared" si="363"/>
        <v>0</v>
      </c>
      <c r="AF1089" s="1">
        <f t="shared" si="364"/>
        <v>0</v>
      </c>
      <c r="AG1089" s="1">
        <f t="shared" si="365"/>
        <v>0</v>
      </c>
      <c r="AH1089" s="7">
        <f t="shared" si="366"/>
        <v>0.0569330134721064</v>
      </c>
      <c r="AI1089" s="7" cm="1">
        <f t="array" ref="AI1089">SQRT(SUMPRODUCT(N1089:T1089/100,(1-($N$4:$T$4/(SUMPRODUCT(N1089:T1089,$N$4:$T$4)/100)))^2))</f>
        <v>0.0201263801967742</v>
      </c>
      <c r="AJ1089" s="7" cm="1">
        <f t="array" ref="AJ1089">SUMPRODUCT(N1089:T1089,$N$3:$T$3)/100</f>
        <v>1.90035199218145</v>
      </c>
      <c r="AK1089" s="7" cm="1">
        <f t="array" ref="AK1089">SUMPRODUCT(N1089:T1089/100,($N$3:$T$3-(SUMPRODUCT(N1089:T1089,$N$3:$T$3)/100))^2)</f>
        <v>3.39602331869436e-6</v>
      </c>
      <c r="AL1089" s="7" cm="1">
        <f t="array" ref="AL1089">SUMPRODUCT(N1089:T1089/100,($N$2:$T$2-(SUMPRODUCT(N1089:T1089,$N$2:$T$2)/100))^2)</f>
        <v>1.06506049267059</v>
      </c>
      <c r="AM1089" s="7" cm="1">
        <f t="array" ref="AM1089">SUMPRODUCT(N1089:T1089,$N$2:$T$2)/100</f>
        <v>10.812664214565</v>
      </c>
      <c r="AN1089" s="1" cm="1">
        <f t="array" ref="AN1089">SUMPRODUCT(N1089:T1089,$N$1:$T$1)/100</f>
        <v>1104.81576392139</v>
      </c>
      <c r="AO1089" s="1" cm="1">
        <f t="array" ref="AO1089">-8.314*SUMPRODUCT((N1089:T1089/100)*LN(N1089:T1089/100+0.000000000001))</f>
        <v>2.13087186374694</v>
      </c>
      <c r="AP1089" s="1" cm="1">
        <f t="array" ref="AP1089">SUMPRODUCT((N1089:T1089/100)^2)</f>
        <v>0.891086683896141</v>
      </c>
      <c r="AQ1089" s="1" cm="1">
        <f t="array" ref="AQ1089">1/SUMPRODUCT((N1089:T1089/100)^2)</f>
        <v>1.1222252762522</v>
      </c>
      <c r="AR1089" s="1" t="s">
        <v>54</v>
      </c>
      <c r="AS1089" s="6">
        <f t="shared" si="367"/>
        <v>0</v>
      </c>
      <c r="AT1089" s="1">
        <v>899.85</v>
      </c>
      <c r="AU1089" s="1">
        <v>1</v>
      </c>
      <c r="AV1089" s="1">
        <v>0</v>
      </c>
      <c r="AW1089" s="1">
        <v>499.85</v>
      </c>
      <c r="AX1089" s="1">
        <v>2</v>
      </c>
      <c r="AY1089" s="5">
        <f t="shared" si="368"/>
        <v>0</v>
      </c>
      <c r="AZ1089" s="1">
        <f t="shared" si="369"/>
        <v>0</v>
      </c>
      <c r="BA1089" s="1">
        <f t="shared" si="370"/>
        <v>999.7</v>
      </c>
      <c r="BB1089" s="1">
        <f t="shared" si="371"/>
        <v>400</v>
      </c>
      <c r="BC1089" s="1" t="s">
        <v>51</v>
      </c>
      <c r="BD1089" s="1">
        <v>222</v>
      </c>
      <c r="BE1089" s="1" t="s">
        <v>52</v>
      </c>
      <c r="BF1089" s="1" t="s">
        <v>52</v>
      </c>
      <c r="BG1089" s="1">
        <v>25</v>
      </c>
      <c r="BH1089" s="1">
        <f t="shared" si="372"/>
        <v>0.130756166168583</v>
      </c>
      <c r="BI1089" s="1">
        <f t="shared" si="373"/>
        <v>0.976976532023534</v>
      </c>
    </row>
    <row r="1090" spans="1:61">
      <c r="A1090" s="1">
        <v>38</v>
      </c>
      <c r="B1090" s="1" t="s">
        <v>53</v>
      </c>
      <c r="C1090" s="1" t="str">
        <f>_xlfn.XLOOKUP(A1090,All!$A:$A,All!$C:$C,"")</f>
        <v>Cu-Ni-Si</v>
      </c>
      <c r="D1090" s="1">
        <v>0</v>
      </c>
      <c r="E1090" s="1" t="s">
        <v>1344</v>
      </c>
      <c r="F1090" s="1">
        <f t="shared" si="352"/>
        <v>95.725</v>
      </c>
      <c r="G1090" s="1">
        <v>0</v>
      </c>
      <c r="H1090" s="1">
        <v>0</v>
      </c>
      <c r="I1090" s="1">
        <v>0</v>
      </c>
      <c r="J1090" s="1">
        <v>3.3</v>
      </c>
      <c r="K1090" s="1">
        <v>0.975</v>
      </c>
      <c r="L1090" s="1">
        <v>0</v>
      </c>
      <c r="M1090" s="1" t="s">
        <v>1345</v>
      </c>
      <c r="N1090" s="1" cm="1">
        <f t="array" ref="N1090">(F1090/$F$4)/SUMPRODUCT($F1090:$L1090/$F$4:$L$4)*100</f>
        <v>94.3066986527894</v>
      </c>
      <c r="O1090" s="1" cm="1">
        <f t="array" ref="O1090">(G1090/$G$4)/SUMPRODUCT($F1090:$L1090/$F$4:$L$4)*100</f>
        <v>0</v>
      </c>
      <c r="P1090" s="1" cm="1">
        <f t="array" ref="P1090">(H1090/$H$4)/SUMPRODUCT($F1090:$L1090/$F$4:$L$4)*100</f>
        <v>0</v>
      </c>
      <c r="Q1090" s="1" cm="1">
        <f t="array" ref="Q1090">(I1090/$I$4)/SUMPRODUCT($F1090:$L1090/$F$4:$L$4)*100</f>
        <v>0</v>
      </c>
      <c r="R1090" s="1" cm="1">
        <f t="array" ref="R1090">(J1090/$J$4)/SUMPRODUCT($F1090:$L1090/$F$4:$L$4)*100</f>
        <v>3.519921814496</v>
      </c>
      <c r="S1090" s="1" cm="1">
        <f t="array" ref="S1090">(K1090/$K$4)/SUMPRODUCT($F1090:$L1090/$F$4:$L$4)*100</f>
        <v>2.17337953271463</v>
      </c>
      <c r="T1090" s="1" cm="1">
        <f t="array" ref="T1090">(L1090/$L$4)/SUMPRODUCT($F1090:$L1090/$F$4:$L$4)*100</f>
        <v>0</v>
      </c>
      <c r="U1090" s="1">
        <f t="shared" si="353"/>
        <v>100</v>
      </c>
      <c r="V1090" s="1">
        <f t="shared" si="354"/>
        <v>3.38461538461538</v>
      </c>
      <c r="W1090" s="1">
        <f t="shared" si="355"/>
        <v>4.275</v>
      </c>
      <c r="X1090" s="1">
        <f t="shared" si="356"/>
        <v>3.2175</v>
      </c>
      <c r="Y1090" s="1">
        <f t="shared" si="357"/>
        <v>0</v>
      </c>
      <c r="Z1090" s="1">
        <f t="shared" si="358"/>
        <v>0</v>
      </c>
      <c r="AA1090" s="1">
        <f t="shared" si="359"/>
        <v>0</v>
      </c>
      <c r="AB1090" s="1">
        <f t="shared" si="360"/>
        <v>0</v>
      </c>
      <c r="AC1090" s="1">
        <f t="shared" si="361"/>
        <v>0</v>
      </c>
      <c r="AD1090" s="1">
        <f t="shared" si="362"/>
        <v>0</v>
      </c>
      <c r="AE1090" s="1">
        <f t="shared" si="363"/>
        <v>0</v>
      </c>
      <c r="AF1090" s="1">
        <f t="shared" si="364"/>
        <v>0</v>
      </c>
      <c r="AG1090" s="1">
        <f t="shared" si="365"/>
        <v>0</v>
      </c>
      <c r="AH1090" s="7">
        <f t="shared" si="366"/>
        <v>0.0569330134721064</v>
      </c>
      <c r="AI1090" s="7" cm="1">
        <f t="array" ref="AI1090">SQRT(SUMPRODUCT(N1090:T1090/100,(1-($N$4:$T$4/(SUMPRODUCT(N1090:T1090,$N$4:$T$4)/100)))^2))</f>
        <v>0.0201263801967742</v>
      </c>
      <c r="AJ1090" s="7" cm="1">
        <f t="array" ref="AJ1090">SUMPRODUCT(N1090:T1090,$N$3:$T$3)/100</f>
        <v>1.90035199218145</v>
      </c>
      <c r="AK1090" s="7" cm="1">
        <f t="array" ref="AK1090">SUMPRODUCT(N1090:T1090/100,($N$3:$T$3-(SUMPRODUCT(N1090:T1090,$N$3:$T$3)/100))^2)</f>
        <v>3.39602331869436e-6</v>
      </c>
      <c r="AL1090" s="7" cm="1">
        <f t="array" ref="AL1090">SUMPRODUCT(N1090:T1090/100,($N$2:$T$2-(SUMPRODUCT(N1090:T1090,$N$2:$T$2)/100))^2)</f>
        <v>1.06506049267059</v>
      </c>
      <c r="AM1090" s="7" cm="1">
        <f t="array" ref="AM1090">SUMPRODUCT(N1090:T1090,$N$2:$T$2)/100</f>
        <v>10.812664214565</v>
      </c>
      <c r="AN1090" s="1" cm="1">
        <f t="array" ref="AN1090">SUMPRODUCT(N1090:T1090,$N$1:$T$1)/100</f>
        <v>1104.81576392139</v>
      </c>
      <c r="AO1090" s="1" cm="1">
        <f t="array" ref="AO1090">-8.314*SUMPRODUCT((N1090:T1090/100)*LN(N1090:T1090/100+0.000000000001))</f>
        <v>2.13087186374694</v>
      </c>
      <c r="AP1090" s="1" cm="1">
        <f t="array" ref="AP1090">SUMPRODUCT((N1090:T1090/100)^2)</f>
        <v>0.891086683896141</v>
      </c>
      <c r="AQ1090" s="1" cm="1">
        <f t="array" ref="AQ1090">1/SUMPRODUCT((N1090:T1090/100)^2)</f>
        <v>1.1222252762522</v>
      </c>
      <c r="AR1090" s="1" t="s">
        <v>54</v>
      </c>
      <c r="AS1090" s="6">
        <f t="shared" si="367"/>
        <v>0</v>
      </c>
      <c r="AT1090" s="1">
        <v>899.85</v>
      </c>
      <c r="AU1090" s="1">
        <v>1</v>
      </c>
      <c r="AV1090" s="1">
        <v>0</v>
      </c>
      <c r="AW1090" s="1">
        <v>499.85</v>
      </c>
      <c r="AX1090" s="1">
        <v>1</v>
      </c>
      <c r="AY1090" s="5">
        <f t="shared" si="368"/>
        <v>0</v>
      </c>
      <c r="AZ1090" s="1">
        <f t="shared" si="369"/>
        <v>0</v>
      </c>
      <c r="BA1090" s="1">
        <f t="shared" si="370"/>
        <v>499.85</v>
      </c>
      <c r="BB1090" s="1">
        <f t="shared" si="371"/>
        <v>400</v>
      </c>
      <c r="BC1090" s="1" t="s">
        <v>51</v>
      </c>
      <c r="BD1090" s="1">
        <v>224</v>
      </c>
      <c r="BE1090" s="1" t="s">
        <v>52</v>
      </c>
      <c r="BF1090" s="1" t="s">
        <v>52</v>
      </c>
      <c r="BG1090" s="1">
        <v>25</v>
      </c>
      <c r="BH1090" s="1">
        <f t="shared" si="372"/>
        <v>0.156478016285713</v>
      </c>
      <c r="BI1090" s="1">
        <f t="shared" si="373"/>
        <v>0.973831697368482</v>
      </c>
    </row>
    <row r="1091" spans="1:61">
      <c r="A1091" s="1">
        <v>455</v>
      </c>
      <c r="B1091" s="1" t="s">
        <v>65</v>
      </c>
      <c r="C1091" s="1" t="str">
        <f>_xlfn.XLOOKUP(A1091,All!$A:$A,All!$C:$C,"")</f>
        <v>Cu-Ni-Si</v>
      </c>
      <c r="D1091" s="1">
        <v>0</v>
      </c>
      <c r="E1091" s="1" t="s">
        <v>1344</v>
      </c>
      <c r="F1091" s="1">
        <f t="shared" si="352"/>
        <v>96.57</v>
      </c>
      <c r="G1091" s="1">
        <v>0</v>
      </c>
      <c r="H1091" s="1">
        <v>0</v>
      </c>
      <c r="I1091" s="1">
        <v>0</v>
      </c>
      <c r="J1091" s="1">
        <v>2.34</v>
      </c>
      <c r="K1091" s="1">
        <v>1.09</v>
      </c>
      <c r="L1091" s="1">
        <v>0</v>
      </c>
      <c r="M1091" s="1" t="s">
        <v>1345</v>
      </c>
      <c r="N1091" s="1" cm="1">
        <f t="array" ref="N1091">(F1091/$F$4)/SUMPRODUCT($F1091:$L1091/$F$4:$L$4)*100</f>
        <v>95.0775208161843</v>
      </c>
      <c r="O1091" s="1" cm="1">
        <f t="array" ref="O1091">(G1091/$G$4)/SUMPRODUCT($F1091:$L1091/$F$4:$L$4)*100</f>
        <v>0</v>
      </c>
      <c r="P1091" s="1" cm="1">
        <f t="array" ref="P1091">(H1091/$H$4)/SUMPRODUCT($F1091:$L1091/$F$4:$L$4)*100</f>
        <v>0</v>
      </c>
      <c r="Q1091" s="1" cm="1">
        <f t="array" ref="Q1091">(I1091/$I$4)/SUMPRODUCT($F1091:$L1091/$F$4:$L$4)*100</f>
        <v>0</v>
      </c>
      <c r="R1091" s="1" cm="1">
        <f t="array" ref="R1091">(J1091/$J$4)/SUMPRODUCT($F1091:$L1091/$F$4:$L$4)*100</f>
        <v>2.49432698324505</v>
      </c>
      <c r="S1091" s="1" cm="1">
        <f t="array" ref="S1091">(K1091/$K$4)/SUMPRODUCT($F1091:$L1091/$F$4:$L$4)*100</f>
        <v>2.4281522005707</v>
      </c>
      <c r="T1091" s="1" cm="1">
        <f t="array" ref="T1091">(L1091/$L$4)/SUMPRODUCT($F1091:$L1091/$F$4:$L$4)*100</f>
        <v>0</v>
      </c>
      <c r="U1091" s="1">
        <f t="shared" si="353"/>
        <v>100</v>
      </c>
      <c r="V1091" s="1">
        <f t="shared" si="354"/>
        <v>2.14678899082569</v>
      </c>
      <c r="W1091" s="1">
        <f t="shared" si="355"/>
        <v>3.43</v>
      </c>
      <c r="X1091" s="1">
        <f t="shared" si="356"/>
        <v>2.5506</v>
      </c>
      <c r="Y1091" s="1">
        <f t="shared" si="357"/>
        <v>0</v>
      </c>
      <c r="Z1091" s="1">
        <f t="shared" si="358"/>
        <v>0</v>
      </c>
      <c r="AA1091" s="1">
        <f t="shared" si="359"/>
        <v>0</v>
      </c>
      <c r="AB1091" s="1">
        <f t="shared" si="360"/>
        <v>0</v>
      </c>
      <c r="AC1091" s="1">
        <f t="shared" si="361"/>
        <v>0</v>
      </c>
      <c r="AD1091" s="1">
        <f t="shared" si="362"/>
        <v>0</v>
      </c>
      <c r="AE1091" s="1">
        <f t="shared" si="363"/>
        <v>0</v>
      </c>
      <c r="AF1091" s="1">
        <f t="shared" si="364"/>
        <v>0</v>
      </c>
      <c r="AG1091" s="1">
        <f t="shared" si="365"/>
        <v>0</v>
      </c>
      <c r="AH1091" s="7">
        <f t="shared" si="366"/>
        <v>0.0492247918381574</v>
      </c>
      <c r="AI1091" s="7" cm="1">
        <f t="array" ref="AI1091">SQRT(SUMPRODUCT(N1091:T1091/100,(1-($N$4:$T$4/(SUMPRODUCT(N1091:T1091,$N$4:$T$4)/100)))^2))</f>
        <v>0.0209796884810813</v>
      </c>
      <c r="AJ1091" s="7" cm="1">
        <f t="array" ref="AJ1091">SUMPRODUCT(N1091:T1091,$N$3:$T$3)/100</f>
        <v>1.90024943269832</v>
      </c>
      <c r="AK1091" s="7" cm="1">
        <f t="array" ref="AK1091">SUMPRODUCT(N1091:T1091/100,($N$3:$T$3-(SUMPRODUCT(N1091:T1091,$N$3:$T$3)/100))^2)</f>
        <v>2.43211031225161e-6</v>
      </c>
      <c r="AL1091" s="7" cm="1">
        <f t="array" ref="AL1091">SUMPRODUCT(N1091:T1091/100,($N$2:$T$2-(SUMPRODUCT(N1091:T1091,$N$2:$T$2)/100))^2)</f>
        <v>1.17674641039276</v>
      </c>
      <c r="AM1091" s="7" cm="1">
        <f t="array" ref="AM1091">SUMPRODUCT(N1091:T1091,$N$2:$T$2)/100</f>
        <v>10.8050860761276</v>
      </c>
      <c r="AN1091" s="1" cm="1">
        <f t="array" ref="AN1091">SUMPRODUCT(N1091:T1091,$N$1:$T$1)/100</f>
        <v>1101.85633599878</v>
      </c>
      <c r="AO1091" s="1" cm="1">
        <f t="array" ref="AO1091">-8.314*SUMPRODUCT((N1091:T1091/100)*LN(N1091:T1091/100+0.000000000001))</f>
        <v>1.91506264565566</v>
      </c>
      <c r="AP1091" s="1" cm="1">
        <f t="array" ref="AP1091">SUMPRODUCT((N1091:T1091/100)^2)</f>
        <v>0.905185255476043</v>
      </c>
      <c r="AQ1091" s="1" cm="1">
        <f t="array" ref="AQ1091">1/SUMPRODUCT((N1091:T1091/100)^2)</f>
        <v>1.10474623172479</v>
      </c>
      <c r="AR1091" s="1" t="s">
        <v>54</v>
      </c>
      <c r="AS1091" s="6">
        <f t="shared" si="367"/>
        <v>0</v>
      </c>
      <c r="AT1091" s="1">
        <v>949.85</v>
      </c>
      <c r="AU1091" s="1">
        <v>1</v>
      </c>
      <c r="AV1091" s="1">
        <v>0</v>
      </c>
      <c r="AW1091" s="1">
        <v>499.85</v>
      </c>
      <c r="AX1091" s="1">
        <v>70</v>
      </c>
      <c r="AY1091" s="5">
        <f t="shared" si="368"/>
        <v>0</v>
      </c>
      <c r="AZ1091" s="1">
        <f t="shared" si="369"/>
        <v>0</v>
      </c>
      <c r="BA1091" s="1">
        <f t="shared" si="370"/>
        <v>34989.5</v>
      </c>
      <c r="BB1091" s="1">
        <f t="shared" si="371"/>
        <v>450</v>
      </c>
      <c r="BC1091" s="1" t="s">
        <v>51</v>
      </c>
      <c r="BD1091" s="1">
        <v>132</v>
      </c>
      <c r="BE1091" s="1" t="s">
        <v>52</v>
      </c>
      <c r="BF1091" s="1" t="s">
        <v>52</v>
      </c>
      <c r="BG1091" s="1">
        <v>24</v>
      </c>
      <c r="BH1091" s="1">
        <f t="shared" si="372"/>
        <v>-1.02672708910228</v>
      </c>
      <c r="BI1091" s="1">
        <f t="shared" si="373"/>
        <v>1.15306585258658</v>
      </c>
    </row>
    <row r="1092" spans="1:61">
      <c r="A1092" s="1">
        <v>847</v>
      </c>
      <c r="B1092" s="1" t="s">
        <v>100</v>
      </c>
      <c r="C1092" s="1" t="str">
        <f>_xlfn.XLOOKUP(A1092,All!$A:$A,All!$C:$C,"")</f>
        <v>Cu-Ni-Si</v>
      </c>
      <c r="D1092" s="1">
        <v>0</v>
      </c>
      <c r="E1092" s="1" t="s">
        <v>1344</v>
      </c>
      <c r="F1092" s="1">
        <f t="shared" si="352"/>
        <v>92.62</v>
      </c>
      <c r="G1092" s="1">
        <v>0</v>
      </c>
      <c r="H1092" s="1">
        <v>0</v>
      </c>
      <c r="I1092" s="1">
        <v>0</v>
      </c>
      <c r="J1092" s="1">
        <v>5.94</v>
      </c>
      <c r="K1092" s="1">
        <v>1.44</v>
      </c>
      <c r="L1092" s="1">
        <v>0</v>
      </c>
      <c r="M1092" s="1" t="s">
        <v>1345</v>
      </c>
      <c r="N1092" s="1" cm="1">
        <f t="array" ref="N1092">(F1092/$F$4)/SUMPRODUCT($F1092:$L1092/$F$4:$L$4)*100</f>
        <v>90.5293736152847</v>
      </c>
      <c r="O1092" s="1" cm="1">
        <f t="array" ref="O1092">(G1092/$G$4)/SUMPRODUCT($F1092:$L1092/$F$4:$L$4)*100</f>
        <v>0</v>
      </c>
      <c r="P1092" s="1" cm="1">
        <f t="array" ref="P1092">(H1092/$H$4)/SUMPRODUCT($F1092:$L1092/$F$4:$L$4)*100</f>
        <v>0</v>
      </c>
      <c r="Q1092" s="1" cm="1">
        <f t="array" ref="Q1092">(I1092/$I$4)/SUMPRODUCT($F1092:$L1092/$F$4:$L$4)*100</f>
        <v>0</v>
      </c>
      <c r="R1092" s="1" cm="1">
        <f t="array" ref="R1092">(J1092/$J$4)/SUMPRODUCT($F1092:$L1092/$F$4:$L$4)*100</f>
        <v>6.2859814319243</v>
      </c>
      <c r="S1092" s="1" cm="1">
        <f t="array" ref="S1092">(K1092/$K$4)/SUMPRODUCT($F1092:$L1092/$F$4:$L$4)*100</f>
        <v>3.184644952791</v>
      </c>
      <c r="T1092" s="1" cm="1">
        <f t="array" ref="T1092">(L1092/$L$4)/SUMPRODUCT($F1092:$L1092/$F$4:$L$4)*100</f>
        <v>0</v>
      </c>
      <c r="U1092" s="1">
        <f t="shared" si="353"/>
        <v>100</v>
      </c>
      <c r="V1092" s="1">
        <f t="shared" si="354"/>
        <v>4.125</v>
      </c>
      <c r="W1092" s="1">
        <f t="shared" si="355"/>
        <v>7.38</v>
      </c>
      <c r="X1092" s="1">
        <f t="shared" si="356"/>
        <v>8.5536</v>
      </c>
      <c r="Y1092" s="1">
        <f t="shared" si="357"/>
        <v>0</v>
      </c>
      <c r="Z1092" s="1">
        <f t="shared" si="358"/>
        <v>0</v>
      </c>
      <c r="AA1092" s="1">
        <f t="shared" si="359"/>
        <v>0</v>
      </c>
      <c r="AB1092" s="1">
        <f t="shared" si="360"/>
        <v>0</v>
      </c>
      <c r="AC1092" s="1">
        <f t="shared" si="361"/>
        <v>0</v>
      </c>
      <c r="AD1092" s="1">
        <f t="shared" si="362"/>
        <v>0</v>
      </c>
      <c r="AE1092" s="1">
        <f t="shared" si="363"/>
        <v>0</v>
      </c>
      <c r="AF1092" s="1">
        <f t="shared" si="364"/>
        <v>0</v>
      </c>
      <c r="AG1092" s="1">
        <f t="shared" si="365"/>
        <v>0</v>
      </c>
      <c r="AH1092" s="7">
        <f t="shared" si="366"/>
        <v>0.094706263847153</v>
      </c>
      <c r="AI1092" s="7" cm="1">
        <f t="array" ref="AI1092">SQRT(SUMPRODUCT(N1092:T1092/100,(1-($N$4:$T$4/(SUMPRODUCT(N1092:T1092,$N$4:$T$4)/100)))^2))</f>
        <v>0.0243326476209368</v>
      </c>
      <c r="AJ1092" s="7" cm="1">
        <f t="array" ref="AJ1092">SUMPRODUCT(N1092:T1092,$N$3:$T$3)/100</f>
        <v>1.90062859814319</v>
      </c>
      <c r="AK1092" s="7" cm="1">
        <f t="array" ref="AK1092">SUMPRODUCT(N1092:T1092/100,($N$3:$T$3-(SUMPRODUCT(N1092:T1092,$N$3:$T$3)/100))^2)</f>
        <v>5.89084580629934e-6</v>
      </c>
      <c r="AL1092" s="7" cm="1">
        <f t="array" ref="AL1092">SUMPRODUCT(N1092:T1092/100,($N$2:$T$2-(SUMPRODUCT(N1092:T1092,$N$2:$T$2)/100))^2)</f>
        <v>1.54166279724471</v>
      </c>
      <c r="AM1092" s="7" cm="1">
        <f t="array" ref="AM1092">SUMPRODUCT(N1092:T1092,$N$2:$T$2)/100</f>
        <v>10.7142150389854</v>
      </c>
      <c r="AN1092" s="1" cm="1">
        <f t="array" ref="AN1092">SUMPRODUCT(N1092:T1092,$N$1:$T$1)/100</f>
        <v>1118.39160157306</v>
      </c>
      <c r="AO1092" s="1" cm="1">
        <f t="array" ref="AO1092">-8.314*SUMPRODUCT((N1092:T1092/100)*LN(N1092:T1092/100+0.000000000001))</f>
        <v>3.10748871540773</v>
      </c>
      <c r="AP1092" s="1" cm="1">
        <f t="array" ref="AP1092">SUMPRODUCT((N1092:T1092/100)^2)</f>
        <v>0.824522301321364</v>
      </c>
      <c r="AQ1092" s="1" cm="1">
        <f t="array" ref="AQ1092">1/SUMPRODUCT((N1092:T1092/100)^2)</f>
        <v>1.21282347172104</v>
      </c>
      <c r="AR1092" s="1" t="s">
        <v>54</v>
      </c>
      <c r="AS1092" s="6">
        <f t="shared" si="367"/>
        <v>0</v>
      </c>
      <c r="AT1092" s="1">
        <v>979.85</v>
      </c>
      <c r="AU1092" s="1">
        <v>2</v>
      </c>
      <c r="AV1092" s="1">
        <v>0</v>
      </c>
      <c r="AW1092" s="1">
        <v>499.85</v>
      </c>
      <c r="AX1092" s="1">
        <v>0.15</v>
      </c>
      <c r="AY1092" s="5">
        <f t="shared" si="368"/>
        <v>0</v>
      </c>
      <c r="AZ1092" s="1">
        <f t="shared" si="369"/>
        <v>0</v>
      </c>
      <c r="BA1092" s="1">
        <f t="shared" si="370"/>
        <v>74.9775</v>
      </c>
      <c r="BB1092" s="1">
        <f t="shared" si="371"/>
        <v>480</v>
      </c>
      <c r="BC1092" s="1" t="s">
        <v>51</v>
      </c>
      <c r="BD1092" s="1">
        <v>184</v>
      </c>
      <c r="BE1092" s="1" t="s">
        <v>52</v>
      </c>
      <c r="BF1092" s="1" t="s">
        <v>52</v>
      </c>
      <c r="BG1092" s="1">
        <v>24</v>
      </c>
      <c r="BH1092" s="1">
        <f t="shared" si="372"/>
        <v>-0.357958986056892</v>
      </c>
      <c r="BI1092" s="1">
        <f t="shared" si="373"/>
        <v>1.05187627303712</v>
      </c>
    </row>
    <row r="1093" spans="1:61">
      <c r="A1093" s="1">
        <v>29</v>
      </c>
      <c r="B1093" s="1" t="s">
        <v>53</v>
      </c>
      <c r="C1093" s="1" t="str">
        <f>_xlfn.XLOOKUP(A1093,All!$A:$A,All!$C:$C,"")</f>
        <v>Cu-Ni-Si</v>
      </c>
      <c r="D1093" s="1">
        <v>0</v>
      </c>
      <c r="E1093" s="1" t="s">
        <v>1344</v>
      </c>
      <c r="F1093" s="1">
        <f t="shared" si="352"/>
        <v>95.725</v>
      </c>
      <c r="G1093" s="1">
        <v>0</v>
      </c>
      <c r="H1093" s="1">
        <v>0</v>
      </c>
      <c r="I1093" s="1">
        <v>0</v>
      </c>
      <c r="J1093" s="1">
        <v>3.3</v>
      </c>
      <c r="K1093" s="1">
        <v>0.975</v>
      </c>
      <c r="L1093" s="1">
        <v>0</v>
      </c>
      <c r="M1093" s="1" t="s">
        <v>1345</v>
      </c>
      <c r="N1093" s="1" cm="1">
        <f t="array" ref="N1093">(F1093/$F$4)/SUMPRODUCT($F1093:$L1093/$F$4:$L$4)*100</f>
        <v>94.3066986527894</v>
      </c>
      <c r="O1093" s="1" cm="1">
        <f t="array" ref="O1093">(G1093/$G$4)/SUMPRODUCT($F1093:$L1093/$F$4:$L$4)*100</f>
        <v>0</v>
      </c>
      <c r="P1093" s="1" cm="1">
        <f t="array" ref="P1093">(H1093/$H$4)/SUMPRODUCT($F1093:$L1093/$F$4:$L$4)*100</f>
        <v>0</v>
      </c>
      <c r="Q1093" s="1" cm="1">
        <f t="array" ref="Q1093">(I1093/$I$4)/SUMPRODUCT($F1093:$L1093/$F$4:$L$4)*100</f>
        <v>0</v>
      </c>
      <c r="R1093" s="1" cm="1">
        <f t="array" ref="R1093">(J1093/$J$4)/SUMPRODUCT($F1093:$L1093/$F$4:$L$4)*100</f>
        <v>3.519921814496</v>
      </c>
      <c r="S1093" s="1" cm="1">
        <f t="array" ref="S1093">(K1093/$K$4)/SUMPRODUCT($F1093:$L1093/$F$4:$L$4)*100</f>
        <v>2.17337953271463</v>
      </c>
      <c r="T1093" s="1" cm="1">
        <f t="array" ref="T1093">(L1093/$L$4)/SUMPRODUCT($F1093:$L1093/$F$4:$L$4)*100</f>
        <v>0</v>
      </c>
      <c r="U1093" s="1">
        <f t="shared" si="353"/>
        <v>100</v>
      </c>
      <c r="V1093" s="1">
        <f t="shared" si="354"/>
        <v>3.38461538461538</v>
      </c>
      <c r="W1093" s="1">
        <f t="shared" si="355"/>
        <v>4.275</v>
      </c>
      <c r="X1093" s="1">
        <f t="shared" si="356"/>
        <v>3.2175</v>
      </c>
      <c r="Y1093" s="1">
        <f t="shared" si="357"/>
        <v>0</v>
      </c>
      <c r="Z1093" s="1">
        <f t="shared" si="358"/>
        <v>0</v>
      </c>
      <c r="AA1093" s="1">
        <f t="shared" si="359"/>
        <v>0</v>
      </c>
      <c r="AB1093" s="1">
        <f t="shared" si="360"/>
        <v>0</v>
      </c>
      <c r="AC1093" s="1">
        <f t="shared" si="361"/>
        <v>0</v>
      </c>
      <c r="AD1093" s="1">
        <f t="shared" si="362"/>
        <v>0</v>
      </c>
      <c r="AE1093" s="1">
        <f t="shared" si="363"/>
        <v>0</v>
      </c>
      <c r="AF1093" s="1">
        <f t="shared" si="364"/>
        <v>0</v>
      </c>
      <c r="AG1093" s="1">
        <f t="shared" si="365"/>
        <v>0</v>
      </c>
      <c r="AH1093" s="7">
        <f t="shared" si="366"/>
        <v>0.0569330134721064</v>
      </c>
      <c r="AI1093" s="7" cm="1">
        <f t="array" ref="AI1093">SQRT(SUMPRODUCT(N1093:T1093/100,(1-($N$4:$T$4/(SUMPRODUCT(N1093:T1093,$N$4:$T$4)/100)))^2))</f>
        <v>0.0201263801967742</v>
      </c>
      <c r="AJ1093" s="7" cm="1">
        <f t="array" ref="AJ1093">SUMPRODUCT(N1093:T1093,$N$3:$T$3)/100</f>
        <v>1.90035199218145</v>
      </c>
      <c r="AK1093" s="7" cm="1">
        <f t="array" ref="AK1093">SUMPRODUCT(N1093:T1093/100,($N$3:$T$3-(SUMPRODUCT(N1093:T1093,$N$3:$T$3)/100))^2)</f>
        <v>3.39602331869436e-6</v>
      </c>
      <c r="AL1093" s="7" cm="1">
        <f t="array" ref="AL1093">SUMPRODUCT(N1093:T1093/100,($N$2:$T$2-(SUMPRODUCT(N1093:T1093,$N$2:$T$2)/100))^2)</f>
        <v>1.06506049267059</v>
      </c>
      <c r="AM1093" s="7" cm="1">
        <f t="array" ref="AM1093">SUMPRODUCT(N1093:T1093,$N$2:$T$2)/100</f>
        <v>10.812664214565</v>
      </c>
      <c r="AN1093" s="1" cm="1">
        <f t="array" ref="AN1093">SUMPRODUCT(N1093:T1093,$N$1:$T$1)/100</f>
        <v>1104.81576392139</v>
      </c>
      <c r="AO1093" s="1" cm="1">
        <f t="array" ref="AO1093">-8.314*SUMPRODUCT((N1093:T1093/100)*LN(N1093:T1093/100+0.000000000001))</f>
        <v>2.13087186374694</v>
      </c>
      <c r="AP1093" s="1" cm="1">
        <f t="array" ref="AP1093">SUMPRODUCT((N1093:T1093/100)^2)</f>
        <v>0.891086683896141</v>
      </c>
      <c r="AQ1093" s="1" cm="1">
        <f t="array" ref="AQ1093">1/SUMPRODUCT((N1093:T1093/100)^2)</f>
        <v>1.1222252762522</v>
      </c>
      <c r="AR1093" s="1" t="s">
        <v>54</v>
      </c>
      <c r="AS1093" s="6">
        <f t="shared" si="367"/>
        <v>0</v>
      </c>
      <c r="AT1093" s="1">
        <v>899.85</v>
      </c>
      <c r="AU1093" s="1">
        <v>1</v>
      </c>
      <c r="AV1093" s="1">
        <v>0</v>
      </c>
      <c r="AW1093" s="1">
        <v>499.85</v>
      </c>
      <c r="AX1093" s="1">
        <v>1</v>
      </c>
      <c r="AY1093" s="5">
        <f t="shared" si="368"/>
        <v>0</v>
      </c>
      <c r="AZ1093" s="1">
        <f t="shared" si="369"/>
        <v>0</v>
      </c>
      <c r="BA1093" s="1">
        <f t="shared" si="370"/>
        <v>499.85</v>
      </c>
      <c r="BB1093" s="1">
        <f t="shared" si="371"/>
        <v>400</v>
      </c>
      <c r="BC1093" s="1" t="s">
        <v>51</v>
      </c>
      <c r="BD1093" s="1">
        <v>211</v>
      </c>
      <c r="BE1093" s="1" t="s">
        <v>52</v>
      </c>
      <c r="BF1093" s="1" t="s">
        <v>52</v>
      </c>
      <c r="BG1093" s="1">
        <v>24</v>
      </c>
      <c r="BH1093" s="1">
        <f t="shared" si="372"/>
        <v>-0.0107140094756338</v>
      </c>
      <c r="BI1093" s="1">
        <f t="shared" si="373"/>
        <v>1.00531824737307</v>
      </c>
    </row>
    <row r="1094" spans="1:61">
      <c r="A1094" s="1">
        <v>20</v>
      </c>
      <c r="B1094" s="1" t="s">
        <v>1347</v>
      </c>
      <c r="C1094" s="1" t="str">
        <f>_xlfn.XLOOKUP(A1094,All!$A:$A,All!$C:$C,"")</f>
        <v>Cu-Ni-Si</v>
      </c>
      <c r="D1094" s="1">
        <v>0</v>
      </c>
      <c r="E1094" s="1" t="s">
        <v>1344</v>
      </c>
      <c r="F1094" s="1">
        <f t="shared" si="352"/>
        <v>96.6</v>
      </c>
      <c r="G1094" s="1">
        <v>0</v>
      </c>
      <c r="H1094" s="1">
        <v>0</v>
      </c>
      <c r="I1094" s="1">
        <v>0</v>
      </c>
      <c r="J1094" s="1">
        <v>2.8</v>
      </c>
      <c r="K1094" s="1">
        <v>0.6</v>
      </c>
      <c r="L1094" s="1">
        <v>0</v>
      </c>
      <c r="M1094" s="1" t="s">
        <v>1345</v>
      </c>
      <c r="N1094" s="1" cm="1">
        <f t="array" ref="N1094">(F1094/$F$4)/SUMPRODUCT($F1094:$L1094/$F$4:$L$4)*100</f>
        <v>95.6538918382656</v>
      </c>
      <c r="O1094" s="1" cm="1">
        <f t="array" ref="O1094">(G1094/$G$4)/SUMPRODUCT($F1094:$L1094/$F$4:$L$4)*100</f>
        <v>0</v>
      </c>
      <c r="P1094" s="1" cm="1">
        <f t="array" ref="P1094">(H1094/$H$4)/SUMPRODUCT($F1094:$L1094/$F$4:$L$4)*100</f>
        <v>0</v>
      </c>
      <c r="Q1094" s="1" cm="1">
        <f t="array" ref="Q1094">(I1094/$I$4)/SUMPRODUCT($F1094:$L1094/$F$4:$L$4)*100</f>
        <v>0</v>
      </c>
      <c r="R1094" s="1" cm="1">
        <f t="array" ref="R1094">(J1094/$J$4)/SUMPRODUCT($F1094:$L1094/$F$4:$L$4)*100</f>
        <v>3.00182561866594</v>
      </c>
      <c r="S1094" s="1" cm="1">
        <f t="array" ref="S1094">(K1094/$K$4)/SUMPRODUCT($F1094:$L1094/$F$4:$L$4)*100</f>
        <v>1.34428254306844</v>
      </c>
      <c r="T1094" s="1" cm="1">
        <f t="array" ref="T1094">(L1094/$L$4)/SUMPRODUCT($F1094:$L1094/$F$4:$L$4)*100</f>
        <v>0</v>
      </c>
      <c r="U1094" s="1">
        <f t="shared" si="353"/>
        <v>100</v>
      </c>
      <c r="V1094" s="1">
        <f t="shared" si="354"/>
        <v>4.66666666666667</v>
      </c>
      <c r="W1094" s="1">
        <f t="shared" si="355"/>
        <v>3.4</v>
      </c>
      <c r="X1094" s="1">
        <f t="shared" si="356"/>
        <v>1.68</v>
      </c>
      <c r="Y1094" s="1">
        <f t="shared" si="357"/>
        <v>0</v>
      </c>
      <c r="Z1094" s="1">
        <f t="shared" si="358"/>
        <v>0</v>
      </c>
      <c r="AA1094" s="1">
        <f t="shared" si="359"/>
        <v>0</v>
      </c>
      <c r="AB1094" s="1">
        <f t="shared" si="360"/>
        <v>0</v>
      </c>
      <c r="AC1094" s="1">
        <f t="shared" si="361"/>
        <v>0</v>
      </c>
      <c r="AD1094" s="1">
        <f t="shared" si="362"/>
        <v>0</v>
      </c>
      <c r="AE1094" s="1">
        <f t="shared" si="363"/>
        <v>0</v>
      </c>
      <c r="AF1094" s="1">
        <f t="shared" si="364"/>
        <v>0</v>
      </c>
      <c r="AG1094" s="1">
        <f t="shared" si="365"/>
        <v>0</v>
      </c>
      <c r="AH1094" s="7">
        <f t="shared" si="366"/>
        <v>0.0434610816173439</v>
      </c>
      <c r="AI1094" s="7" cm="1">
        <f t="array" ref="AI1094">SQRT(SUMPRODUCT(N1094:T1094/100,(1-($N$4:$T$4/(SUMPRODUCT(N1094:T1094,$N$4:$T$4)/100)))^2))</f>
        <v>0.01613797766313</v>
      </c>
      <c r="AJ1094" s="7" cm="1">
        <f t="array" ref="AJ1094">SUMPRODUCT(N1094:T1094,$N$3:$T$3)/100</f>
        <v>1.90030018256187</v>
      </c>
      <c r="AK1094" s="7" cm="1">
        <f t="array" ref="AK1094">SUMPRODUCT(N1094:T1094/100,($N$3:$T$3-(SUMPRODUCT(N1094:T1094,$N$3:$T$3)/100))^2)</f>
        <v>2.91171604821716e-6</v>
      </c>
      <c r="AL1094" s="7" cm="1">
        <f t="array" ref="AL1094">SUMPRODUCT(N1094:T1094/100,($N$2:$T$2-(SUMPRODUCT(N1094:T1094,$N$2:$T$2)/100))^2)</f>
        <v>0.673311415876163</v>
      </c>
      <c r="AM1094" s="7" cm="1">
        <f t="array" ref="AM1094">SUMPRODUCT(N1094:T1094,$N$2:$T$2)/100</f>
        <v>10.8758819657986</v>
      </c>
      <c r="AN1094" s="1" cm="1">
        <f t="array" ref="AN1094">SUMPRODUCT(N1094:T1094,$N$1:$T$1)/100</f>
        <v>1100.16595956677</v>
      </c>
      <c r="AO1094" s="1" cm="1">
        <f t="array" ref="AO1094">-8.314*SUMPRODUCT((N1094:T1094/100)*LN(N1094:T1094/100+0.000000000001))</f>
        <v>1.70997739062783</v>
      </c>
      <c r="AP1094" s="1" cm="1">
        <f t="array" ref="AP1094">SUMPRODUCT((N1094:T1094/100)^2)</f>
        <v>0.916048507640709</v>
      </c>
      <c r="AQ1094" s="1" cm="1">
        <f t="array" ref="AQ1094">1/SUMPRODUCT((N1094:T1094/100)^2)</f>
        <v>1.09164524766872</v>
      </c>
      <c r="AR1094" s="1" t="s">
        <v>54</v>
      </c>
      <c r="AS1094" s="6">
        <f t="shared" si="367"/>
        <v>0</v>
      </c>
      <c r="AT1094" s="1">
        <v>899.85</v>
      </c>
      <c r="AU1094" s="1">
        <v>1.5</v>
      </c>
      <c r="AV1094" s="1">
        <v>0</v>
      </c>
      <c r="AW1094" s="1">
        <v>399.85</v>
      </c>
      <c r="AX1094" s="1">
        <v>0.5</v>
      </c>
      <c r="AY1094" s="5">
        <f t="shared" si="368"/>
        <v>0</v>
      </c>
      <c r="AZ1094" s="1">
        <f t="shared" si="369"/>
        <v>0</v>
      </c>
      <c r="BA1094" s="1">
        <f t="shared" si="370"/>
        <v>199.925</v>
      </c>
      <c r="BB1094" s="1">
        <f t="shared" si="371"/>
        <v>500</v>
      </c>
      <c r="BC1094" s="1" t="s">
        <v>51</v>
      </c>
      <c r="BD1094" s="1">
        <v>93</v>
      </c>
      <c r="BE1094" s="1" t="s">
        <v>52</v>
      </c>
      <c r="BF1094" s="1" t="s">
        <v>52</v>
      </c>
      <c r="BG1094" s="1">
        <v>24</v>
      </c>
      <c r="BH1094" s="1">
        <f t="shared" si="372"/>
        <v>-1.52830316638632</v>
      </c>
      <c r="BI1094" s="1">
        <f t="shared" si="373"/>
        <v>1.23705008651909</v>
      </c>
    </row>
    <row r="1095" spans="1:61">
      <c r="A1095" s="1">
        <v>414</v>
      </c>
      <c r="B1095" s="1" t="s">
        <v>65</v>
      </c>
      <c r="C1095" s="1" t="str">
        <f>_xlfn.XLOOKUP(A1095,All!$A:$A,All!$C:$C,"")</f>
        <v>Cu-Ni-Si</v>
      </c>
      <c r="D1095" s="1">
        <v>0</v>
      </c>
      <c r="E1095" s="1" t="s">
        <v>1344</v>
      </c>
      <c r="F1095" s="1">
        <f t="shared" ref="F1095:F1143" si="374">100-SUM(G1095:L1095)</f>
        <v>96.57</v>
      </c>
      <c r="G1095" s="1">
        <v>0</v>
      </c>
      <c r="H1095" s="1">
        <v>0</v>
      </c>
      <c r="I1095" s="1">
        <v>0</v>
      </c>
      <c r="J1095" s="1">
        <v>2.34</v>
      </c>
      <c r="K1095" s="1">
        <v>1.09</v>
      </c>
      <c r="L1095" s="1">
        <v>0</v>
      </c>
      <c r="M1095" s="1" t="s">
        <v>1345</v>
      </c>
      <c r="N1095" s="1" cm="1">
        <f t="array" ref="N1095">(F1095/$F$4)/SUMPRODUCT($F1095:$L1095/$F$4:$L$4)*100</f>
        <v>95.0775208161843</v>
      </c>
      <c r="O1095" s="1" cm="1">
        <f t="array" ref="O1095">(G1095/$G$4)/SUMPRODUCT($F1095:$L1095/$F$4:$L$4)*100</f>
        <v>0</v>
      </c>
      <c r="P1095" s="1" cm="1">
        <f t="array" ref="P1095">(H1095/$H$4)/SUMPRODUCT($F1095:$L1095/$F$4:$L$4)*100</f>
        <v>0</v>
      </c>
      <c r="Q1095" s="1" cm="1">
        <f t="array" ref="Q1095">(I1095/$I$4)/SUMPRODUCT($F1095:$L1095/$F$4:$L$4)*100</f>
        <v>0</v>
      </c>
      <c r="R1095" s="1" cm="1">
        <f t="array" ref="R1095">(J1095/$J$4)/SUMPRODUCT($F1095:$L1095/$F$4:$L$4)*100</f>
        <v>2.49432698324505</v>
      </c>
      <c r="S1095" s="1" cm="1">
        <f t="array" ref="S1095">(K1095/$K$4)/SUMPRODUCT($F1095:$L1095/$F$4:$L$4)*100</f>
        <v>2.4281522005707</v>
      </c>
      <c r="T1095" s="1" cm="1">
        <f t="array" ref="T1095">(L1095/$L$4)/SUMPRODUCT($F1095:$L1095/$F$4:$L$4)*100</f>
        <v>0</v>
      </c>
      <c r="U1095" s="1">
        <f t="shared" ref="U1095:U1143" si="375">SUM(N1095:T1095)</f>
        <v>100</v>
      </c>
      <c r="V1095" s="1">
        <f t="shared" ref="V1095:V1143" si="376">IF(K1095&lt;&gt;0,J1095/(K1095),0)</f>
        <v>2.14678899082569</v>
      </c>
      <c r="W1095" s="1">
        <f t="shared" ref="W1095:W1143" si="377">J1095+K1095</f>
        <v>3.43</v>
      </c>
      <c r="X1095" s="1">
        <f t="shared" ref="X1095:X1143" si="378">J1095*K1095</f>
        <v>2.5506</v>
      </c>
      <c r="Y1095" s="1">
        <f t="shared" ref="Y1095:Y1143" si="379">IF(J1095+K1095&lt;&gt;0,I1095/(J1095+K1095),0)</f>
        <v>0</v>
      </c>
      <c r="Z1095" s="1">
        <f t="shared" ref="Z1095:Z1143" si="380">IF(J1095+K1095&lt;&gt;0,L1095/(J1095+K1095),0)</f>
        <v>0</v>
      </c>
      <c r="AA1095" s="1">
        <f t="shared" ref="AA1095:AA1143" si="381">IF(L1095&lt;&gt;0,H1095/(L1095),0)</f>
        <v>0</v>
      </c>
      <c r="AB1095" s="1">
        <f t="shared" ref="AB1095:AB1143" si="382">H1095+L1095</f>
        <v>0</v>
      </c>
      <c r="AC1095" s="1">
        <f t="shared" ref="AC1095:AC1143" si="383">H1095*L1095</f>
        <v>0</v>
      </c>
      <c r="AD1095" s="1">
        <f t="shared" ref="AD1095:AD1143" si="384">IF(H1095&lt;&gt;0,P1095/(H1095),0)</f>
        <v>0</v>
      </c>
      <c r="AE1095" s="1">
        <f t="shared" ref="AE1095:AE1143" si="385">IF(J1095+K1095&lt;&gt;0,H1095/(J1095+K1095),0)</f>
        <v>0</v>
      </c>
      <c r="AF1095" s="1">
        <f t="shared" ref="AF1095:AF1143" si="386">IF(H1095&lt;&gt;0,(J1095+K1095)/(H1095),0)</f>
        <v>0</v>
      </c>
      <c r="AG1095" s="1">
        <f t="shared" ref="AG1095:AG1143" si="387">(J1095+K1095)*H1095</f>
        <v>0</v>
      </c>
      <c r="AH1095" s="7">
        <f t="shared" ref="AH1095:AH1143" si="388">(100-N1095)%</f>
        <v>0.0492247918381574</v>
      </c>
      <c r="AI1095" s="7" cm="1">
        <f t="array" ref="AI1095">SQRT(SUMPRODUCT(N1095:T1095/100,(1-($N$4:$T$4/(SUMPRODUCT(N1095:T1095,$N$4:$T$4)/100)))^2))</f>
        <v>0.0209796884810813</v>
      </c>
      <c r="AJ1095" s="7" cm="1">
        <f t="array" ref="AJ1095">SUMPRODUCT(N1095:T1095,$N$3:$T$3)/100</f>
        <v>1.90024943269832</v>
      </c>
      <c r="AK1095" s="7" cm="1">
        <f t="array" ref="AK1095">SUMPRODUCT(N1095:T1095/100,($N$3:$T$3-(SUMPRODUCT(N1095:T1095,$N$3:$T$3)/100))^2)</f>
        <v>2.43211031225161e-6</v>
      </c>
      <c r="AL1095" s="7" cm="1">
        <f t="array" ref="AL1095">SUMPRODUCT(N1095:T1095/100,($N$2:$T$2-(SUMPRODUCT(N1095:T1095,$N$2:$T$2)/100))^2)</f>
        <v>1.17674641039276</v>
      </c>
      <c r="AM1095" s="7" cm="1">
        <f t="array" ref="AM1095">SUMPRODUCT(N1095:T1095,$N$2:$T$2)/100</f>
        <v>10.8050860761276</v>
      </c>
      <c r="AN1095" s="1" cm="1">
        <f t="array" ref="AN1095">SUMPRODUCT(N1095:T1095,$N$1:$T$1)/100</f>
        <v>1101.85633599878</v>
      </c>
      <c r="AO1095" s="1" cm="1">
        <f t="array" ref="AO1095">-8.314*SUMPRODUCT((N1095:T1095/100)*LN(N1095:T1095/100+0.000000000001))</f>
        <v>1.91506264565566</v>
      </c>
      <c r="AP1095" s="1" cm="1">
        <f t="array" ref="AP1095">SUMPRODUCT((N1095:T1095/100)^2)</f>
        <v>0.905185255476043</v>
      </c>
      <c r="AQ1095" s="1" cm="1">
        <f t="array" ref="AQ1095">1/SUMPRODUCT((N1095:T1095/100)^2)</f>
        <v>1.10474623172479</v>
      </c>
      <c r="AR1095" s="1" t="s">
        <v>54</v>
      </c>
      <c r="AS1095" s="6">
        <f t="shared" ref="AS1095:AS1143" si="389">IF(AR1095="Solution ==&gt; Quenching ==&gt; Deformation ==&gt; Aging ==&gt; Secondary TMP ==&gt; Secondary Aging",2,IF(AR1095="Solution ==&gt; Quenching ==&gt; Deformation ==&gt; Aging",1,IF(AR1095="Solution ==&gt; Quenching ==&gt; Aging",0,"")))</f>
        <v>0</v>
      </c>
      <c r="AT1095" s="1">
        <v>949.85</v>
      </c>
      <c r="AU1095" s="1">
        <v>1</v>
      </c>
      <c r="AV1095" s="1">
        <v>0</v>
      </c>
      <c r="AW1095" s="1">
        <v>499.85</v>
      </c>
      <c r="AX1095" s="1">
        <v>7</v>
      </c>
      <c r="AY1095" s="5">
        <f t="shared" ref="AY1095:AY1143" si="390">AV1095%*AW1095</f>
        <v>0</v>
      </c>
      <c r="AZ1095" s="1">
        <f t="shared" ref="AZ1095:AZ1143" si="391">AV1095%*AX1095</f>
        <v>0</v>
      </c>
      <c r="BA1095" s="1">
        <f t="shared" ref="BA1095:BA1143" si="392">AW1095*AX1095</f>
        <v>3498.95</v>
      </c>
      <c r="BB1095" s="1">
        <f t="shared" ref="BB1095:BB1143" si="393">AT1095-AW1095</f>
        <v>450</v>
      </c>
      <c r="BC1095" s="1" t="s">
        <v>51</v>
      </c>
      <c r="BD1095" s="1">
        <v>162</v>
      </c>
      <c r="BE1095" s="1" t="s">
        <v>52</v>
      </c>
      <c r="BF1095" s="1" t="s">
        <v>52</v>
      </c>
      <c r="BG1095" s="1">
        <v>23</v>
      </c>
      <c r="BH1095" s="1">
        <f t="shared" ref="BH1095:BH1143" si="394">IF(OR(BD1095="",BG1095=""),"",((BD1095-AVERAGE($BD$6:$BD$1143))/_xlfn.STDEV.S($BD$6:$BD$1143))-$BJ$1*((AVERAGE($BG$6:$BG$1143)-BG1095)/_xlfn.STDEV.S($BG$6:$BG$1143)))</f>
        <v>-0.640899337345325</v>
      </c>
      <c r="BI1095" s="1">
        <f t="shared" ref="BI1095:BI1143" si="395">SQRT((1-(BD1095-MIN($BD$6:$BD$1143))/(MAX($BD$6:$BD$1143)-MIN($BD$6:$BD$1143)))^2+(1-(BG1095-MIN($BG$6:$BG$1143))/(MAX($BG$6:$BG$1143)-MIN($BG$6:$BG$1143)))^2)</f>
        <v>1.10273996168474</v>
      </c>
    </row>
    <row r="1096" spans="1:61">
      <c r="A1096" s="1">
        <v>385</v>
      </c>
      <c r="B1096" s="1" t="s">
        <v>65</v>
      </c>
      <c r="C1096" s="1" t="str">
        <f>_xlfn.XLOOKUP(A1096,All!$A:$A,All!$C:$C,"")</f>
        <v>Cu-Ni-Si</v>
      </c>
      <c r="D1096" s="1">
        <v>0</v>
      </c>
      <c r="E1096" s="1" t="s">
        <v>1344</v>
      </c>
      <c r="F1096" s="1">
        <f t="shared" si="374"/>
        <v>96.57</v>
      </c>
      <c r="G1096" s="1">
        <v>0</v>
      </c>
      <c r="H1096" s="1">
        <v>0</v>
      </c>
      <c r="I1096" s="1">
        <v>0</v>
      </c>
      <c r="J1096" s="1">
        <v>2.34</v>
      </c>
      <c r="K1096" s="1">
        <v>1.09</v>
      </c>
      <c r="L1096" s="1">
        <v>0</v>
      </c>
      <c r="M1096" s="1" t="s">
        <v>1345</v>
      </c>
      <c r="N1096" s="1" cm="1">
        <f t="array" ref="N1096">(F1096/$F$4)/SUMPRODUCT($F1096:$L1096/$F$4:$L$4)*100</f>
        <v>95.0775208161843</v>
      </c>
      <c r="O1096" s="1" cm="1">
        <f t="array" ref="O1096">(G1096/$G$4)/SUMPRODUCT($F1096:$L1096/$F$4:$L$4)*100</f>
        <v>0</v>
      </c>
      <c r="P1096" s="1" cm="1">
        <f t="array" ref="P1096">(H1096/$H$4)/SUMPRODUCT($F1096:$L1096/$F$4:$L$4)*100</f>
        <v>0</v>
      </c>
      <c r="Q1096" s="1" cm="1">
        <f t="array" ref="Q1096">(I1096/$I$4)/SUMPRODUCT($F1096:$L1096/$F$4:$L$4)*100</f>
        <v>0</v>
      </c>
      <c r="R1096" s="1" cm="1">
        <f t="array" ref="R1096">(J1096/$J$4)/SUMPRODUCT($F1096:$L1096/$F$4:$L$4)*100</f>
        <v>2.49432698324505</v>
      </c>
      <c r="S1096" s="1" cm="1">
        <f t="array" ref="S1096">(K1096/$K$4)/SUMPRODUCT($F1096:$L1096/$F$4:$L$4)*100</f>
        <v>2.4281522005707</v>
      </c>
      <c r="T1096" s="1" cm="1">
        <f t="array" ref="T1096">(L1096/$L$4)/SUMPRODUCT($F1096:$L1096/$F$4:$L$4)*100</f>
        <v>0</v>
      </c>
      <c r="U1096" s="1">
        <f t="shared" si="375"/>
        <v>100</v>
      </c>
      <c r="V1096" s="1">
        <f t="shared" si="376"/>
        <v>2.14678899082569</v>
      </c>
      <c r="W1096" s="1">
        <f t="shared" si="377"/>
        <v>3.43</v>
      </c>
      <c r="X1096" s="1">
        <f t="shared" si="378"/>
        <v>2.5506</v>
      </c>
      <c r="Y1096" s="1">
        <f t="shared" si="379"/>
        <v>0</v>
      </c>
      <c r="Z1096" s="1">
        <f t="shared" si="380"/>
        <v>0</v>
      </c>
      <c r="AA1096" s="1">
        <f t="shared" si="381"/>
        <v>0</v>
      </c>
      <c r="AB1096" s="1">
        <f t="shared" si="382"/>
        <v>0</v>
      </c>
      <c r="AC1096" s="1">
        <f t="shared" si="383"/>
        <v>0</v>
      </c>
      <c r="AD1096" s="1">
        <f t="shared" si="384"/>
        <v>0</v>
      </c>
      <c r="AE1096" s="1">
        <f t="shared" si="385"/>
        <v>0</v>
      </c>
      <c r="AF1096" s="1">
        <f t="shared" si="386"/>
        <v>0</v>
      </c>
      <c r="AG1096" s="1">
        <f t="shared" si="387"/>
        <v>0</v>
      </c>
      <c r="AH1096" s="7">
        <f t="shared" si="388"/>
        <v>0.0492247918381574</v>
      </c>
      <c r="AI1096" s="7" cm="1">
        <f t="array" ref="AI1096">SQRT(SUMPRODUCT(N1096:T1096/100,(1-($N$4:$T$4/(SUMPRODUCT(N1096:T1096,$N$4:$T$4)/100)))^2))</f>
        <v>0.0209796884810813</v>
      </c>
      <c r="AJ1096" s="7" cm="1">
        <f t="array" ref="AJ1096">SUMPRODUCT(N1096:T1096,$N$3:$T$3)/100</f>
        <v>1.90024943269832</v>
      </c>
      <c r="AK1096" s="7" cm="1">
        <f t="array" ref="AK1096">SUMPRODUCT(N1096:T1096/100,($N$3:$T$3-(SUMPRODUCT(N1096:T1096,$N$3:$T$3)/100))^2)</f>
        <v>2.43211031225161e-6</v>
      </c>
      <c r="AL1096" s="7" cm="1">
        <f t="array" ref="AL1096">SUMPRODUCT(N1096:T1096/100,($N$2:$T$2-(SUMPRODUCT(N1096:T1096,$N$2:$T$2)/100))^2)</f>
        <v>1.17674641039276</v>
      </c>
      <c r="AM1096" s="7" cm="1">
        <f t="array" ref="AM1096">SUMPRODUCT(N1096:T1096,$N$2:$T$2)/100</f>
        <v>10.8050860761276</v>
      </c>
      <c r="AN1096" s="1" cm="1">
        <f t="array" ref="AN1096">SUMPRODUCT(N1096:T1096,$N$1:$T$1)/100</f>
        <v>1101.85633599878</v>
      </c>
      <c r="AO1096" s="1" cm="1">
        <f t="array" ref="AO1096">-8.314*SUMPRODUCT((N1096:T1096/100)*LN(N1096:T1096/100+0.000000000001))</f>
        <v>1.91506264565566</v>
      </c>
      <c r="AP1096" s="1" cm="1">
        <f t="array" ref="AP1096">SUMPRODUCT((N1096:T1096/100)^2)</f>
        <v>0.905185255476043</v>
      </c>
      <c r="AQ1096" s="1" cm="1">
        <f t="array" ref="AQ1096">1/SUMPRODUCT((N1096:T1096/100)^2)</f>
        <v>1.10474623172479</v>
      </c>
      <c r="AR1096" s="1" t="s">
        <v>54</v>
      </c>
      <c r="AS1096" s="6">
        <f t="shared" si="389"/>
        <v>0</v>
      </c>
      <c r="AT1096" s="1">
        <v>949.85</v>
      </c>
      <c r="AU1096" s="1">
        <v>1</v>
      </c>
      <c r="AV1096" s="1">
        <v>0</v>
      </c>
      <c r="AW1096" s="1">
        <v>499.85</v>
      </c>
      <c r="AX1096" s="1">
        <v>4</v>
      </c>
      <c r="AY1096" s="5">
        <f t="shared" si="390"/>
        <v>0</v>
      </c>
      <c r="AZ1096" s="1">
        <f t="shared" si="391"/>
        <v>0</v>
      </c>
      <c r="BA1096" s="1">
        <f t="shared" si="392"/>
        <v>1999.4</v>
      </c>
      <c r="BB1096" s="1">
        <f t="shared" si="393"/>
        <v>450</v>
      </c>
      <c r="BC1096" s="1" t="s">
        <v>51</v>
      </c>
      <c r="BD1096" s="1">
        <v>175</v>
      </c>
      <c r="BE1096" s="1" t="s">
        <v>52</v>
      </c>
      <c r="BF1096" s="1" t="s">
        <v>52</v>
      </c>
      <c r="BG1096" s="1">
        <v>23</v>
      </c>
      <c r="BH1096" s="1">
        <f t="shared" si="394"/>
        <v>-0.473707311583978</v>
      </c>
      <c r="BI1096" s="1">
        <f t="shared" si="395"/>
        <v>1.0783435976576</v>
      </c>
    </row>
    <row r="1097" spans="1:61">
      <c r="A1097" s="1">
        <v>338</v>
      </c>
      <c r="B1097" s="1" t="s">
        <v>65</v>
      </c>
      <c r="C1097" s="1" t="str">
        <f>_xlfn.XLOOKUP(A1097,All!$A:$A,All!$C:$C,"")</f>
        <v>Cu-Ni-Si</v>
      </c>
      <c r="D1097" s="1">
        <v>0</v>
      </c>
      <c r="E1097" s="1" t="s">
        <v>1344</v>
      </c>
      <c r="F1097" s="1">
        <f t="shared" si="374"/>
        <v>96.57</v>
      </c>
      <c r="G1097" s="1">
        <v>0</v>
      </c>
      <c r="H1097" s="1">
        <v>0</v>
      </c>
      <c r="I1097" s="1">
        <v>0</v>
      </c>
      <c r="J1097" s="1">
        <v>2.34</v>
      </c>
      <c r="K1097" s="1">
        <v>1.09</v>
      </c>
      <c r="L1097" s="1">
        <v>0</v>
      </c>
      <c r="M1097" s="1" t="s">
        <v>1345</v>
      </c>
      <c r="N1097" s="1" cm="1">
        <f t="array" ref="N1097">(F1097/$F$4)/SUMPRODUCT($F1097:$L1097/$F$4:$L$4)*100</f>
        <v>95.0775208161843</v>
      </c>
      <c r="O1097" s="1" cm="1">
        <f t="array" ref="O1097">(G1097/$G$4)/SUMPRODUCT($F1097:$L1097/$F$4:$L$4)*100</f>
        <v>0</v>
      </c>
      <c r="P1097" s="1" cm="1">
        <f t="array" ref="P1097">(H1097/$H$4)/SUMPRODUCT($F1097:$L1097/$F$4:$L$4)*100</f>
        <v>0</v>
      </c>
      <c r="Q1097" s="1" cm="1">
        <f t="array" ref="Q1097">(I1097/$I$4)/SUMPRODUCT($F1097:$L1097/$F$4:$L$4)*100</f>
        <v>0</v>
      </c>
      <c r="R1097" s="1" cm="1">
        <f t="array" ref="R1097">(J1097/$J$4)/SUMPRODUCT($F1097:$L1097/$F$4:$L$4)*100</f>
        <v>2.49432698324505</v>
      </c>
      <c r="S1097" s="1" cm="1">
        <f t="array" ref="S1097">(K1097/$K$4)/SUMPRODUCT($F1097:$L1097/$F$4:$L$4)*100</f>
        <v>2.4281522005707</v>
      </c>
      <c r="T1097" s="1" cm="1">
        <f t="array" ref="T1097">(L1097/$L$4)/SUMPRODUCT($F1097:$L1097/$F$4:$L$4)*100</f>
        <v>0</v>
      </c>
      <c r="U1097" s="1">
        <f t="shared" si="375"/>
        <v>100</v>
      </c>
      <c r="V1097" s="1">
        <f t="shared" si="376"/>
        <v>2.14678899082569</v>
      </c>
      <c r="W1097" s="1">
        <f t="shared" si="377"/>
        <v>3.43</v>
      </c>
      <c r="X1097" s="1">
        <f t="shared" si="378"/>
        <v>2.5506</v>
      </c>
      <c r="Y1097" s="1">
        <f t="shared" si="379"/>
        <v>0</v>
      </c>
      <c r="Z1097" s="1">
        <f t="shared" si="380"/>
        <v>0</v>
      </c>
      <c r="AA1097" s="1">
        <f t="shared" si="381"/>
        <v>0</v>
      </c>
      <c r="AB1097" s="1">
        <f t="shared" si="382"/>
        <v>0</v>
      </c>
      <c r="AC1097" s="1">
        <f t="shared" si="383"/>
        <v>0</v>
      </c>
      <c r="AD1097" s="1">
        <f t="shared" si="384"/>
        <v>0</v>
      </c>
      <c r="AE1097" s="1">
        <f t="shared" si="385"/>
        <v>0</v>
      </c>
      <c r="AF1097" s="1">
        <f t="shared" si="386"/>
        <v>0</v>
      </c>
      <c r="AG1097" s="1">
        <f t="shared" si="387"/>
        <v>0</v>
      </c>
      <c r="AH1097" s="7">
        <f t="shared" si="388"/>
        <v>0.0492247918381574</v>
      </c>
      <c r="AI1097" s="7" cm="1">
        <f t="array" ref="AI1097">SQRT(SUMPRODUCT(N1097:T1097/100,(1-($N$4:$T$4/(SUMPRODUCT(N1097:T1097,$N$4:$T$4)/100)))^2))</f>
        <v>0.0209796884810813</v>
      </c>
      <c r="AJ1097" s="7" cm="1">
        <f t="array" ref="AJ1097">SUMPRODUCT(N1097:T1097,$N$3:$T$3)/100</f>
        <v>1.90024943269832</v>
      </c>
      <c r="AK1097" s="7" cm="1">
        <f t="array" ref="AK1097">SUMPRODUCT(N1097:T1097/100,($N$3:$T$3-(SUMPRODUCT(N1097:T1097,$N$3:$T$3)/100))^2)</f>
        <v>2.43211031225161e-6</v>
      </c>
      <c r="AL1097" s="7" cm="1">
        <f t="array" ref="AL1097">SUMPRODUCT(N1097:T1097/100,($N$2:$T$2-(SUMPRODUCT(N1097:T1097,$N$2:$T$2)/100))^2)</f>
        <v>1.17674641039276</v>
      </c>
      <c r="AM1097" s="7" cm="1">
        <f t="array" ref="AM1097">SUMPRODUCT(N1097:T1097,$N$2:$T$2)/100</f>
        <v>10.8050860761276</v>
      </c>
      <c r="AN1097" s="1" cm="1">
        <f t="array" ref="AN1097">SUMPRODUCT(N1097:T1097,$N$1:$T$1)/100</f>
        <v>1101.85633599878</v>
      </c>
      <c r="AO1097" s="1" cm="1">
        <f t="array" ref="AO1097">-8.314*SUMPRODUCT((N1097:T1097/100)*LN(N1097:T1097/100+0.000000000001))</f>
        <v>1.91506264565566</v>
      </c>
      <c r="AP1097" s="1" cm="1">
        <f t="array" ref="AP1097">SUMPRODUCT((N1097:T1097/100)^2)</f>
        <v>0.905185255476043</v>
      </c>
      <c r="AQ1097" s="1" cm="1">
        <f t="array" ref="AQ1097">1/SUMPRODUCT((N1097:T1097/100)^2)</f>
        <v>1.10474623172479</v>
      </c>
      <c r="AR1097" s="1" t="s">
        <v>54</v>
      </c>
      <c r="AS1097" s="6">
        <f t="shared" si="389"/>
        <v>0</v>
      </c>
      <c r="AT1097" s="1">
        <v>949.85</v>
      </c>
      <c r="AU1097" s="1">
        <v>1</v>
      </c>
      <c r="AV1097" s="1">
        <v>0</v>
      </c>
      <c r="AW1097" s="1">
        <v>499.85</v>
      </c>
      <c r="AX1097" s="1">
        <v>2</v>
      </c>
      <c r="AY1097" s="5">
        <f t="shared" si="390"/>
        <v>0</v>
      </c>
      <c r="AZ1097" s="1">
        <f t="shared" si="391"/>
        <v>0</v>
      </c>
      <c r="BA1097" s="1">
        <f t="shared" si="392"/>
        <v>999.7</v>
      </c>
      <c r="BB1097" s="1">
        <f t="shared" si="393"/>
        <v>450</v>
      </c>
      <c r="BC1097" s="1" t="s">
        <v>51</v>
      </c>
      <c r="BD1097" s="1">
        <v>195</v>
      </c>
      <c r="BE1097" s="1" t="s">
        <v>52</v>
      </c>
      <c r="BF1097" s="1" t="s">
        <v>52</v>
      </c>
      <c r="BG1097" s="1">
        <v>23</v>
      </c>
      <c r="BH1097" s="1">
        <f t="shared" si="394"/>
        <v>-0.216488810412676</v>
      </c>
      <c r="BI1097" s="1">
        <f t="shared" si="395"/>
        <v>1.04267580718159</v>
      </c>
    </row>
    <row r="1098" spans="1:61">
      <c r="A1098" s="1">
        <v>310</v>
      </c>
      <c r="B1098" s="1" t="s">
        <v>65</v>
      </c>
      <c r="C1098" s="1" t="str">
        <f>_xlfn.XLOOKUP(A1098,All!$A:$A,All!$C:$C,"")</f>
        <v>Cu-Ni-Si</v>
      </c>
      <c r="D1098" s="1">
        <v>0</v>
      </c>
      <c r="E1098" s="1" t="s">
        <v>1344</v>
      </c>
      <c r="F1098" s="1">
        <f t="shared" si="374"/>
        <v>96.57</v>
      </c>
      <c r="G1098" s="1">
        <v>0</v>
      </c>
      <c r="H1098" s="1">
        <v>0</v>
      </c>
      <c r="I1098" s="1">
        <v>0</v>
      </c>
      <c r="J1098" s="1">
        <v>2.34</v>
      </c>
      <c r="K1098" s="1">
        <v>1.09</v>
      </c>
      <c r="L1098" s="1">
        <v>0</v>
      </c>
      <c r="M1098" s="1" t="s">
        <v>1345</v>
      </c>
      <c r="N1098" s="1" cm="1">
        <f t="array" ref="N1098">(F1098/$F$4)/SUMPRODUCT($F1098:$L1098/$F$4:$L$4)*100</f>
        <v>95.0775208161843</v>
      </c>
      <c r="O1098" s="1" cm="1">
        <f t="array" ref="O1098">(G1098/$G$4)/SUMPRODUCT($F1098:$L1098/$F$4:$L$4)*100</f>
        <v>0</v>
      </c>
      <c r="P1098" s="1" cm="1">
        <f t="array" ref="P1098">(H1098/$H$4)/SUMPRODUCT($F1098:$L1098/$F$4:$L$4)*100</f>
        <v>0</v>
      </c>
      <c r="Q1098" s="1" cm="1">
        <f t="array" ref="Q1098">(I1098/$I$4)/SUMPRODUCT($F1098:$L1098/$F$4:$L$4)*100</f>
        <v>0</v>
      </c>
      <c r="R1098" s="1" cm="1">
        <f t="array" ref="R1098">(J1098/$J$4)/SUMPRODUCT($F1098:$L1098/$F$4:$L$4)*100</f>
        <v>2.49432698324505</v>
      </c>
      <c r="S1098" s="1" cm="1">
        <f t="array" ref="S1098">(K1098/$K$4)/SUMPRODUCT($F1098:$L1098/$F$4:$L$4)*100</f>
        <v>2.4281522005707</v>
      </c>
      <c r="T1098" s="1" cm="1">
        <f t="array" ref="T1098">(L1098/$L$4)/SUMPRODUCT($F1098:$L1098/$F$4:$L$4)*100</f>
        <v>0</v>
      </c>
      <c r="U1098" s="1">
        <f t="shared" si="375"/>
        <v>100</v>
      </c>
      <c r="V1098" s="1">
        <f t="shared" si="376"/>
        <v>2.14678899082569</v>
      </c>
      <c r="W1098" s="1">
        <f t="shared" si="377"/>
        <v>3.43</v>
      </c>
      <c r="X1098" s="1">
        <f t="shared" si="378"/>
        <v>2.5506</v>
      </c>
      <c r="Y1098" s="1">
        <f t="shared" si="379"/>
        <v>0</v>
      </c>
      <c r="Z1098" s="1">
        <f t="shared" si="380"/>
        <v>0</v>
      </c>
      <c r="AA1098" s="1">
        <f t="shared" si="381"/>
        <v>0</v>
      </c>
      <c r="AB1098" s="1">
        <f t="shared" si="382"/>
        <v>0</v>
      </c>
      <c r="AC1098" s="1">
        <f t="shared" si="383"/>
        <v>0</v>
      </c>
      <c r="AD1098" s="1">
        <f t="shared" si="384"/>
        <v>0</v>
      </c>
      <c r="AE1098" s="1">
        <f t="shared" si="385"/>
        <v>0</v>
      </c>
      <c r="AF1098" s="1">
        <f t="shared" si="386"/>
        <v>0</v>
      </c>
      <c r="AG1098" s="1">
        <f t="shared" si="387"/>
        <v>0</v>
      </c>
      <c r="AH1098" s="7">
        <f t="shared" si="388"/>
        <v>0.0492247918381574</v>
      </c>
      <c r="AI1098" s="7" cm="1">
        <f t="array" ref="AI1098">SQRT(SUMPRODUCT(N1098:T1098/100,(1-($N$4:$T$4/(SUMPRODUCT(N1098:T1098,$N$4:$T$4)/100)))^2))</f>
        <v>0.0209796884810813</v>
      </c>
      <c r="AJ1098" s="7" cm="1">
        <f t="array" ref="AJ1098">SUMPRODUCT(N1098:T1098,$N$3:$T$3)/100</f>
        <v>1.90024943269832</v>
      </c>
      <c r="AK1098" s="7" cm="1">
        <f t="array" ref="AK1098">SUMPRODUCT(N1098:T1098/100,($N$3:$T$3-(SUMPRODUCT(N1098:T1098,$N$3:$T$3)/100))^2)</f>
        <v>2.43211031225161e-6</v>
      </c>
      <c r="AL1098" s="7" cm="1">
        <f t="array" ref="AL1098">SUMPRODUCT(N1098:T1098/100,($N$2:$T$2-(SUMPRODUCT(N1098:T1098,$N$2:$T$2)/100))^2)</f>
        <v>1.17674641039276</v>
      </c>
      <c r="AM1098" s="7" cm="1">
        <f t="array" ref="AM1098">SUMPRODUCT(N1098:T1098,$N$2:$T$2)/100</f>
        <v>10.8050860761276</v>
      </c>
      <c r="AN1098" s="1" cm="1">
        <f t="array" ref="AN1098">SUMPRODUCT(N1098:T1098,$N$1:$T$1)/100</f>
        <v>1101.85633599878</v>
      </c>
      <c r="AO1098" s="1" cm="1">
        <f t="array" ref="AO1098">-8.314*SUMPRODUCT((N1098:T1098/100)*LN(N1098:T1098/100+0.000000000001))</f>
        <v>1.91506264565566</v>
      </c>
      <c r="AP1098" s="1" cm="1">
        <f t="array" ref="AP1098">SUMPRODUCT((N1098:T1098/100)^2)</f>
        <v>0.905185255476043</v>
      </c>
      <c r="AQ1098" s="1" cm="1">
        <f t="array" ref="AQ1098">1/SUMPRODUCT((N1098:T1098/100)^2)</f>
        <v>1.10474623172479</v>
      </c>
      <c r="AR1098" s="1" t="s">
        <v>54</v>
      </c>
      <c r="AS1098" s="6">
        <f t="shared" si="389"/>
        <v>0</v>
      </c>
      <c r="AT1098" s="1">
        <v>949.85</v>
      </c>
      <c r="AU1098" s="1">
        <v>1</v>
      </c>
      <c r="AV1098" s="1">
        <v>0</v>
      </c>
      <c r="AW1098" s="1">
        <v>499.85</v>
      </c>
      <c r="AX1098" s="1">
        <v>1</v>
      </c>
      <c r="AY1098" s="5">
        <f t="shared" si="390"/>
        <v>0</v>
      </c>
      <c r="AZ1098" s="1">
        <f t="shared" si="391"/>
        <v>0</v>
      </c>
      <c r="BA1098" s="1">
        <f t="shared" si="392"/>
        <v>499.85</v>
      </c>
      <c r="BB1098" s="1">
        <f t="shared" si="393"/>
        <v>450</v>
      </c>
      <c r="BC1098" s="1" t="s">
        <v>51</v>
      </c>
      <c r="BD1098" s="1">
        <v>197</v>
      </c>
      <c r="BE1098" s="1" t="s">
        <v>52</v>
      </c>
      <c r="BF1098" s="1" t="s">
        <v>52</v>
      </c>
      <c r="BG1098" s="1">
        <v>23</v>
      </c>
      <c r="BH1098" s="1">
        <f t="shared" si="394"/>
        <v>-0.190766960295546</v>
      </c>
      <c r="BI1098" s="1">
        <f t="shared" si="395"/>
        <v>1.03924089971665</v>
      </c>
    </row>
    <row r="1099" spans="1:61">
      <c r="A1099" s="1">
        <v>337</v>
      </c>
      <c r="B1099" s="1" t="s">
        <v>65</v>
      </c>
      <c r="C1099" s="1" t="str">
        <f>_xlfn.XLOOKUP(A1099,All!$A:$A,All!$C:$C,"")</f>
        <v>Cu-Ni-Si</v>
      </c>
      <c r="D1099" s="1">
        <v>0</v>
      </c>
      <c r="E1099" s="1" t="s">
        <v>1344</v>
      </c>
      <c r="F1099" s="1">
        <f t="shared" si="374"/>
        <v>97.94</v>
      </c>
      <c r="G1099" s="1">
        <v>0</v>
      </c>
      <c r="H1099" s="1">
        <v>0</v>
      </c>
      <c r="I1099" s="1">
        <v>0</v>
      </c>
      <c r="J1099" s="1">
        <v>1.39</v>
      </c>
      <c r="K1099" s="1">
        <v>0.67</v>
      </c>
      <c r="L1099" s="1">
        <v>0</v>
      </c>
      <c r="M1099" s="1" t="s">
        <v>1345</v>
      </c>
      <c r="N1099" s="1" cm="1">
        <f t="array" ref="N1099">(F1099/$F$4)/SUMPRODUCT($F1099:$L1099/$F$4:$L$4)*100</f>
        <v>97.007856942468</v>
      </c>
      <c r="O1099" s="1" cm="1">
        <f t="array" ref="O1099">(G1099/$G$4)/SUMPRODUCT($F1099:$L1099/$F$4:$L$4)*100</f>
        <v>0</v>
      </c>
      <c r="P1099" s="1" cm="1">
        <f t="array" ref="P1099">(H1099/$H$4)/SUMPRODUCT($F1099:$L1099/$F$4:$L$4)*100</f>
        <v>0</v>
      </c>
      <c r="Q1099" s="1" cm="1">
        <f t="array" ref="Q1099">(I1099/$I$4)/SUMPRODUCT($F1099:$L1099/$F$4:$L$4)*100</f>
        <v>0</v>
      </c>
      <c r="R1099" s="1" cm="1">
        <f t="array" ref="R1099">(J1099/$J$4)/SUMPRODUCT($F1099:$L1099/$F$4:$L$4)*100</f>
        <v>1.49060825172402</v>
      </c>
      <c r="S1099" s="1" cm="1">
        <f t="array" ref="S1099">(K1099/$K$4)/SUMPRODUCT($F1099:$L1099/$F$4:$L$4)*100</f>
        <v>1.501534805808</v>
      </c>
      <c r="T1099" s="1" cm="1">
        <f t="array" ref="T1099">(L1099/$L$4)/SUMPRODUCT($F1099:$L1099/$F$4:$L$4)*100</f>
        <v>0</v>
      </c>
      <c r="U1099" s="1">
        <f t="shared" si="375"/>
        <v>100</v>
      </c>
      <c r="V1099" s="1">
        <f t="shared" si="376"/>
        <v>2.07462686567164</v>
      </c>
      <c r="W1099" s="1">
        <f t="shared" si="377"/>
        <v>2.06</v>
      </c>
      <c r="X1099" s="1">
        <f t="shared" si="378"/>
        <v>0.9313</v>
      </c>
      <c r="Y1099" s="1">
        <f t="shared" si="379"/>
        <v>0</v>
      </c>
      <c r="Z1099" s="1">
        <f t="shared" si="380"/>
        <v>0</v>
      </c>
      <c r="AA1099" s="1">
        <f t="shared" si="381"/>
        <v>0</v>
      </c>
      <c r="AB1099" s="1">
        <f t="shared" si="382"/>
        <v>0</v>
      </c>
      <c r="AC1099" s="1">
        <f t="shared" si="383"/>
        <v>0</v>
      </c>
      <c r="AD1099" s="1">
        <f t="shared" si="384"/>
        <v>0</v>
      </c>
      <c r="AE1099" s="1">
        <f t="shared" si="385"/>
        <v>0</v>
      </c>
      <c r="AF1099" s="1">
        <f t="shared" si="386"/>
        <v>0</v>
      </c>
      <c r="AG1099" s="1">
        <f t="shared" si="387"/>
        <v>0</v>
      </c>
      <c r="AH1099" s="7">
        <f t="shared" si="388"/>
        <v>0.0299214305753203</v>
      </c>
      <c r="AI1099" s="7" cm="1">
        <f t="array" ref="AI1099">SQRT(SUMPRODUCT(N1099:T1099/100,(1-($N$4:$T$4/(SUMPRODUCT(N1099:T1099,$N$4:$T$4)/100)))^2))</f>
        <v>0.0165744682170694</v>
      </c>
      <c r="AJ1099" s="7" cm="1">
        <f t="array" ref="AJ1099">SUMPRODUCT(N1099:T1099,$N$3:$T$3)/100</f>
        <v>1.90014906082517</v>
      </c>
      <c r="AK1099" s="7" cm="1">
        <f t="array" ref="AK1099">SUMPRODUCT(N1099:T1099/100,($N$3:$T$3-(SUMPRODUCT(N1099:T1099,$N$3:$T$3)/100))^2)</f>
        <v>1.46838912212295e-6</v>
      </c>
      <c r="AL1099" s="7" cm="1">
        <f t="array" ref="AL1099">SUMPRODUCT(N1099:T1099/100,($N$2:$T$2-(SUMPRODUCT(N1099:T1099,$N$2:$T$2)/100))^2)</f>
        <v>0.736254892638687</v>
      </c>
      <c r="AM1099" s="7" cm="1">
        <f t="array" ref="AM1099">SUMPRODUCT(N1099:T1099,$N$2:$T$2)/100</f>
        <v>10.8799864810762</v>
      </c>
      <c r="AN1099" s="1" cm="1">
        <f t="array" ref="AN1099">SUMPRODUCT(N1099:T1099,$N$1:$T$1)/100</f>
        <v>1095.08667018611</v>
      </c>
      <c r="AO1099" s="1" cm="1">
        <f t="array" ref="AO1099">-8.314*SUMPRODUCT((N1099:T1099/100)*LN(N1099:T1099/100+0.000000000001))</f>
        <v>1.29040515408816</v>
      </c>
      <c r="AP1099" s="1" cm="1">
        <f t="array" ref="AP1099">SUMPRODUCT((N1099:T1099/100)^2)</f>
        <v>0.941500082830349</v>
      </c>
      <c r="AQ1099" s="1" cm="1">
        <f t="array" ref="AQ1099">1/SUMPRODUCT((N1099:T1099/100)^2)</f>
        <v>1.06213479768774</v>
      </c>
      <c r="AR1099" s="1" t="s">
        <v>54</v>
      </c>
      <c r="AS1099" s="6">
        <f t="shared" si="389"/>
        <v>0</v>
      </c>
      <c r="AT1099" s="1">
        <v>949.85</v>
      </c>
      <c r="AU1099" s="1">
        <v>1</v>
      </c>
      <c r="AV1099" s="1">
        <v>0</v>
      </c>
      <c r="AW1099" s="1">
        <v>499.85</v>
      </c>
      <c r="AX1099" s="1">
        <v>2</v>
      </c>
      <c r="AY1099" s="5">
        <f t="shared" si="390"/>
        <v>0</v>
      </c>
      <c r="AZ1099" s="1">
        <f t="shared" si="391"/>
        <v>0</v>
      </c>
      <c r="BA1099" s="1">
        <f t="shared" si="392"/>
        <v>999.7</v>
      </c>
      <c r="BB1099" s="1">
        <f t="shared" si="393"/>
        <v>450</v>
      </c>
      <c r="BC1099" s="1" t="s">
        <v>51</v>
      </c>
      <c r="BD1099" s="1">
        <v>86</v>
      </c>
      <c r="BE1099" s="1" t="s">
        <v>52</v>
      </c>
      <c r="BF1099" s="1" t="s">
        <v>52</v>
      </c>
      <c r="BG1099" s="1">
        <v>23</v>
      </c>
      <c r="BH1099" s="1">
        <f t="shared" si="394"/>
        <v>-1.61832964179627</v>
      </c>
      <c r="BI1099" s="1">
        <f t="shared" si="395"/>
        <v>1.26125249017114</v>
      </c>
    </row>
    <row r="1100" spans="1:61">
      <c r="A1100" s="1">
        <v>222</v>
      </c>
      <c r="B1100" s="1" t="s">
        <v>65</v>
      </c>
      <c r="C1100" s="1" t="str">
        <f>_xlfn.XLOOKUP(A1100,All!$A:$A,All!$C:$C,"")</f>
        <v>Cu-Ni-Si</v>
      </c>
      <c r="D1100" s="1">
        <v>0</v>
      </c>
      <c r="E1100" s="1" t="s">
        <v>1344</v>
      </c>
      <c r="F1100" s="1">
        <f t="shared" si="374"/>
        <v>97.94</v>
      </c>
      <c r="G1100" s="1">
        <v>0</v>
      </c>
      <c r="H1100" s="1">
        <v>0</v>
      </c>
      <c r="I1100" s="1">
        <v>0</v>
      </c>
      <c r="J1100" s="1">
        <v>1.39</v>
      </c>
      <c r="K1100" s="1">
        <v>0.67</v>
      </c>
      <c r="L1100" s="1">
        <v>0</v>
      </c>
      <c r="M1100" s="1" t="s">
        <v>1345</v>
      </c>
      <c r="N1100" s="1" cm="1">
        <f t="array" ref="N1100">(F1100/$F$4)/SUMPRODUCT($F1100:$L1100/$F$4:$L$4)*100</f>
        <v>97.007856942468</v>
      </c>
      <c r="O1100" s="1" cm="1">
        <f t="array" ref="O1100">(G1100/$G$4)/SUMPRODUCT($F1100:$L1100/$F$4:$L$4)*100</f>
        <v>0</v>
      </c>
      <c r="P1100" s="1" cm="1">
        <f t="array" ref="P1100">(H1100/$H$4)/SUMPRODUCT($F1100:$L1100/$F$4:$L$4)*100</f>
        <v>0</v>
      </c>
      <c r="Q1100" s="1" cm="1">
        <f t="array" ref="Q1100">(I1100/$I$4)/SUMPRODUCT($F1100:$L1100/$F$4:$L$4)*100</f>
        <v>0</v>
      </c>
      <c r="R1100" s="1" cm="1">
        <f t="array" ref="R1100">(J1100/$J$4)/SUMPRODUCT($F1100:$L1100/$F$4:$L$4)*100</f>
        <v>1.49060825172402</v>
      </c>
      <c r="S1100" s="1" cm="1">
        <f t="array" ref="S1100">(K1100/$K$4)/SUMPRODUCT($F1100:$L1100/$F$4:$L$4)*100</f>
        <v>1.501534805808</v>
      </c>
      <c r="T1100" s="1" cm="1">
        <f t="array" ref="T1100">(L1100/$L$4)/SUMPRODUCT($F1100:$L1100/$F$4:$L$4)*100</f>
        <v>0</v>
      </c>
      <c r="U1100" s="1">
        <f t="shared" si="375"/>
        <v>100</v>
      </c>
      <c r="V1100" s="1">
        <f t="shared" si="376"/>
        <v>2.07462686567164</v>
      </c>
      <c r="W1100" s="1">
        <f t="shared" si="377"/>
        <v>2.06</v>
      </c>
      <c r="X1100" s="1">
        <f t="shared" si="378"/>
        <v>0.9313</v>
      </c>
      <c r="Y1100" s="1">
        <f t="shared" si="379"/>
        <v>0</v>
      </c>
      <c r="Z1100" s="1">
        <f t="shared" si="380"/>
        <v>0</v>
      </c>
      <c r="AA1100" s="1">
        <f t="shared" si="381"/>
        <v>0</v>
      </c>
      <c r="AB1100" s="1">
        <f t="shared" si="382"/>
        <v>0</v>
      </c>
      <c r="AC1100" s="1">
        <f t="shared" si="383"/>
        <v>0</v>
      </c>
      <c r="AD1100" s="1">
        <f t="shared" si="384"/>
        <v>0</v>
      </c>
      <c r="AE1100" s="1">
        <f t="shared" si="385"/>
        <v>0</v>
      </c>
      <c r="AF1100" s="1">
        <f t="shared" si="386"/>
        <v>0</v>
      </c>
      <c r="AG1100" s="1">
        <f t="shared" si="387"/>
        <v>0</v>
      </c>
      <c r="AH1100" s="7">
        <f t="shared" si="388"/>
        <v>0.0299214305753203</v>
      </c>
      <c r="AI1100" s="7" cm="1">
        <f t="array" ref="AI1100">SQRT(SUMPRODUCT(N1100:T1100/100,(1-($N$4:$T$4/(SUMPRODUCT(N1100:T1100,$N$4:$T$4)/100)))^2))</f>
        <v>0.0165744682170694</v>
      </c>
      <c r="AJ1100" s="7" cm="1">
        <f t="array" ref="AJ1100">SUMPRODUCT(N1100:T1100,$N$3:$T$3)/100</f>
        <v>1.90014906082517</v>
      </c>
      <c r="AK1100" s="7" cm="1">
        <f t="array" ref="AK1100">SUMPRODUCT(N1100:T1100/100,($N$3:$T$3-(SUMPRODUCT(N1100:T1100,$N$3:$T$3)/100))^2)</f>
        <v>1.46838912212295e-6</v>
      </c>
      <c r="AL1100" s="7" cm="1">
        <f t="array" ref="AL1100">SUMPRODUCT(N1100:T1100/100,($N$2:$T$2-(SUMPRODUCT(N1100:T1100,$N$2:$T$2)/100))^2)</f>
        <v>0.736254892638687</v>
      </c>
      <c r="AM1100" s="7" cm="1">
        <f t="array" ref="AM1100">SUMPRODUCT(N1100:T1100,$N$2:$T$2)/100</f>
        <v>10.8799864810762</v>
      </c>
      <c r="AN1100" s="1" cm="1">
        <f t="array" ref="AN1100">SUMPRODUCT(N1100:T1100,$N$1:$T$1)/100</f>
        <v>1095.08667018611</v>
      </c>
      <c r="AO1100" s="1" cm="1">
        <f t="array" ref="AO1100">-8.314*SUMPRODUCT((N1100:T1100/100)*LN(N1100:T1100/100+0.000000000001))</f>
        <v>1.29040515408816</v>
      </c>
      <c r="AP1100" s="1" cm="1">
        <f t="array" ref="AP1100">SUMPRODUCT((N1100:T1100/100)^2)</f>
        <v>0.941500082830349</v>
      </c>
      <c r="AQ1100" s="1" cm="1">
        <f t="array" ref="AQ1100">1/SUMPRODUCT((N1100:T1100/100)^2)</f>
        <v>1.06213479768774</v>
      </c>
      <c r="AR1100" s="1" t="s">
        <v>54</v>
      </c>
      <c r="AS1100" s="6">
        <f t="shared" si="389"/>
        <v>0</v>
      </c>
      <c r="AT1100" s="1">
        <v>949.85</v>
      </c>
      <c r="AU1100" s="1">
        <v>1</v>
      </c>
      <c r="AV1100" s="1">
        <v>0</v>
      </c>
      <c r="AW1100" s="1">
        <v>499.85</v>
      </c>
      <c r="AX1100" s="1">
        <v>0.083</v>
      </c>
      <c r="AY1100" s="5">
        <f t="shared" si="390"/>
        <v>0</v>
      </c>
      <c r="AZ1100" s="1">
        <f t="shared" si="391"/>
        <v>0</v>
      </c>
      <c r="BA1100" s="1">
        <f t="shared" si="392"/>
        <v>41.48755</v>
      </c>
      <c r="BB1100" s="1">
        <f t="shared" si="393"/>
        <v>450</v>
      </c>
      <c r="BC1100" s="1" t="s">
        <v>51</v>
      </c>
      <c r="BD1100" s="1">
        <v>72</v>
      </c>
      <c r="BE1100" s="1" t="s">
        <v>52</v>
      </c>
      <c r="BF1100" s="1" t="s">
        <v>52</v>
      </c>
      <c r="BG1100" s="1">
        <v>22</v>
      </c>
      <c r="BH1100" s="1">
        <f t="shared" si="394"/>
        <v>-1.79838259261619</v>
      </c>
      <c r="BI1100" s="1">
        <f t="shared" si="395"/>
        <v>1.30129179304586</v>
      </c>
    </row>
    <row r="1101" spans="1:61">
      <c r="A1101" s="1">
        <v>309</v>
      </c>
      <c r="B1101" s="1" t="s">
        <v>65</v>
      </c>
      <c r="C1101" s="1" t="str">
        <f>_xlfn.XLOOKUP(A1101,All!$A:$A,All!$C:$C,"")</f>
        <v>Cu-Ni-Si</v>
      </c>
      <c r="D1101" s="1">
        <v>0</v>
      </c>
      <c r="E1101" s="1" t="s">
        <v>1344</v>
      </c>
      <c r="F1101" s="1">
        <f t="shared" si="374"/>
        <v>97.94</v>
      </c>
      <c r="G1101" s="1">
        <v>0</v>
      </c>
      <c r="H1101" s="1">
        <v>0</v>
      </c>
      <c r="I1101" s="1">
        <v>0</v>
      </c>
      <c r="J1101" s="1">
        <v>1.39</v>
      </c>
      <c r="K1101" s="1">
        <v>0.67</v>
      </c>
      <c r="L1101" s="1">
        <v>0</v>
      </c>
      <c r="M1101" s="1" t="s">
        <v>1345</v>
      </c>
      <c r="N1101" s="1" cm="1">
        <f t="array" ref="N1101">(F1101/$F$4)/SUMPRODUCT($F1101:$L1101/$F$4:$L$4)*100</f>
        <v>97.007856942468</v>
      </c>
      <c r="O1101" s="1" cm="1">
        <f t="array" ref="O1101">(G1101/$G$4)/SUMPRODUCT($F1101:$L1101/$F$4:$L$4)*100</f>
        <v>0</v>
      </c>
      <c r="P1101" s="1" cm="1">
        <f t="array" ref="P1101">(H1101/$H$4)/SUMPRODUCT($F1101:$L1101/$F$4:$L$4)*100</f>
        <v>0</v>
      </c>
      <c r="Q1101" s="1" cm="1">
        <f t="array" ref="Q1101">(I1101/$I$4)/SUMPRODUCT($F1101:$L1101/$F$4:$L$4)*100</f>
        <v>0</v>
      </c>
      <c r="R1101" s="1" cm="1">
        <f t="array" ref="R1101">(J1101/$J$4)/SUMPRODUCT($F1101:$L1101/$F$4:$L$4)*100</f>
        <v>1.49060825172402</v>
      </c>
      <c r="S1101" s="1" cm="1">
        <f t="array" ref="S1101">(K1101/$K$4)/SUMPRODUCT($F1101:$L1101/$F$4:$L$4)*100</f>
        <v>1.501534805808</v>
      </c>
      <c r="T1101" s="1" cm="1">
        <f t="array" ref="T1101">(L1101/$L$4)/SUMPRODUCT($F1101:$L1101/$F$4:$L$4)*100</f>
        <v>0</v>
      </c>
      <c r="U1101" s="1">
        <f t="shared" si="375"/>
        <v>100</v>
      </c>
      <c r="V1101" s="1">
        <f t="shared" si="376"/>
        <v>2.07462686567164</v>
      </c>
      <c r="W1101" s="1">
        <f t="shared" si="377"/>
        <v>2.06</v>
      </c>
      <c r="X1101" s="1">
        <f t="shared" si="378"/>
        <v>0.9313</v>
      </c>
      <c r="Y1101" s="1">
        <f t="shared" si="379"/>
        <v>0</v>
      </c>
      <c r="Z1101" s="1">
        <f t="shared" si="380"/>
        <v>0</v>
      </c>
      <c r="AA1101" s="1">
        <f t="shared" si="381"/>
        <v>0</v>
      </c>
      <c r="AB1101" s="1">
        <f t="shared" si="382"/>
        <v>0</v>
      </c>
      <c r="AC1101" s="1">
        <f t="shared" si="383"/>
        <v>0</v>
      </c>
      <c r="AD1101" s="1">
        <f t="shared" si="384"/>
        <v>0</v>
      </c>
      <c r="AE1101" s="1">
        <f t="shared" si="385"/>
        <v>0</v>
      </c>
      <c r="AF1101" s="1">
        <f t="shared" si="386"/>
        <v>0</v>
      </c>
      <c r="AG1101" s="1">
        <f t="shared" si="387"/>
        <v>0</v>
      </c>
      <c r="AH1101" s="7">
        <f t="shared" si="388"/>
        <v>0.0299214305753203</v>
      </c>
      <c r="AI1101" s="7" cm="1">
        <f t="array" ref="AI1101">SQRT(SUMPRODUCT(N1101:T1101/100,(1-($N$4:$T$4/(SUMPRODUCT(N1101:T1101,$N$4:$T$4)/100)))^2))</f>
        <v>0.0165744682170694</v>
      </c>
      <c r="AJ1101" s="7" cm="1">
        <f t="array" ref="AJ1101">SUMPRODUCT(N1101:T1101,$N$3:$T$3)/100</f>
        <v>1.90014906082517</v>
      </c>
      <c r="AK1101" s="7" cm="1">
        <f t="array" ref="AK1101">SUMPRODUCT(N1101:T1101/100,($N$3:$T$3-(SUMPRODUCT(N1101:T1101,$N$3:$T$3)/100))^2)</f>
        <v>1.46838912212295e-6</v>
      </c>
      <c r="AL1101" s="7" cm="1">
        <f t="array" ref="AL1101">SUMPRODUCT(N1101:T1101/100,($N$2:$T$2-(SUMPRODUCT(N1101:T1101,$N$2:$T$2)/100))^2)</f>
        <v>0.736254892638687</v>
      </c>
      <c r="AM1101" s="7" cm="1">
        <f t="array" ref="AM1101">SUMPRODUCT(N1101:T1101,$N$2:$T$2)/100</f>
        <v>10.8799864810762</v>
      </c>
      <c r="AN1101" s="1" cm="1">
        <f t="array" ref="AN1101">SUMPRODUCT(N1101:T1101,$N$1:$T$1)/100</f>
        <v>1095.08667018611</v>
      </c>
      <c r="AO1101" s="1" cm="1">
        <f t="array" ref="AO1101">-8.314*SUMPRODUCT((N1101:T1101/100)*LN(N1101:T1101/100+0.000000000001))</f>
        <v>1.29040515408816</v>
      </c>
      <c r="AP1101" s="1" cm="1">
        <f t="array" ref="AP1101">SUMPRODUCT((N1101:T1101/100)^2)</f>
        <v>0.941500082830349</v>
      </c>
      <c r="AQ1101" s="1" cm="1">
        <f t="array" ref="AQ1101">1/SUMPRODUCT((N1101:T1101/100)^2)</f>
        <v>1.06213479768774</v>
      </c>
      <c r="AR1101" s="1" t="s">
        <v>54</v>
      </c>
      <c r="AS1101" s="6">
        <f t="shared" si="389"/>
        <v>0</v>
      </c>
      <c r="AT1101" s="1">
        <v>949.85</v>
      </c>
      <c r="AU1101" s="1">
        <v>1</v>
      </c>
      <c r="AV1101" s="1">
        <v>0</v>
      </c>
      <c r="AW1101" s="1">
        <v>499.85</v>
      </c>
      <c r="AX1101" s="1">
        <v>1</v>
      </c>
      <c r="AY1101" s="5">
        <f t="shared" si="390"/>
        <v>0</v>
      </c>
      <c r="AZ1101" s="1">
        <f t="shared" si="391"/>
        <v>0</v>
      </c>
      <c r="BA1101" s="1">
        <f t="shared" si="392"/>
        <v>499.85</v>
      </c>
      <c r="BB1101" s="1">
        <f t="shared" si="393"/>
        <v>450</v>
      </c>
      <c r="BC1101" s="1" t="s">
        <v>51</v>
      </c>
      <c r="BD1101" s="1">
        <v>74</v>
      </c>
      <c r="BE1101" s="1" t="s">
        <v>52</v>
      </c>
      <c r="BF1101" s="1" t="s">
        <v>52</v>
      </c>
      <c r="BG1101" s="1">
        <v>22</v>
      </c>
      <c r="BH1101" s="1">
        <f t="shared" si="394"/>
        <v>-1.77266074249906</v>
      </c>
      <c r="BI1101" s="1">
        <f t="shared" si="395"/>
        <v>1.29675737284592</v>
      </c>
    </row>
    <row r="1102" spans="1:61">
      <c r="A1102" s="1">
        <v>240</v>
      </c>
      <c r="B1102" s="1" t="s">
        <v>65</v>
      </c>
      <c r="C1102" s="1" t="str">
        <f>_xlfn.XLOOKUP(A1102,All!$A:$A,All!$C:$C,"")</f>
        <v>Cu-Ni-Si</v>
      </c>
      <c r="D1102" s="1">
        <v>0</v>
      </c>
      <c r="E1102" s="1" t="s">
        <v>1344</v>
      </c>
      <c r="F1102" s="1">
        <f t="shared" si="374"/>
        <v>96.57</v>
      </c>
      <c r="G1102" s="1">
        <v>0</v>
      </c>
      <c r="H1102" s="1">
        <v>0</v>
      </c>
      <c r="I1102" s="1">
        <v>0</v>
      </c>
      <c r="J1102" s="1">
        <v>2.34</v>
      </c>
      <c r="K1102" s="1">
        <v>1.09</v>
      </c>
      <c r="L1102" s="1">
        <v>0</v>
      </c>
      <c r="M1102" s="1" t="s">
        <v>1345</v>
      </c>
      <c r="N1102" s="1" cm="1">
        <f t="array" ref="N1102">(F1102/$F$4)/SUMPRODUCT($F1102:$L1102/$F$4:$L$4)*100</f>
        <v>95.0775208161843</v>
      </c>
      <c r="O1102" s="1" cm="1">
        <f t="array" ref="O1102">(G1102/$G$4)/SUMPRODUCT($F1102:$L1102/$F$4:$L$4)*100</f>
        <v>0</v>
      </c>
      <c r="P1102" s="1" cm="1">
        <f t="array" ref="P1102">(H1102/$H$4)/SUMPRODUCT($F1102:$L1102/$F$4:$L$4)*100</f>
        <v>0</v>
      </c>
      <c r="Q1102" s="1" cm="1">
        <f t="array" ref="Q1102">(I1102/$I$4)/SUMPRODUCT($F1102:$L1102/$F$4:$L$4)*100</f>
        <v>0</v>
      </c>
      <c r="R1102" s="1" cm="1">
        <f t="array" ref="R1102">(J1102/$J$4)/SUMPRODUCT($F1102:$L1102/$F$4:$L$4)*100</f>
        <v>2.49432698324505</v>
      </c>
      <c r="S1102" s="1" cm="1">
        <f t="array" ref="S1102">(K1102/$K$4)/SUMPRODUCT($F1102:$L1102/$F$4:$L$4)*100</f>
        <v>2.4281522005707</v>
      </c>
      <c r="T1102" s="1" cm="1">
        <f t="array" ref="T1102">(L1102/$L$4)/SUMPRODUCT($F1102:$L1102/$F$4:$L$4)*100</f>
        <v>0</v>
      </c>
      <c r="U1102" s="1">
        <f t="shared" si="375"/>
        <v>100</v>
      </c>
      <c r="V1102" s="1">
        <f t="shared" si="376"/>
        <v>2.14678899082569</v>
      </c>
      <c r="W1102" s="1">
        <f t="shared" si="377"/>
        <v>3.43</v>
      </c>
      <c r="X1102" s="1">
        <f t="shared" si="378"/>
        <v>2.5506</v>
      </c>
      <c r="Y1102" s="1">
        <f t="shared" si="379"/>
        <v>0</v>
      </c>
      <c r="Z1102" s="1">
        <f t="shared" si="380"/>
        <v>0</v>
      </c>
      <c r="AA1102" s="1">
        <f t="shared" si="381"/>
        <v>0</v>
      </c>
      <c r="AB1102" s="1">
        <f t="shared" si="382"/>
        <v>0</v>
      </c>
      <c r="AC1102" s="1">
        <f t="shared" si="383"/>
        <v>0</v>
      </c>
      <c r="AD1102" s="1">
        <f t="shared" si="384"/>
        <v>0</v>
      </c>
      <c r="AE1102" s="1">
        <f t="shared" si="385"/>
        <v>0</v>
      </c>
      <c r="AF1102" s="1">
        <f t="shared" si="386"/>
        <v>0</v>
      </c>
      <c r="AG1102" s="1">
        <f t="shared" si="387"/>
        <v>0</v>
      </c>
      <c r="AH1102" s="7">
        <f t="shared" si="388"/>
        <v>0.0492247918381574</v>
      </c>
      <c r="AI1102" s="7" cm="1">
        <f t="array" ref="AI1102">SQRT(SUMPRODUCT(N1102:T1102/100,(1-($N$4:$T$4/(SUMPRODUCT(N1102:T1102,$N$4:$T$4)/100)))^2))</f>
        <v>0.0209796884810813</v>
      </c>
      <c r="AJ1102" s="7" cm="1">
        <f t="array" ref="AJ1102">SUMPRODUCT(N1102:T1102,$N$3:$T$3)/100</f>
        <v>1.90024943269832</v>
      </c>
      <c r="AK1102" s="7" cm="1">
        <f t="array" ref="AK1102">SUMPRODUCT(N1102:T1102/100,($N$3:$T$3-(SUMPRODUCT(N1102:T1102,$N$3:$T$3)/100))^2)</f>
        <v>2.43211031225161e-6</v>
      </c>
      <c r="AL1102" s="7" cm="1">
        <f t="array" ref="AL1102">SUMPRODUCT(N1102:T1102/100,($N$2:$T$2-(SUMPRODUCT(N1102:T1102,$N$2:$T$2)/100))^2)</f>
        <v>1.17674641039276</v>
      </c>
      <c r="AM1102" s="7" cm="1">
        <f t="array" ref="AM1102">SUMPRODUCT(N1102:T1102,$N$2:$T$2)/100</f>
        <v>10.8050860761276</v>
      </c>
      <c r="AN1102" s="1" cm="1">
        <f t="array" ref="AN1102">SUMPRODUCT(N1102:T1102,$N$1:$T$1)/100</f>
        <v>1101.85633599878</v>
      </c>
      <c r="AO1102" s="1" cm="1">
        <f t="array" ref="AO1102">-8.314*SUMPRODUCT((N1102:T1102/100)*LN(N1102:T1102/100+0.000000000001))</f>
        <v>1.91506264565566</v>
      </c>
      <c r="AP1102" s="1" cm="1">
        <f t="array" ref="AP1102">SUMPRODUCT((N1102:T1102/100)^2)</f>
        <v>0.905185255476043</v>
      </c>
      <c r="AQ1102" s="1" cm="1">
        <f t="array" ref="AQ1102">1/SUMPRODUCT((N1102:T1102/100)^2)</f>
        <v>1.10474623172479</v>
      </c>
      <c r="AR1102" s="1" t="s">
        <v>54</v>
      </c>
      <c r="AS1102" s="6">
        <f t="shared" si="389"/>
        <v>0</v>
      </c>
      <c r="AT1102" s="1">
        <v>949.85</v>
      </c>
      <c r="AU1102" s="1">
        <v>1</v>
      </c>
      <c r="AV1102" s="1">
        <v>0</v>
      </c>
      <c r="AW1102" s="1">
        <v>499.85</v>
      </c>
      <c r="AX1102" s="1">
        <v>0.166666667</v>
      </c>
      <c r="AY1102" s="5">
        <f t="shared" si="390"/>
        <v>0</v>
      </c>
      <c r="AZ1102" s="1">
        <f t="shared" si="391"/>
        <v>0</v>
      </c>
      <c r="BA1102" s="1">
        <f t="shared" si="392"/>
        <v>83.30833349995</v>
      </c>
      <c r="BB1102" s="1">
        <f t="shared" si="393"/>
        <v>450</v>
      </c>
      <c r="BC1102" s="1" t="s">
        <v>51</v>
      </c>
      <c r="BD1102" s="1">
        <v>192</v>
      </c>
      <c r="BE1102" s="1" t="s">
        <v>52</v>
      </c>
      <c r="BF1102" s="1" t="s">
        <v>52</v>
      </c>
      <c r="BG1102" s="1">
        <v>21</v>
      </c>
      <c r="BH1102" s="1">
        <f t="shared" si="394"/>
        <v>-0.255071585588371</v>
      </c>
      <c r="BI1102" s="1">
        <f t="shared" si="395"/>
        <v>1.06854609992783</v>
      </c>
    </row>
    <row r="1103" spans="1:61">
      <c r="A1103" s="1">
        <v>228</v>
      </c>
      <c r="B1103" s="1" t="s">
        <v>65</v>
      </c>
      <c r="C1103" s="1" t="str">
        <f>_xlfn.XLOOKUP(A1103,All!$A:$A,All!$C:$C,"")</f>
        <v>Cu-Ni-Si</v>
      </c>
      <c r="D1103" s="1">
        <v>0</v>
      </c>
      <c r="E1103" s="1" t="s">
        <v>1344</v>
      </c>
      <c r="F1103" s="1">
        <f t="shared" si="374"/>
        <v>96.57</v>
      </c>
      <c r="G1103" s="1">
        <v>0</v>
      </c>
      <c r="H1103" s="1">
        <v>0</v>
      </c>
      <c r="I1103" s="1">
        <v>0</v>
      </c>
      <c r="J1103" s="1">
        <v>2.34</v>
      </c>
      <c r="K1103" s="1">
        <v>1.09</v>
      </c>
      <c r="L1103" s="1">
        <v>0</v>
      </c>
      <c r="M1103" s="1" t="s">
        <v>1345</v>
      </c>
      <c r="N1103" s="1" cm="1">
        <f t="array" ref="N1103">(F1103/$F$4)/SUMPRODUCT($F1103:$L1103/$F$4:$L$4)*100</f>
        <v>95.0775208161843</v>
      </c>
      <c r="O1103" s="1" cm="1">
        <f t="array" ref="O1103">(G1103/$G$4)/SUMPRODUCT($F1103:$L1103/$F$4:$L$4)*100</f>
        <v>0</v>
      </c>
      <c r="P1103" s="1" cm="1">
        <f t="array" ref="P1103">(H1103/$H$4)/SUMPRODUCT($F1103:$L1103/$F$4:$L$4)*100</f>
        <v>0</v>
      </c>
      <c r="Q1103" s="1" cm="1">
        <f t="array" ref="Q1103">(I1103/$I$4)/SUMPRODUCT($F1103:$L1103/$F$4:$L$4)*100</f>
        <v>0</v>
      </c>
      <c r="R1103" s="1" cm="1">
        <f t="array" ref="R1103">(J1103/$J$4)/SUMPRODUCT($F1103:$L1103/$F$4:$L$4)*100</f>
        <v>2.49432698324505</v>
      </c>
      <c r="S1103" s="1" cm="1">
        <f t="array" ref="S1103">(K1103/$K$4)/SUMPRODUCT($F1103:$L1103/$F$4:$L$4)*100</f>
        <v>2.4281522005707</v>
      </c>
      <c r="T1103" s="1" cm="1">
        <f t="array" ref="T1103">(L1103/$L$4)/SUMPRODUCT($F1103:$L1103/$F$4:$L$4)*100</f>
        <v>0</v>
      </c>
      <c r="U1103" s="1">
        <f t="shared" si="375"/>
        <v>100</v>
      </c>
      <c r="V1103" s="1">
        <f t="shared" si="376"/>
        <v>2.14678899082569</v>
      </c>
      <c r="W1103" s="1">
        <f t="shared" si="377"/>
        <v>3.43</v>
      </c>
      <c r="X1103" s="1">
        <f t="shared" si="378"/>
        <v>2.5506</v>
      </c>
      <c r="Y1103" s="1">
        <f t="shared" si="379"/>
        <v>0</v>
      </c>
      <c r="Z1103" s="1">
        <f t="shared" si="380"/>
        <v>0</v>
      </c>
      <c r="AA1103" s="1">
        <f t="shared" si="381"/>
        <v>0</v>
      </c>
      <c r="AB1103" s="1">
        <f t="shared" si="382"/>
        <v>0</v>
      </c>
      <c r="AC1103" s="1">
        <f t="shared" si="383"/>
        <v>0</v>
      </c>
      <c r="AD1103" s="1">
        <f t="shared" si="384"/>
        <v>0</v>
      </c>
      <c r="AE1103" s="1">
        <f t="shared" si="385"/>
        <v>0</v>
      </c>
      <c r="AF1103" s="1">
        <f t="shared" si="386"/>
        <v>0</v>
      </c>
      <c r="AG1103" s="1">
        <f t="shared" si="387"/>
        <v>0</v>
      </c>
      <c r="AH1103" s="7">
        <f t="shared" si="388"/>
        <v>0.0492247918381574</v>
      </c>
      <c r="AI1103" s="7" cm="1">
        <f t="array" ref="AI1103">SQRT(SUMPRODUCT(N1103:T1103/100,(1-($N$4:$T$4/(SUMPRODUCT(N1103:T1103,$N$4:$T$4)/100)))^2))</f>
        <v>0.0209796884810813</v>
      </c>
      <c r="AJ1103" s="7" cm="1">
        <f t="array" ref="AJ1103">SUMPRODUCT(N1103:T1103,$N$3:$T$3)/100</f>
        <v>1.90024943269832</v>
      </c>
      <c r="AK1103" s="7" cm="1">
        <f t="array" ref="AK1103">SUMPRODUCT(N1103:T1103/100,($N$3:$T$3-(SUMPRODUCT(N1103:T1103,$N$3:$T$3)/100))^2)</f>
        <v>2.43211031225161e-6</v>
      </c>
      <c r="AL1103" s="7" cm="1">
        <f t="array" ref="AL1103">SUMPRODUCT(N1103:T1103/100,($N$2:$T$2-(SUMPRODUCT(N1103:T1103,$N$2:$T$2)/100))^2)</f>
        <v>1.17674641039276</v>
      </c>
      <c r="AM1103" s="7" cm="1">
        <f t="array" ref="AM1103">SUMPRODUCT(N1103:T1103,$N$2:$T$2)/100</f>
        <v>10.8050860761276</v>
      </c>
      <c r="AN1103" s="1" cm="1">
        <f t="array" ref="AN1103">SUMPRODUCT(N1103:T1103,$N$1:$T$1)/100</f>
        <v>1101.85633599878</v>
      </c>
      <c r="AO1103" s="1" cm="1">
        <f t="array" ref="AO1103">-8.314*SUMPRODUCT((N1103:T1103/100)*LN(N1103:T1103/100+0.000000000001))</f>
        <v>1.91506264565566</v>
      </c>
      <c r="AP1103" s="1" cm="1">
        <f t="array" ref="AP1103">SUMPRODUCT((N1103:T1103/100)^2)</f>
        <v>0.905185255476043</v>
      </c>
      <c r="AQ1103" s="1" cm="1">
        <f t="array" ref="AQ1103">1/SUMPRODUCT((N1103:T1103/100)^2)</f>
        <v>1.10474623172479</v>
      </c>
      <c r="AR1103" s="1" t="s">
        <v>54</v>
      </c>
      <c r="AS1103" s="6">
        <f t="shared" si="389"/>
        <v>0</v>
      </c>
      <c r="AT1103" s="1">
        <v>949.85</v>
      </c>
      <c r="AU1103" s="1">
        <v>1</v>
      </c>
      <c r="AV1103" s="1">
        <v>0</v>
      </c>
      <c r="AW1103" s="1">
        <v>499.85</v>
      </c>
      <c r="AX1103" s="1">
        <v>0.083333333</v>
      </c>
      <c r="AY1103" s="5">
        <f t="shared" si="390"/>
        <v>0</v>
      </c>
      <c r="AZ1103" s="1">
        <f t="shared" si="391"/>
        <v>0</v>
      </c>
      <c r="BA1103" s="1">
        <f t="shared" si="392"/>
        <v>41.65416650005</v>
      </c>
      <c r="BB1103" s="1">
        <f t="shared" si="393"/>
        <v>450</v>
      </c>
      <c r="BC1103" s="1" t="s">
        <v>51</v>
      </c>
      <c r="BD1103" s="1">
        <v>195</v>
      </c>
      <c r="BE1103" s="1" t="s">
        <v>52</v>
      </c>
      <c r="BF1103" s="1" t="s">
        <v>52</v>
      </c>
      <c r="BG1103" s="1">
        <v>21</v>
      </c>
      <c r="BH1103" s="1">
        <f t="shared" si="394"/>
        <v>-0.216488810412676</v>
      </c>
      <c r="BI1103" s="1">
        <f t="shared" si="395"/>
        <v>1.06344855958423</v>
      </c>
    </row>
    <row r="1104" spans="1:61">
      <c r="A1104" s="1">
        <v>205</v>
      </c>
      <c r="B1104" s="1" t="s">
        <v>65</v>
      </c>
      <c r="C1104" s="1" t="str">
        <f>_xlfn.XLOOKUP(A1104,All!$A:$A,All!$C:$C,"")</f>
        <v>Cu-Ni-Si</v>
      </c>
      <c r="D1104" s="1">
        <v>0</v>
      </c>
      <c r="E1104" s="1" t="s">
        <v>1344</v>
      </c>
      <c r="F1104" s="1">
        <f t="shared" si="374"/>
        <v>97.94</v>
      </c>
      <c r="G1104" s="1">
        <v>0</v>
      </c>
      <c r="H1104" s="1">
        <v>0</v>
      </c>
      <c r="I1104" s="1">
        <v>0</v>
      </c>
      <c r="J1104" s="1">
        <v>1.39</v>
      </c>
      <c r="K1104" s="1">
        <v>0.67</v>
      </c>
      <c r="L1104" s="1">
        <v>0</v>
      </c>
      <c r="M1104" s="1" t="s">
        <v>1345</v>
      </c>
      <c r="N1104" s="1" cm="1">
        <f t="array" ref="N1104">(F1104/$F$4)/SUMPRODUCT($F1104:$L1104/$F$4:$L$4)*100</f>
        <v>97.007856942468</v>
      </c>
      <c r="O1104" s="1" cm="1">
        <f t="array" ref="O1104">(G1104/$G$4)/SUMPRODUCT($F1104:$L1104/$F$4:$L$4)*100</f>
        <v>0</v>
      </c>
      <c r="P1104" s="1" cm="1">
        <f t="array" ref="P1104">(H1104/$H$4)/SUMPRODUCT($F1104:$L1104/$F$4:$L$4)*100</f>
        <v>0</v>
      </c>
      <c r="Q1104" s="1" cm="1">
        <f t="array" ref="Q1104">(I1104/$I$4)/SUMPRODUCT($F1104:$L1104/$F$4:$L$4)*100</f>
        <v>0</v>
      </c>
      <c r="R1104" s="1" cm="1">
        <f t="array" ref="R1104">(J1104/$J$4)/SUMPRODUCT($F1104:$L1104/$F$4:$L$4)*100</f>
        <v>1.49060825172402</v>
      </c>
      <c r="S1104" s="1" cm="1">
        <f t="array" ref="S1104">(K1104/$K$4)/SUMPRODUCT($F1104:$L1104/$F$4:$L$4)*100</f>
        <v>1.501534805808</v>
      </c>
      <c r="T1104" s="1" cm="1">
        <f t="array" ref="T1104">(L1104/$L$4)/SUMPRODUCT($F1104:$L1104/$F$4:$L$4)*100</f>
        <v>0</v>
      </c>
      <c r="U1104" s="1">
        <f t="shared" si="375"/>
        <v>100</v>
      </c>
      <c r="V1104" s="1">
        <f t="shared" si="376"/>
        <v>2.07462686567164</v>
      </c>
      <c r="W1104" s="1">
        <f t="shared" si="377"/>
        <v>2.06</v>
      </c>
      <c r="X1104" s="1">
        <f t="shared" si="378"/>
        <v>0.9313</v>
      </c>
      <c r="Y1104" s="1">
        <f t="shared" si="379"/>
        <v>0</v>
      </c>
      <c r="Z1104" s="1">
        <f t="shared" si="380"/>
        <v>0</v>
      </c>
      <c r="AA1104" s="1">
        <f t="shared" si="381"/>
        <v>0</v>
      </c>
      <c r="AB1104" s="1">
        <f t="shared" si="382"/>
        <v>0</v>
      </c>
      <c r="AC1104" s="1">
        <f t="shared" si="383"/>
        <v>0</v>
      </c>
      <c r="AD1104" s="1">
        <f t="shared" si="384"/>
        <v>0</v>
      </c>
      <c r="AE1104" s="1">
        <f t="shared" si="385"/>
        <v>0</v>
      </c>
      <c r="AF1104" s="1">
        <f t="shared" si="386"/>
        <v>0</v>
      </c>
      <c r="AG1104" s="1">
        <f t="shared" si="387"/>
        <v>0</v>
      </c>
      <c r="AH1104" s="7">
        <f t="shared" si="388"/>
        <v>0.02992143057532</v>
      </c>
      <c r="AI1104" s="7" cm="1">
        <f t="array" ref="AI1104">SQRT(SUMPRODUCT(N1104:T1104/100,(1-($N$4:$T$4/(SUMPRODUCT(N1104:T1104,$N$4:$T$4)/100)))^2))</f>
        <v>0.0165744682170694</v>
      </c>
      <c r="AJ1104" s="7" cm="1">
        <f t="array" ref="AJ1104">SUMPRODUCT(N1104:T1104,$N$3:$T$3)/100</f>
        <v>1.90014906082517</v>
      </c>
      <c r="AK1104" s="7" cm="1">
        <f t="array" ref="AK1104">SUMPRODUCT(N1104:T1104/100,($N$3:$T$3-(SUMPRODUCT(N1104:T1104,$N$3:$T$3)/100))^2)</f>
        <v>1.46838912212295e-6</v>
      </c>
      <c r="AL1104" s="7" cm="1">
        <f t="array" ref="AL1104">SUMPRODUCT(N1104:T1104/100,($N$2:$T$2-(SUMPRODUCT(N1104:T1104,$N$2:$T$2)/100))^2)</f>
        <v>0.736254892638687</v>
      </c>
      <c r="AM1104" s="7" cm="1">
        <f t="array" ref="AM1104">SUMPRODUCT(N1104:T1104,$N$2:$T$2)/100</f>
        <v>10.8799864810762</v>
      </c>
      <c r="AN1104" s="1" cm="1">
        <f t="array" ref="AN1104">SUMPRODUCT(N1104:T1104,$N$1:$T$1)/100</f>
        <v>1095.08667018611</v>
      </c>
      <c r="AO1104" s="1" cm="1">
        <f t="array" ref="AO1104">-8.314*SUMPRODUCT((N1104:T1104/100)*LN(N1104:T1104/100+0.000000000001))</f>
        <v>1.29040515408816</v>
      </c>
      <c r="AP1104" s="1" cm="1">
        <f t="array" ref="AP1104">SUMPRODUCT((N1104:T1104/100)^2)</f>
        <v>0.941500082830349</v>
      </c>
      <c r="AQ1104" s="1" cm="1">
        <f t="array" ref="AQ1104">1/SUMPRODUCT((N1104:T1104/100)^2)</f>
        <v>1.06213479768774</v>
      </c>
      <c r="AR1104" s="1" t="s">
        <v>54</v>
      </c>
      <c r="AS1104" s="6">
        <f t="shared" si="389"/>
        <v>0</v>
      </c>
      <c r="AT1104" s="1">
        <v>949.85</v>
      </c>
      <c r="AU1104" s="1">
        <v>1</v>
      </c>
      <c r="AV1104" s="1">
        <v>0</v>
      </c>
      <c r="AW1104" s="1">
        <v>499.85</v>
      </c>
      <c r="AX1104" s="1">
        <v>0.033333333</v>
      </c>
      <c r="AY1104" s="5">
        <f t="shared" si="390"/>
        <v>0</v>
      </c>
      <c r="AZ1104" s="1">
        <f t="shared" si="391"/>
        <v>0</v>
      </c>
      <c r="BA1104" s="1">
        <f t="shared" si="392"/>
        <v>16.66166650005</v>
      </c>
      <c r="BB1104" s="1">
        <f t="shared" si="393"/>
        <v>450</v>
      </c>
      <c r="BC1104" s="1" t="s">
        <v>51</v>
      </c>
      <c r="BD1104" s="1">
        <v>65</v>
      </c>
      <c r="BE1104" s="1" t="s">
        <v>52</v>
      </c>
      <c r="BF1104" s="1" t="s">
        <v>52</v>
      </c>
      <c r="BG1104" s="1">
        <v>21</v>
      </c>
      <c r="BH1104" s="1">
        <f t="shared" si="394"/>
        <v>-1.88840906802614</v>
      </c>
      <c r="BI1104" s="1">
        <f t="shared" si="395"/>
        <v>1.32560048277304</v>
      </c>
    </row>
    <row r="1105" spans="1:61">
      <c r="A1105" s="1">
        <v>269</v>
      </c>
      <c r="B1105" s="1" t="s">
        <v>65</v>
      </c>
      <c r="C1105" s="1" t="str">
        <f>_xlfn.XLOOKUP(A1105,All!$A:$A,All!$C:$C,"")</f>
        <v>Cu-Ni-Si</v>
      </c>
      <c r="D1105" s="1">
        <v>0</v>
      </c>
      <c r="E1105" s="1" t="s">
        <v>1344</v>
      </c>
      <c r="F1105" s="1">
        <f t="shared" si="374"/>
        <v>97.94</v>
      </c>
      <c r="G1105" s="1">
        <v>0</v>
      </c>
      <c r="H1105" s="1">
        <v>0</v>
      </c>
      <c r="I1105" s="1">
        <v>0</v>
      </c>
      <c r="J1105" s="1">
        <v>1.39</v>
      </c>
      <c r="K1105" s="1">
        <v>0.67</v>
      </c>
      <c r="L1105" s="1">
        <v>0</v>
      </c>
      <c r="M1105" s="1" t="s">
        <v>1345</v>
      </c>
      <c r="N1105" s="1" cm="1">
        <f t="array" ref="N1105">(F1105/$F$4)/SUMPRODUCT($F1105:$L1105/$F$4:$L$4)*100</f>
        <v>97.007856942468</v>
      </c>
      <c r="O1105" s="1" cm="1">
        <f t="array" ref="O1105">(G1105/$G$4)/SUMPRODUCT($F1105:$L1105/$F$4:$L$4)*100</f>
        <v>0</v>
      </c>
      <c r="P1105" s="1" cm="1">
        <f t="array" ref="P1105">(H1105/$H$4)/SUMPRODUCT($F1105:$L1105/$F$4:$L$4)*100</f>
        <v>0</v>
      </c>
      <c r="Q1105" s="1" cm="1">
        <f t="array" ref="Q1105">(I1105/$I$4)/SUMPRODUCT($F1105:$L1105/$F$4:$L$4)*100</f>
        <v>0</v>
      </c>
      <c r="R1105" s="1" cm="1">
        <f t="array" ref="R1105">(J1105/$J$4)/SUMPRODUCT($F1105:$L1105/$F$4:$L$4)*100</f>
        <v>1.49060825172402</v>
      </c>
      <c r="S1105" s="1" cm="1">
        <f t="array" ref="S1105">(K1105/$K$4)/SUMPRODUCT($F1105:$L1105/$F$4:$L$4)*100</f>
        <v>1.501534805808</v>
      </c>
      <c r="T1105" s="1" cm="1">
        <f t="array" ref="T1105">(L1105/$L$4)/SUMPRODUCT($F1105:$L1105/$F$4:$L$4)*100</f>
        <v>0</v>
      </c>
      <c r="U1105" s="1">
        <f t="shared" si="375"/>
        <v>100</v>
      </c>
      <c r="V1105" s="1">
        <f t="shared" si="376"/>
        <v>2.07462686567164</v>
      </c>
      <c r="W1105" s="1">
        <f t="shared" si="377"/>
        <v>2.06</v>
      </c>
      <c r="X1105" s="1">
        <f t="shared" si="378"/>
        <v>0.9313</v>
      </c>
      <c r="Y1105" s="1">
        <f t="shared" si="379"/>
        <v>0</v>
      </c>
      <c r="Z1105" s="1">
        <f t="shared" si="380"/>
        <v>0</v>
      </c>
      <c r="AA1105" s="1">
        <f t="shared" si="381"/>
        <v>0</v>
      </c>
      <c r="AB1105" s="1">
        <f t="shared" si="382"/>
        <v>0</v>
      </c>
      <c r="AC1105" s="1">
        <f t="shared" si="383"/>
        <v>0</v>
      </c>
      <c r="AD1105" s="1">
        <f t="shared" si="384"/>
        <v>0</v>
      </c>
      <c r="AE1105" s="1">
        <f t="shared" si="385"/>
        <v>0</v>
      </c>
      <c r="AF1105" s="1">
        <f t="shared" si="386"/>
        <v>0</v>
      </c>
      <c r="AG1105" s="1">
        <f t="shared" si="387"/>
        <v>0</v>
      </c>
      <c r="AH1105" s="7">
        <f t="shared" si="388"/>
        <v>0.0299214305753203</v>
      </c>
      <c r="AI1105" s="7" cm="1">
        <f t="array" ref="AI1105">SQRT(SUMPRODUCT(N1105:T1105/100,(1-($N$4:$T$4/(SUMPRODUCT(N1105:T1105,$N$4:$T$4)/100)))^2))</f>
        <v>0.0165744682170694</v>
      </c>
      <c r="AJ1105" s="7" cm="1">
        <f t="array" ref="AJ1105">SUMPRODUCT(N1105:T1105,$N$3:$T$3)/100</f>
        <v>1.90014906082517</v>
      </c>
      <c r="AK1105" s="7" cm="1">
        <f t="array" ref="AK1105">SUMPRODUCT(N1105:T1105/100,($N$3:$T$3-(SUMPRODUCT(N1105:T1105,$N$3:$T$3)/100))^2)</f>
        <v>1.46838912212295e-6</v>
      </c>
      <c r="AL1105" s="7" cm="1">
        <f t="array" ref="AL1105">SUMPRODUCT(N1105:T1105/100,($N$2:$T$2-(SUMPRODUCT(N1105:T1105,$N$2:$T$2)/100))^2)</f>
        <v>0.736254892638687</v>
      </c>
      <c r="AM1105" s="7" cm="1">
        <f t="array" ref="AM1105">SUMPRODUCT(N1105:T1105,$N$2:$T$2)/100</f>
        <v>10.8799864810762</v>
      </c>
      <c r="AN1105" s="1" cm="1">
        <f t="array" ref="AN1105">SUMPRODUCT(N1105:T1105,$N$1:$T$1)/100</f>
        <v>1095.08667018611</v>
      </c>
      <c r="AO1105" s="1" cm="1">
        <f t="array" ref="AO1105">-8.314*SUMPRODUCT((N1105:T1105/100)*LN(N1105:T1105/100+0.000000000001))</f>
        <v>1.29040515408816</v>
      </c>
      <c r="AP1105" s="1" cm="1">
        <f t="array" ref="AP1105">SUMPRODUCT((N1105:T1105/100)^2)</f>
        <v>0.941500082830349</v>
      </c>
      <c r="AQ1105" s="1" cm="1">
        <f t="array" ref="AQ1105">1/SUMPRODUCT((N1105:T1105/100)^2)</f>
        <v>1.06213479768774</v>
      </c>
      <c r="AR1105" s="1" t="s">
        <v>54</v>
      </c>
      <c r="AS1105" s="6">
        <f t="shared" si="389"/>
        <v>0</v>
      </c>
      <c r="AT1105" s="1">
        <v>949.85</v>
      </c>
      <c r="AU1105" s="1">
        <v>1</v>
      </c>
      <c r="AV1105" s="1">
        <v>0</v>
      </c>
      <c r="AW1105" s="1">
        <v>499.85</v>
      </c>
      <c r="AX1105" s="1">
        <v>0.333333333</v>
      </c>
      <c r="AY1105" s="5">
        <f t="shared" si="390"/>
        <v>0</v>
      </c>
      <c r="AZ1105" s="1">
        <f t="shared" si="391"/>
        <v>0</v>
      </c>
      <c r="BA1105" s="1">
        <f t="shared" si="392"/>
        <v>166.61666650005</v>
      </c>
      <c r="BB1105" s="1">
        <f t="shared" si="393"/>
        <v>450</v>
      </c>
      <c r="BC1105" s="1" t="s">
        <v>51</v>
      </c>
      <c r="BD1105" s="1">
        <v>72</v>
      </c>
      <c r="BE1105" s="1" t="s">
        <v>52</v>
      </c>
      <c r="BF1105" s="1" t="s">
        <v>52</v>
      </c>
      <c r="BG1105" s="1">
        <v>21</v>
      </c>
      <c r="BH1105" s="1">
        <f t="shared" si="394"/>
        <v>-1.79838259261619</v>
      </c>
      <c r="BI1105" s="1">
        <f t="shared" si="395"/>
        <v>1.30972958302411</v>
      </c>
    </row>
    <row r="1106" spans="1:61">
      <c r="A1106" s="1">
        <v>239</v>
      </c>
      <c r="B1106" s="1" t="s">
        <v>65</v>
      </c>
      <c r="C1106" s="1" t="str">
        <f>_xlfn.XLOOKUP(A1106,All!$A:$A,All!$C:$C,"")</f>
        <v>Cu-Ni-Si</v>
      </c>
      <c r="D1106" s="1">
        <v>0</v>
      </c>
      <c r="E1106" s="1" t="s">
        <v>1344</v>
      </c>
      <c r="F1106" s="1">
        <f t="shared" si="374"/>
        <v>97.94</v>
      </c>
      <c r="G1106" s="1">
        <v>0</v>
      </c>
      <c r="H1106" s="1">
        <v>0</v>
      </c>
      <c r="I1106" s="1">
        <v>0</v>
      </c>
      <c r="J1106" s="1">
        <v>1.39</v>
      </c>
      <c r="K1106" s="1">
        <v>0.67</v>
      </c>
      <c r="L1106" s="1">
        <v>0</v>
      </c>
      <c r="M1106" s="1" t="s">
        <v>1345</v>
      </c>
      <c r="N1106" s="1" cm="1">
        <f t="array" ref="N1106">(F1106/$F$4)/SUMPRODUCT($F1106:$L1106/$F$4:$L$4)*100</f>
        <v>97.007856942468</v>
      </c>
      <c r="O1106" s="1" cm="1">
        <f t="array" ref="O1106">(G1106/$G$4)/SUMPRODUCT($F1106:$L1106/$F$4:$L$4)*100</f>
        <v>0</v>
      </c>
      <c r="P1106" s="1" cm="1">
        <f t="array" ref="P1106">(H1106/$H$4)/SUMPRODUCT($F1106:$L1106/$F$4:$L$4)*100</f>
        <v>0</v>
      </c>
      <c r="Q1106" s="1" cm="1">
        <f t="array" ref="Q1106">(I1106/$I$4)/SUMPRODUCT($F1106:$L1106/$F$4:$L$4)*100</f>
        <v>0</v>
      </c>
      <c r="R1106" s="1" cm="1">
        <f t="array" ref="R1106">(J1106/$J$4)/SUMPRODUCT($F1106:$L1106/$F$4:$L$4)*100</f>
        <v>1.49060825172402</v>
      </c>
      <c r="S1106" s="1" cm="1">
        <f t="array" ref="S1106">(K1106/$K$4)/SUMPRODUCT($F1106:$L1106/$F$4:$L$4)*100</f>
        <v>1.501534805808</v>
      </c>
      <c r="T1106" s="1" cm="1">
        <f t="array" ref="T1106">(L1106/$L$4)/SUMPRODUCT($F1106:$L1106/$F$4:$L$4)*100</f>
        <v>0</v>
      </c>
      <c r="U1106" s="1">
        <f t="shared" si="375"/>
        <v>100</v>
      </c>
      <c r="V1106" s="1">
        <f t="shared" si="376"/>
        <v>2.07462686567164</v>
      </c>
      <c r="W1106" s="1">
        <f t="shared" si="377"/>
        <v>2.06</v>
      </c>
      <c r="X1106" s="1">
        <f t="shared" si="378"/>
        <v>0.9313</v>
      </c>
      <c r="Y1106" s="1">
        <f t="shared" si="379"/>
        <v>0</v>
      </c>
      <c r="Z1106" s="1">
        <f t="shared" si="380"/>
        <v>0</v>
      </c>
      <c r="AA1106" s="1">
        <f t="shared" si="381"/>
        <v>0</v>
      </c>
      <c r="AB1106" s="1">
        <f t="shared" si="382"/>
        <v>0</v>
      </c>
      <c r="AC1106" s="1">
        <f t="shared" si="383"/>
        <v>0</v>
      </c>
      <c r="AD1106" s="1">
        <f t="shared" si="384"/>
        <v>0</v>
      </c>
      <c r="AE1106" s="1">
        <f t="shared" si="385"/>
        <v>0</v>
      </c>
      <c r="AF1106" s="1">
        <f t="shared" si="386"/>
        <v>0</v>
      </c>
      <c r="AG1106" s="1">
        <f t="shared" si="387"/>
        <v>0</v>
      </c>
      <c r="AH1106" s="7">
        <f t="shared" si="388"/>
        <v>0.0299214305753203</v>
      </c>
      <c r="AI1106" s="7" cm="1">
        <f t="array" ref="AI1106">SQRT(SUMPRODUCT(N1106:T1106/100,(1-($N$4:$T$4/(SUMPRODUCT(N1106:T1106,$N$4:$T$4)/100)))^2))</f>
        <v>0.0165744682170694</v>
      </c>
      <c r="AJ1106" s="7" cm="1">
        <f t="array" ref="AJ1106">SUMPRODUCT(N1106:T1106,$N$3:$T$3)/100</f>
        <v>1.90014906082517</v>
      </c>
      <c r="AK1106" s="7" cm="1">
        <f t="array" ref="AK1106">SUMPRODUCT(N1106:T1106/100,($N$3:$T$3-(SUMPRODUCT(N1106:T1106,$N$3:$T$3)/100))^2)</f>
        <v>1.46838912212295e-6</v>
      </c>
      <c r="AL1106" s="7" cm="1">
        <f t="array" ref="AL1106">SUMPRODUCT(N1106:T1106/100,($N$2:$T$2-(SUMPRODUCT(N1106:T1106,$N$2:$T$2)/100))^2)</f>
        <v>0.736254892638687</v>
      </c>
      <c r="AM1106" s="7" cm="1">
        <f t="array" ref="AM1106">SUMPRODUCT(N1106:T1106,$N$2:$T$2)/100</f>
        <v>10.8799864810762</v>
      </c>
      <c r="AN1106" s="1" cm="1">
        <f t="array" ref="AN1106">SUMPRODUCT(N1106:T1106,$N$1:$T$1)/100</f>
        <v>1095.08667018611</v>
      </c>
      <c r="AO1106" s="1" cm="1">
        <f t="array" ref="AO1106">-8.314*SUMPRODUCT((N1106:T1106/100)*LN(N1106:T1106/100+0.000000000001))</f>
        <v>1.29040515408816</v>
      </c>
      <c r="AP1106" s="1" cm="1">
        <f t="array" ref="AP1106">SUMPRODUCT((N1106:T1106/100)^2)</f>
        <v>0.941500082830349</v>
      </c>
      <c r="AQ1106" s="1" cm="1">
        <f t="array" ref="AQ1106">1/SUMPRODUCT((N1106:T1106/100)^2)</f>
        <v>1.06213479768774</v>
      </c>
      <c r="AR1106" s="1" t="s">
        <v>54</v>
      </c>
      <c r="AS1106" s="6">
        <f t="shared" si="389"/>
        <v>0</v>
      </c>
      <c r="AT1106" s="1">
        <v>949.85</v>
      </c>
      <c r="AU1106" s="1">
        <v>1</v>
      </c>
      <c r="AV1106" s="1">
        <v>0</v>
      </c>
      <c r="AW1106" s="1">
        <v>499.85</v>
      </c>
      <c r="AX1106" s="1">
        <v>0.166666667</v>
      </c>
      <c r="AY1106" s="5">
        <f t="shared" si="390"/>
        <v>0</v>
      </c>
      <c r="AZ1106" s="1">
        <f t="shared" si="391"/>
        <v>0</v>
      </c>
      <c r="BA1106" s="1">
        <f t="shared" si="392"/>
        <v>83.30833349995</v>
      </c>
      <c r="BB1106" s="1">
        <f t="shared" si="393"/>
        <v>450</v>
      </c>
      <c r="BC1106" s="1" t="s">
        <v>51</v>
      </c>
      <c r="BD1106" s="1">
        <v>77</v>
      </c>
      <c r="BE1106" s="1" t="s">
        <v>52</v>
      </c>
      <c r="BF1106" s="1" t="s">
        <v>52</v>
      </c>
      <c r="BG1106" s="1">
        <v>21</v>
      </c>
      <c r="BH1106" s="1">
        <f t="shared" si="394"/>
        <v>-1.73407796732336</v>
      </c>
      <c r="BI1106" s="1">
        <f t="shared" si="395"/>
        <v>1.29849185828608</v>
      </c>
    </row>
    <row r="1107" spans="1:61">
      <c r="A1107" s="1">
        <v>105</v>
      </c>
      <c r="B1107" s="1" t="s">
        <v>53</v>
      </c>
      <c r="C1107" s="1" t="str">
        <f>_xlfn.XLOOKUP(A1107,All!$A:$A,All!$C:$C,"")</f>
        <v>Cu-Ni-Si</v>
      </c>
      <c r="D1107" s="1">
        <v>0</v>
      </c>
      <c r="E1107" s="1" t="s">
        <v>1344</v>
      </c>
      <c r="F1107" s="1">
        <f t="shared" si="374"/>
        <v>95.565</v>
      </c>
      <c r="G1107" s="1">
        <v>0</v>
      </c>
      <c r="H1107" s="1">
        <v>0</v>
      </c>
      <c r="I1107" s="1">
        <v>0</v>
      </c>
      <c r="J1107" s="1">
        <v>3.3</v>
      </c>
      <c r="K1107" s="1">
        <v>1.135</v>
      </c>
      <c r="L1107" s="1">
        <v>0</v>
      </c>
      <c r="M1107" s="1" t="s">
        <v>1345</v>
      </c>
      <c r="N1107" s="1" cm="1">
        <f t="array" ref="N1107">(F1107/$F$4)/SUMPRODUCT($F1107:$L1107/$F$4:$L$4)*100</f>
        <v>93.9620586793027</v>
      </c>
      <c r="O1107" s="1" cm="1">
        <f t="array" ref="O1107">(G1107/$G$4)/SUMPRODUCT($F1107:$L1107/$F$4:$L$4)*100</f>
        <v>0</v>
      </c>
      <c r="P1107" s="1" cm="1">
        <f t="array" ref="P1107">(H1107/$H$4)/SUMPRODUCT($F1107:$L1107/$F$4:$L$4)*100</f>
        <v>0</v>
      </c>
      <c r="Q1107" s="1" cm="1">
        <f t="array" ref="Q1107">(I1107/$I$4)/SUMPRODUCT($F1107:$L1107/$F$4:$L$4)*100</f>
        <v>0</v>
      </c>
      <c r="R1107" s="1" cm="1">
        <f t="array" ref="R1107">(J1107/$J$4)/SUMPRODUCT($F1107:$L1107/$F$4:$L$4)*100</f>
        <v>3.51293010767141</v>
      </c>
      <c r="S1107" s="1" cm="1">
        <f t="array" ref="S1107">(K1107/$K$4)/SUMPRODUCT($F1107:$L1107/$F$4:$L$4)*100</f>
        <v>2.52501121302591</v>
      </c>
      <c r="T1107" s="1" cm="1">
        <f t="array" ref="T1107">(L1107/$L$4)/SUMPRODUCT($F1107:$L1107/$F$4:$L$4)*100</f>
        <v>0</v>
      </c>
      <c r="U1107" s="1">
        <f t="shared" si="375"/>
        <v>100</v>
      </c>
      <c r="V1107" s="1">
        <f t="shared" si="376"/>
        <v>2.90748898678414</v>
      </c>
      <c r="W1107" s="1">
        <f t="shared" si="377"/>
        <v>4.435</v>
      </c>
      <c r="X1107" s="1">
        <f t="shared" si="378"/>
        <v>3.7455</v>
      </c>
      <c r="Y1107" s="1">
        <f t="shared" si="379"/>
        <v>0</v>
      </c>
      <c r="Z1107" s="1">
        <f t="shared" si="380"/>
        <v>0</v>
      </c>
      <c r="AA1107" s="1">
        <f t="shared" si="381"/>
        <v>0</v>
      </c>
      <c r="AB1107" s="1">
        <f t="shared" si="382"/>
        <v>0</v>
      </c>
      <c r="AC1107" s="1">
        <f t="shared" si="383"/>
        <v>0</v>
      </c>
      <c r="AD1107" s="1">
        <f t="shared" si="384"/>
        <v>0</v>
      </c>
      <c r="AE1107" s="1">
        <f t="shared" si="385"/>
        <v>0</v>
      </c>
      <c r="AF1107" s="1">
        <f t="shared" si="386"/>
        <v>0</v>
      </c>
      <c r="AG1107" s="1">
        <f t="shared" si="387"/>
        <v>0</v>
      </c>
      <c r="AH1107" s="7">
        <f t="shared" si="388"/>
        <v>0.0603794132069731</v>
      </c>
      <c r="AI1107" s="7" cm="1">
        <f t="array" ref="AI1107">SQRT(SUMPRODUCT(N1107:T1107/100,(1-($N$4:$T$4/(SUMPRODUCT(N1107:T1107,$N$4:$T$4)/100)))^2))</f>
        <v>0.0215407552954414</v>
      </c>
      <c r="AJ1107" s="7" cm="1">
        <f t="array" ref="AJ1107">SUMPRODUCT(N1107:T1107,$N$3:$T$3)/100</f>
        <v>1.90035129301077</v>
      </c>
      <c r="AK1107" s="7" cm="1">
        <f t="array" ref="AK1107">SUMPRODUCT(N1107:T1107/100,($N$3:$T$3-(SUMPRODUCT(N1107:T1107,$N$3:$T$3)/100))^2)</f>
        <v>3.38952332825757e-6</v>
      </c>
      <c r="AL1107" s="7" cm="1">
        <f t="array" ref="AL1107">SUMPRODUCT(N1107:T1107/100,($N$2:$T$2-(SUMPRODUCT(N1107:T1107,$N$2:$T$2)/100))^2)</f>
        <v>1.22749162462091</v>
      </c>
      <c r="AM1107" s="7" cm="1">
        <f t="array" ref="AM1107">SUMPRODUCT(N1107:T1107,$N$2:$T$2)/100</f>
        <v>10.7881199140115</v>
      </c>
      <c r="AN1107" s="1" cm="1">
        <f t="array" ref="AN1107">SUMPRODUCT(N1107:T1107,$N$1:$T$1)/100</f>
        <v>1105.94807246626</v>
      </c>
      <c r="AO1107" s="1" cm="1">
        <f t="array" ref="AO1107">-8.314*SUMPRODUCT((N1107:T1107/100)*LN(N1107:T1107/100+0.000000000001))</f>
        <v>2.23688322458223</v>
      </c>
      <c r="AP1107" s="1" cm="1">
        <f t="array" ref="AP1107">SUMPRODUCT((N1107:T1107/100)^2)</f>
        <v>0.884758483082001</v>
      </c>
      <c r="AQ1107" s="1" cm="1">
        <f t="array" ref="AQ1107">1/SUMPRODUCT((N1107:T1107/100)^2)</f>
        <v>1.13025194911561</v>
      </c>
      <c r="AR1107" s="1" t="s">
        <v>54</v>
      </c>
      <c r="AS1107" s="6">
        <f t="shared" si="389"/>
        <v>0</v>
      </c>
      <c r="AT1107" s="1">
        <v>899.85</v>
      </c>
      <c r="AU1107" s="1">
        <v>1</v>
      </c>
      <c r="AV1107" s="1">
        <v>0</v>
      </c>
      <c r="AW1107" s="1">
        <v>499.85</v>
      </c>
      <c r="AX1107" s="1">
        <v>4</v>
      </c>
      <c r="AY1107" s="5">
        <f t="shared" si="390"/>
        <v>0</v>
      </c>
      <c r="AZ1107" s="1">
        <f t="shared" si="391"/>
        <v>0</v>
      </c>
      <c r="BA1107" s="1">
        <f t="shared" si="392"/>
        <v>1999.4</v>
      </c>
      <c r="BB1107" s="1">
        <f t="shared" si="393"/>
        <v>400</v>
      </c>
      <c r="BC1107" s="1" t="s">
        <v>51</v>
      </c>
      <c r="BD1107" s="1">
        <v>215</v>
      </c>
      <c r="BE1107" s="1" t="s">
        <v>52</v>
      </c>
      <c r="BF1107" s="1" t="s">
        <v>52</v>
      </c>
      <c r="BG1107" s="1">
        <v>20</v>
      </c>
      <c r="BH1107" s="1">
        <f t="shared" si="394"/>
        <v>0.0407296907586267</v>
      </c>
      <c r="BI1107" s="1">
        <f t="shared" si="395"/>
        <v>1.04170153253153</v>
      </c>
    </row>
    <row r="1108" spans="1:61">
      <c r="A1108" s="1">
        <v>206</v>
      </c>
      <c r="B1108" s="1" t="s">
        <v>65</v>
      </c>
      <c r="C1108" s="1" t="str">
        <f>_xlfn.XLOOKUP(A1108,All!$A:$A,All!$C:$C,"")</f>
        <v>Cu-Ni-Si</v>
      </c>
      <c r="D1108" s="1">
        <v>0</v>
      </c>
      <c r="E1108" s="1" t="s">
        <v>1344</v>
      </c>
      <c r="F1108" s="1">
        <f t="shared" si="374"/>
        <v>96.57</v>
      </c>
      <c r="G1108" s="1">
        <v>0</v>
      </c>
      <c r="H1108" s="1">
        <v>0</v>
      </c>
      <c r="I1108" s="1">
        <v>0</v>
      </c>
      <c r="J1108" s="1">
        <v>2.34</v>
      </c>
      <c r="K1108" s="1">
        <v>1.09</v>
      </c>
      <c r="L1108" s="1">
        <v>0</v>
      </c>
      <c r="M1108" s="1" t="s">
        <v>1345</v>
      </c>
      <c r="N1108" s="1" cm="1">
        <f t="array" ref="N1108">(F1108/$F$4)/SUMPRODUCT($F1108:$L1108/$F$4:$L$4)*100</f>
        <v>95.0775208161843</v>
      </c>
      <c r="O1108" s="1" cm="1">
        <f t="array" ref="O1108">(G1108/$G$4)/SUMPRODUCT($F1108:$L1108/$F$4:$L$4)*100</f>
        <v>0</v>
      </c>
      <c r="P1108" s="1" cm="1">
        <f t="array" ref="P1108">(H1108/$H$4)/SUMPRODUCT($F1108:$L1108/$F$4:$L$4)*100</f>
        <v>0</v>
      </c>
      <c r="Q1108" s="1" cm="1">
        <f t="array" ref="Q1108">(I1108/$I$4)/SUMPRODUCT($F1108:$L1108/$F$4:$L$4)*100</f>
        <v>0</v>
      </c>
      <c r="R1108" s="1" cm="1">
        <f t="array" ref="R1108">(J1108/$J$4)/SUMPRODUCT($F1108:$L1108/$F$4:$L$4)*100</f>
        <v>2.49432698324505</v>
      </c>
      <c r="S1108" s="1" cm="1">
        <f t="array" ref="S1108">(K1108/$K$4)/SUMPRODUCT($F1108:$L1108/$F$4:$L$4)*100</f>
        <v>2.4281522005707</v>
      </c>
      <c r="T1108" s="1" cm="1">
        <f t="array" ref="T1108">(L1108/$L$4)/SUMPRODUCT($F1108:$L1108/$F$4:$L$4)*100</f>
        <v>0</v>
      </c>
      <c r="U1108" s="1">
        <f t="shared" si="375"/>
        <v>100</v>
      </c>
      <c r="V1108" s="1">
        <f t="shared" si="376"/>
        <v>2.14678899082569</v>
      </c>
      <c r="W1108" s="1">
        <f t="shared" si="377"/>
        <v>3.43</v>
      </c>
      <c r="X1108" s="1">
        <f t="shared" si="378"/>
        <v>2.5506</v>
      </c>
      <c r="Y1108" s="1">
        <f t="shared" si="379"/>
        <v>0</v>
      </c>
      <c r="Z1108" s="1">
        <f t="shared" si="380"/>
        <v>0</v>
      </c>
      <c r="AA1108" s="1">
        <f t="shared" si="381"/>
        <v>0</v>
      </c>
      <c r="AB1108" s="1">
        <f t="shared" si="382"/>
        <v>0</v>
      </c>
      <c r="AC1108" s="1">
        <f t="shared" si="383"/>
        <v>0</v>
      </c>
      <c r="AD1108" s="1">
        <f t="shared" si="384"/>
        <v>0</v>
      </c>
      <c r="AE1108" s="1">
        <f t="shared" si="385"/>
        <v>0</v>
      </c>
      <c r="AF1108" s="1">
        <f t="shared" si="386"/>
        <v>0</v>
      </c>
      <c r="AG1108" s="1">
        <f t="shared" si="387"/>
        <v>0</v>
      </c>
      <c r="AH1108" s="7">
        <f t="shared" si="388"/>
        <v>0.0492247918381574</v>
      </c>
      <c r="AI1108" s="7" cm="1">
        <f t="array" ref="AI1108">SQRT(SUMPRODUCT(N1108:T1108/100,(1-($N$4:$T$4/(SUMPRODUCT(N1108:T1108,$N$4:$T$4)/100)))^2))</f>
        <v>0.0209796884810813</v>
      </c>
      <c r="AJ1108" s="7" cm="1">
        <f t="array" ref="AJ1108">SUMPRODUCT(N1108:T1108,$N$3:$T$3)/100</f>
        <v>1.90024943269832</v>
      </c>
      <c r="AK1108" s="7" cm="1">
        <f t="array" ref="AK1108">SUMPRODUCT(N1108:T1108/100,($N$3:$T$3-(SUMPRODUCT(N1108:T1108,$N$3:$T$3)/100))^2)</f>
        <v>2.43211031225161e-6</v>
      </c>
      <c r="AL1108" s="7" cm="1">
        <f t="array" ref="AL1108">SUMPRODUCT(N1108:T1108/100,($N$2:$T$2-(SUMPRODUCT(N1108:T1108,$N$2:$T$2)/100))^2)</f>
        <v>1.17674641039276</v>
      </c>
      <c r="AM1108" s="7" cm="1">
        <f t="array" ref="AM1108">SUMPRODUCT(N1108:T1108,$N$2:$T$2)/100</f>
        <v>10.8050860761276</v>
      </c>
      <c r="AN1108" s="1" cm="1">
        <f t="array" ref="AN1108">SUMPRODUCT(N1108:T1108,$N$1:$T$1)/100</f>
        <v>1101.85633599878</v>
      </c>
      <c r="AO1108" s="1" cm="1">
        <f t="array" ref="AO1108">-8.314*SUMPRODUCT((N1108:T1108/100)*LN(N1108:T1108/100+0.000000000001))</f>
        <v>1.91506264565566</v>
      </c>
      <c r="AP1108" s="1" cm="1">
        <f t="array" ref="AP1108">SUMPRODUCT((N1108:T1108/100)^2)</f>
        <v>0.905185255476043</v>
      </c>
      <c r="AQ1108" s="1" cm="1">
        <f t="array" ref="AQ1108">1/SUMPRODUCT((N1108:T1108/100)^2)</f>
        <v>1.10474623172479</v>
      </c>
      <c r="AR1108" s="1" t="s">
        <v>54</v>
      </c>
      <c r="AS1108" s="6">
        <f t="shared" si="389"/>
        <v>0</v>
      </c>
      <c r="AT1108" s="1">
        <v>949.85</v>
      </c>
      <c r="AU1108" s="1">
        <v>1</v>
      </c>
      <c r="AV1108" s="1">
        <v>0</v>
      </c>
      <c r="AW1108" s="1">
        <v>499.85</v>
      </c>
      <c r="AX1108" s="1">
        <v>0.033333333</v>
      </c>
      <c r="AY1108" s="5">
        <f t="shared" si="390"/>
        <v>0</v>
      </c>
      <c r="AZ1108" s="1">
        <f t="shared" si="391"/>
        <v>0</v>
      </c>
      <c r="BA1108" s="1">
        <f t="shared" si="392"/>
        <v>16.66166650005</v>
      </c>
      <c r="BB1108" s="1">
        <f t="shared" si="393"/>
        <v>450</v>
      </c>
      <c r="BC1108" s="1" t="s">
        <v>51</v>
      </c>
      <c r="BD1108" s="1">
        <v>166</v>
      </c>
      <c r="BE1108" s="1" t="s">
        <v>52</v>
      </c>
      <c r="BF1108" s="1" t="s">
        <v>52</v>
      </c>
      <c r="BG1108" s="1">
        <v>19</v>
      </c>
      <c r="BH1108" s="1">
        <f t="shared" si="394"/>
        <v>-0.589455637111065</v>
      </c>
      <c r="BI1108" s="1">
        <f t="shared" si="395"/>
        <v>1.13493357440378</v>
      </c>
    </row>
    <row r="1109" spans="1:61">
      <c r="A1109" s="1">
        <v>136</v>
      </c>
      <c r="B1109" s="1" t="s">
        <v>53</v>
      </c>
      <c r="C1109" s="1" t="str">
        <f>_xlfn.XLOOKUP(A1109,All!$A:$A,All!$C:$C,"")</f>
        <v>Cu-Ni-Si</v>
      </c>
      <c r="D1109" s="1">
        <v>0</v>
      </c>
      <c r="E1109" s="1" t="s">
        <v>1344</v>
      </c>
      <c r="F1109" s="1">
        <f t="shared" si="374"/>
        <v>95.565</v>
      </c>
      <c r="G1109" s="1">
        <v>0</v>
      </c>
      <c r="H1109" s="1">
        <v>0</v>
      </c>
      <c r="I1109" s="1">
        <v>0</v>
      </c>
      <c r="J1109" s="1">
        <v>3.3</v>
      </c>
      <c r="K1109" s="1">
        <v>1.135</v>
      </c>
      <c r="L1109" s="1">
        <v>0</v>
      </c>
      <c r="M1109" s="1" t="s">
        <v>1345</v>
      </c>
      <c r="N1109" s="1" cm="1">
        <f t="array" ref="N1109">(F1109/$F$4)/SUMPRODUCT($F1109:$L1109/$F$4:$L$4)*100</f>
        <v>93.9620586793027</v>
      </c>
      <c r="O1109" s="1" cm="1">
        <f t="array" ref="O1109">(G1109/$G$4)/SUMPRODUCT($F1109:$L1109/$F$4:$L$4)*100</f>
        <v>0</v>
      </c>
      <c r="P1109" s="1" cm="1">
        <f t="array" ref="P1109">(H1109/$H$4)/SUMPRODUCT($F1109:$L1109/$F$4:$L$4)*100</f>
        <v>0</v>
      </c>
      <c r="Q1109" s="1" cm="1">
        <f t="array" ref="Q1109">(I1109/$I$4)/SUMPRODUCT($F1109:$L1109/$F$4:$L$4)*100</f>
        <v>0</v>
      </c>
      <c r="R1109" s="1" cm="1">
        <f t="array" ref="R1109">(J1109/$J$4)/SUMPRODUCT($F1109:$L1109/$F$4:$L$4)*100</f>
        <v>3.51293010767141</v>
      </c>
      <c r="S1109" s="1" cm="1">
        <f t="array" ref="S1109">(K1109/$K$4)/SUMPRODUCT($F1109:$L1109/$F$4:$L$4)*100</f>
        <v>2.52501121302591</v>
      </c>
      <c r="T1109" s="1" cm="1">
        <f t="array" ref="T1109">(L1109/$L$4)/SUMPRODUCT($F1109:$L1109/$F$4:$L$4)*100</f>
        <v>0</v>
      </c>
      <c r="U1109" s="1">
        <f t="shared" si="375"/>
        <v>100</v>
      </c>
      <c r="V1109" s="1">
        <f t="shared" si="376"/>
        <v>2.90748898678414</v>
      </c>
      <c r="W1109" s="1">
        <f t="shared" si="377"/>
        <v>4.435</v>
      </c>
      <c r="X1109" s="1">
        <f t="shared" si="378"/>
        <v>3.7455</v>
      </c>
      <c r="Y1109" s="1">
        <f t="shared" si="379"/>
        <v>0</v>
      </c>
      <c r="Z1109" s="1">
        <f t="shared" si="380"/>
        <v>0</v>
      </c>
      <c r="AA1109" s="1">
        <f t="shared" si="381"/>
        <v>0</v>
      </c>
      <c r="AB1109" s="1">
        <f t="shared" si="382"/>
        <v>0</v>
      </c>
      <c r="AC1109" s="1">
        <f t="shared" si="383"/>
        <v>0</v>
      </c>
      <c r="AD1109" s="1">
        <f t="shared" si="384"/>
        <v>0</v>
      </c>
      <c r="AE1109" s="1">
        <f t="shared" si="385"/>
        <v>0</v>
      </c>
      <c r="AF1109" s="1">
        <f t="shared" si="386"/>
        <v>0</v>
      </c>
      <c r="AG1109" s="1">
        <f t="shared" si="387"/>
        <v>0</v>
      </c>
      <c r="AH1109" s="7">
        <f t="shared" si="388"/>
        <v>0.0603794132069731</v>
      </c>
      <c r="AI1109" s="7" cm="1">
        <f t="array" ref="AI1109">SQRT(SUMPRODUCT(N1109:T1109/100,(1-($N$4:$T$4/(SUMPRODUCT(N1109:T1109,$N$4:$T$4)/100)))^2))</f>
        <v>0.0215407552954414</v>
      </c>
      <c r="AJ1109" s="7" cm="1">
        <f t="array" ref="AJ1109">SUMPRODUCT(N1109:T1109,$N$3:$T$3)/100</f>
        <v>1.90035129301077</v>
      </c>
      <c r="AK1109" s="7" cm="1">
        <f t="array" ref="AK1109">SUMPRODUCT(N1109:T1109/100,($N$3:$T$3-(SUMPRODUCT(N1109:T1109,$N$3:$T$3)/100))^2)</f>
        <v>3.38952332825757e-6</v>
      </c>
      <c r="AL1109" s="7" cm="1">
        <f t="array" ref="AL1109">SUMPRODUCT(N1109:T1109/100,($N$2:$T$2-(SUMPRODUCT(N1109:T1109,$N$2:$T$2)/100))^2)</f>
        <v>1.22749162462091</v>
      </c>
      <c r="AM1109" s="7" cm="1">
        <f t="array" ref="AM1109">SUMPRODUCT(N1109:T1109,$N$2:$T$2)/100</f>
        <v>10.7881199140115</v>
      </c>
      <c r="AN1109" s="1" cm="1">
        <f t="array" ref="AN1109">SUMPRODUCT(N1109:T1109,$N$1:$T$1)/100</f>
        <v>1105.94807246626</v>
      </c>
      <c r="AO1109" s="1" cm="1">
        <f t="array" ref="AO1109">-8.314*SUMPRODUCT((N1109:T1109/100)*LN(N1109:T1109/100+0.000000000001))</f>
        <v>2.23688322458223</v>
      </c>
      <c r="AP1109" s="1" cm="1">
        <f t="array" ref="AP1109">SUMPRODUCT((N1109:T1109/100)^2)</f>
        <v>0.884758483082001</v>
      </c>
      <c r="AQ1109" s="1" cm="1">
        <f t="array" ref="AQ1109">1/SUMPRODUCT((N1109:T1109/100)^2)</f>
        <v>1.13025194911561</v>
      </c>
      <c r="AR1109" s="1" t="s">
        <v>54</v>
      </c>
      <c r="AS1109" s="6">
        <f t="shared" si="389"/>
        <v>0</v>
      </c>
      <c r="AT1109" s="1">
        <v>899.85</v>
      </c>
      <c r="AU1109" s="1">
        <v>1</v>
      </c>
      <c r="AV1109" s="1">
        <v>0</v>
      </c>
      <c r="AW1109" s="1">
        <v>499.85</v>
      </c>
      <c r="AX1109" s="1">
        <v>8</v>
      </c>
      <c r="AY1109" s="5">
        <f t="shared" si="390"/>
        <v>0</v>
      </c>
      <c r="AZ1109" s="1">
        <f t="shared" si="391"/>
        <v>0</v>
      </c>
      <c r="BA1109" s="1">
        <f t="shared" si="392"/>
        <v>3998.8</v>
      </c>
      <c r="BB1109" s="1">
        <f t="shared" si="393"/>
        <v>400</v>
      </c>
      <c r="BC1109" s="1" t="s">
        <v>51</v>
      </c>
      <c r="BD1109" s="1">
        <v>175</v>
      </c>
      <c r="BE1109" s="1" t="s">
        <v>52</v>
      </c>
      <c r="BF1109" s="1" t="s">
        <v>52</v>
      </c>
      <c r="BG1109" s="1">
        <v>19</v>
      </c>
      <c r="BH1109" s="1">
        <f t="shared" si="394"/>
        <v>-0.473707311583978</v>
      </c>
      <c r="BI1109" s="1">
        <f t="shared" si="395"/>
        <v>1.11873809026471</v>
      </c>
    </row>
    <row r="1110" spans="1:61">
      <c r="A1110" s="1">
        <v>28</v>
      </c>
      <c r="B1110" s="1" t="s">
        <v>53</v>
      </c>
      <c r="C1110" s="1" t="str">
        <f>_xlfn.XLOOKUP(A1110,All!$A:$A,All!$C:$C,"")</f>
        <v>Cu-Ni-Si</v>
      </c>
      <c r="D1110" s="1">
        <v>0</v>
      </c>
      <c r="E1110" s="1" t="s">
        <v>1344</v>
      </c>
      <c r="F1110" s="1">
        <f t="shared" si="374"/>
        <v>95.565</v>
      </c>
      <c r="G1110" s="1">
        <v>0</v>
      </c>
      <c r="H1110" s="1">
        <v>0</v>
      </c>
      <c r="I1110" s="1">
        <v>0</v>
      </c>
      <c r="J1110" s="1">
        <v>3.3</v>
      </c>
      <c r="K1110" s="1">
        <v>1.135</v>
      </c>
      <c r="L1110" s="1">
        <v>0</v>
      </c>
      <c r="M1110" s="1" t="s">
        <v>1345</v>
      </c>
      <c r="N1110" s="1" cm="1">
        <f t="array" ref="N1110">(F1110/$F$4)/SUMPRODUCT($F1110:$L1110/$F$4:$L$4)*100</f>
        <v>93.9620586793027</v>
      </c>
      <c r="O1110" s="1" cm="1">
        <f t="array" ref="O1110">(G1110/$G$4)/SUMPRODUCT($F1110:$L1110/$F$4:$L$4)*100</f>
        <v>0</v>
      </c>
      <c r="P1110" s="1" cm="1">
        <f t="array" ref="P1110">(H1110/$H$4)/SUMPRODUCT($F1110:$L1110/$F$4:$L$4)*100</f>
        <v>0</v>
      </c>
      <c r="Q1110" s="1" cm="1">
        <f t="array" ref="Q1110">(I1110/$I$4)/SUMPRODUCT($F1110:$L1110/$F$4:$L$4)*100</f>
        <v>0</v>
      </c>
      <c r="R1110" s="1" cm="1">
        <f t="array" ref="R1110">(J1110/$J$4)/SUMPRODUCT($F1110:$L1110/$F$4:$L$4)*100</f>
        <v>3.51293010767141</v>
      </c>
      <c r="S1110" s="1" cm="1">
        <f t="array" ref="S1110">(K1110/$K$4)/SUMPRODUCT($F1110:$L1110/$F$4:$L$4)*100</f>
        <v>2.52501121302591</v>
      </c>
      <c r="T1110" s="1" cm="1">
        <f t="array" ref="T1110">(L1110/$L$4)/SUMPRODUCT($F1110:$L1110/$F$4:$L$4)*100</f>
        <v>0</v>
      </c>
      <c r="U1110" s="1">
        <f t="shared" si="375"/>
        <v>100</v>
      </c>
      <c r="V1110" s="1">
        <f t="shared" si="376"/>
        <v>2.90748898678414</v>
      </c>
      <c r="W1110" s="1">
        <f t="shared" si="377"/>
        <v>4.435</v>
      </c>
      <c r="X1110" s="1">
        <f t="shared" si="378"/>
        <v>3.7455</v>
      </c>
      <c r="Y1110" s="1">
        <f t="shared" si="379"/>
        <v>0</v>
      </c>
      <c r="Z1110" s="1">
        <f t="shared" si="380"/>
        <v>0</v>
      </c>
      <c r="AA1110" s="1">
        <f t="shared" si="381"/>
        <v>0</v>
      </c>
      <c r="AB1110" s="1">
        <f t="shared" si="382"/>
        <v>0</v>
      </c>
      <c r="AC1110" s="1">
        <f t="shared" si="383"/>
        <v>0</v>
      </c>
      <c r="AD1110" s="1">
        <f t="shared" si="384"/>
        <v>0</v>
      </c>
      <c r="AE1110" s="1">
        <f t="shared" si="385"/>
        <v>0</v>
      </c>
      <c r="AF1110" s="1">
        <f t="shared" si="386"/>
        <v>0</v>
      </c>
      <c r="AG1110" s="1">
        <f t="shared" si="387"/>
        <v>0</v>
      </c>
      <c r="AH1110" s="7">
        <f t="shared" si="388"/>
        <v>0.0603794132069731</v>
      </c>
      <c r="AI1110" s="7" cm="1">
        <f t="array" ref="AI1110">SQRT(SUMPRODUCT(N1110:T1110/100,(1-($N$4:$T$4/(SUMPRODUCT(N1110:T1110,$N$4:$T$4)/100)))^2))</f>
        <v>0.0215407552954414</v>
      </c>
      <c r="AJ1110" s="7" cm="1">
        <f t="array" ref="AJ1110">SUMPRODUCT(N1110:T1110,$N$3:$T$3)/100</f>
        <v>1.90035129301077</v>
      </c>
      <c r="AK1110" s="7" cm="1">
        <f t="array" ref="AK1110">SUMPRODUCT(N1110:T1110/100,($N$3:$T$3-(SUMPRODUCT(N1110:T1110,$N$3:$T$3)/100))^2)</f>
        <v>3.38952332825757e-6</v>
      </c>
      <c r="AL1110" s="7" cm="1">
        <f t="array" ref="AL1110">SUMPRODUCT(N1110:T1110/100,($N$2:$T$2-(SUMPRODUCT(N1110:T1110,$N$2:$T$2)/100))^2)</f>
        <v>1.22749162462091</v>
      </c>
      <c r="AM1110" s="7" cm="1">
        <f t="array" ref="AM1110">SUMPRODUCT(N1110:T1110,$N$2:$T$2)/100</f>
        <v>10.7881199140115</v>
      </c>
      <c r="AN1110" s="1" cm="1">
        <f t="array" ref="AN1110">SUMPRODUCT(N1110:T1110,$N$1:$T$1)/100</f>
        <v>1105.94807246626</v>
      </c>
      <c r="AO1110" s="1" cm="1">
        <f t="array" ref="AO1110">-8.314*SUMPRODUCT((N1110:T1110/100)*LN(N1110:T1110/100+0.000000000001))</f>
        <v>2.23688322458223</v>
      </c>
      <c r="AP1110" s="1" cm="1">
        <f t="array" ref="AP1110">SUMPRODUCT((N1110:T1110/100)^2)</f>
        <v>0.884758483082001</v>
      </c>
      <c r="AQ1110" s="1" cm="1">
        <f t="array" ref="AQ1110">1/SUMPRODUCT((N1110:T1110/100)^2)</f>
        <v>1.13025194911561</v>
      </c>
      <c r="AR1110" s="1" t="s">
        <v>54</v>
      </c>
      <c r="AS1110" s="6">
        <f t="shared" si="389"/>
        <v>0</v>
      </c>
      <c r="AT1110" s="1">
        <v>899.85</v>
      </c>
      <c r="AU1110" s="1">
        <v>1</v>
      </c>
      <c r="AV1110" s="1">
        <v>0</v>
      </c>
      <c r="AW1110" s="1">
        <v>499.85</v>
      </c>
      <c r="AX1110" s="1">
        <v>1</v>
      </c>
      <c r="AY1110" s="5">
        <f t="shared" si="390"/>
        <v>0</v>
      </c>
      <c r="AZ1110" s="1">
        <f t="shared" si="391"/>
        <v>0</v>
      </c>
      <c r="BA1110" s="1">
        <f t="shared" si="392"/>
        <v>499.85</v>
      </c>
      <c r="BB1110" s="1">
        <f t="shared" si="393"/>
        <v>400</v>
      </c>
      <c r="BC1110" s="1" t="s">
        <v>51</v>
      </c>
      <c r="BD1110" s="1">
        <v>185</v>
      </c>
      <c r="BE1110" s="1" t="s">
        <v>52</v>
      </c>
      <c r="BF1110" s="1" t="s">
        <v>52</v>
      </c>
      <c r="BG1110" s="1">
        <v>19</v>
      </c>
      <c r="BH1110" s="1">
        <f t="shared" si="394"/>
        <v>-0.345098060998327</v>
      </c>
      <c r="BI1110" s="1">
        <f t="shared" si="395"/>
        <v>1.10127559245174</v>
      </c>
    </row>
    <row r="1111" spans="1:61">
      <c r="A1111" s="1">
        <v>96</v>
      </c>
      <c r="B1111" s="1" t="s">
        <v>53</v>
      </c>
      <c r="C1111" s="1" t="str">
        <f>_xlfn.XLOOKUP(A1111,All!$A:$A,All!$C:$C,"")</f>
        <v>Cu-Ni-Si</v>
      </c>
      <c r="D1111" s="1">
        <v>0</v>
      </c>
      <c r="E1111" s="1" t="s">
        <v>1344</v>
      </c>
      <c r="F1111" s="1">
        <f t="shared" si="374"/>
        <v>95.565</v>
      </c>
      <c r="G1111" s="1">
        <v>0</v>
      </c>
      <c r="H1111" s="1">
        <v>0</v>
      </c>
      <c r="I1111" s="1">
        <v>0</v>
      </c>
      <c r="J1111" s="1">
        <v>3.3</v>
      </c>
      <c r="K1111" s="1">
        <v>1.135</v>
      </c>
      <c r="L1111" s="1">
        <v>0</v>
      </c>
      <c r="M1111" s="1" t="s">
        <v>1345</v>
      </c>
      <c r="N1111" s="1" cm="1">
        <f t="array" ref="N1111">(F1111/$F$4)/SUMPRODUCT($F1111:$L1111/$F$4:$L$4)*100</f>
        <v>93.9620586793027</v>
      </c>
      <c r="O1111" s="1" cm="1">
        <f t="array" ref="O1111">(G1111/$G$4)/SUMPRODUCT($F1111:$L1111/$F$4:$L$4)*100</f>
        <v>0</v>
      </c>
      <c r="P1111" s="1" cm="1">
        <f t="array" ref="P1111">(H1111/$H$4)/SUMPRODUCT($F1111:$L1111/$F$4:$L$4)*100</f>
        <v>0</v>
      </c>
      <c r="Q1111" s="1" cm="1">
        <f t="array" ref="Q1111">(I1111/$I$4)/SUMPRODUCT($F1111:$L1111/$F$4:$L$4)*100</f>
        <v>0</v>
      </c>
      <c r="R1111" s="1" cm="1">
        <f t="array" ref="R1111">(J1111/$J$4)/SUMPRODUCT($F1111:$L1111/$F$4:$L$4)*100</f>
        <v>3.51293010767141</v>
      </c>
      <c r="S1111" s="1" cm="1">
        <f t="array" ref="S1111">(K1111/$K$4)/SUMPRODUCT($F1111:$L1111/$F$4:$L$4)*100</f>
        <v>2.52501121302591</v>
      </c>
      <c r="T1111" s="1" cm="1">
        <f t="array" ref="T1111">(L1111/$L$4)/SUMPRODUCT($F1111:$L1111/$F$4:$L$4)*100</f>
        <v>0</v>
      </c>
      <c r="U1111" s="1">
        <f t="shared" si="375"/>
        <v>100</v>
      </c>
      <c r="V1111" s="1">
        <f t="shared" si="376"/>
        <v>2.90748898678414</v>
      </c>
      <c r="W1111" s="1">
        <f t="shared" si="377"/>
        <v>4.435</v>
      </c>
      <c r="X1111" s="1">
        <f t="shared" si="378"/>
        <v>3.7455</v>
      </c>
      <c r="Y1111" s="1">
        <f t="shared" si="379"/>
        <v>0</v>
      </c>
      <c r="Z1111" s="1">
        <f t="shared" si="380"/>
        <v>0</v>
      </c>
      <c r="AA1111" s="1">
        <f t="shared" si="381"/>
        <v>0</v>
      </c>
      <c r="AB1111" s="1">
        <f t="shared" si="382"/>
        <v>0</v>
      </c>
      <c r="AC1111" s="1">
        <f t="shared" si="383"/>
        <v>0</v>
      </c>
      <c r="AD1111" s="1">
        <f t="shared" si="384"/>
        <v>0</v>
      </c>
      <c r="AE1111" s="1">
        <f t="shared" si="385"/>
        <v>0</v>
      </c>
      <c r="AF1111" s="1">
        <f t="shared" si="386"/>
        <v>0</v>
      </c>
      <c r="AG1111" s="1">
        <f t="shared" si="387"/>
        <v>0</v>
      </c>
      <c r="AH1111" s="7">
        <f t="shared" si="388"/>
        <v>0.0603794132069731</v>
      </c>
      <c r="AI1111" s="7" cm="1">
        <f t="array" ref="AI1111">SQRT(SUMPRODUCT(N1111:T1111/100,(1-($N$4:$T$4/(SUMPRODUCT(N1111:T1111,$N$4:$T$4)/100)))^2))</f>
        <v>0.0215407552954414</v>
      </c>
      <c r="AJ1111" s="7" cm="1">
        <f t="array" ref="AJ1111">SUMPRODUCT(N1111:T1111,$N$3:$T$3)/100</f>
        <v>1.90035129301077</v>
      </c>
      <c r="AK1111" s="7" cm="1">
        <f t="array" ref="AK1111">SUMPRODUCT(N1111:T1111/100,($N$3:$T$3-(SUMPRODUCT(N1111:T1111,$N$3:$T$3)/100))^2)</f>
        <v>3.38952332825757e-6</v>
      </c>
      <c r="AL1111" s="7" cm="1">
        <f t="array" ref="AL1111">SUMPRODUCT(N1111:T1111/100,($N$2:$T$2-(SUMPRODUCT(N1111:T1111,$N$2:$T$2)/100))^2)</f>
        <v>1.22749162462091</v>
      </c>
      <c r="AM1111" s="7" cm="1">
        <f t="array" ref="AM1111">SUMPRODUCT(N1111:T1111,$N$2:$T$2)/100</f>
        <v>10.7881199140115</v>
      </c>
      <c r="AN1111" s="1" cm="1">
        <f t="array" ref="AN1111">SUMPRODUCT(N1111:T1111,$N$1:$T$1)/100</f>
        <v>1105.94807246626</v>
      </c>
      <c r="AO1111" s="1" cm="1">
        <f t="array" ref="AO1111">-8.314*SUMPRODUCT((N1111:T1111/100)*LN(N1111:T1111/100+0.000000000001))</f>
        <v>2.23688322458223</v>
      </c>
      <c r="AP1111" s="1" cm="1">
        <f t="array" ref="AP1111">SUMPRODUCT((N1111:T1111/100)^2)</f>
        <v>0.884758483082001</v>
      </c>
      <c r="AQ1111" s="1" cm="1">
        <f t="array" ref="AQ1111">1/SUMPRODUCT((N1111:T1111/100)^2)</f>
        <v>1.13025194911561</v>
      </c>
      <c r="AR1111" s="1" t="s">
        <v>54</v>
      </c>
      <c r="AS1111" s="6">
        <f t="shared" si="389"/>
        <v>0</v>
      </c>
      <c r="AT1111" s="1">
        <v>899.85</v>
      </c>
      <c r="AU1111" s="1">
        <v>1</v>
      </c>
      <c r="AV1111" s="1">
        <v>0</v>
      </c>
      <c r="AW1111" s="1">
        <v>499.85</v>
      </c>
      <c r="AX1111" s="1">
        <v>4</v>
      </c>
      <c r="AY1111" s="5">
        <f t="shared" si="390"/>
        <v>0</v>
      </c>
      <c r="AZ1111" s="1">
        <f t="shared" si="391"/>
        <v>0</v>
      </c>
      <c r="BA1111" s="1">
        <f t="shared" si="392"/>
        <v>1999.4</v>
      </c>
      <c r="BB1111" s="1">
        <f t="shared" si="393"/>
        <v>400</v>
      </c>
      <c r="BC1111" s="1" t="s">
        <v>51</v>
      </c>
      <c r="BD1111" s="1">
        <v>198</v>
      </c>
      <c r="BE1111" s="1" t="s">
        <v>52</v>
      </c>
      <c r="BF1111" s="1" t="s">
        <v>52</v>
      </c>
      <c r="BG1111" s="1">
        <v>19</v>
      </c>
      <c r="BH1111" s="1">
        <f t="shared" si="394"/>
        <v>-0.177906035236981</v>
      </c>
      <c r="BI1111" s="1">
        <f t="shared" si="395"/>
        <v>1.07945554814053</v>
      </c>
    </row>
    <row r="1112" spans="1:61">
      <c r="A1112" s="1">
        <v>62</v>
      </c>
      <c r="B1112" s="1" t="s">
        <v>53</v>
      </c>
      <c r="C1112" s="1" t="str">
        <f>_xlfn.XLOOKUP(A1112,All!$A:$A,All!$C:$C,"")</f>
        <v>Cu-Ni-Si</v>
      </c>
      <c r="D1112" s="1">
        <v>0</v>
      </c>
      <c r="E1112" s="1" t="s">
        <v>1344</v>
      </c>
      <c r="F1112" s="1">
        <f t="shared" si="374"/>
        <v>95.565</v>
      </c>
      <c r="G1112" s="1">
        <v>0</v>
      </c>
      <c r="H1112" s="1">
        <v>0</v>
      </c>
      <c r="I1112" s="1">
        <v>0</v>
      </c>
      <c r="J1112" s="1">
        <v>3.3</v>
      </c>
      <c r="K1112" s="1">
        <v>1.135</v>
      </c>
      <c r="L1112" s="1">
        <v>0</v>
      </c>
      <c r="M1112" s="1" t="s">
        <v>1345</v>
      </c>
      <c r="N1112" s="1" cm="1">
        <f t="array" ref="N1112">(F1112/$F$4)/SUMPRODUCT($F1112:$L1112/$F$4:$L$4)*100</f>
        <v>93.9620586793027</v>
      </c>
      <c r="O1112" s="1" cm="1">
        <f t="array" ref="O1112">(G1112/$G$4)/SUMPRODUCT($F1112:$L1112/$F$4:$L$4)*100</f>
        <v>0</v>
      </c>
      <c r="P1112" s="1" cm="1">
        <f t="array" ref="P1112">(H1112/$H$4)/SUMPRODUCT($F1112:$L1112/$F$4:$L$4)*100</f>
        <v>0</v>
      </c>
      <c r="Q1112" s="1" cm="1">
        <f t="array" ref="Q1112">(I1112/$I$4)/SUMPRODUCT($F1112:$L1112/$F$4:$L$4)*100</f>
        <v>0</v>
      </c>
      <c r="R1112" s="1" cm="1">
        <f t="array" ref="R1112">(J1112/$J$4)/SUMPRODUCT($F1112:$L1112/$F$4:$L$4)*100</f>
        <v>3.51293010767141</v>
      </c>
      <c r="S1112" s="1" cm="1">
        <f t="array" ref="S1112">(K1112/$K$4)/SUMPRODUCT($F1112:$L1112/$F$4:$L$4)*100</f>
        <v>2.52501121302591</v>
      </c>
      <c r="T1112" s="1" cm="1">
        <f t="array" ref="T1112">(L1112/$L$4)/SUMPRODUCT($F1112:$L1112/$F$4:$L$4)*100</f>
        <v>0</v>
      </c>
      <c r="U1112" s="1">
        <f t="shared" si="375"/>
        <v>100</v>
      </c>
      <c r="V1112" s="1">
        <f t="shared" si="376"/>
        <v>2.90748898678414</v>
      </c>
      <c r="W1112" s="1">
        <f t="shared" si="377"/>
        <v>4.435</v>
      </c>
      <c r="X1112" s="1">
        <f t="shared" si="378"/>
        <v>3.7455</v>
      </c>
      <c r="Y1112" s="1">
        <f t="shared" si="379"/>
        <v>0</v>
      </c>
      <c r="Z1112" s="1">
        <f t="shared" si="380"/>
        <v>0</v>
      </c>
      <c r="AA1112" s="1">
        <f t="shared" si="381"/>
        <v>0</v>
      </c>
      <c r="AB1112" s="1">
        <f t="shared" si="382"/>
        <v>0</v>
      </c>
      <c r="AC1112" s="1">
        <f t="shared" si="383"/>
        <v>0</v>
      </c>
      <c r="AD1112" s="1">
        <f t="shared" si="384"/>
        <v>0</v>
      </c>
      <c r="AE1112" s="1">
        <f t="shared" si="385"/>
        <v>0</v>
      </c>
      <c r="AF1112" s="1">
        <f t="shared" si="386"/>
        <v>0</v>
      </c>
      <c r="AG1112" s="1">
        <f t="shared" si="387"/>
        <v>0</v>
      </c>
      <c r="AH1112" s="7">
        <f t="shared" si="388"/>
        <v>0.0603794132069731</v>
      </c>
      <c r="AI1112" s="7" cm="1">
        <f t="array" ref="AI1112">SQRT(SUMPRODUCT(N1112:T1112/100,(1-($N$4:$T$4/(SUMPRODUCT(N1112:T1112,$N$4:$T$4)/100)))^2))</f>
        <v>0.0215407552954414</v>
      </c>
      <c r="AJ1112" s="7" cm="1">
        <f t="array" ref="AJ1112">SUMPRODUCT(N1112:T1112,$N$3:$T$3)/100</f>
        <v>1.90035129301077</v>
      </c>
      <c r="AK1112" s="7" cm="1">
        <f t="array" ref="AK1112">SUMPRODUCT(N1112:T1112/100,($N$3:$T$3-(SUMPRODUCT(N1112:T1112,$N$3:$T$3)/100))^2)</f>
        <v>3.38952332825757e-6</v>
      </c>
      <c r="AL1112" s="7" cm="1">
        <f t="array" ref="AL1112">SUMPRODUCT(N1112:T1112/100,($N$2:$T$2-(SUMPRODUCT(N1112:T1112,$N$2:$T$2)/100))^2)</f>
        <v>1.22749162462091</v>
      </c>
      <c r="AM1112" s="7" cm="1">
        <f t="array" ref="AM1112">SUMPRODUCT(N1112:T1112,$N$2:$T$2)/100</f>
        <v>10.7881199140115</v>
      </c>
      <c r="AN1112" s="1" cm="1">
        <f t="array" ref="AN1112">SUMPRODUCT(N1112:T1112,$N$1:$T$1)/100</f>
        <v>1105.94807246626</v>
      </c>
      <c r="AO1112" s="1" cm="1">
        <f t="array" ref="AO1112">-8.314*SUMPRODUCT((N1112:T1112/100)*LN(N1112:T1112/100+0.000000000001))</f>
        <v>2.23688322458223</v>
      </c>
      <c r="AP1112" s="1" cm="1">
        <f t="array" ref="AP1112">SUMPRODUCT((N1112:T1112/100)^2)</f>
        <v>0.884758483082001</v>
      </c>
      <c r="AQ1112" s="1" cm="1">
        <f t="array" ref="AQ1112">1/SUMPRODUCT((N1112:T1112/100)^2)</f>
        <v>1.13025194911561</v>
      </c>
      <c r="AR1112" s="1" t="s">
        <v>54</v>
      </c>
      <c r="AS1112" s="6">
        <f t="shared" si="389"/>
        <v>0</v>
      </c>
      <c r="AT1112" s="1">
        <v>899.85</v>
      </c>
      <c r="AU1112" s="1">
        <v>1</v>
      </c>
      <c r="AV1112" s="1">
        <v>0</v>
      </c>
      <c r="AW1112" s="1">
        <v>499.85</v>
      </c>
      <c r="AX1112" s="1">
        <v>2</v>
      </c>
      <c r="AY1112" s="5">
        <f t="shared" si="390"/>
        <v>0</v>
      </c>
      <c r="AZ1112" s="1">
        <f t="shared" si="391"/>
        <v>0</v>
      </c>
      <c r="BA1112" s="1">
        <f t="shared" si="392"/>
        <v>999.7</v>
      </c>
      <c r="BB1112" s="1">
        <f t="shared" si="393"/>
        <v>400</v>
      </c>
      <c r="BC1112" s="1" t="s">
        <v>51</v>
      </c>
      <c r="BD1112" s="1">
        <v>211</v>
      </c>
      <c r="BE1112" s="1" t="s">
        <v>52</v>
      </c>
      <c r="BF1112" s="1" t="s">
        <v>52</v>
      </c>
      <c r="BG1112" s="1">
        <v>19</v>
      </c>
      <c r="BH1112" s="1">
        <f t="shared" si="394"/>
        <v>-0.0107140094756338</v>
      </c>
      <c r="BI1112" s="1">
        <f t="shared" si="395"/>
        <v>1.05868835286937</v>
      </c>
    </row>
    <row r="1113" spans="1:61">
      <c r="A1113" s="1">
        <v>71</v>
      </c>
      <c r="B1113" s="1" t="s">
        <v>53</v>
      </c>
      <c r="C1113" s="1" t="str">
        <f>_xlfn.XLOOKUP(A1113,All!$A:$A,All!$C:$C,"")</f>
        <v>Cu-Ni-Si</v>
      </c>
      <c r="D1113" s="1">
        <v>0</v>
      </c>
      <c r="E1113" s="1" t="s">
        <v>1344</v>
      </c>
      <c r="F1113" s="1">
        <f t="shared" si="374"/>
        <v>95.565</v>
      </c>
      <c r="G1113" s="1">
        <v>0</v>
      </c>
      <c r="H1113" s="1">
        <v>0</v>
      </c>
      <c r="I1113" s="1">
        <v>0</v>
      </c>
      <c r="J1113" s="1">
        <v>3.3</v>
      </c>
      <c r="K1113" s="1">
        <v>1.135</v>
      </c>
      <c r="L1113" s="1">
        <v>0</v>
      </c>
      <c r="M1113" s="1" t="s">
        <v>1345</v>
      </c>
      <c r="N1113" s="1" cm="1">
        <f t="array" ref="N1113">(F1113/$F$4)/SUMPRODUCT($F1113:$L1113/$F$4:$L$4)*100</f>
        <v>93.9620586793027</v>
      </c>
      <c r="O1113" s="1" cm="1">
        <f t="array" ref="O1113">(G1113/$G$4)/SUMPRODUCT($F1113:$L1113/$F$4:$L$4)*100</f>
        <v>0</v>
      </c>
      <c r="P1113" s="1" cm="1">
        <f t="array" ref="P1113">(H1113/$H$4)/SUMPRODUCT($F1113:$L1113/$F$4:$L$4)*100</f>
        <v>0</v>
      </c>
      <c r="Q1113" s="1" cm="1">
        <f t="array" ref="Q1113">(I1113/$I$4)/SUMPRODUCT($F1113:$L1113/$F$4:$L$4)*100</f>
        <v>0</v>
      </c>
      <c r="R1113" s="1" cm="1">
        <f t="array" ref="R1113">(J1113/$J$4)/SUMPRODUCT($F1113:$L1113/$F$4:$L$4)*100</f>
        <v>3.51293010767141</v>
      </c>
      <c r="S1113" s="1" cm="1">
        <f t="array" ref="S1113">(K1113/$K$4)/SUMPRODUCT($F1113:$L1113/$F$4:$L$4)*100</f>
        <v>2.52501121302591</v>
      </c>
      <c r="T1113" s="1" cm="1">
        <f t="array" ref="T1113">(L1113/$L$4)/SUMPRODUCT($F1113:$L1113/$F$4:$L$4)*100</f>
        <v>0</v>
      </c>
      <c r="U1113" s="1">
        <f t="shared" si="375"/>
        <v>100</v>
      </c>
      <c r="V1113" s="1">
        <f t="shared" si="376"/>
        <v>2.90748898678414</v>
      </c>
      <c r="W1113" s="1">
        <f t="shared" si="377"/>
        <v>4.435</v>
      </c>
      <c r="X1113" s="1">
        <f t="shared" si="378"/>
        <v>3.7455</v>
      </c>
      <c r="Y1113" s="1">
        <f t="shared" si="379"/>
        <v>0</v>
      </c>
      <c r="Z1113" s="1">
        <f t="shared" si="380"/>
        <v>0</v>
      </c>
      <c r="AA1113" s="1">
        <f t="shared" si="381"/>
        <v>0</v>
      </c>
      <c r="AB1113" s="1">
        <f t="shared" si="382"/>
        <v>0</v>
      </c>
      <c r="AC1113" s="1">
        <f t="shared" si="383"/>
        <v>0</v>
      </c>
      <c r="AD1113" s="1">
        <f t="shared" si="384"/>
        <v>0</v>
      </c>
      <c r="AE1113" s="1">
        <f t="shared" si="385"/>
        <v>0</v>
      </c>
      <c r="AF1113" s="1">
        <f t="shared" si="386"/>
        <v>0</v>
      </c>
      <c r="AG1113" s="1">
        <f t="shared" si="387"/>
        <v>0</v>
      </c>
      <c r="AH1113" s="7">
        <f t="shared" si="388"/>
        <v>0.0603794132069731</v>
      </c>
      <c r="AI1113" s="7" cm="1">
        <f t="array" ref="AI1113">SQRT(SUMPRODUCT(N1113:T1113/100,(1-($N$4:$T$4/(SUMPRODUCT(N1113:T1113,$N$4:$T$4)/100)))^2))</f>
        <v>0.0215407552954414</v>
      </c>
      <c r="AJ1113" s="7" cm="1">
        <f t="array" ref="AJ1113">SUMPRODUCT(N1113:T1113,$N$3:$T$3)/100</f>
        <v>1.90035129301077</v>
      </c>
      <c r="AK1113" s="7" cm="1">
        <f t="array" ref="AK1113">SUMPRODUCT(N1113:T1113/100,($N$3:$T$3-(SUMPRODUCT(N1113:T1113,$N$3:$T$3)/100))^2)</f>
        <v>3.38952332825757e-6</v>
      </c>
      <c r="AL1113" s="7" cm="1">
        <f t="array" ref="AL1113">SUMPRODUCT(N1113:T1113/100,($N$2:$T$2-(SUMPRODUCT(N1113:T1113,$N$2:$T$2)/100))^2)</f>
        <v>1.22749162462091</v>
      </c>
      <c r="AM1113" s="7" cm="1">
        <f t="array" ref="AM1113">SUMPRODUCT(N1113:T1113,$N$2:$T$2)/100</f>
        <v>10.7881199140115</v>
      </c>
      <c r="AN1113" s="1" cm="1">
        <f t="array" ref="AN1113">SUMPRODUCT(N1113:T1113,$N$1:$T$1)/100</f>
        <v>1105.94807246626</v>
      </c>
      <c r="AO1113" s="1" cm="1">
        <f t="array" ref="AO1113">-8.314*SUMPRODUCT((N1113:T1113/100)*LN(N1113:T1113/100+0.000000000001))</f>
        <v>2.23688322458223</v>
      </c>
      <c r="AP1113" s="1" cm="1">
        <f t="array" ref="AP1113">SUMPRODUCT((N1113:T1113/100)^2)</f>
        <v>0.884758483082001</v>
      </c>
      <c r="AQ1113" s="1" cm="1">
        <f t="array" ref="AQ1113">1/SUMPRODUCT((N1113:T1113/100)^2)</f>
        <v>1.13025194911561</v>
      </c>
      <c r="AR1113" s="1" t="s">
        <v>54</v>
      </c>
      <c r="AS1113" s="6">
        <f t="shared" si="389"/>
        <v>0</v>
      </c>
      <c r="AT1113" s="1">
        <v>899.85</v>
      </c>
      <c r="AU1113" s="1">
        <v>1</v>
      </c>
      <c r="AV1113" s="1">
        <v>0</v>
      </c>
      <c r="AW1113" s="1">
        <v>499.85</v>
      </c>
      <c r="AX1113" s="1">
        <v>2</v>
      </c>
      <c r="AY1113" s="5">
        <f t="shared" si="390"/>
        <v>0</v>
      </c>
      <c r="AZ1113" s="1">
        <f t="shared" si="391"/>
        <v>0</v>
      </c>
      <c r="BA1113" s="1">
        <f t="shared" si="392"/>
        <v>999.7</v>
      </c>
      <c r="BB1113" s="1">
        <f t="shared" si="393"/>
        <v>400</v>
      </c>
      <c r="BC1113" s="1" t="s">
        <v>51</v>
      </c>
      <c r="BD1113" s="1">
        <v>225</v>
      </c>
      <c r="BE1113" s="1" t="s">
        <v>735</v>
      </c>
      <c r="BF1113" s="1" t="s">
        <v>736</v>
      </c>
      <c r="BG1113" s="1">
        <v>19</v>
      </c>
      <c r="BH1113" s="1">
        <f t="shared" si="394"/>
        <v>0.169338941344278</v>
      </c>
      <c r="BI1113" s="1">
        <f t="shared" si="395"/>
        <v>1.03757357258339</v>
      </c>
    </row>
    <row r="1114" spans="1:61">
      <c r="A1114" s="1">
        <v>61</v>
      </c>
      <c r="B1114" s="1" t="s">
        <v>62</v>
      </c>
      <c r="C1114" s="1" t="str">
        <f>_xlfn.XLOOKUP(A1114,All!$A:$A,All!$C:$C,"")</f>
        <v>Cu-Ni-Si</v>
      </c>
      <c r="D1114" s="1">
        <v>0</v>
      </c>
      <c r="E1114" s="1" t="s">
        <v>1344</v>
      </c>
      <c r="F1114" s="1">
        <f t="shared" si="374"/>
        <v>96.83</v>
      </c>
      <c r="G1114" s="1">
        <v>0</v>
      </c>
      <c r="H1114" s="1">
        <v>0</v>
      </c>
      <c r="I1114" s="1">
        <v>0</v>
      </c>
      <c r="J1114" s="1">
        <v>2.25</v>
      </c>
      <c r="K1114" s="1">
        <v>0.92</v>
      </c>
      <c r="L1114" s="1">
        <v>0</v>
      </c>
      <c r="M1114" s="1" t="s">
        <v>1345</v>
      </c>
      <c r="N1114" s="1" cm="1">
        <f t="array" ref="N1114">(F1114/$F$4)/SUMPRODUCT($F1114:$L1114/$F$4:$L$4)*100</f>
        <v>95.5424122981277</v>
      </c>
      <c r="O1114" s="1" cm="1">
        <f t="array" ref="O1114">(G1114/$G$4)/SUMPRODUCT($F1114:$L1114/$F$4:$L$4)*100</f>
        <v>0</v>
      </c>
      <c r="P1114" s="1" cm="1">
        <f t="array" ref="P1114">(H1114/$H$4)/SUMPRODUCT($F1114:$L1114/$F$4:$L$4)*100</f>
        <v>0</v>
      </c>
      <c r="Q1114" s="1" cm="1">
        <f t="array" ref="Q1114">(I1114/$I$4)/SUMPRODUCT($F1114:$L1114/$F$4:$L$4)*100</f>
        <v>0</v>
      </c>
      <c r="R1114" s="1" cm="1">
        <f t="array" ref="R1114">(J1114/$J$4)/SUMPRODUCT($F1114:$L1114/$F$4:$L$4)*100</f>
        <v>2.40364706208672</v>
      </c>
      <c r="S1114" s="1" cm="1">
        <f t="array" ref="S1114">(K1114/$K$4)/SUMPRODUCT($F1114:$L1114/$F$4:$L$4)*100</f>
        <v>2.05394063978559</v>
      </c>
      <c r="T1114" s="1" cm="1">
        <f t="array" ref="T1114">(L1114/$L$4)/SUMPRODUCT($F1114:$L1114/$F$4:$L$4)*100</f>
        <v>0</v>
      </c>
      <c r="U1114" s="1">
        <f t="shared" si="375"/>
        <v>100</v>
      </c>
      <c r="V1114" s="1">
        <f t="shared" si="376"/>
        <v>2.44565217391304</v>
      </c>
      <c r="W1114" s="1">
        <f t="shared" si="377"/>
        <v>3.17</v>
      </c>
      <c r="X1114" s="1">
        <f t="shared" si="378"/>
        <v>2.07</v>
      </c>
      <c r="Y1114" s="1">
        <f t="shared" si="379"/>
        <v>0</v>
      </c>
      <c r="Z1114" s="1">
        <f t="shared" si="380"/>
        <v>0</v>
      </c>
      <c r="AA1114" s="1">
        <f t="shared" si="381"/>
        <v>0</v>
      </c>
      <c r="AB1114" s="1">
        <f t="shared" si="382"/>
        <v>0</v>
      </c>
      <c r="AC1114" s="1">
        <f t="shared" si="383"/>
        <v>0</v>
      </c>
      <c r="AD1114" s="1">
        <f t="shared" si="384"/>
        <v>0</v>
      </c>
      <c r="AE1114" s="1">
        <f t="shared" si="385"/>
        <v>0</v>
      </c>
      <c r="AF1114" s="1">
        <f t="shared" si="386"/>
        <v>0</v>
      </c>
      <c r="AG1114" s="1">
        <f t="shared" si="387"/>
        <v>0</v>
      </c>
      <c r="AH1114" s="7">
        <f t="shared" si="388"/>
        <v>0.0445758770187231</v>
      </c>
      <c r="AI1114" s="7" cm="1">
        <f t="array" ref="AI1114">SQRT(SUMPRODUCT(N1114:T1114/100,(1-($N$4:$T$4/(SUMPRODUCT(N1114:T1114,$N$4:$T$4)/100)))^2))</f>
        <v>0.0193979632612244</v>
      </c>
      <c r="AJ1114" s="7" cm="1">
        <f t="array" ref="AJ1114">SUMPRODUCT(N1114:T1114,$N$3:$T$3)/100</f>
        <v>1.90024036470621</v>
      </c>
      <c r="AK1114" s="7" cm="1">
        <f t="array" ref="AK1114">SUMPRODUCT(N1114:T1114/100,($N$3:$T$3-(SUMPRODUCT(N1114:T1114,$N$3:$T$3)/100))^2)</f>
        <v>2.34587187009594e-6</v>
      </c>
      <c r="AL1114" s="7" cm="1">
        <f t="array" ref="AL1114">SUMPRODUCT(N1114:T1114/100,($N$2:$T$2-(SUMPRODUCT(N1114:T1114,$N$2:$T$2)/100))^2)</f>
        <v>1.00230641091393</v>
      </c>
      <c r="AM1114" s="7" cm="1">
        <f t="array" ref="AM1114">SUMPRODUCT(N1114:T1114,$N$2:$T$2)/100</f>
        <v>10.8321876845941</v>
      </c>
      <c r="AN1114" s="1" cm="1">
        <f t="array" ref="AN1114">SUMPRODUCT(N1114:T1114,$N$1:$T$1)/100</f>
        <v>1100.28789766788</v>
      </c>
      <c r="AO1114" s="1" cm="1">
        <f t="array" ref="AO1114">-8.314*SUMPRODUCT((N1114:T1114/100)*LN(N1114:T1114/100+0.000000000001))</f>
        <v>1.77074604849928</v>
      </c>
      <c r="AP1114" s="1" cm="1">
        <f t="array" ref="AP1114">SUMPRODUCT((N1114:T1114/100)^2)</f>
        <v>0.913834873909626</v>
      </c>
      <c r="AQ1114" s="1" cm="1">
        <f t="array" ref="AQ1114">1/SUMPRODUCT((N1114:T1114/100)^2)</f>
        <v>1.09428960149194</v>
      </c>
      <c r="AR1114" s="1" t="s">
        <v>50</v>
      </c>
      <c r="AS1114" s="6">
        <f t="shared" si="389"/>
        <v>1</v>
      </c>
      <c r="AT1114" s="1">
        <v>899.85</v>
      </c>
      <c r="AU1114" s="1">
        <v>27.77</v>
      </c>
      <c r="AV1114" s="1">
        <v>50</v>
      </c>
      <c r="AW1114" s="1">
        <v>446.85</v>
      </c>
      <c r="AX1114" s="1">
        <v>1.67</v>
      </c>
      <c r="AY1114" s="5">
        <f t="shared" si="390"/>
        <v>223.425</v>
      </c>
      <c r="AZ1114" s="1">
        <f t="shared" si="391"/>
        <v>0.835</v>
      </c>
      <c r="BA1114" s="1">
        <f t="shared" si="392"/>
        <v>746.2395</v>
      </c>
      <c r="BB1114" s="1">
        <f t="shared" si="393"/>
        <v>453</v>
      </c>
      <c r="BC1114" s="1" t="s">
        <v>51</v>
      </c>
      <c r="BD1114" s="1">
        <v>300</v>
      </c>
      <c r="BE1114" s="1" t="s">
        <v>52</v>
      </c>
      <c r="BF1114" s="1" t="s">
        <v>52</v>
      </c>
      <c r="BG1114" s="1">
        <v>19</v>
      </c>
      <c r="BH1114" s="1">
        <f t="shared" si="394"/>
        <v>1.13390832073666</v>
      </c>
      <c r="BI1114" s="1">
        <f t="shared" si="395"/>
        <v>0.949867691891581</v>
      </c>
    </row>
    <row r="1115" spans="1:61">
      <c r="A1115" s="1">
        <v>37</v>
      </c>
      <c r="B1115" s="1" t="s">
        <v>53</v>
      </c>
      <c r="C1115" s="1" t="str">
        <f>_xlfn.XLOOKUP(A1115,All!$A:$A,All!$C:$C,"")</f>
        <v>Cu-Ni-Si</v>
      </c>
      <c r="D1115" s="1">
        <v>0</v>
      </c>
      <c r="E1115" s="1" t="s">
        <v>1344</v>
      </c>
      <c r="F1115" s="1">
        <f t="shared" si="374"/>
        <v>95.565</v>
      </c>
      <c r="G1115" s="1">
        <v>0</v>
      </c>
      <c r="H1115" s="1">
        <v>0</v>
      </c>
      <c r="I1115" s="1">
        <v>0</v>
      </c>
      <c r="J1115" s="1">
        <v>3.3</v>
      </c>
      <c r="K1115" s="1">
        <v>1.135</v>
      </c>
      <c r="L1115" s="1">
        <v>0</v>
      </c>
      <c r="M1115" s="1" t="s">
        <v>1345</v>
      </c>
      <c r="N1115" s="1" cm="1">
        <f t="array" ref="N1115">(F1115/$F$4)/SUMPRODUCT($F1115:$L1115/$F$4:$L$4)*100</f>
        <v>93.9620586793027</v>
      </c>
      <c r="O1115" s="1" cm="1">
        <f t="array" ref="O1115">(G1115/$G$4)/SUMPRODUCT($F1115:$L1115/$F$4:$L$4)*100</f>
        <v>0</v>
      </c>
      <c r="P1115" s="1" cm="1">
        <f t="array" ref="P1115">(H1115/$H$4)/SUMPRODUCT($F1115:$L1115/$F$4:$L$4)*100</f>
        <v>0</v>
      </c>
      <c r="Q1115" s="1" cm="1">
        <f t="array" ref="Q1115">(I1115/$I$4)/SUMPRODUCT($F1115:$L1115/$F$4:$L$4)*100</f>
        <v>0</v>
      </c>
      <c r="R1115" s="1" cm="1">
        <f t="array" ref="R1115">(J1115/$J$4)/SUMPRODUCT($F1115:$L1115/$F$4:$L$4)*100</f>
        <v>3.51293010767141</v>
      </c>
      <c r="S1115" s="1" cm="1">
        <f t="array" ref="S1115">(K1115/$K$4)/SUMPRODUCT($F1115:$L1115/$F$4:$L$4)*100</f>
        <v>2.52501121302591</v>
      </c>
      <c r="T1115" s="1" cm="1">
        <f t="array" ref="T1115">(L1115/$L$4)/SUMPRODUCT($F1115:$L1115/$F$4:$L$4)*100</f>
        <v>0</v>
      </c>
      <c r="U1115" s="1">
        <f t="shared" si="375"/>
        <v>100</v>
      </c>
      <c r="V1115" s="1">
        <f t="shared" si="376"/>
        <v>2.90748898678414</v>
      </c>
      <c r="W1115" s="1">
        <f t="shared" si="377"/>
        <v>4.435</v>
      </c>
      <c r="X1115" s="1">
        <f t="shared" si="378"/>
        <v>3.7455</v>
      </c>
      <c r="Y1115" s="1">
        <f t="shared" si="379"/>
        <v>0</v>
      </c>
      <c r="Z1115" s="1">
        <f t="shared" si="380"/>
        <v>0</v>
      </c>
      <c r="AA1115" s="1">
        <f t="shared" si="381"/>
        <v>0</v>
      </c>
      <c r="AB1115" s="1">
        <f t="shared" si="382"/>
        <v>0</v>
      </c>
      <c r="AC1115" s="1">
        <f t="shared" si="383"/>
        <v>0</v>
      </c>
      <c r="AD1115" s="1">
        <f t="shared" si="384"/>
        <v>0</v>
      </c>
      <c r="AE1115" s="1">
        <f t="shared" si="385"/>
        <v>0</v>
      </c>
      <c r="AF1115" s="1">
        <f t="shared" si="386"/>
        <v>0</v>
      </c>
      <c r="AG1115" s="1">
        <f t="shared" si="387"/>
        <v>0</v>
      </c>
      <c r="AH1115" s="7">
        <f t="shared" si="388"/>
        <v>0.0603794132069731</v>
      </c>
      <c r="AI1115" s="7" cm="1">
        <f t="array" ref="AI1115">SQRT(SUMPRODUCT(N1115:T1115/100,(1-($N$4:$T$4/(SUMPRODUCT(N1115:T1115,$N$4:$T$4)/100)))^2))</f>
        <v>0.0215407552954414</v>
      </c>
      <c r="AJ1115" s="7" cm="1">
        <f t="array" ref="AJ1115">SUMPRODUCT(N1115:T1115,$N$3:$T$3)/100</f>
        <v>1.90035129301077</v>
      </c>
      <c r="AK1115" s="7" cm="1">
        <f t="array" ref="AK1115">SUMPRODUCT(N1115:T1115/100,($N$3:$T$3-(SUMPRODUCT(N1115:T1115,$N$3:$T$3)/100))^2)</f>
        <v>3.38952332825757e-6</v>
      </c>
      <c r="AL1115" s="7" cm="1">
        <f t="array" ref="AL1115">SUMPRODUCT(N1115:T1115/100,($N$2:$T$2-(SUMPRODUCT(N1115:T1115,$N$2:$T$2)/100))^2)</f>
        <v>1.22749162462091</v>
      </c>
      <c r="AM1115" s="7" cm="1">
        <f t="array" ref="AM1115">SUMPRODUCT(N1115:T1115,$N$2:$T$2)/100</f>
        <v>10.7881199140115</v>
      </c>
      <c r="AN1115" s="1" cm="1">
        <f t="array" ref="AN1115">SUMPRODUCT(N1115:T1115,$N$1:$T$1)/100</f>
        <v>1105.94807246626</v>
      </c>
      <c r="AO1115" s="1" cm="1">
        <f t="array" ref="AO1115">-8.314*SUMPRODUCT((N1115:T1115/100)*LN(N1115:T1115/100+0.000000000001))</f>
        <v>2.23688322458223</v>
      </c>
      <c r="AP1115" s="1" cm="1">
        <f t="array" ref="AP1115">SUMPRODUCT((N1115:T1115/100)^2)</f>
        <v>0.884758483082001</v>
      </c>
      <c r="AQ1115" s="1" cm="1">
        <f t="array" ref="AQ1115">1/SUMPRODUCT((N1115:T1115/100)^2)</f>
        <v>1.13025194911561</v>
      </c>
      <c r="AR1115" s="1" t="s">
        <v>54</v>
      </c>
      <c r="AS1115" s="6">
        <f t="shared" si="389"/>
        <v>0</v>
      </c>
      <c r="AT1115" s="1">
        <v>899.85</v>
      </c>
      <c r="AU1115" s="1">
        <v>1</v>
      </c>
      <c r="AV1115" s="1">
        <v>0</v>
      </c>
      <c r="AW1115" s="1">
        <v>499.85</v>
      </c>
      <c r="AX1115" s="1">
        <v>1</v>
      </c>
      <c r="AY1115" s="5">
        <f t="shared" si="390"/>
        <v>0</v>
      </c>
      <c r="AZ1115" s="1">
        <f t="shared" si="391"/>
        <v>0</v>
      </c>
      <c r="BA1115" s="1">
        <f t="shared" si="392"/>
        <v>499.85</v>
      </c>
      <c r="BB1115" s="1">
        <f t="shared" si="393"/>
        <v>400</v>
      </c>
      <c r="BC1115" s="1" t="s">
        <v>51</v>
      </c>
      <c r="BD1115" s="1">
        <v>221</v>
      </c>
      <c r="BE1115" s="1" t="s">
        <v>52</v>
      </c>
      <c r="BF1115" s="1" t="s">
        <v>52</v>
      </c>
      <c r="BG1115" s="1">
        <v>18</v>
      </c>
      <c r="BH1115" s="1">
        <f t="shared" si="394"/>
        <v>0.117895241110017</v>
      </c>
      <c r="BI1115" s="1">
        <f t="shared" si="395"/>
        <v>1.0544181367815</v>
      </c>
    </row>
    <row r="1116" spans="1:61">
      <c r="A1116" s="1">
        <v>440</v>
      </c>
      <c r="B1116" s="1" t="s">
        <v>65</v>
      </c>
      <c r="C1116" s="1" t="str">
        <f>_xlfn.XLOOKUP(A1116,All!$A:$A,All!$C:$C,"")</f>
        <v>Cu-Ni-Si</v>
      </c>
      <c r="D1116" s="1">
        <v>0</v>
      </c>
      <c r="E1116" s="1" t="s">
        <v>1344</v>
      </c>
      <c r="F1116" s="1">
        <f t="shared" si="374"/>
        <v>94.4</v>
      </c>
      <c r="G1116" s="1">
        <v>0</v>
      </c>
      <c r="H1116" s="1">
        <v>0</v>
      </c>
      <c r="I1116" s="1">
        <v>0</v>
      </c>
      <c r="J1116" s="1">
        <v>3.77</v>
      </c>
      <c r="K1116" s="1">
        <v>1.83</v>
      </c>
      <c r="L1116" s="1">
        <v>0</v>
      </c>
      <c r="M1116" s="1" t="s">
        <v>1345</v>
      </c>
      <c r="N1116" s="1" cm="1">
        <f t="array" ref="N1116">(F1116/$F$4)/SUMPRODUCT($F1116:$L1116/$F$4:$L$4)*100</f>
        <v>91.9877717726048</v>
      </c>
      <c r="O1116" s="1" cm="1">
        <f t="array" ref="O1116">(G1116/$G$4)/SUMPRODUCT($F1116:$L1116/$F$4:$L$4)*100</f>
        <v>0</v>
      </c>
      <c r="P1116" s="1" cm="1">
        <f t="array" ref="P1116">(H1116/$H$4)/SUMPRODUCT($F1116:$L1116/$F$4:$L$4)*100</f>
        <v>0</v>
      </c>
      <c r="Q1116" s="1" cm="1">
        <f t="array" ref="Q1116">(I1116/$I$4)/SUMPRODUCT($F1116:$L1116/$F$4:$L$4)*100</f>
        <v>0</v>
      </c>
      <c r="R1116" s="1" cm="1">
        <f t="array" ref="R1116">(J1116/$J$4)/SUMPRODUCT($F1116:$L1116/$F$4:$L$4)*100</f>
        <v>3.97741919222377</v>
      </c>
      <c r="S1116" s="1" cm="1">
        <f t="array" ref="S1116">(K1116/$K$4)/SUMPRODUCT($F1116:$L1116/$F$4:$L$4)*100</f>
        <v>4.03480903517144</v>
      </c>
      <c r="T1116" s="1" cm="1">
        <f t="array" ref="T1116">(L1116/$L$4)/SUMPRODUCT($F1116:$L1116/$F$4:$L$4)*100</f>
        <v>0</v>
      </c>
      <c r="U1116" s="1">
        <f t="shared" si="375"/>
        <v>100</v>
      </c>
      <c r="V1116" s="1">
        <f t="shared" si="376"/>
        <v>2.06010928961749</v>
      </c>
      <c r="W1116" s="1">
        <f t="shared" si="377"/>
        <v>5.6</v>
      </c>
      <c r="X1116" s="1">
        <f t="shared" si="378"/>
        <v>6.8991</v>
      </c>
      <c r="Y1116" s="1">
        <f t="shared" si="379"/>
        <v>0</v>
      </c>
      <c r="Z1116" s="1">
        <f t="shared" si="380"/>
        <v>0</v>
      </c>
      <c r="AA1116" s="1">
        <f t="shared" si="381"/>
        <v>0</v>
      </c>
      <c r="AB1116" s="1">
        <f t="shared" si="382"/>
        <v>0</v>
      </c>
      <c r="AC1116" s="1">
        <f t="shared" si="383"/>
        <v>0</v>
      </c>
      <c r="AD1116" s="1">
        <f t="shared" si="384"/>
        <v>0</v>
      </c>
      <c r="AE1116" s="1">
        <f t="shared" si="385"/>
        <v>0</v>
      </c>
      <c r="AF1116" s="1">
        <f t="shared" si="386"/>
        <v>0</v>
      </c>
      <c r="AG1116" s="1">
        <f t="shared" si="387"/>
        <v>0</v>
      </c>
      <c r="AH1116" s="7">
        <f t="shared" si="388"/>
        <v>0.0801222822739521</v>
      </c>
      <c r="AI1116" s="7" cm="1">
        <f t="array" ref="AI1116">SQRT(SUMPRODUCT(N1116:T1116/100,(1-($N$4:$T$4/(SUMPRODUCT(N1116:T1116,$N$4:$T$4)/100)))^2))</f>
        <v>0.0267655354013015</v>
      </c>
      <c r="AJ1116" s="7" cm="1">
        <f t="array" ref="AJ1116">SUMPRODUCT(N1116:T1116,$N$3:$T$3)/100</f>
        <v>1.90039774191922</v>
      </c>
      <c r="AK1116" s="7" cm="1">
        <f t="array" ref="AK1116">SUMPRODUCT(N1116:T1116/100,($N$3:$T$3-(SUMPRODUCT(N1116:T1116,$N$3:$T$3)/100))^2)</f>
        <v>3.81922055791708e-6</v>
      </c>
      <c r="AL1116" s="7" cm="1">
        <f t="array" ref="AL1116">SUMPRODUCT(N1116:T1116/100,($N$2:$T$2-(SUMPRODUCT(N1116:T1116,$N$2:$T$2)/100))^2)</f>
        <v>1.91301080380587</v>
      </c>
      <c r="AM1116" s="7" cm="1">
        <f t="array" ref="AM1116">SUMPRODUCT(N1116:T1116,$N$2:$T$2)/100</f>
        <v>10.6777891756158</v>
      </c>
      <c r="AN1116" s="1" cm="1">
        <f t="array" ref="AN1116">SUMPRODUCT(N1116:T1116,$N$1:$T$1)/100</f>
        <v>1112.64141920421</v>
      </c>
      <c r="AO1116" s="1" cm="1">
        <f t="array" ref="AO1116">-8.314*SUMPRODUCT((N1116:T1116/100)*LN(N1116:T1116/100+0.000000000001))</f>
        <v>2.7818843923891</v>
      </c>
      <c r="AP1116" s="1" cm="1">
        <f t="array" ref="AP1116">SUMPRODUCT((N1116:T1116/100)^2)</f>
        <v>0.84938497030698</v>
      </c>
      <c r="AQ1116" s="1" cm="1">
        <f t="array" ref="AQ1116">1/SUMPRODUCT((N1116:T1116/100)^2)</f>
        <v>1.17732245678727</v>
      </c>
      <c r="AR1116" s="1" t="s">
        <v>54</v>
      </c>
      <c r="AS1116" s="6">
        <f t="shared" si="389"/>
        <v>0</v>
      </c>
      <c r="AT1116" s="1">
        <v>949.85</v>
      </c>
      <c r="AU1116" s="1">
        <v>1</v>
      </c>
      <c r="AV1116" s="1">
        <v>0</v>
      </c>
      <c r="AW1116" s="1">
        <v>499.85</v>
      </c>
      <c r="AX1116" s="1">
        <v>21</v>
      </c>
      <c r="AY1116" s="5">
        <f t="shared" si="390"/>
        <v>0</v>
      </c>
      <c r="AZ1116" s="1">
        <f t="shared" si="391"/>
        <v>0</v>
      </c>
      <c r="BA1116" s="1">
        <f t="shared" si="392"/>
        <v>10496.85</v>
      </c>
      <c r="BB1116" s="1">
        <f t="shared" si="393"/>
        <v>450</v>
      </c>
      <c r="BC1116" s="1" t="s">
        <v>51</v>
      </c>
      <c r="BD1116" s="1">
        <v>158</v>
      </c>
      <c r="BE1116" s="1" t="s">
        <v>52</v>
      </c>
      <c r="BF1116" s="1" t="s">
        <v>52</v>
      </c>
      <c r="BG1116" s="1">
        <v>17</v>
      </c>
      <c r="BH1116" s="1">
        <f t="shared" si="394"/>
        <v>-0.692343037579586</v>
      </c>
      <c r="BI1116" s="1">
        <f t="shared" si="395"/>
        <v>1.16963572563126</v>
      </c>
    </row>
    <row r="1117" spans="1:61">
      <c r="A1117" s="1">
        <v>410</v>
      </c>
      <c r="B1117" s="1" t="s">
        <v>65</v>
      </c>
      <c r="C1117" s="1" t="str">
        <f>_xlfn.XLOOKUP(A1117,All!$A:$A,All!$C:$C,"")</f>
        <v>Cu-Ni-Si</v>
      </c>
      <c r="D1117" s="1">
        <v>0</v>
      </c>
      <c r="E1117" s="1" t="s">
        <v>1344</v>
      </c>
      <c r="F1117" s="1">
        <f t="shared" si="374"/>
        <v>94.4</v>
      </c>
      <c r="G1117" s="1">
        <v>0</v>
      </c>
      <c r="H1117" s="1">
        <v>0</v>
      </c>
      <c r="I1117" s="1">
        <v>0</v>
      </c>
      <c r="J1117" s="1">
        <v>3.77</v>
      </c>
      <c r="K1117" s="1">
        <v>1.83</v>
      </c>
      <c r="L1117" s="1">
        <v>0</v>
      </c>
      <c r="M1117" s="1" t="s">
        <v>1345</v>
      </c>
      <c r="N1117" s="1" cm="1">
        <f t="array" ref="N1117">(F1117/$F$4)/SUMPRODUCT($F1117:$L1117/$F$4:$L$4)*100</f>
        <v>91.9877717726048</v>
      </c>
      <c r="O1117" s="1" cm="1">
        <f t="array" ref="O1117">(G1117/$G$4)/SUMPRODUCT($F1117:$L1117/$F$4:$L$4)*100</f>
        <v>0</v>
      </c>
      <c r="P1117" s="1" cm="1">
        <f t="array" ref="P1117">(H1117/$H$4)/SUMPRODUCT($F1117:$L1117/$F$4:$L$4)*100</f>
        <v>0</v>
      </c>
      <c r="Q1117" s="1" cm="1">
        <f t="array" ref="Q1117">(I1117/$I$4)/SUMPRODUCT($F1117:$L1117/$F$4:$L$4)*100</f>
        <v>0</v>
      </c>
      <c r="R1117" s="1" cm="1">
        <f t="array" ref="R1117">(J1117/$J$4)/SUMPRODUCT($F1117:$L1117/$F$4:$L$4)*100</f>
        <v>3.97741919222377</v>
      </c>
      <c r="S1117" s="1" cm="1">
        <f t="array" ref="S1117">(K1117/$K$4)/SUMPRODUCT($F1117:$L1117/$F$4:$L$4)*100</f>
        <v>4.03480903517144</v>
      </c>
      <c r="T1117" s="1" cm="1">
        <f t="array" ref="T1117">(L1117/$L$4)/SUMPRODUCT($F1117:$L1117/$F$4:$L$4)*100</f>
        <v>0</v>
      </c>
      <c r="U1117" s="1">
        <f t="shared" si="375"/>
        <v>100</v>
      </c>
      <c r="V1117" s="1">
        <f t="shared" si="376"/>
        <v>2.06010928961749</v>
      </c>
      <c r="W1117" s="1">
        <f t="shared" si="377"/>
        <v>5.6</v>
      </c>
      <c r="X1117" s="1">
        <f t="shared" si="378"/>
        <v>6.8991</v>
      </c>
      <c r="Y1117" s="1">
        <f t="shared" si="379"/>
        <v>0</v>
      </c>
      <c r="Z1117" s="1">
        <f t="shared" si="380"/>
        <v>0</v>
      </c>
      <c r="AA1117" s="1">
        <f t="shared" si="381"/>
        <v>0</v>
      </c>
      <c r="AB1117" s="1">
        <f t="shared" si="382"/>
        <v>0</v>
      </c>
      <c r="AC1117" s="1">
        <f t="shared" si="383"/>
        <v>0</v>
      </c>
      <c r="AD1117" s="1">
        <f t="shared" si="384"/>
        <v>0</v>
      </c>
      <c r="AE1117" s="1">
        <f t="shared" si="385"/>
        <v>0</v>
      </c>
      <c r="AF1117" s="1">
        <f t="shared" si="386"/>
        <v>0</v>
      </c>
      <c r="AG1117" s="1">
        <f t="shared" si="387"/>
        <v>0</v>
      </c>
      <c r="AH1117" s="7">
        <f t="shared" si="388"/>
        <v>0.0801222822739521</v>
      </c>
      <c r="AI1117" s="7" cm="1">
        <f t="array" ref="AI1117">SQRT(SUMPRODUCT(N1117:T1117/100,(1-($N$4:$T$4/(SUMPRODUCT(N1117:T1117,$N$4:$T$4)/100)))^2))</f>
        <v>0.0267655354013015</v>
      </c>
      <c r="AJ1117" s="7" cm="1">
        <f t="array" ref="AJ1117">SUMPRODUCT(N1117:T1117,$N$3:$T$3)/100</f>
        <v>1.90039774191922</v>
      </c>
      <c r="AK1117" s="7" cm="1">
        <f t="array" ref="AK1117">SUMPRODUCT(N1117:T1117/100,($N$3:$T$3-(SUMPRODUCT(N1117:T1117,$N$3:$T$3)/100))^2)</f>
        <v>3.81922055791708e-6</v>
      </c>
      <c r="AL1117" s="7" cm="1">
        <f t="array" ref="AL1117">SUMPRODUCT(N1117:T1117/100,($N$2:$T$2-(SUMPRODUCT(N1117:T1117,$N$2:$T$2)/100))^2)</f>
        <v>1.91301080380587</v>
      </c>
      <c r="AM1117" s="7" cm="1">
        <f t="array" ref="AM1117">SUMPRODUCT(N1117:T1117,$N$2:$T$2)/100</f>
        <v>10.6777891756158</v>
      </c>
      <c r="AN1117" s="1" cm="1">
        <f t="array" ref="AN1117">SUMPRODUCT(N1117:T1117,$N$1:$T$1)/100</f>
        <v>1112.64141920421</v>
      </c>
      <c r="AO1117" s="1" cm="1">
        <f t="array" ref="AO1117">-8.314*SUMPRODUCT((N1117:T1117/100)*LN(N1117:T1117/100+0.000000000001))</f>
        <v>2.7818843923891</v>
      </c>
      <c r="AP1117" s="1" cm="1">
        <f t="array" ref="AP1117">SUMPRODUCT((N1117:T1117/100)^2)</f>
        <v>0.84938497030698</v>
      </c>
      <c r="AQ1117" s="1" cm="1">
        <f t="array" ref="AQ1117">1/SUMPRODUCT((N1117:T1117/100)^2)</f>
        <v>1.17732245678727</v>
      </c>
      <c r="AR1117" s="1" t="s">
        <v>54</v>
      </c>
      <c r="AS1117" s="6">
        <f t="shared" si="389"/>
        <v>0</v>
      </c>
      <c r="AT1117" s="1">
        <v>949.85</v>
      </c>
      <c r="AU1117" s="1">
        <v>1</v>
      </c>
      <c r="AV1117" s="1">
        <v>0</v>
      </c>
      <c r="AW1117" s="1">
        <v>499.85</v>
      </c>
      <c r="AX1117" s="1">
        <v>6</v>
      </c>
      <c r="AY1117" s="5">
        <f t="shared" si="390"/>
        <v>0</v>
      </c>
      <c r="AZ1117" s="1">
        <f t="shared" si="391"/>
        <v>0</v>
      </c>
      <c r="BA1117" s="1">
        <f t="shared" si="392"/>
        <v>2999.1</v>
      </c>
      <c r="BB1117" s="1">
        <f t="shared" si="393"/>
        <v>450</v>
      </c>
      <c r="BC1117" s="1" t="s">
        <v>51</v>
      </c>
      <c r="BD1117" s="1">
        <v>172</v>
      </c>
      <c r="BE1117" s="1" t="s">
        <v>52</v>
      </c>
      <c r="BF1117" s="1" t="s">
        <v>52</v>
      </c>
      <c r="BG1117" s="1">
        <v>17</v>
      </c>
      <c r="BH1117" s="1">
        <f t="shared" si="394"/>
        <v>-0.512290086759674</v>
      </c>
      <c r="BI1117" s="1">
        <f t="shared" si="395"/>
        <v>1.14447454268627</v>
      </c>
    </row>
    <row r="1118" spans="1:61">
      <c r="A1118" s="1">
        <v>386</v>
      </c>
      <c r="B1118" s="1" t="s">
        <v>65</v>
      </c>
      <c r="C1118" s="1" t="str">
        <f>_xlfn.XLOOKUP(A1118,All!$A:$A,All!$C:$C,"")</f>
        <v>Cu-Ni-Si</v>
      </c>
      <c r="D1118" s="1">
        <v>0</v>
      </c>
      <c r="E1118" s="1" t="s">
        <v>1344</v>
      </c>
      <c r="F1118" s="1">
        <f t="shared" si="374"/>
        <v>94.4</v>
      </c>
      <c r="G1118" s="1">
        <v>0</v>
      </c>
      <c r="H1118" s="1">
        <v>0</v>
      </c>
      <c r="I1118" s="1">
        <v>0</v>
      </c>
      <c r="J1118" s="1">
        <v>3.77</v>
      </c>
      <c r="K1118" s="1">
        <v>1.83</v>
      </c>
      <c r="L1118" s="1">
        <v>0</v>
      </c>
      <c r="M1118" s="1" t="s">
        <v>1345</v>
      </c>
      <c r="N1118" s="1" cm="1">
        <f t="array" ref="N1118">(F1118/$F$4)/SUMPRODUCT($F1118:$L1118/$F$4:$L$4)*100</f>
        <v>91.9877717726048</v>
      </c>
      <c r="O1118" s="1" cm="1">
        <f t="array" ref="O1118">(G1118/$G$4)/SUMPRODUCT($F1118:$L1118/$F$4:$L$4)*100</f>
        <v>0</v>
      </c>
      <c r="P1118" s="1" cm="1">
        <f t="array" ref="P1118">(H1118/$H$4)/SUMPRODUCT($F1118:$L1118/$F$4:$L$4)*100</f>
        <v>0</v>
      </c>
      <c r="Q1118" s="1" cm="1">
        <f t="array" ref="Q1118">(I1118/$I$4)/SUMPRODUCT($F1118:$L1118/$F$4:$L$4)*100</f>
        <v>0</v>
      </c>
      <c r="R1118" s="1" cm="1">
        <f t="array" ref="R1118">(J1118/$J$4)/SUMPRODUCT($F1118:$L1118/$F$4:$L$4)*100</f>
        <v>3.97741919222377</v>
      </c>
      <c r="S1118" s="1" cm="1">
        <f t="array" ref="S1118">(K1118/$K$4)/SUMPRODUCT($F1118:$L1118/$F$4:$L$4)*100</f>
        <v>4.03480903517144</v>
      </c>
      <c r="T1118" s="1" cm="1">
        <f t="array" ref="T1118">(L1118/$L$4)/SUMPRODUCT($F1118:$L1118/$F$4:$L$4)*100</f>
        <v>0</v>
      </c>
      <c r="U1118" s="1">
        <f t="shared" si="375"/>
        <v>100</v>
      </c>
      <c r="V1118" s="1">
        <f t="shared" si="376"/>
        <v>2.06010928961749</v>
      </c>
      <c r="W1118" s="1">
        <f t="shared" si="377"/>
        <v>5.6</v>
      </c>
      <c r="X1118" s="1">
        <f t="shared" si="378"/>
        <v>6.8991</v>
      </c>
      <c r="Y1118" s="1">
        <f t="shared" si="379"/>
        <v>0</v>
      </c>
      <c r="Z1118" s="1">
        <f t="shared" si="380"/>
        <v>0</v>
      </c>
      <c r="AA1118" s="1">
        <f t="shared" si="381"/>
        <v>0</v>
      </c>
      <c r="AB1118" s="1">
        <f t="shared" si="382"/>
        <v>0</v>
      </c>
      <c r="AC1118" s="1">
        <f t="shared" si="383"/>
        <v>0</v>
      </c>
      <c r="AD1118" s="1">
        <f t="shared" si="384"/>
        <v>0</v>
      </c>
      <c r="AE1118" s="1">
        <f t="shared" si="385"/>
        <v>0</v>
      </c>
      <c r="AF1118" s="1">
        <f t="shared" si="386"/>
        <v>0</v>
      </c>
      <c r="AG1118" s="1">
        <f t="shared" si="387"/>
        <v>0</v>
      </c>
      <c r="AH1118" s="7">
        <f t="shared" si="388"/>
        <v>0.0801222822739521</v>
      </c>
      <c r="AI1118" s="7" cm="1">
        <f t="array" ref="AI1118">SQRT(SUMPRODUCT(N1118:T1118/100,(1-($N$4:$T$4/(SUMPRODUCT(N1118:T1118,$N$4:$T$4)/100)))^2))</f>
        <v>0.0267655354013015</v>
      </c>
      <c r="AJ1118" s="7" cm="1">
        <f t="array" ref="AJ1118">SUMPRODUCT(N1118:T1118,$N$3:$T$3)/100</f>
        <v>1.90039774191922</v>
      </c>
      <c r="AK1118" s="7" cm="1">
        <f t="array" ref="AK1118">SUMPRODUCT(N1118:T1118/100,($N$3:$T$3-(SUMPRODUCT(N1118:T1118,$N$3:$T$3)/100))^2)</f>
        <v>3.81922055791708e-6</v>
      </c>
      <c r="AL1118" s="7" cm="1">
        <f t="array" ref="AL1118">SUMPRODUCT(N1118:T1118/100,($N$2:$T$2-(SUMPRODUCT(N1118:T1118,$N$2:$T$2)/100))^2)</f>
        <v>1.91301080380587</v>
      </c>
      <c r="AM1118" s="7" cm="1">
        <f t="array" ref="AM1118">SUMPRODUCT(N1118:T1118,$N$2:$T$2)/100</f>
        <v>10.6777891756158</v>
      </c>
      <c r="AN1118" s="1" cm="1">
        <f t="array" ref="AN1118">SUMPRODUCT(N1118:T1118,$N$1:$T$1)/100</f>
        <v>1112.64141920421</v>
      </c>
      <c r="AO1118" s="1" cm="1">
        <f t="array" ref="AO1118">-8.314*SUMPRODUCT((N1118:T1118/100)*LN(N1118:T1118/100+0.000000000001))</f>
        <v>2.7818843923891</v>
      </c>
      <c r="AP1118" s="1" cm="1">
        <f t="array" ref="AP1118">SUMPRODUCT((N1118:T1118/100)^2)</f>
        <v>0.84938497030698</v>
      </c>
      <c r="AQ1118" s="1" cm="1">
        <f t="array" ref="AQ1118">1/SUMPRODUCT((N1118:T1118/100)^2)</f>
        <v>1.17732245678727</v>
      </c>
      <c r="AR1118" s="1" t="s">
        <v>54</v>
      </c>
      <c r="AS1118" s="6">
        <f t="shared" si="389"/>
        <v>0</v>
      </c>
      <c r="AT1118" s="1">
        <v>949.85</v>
      </c>
      <c r="AU1118" s="1">
        <v>1</v>
      </c>
      <c r="AV1118" s="1">
        <v>0</v>
      </c>
      <c r="AW1118" s="1">
        <v>499.85</v>
      </c>
      <c r="AX1118" s="1">
        <v>4</v>
      </c>
      <c r="AY1118" s="5">
        <f t="shared" si="390"/>
        <v>0</v>
      </c>
      <c r="AZ1118" s="1">
        <f t="shared" si="391"/>
        <v>0</v>
      </c>
      <c r="BA1118" s="1">
        <f t="shared" si="392"/>
        <v>1999.4</v>
      </c>
      <c r="BB1118" s="1">
        <f t="shared" si="393"/>
        <v>450</v>
      </c>
      <c r="BC1118" s="1" t="s">
        <v>51</v>
      </c>
      <c r="BD1118" s="1">
        <v>177</v>
      </c>
      <c r="BE1118" s="1" t="s">
        <v>52</v>
      </c>
      <c r="BF1118" s="1" t="s">
        <v>52</v>
      </c>
      <c r="BG1118" s="1">
        <v>17</v>
      </c>
      <c r="BH1118" s="1">
        <f t="shared" si="394"/>
        <v>-0.447985461466848</v>
      </c>
      <c r="BI1118" s="1">
        <f t="shared" si="395"/>
        <v>1.13574687602424</v>
      </c>
    </row>
    <row r="1119" spans="1:61">
      <c r="A1119" s="1">
        <v>339</v>
      </c>
      <c r="B1119" s="1" t="s">
        <v>65</v>
      </c>
      <c r="C1119" s="1" t="str">
        <f>_xlfn.XLOOKUP(A1119,All!$A:$A,All!$C:$C,"")</f>
        <v>Cu-Ni-Si</v>
      </c>
      <c r="D1119" s="1">
        <v>0</v>
      </c>
      <c r="E1119" s="1" t="s">
        <v>1344</v>
      </c>
      <c r="F1119" s="1">
        <f t="shared" si="374"/>
        <v>94.4</v>
      </c>
      <c r="G1119" s="1">
        <v>0</v>
      </c>
      <c r="H1119" s="1">
        <v>0</v>
      </c>
      <c r="I1119" s="1">
        <v>0</v>
      </c>
      <c r="J1119" s="1">
        <v>3.77</v>
      </c>
      <c r="K1119" s="1">
        <v>1.83</v>
      </c>
      <c r="L1119" s="1">
        <v>0</v>
      </c>
      <c r="M1119" s="1" t="s">
        <v>1345</v>
      </c>
      <c r="N1119" s="1" cm="1">
        <f t="array" ref="N1119">(F1119/$F$4)/SUMPRODUCT($F1119:$L1119/$F$4:$L$4)*100</f>
        <v>91.9877717726048</v>
      </c>
      <c r="O1119" s="1" cm="1">
        <f t="array" ref="O1119">(G1119/$G$4)/SUMPRODUCT($F1119:$L1119/$F$4:$L$4)*100</f>
        <v>0</v>
      </c>
      <c r="P1119" s="1" cm="1">
        <f t="array" ref="P1119">(H1119/$H$4)/SUMPRODUCT($F1119:$L1119/$F$4:$L$4)*100</f>
        <v>0</v>
      </c>
      <c r="Q1119" s="1" cm="1">
        <f t="array" ref="Q1119">(I1119/$I$4)/SUMPRODUCT($F1119:$L1119/$F$4:$L$4)*100</f>
        <v>0</v>
      </c>
      <c r="R1119" s="1" cm="1">
        <f t="array" ref="R1119">(J1119/$J$4)/SUMPRODUCT($F1119:$L1119/$F$4:$L$4)*100</f>
        <v>3.97741919222377</v>
      </c>
      <c r="S1119" s="1" cm="1">
        <f t="array" ref="S1119">(K1119/$K$4)/SUMPRODUCT($F1119:$L1119/$F$4:$L$4)*100</f>
        <v>4.03480903517144</v>
      </c>
      <c r="T1119" s="1" cm="1">
        <f t="array" ref="T1119">(L1119/$L$4)/SUMPRODUCT($F1119:$L1119/$F$4:$L$4)*100</f>
        <v>0</v>
      </c>
      <c r="U1119" s="1">
        <f t="shared" si="375"/>
        <v>100</v>
      </c>
      <c r="V1119" s="1">
        <f t="shared" si="376"/>
        <v>2.06010928961749</v>
      </c>
      <c r="W1119" s="1">
        <f t="shared" si="377"/>
        <v>5.6</v>
      </c>
      <c r="X1119" s="1">
        <f t="shared" si="378"/>
        <v>6.8991</v>
      </c>
      <c r="Y1119" s="1">
        <f t="shared" si="379"/>
        <v>0</v>
      </c>
      <c r="Z1119" s="1">
        <f t="shared" si="380"/>
        <v>0</v>
      </c>
      <c r="AA1119" s="1">
        <f t="shared" si="381"/>
        <v>0</v>
      </c>
      <c r="AB1119" s="1">
        <f t="shared" si="382"/>
        <v>0</v>
      </c>
      <c r="AC1119" s="1">
        <f t="shared" si="383"/>
        <v>0</v>
      </c>
      <c r="AD1119" s="1">
        <f t="shared" si="384"/>
        <v>0</v>
      </c>
      <c r="AE1119" s="1">
        <f t="shared" si="385"/>
        <v>0</v>
      </c>
      <c r="AF1119" s="1">
        <f t="shared" si="386"/>
        <v>0</v>
      </c>
      <c r="AG1119" s="1">
        <f t="shared" si="387"/>
        <v>0</v>
      </c>
      <c r="AH1119" s="7">
        <f t="shared" si="388"/>
        <v>0.0801222822739521</v>
      </c>
      <c r="AI1119" s="7" cm="1">
        <f t="array" ref="AI1119">SQRT(SUMPRODUCT(N1119:T1119/100,(1-($N$4:$T$4/(SUMPRODUCT(N1119:T1119,$N$4:$T$4)/100)))^2))</f>
        <v>0.0267655354013015</v>
      </c>
      <c r="AJ1119" s="7" cm="1">
        <f t="array" ref="AJ1119">SUMPRODUCT(N1119:T1119,$N$3:$T$3)/100</f>
        <v>1.90039774191922</v>
      </c>
      <c r="AK1119" s="7" cm="1">
        <f t="array" ref="AK1119">SUMPRODUCT(N1119:T1119/100,($N$3:$T$3-(SUMPRODUCT(N1119:T1119,$N$3:$T$3)/100))^2)</f>
        <v>3.81922055791708e-6</v>
      </c>
      <c r="AL1119" s="7" cm="1">
        <f t="array" ref="AL1119">SUMPRODUCT(N1119:T1119/100,($N$2:$T$2-(SUMPRODUCT(N1119:T1119,$N$2:$T$2)/100))^2)</f>
        <v>1.91301080380587</v>
      </c>
      <c r="AM1119" s="7" cm="1">
        <f t="array" ref="AM1119">SUMPRODUCT(N1119:T1119,$N$2:$T$2)/100</f>
        <v>10.6777891756158</v>
      </c>
      <c r="AN1119" s="1" cm="1">
        <f t="array" ref="AN1119">SUMPRODUCT(N1119:T1119,$N$1:$T$1)/100</f>
        <v>1112.64141920421</v>
      </c>
      <c r="AO1119" s="1" cm="1">
        <f t="array" ref="AO1119">-8.314*SUMPRODUCT((N1119:T1119/100)*LN(N1119:T1119/100+0.000000000001))</f>
        <v>2.7818843923891</v>
      </c>
      <c r="AP1119" s="1" cm="1">
        <f t="array" ref="AP1119">SUMPRODUCT((N1119:T1119/100)^2)</f>
        <v>0.84938497030698</v>
      </c>
      <c r="AQ1119" s="1" cm="1">
        <f t="array" ref="AQ1119">1/SUMPRODUCT((N1119:T1119/100)^2)</f>
        <v>1.17732245678727</v>
      </c>
      <c r="AR1119" s="1" t="s">
        <v>54</v>
      </c>
      <c r="AS1119" s="6">
        <f t="shared" si="389"/>
        <v>0</v>
      </c>
      <c r="AT1119" s="1">
        <v>949.85</v>
      </c>
      <c r="AU1119" s="1">
        <v>1</v>
      </c>
      <c r="AV1119" s="1">
        <v>0</v>
      </c>
      <c r="AW1119" s="1">
        <v>499.85</v>
      </c>
      <c r="AX1119" s="1">
        <v>2</v>
      </c>
      <c r="AY1119" s="5">
        <f t="shared" si="390"/>
        <v>0</v>
      </c>
      <c r="AZ1119" s="1">
        <f t="shared" si="391"/>
        <v>0</v>
      </c>
      <c r="BA1119" s="1">
        <f t="shared" si="392"/>
        <v>999.7</v>
      </c>
      <c r="BB1119" s="1">
        <f t="shared" si="393"/>
        <v>450</v>
      </c>
      <c r="BC1119" s="1" t="s">
        <v>51</v>
      </c>
      <c r="BD1119" s="1">
        <v>209</v>
      </c>
      <c r="BE1119" s="1" t="s">
        <v>52</v>
      </c>
      <c r="BF1119" s="1" t="s">
        <v>52</v>
      </c>
      <c r="BG1119" s="1">
        <v>17</v>
      </c>
      <c r="BH1119" s="1">
        <f t="shared" si="394"/>
        <v>-0.0364358595927641</v>
      </c>
      <c r="BI1119" s="1">
        <f t="shared" si="395"/>
        <v>1.08337218436624</v>
      </c>
    </row>
    <row r="1120" spans="1:61">
      <c r="A1120" s="1">
        <v>207</v>
      </c>
      <c r="B1120" s="1" t="s">
        <v>65</v>
      </c>
      <c r="C1120" s="1" t="str">
        <f>_xlfn.XLOOKUP(A1120,All!$A:$A,All!$C:$C,"")</f>
        <v>Cu-Ni-Si</v>
      </c>
      <c r="D1120" s="1">
        <v>0</v>
      </c>
      <c r="E1120" s="1" t="s">
        <v>1344</v>
      </c>
      <c r="F1120" s="1">
        <f t="shared" si="374"/>
        <v>94.4</v>
      </c>
      <c r="G1120" s="1">
        <v>0</v>
      </c>
      <c r="H1120" s="1">
        <v>0</v>
      </c>
      <c r="I1120" s="1">
        <v>0</v>
      </c>
      <c r="J1120" s="1">
        <v>3.77</v>
      </c>
      <c r="K1120" s="1">
        <v>1.83</v>
      </c>
      <c r="L1120" s="1">
        <v>0</v>
      </c>
      <c r="M1120" s="1" t="s">
        <v>1345</v>
      </c>
      <c r="N1120" s="1" cm="1">
        <f t="array" ref="N1120">(F1120/$F$4)/SUMPRODUCT($F1120:$L1120/$F$4:$L$4)*100</f>
        <v>91.9877717726048</v>
      </c>
      <c r="O1120" s="1" cm="1">
        <f t="array" ref="O1120">(G1120/$G$4)/SUMPRODUCT($F1120:$L1120/$F$4:$L$4)*100</f>
        <v>0</v>
      </c>
      <c r="P1120" s="1" cm="1">
        <f t="array" ref="P1120">(H1120/$H$4)/SUMPRODUCT($F1120:$L1120/$F$4:$L$4)*100</f>
        <v>0</v>
      </c>
      <c r="Q1120" s="1" cm="1">
        <f t="array" ref="Q1120">(I1120/$I$4)/SUMPRODUCT($F1120:$L1120/$F$4:$L$4)*100</f>
        <v>0</v>
      </c>
      <c r="R1120" s="1" cm="1">
        <f t="array" ref="R1120">(J1120/$J$4)/SUMPRODUCT($F1120:$L1120/$F$4:$L$4)*100</f>
        <v>3.97741919222377</v>
      </c>
      <c r="S1120" s="1" cm="1">
        <f t="array" ref="S1120">(K1120/$K$4)/SUMPRODUCT($F1120:$L1120/$F$4:$L$4)*100</f>
        <v>4.03480903517144</v>
      </c>
      <c r="T1120" s="1" cm="1">
        <f t="array" ref="T1120">(L1120/$L$4)/SUMPRODUCT($F1120:$L1120/$F$4:$L$4)*100</f>
        <v>0</v>
      </c>
      <c r="U1120" s="1">
        <f t="shared" si="375"/>
        <v>100</v>
      </c>
      <c r="V1120" s="1">
        <f t="shared" si="376"/>
        <v>2.06010928961749</v>
      </c>
      <c r="W1120" s="1">
        <f t="shared" si="377"/>
        <v>5.6</v>
      </c>
      <c r="X1120" s="1">
        <f t="shared" si="378"/>
        <v>6.8991</v>
      </c>
      <c r="Y1120" s="1">
        <f t="shared" si="379"/>
        <v>0</v>
      </c>
      <c r="Z1120" s="1">
        <f t="shared" si="380"/>
        <v>0</v>
      </c>
      <c r="AA1120" s="1">
        <f t="shared" si="381"/>
        <v>0</v>
      </c>
      <c r="AB1120" s="1">
        <f t="shared" si="382"/>
        <v>0</v>
      </c>
      <c r="AC1120" s="1">
        <f t="shared" si="383"/>
        <v>0</v>
      </c>
      <c r="AD1120" s="1">
        <f t="shared" si="384"/>
        <v>0</v>
      </c>
      <c r="AE1120" s="1">
        <f t="shared" si="385"/>
        <v>0</v>
      </c>
      <c r="AF1120" s="1">
        <f t="shared" si="386"/>
        <v>0</v>
      </c>
      <c r="AG1120" s="1">
        <f t="shared" si="387"/>
        <v>0</v>
      </c>
      <c r="AH1120" s="7">
        <f t="shared" si="388"/>
        <v>0.0801222822739521</v>
      </c>
      <c r="AI1120" s="7" cm="1">
        <f t="array" ref="AI1120">SQRT(SUMPRODUCT(N1120:T1120/100,(1-($N$4:$T$4/(SUMPRODUCT(N1120:T1120,$N$4:$T$4)/100)))^2))</f>
        <v>0.0267655354013015</v>
      </c>
      <c r="AJ1120" s="7" cm="1">
        <f t="array" ref="AJ1120">SUMPRODUCT(N1120:T1120,$N$3:$T$3)/100</f>
        <v>1.90039774191922</v>
      </c>
      <c r="AK1120" s="7" cm="1">
        <f t="array" ref="AK1120">SUMPRODUCT(N1120:T1120/100,($N$3:$T$3-(SUMPRODUCT(N1120:T1120,$N$3:$T$3)/100))^2)</f>
        <v>3.81922055791708e-6</v>
      </c>
      <c r="AL1120" s="7" cm="1">
        <f t="array" ref="AL1120">SUMPRODUCT(N1120:T1120/100,($N$2:$T$2-(SUMPRODUCT(N1120:T1120,$N$2:$T$2)/100))^2)</f>
        <v>1.91301080380587</v>
      </c>
      <c r="AM1120" s="7" cm="1">
        <f t="array" ref="AM1120">SUMPRODUCT(N1120:T1120,$N$2:$T$2)/100</f>
        <v>10.6777891756158</v>
      </c>
      <c r="AN1120" s="1" cm="1">
        <f t="array" ref="AN1120">SUMPRODUCT(N1120:T1120,$N$1:$T$1)/100</f>
        <v>1112.64141920421</v>
      </c>
      <c r="AO1120" s="1" cm="1">
        <f t="array" ref="AO1120">-8.314*SUMPRODUCT((N1120:T1120/100)*LN(N1120:T1120/100+0.000000000001))</f>
        <v>2.7818843923891</v>
      </c>
      <c r="AP1120" s="1" cm="1">
        <f t="array" ref="AP1120">SUMPRODUCT((N1120:T1120/100)^2)</f>
        <v>0.84938497030698</v>
      </c>
      <c r="AQ1120" s="1" cm="1">
        <f t="array" ref="AQ1120">1/SUMPRODUCT((N1120:T1120/100)^2)</f>
        <v>1.17732245678727</v>
      </c>
      <c r="AR1120" s="1" t="s">
        <v>54</v>
      </c>
      <c r="AS1120" s="6">
        <f t="shared" si="389"/>
        <v>0</v>
      </c>
      <c r="AT1120" s="1">
        <v>949.85</v>
      </c>
      <c r="AU1120" s="1">
        <v>1</v>
      </c>
      <c r="AV1120" s="1">
        <v>0</v>
      </c>
      <c r="AW1120" s="1">
        <v>499.85</v>
      </c>
      <c r="AX1120" s="1">
        <v>0.033333333</v>
      </c>
      <c r="AY1120" s="5">
        <f t="shared" si="390"/>
        <v>0</v>
      </c>
      <c r="AZ1120" s="1">
        <f t="shared" si="391"/>
        <v>0</v>
      </c>
      <c r="BA1120" s="1">
        <f t="shared" si="392"/>
        <v>16.66166650005</v>
      </c>
      <c r="BB1120" s="1">
        <f t="shared" si="393"/>
        <v>450</v>
      </c>
      <c r="BC1120" s="1" t="s">
        <v>51</v>
      </c>
      <c r="BD1120" s="1">
        <v>209</v>
      </c>
      <c r="BE1120" s="1" t="s">
        <v>52</v>
      </c>
      <c r="BF1120" s="1" t="s">
        <v>52</v>
      </c>
      <c r="BG1120" s="1">
        <v>16</v>
      </c>
      <c r="BH1120" s="1">
        <f t="shared" si="394"/>
        <v>-0.0364358595927641</v>
      </c>
      <c r="BI1120" s="1">
        <f t="shared" si="395"/>
        <v>1.09420703701744</v>
      </c>
    </row>
    <row r="1121" spans="1:61">
      <c r="A1121" s="1">
        <v>311</v>
      </c>
      <c r="B1121" s="1" t="s">
        <v>65</v>
      </c>
      <c r="C1121" s="1" t="str">
        <f>_xlfn.XLOOKUP(A1121,All!$A:$A,All!$C:$C,"")</f>
        <v>Cu-Ni-Si</v>
      </c>
      <c r="D1121" s="1">
        <v>0</v>
      </c>
      <c r="E1121" s="1" t="s">
        <v>1344</v>
      </c>
      <c r="F1121" s="1">
        <f t="shared" si="374"/>
        <v>94.4</v>
      </c>
      <c r="G1121" s="1">
        <v>0</v>
      </c>
      <c r="H1121" s="1">
        <v>0</v>
      </c>
      <c r="I1121" s="1">
        <v>0</v>
      </c>
      <c r="J1121" s="1">
        <v>3.77</v>
      </c>
      <c r="K1121" s="1">
        <v>1.83</v>
      </c>
      <c r="L1121" s="1">
        <v>0</v>
      </c>
      <c r="M1121" s="1" t="s">
        <v>1345</v>
      </c>
      <c r="N1121" s="1" cm="1">
        <f t="array" ref="N1121">(F1121/$F$4)/SUMPRODUCT($F1121:$L1121/$F$4:$L$4)*100</f>
        <v>91.9877717726048</v>
      </c>
      <c r="O1121" s="1" cm="1">
        <f t="array" ref="O1121">(G1121/$G$4)/SUMPRODUCT($F1121:$L1121/$F$4:$L$4)*100</f>
        <v>0</v>
      </c>
      <c r="P1121" s="1" cm="1">
        <f t="array" ref="P1121">(H1121/$H$4)/SUMPRODUCT($F1121:$L1121/$F$4:$L$4)*100</f>
        <v>0</v>
      </c>
      <c r="Q1121" s="1" cm="1">
        <f t="array" ref="Q1121">(I1121/$I$4)/SUMPRODUCT($F1121:$L1121/$F$4:$L$4)*100</f>
        <v>0</v>
      </c>
      <c r="R1121" s="1" cm="1">
        <f t="array" ref="R1121">(J1121/$J$4)/SUMPRODUCT($F1121:$L1121/$F$4:$L$4)*100</f>
        <v>3.97741919222377</v>
      </c>
      <c r="S1121" s="1" cm="1">
        <f t="array" ref="S1121">(K1121/$K$4)/SUMPRODUCT($F1121:$L1121/$F$4:$L$4)*100</f>
        <v>4.03480903517144</v>
      </c>
      <c r="T1121" s="1" cm="1">
        <f t="array" ref="T1121">(L1121/$L$4)/SUMPRODUCT($F1121:$L1121/$F$4:$L$4)*100</f>
        <v>0</v>
      </c>
      <c r="U1121" s="1">
        <f t="shared" si="375"/>
        <v>100</v>
      </c>
      <c r="V1121" s="1">
        <f t="shared" si="376"/>
        <v>2.06010928961749</v>
      </c>
      <c r="W1121" s="1">
        <f t="shared" si="377"/>
        <v>5.6</v>
      </c>
      <c r="X1121" s="1">
        <f t="shared" si="378"/>
        <v>6.8991</v>
      </c>
      <c r="Y1121" s="1">
        <f t="shared" si="379"/>
        <v>0</v>
      </c>
      <c r="Z1121" s="1">
        <f t="shared" si="380"/>
        <v>0</v>
      </c>
      <c r="AA1121" s="1">
        <f t="shared" si="381"/>
        <v>0</v>
      </c>
      <c r="AB1121" s="1">
        <f t="shared" si="382"/>
        <v>0</v>
      </c>
      <c r="AC1121" s="1">
        <f t="shared" si="383"/>
        <v>0</v>
      </c>
      <c r="AD1121" s="1">
        <f t="shared" si="384"/>
        <v>0</v>
      </c>
      <c r="AE1121" s="1">
        <f t="shared" si="385"/>
        <v>0</v>
      </c>
      <c r="AF1121" s="1">
        <f t="shared" si="386"/>
        <v>0</v>
      </c>
      <c r="AG1121" s="1">
        <f t="shared" si="387"/>
        <v>0</v>
      </c>
      <c r="AH1121" s="7">
        <f t="shared" si="388"/>
        <v>0.0801222822739521</v>
      </c>
      <c r="AI1121" s="7" cm="1">
        <f t="array" ref="AI1121">SQRT(SUMPRODUCT(N1121:T1121/100,(1-($N$4:$T$4/(SUMPRODUCT(N1121:T1121,$N$4:$T$4)/100)))^2))</f>
        <v>0.0267655354013015</v>
      </c>
      <c r="AJ1121" s="7" cm="1">
        <f t="array" ref="AJ1121">SUMPRODUCT(N1121:T1121,$N$3:$T$3)/100</f>
        <v>1.90039774191922</v>
      </c>
      <c r="AK1121" s="7" cm="1">
        <f t="array" ref="AK1121">SUMPRODUCT(N1121:T1121/100,($N$3:$T$3-(SUMPRODUCT(N1121:T1121,$N$3:$T$3)/100))^2)</f>
        <v>3.81922055791708e-6</v>
      </c>
      <c r="AL1121" s="7" cm="1">
        <f t="array" ref="AL1121">SUMPRODUCT(N1121:T1121/100,($N$2:$T$2-(SUMPRODUCT(N1121:T1121,$N$2:$T$2)/100))^2)</f>
        <v>1.91301080380587</v>
      </c>
      <c r="AM1121" s="7" cm="1">
        <f t="array" ref="AM1121">SUMPRODUCT(N1121:T1121,$N$2:$T$2)/100</f>
        <v>10.6777891756158</v>
      </c>
      <c r="AN1121" s="1" cm="1">
        <f t="array" ref="AN1121">SUMPRODUCT(N1121:T1121,$N$1:$T$1)/100</f>
        <v>1112.64141920421</v>
      </c>
      <c r="AO1121" s="1" cm="1">
        <f t="array" ref="AO1121">-8.314*SUMPRODUCT((N1121:T1121/100)*LN(N1121:T1121/100+0.000000000001))</f>
        <v>2.7818843923891</v>
      </c>
      <c r="AP1121" s="1" cm="1">
        <f t="array" ref="AP1121">SUMPRODUCT((N1121:T1121/100)^2)</f>
        <v>0.84938497030698</v>
      </c>
      <c r="AQ1121" s="1" cm="1">
        <f t="array" ref="AQ1121">1/SUMPRODUCT((N1121:T1121/100)^2)</f>
        <v>1.17732245678727</v>
      </c>
      <c r="AR1121" s="1" t="s">
        <v>54</v>
      </c>
      <c r="AS1121" s="6">
        <f t="shared" si="389"/>
        <v>0</v>
      </c>
      <c r="AT1121" s="1">
        <v>949.85</v>
      </c>
      <c r="AU1121" s="1">
        <v>1</v>
      </c>
      <c r="AV1121" s="1">
        <v>0</v>
      </c>
      <c r="AW1121" s="1">
        <v>499.85</v>
      </c>
      <c r="AX1121" s="1">
        <v>1</v>
      </c>
      <c r="AY1121" s="5">
        <f t="shared" si="390"/>
        <v>0</v>
      </c>
      <c r="AZ1121" s="1">
        <f t="shared" si="391"/>
        <v>0</v>
      </c>
      <c r="BA1121" s="1">
        <f t="shared" si="392"/>
        <v>499.85</v>
      </c>
      <c r="BB1121" s="1">
        <f t="shared" si="393"/>
        <v>450</v>
      </c>
      <c r="BC1121" s="1" t="s">
        <v>51</v>
      </c>
      <c r="BD1121" s="1">
        <v>212</v>
      </c>
      <c r="BE1121" s="1" t="s">
        <v>52</v>
      </c>
      <c r="BF1121" s="1" t="s">
        <v>52</v>
      </c>
      <c r="BG1121" s="1">
        <v>16</v>
      </c>
      <c r="BH1121" s="1">
        <f t="shared" si="394"/>
        <v>0.00214691558293128</v>
      </c>
      <c r="BI1121" s="1">
        <f t="shared" si="395"/>
        <v>1.08967007677054</v>
      </c>
    </row>
    <row r="1122" spans="1:61">
      <c r="A1122" s="1">
        <v>241</v>
      </c>
      <c r="B1122" s="1" t="s">
        <v>65</v>
      </c>
      <c r="C1122" s="1" t="str">
        <f>_xlfn.XLOOKUP(A1122,All!$A:$A,All!$C:$C,"")</f>
        <v>Cu-Ni-Si</v>
      </c>
      <c r="D1122" s="1">
        <v>0</v>
      </c>
      <c r="E1122" s="1" t="s">
        <v>1344</v>
      </c>
      <c r="F1122" s="1">
        <f t="shared" si="374"/>
        <v>94.4</v>
      </c>
      <c r="G1122" s="1">
        <v>0</v>
      </c>
      <c r="H1122" s="1">
        <v>0</v>
      </c>
      <c r="I1122" s="1">
        <v>0</v>
      </c>
      <c r="J1122" s="1">
        <v>3.77</v>
      </c>
      <c r="K1122" s="1">
        <v>1.83</v>
      </c>
      <c r="L1122" s="1">
        <v>0</v>
      </c>
      <c r="M1122" s="1" t="s">
        <v>1345</v>
      </c>
      <c r="N1122" s="1" cm="1">
        <f t="array" ref="N1122">(F1122/$F$4)/SUMPRODUCT($F1122:$L1122/$F$4:$L$4)*100</f>
        <v>91.9877717726048</v>
      </c>
      <c r="O1122" s="1" cm="1">
        <f t="array" ref="O1122">(G1122/$G$4)/SUMPRODUCT($F1122:$L1122/$F$4:$L$4)*100</f>
        <v>0</v>
      </c>
      <c r="P1122" s="1" cm="1">
        <f t="array" ref="P1122">(H1122/$H$4)/SUMPRODUCT($F1122:$L1122/$F$4:$L$4)*100</f>
        <v>0</v>
      </c>
      <c r="Q1122" s="1" cm="1">
        <f t="array" ref="Q1122">(I1122/$I$4)/SUMPRODUCT($F1122:$L1122/$F$4:$L$4)*100</f>
        <v>0</v>
      </c>
      <c r="R1122" s="1" cm="1">
        <f t="array" ref="R1122">(J1122/$J$4)/SUMPRODUCT($F1122:$L1122/$F$4:$L$4)*100</f>
        <v>3.97741919222377</v>
      </c>
      <c r="S1122" s="1" cm="1">
        <f t="array" ref="S1122">(K1122/$K$4)/SUMPRODUCT($F1122:$L1122/$F$4:$L$4)*100</f>
        <v>4.03480903517144</v>
      </c>
      <c r="T1122" s="1" cm="1">
        <f t="array" ref="T1122">(L1122/$L$4)/SUMPRODUCT($F1122:$L1122/$F$4:$L$4)*100</f>
        <v>0</v>
      </c>
      <c r="U1122" s="1">
        <f t="shared" si="375"/>
        <v>100</v>
      </c>
      <c r="V1122" s="1">
        <f t="shared" si="376"/>
        <v>2.06010928961749</v>
      </c>
      <c r="W1122" s="1">
        <f t="shared" si="377"/>
        <v>5.6</v>
      </c>
      <c r="X1122" s="1">
        <f t="shared" si="378"/>
        <v>6.8991</v>
      </c>
      <c r="Y1122" s="1">
        <f t="shared" si="379"/>
        <v>0</v>
      </c>
      <c r="Z1122" s="1">
        <f t="shared" si="380"/>
        <v>0</v>
      </c>
      <c r="AA1122" s="1">
        <f t="shared" si="381"/>
        <v>0</v>
      </c>
      <c r="AB1122" s="1">
        <f t="shared" si="382"/>
        <v>0</v>
      </c>
      <c r="AC1122" s="1">
        <f t="shared" si="383"/>
        <v>0</v>
      </c>
      <c r="AD1122" s="1">
        <f t="shared" si="384"/>
        <v>0</v>
      </c>
      <c r="AE1122" s="1">
        <f t="shared" si="385"/>
        <v>0</v>
      </c>
      <c r="AF1122" s="1">
        <f t="shared" si="386"/>
        <v>0</v>
      </c>
      <c r="AG1122" s="1">
        <f t="shared" si="387"/>
        <v>0</v>
      </c>
      <c r="AH1122" s="7">
        <f t="shared" si="388"/>
        <v>0.0801222822739521</v>
      </c>
      <c r="AI1122" s="7" cm="1">
        <f t="array" ref="AI1122">SQRT(SUMPRODUCT(N1122:T1122/100,(1-($N$4:$T$4/(SUMPRODUCT(N1122:T1122,$N$4:$T$4)/100)))^2))</f>
        <v>0.0267655354013015</v>
      </c>
      <c r="AJ1122" s="7" cm="1">
        <f t="array" ref="AJ1122">SUMPRODUCT(N1122:T1122,$N$3:$T$3)/100</f>
        <v>1.90039774191922</v>
      </c>
      <c r="AK1122" s="7" cm="1">
        <f t="array" ref="AK1122">SUMPRODUCT(N1122:T1122/100,($N$3:$T$3-(SUMPRODUCT(N1122:T1122,$N$3:$T$3)/100))^2)</f>
        <v>3.81922055791708e-6</v>
      </c>
      <c r="AL1122" s="7" cm="1">
        <f t="array" ref="AL1122">SUMPRODUCT(N1122:T1122/100,($N$2:$T$2-(SUMPRODUCT(N1122:T1122,$N$2:$T$2)/100))^2)</f>
        <v>1.91301080380587</v>
      </c>
      <c r="AM1122" s="7" cm="1">
        <f t="array" ref="AM1122">SUMPRODUCT(N1122:T1122,$N$2:$T$2)/100</f>
        <v>10.6777891756158</v>
      </c>
      <c r="AN1122" s="1" cm="1">
        <f t="array" ref="AN1122">SUMPRODUCT(N1122:T1122,$N$1:$T$1)/100</f>
        <v>1112.64141920421</v>
      </c>
      <c r="AO1122" s="1" cm="1">
        <f t="array" ref="AO1122">-8.314*SUMPRODUCT((N1122:T1122/100)*LN(N1122:T1122/100+0.000000000001))</f>
        <v>2.7818843923891</v>
      </c>
      <c r="AP1122" s="1" cm="1">
        <f t="array" ref="AP1122">SUMPRODUCT((N1122:T1122/100)^2)</f>
        <v>0.84938497030698</v>
      </c>
      <c r="AQ1122" s="1" cm="1">
        <f t="array" ref="AQ1122">1/SUMPRODUCT((N1122:T1122/100)^2)</f>
        <v>1.17732245678727</v>
      </c>
      <c r="AR1122" s="1" t="s">
        <v>54</v>
      </c>
      <c r="AS1122" s="6">
        <f t="shared" si="389"/>
        <v>0</v>
      </c>
      <c r="AT1122" s="1">
        <v>949.85</v>
      </c>
      <c r="AU1122" s="1">
        <v>1</v>
      </c>
      <c r="AV1122" s="1">
        <v>0</v>
      </c>
      <c r="AW1122" s="1">
        <v>499.85</v>
      </c>
      <c r="AX1122" s="1">
        <v>0.166666667</v>
      </c>
      <c r="AY1122" s="5">
        <f t="shared" si="390"/>
        <v>0</v>
      </c>
      <c r="AZ1122" s="1">
        <f t="shared" si="391"/>
        <v>0</v>
      </c>
      <c r="BA1122" s="1">
        <f t="shared" si="392"/>
        <v>83.30833349995</v>
      </c>
      <c r="BB1122" s="1">
        <f t="shared" si="393"/>
        <v>450</v>
      </c>
      <c r="BC1122" s="1" t="s">
        <v>51</v>
      </c>
      <c r="BD1122" s="1">
        <v>215</v>
      </c>
      <c r="BE1122" s="1" t="s">
        <v>52</v>
      </c>
      <c r="BF1122" s="1" t="s">
        <v>52</v>
      </c>
      <c r="BG1122" s="1">
        <v>16</v>
      </c>
      <c r="BH1122" s="1">
        <f t="shared" si="394"/>
        <v>0.0407296907586267</v>
      </c>
      <c r="BI1122" s="1">
        <f t="shared" si="395"/>
        <v>1.08519218707036</v>
      </c>
    </row>
    <row r="1123" spans="1:61">
      <c r="A1123" s="1">
        <v>270</v>
      </c>
      <c r="B1123" s="1" t="s">
        <v>65</v>
      </c>
      <c r="C1123" s="1" t="str">
        <f>_xlfn.XLOOKUP(A1123,All!$A:$A,All!$C:$C,"")</f>
        <v>Cu-Ni-Si</v>
      </c>
      <c r="D1123" s="1">
        <v>0</v>
      </c>
      <c r="E1123" s="1" t="s">
        <v>1344</v>
      </c>
      <c r="F1123" s="1">
        <f t="shared" si="374"/>
        <v>94.4</v>
      </c>
      <c r="G1123" s="1">
        <v>0</v>
      </c>
      <c r="H1123" s="1">
        <v>0</v>
      </c>
      <c r="I1123" s="1">
        <v>0</v>
      </c>
      <c r="J1123" s="1">
        <v>3.77</v>
      </c>
      <c r="K1123" s="1">
        <v>1.83</v>
      </c>
      <c r="L1123" s="1">
        <v>0</v>
      </c>
      <c r="M1123" s="1" t="s">
        <v>1345</v>
      </c>
      <c r="N1123" s="1" cm="1">
        <f t="array" ref="N1123">(F1123/$F$4)/SUMPRODUCT($F1123:$L1123/$F$4:$L$4)*100</f>
        <v>91.9877717726048</v>
      </c>
      <c r="O1123" s="1" cm="1">
        <f t="array" ref="O1123">(G1123/$G$4)/SUMPRODUCT($F1123:$L1123/$F$4:$L$4)*100</f>
        <v>0</v>
      </c>
      <c r="P1123" s="1" cm="1">
        <f t="array" ref="P1123">(H1123/$H$4)/SUMPRODUCT($F1123:$L1123/$F$4:$L$4)*100</f>
        <v>0</v>
      </c>
      <c r="Q1123" s="1" cm="1">
        <f t="array" ref="Q1123">(I1123/$I$4)/SUMPRODUCT($F1123:$L1123/$F$4:$L$4)*100</f>
        <v>0</v>
      </c>
      <c r="R1123" s="1" cm="1">
        <f t="array" ref="R1123">(J1123/$J$4)/SUMPRODUCT($F1123:$L1123/$F$4:$L$4)*100</f>
        <v>3.97741919222377</v>
      </c>
      <c r="S1123" s="1" cm="1">
        <f t="array" ref="S1123">(K1123/$K$4)/SUMPRODUCT($F1123:$L1123/$F$4:$L$4)*100</f>
        <v>4.03480903517144</v>
      </c>
      <c r="T1123" s="1" cm="1">
        <f t="array" ref="T1123">(L1123/$L$4)/SUMPRODUCT($F1123:$L1123/$F$4:$L$4)*100</f>
        <v>0</v>
      </c>
      <c r="U1123" s="1">
        <f t="shared" si="375"/>
        <v>100</v>
      </c>
      <c r="V1123" s="1">
        <f t="shared" si="376"/>
        <v>2.06010928961749</v>
      </c>
      <c r="W1123" s="1">
        <f t="shared" si="377"/>
        <v>5.6</v>
      </c>
      <c r="X1123" s="1">
        <f t="shared" si="378"/>
        <v>6.8991</v>
      </c>
      <c r="Y1123" s="1">
        <f t="shared" si="379"/>
        <v>0</v>
      </c>
      <c r="Z1123" s="1">
        <f t="shared" si="380"/>
        <v>0</v>
      </c>
      <c r="AA1123" s="1">
        <f t="shared" si="381"/>
        <v>0</v>
      </c>
      <c r="AB1123" s="1">
        <f t="shared" si="382"/>
        <v>0</v>
      </c>
      <c r="AC1123" s="1">
        <f t="shared" si="383"/>
        <v>0</v>
      </c>
      <c r="AD1123" s="1">
        <f t="shared" si="384"/>
        <v>0</v>
      </c>
      <c r="AE1123" s="1">
        <f t="shared" si="385"/>
        <v>0</v>
      </c>
      <c r="AF1123" s="1">
        <f t="shared" si="386"/>
        <v>0</v>
      </c>
      <c r="AG1123" s="1">
        <f t="shared" si="387"/>
        <v>0</v>
      </c>
      <c r="AH1123" s="7">
        <f t="shared" si="388"/>
        <v>0.0801222822739521</v>
      </c>
      <c r="AI1123" s="7" cm="1">
        <f t="array" ref="AI1123">SQRT(SUMPRODUCT(N1123:T1123/100,(1-($N$4:$T$4/(SUMPRODUCT(N1123:T1123,$N$4:$T$4)/100)))^2))</f>
        <v>0.0267655354013015</v>
      </c>
      <c r="AJ1123" s="7" cm="1">
        <f t="array" ref="AJ1123">SUMPRODUCT(N1123:T1123,$N$3:$T$3)/100</f>
        <v>1.90039774191922</v>
      </c>
      <c r="AK1123" s="7" cm="1">
        <f t="array" ref="AK1123">SUMPRODUCT(N1123:T1123/100,($N$3:$T$3-(SUMPRODUCT(N1123:T1123,$N$3:$T$3)/100))^2)</f>
        <v>3.81922055791708e-6</v>
      </c>
      <c r="AL1123" s="7" cm="1">
        <f t="array" ref="AL1123">SUMPRODUCT(N1123:T1123/100,($N$2:$T$2-(SUMPRODUCT(N1123:T1123,$N$2:$T$2)/100))^2)</f>
        <v>1.91301080380587</v>
      </c>
      <c r="AM1123" s="7" cm="1">
        <f t="array" ref="AM1123">SUMPRODUCT(N1123:T1123,$N$2:$T$2)/100</f>
        <v>10.6777891756158</v>
      </c>
      <c r="AN1123" s="1" cm="1">
        <f t="array" ref="AN1123">SUMPRODUCT(N1123:T1123,$N$1:$T$1)/100</f>
        <v>1112.64141920421</v>
      </c>
      <c r="AO1123" s="1" cm="1">
        <f t="array" ref="AO1123">-8.314*SUMPRODUCT((N1123:T1123/100)*LN(N1123:T1123/100+0.000000000001))</f>
        <v>2.7818843923891</v>
      </c>
      <c r="AP1123" s="1" cm="1">
        <f t="array" ref="AP1123">SUMPRODUCT((N1123:T1123/100)^2)</f>
        <v>0.84938497030698</v>
      </c>
      <c r="AQ1123" s="1" cm="1">
        <f t="array" ref="AQ1123">1/SUMPRODUCT((N1123:T1123/100)^2)</f>
        <v>1.17732245678727</v>
      </c>
      <c r="AR1123" s="1" t="s">
        <v>54</v>
      </c>
      <c r="AS1123" s="6">
        <f t="shared" si="389"/>
        <v>0</v>
      </c>
      <c r="AT1123" s="1">
        <v>949.85</v>
      </c>
      <c r="AU1123" s="1">
        <v>1</v>
      </c>
      <c r="AV1123" s="1">
        <v>0</v>
      </c>
      <c r="AW1123" s="1">
        <v>499.85</v>
      </c>
      <c r="AX1123" s="1">
        <v>0.333333333</v>
      </c>
      <c r="AY1123" s="5">
        <f t="shared" si="390"/>
        <v>0</v>
      </c>
      <c r="AZ1123" s="1">
        <f t="shared" si="391"/>
        <v>0</v>
      </c>
      <c r="BA1123" s="1">
        <f t="shared" si="392"/>
        <v>166.61666650005</v>
      </c>
      <c r="BB1123" s="1">
        <f t="shared" si="393"/>
        <v>450</v>
      </c>
      <c r="BC1123" s="1" t="s">
        <v>51</v>
      </c>
      <c r="BD1123" s="1">
        <v>218</v>
      </c>
      <c r="BE1123" s="1" t="s">
        <v>52</v>
      </c>
      <c r="BF1123" s="1" t="s">
        <v>52</v>
      </c>
      <c r="BG1123" s="1">
        <v>16</v>
      </c>
      <c r="BH1123" s="1">
        <f t="shared" si="394"/>
        <v>0.079312465934322</v>
      </c>
      <c r="BI1123" s="1">
        <f t="shared" si="395"/>
        <v>1.08077410214474</v>
      </c>
    </row>
    <row r="1124" spans="1:61">
      <c r="A1124" s="1">
        <v>229</v>
      </c>
      <c r="B1124" s="1" t="s">
        <v>65</v>
      </c>
      <c r="C1124" s="1" t="str">
        <f>_xlfn.XLOOKUP(A1124,All!$A:$A,All!$C:$C,"")</f>
        <v>Cu-Ni-Si</v>
      </c>
      <c r="D1124" s="1">
        <v>0</v>
      </c>
      <c r="E1124" s="1" t="s">
        <v>1344</v>
      </c>
      <c r="F1124" s="1">
        <f t="shared" si="374"/>
        <v>94.4</v>
      </c>
      <c r="G1124" s="1">
        <v>0</v>
      </c>
      <c r="H1124" s="1">
        <v>0</v>
      </c>
      <c r="I1124" s="1">
        <v>0</v>
      </c>
      <c r="J1124" s="1">
        <v>3.77</v>
      </c>
      <c r="K1124" s="1">
        <v>1.83</v>
      </c>
      <c r="L1124" s="1">
        <v>0</v>
      </c>
      <c r="M1124" s="1" t="s">
        <v>1345</v>
      </c>
      <c r="N1124" s="1" cm="1">
        <f t="array" ref="N1124">(F1124/$F$4)/SUMPRODUCT($F1124:$L1124/$F$4:$L$4)*100</f>
        <v>91.9877717726048</v>
      </c>
      <c r="O1124" s="1" cm="1">
        <f t="array" ref="O1124">(G1124/$G$4)/SUMPRODUCT($F1124:$L1124/$F$4:$L$4)*100</f>
        <v>0</v>
      </c>
      <c r="P1124" s="1" cm="1">
        <f t="array" ref="P1124">(H1124/$H$4)/SUMPRODUCT($F1124:$L1124/$F$4:$L$4)*100</f>
        <v>0</v>
      </c>
      <c r="Q1124" s="1" cm="1">
        <f t="array" ref="Q1124">(I1124/$I$4)/SUMPRODUCT($F1124:$L1124/$F$4:$L$4)*100</f>
        <v>0</v>
      </c>
      <c r="R1124" s="1" cm="1">
        <f t="array" ref="R1124">(J1124/$J$4)/SUMPRODUCT($F1124:$L1124/$F$4:$L$4)*100</f>
        <v>3.97741919222377</v>
      </c>
      <c r="S1124" s="1" cm="1">
        <f t="array" ref="S1124">(K1124/$K$4)/SUMPRODUCT($F1124:$L1124/$F$4:$L$4)*100</f>
        <v>4.03480903517144</v>
      </c>
      <c r="T1124" s="1" cm="1">
        <f t="array" ref="T1124">(L1124/$L$4)/SUMPRODUCT($F1124:$L1124/$F$4:$L$4)*100</f>
        <v>0</v>
      </c>
      <c r="U1124" s="1">
        <f t="shared" si="375"/>
        <v>100</v>
      </c>
      <c r="V1124" s="1">
        <f t="shared" si="376"/>
        <v>2.06010928961749</v>
      </c>
      <c r="W1124" s="1">
        <f t="shared" si="377"/>
        <v>5.6</v>
      </c>
      <c r="X1124" s="1">
        <f t="shared" si="378"/>
        <v>6.8991</v>
      </c>
      <c r="Y1124" s="1">
        <f t="shared" si="379"/>
        <v>0</v>
      </c>
      <c r="Z1124" s="1">
        <f t="shared" si="380"/>
        <v>0</v>
      </c>
      <c r="AA1124" s="1">
        <f t="shared" si="381"/>
        <v>0</v>
      </c>
      <c r="AB1124" s="1">
        <f t="shared" si="382"/>
        <v>0</v>
      </c>
      <c r="AC1124" s="1">
        <f t="shared" si="383"/>
        <v>0</v>
      </c>
      <c r="AD1124" s="1">
        <f t="shared" si="384"/>
        <v>0</v>
      </c>
      <c r="AE1124" s="1">
        <f t="shared" si="385"/>
        <v>0</v>
      </c>
      <c r="AF1124" s="1">
        <f t="shared" si="386"/>
        <v>0</v>
      </c>
      <c r="AG1124" s="1">
        <f t="shared" si="387"/>
        <v>0</v>
      </c>
      <c r="AH1124" s="7">
        <f t="shared" si="388"/>
        <v>0.0801222822739521</v>
      </c>
      <c r="AI1124" s="7" cm="1">
        <f t="array" ref="AI1124">SQRT(SUMPRODUCT(N1124:T1124/100,(1-($N$4:$T$4/(SUMPRODUCT(N1124:T1124,$N$4:$T$4)/100)))^2))</f>
        <v>0.0267655354013015</v>
      </c>
      <c r="AJ1124" s="7" cm="1">
        <f t="array" ref="AJ1124">SUMPRODUCT(N1124:T1124,$N$3:$T$3)/100</f>
        <v>1.90039774191922</v>
      </c>
      <c r="AK1124" s="7" cm="1">
        <f t="array" ref="AK1124">SUMPRODUCT(N1124:T1124/100,($N$3:$T$3-(SUMPRODUCT(N1124:T1124,$N$3:$T$3)/100))^2)</f>
        <v>3.81922055791708e-6</v>
      </c>
      <c r="AL1124" s="7" cm="1">
        <f t="array" ref="AL1124">SUMPRODUCT(N1124:T1124/100,($N$2:$T$2-(SUMPRODUCT(N1124:T1124,$N$2:$T$2)/100))^2)</f>
        <v>1.91301080380587</v>
      </c>
      <c r="AM1124" s="7" cm="1">
        <f t="array" ref="AM1124">SUMPRODUCT(N1124:T1124,$N$2:$T$2)/100</f>
        <v>10.6777891756158</v>
      </c>
      <c r="AN1124" s="1" cm="1">
        <f t="array" ref="AN1124">SUMPRODUCT(N1124:T1124,$N$1:$T$1)/100</f>
        <v>1112.64141920421</v>
      </c>
      <c r="AO1124" s="1" cm="1">
        <f t="array" ref="AO1124">-8.314*SUMPRODUCT((N1124:T1124/100)*LN(N1124:T1124/100+0.000000000001))</f>
        <v>2.7818843923891</v>
      </c>
      <c r="AP1124" s="1" cm="1">
        <f t="array" ref="AP1124">SUMPRODUCT((N1124:T1124/100)^2)</f>
        <v>0.84938497030698</v>
      </c>
      <c r="AQ1124" s="1" cm="1">
        <f t="array" ref="AQ1124">1/SUMPRODUCT((N1124:T1124/100)^2)</f>
        <v>1.17732245678727</v>
      </c>
      <c r="AR1124" s="1" t="s">
        <v>54</v>
      </c>
      <c r="AS1124" s="6">
        <f t="shared" si="389"/>
        <v>0</v>
      </c>
      <c r="AT1124" s="1">
        <v>949.85</v>
      </c>
      <c r="AU1124" s="1">
        <v>1</v>
      </c>
      <c r="AV1124" s="1">
        <v>0</v>
      </c>
      <c r="AW1124" s="1">
        <v>499.85</v>
      </c>
      <c r="AX1124" s="1">
        <v>0.083333333</v>
      </c>
      <c r="AY1124" s="5">
        <f t="shared" si="390"/>
        <v>0</v>
      </c>
      <c r="AZ1124" s="1">
        <f t="shared" si="391"/>
        <v>0</v>
      </c>
      <c r="BA1124" s="1">
        <f t="shared" si="392"/>
        <v>41.65416650005</v>
      </c>
      <c r="BB1124" s="1">
        <f t="shared" si="393"/>
        <v>450</v>
      </c>
      <c r="BC1124" s="1" t="s">
        <v>51</v>
      </c>
      <c r="BD1124" s="1">
        <v>220</v>
      </c>
      <c r="BE1124" s="1" t="s">
        <v>52</v>
      </c>
      <c r="BF1124" s="1" t="s">
        <v>52</v>
      </c>
      <c r="BG1124" s="1">
        <v>16</v>
      </c>
      <c r="BH1124" s="1">
        <f t="shared" si="394"/>
        <v>0.105034316051452</v>
      </c>
      <c r="BI1124" s="1">
        <f t="shared" si="395"/>
        <v>1.07786230064286</v>
      </c>
    </row>
    <row r="1125" spans="1:61">
      <c r="A1125" s="1">
        <v>520</v>
      </c>
      <c r="B1125" s="1" t="s">
        <v>95</v>
      </c>
      <c r="C1125" s="1" t="str">
        <f>_xlfn.XLOOKUP(A1125,All!$A:$A,All!$C:$C,"")</f>
        <v>Cu-Ni-Si-Zr</v>
      </c>
      <c r="D1125" s="1">
        <v>0</v>
      </c>
      <c r="E1125" s="1" t="s">
        <v>1344</v>
      </c>
      <c r="F1125" s="1">
        <f t="shared" si="374"/>
        <v>97.5</v>
      </c>
      <c r="G1125" s="1">
        <v>0</v>
      </c>
      <c r="H1125" s="1">
        <v>0</v>
      </c>
      <c r="I1125" s="1">
        <v>0</v>
      </c>
      <c r="J1125" s="1">
        <v>1.87</v>
      </c>
      <c r="K1125" s="1">
        <v>0.47</v>
      </c>
      <c r="L1125" s="1">
        <v>0.16</v>
      </c>
      <c r="M1125" s="1" t="s">
        <v>1345</v>
      </c>
      <c r="N1125" s="1" cm="1">
        <f t="array" ref="N1125">(F1125/$F$4)/SUMPRODUCT($F1125:$L1125/$F$4:$L$4)*100</f>
        <v>96.8227139214776</v>
      </c>
      <c r="O1125" s="1" cm="1">
        <f t="array" ref="O1125">(G1125/$G$4)/SUMPRODUCT($F1125:$L1125/$F$4:$L$4)*100</f>
        <v>0</v>
      </c>
      <c r="P1125" s="1" cm="1">
        <f t="array" ref="P1125">(H1125/$H$4)/SUMPRODUCT($F1125:$L1125/$F$4:$L$4)*100</f>
        <v>0</v>
      </c>
      <c r="Q1125" s="1" cm="1">
        <f t="array" ref="Q1125">(I1125/$I$4)/SUMPRODUCT($F1125:$L1125/$F$4:$L$4)*100</f>
        <v>0</v>
      </c>
      <c r="R1125" s="1" cm="1">
        <f t="array" ref="R1125">(J1125/$J$4)/SUMPRODUCT($F1125:$L1125/$F$4:$L$4)*100</f>
        <v>2.01055590073116</v>
      </c>
      <c r="S1125" s="1" cm="1">
        <f t="array" ref="S1125">(K1125/$K$4)/SUMPRODUCT($F1125:$L1125/$F$4:$L$4)*100</f>
        <v>1.05604952148432</v>
      </c>
      <c r="T1125" s="1" cm="1">
        <f t="array" ref="T1125">(L1125/$L$4)/SUMPRODUCT($F1125:$L1125/$F$4:$L$4)*100</f>
        <v>0.110680656306896</v>
      </c>
      <c r="U1125" s="1">
        <f t="shared" si="375"/>
        <v>100</v>
      </c>
      <c r="V1125" s="1">
        <f t="shared" si="376"/>
        <v>3.97872340425532</v>
      </c>
      <c r="W1125" s="1">
        <f t="shared" si="377"/>
        <v>2.34</v>
      </c>
      <c r="X1125" s="1">
        <f t="shared" si="378"/>
        <v>0.8789</v>
      </c>
      <c r="Y1125" s="1">
        <f t="shared" si="379"/>
        <v>0</v>
      </c>
      <c r="Z1125" s="1">
        <f t="shared" si="380"/>
        <v>0.0683760683760684</v>
      </c>
      <c r="AA1125" s="1">
        <f t="shared" si="381"/>
        <v>0</v>
      </c>
      <c r="AB1125" s="1">
        <f t="shared" si="382"/>
        <v>0.16</v>
      </c>
      <c r="AC1125" s="1">
        <f t="shared" si="383"/>
        <v>0</v>
      </c>
      <c r="AD1125" s="1">
        <f t="shared" si="384"/>
        <v>0</v>
      </c>
      <c r="AE1125" s="1">
        <f t="shared" si="385"/>
        <v>0</v>
      </c>
      <c r="AF1125" s="1">
        <f t="shared" si="386"/>
        <v>0</v>
      </c>
      <c r="AG1125" s="1">
        <f t="shared" si="387"/>
        <v>0</v>
      </c>
      <c r="AH1125" s="7">
        <f t="shared" si="388"/>
        <v>0.0317728607852239</v>
      </c>
      <c r="AI1125" s="7" cm="1">
        <f t="array" ref="AI1125">SQRT(SUMPRODUCT(N1125:T1125/100,(1-($N$4:$T$4/(SUMPRODUCT(N1125:T1125,$N$4:$T$4)/100)))^2))</f>
        <v>0.0165217355047507</v>
      </c>
      <c r="AJ1125" s="7" cm="1">
        <f t="array" ref="AJ1125">SUMPRODUCT(N1125:T1125,$N$3:$T$3)/100</f>
        <v>1.89957017584912</v>
      </c>
      <c r="AK1125" s="7" cm="1">
        <f t="array" ref="AK1125">SUMPRODUCT(N1125:T1125/100,($N$3:$T$3-(SUMPRODUCT(N1125:T1125,$N$3:$T$3)/100))^2)</f>
        <v>0.000361427259441159</v>
      </c>
      <c r="AL1125" s="7" cm="1">
        <f t="array" ref="AL1125">SUMPRODUCT(N1125:T1125/100,($N$2:$T$2-(SUMPRODUCT(N1125:T1125,$N$2:$T$2)/100))^2)</f>
        <v>0.581444855273015</v>
      </c>
      <c r="AM1125" s="7" cm="1">
        <f t="array" ref="AM1125">SUMPRODUCT(N1125:T1125,$N$2:$T$2)/100</f>
        <v>10.8982233285473</v>
      </c>
      <c r="AN1125" s="1" cm="1">
        <f t="array" ref="AN1125">SUMPRODUCT(N1125:T1125,$N$1:$T$1)/100</f>
        <v>1096.39777449905</v>
      </c>
      <c r="AO1125" s="1" cm="1">
        <f t="array" ref="AO1125">-8.314*SUMPRODUCT((N1125:T1125/100)*LN(N1125:T1125/100+0.000000000001))</f>
        <v>1.37513921591785</v>
      </c>
      <c r="AP1125" s="1" cm="1">
        <f t="array" ref="AP1125">SUMPRODUCT((N1125:T1125/100)^2)</f>
        <v>0.937980775694977</v>
      </c>
      <c r="AQ1125" s="1" cm="1">
        <f t="array" ref="AQ1125">1/SUMPRODUCT((N1125:T1125/100)^2)</f>
        <v>1.06611993114579</v>
      </c>
      <c r="AR1125" s="1" t="s">
        <v>50</v>
      </c>
      <c r="AS1125" s="6">
        <f t="shared" si="389"/>
        <v>1</v>
      </c>
      <c r="AT1125" s="1">
        <v>959.85</v>
      </c>
      <c r="AU1125" s="1">
        <v>1</v>
      </c>
      <c r="AV1125" s="1">
        <v>60</v>
      </c>
      <c r="AW1125" s="1">
        <v>499.85</v>
      </c>
      <c r="AX1125" s="1">
        <v>3</v>
      </c>
      <c r="AY1125" s="5">
        <f t="shared" si="390"/>
        <v>299.91</v>
      </c>
      <c r="AZ1125" s="1">
        <f t="shared" si="391"/>
        <v>1.8</v>
      </c>
      <c r="BA1125" s="1">
        <f t="shared" si="392"/>
        <v>1499.55</v>
      </c>
      <c r="BB1125" s="1">
        <f t="shared" si="393"/>
        <v>460</v>
      </c>
      <c r="BC1125" s="1" t="s">
        <v>51</v>
      </c>
      <c r="BD1125" s="1">
        <v>157</v>
      </c>
      <c r="BE1125" s="1" t="s">
        <v>52</v>
      </c>
      <c r="BF1125" s="1" t="s">
        <v>52</v>
      </c>
      <c r="BG1125" s="1">
        <v>49</v>
      </c>
      <c r="BH1125" s="1">
        <f t="shared" si="394"/>
        <v>-0.705203962638151</v>
      </c>
      <c r="BI1125" s="1">
        <f t="shared" si="395"/>
        <v>0.884504298959516</v>
      </c>
    </row>
    <row r="1126" spans="1:61">
      <c r="A1126" s="1">
        <v>514</v>
      </c>
      <c r="B1126" s="1" t="s">
        <v>95</v>
      </c>
      <c r="C1126" s="1" t="str">
        <f>_xlfn.XLOOKUP(A1126,All!$A:$A,All!$C:$C,"")</f>
        <v>Cu-Ni-Si-Zr</v>
      </c>
      <c r="D1126" s="1">
        <v>0</v>
      </c>
      <c r="E1126" s="1" t="s">
        <v>1344</v>
      </c>
      <c r="F1126" s="1">
        <f t="shared" si="374"/>
        <v>97.5</v>
      </c>
      <c r="G1126" s="1">
        <v>0</v>
      </c>
      <c r="H1126" s="1">
        <v>0</v>
      </c>
      <c r="I1126" s="1">
        <v>0</v>
      </c>
      <c r="J1126" s="1">
        <v>1.87</v>
      </c>
      <c r="K1126" s="1">
        <v>0.47</v>
      </c>
      <c r="L1126" s="1">
        <v>0.16</v>
      </c>
      <c r="M1126" s="1" t="s">
        <v>1345</v>
      </c>
      <c r="N1126" s="1" cm="1">
        <f t="array" ref="N1126">(F1126/$F$4)/SUMPRODUCT($F1126:$L1126/$F$4:$L$4)*100</f>
        <v>96.8227139214776</v>
      </c>
      <c r="O1126" s="1" cm="1">
        <f t="array" ref="O1126">(G1126/$G$4)/SUMPRODUCT($F1126:$L1126/$F$4:$L$4)*100</f>
        <v>0</v>
      </c>
      <c r="P1126" s="1" cm="1">
        <f t="array" ref="P1126">(H1126/$H$4)/SUMPRODUCT($F1126:$L1126/$F$4:$L$4)*100</f>
        <v>0</v>
      </c>
      <c r="Q1126" s="1" cm="1">
        <f t="array" ref="Q1126">(I1126/$I$4)/SUMPRODUCT($F1126:$L1126/$F$4:$L$4)*100</f>
        <v>0</v>
      </c>
      <c r="R1126" s="1" cm="1">
        <f t="array" ref="R1126">(J1126/$J$4)/SUMPRODUCT($F1126:$L1126/$F$4:$L$4)*100</f>
        <v>2.01055590073116</v>
      </c>
      <c r="S1126" s="1" cm="1">
        <f t="array" ref="S1126">(K1126/$K$4)/SUMPRODUCT($F1126:$L1126/$F$4:$L$4)*100</f>
        <v>1.05604952148432</v>
      </c>
      <c r="T1126" s="1" cm="1">
        <f t="array" ref="T1126">(L1126/$L$4)/SUMPRODUCT($F1126:$L1126/$F$4:$L$4)*100</f>
        <v>0.110680656306896</v>
      </c>
      <c r="U1126" s="1">
        <f t="shared" si="375"/>
        <v>100</v>
      </c>
      <c r="V1126" s="1">
        <f t="shared" si="376"/>
        <v>3.97872340425532</v>
      </c>
      <c r="W1126" s="1">
        <f t="shared" si="377"/>
        <v>2.34</v>
      </c>
      <c r="X1126" s="1">
        <f t="shared" si="378"/>
        <v>0.8789</v>
      </c>
      <c r="Y1126" s="1">
        <f t="shared" si="379"/>
        <v>0</v>
      </c>
      <c r="Z1126" s="1">
        <f t="shared" si="380"/>
        <v>0.0683760683760684</v>
      </c>
      <c r="AA1126" s="1">
        <f t="shared" si="381"/>
        <v>0</v>
      </c>
      <c r="AB1126" s="1">
        <f t="shared" si="382"/>
        <v>0.16</v>
      </c>
      <c r="AC1126" s="1">
        <f t="shared" si="383"/>
        <v>0</v>
      </c>
      <c r="AD1126" s="1">
        <f t="shared" si="384"/>
        <v>0</v>
      </c>
      <c r="AE1126" s="1">
        <f t="shared" si="385"/>
        <v>0</v>
      </c>
      <c r="AF1126" s="1">
        <f t="shared" si="386"/>
        <v>0</v>
      </c>
      <c r="AG1126" s="1">
        <f t="shared" si="387"/>
        <v>0</v>
      </c>
      <c r="AH1126" s="7">
        <f t="shared" si="388"/>
        <v>0.0317728607852239</v>
      </c>
      <c r="AI1126" s="7" cm="1">
        <f t="array" ref="AI1126">SQRT(SUMPRODUCT(N1126:T1126/100,(1-($N$4:$T$4/(SUMPRODUCT(N1126:T1126,$N$4:$T$4)/100)))^2))</f>
        <v>0.0165217355047507</v>
      </c>
      <c r="AJ1126" s="7" cm="1">
        <f t="array" ref="AJ1126">SUMPRODUCT(N1126:T1126,$N$3:$T$3)/100</f>
        <v>1.89957017584912</v>
      </c>
      <c r="AK1126" s="7" cm="1">
        <f t="array" ref="AK1126">SUMPRODUCT(N1126:T1126/100,($N$3:$T$3-(SUMPRODUCT(N1126:T1126,$N$3:$T$3)/100))^2)</f>
        <v>0.000361427259441159</v>
      </c>
      <c r="AL1126" s="7" cm="1">
        <f t="array" ref="AL1126">SUMPRODUCT(N1126:T1126/100,($N$2:$T$2-(SUMPRODUCT(N1126:T1126,$N$2:$T$2)/100))^2)</f>
        <v>0.581444855273015</v>
      </c>
      <c r="AM1126" s="7" cm="1">
        <f t="array" ref="AM1126">SUMPRODUCT(N1126:T1126,$N$2:$T$2)/100</f>
        <v>10.8982233285473</v>
      </c>
      <c r="AN1126" s="1" cm="1">
        <f t="array" ref="AN1126">SUMPRODUCT(N1126:T1126,$N$1:$T$1)/100</f>
        <v>1096.39777449905</v>
      </c>
      <c r="AO1126" s="1" cm="1">
        <f t="array" ref="AO1126">-8.314*SUMPRODUCT((N1126:T1126/100)*LN(N1126:T1126/100+0.000000000001))</f>
        <v>1.37513921591785</v>
      </c>
      <c r="AP1126" s="1" cm="1">
        <f t="array" ref="AP1126">SUMPRODUCT((N1126:T1126/100)^2)</f>
        <v>0.937980775694977</v>
      </c>
      <c r="AQ1126" s="1" cm="1">
        <f t="array" ref="AQ1126">1/SUMPRODUCT((N1126:T1126/100)^2)</f>
        <v>1.06611993114579</v>
      </c>
      <c r="AR1126" s="1" t="s">
        <v>50</v>
      </c>
      <c r="AS1126" s="6">
        <f t="shared" si="389"/>
        <v>1</v>
      </c>
      <c r="AT1126" s="1">
        <v>959.85</v>
      </c>
      <c r="AU1126" s="1">
        <v>1</v>
      </c>
      <c r="AV1126" s="1">
        <v>60</v>
      </c>
      <c r="AW1126" s="1">
        <v>499.85</v>
      </c>
      <c r="AX1126" s="1">
        <v>2.5</v>
      </c>
      <c r="AY1126" s="5">
        <f t="shared" si="390"/>
        <v>299.91</v>
      </c>
      <c r="AZ1126" s="1">
        <f t="shared" si="391"/>
        <v>1.5</v>
      </c>
      <c r="BA1126" s="1">
        <f t="shared" si="392"/>
        <v>1249.625</v>
      </c>
      <c r="BB1126" s="1">
        <f t="shared" si="393"/>
        <v>460</v>
      </c>
      <c r="BC1126" s="1" t="s">
        <v>51</v>
      </c>
      <c r="BD1126" s="1">
        <v>162</v>
      </c>
      <c r="BE1126" s="1" t="s">
        <v>52</v>
      </c>
      <c r="BF1126" s="1" t="s">
        <v>52</v>
      </c>
      <c r="BG1126" s="1">
        <v>49</v>
      </c>
      <c r="BH1126" s="1">
        <f t="shared" si="394"/>
        <v>-0.640899337345325</v>
      </c>
      <c r="BI1126" s="1">
        <f t="shared" si="395"/>
        <v>0.872373442452523</v>
      </c>
    </row>
    <row r="1127" spans="1:61">
      <c r="A1127" s="1">
        <v>530</v>
      </c>
      <c r="B1127" s="1" t="s">
        <v>95</v>
      </c>
      <c r="C1127" s="1" t="str">
        <f>_xlfn.XLOOKUP(A1127,All!$A:$A,All!$C:$C,"")</f>
        <v>Cu-Ni-Si-Zr</v>
      </c>
      <c r="D1127" s="1">
        <v>0</v>
      </c>
      <c r="E1127" s="1" t="s">
        <v>1344</v>
      </c>
      <c r="F1127" s="1">
        <f t="shared" si="374"/>
        <v>97.5</v>
      </c>
      <c r="G1127" s="1">
        <v>0</v>
      </c>
      <c r="H1127" s="1">
        <v>0</v>
      </c>
      <c r="I1127" s="1">
        <v>0</v>
      </c>
      <c r="J1127" s="1">
        <v>1.87</v>
      </c>
      <c r="K1127" s="1">
        <v>0.47</v>
      </c>
      <c r="L1127" s="1">
        <v>0.16</v>
      </c>
      <c r="M1127" s="1" t="s">
        <v>1345</v>
      </c>
      <c r="N1127" s="1" cm="1">
        <f t="array" ref="N1127">(F1127/$F$4)/SUMPRODUCT($F1127:$L1127/$F$4:$L$4)*100</f>
        <v>96.8227139214776</v>
      </c>
      <c r="O1127" s="1" cm="1">
        <f t="array" ref="O1127">(G1127/$G$4)/SUMPRODUCT($F1127:$L1127/$F$4:$L$4)*100</f>
        <v>0</v>
      </c>
      <c r="P1127" s="1" cm="1">
        <f t="array" ref="P1127">(H1127/$H$4)/SUMPRODUCT($F1127:$L1127/$F$4:$L$4)*100</f>
        <v>0</v>
      </c>
      <c r="Q1127" s="1" cm="1">
        <f t="array" ref="Q1127">(I1127/$I$4)/SUMPRODUCT($F1127:$L1127/$F$4:$L$4)*100</f>
        <v>0</v>
      </c>
      <c r="R1127" s="1" cm="1">
        <f t="array" ref="R1127">(J1127/$J$4)/SUMPRODUCT($F1127:$L1127/$F$4:$L$4)*100</f>
        <v>2.01055590073116</v>
      </c>
      <c r="S1127" s="1" cm="1">
        <f t="array" ref="S1127">(K1127/$K$4)/SUMPRODUCT($F1127:$L1127/$F$4:$L$4)*100</f>
        <v>1.05604952148432</v>
      </c>
      <c r="T1127" s="1" cm="1">
        <f t="array" ref="T1127">(L1127/$L$4)/SUMPRODUCT($F1127:$L1127/$F$4:$L$4)*100</f>
        <v>0.110680656306896</v>
      </c>
      <c r="U1127" s="1">
        <f t="shared" si="375"/>
        <v>100</v>
      </c>
      <c r="V1127" s="1">
        <f t="shared" si="376"/>
        <v>3.97872340425532</v>
      </c>
      <c r="W1127" s="1">
        <f t="shared" si="377"/>
        <v>2.34</v>
      </c>
      <c r="X1127" s="1">
        <f t="shared" si="378"/>
        <v>0.8789</v>
      </c>
      <c r="Y1127" s="1">
        <f t="shared" si="379"/>
        <v>0</v>
      </c>
      <c r="Z1127" s="1">
        <f t="shared" si="380"/>
        <v>0.0683760683760684</v>
      </c>
      <c r="AA1127" s="1">
        <f t="shared" si="381"/>
        <v>0</v>
      </c>
      <c r="AB1127" s="1">
        <f t="shared" si="382"/>
        <v>0.16</v>
      </c>
      <c r="AC1127" s="1">
        <f t="shared" si="383"/>
        <v>0</v>
      </c>
      <c r="AD1127" s="1">
        <f t="shared" si="384"/>
        <v>0</v>
      </c>
      <c r="AE1127" s="1">
        <f t="shared" si="385"/>
        <v>0</v>
      </c>
      <c r="AF1127" s="1">
        <f t="shared" si="386"/>
        <v>0</v>
      </c>
      <c r="AG1127" s="1">
        <f t="shared" si="387"/>
        <v>0</v>
      </c>
      <c r="AH1127" s="7">
        <f t="shared" si="388"/>
        <v>0.0317728607852239</v>
      </c>
      <c r="AI1127" s="7" cm="1">
        <f t="array" ref="AI1127">SQRT(SUMPRODUCT(N1127:T1127/100,(1-($N$4:$T$4/(SUMPRODUCT(N1127:T1127,$N$4:$T$4)/100)))^2))</f>
        <v>0.0165217355047507</v>
      </c>
      <c r="AJ1127" s="7" cm="1">
        <f t="array" ref="AJ1127">SUMPRODUCT(N1127:T1127,$N$3:$T$3)/100</f>
        <v>1.89957017584912</v>
      </c>
      <c r="AK1127" s="7" cm="1">
        <f t="array" ref="AK1127">SUMPRODUCT(N1127:T1127/100,($N$3:$T$3-(SUMPRODUCT(N1127:T1127,$N$3:$T$3)/100))^2)</f>
        <v>0.000361427259441159</v>
      </c>
      <c r="AL1127" s="7" cm="1">
        <f t="array" ref="AL1127">SUMPRODUCT(N1127:T1127/100,($N$2:$T$2-(SUMPRODUCT(N1127:T1127,$N$2:$T$2)/100))^2)</f>
        <v>0.581444855273015</v>
      </c>
      <c r="AM1127" s="7" cm="1">
        <f t="array" ref="AM1127">SUMPRODUCT(N1127:T1127,$N$2:$T$2)/100</f>
        <v>10.8982233285473</v>
      </c>
      <c r="AN1127" s="1" cm="1">
        <f t="array" ref="AN1127">SUMPRODUCT(N1127:T1127,$N$1:$T$1)/100</f>
        <v>1096.39777449905</v>
      </c>
      <c r="AO1127" s="1" cm="1">
        <f t="array" ref="AO1127">-8.314*SUMPRODUCT((N1127:T1127/100)*LN(N1127:T1127/100+0.000000000001))</f>
        <v>1.37513921591785</v>
      </c>
      <c r="AP1127" s="1" cm="1">
        <f t="array" ref="AP1127">SUMPRODUCT((N1127:T1127/100)^2)</f>
        <v>0.937980775694977</v>
      </c>
      <c r="AQ1127" s="1" cm="1">
        <f t="array" ref="AQ1127">1/SUMPRODUCT((N1127:T1127/100)^2)</f>
        <v>1.06611993114579</v>
      </c>
      <c r="AR1127" s="1" t="s">
        <v>55</v>
      </c>
      <c r="AS1127" s="6">
        <f t="shared" si="389"/>
        <v>2</v>
      </c>
      <c r="AT1127" s="1">
        <v>959.85</v>
      </c>
      <c r="AU1127" s="1">
        <v>1</v>
      </c>
      <c r="AV1127" s="1">
        <v>50</v>
      </c>
      <c r="AW1127" s="1">
        <v>374.85</v>
      </c>
      <c r="AX1127" s="1">
        <v>8</v>
      </c>
      <c r="AY1127" s="5">
        <f t="shared" si="390"/>
        <v>187.425</v>
      </c>
      <c r="AZ1127" s="1">
        <f t="shared" si="391"/>
        <v>4</v>
      </c>
      <c r="BA1127" s="1">
        <f t="shared" si="392"/>
        <v>2998.8</v>
      </c>
      <c r="BB1127" s="1">
        <f t="shared" si="393"/>
        <v>585</v>
      </c>
      <c r="BC1127" s="1" t="s">
        <v>56</v>
      </c>
      <c r="BD1127" s="1">
        <v>168</v>
      </c>
      <c r="BE1127" s="1" t="s">
        <v>52</v>
      </c>
      <c r="BF1127" s="1" t="s">
        <v>779</v>
      </c>
      <c r="BG1127" s="1">
        <v>48</v>
      </c>
      <c r="BH1127" s="1">
        <f t="shared" si="394"/>
        <v>-0.563733786993934</v>
      </c>
      <c r="BI1127" s="1">
        <f t="shared" si="395"/>
        <v>0.865837905996859</v>
      </c>
    </row>
    <row r="1128" spans="1:61">
      <c r="A1128" s="1">
        <v>508</v>
      </c>
      <c r="B1128" s="1" t="s">
        <v>95</v>
      </c>
      <c r="C1128" s="1" t="str">
        <f>_xlfn.XLOOKUP(A1128,All!$A:$A,All!$C:$C,"")</f>
        <v>Cu-Ni-Si-Zr</v>
      </c>
      <c r="D1128" s="1">
        <v>0</v>
      </c>
      <c r="E1128" s="1" t="s">
        <v>1344</v>
      </c>
      <c r="F1128" s="1">
        <f t="shared" si="374"/>
        <v>97.5</v>
      </c>
      <c r="G1128" s="1">
        <v>0</v>
      </c>
      <c r="H1128" s="1">
        <v>0</v>
      </c>
      <c r="I1128" s="1">
        <v>0</v>
      </c>
      <c r="J1128" s="1">
        <v>1.87</v>
      </c>
      <c r="K1128" s="1">
        <v>0.47</v>
      </c>
      <c r="L1128" s="1">
        <v>0.16</v>
      </c>
      <c r="M1128" s="1" t="s">
        <v>1345</v>
      </c>
      <c r="N1128" s="1" cm="1">
        <f t="array" ref="N1128">(F1128/$F$4)/SUMPRODUCT($F1128:$L1128/$F$4:$L$4)*100</f>
        <v>96.8227139214776</v>
      </c>
      <c r="O1128" s="1" cm="1">
        <f t="array" ref="O1128">(G1128/$G$4)/SUMPRODUCT($F1128:$L1128/$F$4:$L$4)*100</f>
        <v>0</v>
      </c>
      <c r="P1128" s="1" cm="1">
        <f t="array" ref="P1128">(H1128/$H$4)/SUMPRODUCT($F1128:$L1128/$F$4:$L$4)*100</f>
        <v>0</v>
      </c>
      <c r="Q1128" s="1" cm="1">
        <f t="array" ref="Q1128">(I1128/$I$4)/SUMPRODUCT($F1128:$L1128/$F$4:$L$4)*100</f>
        <v>0</v>
      </c>
      <c r="R1128" s="1" cm="1">
        <f t="array" ref="R1128">(J1128/$J$4)/SUMPRODUCT($F1128:$L1128/$F$4:$L$4)*100</f>
        <v>2.01055590073116</v>
      </c>
      <c r="S1128" s="1" cm="1">
        <f t="array" ref="S1128">(K1128/$K$4)/SUMPRODUCT($F1128:$L1128/$F$4:$L$4)*100</f>
        <v>1.05604952148432</v>
      </c>
      <c r="T1128" s="1" cm="1">
        <f t="array" ref="T1128">(L1128/$L$4)/SUMPRODUCT($F1128:$L1128/$F$4:$L$4)*100</f>
        <v>0.110680656306896</v>
      </c>
      <c r="U1128" s="1">
        <f t="shared" si="375"/>
        <v>100</v>
      </c>
      <c r="V1128" s="1">
        <f t="shared" si="376"/>
        <v>3.97872340425532</v>
      </c>
      <c r="W1128" s="1">
        <f t="shared" si="377"/>
        <v>2.34</v>
      </c>
      <c r="X1128" s="1">
        <f t="shared" si="378"/>
        <v>0.8789</v>
      </c>
      <c r="Y1128" s="1">
        <f t="shared" si="379"/>
        <v>0</v>
      </c>
      <c r="Z1128" s="1">
        <f t="shared" si="380"/>
        <v>0.0683760683760684</v>
      </c>
      <c r="AA1128" s="1">
        <f t="shared" si="381"/>
        <v>0</v>
      </c>
      <c r="AB1128" s="1">
        <f t="shared" si="382"/>
        <v>0.16</v>
      </c>
      <c r="AC1128" s="1">
        <f t="shared" si="383"/>
        <v>0</v>
      </c>
      <c r="AD1128" s="1">
        <f t="shared" si="384"/>
        <v>0</v>
      </c>
      <c r="AE1128" s="1">
        <f t="shared" si="385"/>
        <v>0</v>
      </c>
      <c r="AF1128" s="1">
        <f t="shared" si="386"/>
        <v>0</v>
      </c>
      <c r="AG1128" s="1">
        <f t="shared" si="387"/>
        <v>0</v>
      </c>
      <c r="AH1128" s="7">
        <f t="shared" si="388"/>
        <v>0.0317728607852239</v>
      </c>
      <c r="AI1128" s="7" cm="1">
        <f t="array" ref="AI1128">SQRT(SUMPRODUCT(N1128:T1128/100,(1-($N$4:$T$4/(SUMPRODUCT(N1128:T1128,$N$4:$T$4)/100)))^2))</f>
        <v>0.0165217355047507</v>
      </c>
      <c r="AJ1128" s="7" cm="1">
        <f t="array" ref="AJ1128">SUMPRODUCT(N1128:T1128,$N$3:$T$3)/100</f>
        <v>1.89957017584912</v>
      </c>
      <c r="AK1128" s="7" cm="1">
        <f t="array" ref="AK1128">SUMPRODUCT(N1128:T1128/100,($N$3:$T$3-(SUMPRODUCT(N1128:T1128,$N$3:$T$3)/100))^2)</f>
        <v>0.000361427259441159</v>
      </c>
      <c r="AL1128" s="7" cm="1">
        <f t="array" ref="AL1128">SUMPRODUCT(N1128:T1128/100,($N$2:$T$2-(SUMPRODUCT(N1128:T1128,$N$2:$T$2)/100))^2)</f>
        <v>0.581444855273015</v>
      </c>
      <c r="AM1128" s="7" cm="1">
        <f t="array" ref="AM1128">SUMPRODUCT(N1128:T1128,$N$2:$T$2)/100</f>
        <v>10.8982233285473</v>
      </c>
      <c r="AN1128" s="1" cm="1">
        <f t="array" ref="AN1128">SUMPRODUCT(N1128:T1128,$N$1:$T$1)/100</f>
        <v>1096.39777449905</v>
      </c>
      <c r="AO1128" s="1" cm="1">
        <f t="array" ref="AO1128">-8.314*SUMPRODUCT((N1128:T1128/100)*LN(N1128:T1128/100+0.000000000001))</f>
        <v>1.37513921591785</v>
      </c>
      <c r="AP1128" s="1" cm="1">
        <f t="array" ref="AP1128">SUMPRODUCT((N1128:T1128/100)^2)</f>
        <v>0.937980775694977</v>
      </c>
      <c r="AQ1128" s="1" cm="1">
        <f t="array" ref="AQ1128">1/SUMPRODUCT((N1128:T1128/100)^2)</f>
        <v>1.06611993114579</v>
      </c>
      <c r="AR1128" s="1" t="s">
        <v>50</v>
      </c>
      <c r="AS1128" s="6">
        <f t="shared" si="389"/>
        <v>1</v>
      </c>
      <c r="AT1128" s="1">
        <v>959.85</v>
      </c>
      <c r="AU1128" s="1">
        <v>1</v>
      </c>
      <c r="AV1128" s="1">
        <v>60</v>
      </c>
      <c r="AW1128" s="1">
        <v>499.85</v>
      </c>
      <c r="AX1128" s="1">
        <v>2</v>
      </c>
      <c r="AY1128" s="5">
        <f t="shared" si="390"/>
        <v>299.91</v>
      </c>
      <c r="AZ1128" s="1">
        <f t="shared" si="391"/>
        <v>1.2</v>
      </c>
      <c r="BA1128" s="1">
        <f t="shared" si="392"/>
        <v>999.7</v>
      </c>
      <c r="BB1128" s="1">
        <f t="shared" si="393"/>
        <v>460</v>
      </c>
      <c r="BC1128" s="1" t="s">
        <v>51</v>
      </c>
      <c r="BD1128" s="1">
        <v>170</v>
      </c>
      <c r="BE1128" s="1" t="s">
        <v>52</v>
      </c>
      <c r="BF1128" s="1" t="s">
        <v>52</v>
      </c>
      <c r="BG1128" s="1">
        <v>47</v>
      </c>
      <c r="BH1128" s="1">
        <f t="shared" si="394"/>
        <v>-0.538011936876804</v>
      </c>
      <c r="BI1128" s="1">
        <f t="shared" si="395"/>
        <v>0.869145624340571</v>
      </c>
    </row>
    <row r="1129" spans="1:61">
      <c r="A1129" s="1">
        <v>526</v>
      </c>
      <c r="B1129" s="1" t="s">
        <v>95</v>
      </c>
      <c r="C1129" s="1" t="str">
        <f>_xlfn.XLOOKUP(A1129,All!$A:$A,All!$C:$C,"")</f>
        <v>Cu-Ni-Si-Zr</v>
      </c>
      <c r="D1129" s="1">
        <v>0</v>
      </c>
      <c r="E1129" s="1" t="s">
        <v>1344</v>
      </c>
      <c r="F1129" s="1">
        <f t="shared" si="374"/>
        <v>97.5</v>
      </c>
      <c r="G1129" s="1">
        <v>0</v>
      </c>
      <c r="H1129" s="1">
        <v>0</v>
      </c>
      <c r="I1129" s="1">
        <v>0</v>
      </c>
      <c r="J1129" s="1">
        <v>1.87</v>
      </c>
      <c r="K1129" s="1">
        <v>0.47</v>
      </c>
      <c r="L1129" s="1">
        <v>0.16</v>
      </c>
      <c r="M1129" s="1" t="s">
        <v>1345</v>
      </c>
      <c r="N1129" s="1" cm="1">
        <f t="array" ref="N1129">(F1129/$F$4)/SUMPRODUCT($F1129:$L1129/$F$4:$L$4)*100</f>
        <v>96.8227139214776</v>
      </c>
      <c r="O1129" s="1" cm="1">
        <f t="array" ref="O1129">(G1129/$G$4)/SUMPRODUCT($F1129:$L1129/$F$4:$L$4)*100</f>
        <v>0</v>
      </c>
      <c r="P1129" s="1" cm="1">
        <f t="array" ref="P1129">(H1129/$H$4)/SUMPRODUCT($F1129:$L1129/$F$4:$L$4)*100</f>
        <v>0</v>
      </c>
      <c r="Q1129" s="1" cm="1">
        <f t="array" ref="Q1129">(I1129/$I$4)/SUMPRODUCT($F1129:$L1129/$F$4:$L$4)*100</f>
        <v>0</v>
      </c>
      <c r="R1129" s="1" cm="1">
        <f t="array" ref="R1129">(J1129/$J$4)/SUMPRODUCT($F1129:$L1129/$F$4:$L$4)*100</f>
        <v>2.01055590073116</v>
      </c>
      <c r="S1129" s="1" cm="1">
        <f t="array" ref="S1129">(K1129/$K$4)/SUMPRODUCT($F1129:$L1129/$F$4:$L$4)*100</f>
        <v>1.05604952148432</v>
      </c>
      <c r="T1129" s="1" cm="1">
        <f t="array" ref="T1129">(L1129/$L$4)/SUMPRODUCT($F1129:$L1129/$F$4:$L$4)*100</f>
        <v>0.110680656306896</v>
      </c>
      <c r="U1129" s="1">
        <f t="shared" si="375"/>
        <v>100</v>
      </c>
      <c r="V1129" s="1">
        <f t="shared" si="376"/>
        <v>3.97872340425532</v>
      </c>
      <c r="W1129" s="1">
        <f t="shared" si="377"/>
        <v>2.34</v>
      </c>
      <c r="X1129" s="1">
        <f t="shared" si="378"/>
        <v>0.8789</v>
      </c>
      <c r="Y1129" s="1">
        <f t="shared" si="379"/>
        <v>0</v>
      </c>
      <c r="Z1129" s="1">
        <f t="shared" si="380"/>
        <v>0.0683760683760684</v>
      </c>
      <c r="AA1129" s="1">
        <f t="shared" si="381"/>
        <v>0</v>
      </c>
      <c r="AB1129" s="1">
        <f t="shared" si="382"/>
        <v>0.16</v>
      </c>
      <c r="AC1129" s="1">
        <f t="shared" si="383"/>
        <v>0</v>
      </c>
      <c r="AD1129" s="1">
        <f t="shared" si="384"/>
        <v>0</v>
      </c>
      <c r="AE1129" s="1">
        <f t="shared" si="385"/>
        <v>0</v>
      </c>
      <c r="AF1129" s="1">
        <f t="shared" si="386"/>
        <v>0</v>
      </c>
      <c r="AG1129" s="1">
        <f t="shared" si="387"/>
        <v>0</v>
      </c>
      <c r="AH1129" s="7">
        <f t="shared" si="388"/>
        <v>0.0317728607852239</v>
      </c>
      <c r="AI1129" s="7" cm="1">
        <f t="array" ref="AI1129">SQRT(SUMPRODUCT(N1129:T1129/100,(1-($N$4:$T$4/(SUMPRODUCT(N1129:T1129,$N$4:$T$4)/100)))^2))</f>
        <v>0.0165217355047507</v>
      </c>
      <c r="AJ1129" s="7" cm="1">
        <f t="array" ref="AJ1129">SUMPRODUCT(N1129:T1129,$N$3:$T$3)/100</f>
        <v>1.89957017584912</v>
      </c>
      <c r="AK1129" s="7" cm="1">
        <f t="array" ref="AK1129">SUMPRODUCT(N1129:T1129/100,($N$3:$T$3-(SUMPRODUCT(N1129:T1129,$N$3:$T$3)/100))^2)</f>
        <v>0.000361427259441159</v>
      </c>
      <c r="AL1129" s="7" cm="1">
        <f t="array" ref="AL1129">SUMPRODUCT(N1129:T1129/100,($N$2:$T$2-(SUMPRODUCT(N1129:T1129,$N$2:$T$2)/100))^2)</f>
        <v>0.581444855273015</v>
      </c>
      <c r="AM1129" s="7" cm="1">
        <f t="array" ref="AM1129">SUMPRODUCT(N1129:T1129,$N$2:$T$2)/100</f>
        <v>10.8982233285473</v>
      </c>
      <c r="AN1129" s="1" cm="1">
        <f t="array" ref="AN1129">SUMPRODUCT(N1129:T1129,$N$1:$T$1)/100</f>
        <v>1096.39777449905</v>
      </c>
      <c r="AO1129" s="1" cm="1">
        <f t="array" ref="AO1129">-8.314*SUMPRODUCT((N1129:T1129/100)*LN(N1129:T1129/100+0.000000000001))</f>
        <v>1.37513921591785</v>
      </c>
      <c r="AP1129" s="1" cm="1">
        <f t="array" ref="AP1129">SUMPRODUCT((N1129:T1129/100)^2)</f>
        <v>0.937980775694977</v>
      </c>
      <c r="AQ1129" s="1" cm="1">
        <f t="array" ref="AQ1129">1/SUMPRODUCT((N1129:T1129/100)^2)</f>
        <v>1.06611993114579</v>
      </c>
      <c r="AR1129" s="1" t="s">
        <v>50</v>
      </c>
      <c r="AS1129" s="6">
        <f t="shared" si="389"/>
        <v>1</v>
      </c>
      <c r="AT1129" s="1">
        <v>959.85</v>
      </c>
      <c r="AU1129" s="1">
        <v>1</v>
      </c>
      <c r="AV1129" s="1">
        <v>60</v>
      </c>
      <c r="AW1129" s="1">
        <v>449.85</v>
      </c>
      <c r="AX1129" s="1">
        <v>4</v>
      </c>
      <c r="AY1129" s="5">
        <f t="shared" si="390"/>
        <v>269.91</v>
      </c>
      <c r="AZ1129" s="1">
        <f t="shared" si="391"/>
        <v>2.4</v>
      </c>
      <c r="BA1129" s="1">
        <f t="shared" si="392"/>
        <v>1799.4</v>
      </c>
      <c r="BB1129" s="1">
        <f t="shared" si="393"/>
        <v>510</v>
      </c>
      <c r="BC1129" s="1" t="s">
        <v>51</v>
      </c>
      <c r="BD1129" s="1">
        <v>208</v>
      </c>
      <c r="BE1129" s="1" t="s">
        <v>52</v>
      </c>
      <c r="BF1129" s="1" t="s">
        <v>52</v>
      </c>
      <c r="BG1129" s="1">
        <v>47</v>
      </c>
      <c r="BH1129" s="1">
        <f t="shared" si="394"/>
        <v>-0.0492967846513292</v>
      </c>
      <c r="BI1129" s="1">
        <f t="shared" si="395"/>
        <v>0.783923241729417</v>
      </c>
    </row>
    <row r="1130" spans="1:61">
      <c r="A1130" s="1">
        <v>502</v>
      </c>
      <c r="B1130" s="1" t="s">
        <v>95</v>
      </c>
      <c r="C1130" s="1" t="str">
        <f>_xlfn.XLOOKUP(A1130,All!$A:$A,All!$C:$C,"")</f>
        <v>Cu-Ni-Si-Zr</v>
      </c>
      <c r="D1130" s="1">
        <v>0</v>
      </c>
      <c r="E1130" s="1" t="s">
        <v>1344</v>
      </c>
      <c r="F1130" s="1">
        <f t="shared" si="374"/>
        <v>97.5</v>
      </c>
      <c r="G1130" s="1">
        <v>0</v>
      </c>
      <c r="H1130" s="1">
        <v>0</v>
      </c>
      <c r="I1130" s="1">
        <v>0</v>
      </c>
      <c r="J1130" s="1">
        <v>1.87</v>
      </c>
      <c r="K1130" s="1">
        <v>0.47</v>
      </c>
      <c r="L1130" s="1">
        <v>0.16</v>
      </c>
      <c r="M1130" s="1" t="s">
        <v>1345</v>
      </c>
      <c r="N1130" s="1" cm="1">
        <f t="array" ref="N1130">(F1130/$F$4)/SUMPRODUCT($F1130:$L1130/$F$4:$L$4)*100</f>
        <v>96.8227139214776</v>
      </c>
      <c r="O1130" s="1" cm="1">
        <f t="array" ref="O1130">(G1130/$G$4)/SUMPRODUCT($F1130:$L1130/$F$4:$L$4)*100</f>
        <v>0</v>
      </c>
      <c r="P1130" s="1" cm="1">
        <f t="array" ref="P1130">(H1130/$H$4)/SUMPRODUCT($F1130:$L1130/$F$4:$L$4)*100</f>
        <v>0</v>
      </c>
      <c r="Q1130" s="1" cm="1">
        <f t="array" ref="Q1130">(I1130/$I$4)/SUMPRODUCT($F1130:$L1130/$F$4:$L$4)*100</f>
        <v>0</v>
      </c>
      <c r="R1130" s="1" cm="1">
        <f t="array" ref="R1130">(J1130/$J$4)/SUMPRODUCT($F1130:$L1130/$F$4:$L$4)*100</f>
        <v>2.01055590073116</v>
      </c>
      <c r="S1130" s="1" cm="1">
        <f t="array" ref="S1130">(K1130/$K$4)/SUMPRODUCT($F1130:$L1130/$F$4:$L$4)*100</f>
        <v>1.05604952148432</v>
      </c>
      <c r="T1130" s="1" cm="1">
        <f t="array" ref="T1130">(L1130/$L$4)/SUMPRODUCT($F1130:$L1130/$F$4:$L$4)*100</f>
        <v>0.110680656306896</v>
      </c>
      <c r="U1130" s="1">
        <f t="shared" si="375"/>
        <v>100</v>
      </c>
      <c r="V1130" s="1">
        <f t="shared" si="376"/>
        <v>3.97872340425532</v>
      </c>
      <c r="W1130" s="1">
        <f t="shared" si="377"/>
        <v>2.34</v>
      </c>
      <c r="X1130" s="1">
        <f t="shared" si="378"/>
        <v>0.8789</v>
      </c>
      <c r="Y1130" s="1">
        <f t="shared" si="379"/>
        <v>0</v>
      </c>
      <c r="Z1130" s="1">
        <f t="shared" si="380"/>
        <v>0.0683760683760684</v>
      </c>
      <c r="AA1130" s="1">
        <f t="shared" si="381"/>
        <v>0</v>
      </c>
      <c r="AB1130" s="1">
        <f t="shared" si="382"/>
        <v>0.16</v>
      </c>
      <c r="AC1130" s="1">
        <f t="shared" si="383"/>
        <v>0</v>
      </c>
      <c r="AD1130" s="1">
        <f t="shared" si="384"/>
        <v>0</v>
      </c>
      <c r="AE1130" s="1">
        <f t="shared" si="385"/>
        <v>0</v>
      </c>
      <c r="AF1130" s="1">
        <f t="shared" si="386"/>
        <v>0</v>
      </c>
      <c r="AG1130" s="1">
        <f t="shared" si="387"/>
        <v>0</v>
      </c>
      <c r="AH1130" s="7">
        <f t="shared" si="388"/>
        <v>0.0317728607852239</v>
      </c>
      <c r="AI1130" s="7" cm="1">
        <f t="array" ref="AI1130">SQRT(SUMPRODUCT(N1130:T1130/100,(1-($N$4:$T$4/(SUMPRODUCT(N1130:T1130,$N$4:$T$4)/100)))^2))</f>
        <v>0.0165217355047507</v>
      </c>
      <c r="AJ1130" s="7" cm="1">
        <f t="array" ref="AJ1130">SUMPRODUCT(N1130:T1130,$N$3:$T$3)/100</f>
        <v>1.89957017584912</v>
      </c>
      <c r="AK1130" s="7" cm="1">
        <f t="array" ref="AK1130">SUMPRODUCT(N1130:T1130/100,($N$3:$T$3-(SUMPRODUCT(N1130:T1130,$N$3:$T$3)/100))^2)</f>
        <v>0.000361427259441159</v>
      </c>
      <c r="AL1130" s="7" cm="1">
        <f t="array" ref="AL1130">SUMPRODUCT(N1130:T1130/100,($N$2:$T$2-(SUMPRODUCT(N1130:T1130,$N$2:$T$2)/100))^2)</f>
        <v>0.581444855273015</v>
      </c>
      <c r="AM1130" s="7" cm="1">
        <f t="array" ref="AM1130">SUMPRODUCT(N1130:T1130,$N$2:$T$2)/100</f>
        <v>10.8982233285473</v>
      </c>
      <c r="AN1130" s="1" cm="1">
        <f t="array" ref="AN1130">SUMPRODUCT(N1130:T1130,$N$1:$T$1)/100</f>
        <v>1096.39777449905</v>
      </c>
      <c r="AO1130" s="1" cm="1">
        <f t="array" ref="AO1130">-8.314*SUMPRODUCT((N1130:T1130/100)*LN(N1130:T1130/100+0.000000000001))</f>
        <v>1.37513921591785</v>
      </c>
      <c r="AP1130" s="1" cm="1">
        <f t="array" ref="AP1130">SUMPRODUCT((N1130:T1130/100)^2)</f>
        <v>0.937980775694977</v>
      </c>
      <c r="AQ1130" s="1" cm="1">
        <f t="array" ref="AQ1130">1/SUMPRODUCT((N1130:T1130/100)^2)</f>
        <v>1.06611993114579</v>
      </c>
      <c r="AR1130" s="1" t="s">
        <v>50</v>
      </c>
      <c r="AS1130" s="6">
        <f t="shared" si="389"/>
        <v>1</v>
      </c>
      <c r="AT1130" s="1">
        <v>959.85</v>
      </c>
      <c r="AU1130" s="1">
        <v>1</v>
      </c>
      <c r="AV1130" s="1">
        <v>60</v>
      </c>
      <c r="AW1130" s="1">
        <v>499.85</v>
      </c>
      <c r="AX1130" s="1">
        <v>1.5</v>
      </c>
      <c r="AY1130" s="5">
        <f t="shared" si="390"/>
        <v>299.91</v>
      </c>
      <c r="AZ1130" s="1">
        <f t="shared" si="391"/>
        <v>0.9</v>
      </c>
      <c r="BA1130" s="1">
        <f t="shared" si="392"/>
        <v>749.775</v>
      </c>
      <c r="BB1130" s="1">
        <f t="shared" si="393"/>
        <v>460</v>
      </c>
      <c r="BC1130" s="1" t="s">
        <v>51</v>
      </c>
      <c r="BD1130" s="1">
        <v>185</v>
      </c>
      <c r="BE1130" s="1" t="s">
        <v>52</v>
      </c>
      <c r="BF1130" s="1" t="s">
        <v>52</v>
      </c>
      <c r="BG1130" s="1">
        <v>46</v>
      </c>
      <c r="BH1130" s="1">
        <f t="shared" si="394"/>
        <v>-0.345098060998327</v>
      </c>
      <c r="BI1130" s="1">
        <f t="shared" si="395"/>
        <v>0.843075726450442</v>
      </c>
    </row>
    <row r="1131" spans="1:61">
      <c r="A1131" s="1">
        <v>519</v>
      </c>
      <c r="B1131" s="1" t="s">
        <v>95</v>
      </c>
      <c r="C1131" s="1" t="str">
        <f>_xlfn.XLOOKUP(A1131,All!$A:$A,All!$C:$C,"")</f>
        <v>Cu-Ni-Si-Zr</v>
      </c>
      <c r="D1131" s="1">
        <v>0</v>
      </c>
      <c r="E1131" s="1" t="s">
        <v>1344</v>
      </c>
      <c r="F1131" s="1">
        <f t="shared" si="374"/>
        <v>97.5</v>
      </c>
      <c r="G1131" s="1">
        <v>0</v>
      </c>
      <c r="H1131" s="1">
        <v>0</v>
      </c>
      <c r="I1131" s="1">
        <v>0</v>
      </c>
      <c r="J1131" s="1">
        <v>1.87</v>
      </c>
      <c r="K1131" s="1">
        <v>0.47</v>
      </c>
      <c r="L1131" s="1">
        <v>0.16</v>
      </c>
      <c r="M1131" s="1" t="s">
        <v>1345</v>
      </c>
      <c r="N1131" s="1" cm="1">
        <f t="array" ref="N1131">(F1131/$F$4)/SUMPRODUCT($F1131:$L1131/$F$4:$L$4)*100</f>
        <v>96.8227139214776</v>
      </c>
      <c r="O1131" s="1" cm="1">
        <f t="array" ref="O1131">(G1131/$G$4)/SUMPRODUCT($F1131:$L1131/$F$4:$L$4)*100</f>
        <v>0</v>
      </c>
      <c r="P1131" s="1" cm="1">
        <f t="array" ref="P1131">(H1131/$H$4)/SUMPRODUCT($F1131:$L1131/$F$4:$L$4)*100</f>
        <v>0</v>
      </c>
      <c r="Q1131" s="1" cm="1">
        <f t="array" ref="Q1131">(I1131/$I$4)/SUMPRODUCT($F1131:$L1131/$F$4:$L$4)*100</f>
        <v>0</v>
      </c>
      <c r="R1131" s="1" cm="1">
        <f t="array" ref="R1131">(J1131/$J$4)/SUMPRODUCT($F1131:$L1131/$F$4:$L$4)*100</f>
        <v>2.01055590073116</v>
      </c>
      <c r="S1131" s="1" cm="1">
        <f t="array" ref="S1131">(K1131/$K$4)/SUMPRODUCT($F1131:$L1131/$F$4:$L$4)*100</f>
        <v>1.05604952148432</v>
      </c>
      <c r="T1131" s="1" cm="1">
        <f t="array" ref="T1131">(L1131/$L$4)/SUMPRODUCT($F1131:$L1131/$F$4:$L$4)*100</f>
        <v>0.110680656306896</v>
      </c>
      <c r="U1131" s="1">
        <f t="shared" si="375"/>
        <v>100</v>
      </c>
      <c r="V1131" s="1">
        <f t="shared" si="376"/>
        <v>3.97872340425532</v>
      </c>
      <c r="W1131" s="1">
        <f t="shared" si="377"/>
        <v>2.34</v>
      </c>
      <c r="X1131" s="1">
        <f t="shared" si="378"/>
        <v>0.8789</v>
      </c>
      <c r="Y1131" s="1">
        <f t="shared" si="379"/>
        <v>0</v>
      </c>
      <c r="Z1131" s="1">
        <f t="shared" si="380"/>
        <v>0.0683760683760684</v>
      </c>
      <c r="AA1131" s="1">
        <f t="shared" si="381"/>
        <v>0</v>
      </c>
      <c r="AB1131" s="1">
        <f t="shared" si="382"/>
        <v>0.16</v>
      </c>
      <c r="AC1131" s="1">
        <f t="shared" si="383"/>
        <v>0</v>
      </c>
      <c r="AD1131" s="1">
        <f t="shared" si="384"/>
        <v>0</v>
      </c>
      <c r="AE1131" s="1">
        <f t="shared" si="385"/>
        <v>0</v>
      </c>
      <c r="AF1131" s="1">
        <f t="shared" si="386"/>
        <v>0</v>
      </c>
      <c r="AG1131" s="1">
        <f t="shared" si="387"/>
        <v>0</v>
      </c>
      <c r="AH1131" s="7">
        <f t="shared" si="388"/>
        <v>0.0317728607852239</v>
      </c>
      <c r="AI1131" s="7" cm="1">
        <f t="array" ref="AI1131">SQRT(SUMPRODUCT(N1131:T1131/100,(1-($N$4:$T$4/(SUMPRODUCT(N1131:T1131,$N$4:$T$4)/100)))^2))</f>
        <v>0.0165217355047507</v>
      </c>
      <c r="AJ1131" s="7" cm="1">
        <f t="array" ref="AJ1131">SUMPRODUCT(N1131:T1131,$N$3:$T$3)/100</f>
        <v>1.89957017584912</v>
      </c>
      <c r="AK1131" s="7" cm="1">
        <f t="array" ref="AK1131">SUMPRODUCT(N1131:T1131/100,($N$3:$T$3-(SUMPRODUCT(N1131:T1131,$N$3:$T$3)/100))^2)</f>
        <v>0.000361427259441159</v>
      </c>
      <c r="AL1131" s="7" cm="1">
        <f t="array" ref="AL1131">SUMPRODUCT(N1131:T1131/100,($N$2:$T$2-(SUMPRODUCT(N1131:T1131,$N$2:$T$2)/100))^2)</f>
        <v>0.581444855273015</v>
      </c>
      <c r="AM1131" s="7" cm="1">
        <f t="array" ref="AM1131">SUMPRODUCT(N1131:T1131,$N$2:$T$2)/100</f>
        <v>10.8982233285473</v>
      </c>
      <c r="AN1131" s="1" cm="1">
        <f t="array" ref="AN1131">SUMPRODUCT(N1131:T1131,$N$1:$T$1)/100</f>
        <v>1096.39777449905</v>
      </c>
      <c r="AO1131" s="1" cm="1">
        <f t="array" ref="AO1131">-8.314*SUMPRODUCT((N1131:T1131/100)*LN(N1131:T1131/100+0.000000000001))</f>
        <v>1.37513921591785</v>
      </c>
      <c r="AP1131" s="1" cm="1">
        <f t="array" ref="AP1131">SUMPRODUCT((N1131:T1131/100)^2)</f>
        <v>0.937980775694977</v>
      </c>
      <c r="AQ1131" s="1" cm="1">
        <f t="array" ref="AQ1131">1/SUMPRODUCT((N1131:T1131/100)^2)</f>
        <v>1.06611993114579</v>
      </c>
      <c r="AR1131" s="1" t="s">
        <v>50</v>
      </c>
      <c r="AS1131" s="6">
        <f t="shared" si="389"/>
        <v>1</v>
      </c>
      <c r="AT1131" s="1">
        <v>959.85</v>
      </c>
      <c r="AU1131" s="1">
        <v>1</v>
      </c>
      <c r="AV1131" s="1">
        <v>60</v>
      </c>
      <c r="AW1131" s="1">
        <v>449.85</v>
      </c>
      <c r="AX1131" s="1">
        <v>3</v>
      </c>
      <c r="AY1131" s="5">
        <f t="shared" si="390"/>
        <v>269.91</v>
      </c>
      <c r="AZ1131" s="1">
        <f t="shared" si="391"/>
        <v>1.8</v>
      </c>
      <c r="BA1131" s="1">
        <f t="shared" si="392"/>
        <v>1349.55</v>
      </c>
      <c r="BB1131" s="1">
        <f t="shared" si="393"/>
        <v>510</v>
      </c>
      <c r="BC1131" s="1" t="s">
        <v>51</v>
      </c>
      <c r="BD1131" s="1">
        <v>208</v>
      </c>
      <c r="BE1131" s="1" t="s">
        <v>52</v>
      </c>
      <c r="BF1131" s="1" t="s">
        <v>52</v>
      </c>
      <c r="BG1131" s="1">
        <v>46</v>
      </c>
      <c r="BH1131" s="1">
        <f t="shared" si="394"/>
        <v>-0.0492967846513292</v>
      </c>
      <c r="BI1131" s="1">
        <f t="shared" si="395"/>
        <v>0.792940350167374</v>
      </c>
    </row>
    <row r="1132" spans="1:61">
      <c r="A1132" s="1">
        <v>486</v>
      </c>
      <c r="B1132" s="1" t="s">
        <v>95</v>
      </c>
      <c r="C1132" s="1" t="str">
        <f>_xlfn.XLOOKUP(A1132,All!$A:$A,All!$C:$C,"")</f>
        <v>Cu-Ni-Si-Zr</v>
      </c>
      <c r="D1132" s="1">
        <v>0</v>
      </c>
      <c r="E1132" s="1" t="s">
        <v>1344</v>
      </c>
      <c r="F1132" s="1">
        <f t="shared" si="374"/>
        <v>97.5</v>
      </c>
      <c r="G1132" s="1">
        <v>0</v>
      </c>
      <c r="H1132" s="1">
        <v>0</v>
      </c>
      <c r="I1132" s="1">
        <v>0</v>
      </c>
      <c r="J1132" s="1">
        <v>1.87</v>
      </c>
      <c r="K1132" s="1">
        <v>0.47</v>
      </c>
      <c r="L1132" s="1">
        <v>0.16</v>
      </c>
      <c r="M1132" s="1" t="s">
        <v>1345</v>
      </c>
      <c r="N1132" s="1" cm="1">
        <f t="array" ref="N1132">(F1132/$F$4)/SUMPRODUCT($F1132:$L1132/$F$4:$L$4)*100</f>
        <v>96.8227139214776</v>
      </c>
      <c r="O1132" s="1" cm="1">
        <f t="array" ref="O1132">(G1132/$G$4)/SUMPRODUCT($F1132:$L1132/$F$4:$L$4)*100</f>
        <v>0</v>
      </c>
      <c r="P1132" s="1" cm="1">
        <f t="array" ref="P1132">(H1132/$H$4)/SUMPRODUCT($F1132:$L1132/$F$4:$L$4)*100</f>
        <v>0</v>
      </c>
      <c r="Q1132" s="1" cm="1">
        <f t="array" ref="Q1132">(I1132/$I$4)/SUMPRODUCT($F1132:$L1132/$F$4:$L$4)*100</f>
        <v>0</v>
      </c>
      <c r="R1132" s="1" cm="1">
        <f t="array" ref="R1132">(J1132/$J$4)/SUMPRODUCT($F1132:$L1132/$F$4:$L$4)*100</f>
        <v>2.01055590073116</v>
      </c>
      <c r="S1132" s="1" cm="1">
        <f t="array" ref="S1132">(K1132/$K$4)/SUMPRODUCT($F1132:$L1132/$F$4:$L$4)*100</f>
        <v>1.05604952148432</v>
      </c>
      <c r="T1132" s="1" cm="1">
        <f t="array" ref="T1132">(L1132/$L$4)/SUMPRODUCT($F1132:$L1132/$F$4:$L$4)*100</f>
        <v>0.110680656306896</v>
      </c>
      <c r="U1132" s="1">
        <f t="shared" si="375"/>
        <v>100</v>
      </c>
      <c r="V1132" s="1">
        <f t="shared" si="376"/>
        <v>3.97872340425532</v>
      </c>
      <c r="W1132" s="1">
        <f t="shared" si="377"/>
        <v>2.34</v>
      </c>
      <c r="X1132" s="1">
        <f t="shared" si="378"/>
        <v>0.8789</v>
      </c>
      <c r="Y1132" s="1">
        <f t="shared" si="379"/>
        <v>0</v>
      </c>
      <c r="Z1132" s="1">
        <f t="shared" si="380"/>
        <v>0.0683760683760684</v>
      </c>
      <c r="AA1132" s="1">
        <f t="shared" si="381"/>
        <v>0</v>
      </c>
      <c r="AB1132" s="1">
        <f t="shared" si="382"/>
        <v>0.16</v>
      </c>
      <c r="AC1132" s="1">
        <f t="shared" si="383"/>
        <v>0</v>
      </c>
      <c r="AD1132" s="1">
        <f t="shared" si="384"/>
        <v>0</v>
      </c>
      <c r="AE1132" s="1">
        <f t="shared" si="385"/>
        <v>0</v>
      </c>
      <c r="AF1132" s="1">
        <f t="shared" si="386"/>
        <v>0</v>
      </c>
      <c r="AG1132" s="1">
        <f t="shared" si="387"/>
        <v>0</v>
      </c>
      <c r="AH1132" s="7">
        <f t="shared" si="388"/>
        <v>0.0317728607852239</v>
      </c>
      <c r="AI1132" s="7" cm="1">
        <f t="array" ref="AI1132">SQRT(SUMPRODUCT(N1132:T1132/100,(1-($N$4:$T$4/(SUMPRODUCT(N1132:T1132,$N$4:$T$4)/100)))^2))</f>
        <v>0.0165217355047507</v>
      </c>
      <c r="AJ1132" s="7" cm="1">
        <f t="array" ref="AJ1132">SUMPRODUCT(N1132:T1132,$N$3:$T$3)/100</f>
        <v>1.89957017584912</v>
      </c>
      <c r="AK1132" s="7" cm="1">
        <f t="array" ref="AK1132">SUMPRODUCT(N1132:T1132/100,($N$3:$T$3-(SUMPRODUCT(N1132:T1132,$N$3:$T$3)/100))^2)</f>
        <v>0.000361427259441159</v>
      </c>
      <c r="AL1132" s="7" cm="1">
        <f t="array" ref="AL1132">SUMPRODUCT(N1132:T1132/100,($N$2:$T$2-(SUMPRODUCT(N1132:T1132,$N$2:$T$2)/100))^2)</f>
        <v>0.581444855273015</v>
      </c>
      <c r="AM1132" s="7" cm="1">
        <f t="array" ref="AM1132">SUMPRODUCT(N1132:T1132,$N$2:$T$2)/100</f>
        <v>10.8982233285473</v>
      </c>
      <c r="AN1132" s="1" cm="1">
        <f t="array" ref="AN1132">SUMPRODUCT(N1132:T1132,$N$1:$T$1)/100</f>
        <v>1096.39777449905</v>
      </c>
      <c r="AO1132" s="1" cm="1">
        <f t="array" ref="AO1132">-8.314*SUMPRODUCT((N1132:T1132/100)*LN(N1132:T1132/100+0.000000000001))</f>
        <v>1.37513921591785</v>
      </c>
      <c r="AP1132" s="1" cm="1">
        <f t="array" ref="AP1132">SUMPRODUCT((N1132:T1132/100)^2)</f>
        <v>0.937980775694977</v>
      </c>
      <c r="AQ1132" s="1" cm="1">
        <f t="array" ref="AQ1132">1/SUMPRODUCT((N1132:T1132/100)^2)</f>
        <v>1.06611993114579</v>
      </c>
      <c r="AR1132" s="1" t="s">
        <v>50</v>
      </c>
      <c r="AS1132" s="6">
        <f t="shared" si="389"/>
        <v>1</v>
      </c>
      <c r="AT1132" s="1">
        <v>959.85</v>
      </c>
      <c r="AU1132" s="1">
        <v>1</v>
      </c>
      <c r="AV1132" s="1">
        <v>60</v>
      </c>
      <c r="AW1132" s="1">
        <v>549.85</v>
      </c>
      <c r="AX1132" s="1">
        <v>1</v>
      </c>
      <c r="AY1132" s="5">
        <f t="shared" si="390"/>
        <v>329.91</v>
      </c>
      <c r="AZ1132" s="1">
        <f t="shared" si="391"/>
        <v>0.6</v>
      </c>
      <c r="BA1132" s="1">
        <f t="shared" si="392"/>
        <v>549.85</v>
      </c>
      <c r="BB1132" s="1">
        <f t="shared" si="393"/>
        <v>410</v>
      </c>
      <c r="BC1132" s="1" t="s">
        <v>51</v>
      </c>
      <c r="BD1132" s="1">
        <v>150</v>
      </c>
      <c r="BE1132" s="1" t="s">
        <v>52</v>
      </c>
      <c r="BF1132" s="1" t="s">
        <v>52</v>
      </c>
      <c r="BG1132" s="1">
        <v>45</v>
      </c>
      <c r="BH1132" s="1">
        <f t="shared" si="394"/>
        <v>-0.795230438048107</v>
      </c>
      <c r="BI1132" s="1">
        <f t="shared" si="395"/>
        <v>0.932322719981046</v>
      </c>
    </row>
    <row r="1133" spans="1:61">
      <c r="A1133" s="1">
        <v>485</v>
      </c>
      <c r="B1133" s="1" t="s">
        <v>95</v>
      </c>
      <c r="C1133" s="1" t="str">
        <f>_xlfn.XLOOKUP(A1133,All!$A:$A,All!$C:$C,"")</f>
        <v>Cu-Ni-Si-Zr</v>
      </c>
      <c r="D1133" s="1">
        <v>0</v>
      </c>
      <c r="E1133" s="1" t="s">
        <v>1344</v>
      </c>
      <c r="F1133" s="1">
        <f t="shared" si="374"/>
        <v>97.5</v>
      </c>
      <c r="G1133" s="1">
        <v>0</v>
      </c>
      <c r="H1133" s="1">
        <v>0</v>
      </c>
      <c r="I1133" s="1">
        <v>0</v>
      </c>
      <c r="J1133" s="1">
        <v>1.87</v>
      </c>
      <c r="K1133" s="1">
        <v>0.47</v>
      </c>
      <c r="L1133" s="1">
        <v>0.16</v>
      </c>
      <c r="M1133" s="1" t="s">
        <v>1345</v>
      </c>
      <c r="N1133" s="1" cm="1">
        <f t="array" ref="N1133">(F1133/$F$4)/SUMPRODUCT($F1133:$L1133/$F$4:$L$4)*100</f>
        <v>96.8227139214776</v>
      </c>
      <c r="O1133" s="1" cm="1">
        <f t="array" ref="O1133">(G1133/$G$4)/SUMPRODUCT($F1133:$L1133/$F$4:$L$4)*100</f>
        <v>0</v>
      </c>
      <c r="P1133" s="1" cm="1">
        <f t="array" ref="P1133">(H1133/$H$4)/SUMPRODUCT($F1133:$L1133/$F$4:$L$4)*100</f>
        <v>0</v>
      </c>
      <c r="Q1133" s="1" cm="1">
        <f t="array" ref="Q1133">(I1133/$I$4)/SUMPRODUCT($F1133:$L1133/$F$4:$L$4)*100</f>
        <v>0</v>
      </c>
      <c r="R1133" s="1" cm="1">
        <f t="array" ref="R1133">(J1133/$J$4)/SUMPRODUCT($F1133:$L1133/$F$4:$L$4)*100</f>
        <v>2.01055590073116</v>
      </c>
      <c r="S1133" s="1" cm="1">
        <f t="array" ref="S1133">(K1133/$K$4)/SUMPRODUCT($F1133:$L1133/$F$4:$L$4)*100</f>
        <v>1.05604952148432</v>
      </c>
      <c r="T1133" s="1" cm="1">
        <f t="array" ref="T1133">(L1133/$L$4)/SUMPRODUCT($F1133:$L1133/$F$4:$L$4)*100</f>
        <v>0.110680656306896</v>
      </c>
      <c r="U1133" s="1">
        <f t="shared" si="375"/>
        <v>100</v>
      </c>
      <c r="V1133" s="1">
        <f t="shared" si="376"/>
        <v>3.97872340425532</v>
      </c>
      <c r="W1133" s="1">
        <f t="shared" si="377"/>
        <v>2.34</v>
      </c>
      <c r="X1133" s="1">
        <f t="shared" si="378"/>
        <v>0.8789</v>
      </c>
      <c r="Y1133" s="1">
        <f t="shared" si="379"/>
        <v>0</v>
      </c>
      <c r="Z1133" s="1">
        <f t="shared" si="380"/>
        <v>0.0683760683760684</v>
      </c>
      <c r="AA1133" s="1">
        <f t="shared" si="381"/>
        <v>0</v>
      </c>
      <c r="AB1133" s="1">
        <f t="shared" si="382"/>
        <v>0.16</v>
      </c>
      <c r="AC1133" s="1">
        <f t="shared" si="383"/>
        <v>0</v>
      </c>
      <c r="AD1133" s="1">
        <f t="shared" si="384"/>
        <v>0</v>
      </c>
      <c r="AE1133" s="1">
        <f t="shared" si="385"/>
        <v>0</v>
      </c>
      <c r="AF1133" s="1">
        <f t="shared" si="386"/>
        <v>0</v>
      </c>
      <c r="AG1133" s="1">
        <f t="shared" si="387"/>
        <v>0</v>
      </c>
      <c r="AH1133" s="7">
        <f t="shared" si="388"/>
        <v>0.0317728607852239</v>
      </c>
      <c r="AI1133" s="7" cm="1">
        <f t="array" ref="AI1133">SQRT(SUMPRODUCT(N1133:T1133/100,(1-($N$4:$T$4/(SUMPRODUCT(N1133:T1133,$N$4:$T$4)/100)))^2))</f>
        <v>0.0165217355047507</v>
      </c>
      <c r="AJ1133" s="7" cm="1">
        <f t="array" ref="AJ1133">SUMPRODUCT(N1133:T1133,$N$3:$T$3)/100</f>
        <v>1.89957017584912</v>
      </c>
      <c r="AK1133" s="7" cm="1">
        <f t="array" ref="AK1133">SUMPRODUCT(N1133:T1133/100,($N$3:$T$3-(SUMPRODUCT(N1133:T1133,$N$3:$T$3)/100))^2)</f>
        <v>0.000361427259441159</v>
      </c>
      <c r="AL1133" s="7" cm="1">
        <f t="array" ref="AL1133">SUMPRODUCT(N1133:T1133/100,($N$2:$T$2-(SUMPRODUCT(N1133:T1133,$N$2:$T$2)/100))^2)</f>
        <v>0.581444855273015</v>
      </c>
      <c r="AM1133" s="7" cm="1">
        <f t="array" ref="AM1133">SUMPRODUCT(N1133:T1133,$N$2:$T$2)/100</f>
        <v>10.8982233285473</v>
      </c>
      <c r="AN1133" s="1" cm="1">
        <f t="array" ref="AN1133">SUMPRODUCT(N1133:T1133,$N$1:$T$1)/100</f>
        <v>1096.39777449905</v>
      </c>
      <c r="AO1133" s="1" cm="1">
        <f t="array" ref="AO1133">-8.314*SUMPRODUCT((N1133:T1133/100)*LN(N1133:T1133/100+0.000000000001))</f>
        <v>1.37513921591785</v>
      </c>
      <c r="AP1133" s="1" cm="1">
        <f t="array" ref="AP1133">SUMPRODUCT((N1133:T1133/100)^2)</f>
        <v>0.937980775694977</v>
      </c>
      <c r="AQ1133" s="1" cm="1">
        <f t="array" ref="AQ1133">1/SUMPRODUCT((N1133:T1133/100)^2)</f>
        <v>1.06611993114579</v>
      </c>
      <c r="AR1133" s="1" t="s">
        <v>50</v>
      </c>
      <c r="AS1133" s="6">
        <f t="shared" si="389"/>
        <v>1</v>
      </c>
      <c r="AT1133" s="1">
        <v>959.85</v>
      </c>
      <c r="AU1133" s="1">
        <v>1</v>
      </c>
      <c r="AV1133" s="1">
        <v>60</v>
      </c>
      <c r="AW1133" s="1">
        <v>499.85</v>
      </c>
      <c r="AX1133" s="1">
        <v>1</v>
      </c>
      <c r="AY1133" s="5">
        <f t="shared" si="390"/>
        <v>299.91</v>
      </c>
      <c r="AZ1133" s="1">
        <f t="shared" si="391"/>
        <v>0.6</v>
      </c>
      <c r="BA1133" s="1">
        <f t="shared" si="392"/>
        <v>499.85</v>
      </c>
      <c r="BB1133" s="1">
        <f t="shared" si="393"/>
        <v>460</v>
      </c>
      <c r="BC1133" s="1" t="s">
        <v>51</v>
      </c>
      <c r="BD1133" s="1">
        <v>186</v>
      </c>
      <c r="BE1133" s="1" t="s">
        <v>52</v>
      </c>
      <c r="BF1133" s="1" t="s">
        <v>52</v>
      </c>
      <c r="BG1133" s="1">
        <v>44</v>
      </c>
      <c r="BH1133" s="1">
        <f t="shared" si="394"/>
        <v>-0.332237135939762</v>
      </c>
      <c r="BI1133" s="1">
        <f t="shared" si="395"/>
        <v>0.8581249828584</v>
      </c>
    </row>
    <row r="1134" spans="1:61">
      <c r="A1134" s="1">
        <v>507</v>
      </c>
      <c r="B1134" s="1" t="s">
        <v>95</v>
      </c>
      <c r="C1134" s="1" t="str">
        <f>_xlfn.XLOOKUP(A1134,All!$A:$A,All!$C:$C,"")</f>
        <v>Cu-Ni-Si-Zr</v>
      </c>
      <c r="D1134" s="1">
        <v>0</v>
      </c>
      <c r="E1134" s="1" t="s">
        <v>1344</v>
      </c>
      <c r="F1134" s="1">
        <f t="shared" si="374"/>
        <v>97.5</v>
      </c>
      <c r="G1134" s="1">
        <v>0</v>
      </c>
      <c r="H1134" s="1">
        <v>0</v>
      </c>
      <c r="I1134" s="1">
        <v>0</v>
      </c>
      <c r="J1134" s="1">
        <v>1.87</v>
      </c>
      <c r="K1134" s="1">
        <v>0.47</v>
      </c>
      <c r="L1134" s="1">
        <v>0.16</v>
      </c>
      <c r="M1134" s="1" t="s">
        <v>1345</v>
      </c>
      <c r="N1134" s="1" cm="1">
        <f t="array" ref="N1134">(F1134/$F$4)/SUMPRODUCT($F1134:$L1134/$F$4:$L$4)*100</f>
        <v>96.8227139214776</v>
      </c>
      <c r="O1134" s="1" cm="1">
        <f t="array" ref="O1134">(G1134/$G$4)/SUMPRODUCT($F1134:$L1134/$F$4:$L$4)*100</f>
        <v>0</v>
      </c>
      <c r="P1134" s="1" cm="1">
        <f t="array" ref="P1134">(H1134/$H$4)/SUMPRODUCT($F1134:$L1134/$F$4:$L$4)*100</f>
        <v>0</v>
      </c>
      <c r="Q1134" s="1" cm="1">
        <f t="array" ref="Q1134">(I1134/$I$4)/SUMPRODUCT($F1134:$L1134/$F$4:$L$4)*100</f>
        <v>0</v>
      </c>
      <c r="R1134" s="1" cm="1">
        <f t="array" ref="R1134">(J1134/$J$4)/SUMPRODUCT($F1134:$L1134/$F$4:$L$4)*100</f>
        <v>2.01055590073116</v>
      </c>
      <c r="S1134" s="1" cm="1">
        <f t="array" ref="S1134">(K1134/$K$4)/SUMPRODUCT($F1134:$L1134/$F$4:$L$4)*100</f>
        <v>1.05604952148432</v>
      </c>
      <c r="T1134" s="1" cm="1">
        <f t="array" ref="T1134">(L1134/$L$4)/SUMPRODUCT($F1134:$L1134/$F$4:$L$4)*100</f>
        <v>0.110680656306896</v>
      </c>
      <c r="U1134" s="1">
        <f t="shared" si="375"/>
        <v>100</v>
      </c>
      <c r="V1134" s="1">
        <f t="shared" si="376"/>
        <v>3.97872340425532</v>
      </c>
      <c r="W1134" s="1">
        <f t="shared" si="377"/>
        <v>2.34</v>
      </c>
      <c r="X1134" s="1">
        <f t="shared" si="378"/>
        <v>0.8789</v>
      </c>
      <c r="Y1134" s="1">
        <f t="shared" si="379"/>
        <v>0</v>
      </c>
      <c r="Z1134" s="1">
        <f t="shared" si="380"/>
        <v>0.0683760683760684</v>
      </c>
      <c r="AA1134" s="1">
        <f t="shared" si="381"/>
        <v>0</v>
      </c>
      <c r="AB1134" s="1">
        <f t="shared" si="382"/>
        <v>0.16</v>
      </c>
      <c r="AC1134" s="1">
        <f t="shared" si="383"/>
        <v>0</v>
      </c>
      <c r="AD1134" s="1">
        <f t="shared" si="384"/>
        <v>0</v>
      </c>
      <c r="AE1134" s="1">
        <f t="shared" si="385"/>
        <v>0</v>
      </c>
      <c r="AF1134" s="1">
        <f t="shared" si="386"/>
        <v>0</v>
      </c>
      <c r="AG1134" s="1">
        <f t="shared" si="387"/>
        <v>0</v>
      </c>
      <c r="AH1134" s="7">
        <f t="shared" si="388"/>
        <v>0.0317728607852239</v>
      </c>
      <c r="AI1134" s="7" cm="1">
        <f t="array" ref="AI1134">SQRT(SUMPRODUCT(N1134:T1134/100,(1-($N$4:$T$4/(SUMPRODUCT(N1134:T1134,$N$4:$T$4)/100)))^2))</f>
        <v>0.0165217355047507</v>
      </c>
      <c r="AJ1134" s="7" cm="1">
        <f t="array" ref="AJ1134">SUMPRODUCT(N1134:T1134,$N$3:$T$3)/100</f>
        <v>1.89957017584912</v>
      </c>
      <c r="AK1134" s="7" cm="1">
        <f t="array" ref="AK1134">SUMPRODUCT(N1134:T1134/100,($N$3:$T$3-(SUMPRODUCT(N1134:T1134,$N$3:$T$3)/100))^2)</f>
        <v>0.000361427259441159</v>
      </c>
      <c r="AL1134" s="7" cm="1">
        <f t="array" ref="AL1134">SUMPRODUCT(N1134:T1134/100,($N$2:$T$2-(SUMPRODUCT(N1134:T1134,$N$2:$T$2)/100))^2)</f>
        <v>0.581444855273015</v>
      </c>
      <c r="AM1134" s="7" cm="1">
        <f t="array" ref="AM1134">SUMPRODUCT(N1134:T1134,$N$2:$T$2)/100</f>
        <v>10.8982233285473</v>
      </c>
      <c r="AN1134" s="1" cm="1">
        <f t="array" ref="AN1134">SUMPRODUCT(N1134:T1134,$N$1:$T$1)/100</f>
        <v>1096.39777449905</v>
      </c>
      <c r="AO1134" s="1" cm="1">
        <f t="array" ref="AO1134">-8.314*SUMPRODUCT((N1134:T1134/100)*LN(N1134:T1134/100+0.000000000001))</f>
        <v>1.37513921591785</v>
      </c>
      <c r="AP1134" s="1" cm="1">
        <f t="array" ref="AP1134">SUMPRODUCT((N1134:T1134/100)^2)</f>
        <v>0.937980775694977</v>
      </c>
      <c r="AQ1134" s="1" cm="1">
        <f t="array" ref="AQ1134">1/SUMPRODUCT((N1134:T1134/100)^2)</f>
        <v>1.06611993114579</v>
      </c>
      <c r="AR1134" s="1" t="s">
        <v>50</v>
      </c>
      <c r="AS1134" s="6">
        <f t="shared" si="389"/>
        <v>1</v>
      </c>
      <c r="AT1134" s="1">
        <v>959.85</v>
      </c>
      <c r="AU1134" s="1">
        <v>1</v>
      </c>
      <c r="AV1134" s="1">
        <v>60</v>
      </c>
      <c r="AW1134" s="1">
        <v>449.85</v>
      </c>
      <c r="AX1134" s="1">
        <v>2</v>
      </c>
      <c r="AY1134" s="5">
        <f t="shared" si="390"/>
        <v>269.91</v>
      </c>
      <c r="AZ1134" s="1">
        <f t="shared" si="391"/>
        <v>1.2</v>
      </c>
      <c r="BA1134" s="1">
        <f t="shared" si="392"/>
        <v>899.7</v>
      </c>
      <c r="BB1134" s="1">
        <f t="shared" si="393"/>
        <v>510</v>
      </c>
      <c r="BC1134" s="1" t="s">
        <v>51</v>
      </c>
      <c r="BD1134" s="1">
        <v>212</v>
      </c>
      <c r="BE1134" s="1" t="s">
        <v>52</v>
      </c>
      <c r="BF1134" s="1" t="s">
        <v>52</v>
      </c>
      <c r="BG1134" s="1">
        <v>44</v>
      </c>
      <c r="BH1134" s="1">
        <f t="shared" si="394"/>
        <v>0.00214691558293128</v>
      </c>
      <c r="BI1134" s="1">
        <f t="shared" si="395"/>
        <v>0.803044753553073</v>
      </c>
    </row>
    <row r="1135" spans="1:61">
      <c r="A1135" s="1">
        <v>468</v>
      </c>
      <c r="B1135" s="1" t="s">
        <v>95</v>
      </c>
      <c r="C1135" s="1" t="str">
        <f>_xlfn.XLOOKUP(A1135,All!$A:$A,All!$C:$C,"")</f>
        <v>Cu-Ni-Si-Zr</v>
      </c>
      <c r="D1135" s="1">
        <v>0</v>
      </c>
      <c r="E1135" s="1" t="s">
        <v>1344</v>
      </c>
      <c r="F1135" s="1">
        <f t="shared" si="374"/>
        <v>97.5</v>
      </c>
      <c r="G1135" s="1">
        <v>0</v>
      </c>
      <c r="H1135" s="1">
        <v>0</v>
      </c>
      <c r="I1135" s="1">
        <v>0</v>
      </c>
      <c r="J1135" s="1">
        <v>1.87</v>
      </c>
      <c r="K1135" s="1">
        <v>0.47</v>
      </c>
      <c r="L1135" s="1">
        <v>0.16</v>
      </c>
      <c r="M1135" s="1" t="s">
        <v>1345</v>
      </c>
      <c r="N1135" s="1" cm="1">
        <f t="array" ref="N1135">(F1135/$F$4)/SUMPRODUCT($F1135:$L1135/$F$4:$L$4)*100</f>
        <v>96.8227139214776</v>
      </c>
      <c r="O1135" s="1" cm="1">
        <f t="array" ref="O1135">(G1135/$G$4)/SUMPRODUCT($F1135:$L1135/$F$4:$L$4)*100</f>
        <v>0</v>
      </c>
      <c r="P1135" s="1" cm="1">
        <f t="array" ref="P1135">(H1135/$H$4)/SUMPRODUCT($F1135:$L1135/$F$4:$L$4)*100</f>
        <v>0</v>
      </c>
      <c r="Q1135" s="1" cm="1">
        <f t="array" ref="Q1135">(I1135/$I$4)/SUMPRODUCT($F1135:$L1135/$F$4:$L$4)*100</f>
        <v>0</v>
      </c>
      <c r="R1135" s="1" cm="1">
        <f t="array" ref="R1135">(J1135/$J$4)/SUMPRODUCT($F1135:$L1135/$F$4:$L$4)*100</f>
        <v>2.01055590073116</v>
      </c>
      <c r="S1135" s="1" cm="1">
        <f t="array" ref="S1135">(K1135/$K$4)/SUMPRODUCT($F1135:$L1135/$F$4:$L$4)*100</f>
        <v>1.05604952148432</v>
      </c>
      <c r="T1135" s="1" cm="1">
        <f t="array" ref="T1135">(L1135/$L$4)/SUMPRODUCT($F1135:$L1135/$F$4:$L$4)*100</f>
        <v>0.110680656306896</v>
      </c>
      <c r="U1135" s="1">
        <f t="shared" si="375"/>
        <v>100</v>
      </c>
      <c r="V1135" s="1">
        <f t="shared" si="376"/>
        <v>3.97872340425532</v>
      </c>
      <c r="W1135" s="1">
        <f t="shared" si="377"/>
        <v>2.34</v>
      </c>
      <c r="X1135" s="1">
        <f t="shared" si="378"/>
        <v>0.8789</v>
      </c>
      <c r="Y1135" s="1">
        <f t="shared" si="379"/>
        <v>0</v>
      </c>
      <c r="Z1135" s="1">
        <f t="shared" si="380"/>
        <v>0.0683760683760684</v>
      </c>
      <c r="AA1135" s="1">
        <f t="shared" si="381"/>
        <v>0</v>
      </c>
      <c r="AB1135" s="1">
        <f t="shared" si="382"/>
        <v>0.16</v>
      </c>
      <c r="AC1135" s="1">
        <f t="shared" si="383"/>
        <v>0</v>
      </c>
      <c r="AD1135" s="1">
        <f t="shared" si="384"/>
        <v>0</v>
      </c>
      <c r="AE1135" s="1">
        <f t="shared" si="385"/>
        <v>0</v>
      </c>
      <c r="AF1135" s="1">
        <f t="shared" si="386"/>
        <v>0</v>
      </c>
      <c r="AG1135" s="1">
        <f t="shared" si="387"/>
        <v>0</v>
      </c>
      <c r="AH1135" s="7">
        <f t="shared" si="388"/>
        <v>0.0317728607852239</v>
      </c>
      <c r="AI1135" s="7" cm="1">
        <f t="array" ref="AI1135">SQRT(SUMPRODUCT(N1135:T1135/100,(1-($N$4:$T$4/(SUMPRODUCT(N1135:T1135,$N$4:$T$4)/100)))^2))</f>
        <v>0.0165217355047507</v>
      </c>
      <c r="AJ1135" s="7" cm="1">
        <f t="array" ref="AJ1135">SUMPRODUCT(N1135:T1135,$N$3:$T$3)/100</f>
        <v>1.89957017584912</v>
      </c>
      <c r="AK1135" s="7" cm="1">
        <f t="array" ref="AK1135">SUMPRODUCT(N1135:T1135/100,($N$3:$T$3-(SUMPRODUCT(N1135:T1135,$N$3:$T$3)/100))^2)</f>
        <v>0.000361427259441159</v>
      </c>
      <c r="AL1135" s="7" cm="1">
        <f t="array" ref="AL1135">SUMPRODUCT(N1135:T1135/100,($N$2:$T$2-(SUMPRODUCT(N1135:T1135,$N$2:$T$2)/100))^2)</f>
        <v>0.581444855273015</v>
      </c>
      <c r="AM1135" s="7" cm="1">
        <f t="array" ref="AM1135">SUMPRODUCT(N1135:T1135,$N$2:$T$2)/100</f>
        <v>10.8982233285473</v>
      </c>
      <c r="AN1135" s="1" cm="1">
        <f t="array" ref="AN1135">SUMPRODUCT(N1135:T1135,$N$1:$T$1)/100</f>
        <v>1096.39777449905</v>
      </c>
      <c r="AO1135" s="1" cm="1">
        <f t="array" ref="AO1135">-8.314*SUMPRODUCT((N1135:T1135/100)*LN(N1135:T1135/100+0.000000000001))</f>
        <v>1.37513921591785</v>
      </c>
      <c r="AP1135" s="1" cm="1">
        <f t="array" ref="AP1135">SUMPRODUCT((N1135:T1135/100)^2)</f>
        <v>0.937980775694977</v>
      </c>
      <c r="AQ1135" s="1" cm="1">
        <f t="array" ref="AQ1135">1/SUMPRODUCT((N1135:T1135/100)^2)</f>
        <v>1.06611993114579</v>
      </c>
      <c r="AR1135" s="1" t="s">
        <v>50</v>
      </c>
      <c r="AS1135" s="6">
        <f t="shared" si="389"/>
        <v>1</v>
      </c>
      <c r="AT1135" s="1">
        <v>959.85</v>
      </c>
      <c r="AU1135" s="1">
        <v>1</v>
      </c>
      <c r="AV1135" s="1">
        <v>60</v>
      </c>
      <c r="AW1135" s="1">
        <v>499.85</v>
      </c>
      <c r="AX1135" s="1">
        <v>0.5</v>
      </c>
      <c r="AY1135" s="5">
        <f t="shared" si="390"/>
        <v>299.91</v>
      </c>
      <c r="AZ1135" s="1">
        <f t="shared" si="391"/>
        <v>0.3</v>
      </c>
      <c r="BA1135" s="1">
        <f t="shared" si="392"/>
        <v>249.925</v>
      </c>
      <c r="BB1135" s="1">
        <f t="shared" si="393"/>
        <v>460</v>
      </c>
      <c r="BC1135" s="1" t="s">
        <v>51</v>
      </c>
      <c r="BD1135" s="1">
        <v>205</v>
      </c>
      <c r="BE1135" s="1" t="s">
        <v>52</v>
      </c>
      <c r="BF1135" s="1" t="s">
        <v>52</v>
      </c>
      <c r="BG1135" s="1">
        <v>42</v>
      </c>
      <c r="BH1135" s="1">
        <f t="shared" si="394"/>
        <v>-0.0878795598270246</v>
      </c>
      <c r="BI1135" s="1">
        <f t="shared" si="395"/>
        <v>0.835995448351632</v>
      </c>
    </row>
    <row r="1136" spans="1:61">
      <c r="A1136" s="1">
        <v>484</v>
      </c>
      <c r="B1136" s="1" t="s">
        <v>95</v>
      </c>
      <c r="C1136" s="1" t="str">
        <f>_xlfn.XLOOKUP(A1136,All!$A:$A,All!$C:$C,"")</f>
        <v>Cu-Ni-Si-Zr</v>
      </c>
      <c r="D1136" s="1">
        <v>0</v>
      </c>
      <c r="E1136" s="1" t="s">
        <v>1344</v>
      </c>
      <c r="F1136" s="1">
        <f t="shared" si="374"/>
        <v>97.5</v>
      </c>
      <c r="G1136" s="1">
        <v>0</v>
      </c>
      <c r="H1136" s="1">
        <v>0</v>
      </c>
      <c r="I1136" s="1">
        <v>0</v>
      </c>
      <c r="J1136" s="1">
        <v>1.87</v>
      </c>
      <c r="K1136" s="1">
        <v>0.47</v>
      </c>
      <c r="L1136" s="1">
        <v>0.16</v>
      </c>
      <c r="M1136" s="1" t="s">
        <v>1345</v>
      </c>
      <c r="N1136" s="1" cm="1">
        <f t="array" ref="N1136">(F1136/$F$4)/SUMPRODUCT($F1136:$L1136/$F$4:$L$4)*100</f>
        <v>96.8227139214776</v>
      </c>
      <c r="O1136" s="1" cm="1">
        <f t="array" ref="O1136">(G1136/$G$4)/SUMPRODUCT($F1136:$L1136/$F$4:$L$4)*100</f>
        <v>0</v>
      </c>
      <c r="P1136" s="1" cm="1">
        <f t="array" ref="P1136">(H1136/$H$4)/SUMPRODUCT($F1136:$L1136/$F$4:$L$4)*100</f>
        <v>0</v>
      </c>
      <c r="Q1136" s="1" cm="1">
        <f t="array" ref="Q1136">(I1136/$I$4)/SUMPRODUCT($F1136:$L1136/$F$4:$L$4)*100</f>
        <v>0</v>
      </c>
      <c r="R1136" s="1" cm="1">
        <f t="array" ref="R1136">(J1136/$J$4)/SUMPRODUCT($F1136:$L1136/$F$4:$L$4)*100</f>
        <v>2.01055590073116</v>
      </c>
      <c r="S1136" s="1" cm="1">
        <f t="array" ref="S1136">(K1136/$K$4)/SUMPRODUCT($F1136:$L1136/$F$4:$L$4)*100</f>
        <v>1.05604952148432</v>
      </c>
      <c r="T1136" s="1" cm="1">
        <f t="array" ref="T1136">(L1136/$L$4)/SUMPRODUCT($F1136:$L1136/$F$4:$L$4)*100</f>
        <v>0.110680656306896</v>
      </c>
      <c r="U1136" s="1">
        <f t="shared" si="375"/>
        <v>100</v>
      </c>
      <c r="V1136" s="1">
        <f t="shared" si="376"/>
        <v>3.97872340425532</v>
      </c>
      <c r="W1136" s="1">
        <f t="shared" si="377"/>
        <v>2.34</v>
      </c>
      <c r="X1136" s="1">
        <f t="shared" si="378"/>
        <v>0.8789</v>
      </c>
      <c r="Y1136" s="1">
        <f t="shared" si="379"/>
        <v>0</v>
      </c>
      <c r="Z1136" s="1">
        <f t="shared" si="380"/>
        <v>0.0683760683760684</v>
      </c>
      <c r="AA1136" s="1">
        <f t="shared" si="381"/>
        <v>0</v>
      </c>
      <c r="AB1136" s="1">
        <f t="shared" si="382"/>
        <v>0.16</v>
      </c>
      <c r="AC1136" s="1">
        <f t="shared" si="383"/>
        <v>0</v>
      </c>
      <c r="AD1136" s="1">
        <f t="shared" si="384"/>
        <v>0</v>
      </c>
      <c r="AE1136" s="1">
        <f t="shared" si="385"/>
        <v>0</v>
      </c>
      <c r="AF1136" s="1">
        <f t="shared" si="386"/>
        <v>0</v>
      </c>
      <c r="AG1136" s="1">
        <f t="shared" si="387"/>
        <v>0</v>
      </c>
      <c r="AH1136" s="7">
        <f t="shared" si="388"/>
        <v>0.0317728607852239</v>
      </c>
      <c r="AI1136" s="7" cm="1">
        <f t="array" ref="AI1136">SQRT(SUMPRODUCT(N1136:T1136/100,(1-($N$4:$T$4/(SUMPRODUCT(N1136:T1136,$N$4:$T$4)/100)))^2))</f>
        <v>0.0165217355047507</v>
      </c>
      <c r="AJ1136" s="7" cm="1">
        <f t="array" ref="AJ1136">SUMPRODUCT(N1136:T1136,$N$3:$T$3)/100</f>
        <v>1.89957017584912</v>
      </c>
      <c r="AK1136" s="7" cm="1">
        <f t="array" ref="AK1136">SUMPRODUCT(N1136:T1136/100,($N$3:$T$3-(SUMPRODUCT(N1136:T1136,$N$3:$T$3)/100))^2)</f>
        <v>0.000361427259441159</v>
      </c>
      <c r="AL1136" s="7" cm="1">
        <f t="array" ref="AL1136">SUMPRODUCT(N1136:T1136/100,($N$2:$T$2-(SUMPRODUCT(N1136:T1136,$N$2:$T$2)/100))^2)</f>
        <v>0.581444855273015</v>
      </c>
      <c r="AM1136" s="7" cm="1">
        <f t="array" ref="AM1136">SUMPRODUCT(N1136:T1136,$N$2:$T$2)/100</f>
        <v>10.8982233285473</v>
      </c>
      <c r="AN1136" s="1" cm="1">
        <f t="array" ref="AN1136">SUMPRODUCT(N1136:T1136,$N$1:$T$1)/100</f>
        <v>1096.39777449905</v>
      </c>
      <c r="AO1136" s="1" cm="1">
        <f t="array" ref="AO1136">-8.314*SUMPRODUCT((N1136:T1136/100)*LN(N1136:T1136/100+0.000000000001))</f>
        <v>1.37513921591785</v>
      </c>
      <c r="AP1136" s="1" cm="1">
        <f t="array" ref="AP1136">SUMPRODUCT((N1136:T1136/100)^2)</f>
        <v>0.937980775694977</v>
      </c>
      <c r="AQ1136" s="1" cm="1">
        <f t="array" ref="AQ1136">1/SUMPRODUCT((N1136:T1136/100)^2)</f>
        <v>1.06611993114579</v>
      </c>
      <c r="AR1136" s="1" t="s">
        <v>50</v>
      </c>
      <c r="AS1136" s="6">
        <f t="shared" si="389"/>
        <v>1</v>
      </c>
      <c r="AT1136" s="1">
        <v>959.85</v>
      </c>
      <c r="AU1136" s="1">
        <v>1</v>
      </c>
      <c r="AV1136" s="1">
        <v>60</v>
      </c>
      <c r="AW1136" s="1">
        <v>474.85</v>
      </c>
      <c r="AX1136" s="1">
        <v>1</v>
      </c>
      <c r="AY1136" s="5">
        <f t="shared" si="390"/>
        <v>284.91</v>
      </c>
      <c r="AZ1136" s="1">
        <f t="shared" si="391"/>
        <v>0.6</v>
      </c>
      <c r="BA1136" s="1">
        <f t="shared" si="392"/>
        <v>474.85</v>
      </c>
      <c r="BB1136" s="1">
        <f t="shared" si="393"/>
        <v>485</v>
      </c>
      <c r="BC1136" s="1" t="s">
        <v>51</v>
      </c>
      <c r="BD1136" s="1">
        <v>211</v>
      </c>
      <c r="BE1136" s="1" t="s">
        <v>52</v>
      </c>
      <c r="BF1136" s="1" t="s">
        <v>52</v>
      </c>
      <c r="BG1136" s="1">
        <v>42</v>
      </c>
      <c r="BH1136" s="1">
        <f t="shared" si="394"/>
        <v>-0.0107140094756338</v>
      </c>
      <c r="BI1136" s="1">
        <f t="shared" si="395"/>
        <v>0.823886993768721</v>
      </c>
    </row>
    <row r="1137" spans="1:61">
      <c r="A1137" s="1">
        <v>480</v>
      </c>
      <c r="B1137" s="1" t="s">
        <v>95</v>
      </c>
      <c r="C1137" s="1" t="str">
        <f>_xlfn.XLOOKUP(A1137,All!$A:$A,All!$C:$C,"")</f>
        <v>Cu-Ni-Si-Zr</v>
      </c>
      <c r="D1137" s="1">
        <v>0</v>
      </c>
      <c r="E1137" s="1" t="s">
        <v>1344</v>
      </c>
      <c r="F1137" s="1">
        <f t="shared" si="374"/>
        <v>97.5</v>
      </c>
      <c r="G1137" s="1">
        <v>0</v>
      </c>
      <c r="H1137" s="1">
        <v>0</v>
      </c>
      <c r="I1137" s="1">
        <v>0</v>
      </c>
      <c r="J1137" s="1">
        <v>1.87</v>
      </c>
      <c r="K1137" s="1">
        <v>0.47</v>
      </c>
      <c r="L1137" s="1">
        <v>0.16</v>
      </c>
      <c r="M1137" s="1" t="s">
        <v>1345</v>
      </c>
      <c r="N1137" s="1" cm="1">
        <f t="array" ref="N1137">(F1137/$F$4)/SUMPRODUCT($F1137:$L1137/$F$4:$L$4)*100</f>
        <v>96.8227139214776</v>
      </c>
      <c r="O1137" s="1" cm="1">
        <f t="array" ref="O1137">(G1137/$G$4)/SUMPRODUCT($F1137:$L1137/$F$4:$L$4)*100</f>
        <v>0</v>
      </c>
      <c r="P1137" s="1" cm="1">
        <f t="array" ref="P1137">(H1137/$H$4)/SUMPRODUCT($F1137:$L1137/$F$4:$L$4)*100</f>
        <v>0</v>
      </c>
      <c r="Q1137" s="1" cm="1">
        <f t="array" ref="Q1137">(I1137/$I$4)/SUMPRODUCT($F1137:$L1137/$F$4:$L$4)*100</f>
        <v>0</v>
      </c>
      <c r="R1137" s="1" cm="1">
        <f t="array" ref="R1137">(J1137/$J$4)/SUMPRODUCT($F1137:$L1137/$F$4:$L$4)*100</f>
        <v>2.01055590073116</v>
      </c>
      <c r="S1137" s="1" cm="1">
        <f t="array" ref="S1137">(K1137/$K$4)/SUMPRODUCT($F1137:$L1137/$F$4:$L$4)*100</f>
        <v>1.05604952148432</v>
      </c>
      <c r="T1137" s="1" cm="1">
        <f t="array" ref="T1137">(L1137/$L$4)/SUMPRODUCT($F1137:$L1137/$F$4:$L$4)*100</f>
        <v>0.110680656306896</v>
      </c>
      <c r="U1137" s="1">
        <f t="shared" si="375"/>
        <v>100</v>
      </c>
      <c r="V1137" s="1">
        <f t="shared" si="376"/>
        <v>3.97872340425532</v>
      </c>
      <c r="W1137" s="1">
        <f t="shared" si="377"/>
        <v>2.34</v>
      </c>
      <c r="X1137" s="1">
        <f t="shared" si="378"/>
        <v>0.8789</v>
      </c>
      <c r="Y1137" s="1">
        <f t="shared" si="379"/>
        <v>0</v>
      </c>
      <c r="Z1137" s="1">
        <f t="shared" si="380"/>
        <v>0.0683760683760684</v>
      </c>
      <c r="AA1137" s="1">
        <f t="shared" si="381"/>
        <v>0</v>
      </c>
      <c r="AB1137" s="1">
        <f t="shared" si="382"/>
        <v>0.16</v>
      </c>
      <c r="AC1137" s="1">
        <f t="shared" si="383"/>
        <v>0</v>
      </c>
      <c r="AD1137" s="1">
        <f t="shared" si="384"/>
        <v>0</v>
      </c>
      <c r="AE1137" s="1">
        <f t="shared" si="385"/>
        <v>0</v>
      </c>
      <c r="AF1137" s="1">
        <f t="shared" si="386"/>
        <v>0</v>
      </c>
      <c r="AG1137" s="1">
        <f t="shared" si="387"/>
        <v>0</v>
      </c>
      <c r="AH1137" s="7">
        <f t="shared" si="388"/>
        <v>0.0317728607852239</v>
      </c>
      <c r="AI1137" s="7" cm="1">
        <f t="array" ref="AI1137">SQRT(SUMPRODUCT(N1137:T1137/100,(1-($N$4:$T$4/(SUMPRODUCT(N1137:T1137,$N$4:$T$4)/100)))^2))</f>
        <v>0.0165217355047507</v>
      </c>
      <c r="AJ1137" s="7" cm="1">
        <f t="array" ref="AJ1137">SUMPRODUCT(N1137:T1137,$N$3:$T$3)/100</f>
        <v>1.89957017584912</v>
      </c>
      <c r="AK1137" s="7" cm="1">
        <f t="array" ref="AK1137">SUMPRODUCT(N1137:T1137/100,($N$3:$T$3-(SUMPRODUCT(N1137:T1137,$N$3:$T$3)/100))^2)</f>
        <v>0.000361427259441159</v>
      </c>
      <c r="AL1137" s="7" cm="1">
        <f t="array" ref="AL1137">SUMPRODUCT(N1137:T1137/100,($N$2:$T$2-(SUMPRODUCT(N1137:T1137,$N$2:$T$2)/100))^2)</f>
        <v>0.581444855273015</v>
      </c>
      <c r="AM1137" s="7" cm="1">
        <f t="array" ref="AM1137">SUMPRODUCT(N1137:T1137,$N$2:$T$2)/100</f>
        <v>10.8982233285473</v>
      </c>
      <c r="AN1137" s="1" cm="1">
        <f t="array" ref="AN1137">SUMPRODUCT(N1137:T1137,$N$1:$T$1)/100</f>
        <v>1096.39777449905</v>
      </c>
      <c r="AO1137" s="1" cm="1">
        <f t="array" ref="AO1137">-8.314*SUMPRODUCT((N1137:T1137/100)*LN(N1137:T1137/100+0.000000000001))</f>
        <v>1.37513921591785</v>
      </c>
      <c r="AP1137" s="1" cm="1">
        <f t="array" ref="AP1137">SUMPRODUCT((N1137:T1137/100)^2)</f>
        <v>0.937980775694977</v>
      </c>
      <c r="AQ1137" s="1" cm="1">
        <f t="array" ref="AQ1137">1/SUMPRODUCT((N1137:T1137/100)^2)</f>
        <v>1.06611993114579</v>
      </c>
      <c r="AR1137" s="1" t="s">
        <v>50</v>
      </c>
      <c r="AS1137" s="6">
        <f t="shared" si="389"/>
        <v>1</v>
      </c>
      <c r="AT1137" s="1">
        <v>959.85</v>
      </c>
      <c r="AU1137" s="1">
        <v>1</v>
      </c>
      <c r="AV1137" s="1">
        <v>60</v>
      </c>
      <c r="AW1137" s="1">
        <v>449.85</v>
      </c>
      <c r="AX1137" s="1">
        <v>1</v>
      </c>
      <c r="AY1137" s="5">
        <f t="shared" si="390"/>
        <v>269.91</v>
      </c>
      <c r="AZ1137" s="1">
        <f t="shared" si="391"/>
        <v>0.6</v>
      </c>
      <c r="BA1137" s="1">
        <f t="shared" si="392"/>
        <v>449.85</v>
      </c>
      <c r="BB1137" s="1">
        <f t="shared" si="393"/>
        <v>510</v>
      </c>
      <c r="BC1137" s="1" t="s">
        <v>51</v>
      </c>
      <c r="BD1137" s="1">
        <v>217</v>
      </c>
      <c r="BE1137" s="1" t="s">
        <v>52</v>
      </c>
      <c r="BF1137" s="1" t="s">
        <v>52</v>
      </c>
      <c r="BG1137" s="1">
        <v>41</v>
      </c>
      <c r="BH1137" s="1">
        <f t="shared" si="394"/>
        <v>0.0664515408757569</v>
      </c>
      <c r="BI1137" s="1">
        <f t="shared" si="395"/>
        <v>0.821675056584442</v>
      </c>
    </row>
    <row r="1138" spans="1:61">
      <c r="A1138" s="1">
        <v>467</v>
      </c>
      <c r="B1138" s="1" t="s">
        <v>95</v>
      </c>
      <c r="C1138" s="1" t="str">
        <f>_xlfn.XLOOKUP(A1138,All!$A:$A,All!$C:$C,"")</f>
        <v>Cu-Ni-Si-Zr</v>
      </c>
      <c r="D1138" s="1">
        <v>0</v>
      </c>
      <c r="E1138" s="1" t="s">
        <v>1344</v>
      </c>
      <c r="F1138" s="1">
        <f t="shared" si="374"/>
        <v>97.5</v>
      </c>
      <c r="G1138" s="1">
        <v>0</v>
      </c>
      <c r="H1138" s="1">
        <v>0</v>
      </c>
      <c r="I1138" s="1">
        <v>0</v>
      </c>
      <c r="J1138" s="1">
        <v>1.87</v>
      </c>
      <c r="K1138" s="1">
        <v>0.47</v>
      </c>
      <c r="L1138" s="1">
        <v>0.16</v>
      </c>
      <c r="M1138" s="1" t="s">
        <v>1345</v>
      </c>
      <c r="N1138" s="1" cm="1">
        <f t="array" ref="N1138">(F1138/$F$4)/SUMPRODUCT($F1138:$L1138/$F$4:$L$4)*100</f>
        <v>96.8227139214776</v>
      </c>
      <c r="O1138" s="1" cm="1">
        <f t="array" ref="O1138">(G1138/$G$4)/SUMPRODUCT($F1138:$L1138/$F$4:$L$4)*100</f>
        <v>0</v>
      </c>
      <c r="P1138" s="1" cm="1">
        <f t="array" ref="P1138">(H1138/$H$4)/SUMPRODUCT($F1138:$L1138/$F$4:$L$4)*100</f>
        <v>0</v>
      </c>
      <c r="Q1138" s="1" cm="1">
        <f t="array" ref="Q1138">(I1138/$I$4)/SUMPRODUCT($F1138:$L1138/$F$4:$L$4)*100</f>
        <v>0</v>
      </c>
      <c r="R1138" s="1" cm="1">
        <f t="array" ref="R1138">(J1138/$J$4)/SUMPRODUCT($F1138:$L1138/$F$4:$L$4)*100</f>
        <v>2.01055590073116</v>
      </c>
      <c r="S1138" s="1" cm="1">
        <f t="array" ref="S1138">(K1138/$K$4)/SUMPRODUCT($F1138:$L1138/$F$4:$L$4)*100</f>
        <v>1.05604952148432</v>
      </c>
      <c r="T1138" s="1" cm="1">
        <f t="array" ref="T1138">(L1138/$L$4)/SUMPRODUCT($F1138:$L1138/$F$4:$L$4)*100</f>
        <v>0.110680656306896</v>
      </c>
      <c r="U1138" s="1">
        <f t="shared" si="375"/>
        <v>100</v>
      </c>
      <c r="V1138" s="1">
        <f t="shared" si="376"/>
        <v>3.97872340425532</v>
      </c>
      <c r="W1138" s="1">
        <f t="shared" si="377"/>
        <v>2.34</v>
      </c>
      <c r="X1138" s="1">
        <f t="shared" si="378"/>
        <v>0.8789</v>
      </c>
      <c r="Y1138" s="1">
        <f t="shared" si="379"/>
        <v>0</v>
      </c>
      <c r="Z1138" s="1">
        <f t="shared" si="380"/>
        <v>0.0683760683760684</v>
      </c>
      <c r="AA1138" s="1">
        <f t="shared" si="381"/>
        <v>0</v>
      </c>
      <c r="AB1138" s="1">
        <f t="shared" si="382"/>
        <v>0.16</v>
      </c>
      <c r="AC1138" s="1">
        <f t="shared" si="383"/>
        <v>0</v>
      </c>
      <c r="AD1138" s="1">
        <f t="shared" si="384"/>
        <v>0</v>
      </c>
      <c r="AE1138" s="1">
        <f t="shared" si="385"/>
        <v>0</v>
      </c>
      <c r="AF1138" s="1">
        <f t="shared" si="386"/>
        <v>0</v>
      </c>
      <c r="AG1138" s="1">
        <f t="shared" si="387"/>
        <v>0</v>
      </c>
      <c r="AH1138" s="7">
        <f t="shared" si="388"/>
        <v>0.0317728607852239</v>
      </c>
      <c r="AI1138" s="7" cm="1">
        <f t="array" ref="AI1138">SQRT(SUMPRODUCT(N1138:T1138/100,(1-($N$4:$T$4/(SUMPRODUCT(N1138:T1138,$N$4:$T$4)/100)))^2))</f>
        <v>0.0165217355047507</v>
      </c>
      <c r="AJ1138" s="7" cm="1">
        <f t="array" ref="AJ1138">SUMPRODUCT(N1138:T1138,$N$3:$T$3)/100</f>
        <v>1.89957017584912</v>
      </c>
      <c r="AK1138" s="7" cm="1">
        <f t="array" ref="AK1138">SUMPRODUCT(N1138:T1138/100,($N$3:$T$3-(SUMPRODUCT(N1138:T1138,$N$3:$T$3)/100))^2)</f>
        <v>0.000361427259441159</v>
      </c>
      <c r="AL1138" s="7" cm="1">
        <f t="array" ref="AL1138">SUMPRODUCT(N1138:T1138/100,($N$2:$T$2-(SUMPRODUCT(N1138:T1138,$N$2:$T$2)/100))^2)</f>
        <v>0.581444855273015</v>
      </c>
      <c r="AM1138" s="7" cm="1">
        <f t="array" ref="AM1138">SUMPRODUCT(N1138:T1138,$N$2:$T$2)/100</f>
        <v>10.8982233285473</v>
      </c>
      <c r="AN1138" s="1" cm="1">
        <f t="array" ref="AN1138">SUMPRODUCT(N1138:T1138,$N$1:$T$1)/100</f>
        <v>1096.39777449905</v>
      </c>
      <c r="AO1138" s="1" cm="1">
        <f t="array" ref="AO1138">-8.314*SUMPRODUCT((N1138:T1138/100)*LN(N1138:T1138/100+0.000000000001))</f>
        <v>1.37513921591785</v>
      </c>
      <c r="AP1138" s="1" cm="1">
        <f t="array" ref="AP1138">SUMPRODUCT((N1138:T1138/100)^2)</f>
        <v>0.937980775694977</v>
      </c>
      <c r="AQ1138" s="1" cm="1">
        <f t="array" ref="AQ1138">1/SUMPRODUCT((N1138:T1138/100)^2)</f>
        <v>1.06611993114579</v>
      </c>
      <c r="AR1138" s="1" t="s">
        <v>50</v>
      </c>
      <c r="AS1138" s="6">
        <f t="shared" si="389"/>
        <v>1</v>
      </c>
      <c r="AT1138" s="1">
        <v>959.85</v>
      </c>
      <c r="AU1138" s="1">
        <v>1</v>
      </c>
      <c r="AV1138" s="1">
        <v>60</v>
      </c>
      <c r="AW1138" s="1">
        <v>449.85</v>
      </c>
      <c r="AX1138" s="1">
        <v>0.5</v>
      </c>
      <c r="AY1138" s="5">
        <f t="shared" si="390"/>
        <v>269.91</v>
      </c>
      <c r="AZ1138" s="1">
        <f t="shared" si="391"/>
        <v>0.3</v>
      </c>
      <c r="BA1138" s="1">
        <f t="shared" si="392"/>
        <v>224.925</v>
      </c>
      <c r="BB1138" s="1">
        <f t="shared" si="393"/>
        <v>510</v>
      </c>
      <c r="BC1138" s="1" t="s">
        <v>51</v>
      </c>
      <c r="BD1138" s="1">
        <v>216</v>
      </c>
      <c r="BE1138" s="1" t="s">
        <v>52</v>
      </c>
      <c r="BF1138" s="1" t="s">
        <v>52</v>
      </c>
      <c r="BG1138" s="1">
        <v>39</v>
      </c>
      <c r="BH1138" s="1">
        <f t="shared" si="394"/>
        <v>0.0535906158171918</v>
      </c>
      <c r="BI1138" s="1">
        <f t="shared" si="395"/>
        <v>0.84311310408725</v>
      </c>
    </row>
    <row r="1139" spans="1:61">
      <c r="A1139" s="1">
        <v>460</v>
      </c>
      <c r="B1139" s="1" t="s">
        <v>95</v>
      </c>
      <c r="C1139" s="1" t="str">
        <f>_xlfn.XLOOKUP(A1139,All!$A:$A,All!$C:$C,"")</f>
        <v>Cu-Ni-Si-Zr</v>
      </c>
      <c r="D1139" s="1">
        <v>0</v>
      </c>
      <c r="E1139" s="1" t="s">
        <v>1344</v>
      </c>
      <c r="F1139" s="1">
        <f t="shared" si="374"/>
        <v>97.5</v>
      </c>
      <c r="G1139" s="1">
        <v>0</v>
      </c>
      <c r="H1139" s="1">
        <v>0</v>
      </c>
      <c r="I1139" s="1">
        <v>0</v>
      </c>
      <c r="J1139" s="1">
        <v>1.87</v>
      </c>
      <c r="K1139" s="1">
        <v>0.47</v>
      </c>
      <c r="L1139" s="1">
        <v>0.16</v>
      </c>
      <c r="M1139" s="1" t="s">
        <v>1345</v>
      </c>
      <c r="N1139" s="1" cm="1">
        <f t="array" ref="N1139">(F1139/$F$4)/SUMPRODUCT($F1139:$L1139/$F$4:$L$4)*100</f>
        <v>96.8227139214776</v>
      </c>
      <c r="O1139" s="1" cm="1">
        <f t="array" ref="O1139">(G1139/$G$4)/SUMPRODUCT($F1139:$L1139/$F$4:$L$4)*100</f>
        <v>0</v>
      </c>
      <c r="P1139" s="1" cm="1">
        <f t="array" ref="P1139">(H1139/$H$4)/SUMPRODUCT($F1139:$L1139/$F$4:$L$4)*100</f>
        <v>0</v>
      </c>
      <c r="Q1139" s="1" cm="1">
        <f t="array" ref="Q1139">(I1139/$I$4)/SUMPRODUCT($F1139:$L1139/$F$4:$L$4)*100</f>
        <v>0</v>
      </c>
      <c r="R1139" s="1" cm="1">
        <f t="array" ref="R1139">(J1139/$J$4)/SUMPRODUCT($F1139:$L1139/$F$4:$L$4)*100</f>
        <v>2.01055590073116</v>
      </c>
      <c r="S1139" s="1" cm="1">
        <f t="array" ref="S1139">(K1139/$K$4)/SUMPRODUCT($F1139:$L1139/$F$4:$L$4)*100</f>
        <v>1.05604952148432</v>
      </c>
      <c r="T1139" s="1" cm="1">
        <f t="array" ref="T1139">(L1139/$L$4)/SUMPRODUCT($F1139:$L1139/$F$4:$L$4)*100</f>
        <v>0.110680656306896</v>
      </c>
      <c r="U1139" s="1">
        <f t="shared" si="375"/>
        <v>100</v>
      </c>
      <c r="V1139" s="1">
        <f t="shared" si="376"/>
        <v>3.97872340425532</v>
      </c>
      <c r="W1139" s="1">
        <f t="shared" si="377"/>
        <v>2.34</v>
      </c>
      <c r="X1139" s="1">
        <f t="shared" si="378"/>
        <v>0.8789</v>
      </c>
      <c r="Y1139" s="1">
        <f t="shared" si="379"/>
        <v>0</v>
      </c>
      <c r="Z1139" s="1">
        <f t="shared" si="380"/>
        <v>0.0683760683760684</v>
      </c>
      <c r="AA1139" s="1">
        <f t="shared" si="381"/>
        <v>0</v>
      </c>
      <c r="AB1139" s="1">
        <f t="shared" si="382"/>
        <v>0.16</v>
      </c>
      <c r="AC1139" s="1">
        <f t="shared" si="383"/>
        <v>0</v>
      </c>
      <c r="AD1139" s="1">
        <f t="shared" si="384"/>
        <v>0</v>
      </c>
      <c r="AE1139" s="1">
        <f t="shared" si="385"/>
        <v>0</v>
      </c>
      <c r="AF1139" s="1">
        <f t="shared" si="386"/>
        <v>0</v>
      </c>
      <c r="AG1139" s="1">
        <f t="shared" si="387"/>
        <v>0</v>
      </c>
      <c r="AH1139" s="7">
        <f t="shared" si="388"/>
        <v>0.0317728607852239</v>
      </c>
      <c r="AI1139" s="7" cm="1">
        <f t="array" ref="AI1139">SQRT(SUMPRODUCT(N1139:T1139/100,(1-($N$4:$T$4/(SUMPRODUCT(N1139:T1139,$N$4:$T$4)/100)))^2))</f>
        <v>0.0165217355047507</v>
      </c>
      <c r="AJ1139" s="7" cm="1">
        <f t="array" ref="AJ1139">SUMPRODUCT(N1139:T1139,$N$3:$T$3)/100</f>
        <v>1.89957017584912</v>
      </c>
      <c r="AK1139" s="7" cm="1">
        <f t="array" ref="AK1139">SUMPRODUCT(N1139:T1139/100,($N$3:$T$3-(SUMPRODUCT(N1139:T1139,$N$3:$T$3)/100))^2)</f>
        <v>0.00036142725944116</v>
      </c>
      <c r="AL1139" s="7" cm="1">
        <f t="array" ref="AL1139">SUMPRODUCT(N1139:T1139/100,($N$2:$T$2-(SUMPRODUCT(N1139:T1139,$N$2:$T$2)/100))^2)</f>
        <v>0.581444855273017</v>
      </c>
      <c r="AM1139" s="7" cm="1">
        <f t="array" ref="AM1139">SUMPRODUCT(N1139:T1139,$N$2:$T$2)/100</f>
        <v>10.8982233285473</v>
      </c>
      <c r="AN1139" s="1" cm="1">
        <f t="array" ref="AN1139">SUMPRODUCT(N1139:T1139,$N$1:$T$1)/100</f>
        <v>1096.39777449905</v>
      </c>
      <c r="AO1139" s="1" cm="1">
        <f t="array" ref="AO1139">-8.314*SUMPRODUCT((N1139:T1139/100)*LN(N1139:T1139/100+0.000000000001))</f>
        <v>1.37513921591785</v>
      </c>
      <c r="AP1139" s="1" cm="1">
        <f t="array" ref="AP1139">SUMPRODUCT((N1139:T1139/100)^2)</f>
        <v>0.937980775694976</v>
      </c>
      <c r="AQ1139" s="1" cm="1">
        <f t="array" ref="AQ1139">1/SUMPRODUCT((N1139:T1139/100)^2)</f>
        <v>1.06611993114579</v>
      </c>
      <c r="AR1139" s="1" t="s">
        <v>50</v>
      </c>
      <c r="AS1139" s="6">
        <f t="shared" si="389"/>
        <v>1</v>
      </c>
      <c r="AT1139" s="1">
        <v>959.85</v>
      </c>
      <c r="AU1139" s="1">
        <v>1</v>
      </c>
      <c r="AV1139" s="1">
        <v>60</v>
      </c>
      <c r="AW1139" s="1">
        <v>499.85</v>
      </c>
      <c r="AX1139" s="1">
        <v>0.167</v>
      </c>
      <c r="AY1139" s="5">
        <f t="shared" si="390"/>
        <v>299.91</v>
      </c>
      <c r="AZ1139" s="1">
        <f t="shared" si="391"/>
        <v>0.1002</v>
      </c>
      <c r="BA1139" s="1">
        <f t="shared" si="392"/>
        <v>83.47495</v>
      </c>
      <c r="BB1139" s="1">
        <f t="shared" si="393"/>
        <v>460</v>
      </c>
      <c r="BC1139" s="1" t="s">
        <v>51</v>
      </c>
      <c r="BD1139" s="1">
        <v>204</v>
      </c>
      <c r="BE1139" s="1" t="s">
        <v>52</v>
      </c>
      <c r="BF1139" s="1" t="s">
        <v>52</v>
      </c>
      <c r="BG1139" s="1">
        <v>37</v>
      </c>
      <c r="BH1139" s="1">
        <f t="shared" si="394"/>
        <v>-0.10074048488559</v>
      </c>
      <c r="BI1139" s="1">
        <f t="shared" si="395"/>
        <v>0.885627051544251</v>
      </c>
    </row>
    <row r="1140" spans="1:61">
      <c r="A1140" s="1">
        <v>483</v>
      </c>
      <c r="B1140" s="1" t="s">
        <v>95</v>
      </c>
      <c r="C1140" s="1" t="str">
        <f>_xlfn.XLOOKUP(A1140,All!$A:$A,All!$C:$C,"")</f>
        <v>Cu-Ni-Si-Zr</v>
      </c>
      <c r="D1140" s="1">
        <v>0</v>
      </c>
      <c r="E1140" s="1" t="s">
        <v>1344</v>
      </c>
      <c r="F1140" s="1">
        <f t="shared" si="374"/>
        <v>97.5</v>
      </c>
      <c r="G1140" s="1">
        <v>0</v>
      </c>
      <c r="H1140" s="1">
        <v>0</v>
      </c>
      <c r="I1140" s="1">
        <v>0</v>
      </c>
      <c r="J1140" s="1">
        <v>1.87</v>
      </c>
      <c r="K1140" s="1">
        <v>0.47</v>
      </c>
      <c r="L1140" s="1">
        <v>0.16</v>
      </c>
      <c r="M1140" s="1" t="s">
        <v>1345</v>
      </c>
      <c r="N1140" s="1" cm="1">
        <f t="array" ref="N1140">(F1140/$F$4)/SUMPRODUCT($F1140:$L1140/$F$4:$L$4)*100</f>
        <v>96.8227139214776</v>
      </c>
      <c r="O1140" s="1" cm="1">
        <f t="array" ref="O1140">(G1140/$G$4)/SUMPRODUCT($F1140:$L1140/$F$4:$L$4)*100</f>
        <v>0</v>
      </c>
      <c r="P1140" s="1" cm="1">
        <f t="array" ref="P1140">(H1140/$H$4)/SUMPRODUCT($F1140:$L1140/$F$4:$L$4)*100</f>
        <v>0</v>
      </c>
      <c r="Q1140" s="1" cm="1">
        <f t="array" ref="Q1140">(I1140/$I$4)/SUMPRODUCT($F1140:$L1140/$F$4:$L$4)*100</f>
        <v>0</v>
      </c>
      <c r="R1140" s="1" cm="1">
        <f t="array" ref="R1140">(J1140/$J$4)/SUMPRODUCT($F1140:$L1140/$F$4:$L$4)*100</f>
        <v>2.01055590073116</v>
      </c>
      <c r="S1140" s="1" cm="1">
        <f t="array" ref="S1140">(K1140/$K$4)/SUMPRODUCT($F1140:$L1140/$F$4:$L$4)*100</f>
        <v>1.05604952148432</v>
      </c>
      <c r="T1140" s="1" cm="1">
        <f t="array" ref="T1140">(L1140/$L$4)/SUMPRODUCT($F1140:$L1140/$F$4:$L$4)*100</f>
        <v>0.110680656306896</v>
      </c>
      <c r="U1140" s="1">
        <f t="shared" si="375"/>
        <v>100</v>
      </c>
      <c r="V1140" s="1">
        <f t="shared" si="376"/>
        <v>3.97872340425532</v>
      </c>
      <c r="W1140" s="1">
        <f t="shared" si="377"/>
        <v>2.34</v>
      </c>
      <c r="X1140" s="1">
        <f t="shared" si="378"/>
        <v>0.8789</v>
      </c>
      <c r="Y1140" s="1">
        <f t="shared" si="379"/>
        <v>0</v>
      </c>
      <c r="Z1140" s="1">
        <f t="shared" si="380"/>
        <v>0.0683760683760684</v>
      </c>
      <c r="AA1140" s="1">
        <f t="shared" si="381"/>
        <v>0</v>
      </c>
      <c r="AB1140" s="1">
        <f t="shared" si="382"/>
        <v>0.16</v>
      </c>
      <c r="AC1140" s="1">
        <f t="shared" si="383"/>
        <v>0</v>
      </c>
      <c r="AD1140" s="1">
        <f t="shared" si="384"/>
        <v>0</v>
      </c>
      <c r="AE1140" s="1">
        <f t="shared" si="385"/>
        <v>0</v>
      </c>
      <c r="AF1140" s="1">
        <f t="shared" si="386"/>
        <v>0</v>
      </c>
      <c r="AG1140" s="1">
        <f t="shared" si="387"/>
        <v>0</v>
      </c>
      <c r="AH1140" s="7">
        <f t="shared" si="388"/>
        <v>0.0317728607852239</v>
      </c>
      <c r="AI1140" s="7" cm="1">
        <f t="array" ref="AI1140">SQRT(SUMPRODUCT(N1140:T1140/100,(1-($N$4:$T$4/(SUMPRODUCT(N1140:T1140,$N$4:$T$4)/100)))^2))</f>
        <v>0.0165217355047507</v>
      </c>
      <c r="AJ1140" s="7" cm="1">
        <f t="array" ref="AJ1140">SUMPRODUCT(N1140:T1140,$N$3:$T$3)/100</f>
        <v>1.89957017584912</v>
      </c>
      <c r="AK1140" s="7" cm="1">
        <f t="array" ref="AK1140">SUMPRODUCT(N1140:T1140/100,($N$3:$T$3-(SUMPRODUCT(N1140:T1140,$N$3:$T$3)/100))^2)</f>
        <v>0.000361427259441159</v>
      </c>
      <c r="AL1140" s="7" cm="1">
        <f t="array" ref="AL1140">SUMPRODUCT(N1140:T1140/100,($N$2:$T$2-(SUMPRODUCT(N1140:T1140,$N$2:$T$2)/100))^2)</f>
        <v>0.581444855273015</v>
      </c>
      <c r="AM1140" s="7" cm="1">
        <f t="array" ref="AM1140">SUMPRODUCT(N1140:T1140,$N$2:$T$2)/100</f>
        <v>10.8982233285473</v>
      </c>
      <c r="AN1140" s="1" cm="1">
        <f t="array" ref="AN1140">SUMPRODUCT(N1140:T1140,$N$1:$T$1)/100</f>
        <v>1096.39777449905</v>
      </c>
      <c r="AO1140" s="1" cm="1">
        <f t="array" ref="AO1140">-8.314*SUMPRODUCT((N1140:T1140/100)*LN(N1140:T1140/100+0.000000000001))</f>
        <v>1.37513921591785</v>
      </c>
      <c r="AP1140" s="1" cm="1">
        <f t="array" ref="AP1140">SUMPRODUCT((N1140:T1140/100)^2)</f>
        <v>0.937980775694977</v>
      </c>
      <c r="AQ1140" s="1" cm="1">
        <f t="array" ref="AQ1140">1/SUMPRODUCT((N1140:T1140/100)^2)</f>
        <v>1.06611993114579</v>
      </c>
      <c r="AR1140" s="1" t="s">
        <v>50</v>
      </c>
      <c r="AS1140" s="6">
        <f t="shared" si="389"/>
        <v>1</v>
      </c>
      <c r="AT1140" s="1">
        <v>959.85</v>
      </c>
      <c r="AU1140" s="1">
        <v>1</v>
      </c>
      <c r="AV1140" s="1">
        <v>60</v>
      </c>
      <c r="AW1140" s="1">
        <v>424.85</v>
      </c>
      <c r="AX1140" s="1">
        <v>1</v>
      </c>
      <c r="AY1140" s="5">
        <f t="shared" si="390"/>
        <v>254.91</v>
      </c>
      <c r="AZ1140" s="1">
        <f t="shared" si="391"/>
        <v>0.6</v>
      </c>
      <c r="BA1140" s="1">
        <f t="shared" si="392"/>
        <v>424.85</v>
      </c>
      <c r="BB1140" s="1">
        <f t="shared" si="393"/>
        <v>535</v>
      </c>
      <c r="BC1140" s="1" t="s">
        <v>51</v>
      </c>
      <c r="BD1140" s="1">
        <v>208</v>
      </c>
      <c r="BE1140" s="1" t="s">
        <v>52</v>
      </c>
      <c r="BF1140" s="1" t="s">
        <v>52</v>
      </c>
      <c r="BG1140" s="1">
        <v>37</v>
      </c>
      <c r="BH1140" s="1">
        <f t="shared" si="394"/>
        <v>-0.0492967846513292</v>
      </c>
      <c r="BI1140" s="1">
        <f t="shared" si="395"/>
        <v>0.877943989627788</v>
      </c>
    </row>
    <row r="1141" spans="1:61">
      <c r="A1141" s="1">
        <v>482</v>
      </c>
      <c r="B1141" s="1" t="s">
        <v>95</v>
      </c>
      <c r="C1141" s="1" t="str">
        <f>_xlfn.XLOOKUP(A1141,All!$A:$A,All!$C:$C,"")</f>
        <v>Cu-Ni-Si-Zr</v>
      </c>
      <c r="D1141" s="1">
        <v>0</v>
      </c>
      <c r="E1141" s="1" t="s">
        <v>1344</v>
      </c>
      <c r="F1141" s="1">
        <f t="shared" si="374"/>
        <v>97.5</v>
      </c>
      <c r="G1141" s="1">
        <v>0</v>
      </c>
      <c r="H1141" s="1">
        <v>0</v>
      </c>
      <c r="I1141" s="1">
        <v>0</v>
      </c>
      <c r="J1141" s="1">
        <v>1.87</v>
      </c>
      <c r="K1141" s="1">
        <v>0.47</v>
      </c>
      <c r="L1141" s="1">
        <v>0.16</v>
      </c>
      <c r="M1141" s="1" t="s">
        <v>1345</v>
      </c>
      <c r="N1141" s="1" cm="1">
        <f t="array" ref="N1141">(F1141/$F$4)/SUMPRODUCT($F1141:$L1141/$F$4:$L$4)*100</f>
        <v>96.8227139214776</v>
      </c>
      <c r="O1141" s="1" cm="1">
        <f t="array" ref="O1141">(G1141/$G$4)/SUMPRODUCT($F1141:$L1141/$F$4:$L$4)*100</f>
        <v>0</v>
      </c>
      <c r="P1141" s="1" cm="1">
        <f t="array" ref="P1141">(H1141/$H$4)/SUMPRODUCT($F1141:$L1141/$F$4:$L$4)*100</f>
        <v>0</v>
      </c>
      <c r="Q1141" s="1" cm="1">
        <f t="array" ref="Q1141">(I1141/$I$4)/SUMPRODUCT($F1141:$L1141/$F$4:$L$4)*100</f>
        <v>0</v>
      </c>
      <c r="R1141" s="1" cm="1">
        <f t="array" ref="R1141">(J1141/$J$4)/SUMPRODUCT($F1141:$L1141/$F$4:$L$4)*100</f>
        <v>2.01055590073116</v>
      </c>
      <c r="S1141" s="1" cm="1">
        <f t="array" ref="S1141">(K1141/$K$4)/SUMPRODUCT($F1141:$L1141/$F$4:$L$4)*100</f>
        <v>1.05604952148432</v>
      </c>
      <c r="T1141" s="1" cm="1">
        <f t="array" ref="T1141">(L1141/$L$4)/SUMPRODUCT($F1141:$L1141/$F$4:$L$4)*100</f>
        <v>0.110680656306896</v>
      </c>
      <c r="U1141" s="1">
        <f t="shared" si="375"/>
        <v>100</v>
      </c>
      <c r="V1141" s="1">
        <f t="shared" si="376"/>
        <v>3.97872340425532</v>
      </c>
      <c r="W1141" s="1">
        <f t="shared" si="377"/>
        <v>2.34</v>
      </c>
      <c r="X1141" s="1">
        <f t="shared" si="378"/>
        <v>0.8789</v>
      </c>
      <c r="Y1141" s="1">
        <f t="shared" si="379"/>
        <v>0</v>
      </c>
      <c r="Z1141" s="1">
        <f t="shared" si="380"/>
        <v>0.0683760683760684</v>
      </c>
      <c r="AA1141" s="1">
        <f t="shared" si="381"/>
        <v>0</v>
      </c>
      <c r="AB1141" s="1">
        <f t="shared" si="382"/>
        <v>0.16</v>
      </c>
      <c r="AC1141" s="1">
        <f t="shared" si="383"/>
        <v>0</v>
      </c>
      <c r="AD1141" s="1">
        <f t="shared" si="384"/>
        <v>0</v>
      </c>
      <c r="AE1141" s="1">
        <f t="shared" si="385"/>
        <v>0</v>
      </c>
      <c r="AF1141" s="1">
        <f t="shared" si="386"/>
        <v>0</v>
      </c>
      <c r="AG1141" s="1">
        <f t="shared" si="387"/>
        <v>0</v>
      </c>
      <c r="AH1141" s="7">
        <f t="shared" si="388"/>
        <v>0.0317728607852239</v>
      </c>
      <c r="AI1141" s="7" cm="1">
        <f t="array" ref="AI1141">SQRT(SUMPRODUCT(N1141:T1141/100,(1-($N$4:$T$4/(SUMPRODUCT(N1141:T1141,$N$4:$T$4)/100)))^2))</f>
        <v>0.0165217355047507</v>
      </c>
      <c r="AJ1141" s="7" cm="1">
        <f t="array" ref="AJ1141">SUMPRODUCT(N1141:T1141,$N$3:$T$3)/100</f>
        <v>1.89957017584912</v>
      </c>
      <c r="AK1141" s="7" cm="1">
        <f t="array" ref="AK1141">SUMPRODUCT(N1141:T1141/100,($N$3:$T$3-(SUMPRODUCT(N1141:T1141,$N$3:$T$3)/100))^2)</f>
        <v>0.000361427259441159</v>
      </c>
      <c r="AL1141" s="7" cm="1">
        <f t="array" ref="AL1141">SUMPRODUCT(N1141:T1141/100,($N$2:$T$2-(SUMPRODUCT(N1141:T1141,$N$2:$T$2)/100))^2)</f>
        <v>0.581444855273015</v>
      </c>
      <c r="AM1141" s="7" cm="1">
        <f t="array" ref="AM1141">SUMPRODUCT(N1141:T1141,$N$2:$T$2)/100</f>
        <v>10.8982233285473</v>
      </c>
      <c r="AN1141" s="1" cm="1">
        <f t="array" ref="AN1141">SUMPRODUCT(N1141:T1141,$N$1:$T$1)/100</f>
        <v>1096.39777449905</v>
      </c>
      <c r="AO1141" s="1" cm="1">
        <f t="array" ref="AO1141">-8.314*SUMPRODUCT((N1141:T1141/100)*LN(N1141:T1141/100+0.000000000001))</f>
        <v>1.37513921591785</v>
      </c>
      <c r="AP1141" s="1" cm="1">
        <f t="array" ref="AP1141">SUMPRODUCT((N1141:T1141/100)^2)</f>
        <v>0.937980775694977</v>
      </c>
      <c r="AQ1141" s="1" cm="1">
        <f t="array" ref="AQ1141">1/SUMPRODUCT((N1141:T1141/100)^2)</f>
        <v>1.06611993114579</v>
      </c>
      <c r="AR1141" s="1" t="s">
        <v>50</v>
      </c>
      <c r="AS1141" s="6">
        <f t="shared" si="389"/>
        <v>1</v>
      </c>
      <c r="AT1141" s="1">
        <v>959.85</v>
      </c>
      <c r="AU1141" s="1">
        <v>1</v>
      </c>
      <c r="AV1141" s="1">
        <v>60</v>
      </c>
      <c r="AW1141" s="1">
        <v>399.85</v>
      </c>
      <c r="AX1141" s="1">
        <v>1</v>
      </c>
      <c r="AY1141" s="5">
        <f t="shared" si="390"/>
        <v>239.91</v>
      </c>
      <c r="AZ1141" s="1">
        <f t="shared" si="391"/>
        <v>0.6</v>
      </c>
      <c r="BA1141" s="1">
        <f t="shared" si="392"/>
        <v>399.85</v>
      </c>
      <c r="BB1141" s="1">
        <f t="shared" si="393"/>
        <v>560</v>
      </c>
      <c r="BC1141" s="1" t="s">
        <v>51</v>
      </c>
      <c r="BD1141" s="1">
        <v>206</v>
      </c>
      <c r="BE1141" s="1" t="s">
        <v>52</v>
      </c>
      <c r="BF1141" s="1" t="s">
        <v>52</v>
      </c>
      <c r="BG1141" s="1">
        <v>33</v>
      </c>
      <c r="BH1141" s="1">
        <f t="shared" si="394"/>
        <v>-0.0750186347684595</v>
      </c>
      <c r="BI1141" s="1">
        <f t="shared" si="395"/>
        <v>0.921288675620535</v>
      </c>
    </row>
    <row r="1142" spans="1:61">
      <c r="A1142" s="1">
        <v>459</v>
      </c>
      <c r="B1142" s="1" t="s">
        <v>95</v>
      </c>
      <c r="C1142" s="1" t="str">
        <f>_xlfn.XLOOKUP(A1142,All!$A:$A,All!$C:$C,"")</f>
        <v>Cu-Ni-Si-Zr</v>
      </c>
      <c r="D1142" s="1">
        <v>0</v>
      </c>
      <c r="E1142" s="1" t="s">
        <v>1344</v>
      </c>
      <c r="F1142" s="1">
        <f t="shared" si="374"/>
        <v>97.5</v>
      </c>
      <c r="G1142" s="1">
        <v>0</v>
      </c>
      <c r="H1142" s="1">
        <v>0</v>
      </c>
      <c r="I1142" s="1">
        <v>0</v>
      </c>
      <c r="J1142" s="1">
        <v>1.87</v>
      </c>
      <c r="K1142" s="1">
        <v>0.47</v>
      </c>
      <c r="L1142" s="1">
        <v>0.16</v>
      </c>
      <c r="M1142" s="1" t="s">
        <v>1345</v>
      </c>
      <c r="N1142" s="1" cm="1">
        <f t="array" ref="N1142">(F1142/$F$4)/SUMPRODUCT($F1142:$L1142/$F$4:$L$4)*100</f>
        <v>96.8227139214776</v>
      </c>
      <c r="O1142" s="1" cm="1">
        <f t="array" ref="O1142">(G1142/$G$4)/SUMPRODUCT($F1142:$L1142/$F$4:$L$4)*100</f>
        <v>0</v>
      </c>
      <c r="P1142" s="1" cm="1">
        <f t="array" ref="P1142">(H1142/$H$4)/SUMPRODUCT($F1142:$L1142/$F$4:$L$4)*100</f>
        <v>0</v>
      </c>
      <c r="Q1142" s="1" cm="1">
        <f t="array" ref="Q1142">(I1142/$I$4)/SUMPRODUCT($F1142:$L1142/$F$4:$L$4)*100</f>
        <v>0</v>
      </c>
      <c r="R1142" s="1" cm="1">
        <f t="array" ref="R1142">(J1142/$J$4)/SUMPRODUCT($F1142:$L1142/$F$4:$L$4)*100</f>
        <v>2.01055590073116</v>
      </c>
      <c r="S1142" s="1" cm="1">
        <f t="array" ref="S1142">(K1142/$K$4)/SUMPRODUCT($F1142:$L1142/$F$4:$L$4)*100</f>
        <v>1.05604952148432</v>
      </c>
      <c r="T1142" s="1" cm="1">
        <f t="array" ref="T1142">(L1142/$L$4)/SUMPRODUCT($F1142:$L1142/$F$4:$L$4)*100</f>
        <v>0.110680656306896</v>
      </c>
      <c r="U1142" s="1">
        <f t="shared" si="375"/>
        <v>100</v>
      </c>
      <c r="V1142" s="1">
        <f t="shared" si="376"/>
        <v>3.97872340425532</v>
      </c>
      <c r="W1142" s="1">
        <f t="shared" si="377"/>
        <v>2.34</v>
      </c>
      <c r="X1142" s="1">
        <f t="shared" si="378"/>
        <v>0.8789</v>
      </c>
      <c r="Y1142" s="1">
        <f t="shared" si="379"/>
        <v>0</v>
      </c>
      <c r="Z1142" s="1">
        <f t="shared" si="380"/>
        <v>0.0683760683760684</v>
      </c>
      <c r="AA1142" s="1">
        <f t="shared" si="381"/>
        <v>0</v>
      </c>
      <c r="AB1142" s="1">
        <f t="shared" si="382"/>
        <v>0.16</v>
      </c>
      <c r="AC1142" s="1">
        <f t="shared" si="383"/>
        <v>0</v>
      </c>
      <c r="AD1142" s="1">
        <f t="shared" si="384"/>
        <v>0</v>
      </c>
      <c r="AE1142" s="1">
        <f t="shared" si="385"/>
        <v>0</v>
      </c>
      <c r="AF1142" s="1">
        <f t="shared" si="386"/>
        <v>0</v>
      </c>
      <c r="AG1142" s="1">
        <f t="shared" si="387"/>
        <v>0</v>
      </c>
      <c r="AH1142" s="7">
        <f t="shared" si="388"/>
        <v>0.0317728607852239</v>
      </c>
      <c r="AI1142" s="7" cm="1">
        <f t="array" ref="AI1142">SQRT(SUMPRODUCT(N1142:T1142/100,(1-($N$4:$T$4/(SUMPRODUCT(N1142:T1142,$N$4:$T$4)/100)))^2))</f>
        <v>0.0165217355047507</v>
      </c>
      <c r="AJ1142" s="7" cm="1">
        <f t="array" ref="AJ1142">SUMPRODUCT(N1142:T1142,$N$3:$T$3)/100</f>
        <v>1.89957017584912</v>
      </c>
      <c r="AK1142" s="7" cm="1">
        <f t="array" ref="AK1142">SUMPRODUCT(N1142:T1142/100,($N$3:$T$3-(SUMPRODUCT(N1142:T1142,$N$3:$T$3)/100))^2)</f>
        <v>0.000361427259441159</v>
      </c>
      <c r="AL1142" s="7" cm="1">
        <f t="array" ref="AL1142">SUMPRODUCT(N1142:T1142/100,($N$2:$T$2-(SUMPRODUCT(N1142:T1142,$N$2:$T$2)/100))^2)</f>
        <v>0.581444855273015</v>
      </c>
      <c r="AM1142" s="7" cm="1">
        <f t="array" ref="AM1142">SUMPRODUCT(N1142:T1142,$N$2:$T$2)/100</f>
        <v>10.8982233285473</v>
      </c>
      <c r="AN1142" s="1" cm="1">
        <f t="array" ref="AN1142">SUMPRODUCT(N1142:T1142,$N$1:$T$1)/100</f>
        <v>1096.39777449905</v>
      </c>
      <c r="AO1142" s="1" cm="1">
        <f t="array" ref="AO1142">-8.314*SUMPRODUCT((N1142:T1142/100)*LN(N1142:T1142/100+0.000000000001))</f>
        <v>1.37513921591785</v>
      </c>
      <c r="AP1142" s="1" cm="1">
        <f t="array" ref="AP1142">SUMPRODUCT((N1142:T1142/100)^2)</f>
        <v>0.937980775694977</v>
      </c>
      <c r="AQ1142" s="1" cm="1">
        <f t="array" ref="AQ1142">1/SUMPRODUCT((N1142:T1142/100)^2)</f>
        <v>1.06611993114579</v>
      </c>
      <c r="AR1142" s="1" t="s">
        <v>50</v>
      </c>
      <c r="AS1142" s="6">
        <f t="shared" si="389"/>
        <v>1</v>
      </c>
      <c r="AT1142" s="1">
        <v>959.85</v>
      </c>
      <c r="AU1142" s="1">
        <v>1</v>
      </c>
      <c r="AV1142" s="1">
        <v>60</v>
      </c>
      <c r="AW1142" s="1">
        <v>449.85</v>
      </c>
      <c r="AX1142" s="1">
        <v>0.167</v>
      </c>
      <c r="AY1142" s="5">
        <f t="shared" si="390"/>
        <v>269.91</v>
      </c>
      <c r="AZ1142" s="1">
        <f t="shared" si="391"/>
        <v>0.1002</v>
      </c>
      <c r="BA1142" s="1">
        <f t="shared" si="392"/>
        <v>75.12495</v>
      </c>
      <c r="BB1142" s="1">
        <f t="shared" si="393"/>
        <v>510</v>
      </c>
      <c r="BC1142" s="1" t="s">
        <v>51</v>
      </c>
      <c r="BD1142" s="1">
        <v>203</v>
      </c>
      <c r="BE1142" s="1" t="s">
        <v>52</v>
      </c>
      <c r="BF1142" s="1" t="s">
        <v>52</v>
      </c>
      <c r="BG1142" s="1">
        <v>32</v>
      </c>
      <c r="BH1142" s="1">
        <f t="shared" si="394"/>
        <v>-0.113601409944155</v>
      </c>
      <c r="BI1142" s="1">
        <f t="shared" si="395"/>
        <v>0.936810267937746</v>
      </c>
    </row>
    <row r="1143" spans="1:61">
      <c r="A1143" s="1">
        <v>481</v>
      </c>
      <c r="B1143" s="1" t="s">
        <v>95</v>
      </c>
      <c r="C1143" s="1" t="str">
        <f>_xlfn.XLOOKUP(A1143,All!$A:$A,All!$C:$C,"")</f>
        <v>Cu-Ni-Si-Zr</v>
      </c>
      <c r="D1143" s="1">
        <v>0</v>
      </c>
      <c r="E1143" s="1" t="s">
        <v>1344</v>
      </c>
      <c r="F1143" s="1">
        <f t="shared" si="374"/>
        <v>97.5</v>
      </c>
      <c r="G1143" s="1">
        <v>0</v>
      </c>
      <c r="H1143" s="1">
        <v>0</v>
      </c>
      <c r="I1143" s="1">
        <v>0</v>
      </c>
      <c r="J1143" s="1">
        <v>1.87</v>
      </c>
      <c r="K1143" s="1">
        <v>0.47</v>
      </c>
      <c r="L1143" s="1">
        <v>0.16</v>
      </c>
      <c r="M1143" s="1" t="s">
        <v>1345</v>
      </c>
      <c r="N1143" s="1" cm="1">
        <f t="array" ref="N1143">(F1143/$F$4)/SUMPRODUCT($F1143:$L1143/$F$4:$L$4)*100</f>
        <v>96.8227139214776</v>
      </c>
      <c r="O1143" s="1" cm="1">
        <f t="array" ref="O1143">(G1143/$G$4)/SUMPRODUCT($F1143:$L1143/$F$4:$L$4)*100</f>
        <v>0</v>
      </c>
      <c r="P1143" s="1" cm="1">
        <f t="array" ref="P1143">(H1143/$H$4)/SUMPRODUCT($F1143:$L1143/$F$4:$L$4)*100</f>
        <v>0</v>
      </c>
      <c r="Q1143" s="1" cm="1">
        <f t="array" ref="Q1143">(I1143/$I$4)/SUMPRODUCT($F1143:$L1143/$F$4:$L$4)*100</f>
        <v>0</v>
      </c>
      <c r="R1143" s="1" cm="1">
        <f t="array" ref="R1143">(J1143/$J$4)/SUMPRODUCT($F1143:$L1143/$F$4:$L$4)*100</f>
        <v>2.01055590073116</v>
      </c>
      <c r="S1143" s="1" cm="1">
        <f t="array" ref="S1143">(K1143/$K$4)/SUMPRODUCT($F1143:$L1143/$F$4:$L$4)*100</f>
        <v>1.05604952148432</v>
      </c>
      <c r="T1143" s="1" cm="1">
        <f t="array" ref="T1143">(L1143/$L$4)/SUMPRODUCT($F1143:$L1143/$F$4:$L$4)*100</f>
        <v>0.110680656306896</v>
      </c>
      <c r="U1143" s="1">
        <f t="shared" si="375"/>
        <v>100</v>
      </c>
      <c r="V1143" s="1">
        <f t="shared" si="376"/>
        <v>3.97872340425532</v>
      </c>
      <c r="W1143" s="1">
        <f t="shared" si="377"/>
        <v>2.34</v>
      </c>
      <c r="X1143" s="1">
        <f t="shared" si="378"/>
        <v>0.8789</v>
      </c>
      <c r="Y1143" s="1">
        <f t="shared" si="379"/>
        <v>0</v>
      </c>
      <c r="Z1143" s="1">
        <f t="shared" si="380"/>
        <v>0.0683760683760684</v>
      </c>
      <c r="AA1143" s="1">
        <f t="shared" si="381"/>
        <v>0</v>
      </c>
      <c r="AB1143" s="1">
        <f t="shared" si="382"/>
        <v>0.16</v>
      </c>
      <c r="AC1143" s="1">
        <f t="shared" si="383"/>
        <v>0</v>
      </c>
      <c r="AD1143" s="1">
        <f t="shared" si="384"/>
        <v>0</v>
      </c>
      <c r="AE1143" s="1">
        <f t="shared" si="385"/>
        <v>0</v>
      </c>
      <c r="AF1143" s="1">
        <f t="shared" si="386"/>
        <v>0</v>
      </c>
      <c r="AG1143" s="1">
        <f t="shared" si="387"/>
        <v>0</v>
      </c>
      <c r="AH1143" s="7">
        <f t="shared" si="388"/>
        <v>0.0317728607852239</v>
      </c>
      <c r="AI1143" s="7" cm="1">
        <f t="array" ref="AI1143">SQRT(SUMPRODUCT(N1143:T1143/100,(1-($N$4:$T$4/(SUMPRODUCT(N1143:T1143,$N$4:$T$4)/100)))^2))</f>
        <v>0.0165217355047507</v>
      </c>
      <c r="AJ1143" s="7" cm="1">
        <f t="array" ref="AJ1143">SUMPRODUCT(N1143:T1143,$N$3:$T$3)/100</f>
        <v>1.89957017584912</v>
      </c>
      <c r="AK1143" s="7" cm="1">
        <f t="array" ref="AK1143">SUMPRODUCT(N1143:T1143/100,($N$3:$T$3-(SUMPRODUCT(N1143:T1143,$N$3:$T$3)/100))^2)</f>
        <v>0.000361427259441159</v>
      </c>
      <c r="AL1143" s="7" cm="1">
        <f t="array" ref="AL1143">SUMPRODUCT(N1143:T1143/100,($N$2:$T$2-(SUMPRODUCT(N1143:T1143,$N$2:$T$2)/100))^2)</f>
        <v>0.581444855273015</v>
      </c>
      <c r="AM1143" s="7" cm="1">
        <f t="array" ref="AM1143">SUMPRODUCT(N1143:T1143,$N$2:$T$2)/100</f>
        <v>10.8982233285473</v>
      </c>
      <c r="AN1143" s="1" cm="1">
        <f t="array" ref="AN1143">SUMPRODUCT(N1143:T1143,$N$1:$T$1)/100</f>
        <v>1096.39777449905</v>
      </c>
      <c r="AO1143" s="1" cm="1">
        <f t="array" ref="AO1143">-8.314*SUMPRODUCT((N1143:T1143/100)*LN(N1143:T1143/100+0.000000000001))</f>
        <v>1.37513921591785</v>
      </c>
      <c r="AP1143" s="1" cm="1">
        <f t="array" ref="AP1143">SUMPRODUCT((N1143:T1143/100)^2)</f>
        <v>0.937980775694977</v>
      </c>
      <c r="AQ1143" s="1" cm="1">
        <f t="array" ref="AQ1143">1/SUMPRODUCT((N1143:T1143/100)^2)</f>
        <v>1.06611993114579</v>
      </c>
      <c r="AR1143" s="1" t="s">
        <v>50</v>
      </c>
      <c r="AS1143" s="6">
        <f t="shared" si="389"/>
        <v>1</v>
      </c>
      <c r="AT1143" s="1">
        <v>959.85</v>
      </c>
      <c r="AU1143" s="1">
        <v>1</v>
      </c>
      <c r="AV1143" s="1">
        <v>60</v>
      </c>
      <c r="AW1143" s="1">
        <v>349.85</v>
      </c>
      <c r="AX1143" s="1">
        <v>1</v>
      </c>
      <c r="AY1143" s="5">
        <f t="shared" si="390"/>
        <v>209.91</v>
      </c>
      <c r="AZ1143" s="1">
        <f t="shared" si="391"/>
        <v>0.6</v>
      </c>
      <c r="BA1143" s="1">
        <f t="shared" si="392"/>
        <v>349.85</v>
      </c>
      <c r="BB1143" s="1">
        <f t="shared" si="393"/>
        <v>610</v>
      </c>
      <c r="BC1143" s="1" t="s">
        <v>51</v>
      </c>
      <c r="BD1143" s="1">
        <v>174</v>
      </c>
      <c r="BE1143" s="1" t="s">
        <v>52</v>
      </c>
      <c r="BF1143" s="1" t="s">
        <v>52</v>
      </c>
      <c r="BG1143" s="1">
        <v>26</v>
      </c>
      <c r="BH1143" s="1">
        <f t="shared" si="394"/>
        <v>-0.486568236642544</v>
      </c>
      <c r="BI1143" s="1">
        <f t="shared" si="395"/>
        <v>1.05048744261926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Y1139"/>
  <sheetViews>
    <sheetView tabSelected="1" zoomScale="117" zoomScaleNormal="117" zoomScaleSheetLayoutView="60" workbookViewId="0">
      <pane ySplit="1" topLeftCell="A722" activePane="bottomLeft" state="frozen"/>
      <selection/>
      <selection pane="bottomLeft" activeCell="I749" sqref="I749"/>
    </sheetView>
  </sheetViews>
  <sheetFormatPr defaultColWidth="8.4375" defaultRowHeight="16.8"/>
  <cols>
    <col min="1" max="1" width="8.4375" style="1"/>
    <col min="2" max="2" width="24.515625" style="1" customWidth="1"/>
    <col min="3" max="3" width="15.890625" style="1" customWidth="1"/>
    <col min="4" max="4" width="10.2734375" style="1" customWidth="1"/>
    <col min="5" max="5" width="11.4140625" style="1" customWidth="1"/>
    <col min="6" max="12" width="11.421875" style="1" customWidth="1"/>
    <col min="13" max="13" width="48.5390625" style="1" customWidth="1"/>
    <col min="14" max="14" width="16.9765625" style="5" customWidth="1"/>
    <col min="15" max="15" width="20.4921875" style="1" customWidth="1"/>
    <col min="16" max="16" width="13.9921875" style="1" customWidth="1"/>
    <col min="17" max="17" width="13.75" style="1" customWidth="1"/>
    <col min="18" max="18" width="18.8828125" style="1" customWidth="1"/>
    <col min="19" max="19" width="12.046875" style="1" customWidth="1"/>
    <col min="20" max="20" width="11.2421875" style="1" customWidth="1"/>
    <col min="21" max="22" width="9.8828125" style="1" customWidth="1"/>
    <col min="23" max="23" width="13.015625" style="1" customWidth="1"/>
    <col min="24" max="26" width="13.78125" style="1" customWidth="1"/>
    <col min="27" max="16344" width="8.4375" style="1"/>
  </cols>
  <sheetData>
    <row r="1" s="1" customFormat="1" spans="1:25">
      <c r="A1" s="1" t="s">
        <v>24</v>
      </c>
      <c r="B1" s="1" t="s">
        <v>25</v>
      </c>
      <c r="C1" s="1" t="s">
        <v>26</v>
      </c>
      <c r="D1" s="1" t="s">
        <v>1307</v>
      </c>
      <c r="E1" s="1" t="s">
        <v>1308</v>
      </c>
      <c r="F1" s="1" t="s">
        <v>27</v>
      </c>
      <c r="G1" s="1" t="s">
        <v>28</v>
      </c>
      <c r="H1" s="1" t="s">
        <v>29</v>
      </c>
      <c r="I1" s="1" t="s">
        <v>31</v>
      </c>
      <c r="J1" s="1" t="s">
        <v>32</v>
      </c>
      <c r="K1" s="1" t="s">
        <v>34</v>
      </c>
      <c r="L1" s="1" t="s">
        <v>36</v>
      </c>
      <c r="M1" s="1" t="s">
        <v>37</v>
      </c>
      <c r="N1" s="5" t="s">
        <v>1337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1342</v>
      </c>
      <c r="Y1" s="1" t="s">
        <v>1343</v>
      </c>
    </row>
    <row r="2" hidden="1" spans="1:25">
      <c r="A2" s="1">
        <v>1173</v>
      </c>
      <c r="B2" s="1" t="s">
        <v>99</v>
      </c>
      <c r="C2" s="1" t="str">
        <f>_xlfn.XLOOKUP(A2,All!$A:$A,All!$C:$C,"")</f>
        <v>Cu-Al-Cr-Mg-Ni-Si</v>
      </c>
      <c r="D2" s="1">
        <v>2</v>
      </c>
      <c r="E2" s="1" t="s">
        <v>1344</v>
      </c>
      <c r="F2" s="1">
        <f t="shared" ref="F2:F65" si="0">100-SUM(G2:L2)</f>
        <v>92.25</v>
      </c>
      <c r="G2" s="1">
        <v>0.5</v>
      </c>
      <c r="H2" s="1">
        <v>0.1</v>
      </c>
      <c r="I2" s="1">
        <v>0.15</v>
      </c>
      <c r="J2" s="1">
        <v>6</v>
      </c>
      <c r="K2" s="1">
        <v>1</v>
      </c>
      <c r="L2" s="1">
        <v>0</v>
      </c>
      <c r="M2" s="1" t="s">
        <v>55</v>
      </c>
      <c r="N2" s="6">
        <f t="shared" ref="N2:N65" si="1">IF(M2="Solution ==&gt; Quenching ==&gt; Deformation ==&gt; Aging ==&gt; Secondary TMP ==&gt; Secondary Aging",2,IF(M2="Solution ==&gt; Quenching ==&gt; Deformation ==&gt; Aging",1,IF(M2="Solution ==&gt; Quenching ==&gt; Aging",0,"")))</f>
        <v>2</v>
      </c>
      <c r="O2" s="1">
        <v>979.85</v>
      </c>
      <c r="P2" s="1">
        <v>4</v>
      </c>
      <c r="Q2" s="1">
        <v>50</v>
      </c>
      <c r="R2" s="1">
        <v>399.85</v>
      </c>
      <c r="S2" s="1">
        <v>8</v>
      </c>
      <c r="T2" s="1">
        <v>166</v>
      </c>
      <c r="U2" s="1" t="s">
        <v>52</v>
      </c>
      <c r="V2" s="1" t="s">
        <v>52</v>
      </c>
      <c r="W2" s="1">
        <v>64</v>
      </c>
      <c r="X2" s="1" t="e">
        <f>IF(OR(T2="",W2=""),"",((T2-AVERAGE($T$2:$T$1139))/_xlfn.STDEV.S($T$2:$T$1139))-#REF!*((AVERAGE($W$2:$W$1139)-W2)/_xlfn.STDEV.S($W$2:$W$1139)))</f>
        <v>#REF!</v>
      </c>
      <c r="Y2" s="1">
        <f t="shared" ref="Y2:Y65" si="2">SQRT((1-(T2-MIN($T$2:$T$1139))/(MAX($T$2:$T$1139)-MIN($T$2:$T$1139)))^2+(1-(W2-MIN($W$2:$W$1139))/(MAX($W$2:$W$1139)-MIN($W$2:$W$1139)))^2)</f>
        <v>0.760209160895165</v>
      </c>
    </row>
    <row r="3" hidden="1" spans="1:25">
      <c r="A3" s="1">
        <v>1178</v>
      </c>
      <c r="B3" s="1" t="s">
        <v>99</v>
      </c>
      <c r="C3" s="1" t="str">
        <f>_xlfn.XLOOKUP(A3,All!$A:$A,All!$C:$C,"")</f>
        <v>Cu-Al-Cr-Mg-Ni-Si</v>
      </c>
      <c r="D3" s="1">
        <v>2</v>
      </c>
      <c r="E3" s="1" t="s">
        <v>1344</v>
      </c>
      <c r="F3" s="1">
        <f t="shared" si="0"/>
        <v>92.25</v>
      </c>
      <c r="G3" s="1">
        <v>0.5</v>
      </c>
      <c r="H3" s="1">
        <v>0.1</v>
      </c>
      <c r="I3" s="1">
        <v>0.15</v>
      </c>
      <c r="J3" s="1">
        <v>6</v>
      </c>
      <c r="K3" s="1">
        <v>1</v>
      </c>
      <c r="L3" s="1">
        <v>0</v>
      </c>
      <c r="M3" s="1" t="s">
        <v>55</v>
      </c>
      <c r="N3" s="6">
        <f t="shared" si="1"/>
        <v>2</v>
      </c>
      <c r="O3" s="1">
        <v>979.85</v>
      </c>
      <c r="P3" s="1">
        <v>4</v>
      </c>
      <c r="Q3" s="1">
        <v>50</v>
      </c>
      <c r="R3" s="1">
        <v>449.85</v>
      </c>
      <c r="S3" s="1">
        <v>8</v>
      </c>
      <c r="T3" s="1">
        <v>145</v>
      </c>
      <c r="U3" s="1" t="s">
        <v>52</v>
      </c>
      <c r="V3" s="1" t="s">
        <v>52</v>
      </c>
      <c r="W3" s="1">
        <v>63</v>
      </c>
      <c r="X3" s="1" t="e">
        <f>IF(OR(T3="",W3=""),"",((T3-AVERAGE($T$2:$T$1139))/_xlfn.STDEV.S($T$2:$T$1139))-#REF!*((AVERAGE($W$2:$W$1139)-W3)/_xlfn.STDEV.S($W$2:$W$1139)))</f>
        <v>#REF!</v>
      </c>
      <c r="Y3" s="1">
        <f t="shared" si="2"/>
        <v>0.823357286621594</v>
      </c>
    </row>
    <row r="4" hidden="1" spans="1:25">
      <c r="A4" s="1">
        <v>1177</v>
      </c>
      <c r="B4" s="1" t="s">
        <v>99</v>
      </c>
      <c r="C4" s="1" t="str">
        <f>_xlfn.XLOOKUP(A4,All!$A:$A,All!$C:$C,"")</f>
        <v>Cu-Al-Cr-Mg-Ni-Si</v>
      </c>
      <c r="D4" s="1">
        <v>2</v>
      </c>
      <c r="E4" s="1" t="s">
        <v>1344</v>
      </c>
      <c r="F4" s="1">
        <f t="shared" si="0"/>
        <v>92.25</v>
      </c>
      <c r="G4" s="1">
        <v>0.5</v>
      </c>
      <c r="H4" s="1">
        <v>0.1</v>
      </c>
      <c r="I4" s="1">
        <v>0.15</v>
      </c>
      <c r="J4" s="1">
        <v>6</v>
      </c>
      <c r="K4" s="1">
        <v>1</v>
      </c>
      <c r="L4" s="1">
        <v>0</v>
      </c>
      <c r="M4" s="1" t="s">
        <v>55</v>
      </c>
      <c r="N4" s="6">
        <f t="shared" si="1"/>
        <v>2</v>
      </c>
      <c r="O4" s="1">
        <v>979.85</v>
      </c>
      <c r="P4" s="1">
        <v>4</v>
      </c>
      <c r="Q4" s="1">
        <v>50</v>
      </c>
      <c r="R4" s="1">
        <v>399.85</v>
      </c>
      <c r="S4" s="1">
        <v>8</v>
      </c>
      <c r="T4" s="1">
        <v>184</v>
      </c>
      <c r="U4" s="1" t="s">
        <v>52</v>
      </c>
      <c r="V4" s="1" t="s">
        <v>52</v>
      </c>
      <c r="W4" s="1">
        <v>63</v>
      </c>
      <c r="X4" s="1" t="e">
        <f>IF(OR(T4="",W4=""),"",((T4-AVERAGE($T$2:$T$1139))/_xlfn.STDEV.S($T$2:$T$1139))-#REF!*((AVERAGE($W$2:$W$1139)-W4)/_xlfn.STDEV.S($W$2:$W$1139)))</f>
        <v>#REF!</v>
      </c>
      <c r="Y4" s="1">
        <f t="shared" si="2"/>
        <v>0.717878780699404</v>
      </c>
    </row>
    <row r="5" hidden="1" spans="1:25">
      <c r="A5" s="1">
        <v>1174</v>
      </c>
      <c r="B5" s="1" t="s">
        <v>99</v>
      </c>
      <c r="C5" s="1" t="str">
        <f>_xlfn.XLOOKUP(A5,All!$A:$A,All!$C:$C,"")</f>
        <v>Cu-Al-Cr-Mg-Ni-Si</v>
      </c>
      <c r="D5" s="1">
        <v>2</v>
      </c>
      <c r="E5" s="1" t="s">
        <v>1344</v>
      </c>
      <c r="F5" s="1">
        <f t="shared" si="0"/>
        <v>92.25</v>
      </c>
      <c r="G5" s="1">
        <v>0.5</v>
      </c>
      <c r="H5" s="1">
        <v>0.1</v>
      </c>
      <c r="I5" s="1">
        <v>0.15</v>
      </c>
      <c r="J5" s="1">
        <v>6</v>
      </c>
      <c r="K5" s="1">
        <v>1</v>
      </c>
      <c r="L5" s="1">
        <v>0</v>
      </c>
      <c r="M5" s="1" t="s">
        <v>55</v>
      </c>
      <c r="N5" s="6">
        <f t="shared" si="1"/>
        <v>2</v>
      </c>
      <c r="O5" s="1">
        <v>979.85</v>
      </c>
      <c r="P5" s="1">
        <v>4</v>
      </c>
      <c r="Q5" s="1">
        <v>50</v>
      </c>
      <c r="R5" s="1">
        <v>449.85</v>
      </c>
      <c r="S5" s="1">
        <v>8</v>
      </c>
      <c r="T5" s="1">
        <v>148</v>
      </c>
      <c r="U5" s="1" t="s">
        <v>52</v>
      </c>
      <c r="V5" s="1" t="s">
        <v>52</v>
      </c>
      <c r="W5" s="1">
        <v>62</v>
      </c>
      <c r="X5" s="1" t="e">
        <f>IF(OR(T5="",W5=""),"",((T5-AVERAGE($T$2:$T$1139))/_xlfn.STDEV.S($T$2:$T$1139))-#REF!*((AVERAGE($W$2:$W$1139)-W5)/_xlfn.STDEV.S($W$2:$W$1139)))</f>
        <v>#REF!</v>
      </c>
      <c r="Y5" s="1">
        <f t="shared" si="2"/>
        <v>0.820740259958004</v>
      </c>
    </row>
    <row r="6" hidden="1" spans="1:25">
      <c r="A6" s="1">
        <v>1150</v>
      </c>
      <c r="B6" s="1" t="s">
        <v>99</v>
      </c>
      <c r="C6" s="1" t="str">
        <f>_xlfn.XLOOKUP(A6,All!$A:$A,All!$C:$C,"")</f>
        <v>Cu-Al-Cr-Mg-Ni-Si</v>
      </c>
      <c r="D6" s="1">
        <v>2</v>
      </c>
      <c r="E6" s="1" t="s">
        <v>1344</v>
      </c>
      <c r="F6" s="1">
        <f t="shared" si="0"/>
        <v>92.25</v>
      </c>
      <c r="G6" s="1">
        <v>0.5</v>
      </c>
      <c r="H6" s="1">
        <v>0.1</v>
      </c>
      <c r="I6" s="1">
        <v>0.15</v>
      </c>
      <c r="J6" s="1">
        <v>6</v>
      </c>
      <c r="K6" s="1">
        <v>1</v>
      </c>
      <c r="L6" s="1">
        <v>0</v>
      </c>
      <c r="M6" s="1" t="s">
        <v>55</v>
      </c>
      <c r="N6" s="6">
        <f t="shared" si="1"/>
        <v>2</v>
      </c>
      <c r="O6" s="1">
        <v>979.85</v>
      </c>
      <c r="P6" s="1">
        <v>4</v>
      </c>
      <c r="Q6" s="1">
        <v>50</v>
      </c>
      <c r="R6" s="1">
        <v>449.85</v>
      </c>
      <c r="S6" s="1">
        <v>6</v>
      </c>
      <c r="T6" s="1">
        <v>149</v>
      </c>
      <c r="U6" s="1" t="s">
        <v>52</v>
      </c>
      <c r="V6" s="1" t="s">
        <v>52</v>
      </c>
      <c r="W6" s="1">
        <v>62</v>
      </c>
      <c r="X6" s="1" t="e">
        <f>IF(OR(T6="",W6=""),"",((T6-AVERAGE($T$2:$T$1139))/_xlfn.STDEV.S($T$2:$T$1139))-#REF!*((AVERAGE($W$2:$W$1139)-W6)/_xlfn.STDEV.S($W$2:$W$1139)))</f>
        <v>#REF!</v>
      </c>
      <c r="Y6" s="1">
        <f t="shared" si="2"/>
        <v>0.818012884857102</v>
      </c>
    </row>
    <row r="7" hidden="1" spans="1:25">
      <c r="A7" s="1">
        <v>1122</v>
      </c>
      <c r="B7" s="1" t="s">
        <v>99</v>
      </c>
      <c r="C7" s="1" t="str">
        <f>_xlfn.XLOOKUP(A7,All!$A:$A,All!$C:$C,"")</f>
        <v>Cu-Al-Cr-Mg-Ni-Si</v>
      </c>
      <c r="D7" s="1">
        <v>2</v>
      </c>
      <c r="E7" s="1" t="s">
        <v>1344</v>
      </c>
      <c r="F7" s="1">
        <f t="shared" si="0"/>
        <v>92.25</v>
      </c>
      <c r="G7" s="1">
        <v>0.5</v>
      </c>
      <c r="H7" s="1">
        <v>0.1</v>
      </c>
      <c r="I7" s="1">
        <v>0.15</v>
      </c>
      <c r="J7" s="1">
        <v>6</v>
      </c>
      <c r="K7" s="1">
        <v>1</v>
      </c>
      <c r="L7" s="1">
        <v>0</v>
      </c>
      <c r="M7" s="1" t="s">
        <v>55</v>
      </c>
      <c r="N7" s="6">
        <f t="shared" si="1"/>
        <v>2</v>
      </c>
      <c r="O7" s="1">
        <v>979.85</v>
      </c>
      <c r="P7" s="1">
        <v>4</v>
      </c>
      <c r="Q7" s="1">
        <v>50</v>
      </c>
      <c r="R7" s="1">
        <v>449.85</v>
      </c>
      <c r="S7" s="1">
        <v>5</v>
      </c>
      <c r="T7" s="1">
        <v>154</v>
      </c>
      <c r="U7" s="1" t="s">
        <v>52</v>
      </c>
      <c r="V7" s="1" t="s">
        <v>52</v>
      </c>
      <c r="W7" s="1">
        <v>62</v>
      </c>
      <c r="X7" s="1" t="e">
        <f>IF(OR(T7="",W7=""),"",((T7-AVERAGE($T$2:$T$1139))/_xlfn.STDEV.S($T$2:$T$1139))-#REF!*((AVERAGE($W$2:$W$1139)-W7)/_xlfn.STDEV.S($W$2:$W$1139)))</f>
        <v>#REF!</v>
      </c>
      <c r="Y7" s="1">
        <f t="shared" si="2"/>
        <v>0.804412761608385</v>
      </c>
    </row>
    <row r="8" hidden="1" spans="1:25">
      <c r="A8" s="1">
        <v>1145</v>
      </c>
      <c r="B8" s="1" t="s">
        <v>99</v>
      </c>
      <c r="C8" s="1" t="str">
        <f>_xlfn.XLOOKUP(A8,All!$A:$A,All!$C:$C,"")</f>
        <v>Cu-Al-Cr-Mg-Ni-Si</v>
      </c>
      <c r="D8" s="1">
        <v>2</v>
      </c>
      <c r="E8" s="1" t="s">
        <v>1344</v>
      </c>
      <c r="F8" s="1">
        <f t="shared" si="0"/>
        <v>92.25</v>
      </c>
      <c r="G8" s="1">
        <v>0.5</v>
      </c>
      <c r="H8" s="1">
        <v>0.1</v>
      </c>
      <c r="I8" s="1">
        <v>0.15</v>
      </c>
      <c r="J8" s="1">
        <v>6</v>
      </c>
      <c r="K8" s="1">
        <v>1</v>
      </c>
      <c r="L8" s="1">
        <v>0</v>
      </c>
      <c r="M8" s="1" t="s">
        <v>55</v>
      </c>
      <c r="N8" s="6">
        <f t="shared" si="1"/>
        <v>2</v>
      </c>
      <c r="O8" s="1">
        <v>979.85</v>
      </c>
      <c r="P8" s="1">
        <v>4</v>
      </c>
      <c r="Q8" s="1">
        <v>50</v>
      </c>
      <c r="R8" s="1">
        <v>399.85</v>
      </c>
      <c r="S8" s="1">
        <v>6</v>
      </c>
      <c r="T8" s="1">
        <v>168</v>
      </c>
      <c r="U8" s="1" t="s">
        <v>52</v>
      </c>
      <c r="V8" s="1" t="s">
        <v>52</v>
      </c>
      <c r="W8" s="1">
        <v>62</v>
      </c>
      <c r="X8" s="1" t="e">
        <f>IF(OR(T8="",W8=""),"",((T8-AVERAGE($T$2:$T$1139))/_xlfn.STDEV.S($T$2:$T$1139))-#REF!*((AVERAGE($W$2:$W$1139)-W8)/_xlfn.STDEV.S($W$2:$W$1139)))</f>
        <v>#REF!</v>
      </c>
      <c r="Y8" s="1">
        <f t="shared" si="2"/>
        <v>0.766681341537034</v>
      </c>
    </row>
    <row r="9" hidden="1" spans="1:25">
      <c r="A9" s="1">
        <v>1117</v>
      </c>
      <c r="B9" s="1" t="s">
        <v>99</v>
      </c>
      <c r="C9" s="1" t="str">
        <f>_xlfn.XLOOKUP(A9,All!$A:$A,All!$C:$C,"")</f>
        <v>Cu-Al-Cr-Mg-Ni-Si</v>
      </c>
      <c r="D9" s="1">
        <v>2</v>
      </c>
      <c r="E9" s="1" t="s">
        <v>1344</v>
      </c>
      <c r="F9" s="1">
        <f t="shared" si="0"/>
        <v>92.25</v>
      </c>
      <c r="G9" s="1">
        <v>0.5</v>
      </c>
      <c r="H9" s="1">
        <v>0.1</v>
      </c>
      <c r="I9" s="1">
        <v>0.15</v>
      </c>
      <c r="J9" s="1">
        <v>6</v>
      </c>
      <c r="K9" s="1">
        <v>1</v>
      </c>
      <c r="L9" s="1">
        <v>0</v>
      </c>
      <c r="M9" s="1" t="s">
        <v>55</v>
      </c>
      <c r="N9" s="6">
        <f t="shared" si="1"/>
        <v>2</v>
      </c>
      <c r="O9" s="1">
        <v>979.85</v>
      </c>
      <c r="P9" s="1">
        <v>4</v>
      </c>
      <c r="Q9" s="1">
        <v>50</v>
      </c>
      <c r="R9" s="1">
        <v>399.85</v>
      </c>
      <c r="S9" s="1">
        <v>5</v>
      </c>
      <c r="T9" s="1">
        <v>175</v>
      </c>
      <c r="U9" s="1" t="s">
        <v>52</v>
      </c>
      <c r="V9" s="1" t="s">
        <v>52</v>
      </c>
      <c r="W9" s="1">
        <v>62</v>
      </c>
      <c r="X9" s="1" t="e">
        <f>IF(OR(T9="",W9=""),"",((T9-AVERAGE($T$2:$T$1139))/_xlfn.STDEV.S($T$2:$T$1139))-#REF!*((AVERAGE($W$2:$W$1139)-W9)/_xlfn.STDEV.S($W$2:$W$1139)))</f>
        <v>#REF!</v>
      </c>
      <c r="Y9" s="1">
        <f t="shared" si="2"/>
        <v>0.748026513306267</v>
      </c>
    </row>
    <row r="10" hidden="1" spans="1:25">
      <c r="A10" s="1">
        <v>1170</v>
      </c>
      <c r="B10" s="1" t="s">
        <v>99</v>
      </c>
      <c r="C10" s="1" t="str">
        <f>_xlfn.XLOOKUP(A10,All!$A:$A,All!$C:$C,"")</f>
        <v>Cu-Al-Cr-Mg-Ni-Si</v>
      </c>
      <c r="D10" s="1">
        <v>2</v>
      </c>
      <c r="E10" s="1" t="s">
        <v>1344</v>
      </c>
      <c r="F10" s="1">
        <f t="shared" si="0"/>
        <v>92.25</v>
      </c>
      <c r="G10" s="1">
        <v>0.5</v>
      </c>
      <c r="H10" s="1">
        <v>0.1</v>
      </c>
      <c r="I10" s="1">
        <v>0.15</v>
      </c>
      <c r="J10" s="1">
        <v>6</v>
      </c>
      <c r="K10" s="1">
        <v>1</v>
      </c>
      <c r="L10" s="1">
        <v>0</v>
      </c>
      <c r="M10" s="1" t="s">
        <v>55</v>
      </c>
      <c r="N10" s="6">
        <f t="shared" si="1"/>
        <v>2</v>
      </c>
      <c r="O10" s="1">
        <v>979.85</v>
      </c>
      <c r="P10" s="1">
        <v>4</v>
      </c>
      <c r="Q10" s="1">
        <v>50</v>
      </c>
      <c r="R10" s="1">
        <v>449.85</v>
      </c>
      <c r="S10" s="1">
        <v>8</v>
      </c>
      <c r="T10" s="1">
        <v>148</v>
      </c>
      <c r="U10" s="1" t="s">
        <v>52</v>
      </c>
      <c r="V10" s="1" t="s">
        <v>52</v>
      </c>
      <c r="W10" s="1">
        <v>61</v>
      </c>
      <c r="X10" s="1" t="e">
        <f>IF(OR(T10="",W10=""),"",((T10-AVERAGE($T$2:$T$1139))/_xlfn.STDEV.S($T$2:$T$1139))-#REF!*((AVERAGE($W$2:$W$1139)-W10)/_xlfn.STDEV.S($W$2:$W$1139)))</f>
        <v>#REF!</v>
      </c>
      <c r="Y10" s="1">
        <f t="shared" si="2"/>
        <v>0.826526360327323</v>
      </c>
    </row>
    <row r="11" hidden="1" spans="1:25">
      <c r="A11" s="1">
        <v>1146</v>
      </c>
      <c r="B11" s="1" t="s">
        <v>99</v>
      </c>
      <c r="C11" s="1" t="str">
        <f>_xlfn.XLOOKUP(A11,All!$A:$A,All!$C:$C,"")</f>
        <v>Cu-Al-Cr-Mg-Ni-Si</v>
      </c>
      <c r="D11" s="1">
        <v>2</v>
      </c>
      <c r="E11" s="1" t="s">
        <v>1344</v>
      </c>
      <c r="F11" s="1">
        <f t="shared" si="0"/>
        <v>92.25</v>
      </c>
      <c r="G11" s="1">
        <v>0.5</v>
      </c>
      <c r="H11" s="1">
        <v>0.1</v>
      </c>
      <c r="I11" s="1">
        <v>0.15</v>
      </c>
      <c r="J11" s="1">
        <v>6</v>
      </c>
      <c r="K11" s="1">
        <v>1</v>
      </c>
      <c r="L11" s="1">
        <v>0</v>
      </c>
      <c r="M11" s="1" t="s">
        <v>55</v>
      </c>
      <c r="N11" s="6">
        <f t="shared" si="1"/>
        <v>2</v>
      </c>
      <c r="O11" s="1">
        <v>979.85</v>
      </c>
      <c r="P11" s="1">
        <v>4</v>
      </c>
      <c r="Q11" s="1">
        <v>50</v>
      </c>
      <c r="R11" s="1">
        <v>449.85</v>
      </c>
      <c r="S11" s="1">
        <v>6</v>
      </c>
      <c r="T11" s="1">
        <v>150</v>
      </c>
      <c r="U11" s="1" t="s">
        <v>52</v>
      </c>
      <c r="V11" s="1" t="s">
        <v>52</v>
      </c>
      <c r="W11" s="1">
        <v>61</v>
      </c>
      <c r="X11" s="1" t="e">
        <f>IF(OR(T11="",W11=""),"",((T11-AVERAGE($T$2:$T$1139))/_xlfn.STDEV.S($T$2:$T$1139))-#REF!*((AVERAGE($W$2:$W$1139)-W11)/_xlfn.STDEV.S($W$2:$W$1139)))</f>
        <v>#REF!</v>
      </c>
      <c r="Y11" s="1">
        <f t="shared" si="2"/>
        <v>0.821112449176638</v>
      </c>
    </row>
    <row r="12" hidden="1" spans="1:25">
      <c r="A12" s="1">
        <v>1091</v>
      </c>
      <c r="B12" s="1" t="s">
        <v>99</v>
      </c>
      <c r="C12" s="1" t="str">
        <f>_xlfn.XLOOKUP(A12,All!$A:$A,All!$C:$C,"")</f>
        <v>Cu-Al-Cr-Mg-Ni-Si</v>
      </c>
      <c r="D12" s="1">
        <v>2</v>
      </c>
      <c r="E12" s="1" t="s">
        <v>1344</v>
      </c>
      <c r="F12" s="1">
        <f t="shared" si="0"/>
        <v>92.25</v>
      </c>
      <c r="G12" s="1">
        <v>0.5</v>
      </c>
      <c r="H12" s="1">
        <v>0.1</v>
      </c>
      <c r="I12" s="1">
        <v>0.15</v>
      </c>
      <c r="J12" s="1">
        <v>6</v>
      </c>
      <c r="K12" s="1">
        <v>1</v>
      </c>
      <c r="L12" s="1">
        <v>0</v>
      </c>
      <c r="M12" s="1" t="s">
        <v>55</v>
      </c>
      <c r="N12" s="6">
        <f t="shared" si="1"/>
        <v>2</v>
      </c>
      <c r="O12" s="1">
        <v>979.85</v>
      </c>
      <c r="P12" s="1">
        <v>4</v>
      </c>
      <c r="Q12" s="1">
        <v>50</v>
      </c>
      <c r="R12" s="1">
        <v>449.85</v>
      </c>
      <c r="S12" s="1">
        <v>4</v>
      </c>
      <c r="T12" s="1">
        <v>156</v>
      </c>
      <c r="U12" s="1" t="s">
        <v>52</v>
      </c>
      <c r="V12" s="1" t="s">
        <v>52</v>
      </c>
      <c r="W12" s="1">
        <v>61</v>
      </c>
      <c r="X12" s="1" t="e">
        <f>IF(OR(T12="",W12=""),"",((T12-AVERAGE($T$2:$T$1139))/_xlfn.STDEV.S($T$2:$T$1139))-#REF!*((AVERAGE($W$2:$W$1139)-W12)/_xlfn.STDEV.S($W$2:$W$1139)))</f>
        <v>#REF!</v>
      </c>
      <c r="Y12" s="1">
        <f t="shared" si="2"/>
        <v>0.804932790987593</v>
      </c>
    </row>
    <row r="13" hidden="1" spans="1:25">
      <c r="A13" s="1">
        <v>1095</v>
      </c>
      <c r="B13" s="1" t="s">
        <v>99</v>
      </c>
      <c r="C13" s="1" t="str">
        <f>_xlfn.XLOOKUP(A13,All!$A:$A,All!$C:$C,"")</f>
        <v>Cu-Al-Cr-Mg-Ni-Si</v>
      </c>
      <c r="D13" s="1">
        <v>2</v>
      </c>
      <c r="E13" s="1" t="s">
        <v>1344</v>
      </c>
      <c r="F13" s="1">
        <f t="shared" si="0"/>
        <v>92.25</v>
      </c>
      <c r="G13" s="1">
        <v>0.5</v>
      </c>
      <c r="H13" s="1">
        <v>0.1</v>
      </c>
      <c r="I13" s="1">
        <v>0.15</v>
      </c>
      <c r="J13" s="1">
        <v>6</v>
      </c>
      <c r="K13" s="1">
        <v>1</v>
      </c>
      <c r="L13" s="1">
        <v>0</v>
      </c>
      <c r="M13" s="1" t="s">
        <v>55</v>
      </c>
      <c r="N13" s="6">
        <f t="shared" si="1"/>
        <v>2</v>
      </c>
      <c r="O13" s="1">
        <v>979.85</v>
      </c>
      <c r="P13" s="1">
        <v>4</v>
      </c>
      <c r="Q13" s="1">
        <v>50</v>
      </c>
      <c r="R13" s="1">
        <v>449.85</v>
      </c>
      <c r="S13" s="1">
        <v>4</v>
      </c>
      <c r="T13" s="1">
        <v>163</v>
      </c>
      <c r="U13" s="1" t="s">
        <v>52</v>
      </c>
      <c r="V13" s="1" t="s">
        <v>52</v>
      </c>
      <c r="W13" s="1">
        <v>61</v>
      </c>
      <c r="X13" s="1" t="e">
        <f>IF(OR(T13="",W13=""),"",((T13-AVERAGE($T$2:$T$1139))/_xlfn.STDEV.S($T$2:$T$1139))-#REF!*((AVERAGE($W$2:$W$1139)-W13)/_xlfn.STDEV.S($W$2:$W$1139)))</f>
        <v>#REF!</v>
      </c>
      <c r="Y13" s="1">
        <f t="shared" si="2"/>
        <v>0.786180255102554</v>
      </c>
    </row>
    <row r="14" hidden="1" spans="1:25">
      <c r="A14" s="1">
        <v>1068</v>
      </c>
      <c r="B14" s="1" t="s">
        <v>99</v>
      </c>
      <c r="C14" s="1" t="str">
        <f>_xlfn.XLOOKUP(A14,All!$A:$A,All!$C:$C,"")</f>
        <v>Cu-Al-Cr-Mg-Ni-Si</v>
      </c>
      <c r="D14" s="1">
        <v>2</v>
      </c>
      <c r="E14" s="1" t="s">
        <v>1344</v>
      </c>
      <c r="F14" s="1">
        <f t="shared" si="0"/>
        <v>92.25</v>
      </c>
      <c r="G14" s="1">
        <v>0.5</v>
      </c>
      <c r="H14" s="1">
        <v>0.1</v>
      </c>
      <c r="I14" s="1">
        <v>0.15</v>
      </c>
      <c r="J14" s="1">
        <v>6</v>
      </c>
      <c r="K14" s="1">
        <v>1</v>
      </c>
      <c r="L14" s="1">
        <v>0</v>
      </c>
      <c r="M14" s="1" t="s">
        <v>55</v>
      </c>
      <c r="N14" s="6">
        <f t="shared" si="1"/>
        <v>2</v>
      </c>
      <c r="O14" s="1">
        <v>979.85</v>
      </c>
      <c r="P14" s="1">
        <v>4</v>
      </c>
      <c r="Q14" s="1">
        <v>50</v>
      </c>
      <c r="R14" s="1">
        <v>449.85</v>
      </c>
      <c r="S14" s="1">
        <v>3</v>
      </c>
      <c r="T14" s="1">
        <v>169</v>
      </c>
      <c r="U14" s="1" t="s">
        <v>52</v>
      </c>
      <c r="V14" s="1" t="s">
        <v>52</v>
      </c>
      <c r="W14" s="1">
        <v>61</v>
      </c>
      <c r="X14" s="1" t="e">
        <f>IF(OR(T14="",W14=""),"",((T14-AVERAGE($T$2:$T$1139))/_xlfn.STDEV.S($T$2:$T$1139))-#REF!*((AVERAGE($W$2:$W$1139)-W14)/_xlfn.STDEV.S($W$2:$W$1139)))</f>
        <v>#REF!</v>
      </c>
      <c r="Y14" s="1">
        <f t="shared" si="2"/>
        <v>0.770219717628378</v>
      </c>
    </row>
    <row r="15" hidden="1" spans="1:25">
      <c r="A15" s="1">
        <v>1090</v>
      </c>
      <c r="B15" s="1" t="s">
        <v>99</v>
      </c>
      <c r="C15" s="1" t="str">
        <f>_xlfn.XLOOKUP(A15,All!$A:$A,All!$C:$C,"")</f>
        <v>Cu-Al-Cr-Mg-Ni-Si</v>
      </c>
      <c r="D15" s="1">
        <v>2</v>
      </c>
      <c r="E15" s="1" t="s">
        <v>1344</v>
      </c>
      <c r="F15" s="1">
        <f t="shared" si="0"/>
        <v>92.25</v>
      </c>
      <c r="G15" s="1">
        <v>0.5</v>
      </c>
      <c r="H15" s="1">
        <v>0.1</v>
      </c>
      <c r="I15" s="1">
        <v>0.15</v>
      </c>
      <c r="J15" s="1">
        <v>6</v>
      </c>
      <c r="K15" s="1">
        <v>1</v>
      </c>
      <c r="L15" s="1">
        <v>0</v>
      </c>
      <c r="M15" s="1" t="s">
        <v>55</v>
      </c>
      <c r="N15" s="6">
        <f t="shared" si="1"/>
        <v>2</v>
      </c>
      <c r="O15" s="1">
        <v>979.85</v>
      </c>
      <c r="P15" s="1">
        <v>4</v>
      </c>
      <c r="Q15" s="1">
        <v>50</v>
      </c>
      <c r="R15" s="1">
        <v>399.85</v>
      </c>
      <c r="S15" s="1">
        <v>4</v>
      </c>
      <c r="T15" s="1">
        <v>183</v>
      </c>
      <c r="U15" s="1" t="s">
        <v>52</v>
      </c>
      <c r="V15" s="1" t="s">
        <v>52</v>
      </c>
      <c r="W15" s="1">
        <v>61</v>
      </c>
      <c r="X15" s="1" t="e">
        <f>IF(OR(T15="",W15=""),"",((T15-AVERAGE($T$2:$T$1139))/_xlfn.STDEV.S($T$2:$T$1139))-#REF!*((AVERAGE($W$2:$W$1139)-W15)/_xlfn.STDEV.S($W$2:$W$1139)))</f>
        <v>#REF!</v>
      </c>
      <c r="Y15" s="1">
        <f t="shared" si="2"/>
        <v>0.733424008300312</v>
      </c>
    </row>
    <row r="16" hidden="1" spans="1:25">
      <c r="A16" s="1">
        <v>1169</v>
      </c>
      <c r="B16" s="1" t="s">
        <v>99</v>
      </c>
      <c r="C16" s="1" t="str">
        <f>_xlfn.XLOOKUP(A16,All!$A:$A,All!$C:$C,"")</f>
        <v>Cu-Al-Cr-Mg-Ni-Si</v>
      </c>
      <c r="D16" s="1">
        <v>2</v>
      </c>
      <c r="E16" s="1" t="s">
        <v>1344</v>
      </c>
      <c r="F16" s="1">
        <f t="shared" si="0"/>
        <v>92.25</v>
      </c>
      <c r="G16" s="1">
        <v>0.5</v>
      </c>
      <c r="H16" s="1">
        <v>0.1</v>
      </c>
      <c r="I16" s="1">
        <v>0.15</v>
      </c>
      <c r="J16" s="1">
        <v>6</v>
      </c>
      <c r="K16" s="1">
        <v>1</v>
      </c>
      <c r="L16" s="1">
        <v>0</v>
      </c>
      <c r="M16" s="1" t="s">
        <v>55</v>
      </c>
      <c r="N16" s="6">
        <f t="shared" si="1"/>
        <v>2</v>
      </c>
      <c r="O16" s="1">
        <v>979.85</v>
      </c>
      <c r="P16" s="1">
        <v>4</v>
      </c>
      <c r="Q16" s="1">
        <v>50</v>
      </c>
      <c r="R16" s="1">
        <v>399.85</v>
      </c>
      <c r="S16" s="1">
        <v>8</v>
      </c>
      <c r="T16" s="1">
        <v>187</v>
      </c>
      <c r="U16" s="1" t="s">
        <v>52</v>
      </c>
      <c r="V16" s="1" t="s">
        <v>52</v>
      </c>
      <c r="W16" s="1">
        <v>61</v>
      </c>
      <c r="X16" s="1" t="e">
        <f>IF(OR(T16="",W16=""),"",((T16-AVERAGE($T$2:$T$1139))/_xlfn.STDEV.S($T$2:$T$1139))-#REF!*((AVERAGE($W$2:$W$1139)-W16)/_xlfn.STDEV.S($W$2:$W$1139)))</f>
        <v>#REF!</v>
      </c>
      <c r="Y16" s="1">
        <f t="shared" si="2"/>
        <v>0.723035518357035</v>
      </c>
    </row>
    <row r="17" hidden="1" spans="1:25">
      <c r="A17" s="1">
        <v>1149</v>
      </c>
      <c r="B17" s="1" t="s">
        <v>99</v>
      </c>
      <c r="C17" s="1" t="str">
        <f>_xlfn.XLOOKUP(A17,All!$A:$A,All!$C:$C,"")</f>
        <v>Cu-Al-Cr-Mg-Ni-Si</v>
      </c>
      <c r="D17" s="1">
        <v>2</v>
      </c>
      <c r="E17" s="1" t="s">
        <v>1344</v>
      </c>
      <c r="F17" s="1">
        <f t="shared" si="0"/>
        <v>92.25</v>
      </c>
      <c r="G17" s="1">
        <v>0.5</v>
      </c>
      <c r="H17" s="1">
        <v>0.1</v>
      </c>
      <c r="I17" s="1">
        <v>0.15</v>
      </c>
      <c r="J17" s="1">
        <v>6</v>
      </c>
      <c r="K17" s="1">
        <v>1</v>
      </c>
      <c r="L17" s="1">
        <v>0</v>
      </c>
      <c r="M17" s="1" t="s">
        <v>55</v>
      </c>
      <c r="N17" s="6">
        <f t="shared" si="1"/>
        <v>2</v>
      </c>
      <c r="O17" s="1">
        <v>979.85</v>
      </c>
      <c r="P17" s="1">
        <v>4</v>
      </c>
      <c r="Q17" s="1">
        <v>50</v>
      </c>
      <c r="R17" s="1">
        <v>399.85</v>
      </c>
      <c r="S17" s="1">
        <v>6</v>
      </c>
      <c r="T17" s="1">
        <v>195</v>
      </c>
      <c r="U17" s="1" t="s">
        <v>52</v>
      </c>
      <c r="V17" s="1" t="s">
        <v>52</v>
      </c>
      <c r="W17" s="1">
        <v>61</v>
      </c>
      <c r="X17" s="1" t="e">
        <f>IF(OR(T17="",W17=""),"",((T17-AVERAGE($T$2:$T$1139))/_xlfn.STDEV.S($T$2:$T$1139))-#REF!*((AVERAGE($W$2:$W$1139)-W17)/_xlfn.STDEV.S($W$2:$W$1139)))</f>
        <v>#REF!</v>
      </c>
      <c r="Y17" s="1">
        <f t="shared" si="2"/>
        <v>0.702440630147331</v>
      </c>
    </row>
    <row r="18" hidden="1" spans="1:25">
      <c r="A18" s="1">
        <v>1142</v>
      </c>
      <c r="B18" s="1" t="s">
        <v>99</v>
      </c>
      <c r="C18" s="1" t="str">
        <f>_xlfn.XLOOKUP(A18,All!$A:$A,All!$C:$C,"")</f>
        <v>Cu-Al-Cr-Mg-Ni-Si</v>
      </c>
      <c r="D18" s="1">
        <v>2</v>
      </c>
      <c r="E18" s="1" t="s">
        <v>1344</v>
      </c>
      <c r="F18" s="1">
        <f t="shared" si="0"/>
        <v>92.25</v>
      </c>
      <c r="G18" s="1">
        <v>0.5</v>
      </c>
      <c r="H18" s="1">
        <v>0.1</v>
      </c>
      <c r="I18" s="1">
        <v>0.15</v>
      </c>
      <c r="J18" s="1">
        <v>6</v>
      </c>
      <c r="K18" s="1">
        <v>1</v>
      </c>
      <c r="L18" s="1">
        <v>0</v>
      </c>
      <c r="M18" s="1" t="s">
        <v>55</v>
      </c>
      <c r="N18" s="6">
        <f t="shared" si="1"/>
        <v>2</v>
      </c>
      <c r="O18" s="1">
        <v>979.85</v>
      </c>
      <c r="P18" s="1">
        <v>4</v>
      </c>
      <c r="Q18" s="1">
        <v>50</v>
      </c>
      <c r="R18" s="1">
        <v>449.85</v>
      </c>
      <c r="S18" s="1">
        <v>6</v>
      </c>
      <c r="T18" s="1">
        <v>151</v>
      </c>
      <c r="U18" s="1" t="s">
        <v>52</v>
      </c>
      <c r="V18" s="1" t="s">
        <v>52</v>
      </c>
      <c r="W18" s="1">
        <v>60</v>
      </c>
      <c r="X18" s="1" t="e">
        <f>IF(OR(T18="",W18=""),"",((T18-AVERAGE($T$2:$T$1139))/_xlfn.STDEV.S($T$2:$T$1139))-#REF!*((AVERAGE($W$2:$W$1139)-W18)/_xlfn.STDEV.S($W$2:$W$1139)))</f>
        <v>#REF!</v>
      </c>
      <c r="Y18" s="1">
        <f t="shared" si="2"/>
        <v>0.824401326732183</v>
      </c>
    </row>
    <row r="19" hidden="1" spans="1:25">
      <c r="A19" s="1">
        <v>1118</v>
      </c>
      <c r="B19" s="1" t="s">
        <v>99</v>
      </c>
      <c r="C19" s="1" t="str">
        <f>_xlfn.XLOOKUP(A19,All!$A:$A,All!$C:$C,"")</f>
        <v>Cu-Al-Cr-Mg-Ni-Si</v>
      </c>
      <c r="D19" s="1">
        <v>2</v>
      </c>
      <c r="E19" s="1" t="s">
        <v>1344</v>
      </c>
      <c r="F19" s="1">
        <f t="shared" si="0"/>
        <v>92.25</v>
      </c>
      <c r="G19" s="1">
        <v>0.5</v>
      </c>
      <c r="H19" s="1">
        <v>0.1</v>
      </c>
      <c r="I19" s="1">
        <v>0.15</v>
      </c>
      <c r="J19" s="1">
        <v>6</v>
      </c>
      <c r="K19" s="1">
        <v>1</v>
      </c>
      <c r="L19" s="1">
        <v>0</v>
      </c>
      <c r="M19" s="1" t="s">
        <v>55</v>
      </c>
      <c r="N19" s="6">
        <f t="shared" si="1"/>
        <v>2</v>
      </c>
      <c r="O19" s="1">
        <v>979.85</v>
      </c>
      <c r="P19" s="1">
        <v>4</v>
      </c>
      <c r="Q19" s="1">
        <v>50</v>
      </c>
      <c r="R19" s="1">
        <v>449.85</v>
      </c>
      <c r="S19" s="1">
        <v>5</v>
      </c>
      <c r="T19" s="1">
        <v>153</v>
      </c>
      <c r="U19" s="1" t="s">
        <v>52</v>
      </c>
      <c r="V19" s="1" t="s">
        <v>52</v>
      </c>
      <c r="W19" s="1">
        <v>60</v>
      </c>
      <c r="X19" s="1" t="e">
        <f>IF(OR(T19="",W19=""),"",((T19-AVERAGE($T$2:$T$1139))/_xlfn.STDEV.S($T$2:$T$1139))-#REF!*((AVERAGE($W$2:$W$1139)-W19)/_xlfn.STDEV.S($W$2:$W$1139)))</f>
        <v>#REF!</v>
      </c>
      <c r="Y19" s="1">
        <f t="shared" si="2"/>
        <v>0.819042301069102</v>
      </c>
    </row>
    <row r="20" hidden="1" spans="1:25">
      <c r="A20" s="1">
        <v>1064</v>
      </c>
      <c r="B20" s="1" t="s">
        <v>99</v>
      </c>
      <c r="C20" s="1" t="str">
        <f>_xlfn.XLOOKUP(A20,All!$A:$A,All!$C:$C,"")</f>
        <v>Cu-Al-Cr-Mg-Ni-Si</v>
      </c>
      <c r="D20" s="1">
        <v>2</v>
      </c>
      <c r="E20" s="1" t="s">
        <v>1344</v>
      </c>
      <c r="F20" s="1">
        <f t="shared" si="0"/>
        <v>92.25</v>
      </c>
      <c r="G20" s="1">
        <v>0.5</v>
      </c>
      <c r="H20" s="1">
        <v>0.1</v>
      </c>
      <c r="I20" s="1">
        <v>0.15</v>
      </c>
      <c r="J20" s="1">
        <v>6</v>
      </c>
      <c r="K20" s="1">
        <v>1</v>
      </c>
      <c r="L20" s="1">
        <v>0</v>
      </c>
      <c r="M20" s="1" t="s">
        <v>55</v>
      </c>
      <c r="N20" s="6">
        <f t="shared" si="1"/>
        <v>2</v>
      </c>
      <c r="O20" s="1">
        <v>979.85</v>
      </c>
      <c r="P20" s="1">
        <v>4</v>
      </c>
      <c r="Q20" s="1">
        <v>50</v>
      </c>
      <c r="R20" s="1">
        <v>449.85</v>
      </c>
      <c r="S20" s="1">
        <v>3</v>
      </c>
      <c r="T20" s="1">
        <v>160</v>
      </c>
      <c r="U20" s="1" t="s">
        <v>52</v>
      </c>
      <c r="V20" s="1" t="s">
        <v>52</v>
      </c>
      <c r="W20" s="1">
        <v>60</v>
      </c>
      <c r="X20" s="1" t="e">
        <f>IF(OR(T20="",W20=""),"",((T20-AVERAGE($T$2:$T$1139))/_xlfn.STDEV.S($T$2:$T$1139))-#REF!*((AVERAGE($W$2:$W$1139)-W20)/_xlfn.STDEV.S($W$2:$W$1139)))</f>
        <v>#REF!</v>
      </c>
      <c r="Y20" s="1">
        <f t="shared" si="2"/>
        <v>0.800373468473371</v>
      </c>
    </row>
    <row r="21" hidden="1" spans="1:25">
      <c r="A21" s="1">
        <v>1063</v>
      </c>
      <c r="B21" s="1" t="s">
        <v>99</v>
      </c>
      <c r="C21" s="1" t="str">
        <f>_xlfn.XLOOKUP(A21,All!$A:$A,All!$C:$C,"")</f>
        <v>Cu-Al-Cr-Mg-Ni-Si</v>
      </c>
      <c r="D21" s="1">
        <v>2</v>
      </c>
      <c r="E21" s="1" t="s">
        <v>1344</v>
      </c>
      <c r="F21" s="1">
        <f t="shared" si="0"/>
        <v>92.25</v>
      </c>
      <c r="G21" s="1">
        <v>0.5</v>
      </c>
      <c r="H21" s="1">
        <v>0.1</v>
      </c>
      <c r="I21" s="1">
        <v>0.15</v>
      </c>
      <c r="J21" s="1">
        <v>6</v>
      </c>
      <c r="K21" s="1">
        <v>1</v>
      </c>
      <c r="L21" s="1">
        <v>0</v>
      </c>
      <c r="M21" s="1" t="s">
        <v>55</v>
      </c>
      <c r="N21" s="6">
        <f t="shared" si="1"/>
        <v>2</v>
      </c>
      <c r="O21" s="1">
        <v>979.85</v>
      </c>
      <c r="P21" s="1">
        <v>4</v>
      </c>
      <c r="Q21" s="1">
        <v>50</v>
      </c>
      <c r="R21" s="1">
        <v>399.85</v>
      </c>
      <c r="S21" s="1">
        <v>3</v>
      </c>
      <c r="T21" s="1">
        <v>189</v>
      </c>
      <c r="U21" s="1" t="s">
        <v>52</v>
      </c>
      <c r="V21" s="1" t="s">
        <v>52</v>
      </c>
      <c r="W21" s="1">
        <v>60</v>
      </c>
      <c r="X21" s="1" t="e">
        <f>IF(OR(T21="",W21=""),"",((T21-AVERAGE($T$2:$T$1139))/_xlfn.STDEV.S($T$2:$T$1139))-#REF!*((AVERAGE($W$2:$W$1139)-W21)/_xlfn.STDEV.S($W$2:$W$1139)))</f>
        <v>#REF!</v>
      </c>
      <c r="Y21" s="1">
        <f t="shared" si="2"/>
        <v>0.724687392452051</v>
      </c>
    </row>
    <row r="22" hidden="1" spans="1:25">
      <c r="A22" s="1">
        <v>1114</v>
      </c>
      <c r="B22" s="1" t="s">
        <v>99</v>
      </c>
      <c r="C22" s="1" t="str">
        <f>_xlfn.XLOOKUP(A22,All!$A:$A,All!$C:$C,"")</f>
        <v>Cu-Al-Cr-Mg-Ni-Si</v>
      </c>
      <c r="D22" s="1">
        <v>2</v>
      </c>
      <c r="E22" s="1" t="s">
        <v>1344</v>
      </c>
      <c r="F22" s="1">
        <f t="shared" si="0"/>
        <v>92.25</v>
      </c>
      <c r="G22" s="1">
        <v>0.5</v>
      </c>
      <c r="H22" s="1">
        <v>0.1</v>
      </c>
      <c r="I22" s="1">
        <v>0.15</v>
      </c>
      <c r="J22" s="1">
        <v>6</v>
      </c>
      <c r="K22" s="1">
        <v>1</v>
      </c>
      <c r="L22" s="1">
        <v>0</v>
      </c>
      <c r="M22" s="1" t="s">
        <v>55</v>
      </c>
      <c r="N22" s="6">
        <f t="shared" si="1"/>
        <v>2</v>
      </c>
      <c r="O22" s="1">
        <v>979.85</v>
      </c>
      <c r="P22" s="1">
        <v>4</v>
      </c>
      <c r="Q22" s="1">
        <v>50</v>
      </c>
      <c r="R22" s="1">
        <v>449.85</v>
      </c>
      <c r="S22" s="1">
        <v>5</v>
      </c>
      <c r="T22" s="1">
        <v>157</v>
      </c>
      <c r="U22" s="1" t="s">
        <v>52</v>
      </c>
      <c r="V22" s="1" t="s">
        <v>52</v>
      </c>
      <c r="W22" s="1">
        <v>59</v>
      </c>
      <c r="X22" s="1" t="e">
        <f>IF(OR(T22="",W22=""),"",((T22-AVERAGE($T$2:$T$1139))/_xlfn.STDEV.S($T$2:$T$1139))-#REF!*((AVERAGE($W$2:$W$1139)-W22)/_xlfn.STDEV.S($W$2:$W$1139)))</f>
        <v>#REF!</v>
      </c>
      <c r="Y22" s="1">
        <f t="shared" si="2"/>
        <v>0.814615157530146</v>
      </c>
    </row>
    <row r="23" hidden="1" spans="1:25">
      <c r="A23" s="1">
        <v>1087</v>
      </c>
      <c r="B23" s="1" t="s">
        <v>99</v>
      </c>
      <c r="C23" s="1" t="str">
        <f>_xlfn.XLOOKUP(A23,All!$A:$A,All!$C:$C,"")</f>
        <v>Cu-Al-Cr-Mg-Ni-Si</v>
      </c>
      <c r="D23" s="1">
        <v>2</v>
      </c>
      <c r="E23" s="1" t="s">
        <v>1344</v>
      </c>
      <c r="F23" s="1">
        <f t="shared" si="0"/>
        <v>92.25</v>
      </c>
      <c r="G23" s="1">
        <v>0.5</v>
      </c>
      <c r="H23" s="1">
        <v>0.1</v>
      </c>
      <c r="I23" s="1">
        <v>0.15</v>
      </c>
      <c r="J23" s="1">
        <v>6</v>
      </c>
      <c r="K23" s="1">
        <v>1</v>
      </c>
      <c r="L23" s="1">
        <v>0</v>
      </c>
      <c r="M23" s="1" t="s">
        <v>55</v>
      </c>
      <c r="N23" s="6">
        <f t="shared" si="1"/>
        <v>2</v>
      </c>
      <c r="O23" s="1">
        <v>979.85</v>
      </c>
      <c r="P23" s="1">
        <v>4</v>
      </c>
      <c r="Q23" s="1">
        <v>50</v>
      </c>
      <c r="R23" s="1">
        <v>449.85</v>
      </c>
      <c r="S23" s="1">
        <v>4</v>
      </c>
      <c r="T23" s="1">
        <v>167</v>
      </c>
      <c r="U23" s="1" t="s">
        <v>52</v>
      </c>
      <c r="V23" s="1" t="s">
        <v>52</v>
      </c>
      <c r="W23" s="1">
        <v>59</v>
      </c>
      <c r="X23" s="1" t="e">
        <f>IF(OR(T23="",W23=""),"",((T23-AVERAGE($T$2:$T$1139))/_xlfn.STDEV.S($T$2:$T$1139))-#REF!*((AVERAGE($W$2:$W$1139)-W23)/_xlfn.STDEV.S($W$2:$W$1139)))</f>
        <v>#REF!</v>
      </c>
      <c r="Y23" s="1">
        <f t="shared" si="2"/>
        <v>0.788316855346138</v>
      </c>
    </row>
    <row r="24" hidden="1" spans="1:25">
      <c r="A24" s="1">
        <v>1033</v>
      </c>
      <c r="B24" s="1" t="s">
        <v>99</v>
      </c>
      <c r="C24" s="1" t="str">
        <f>_xlfn.XLOOKUP(A24,All!$A:$A,All!$C:$C,"")</f>
        <v>Cu-Al-Cr-Mg-Ni-Si</v>
      </c>
      <c r="D24" s="1">
        <v>2</v>
      </c>
      <c r="E24" s="1" t="s">
        <v>1344</v>
      </c>
      <c r="F24" s="1">
        <f t="shared" si="0"/>
        <v>92.25</v>
      </c>
      <c r="G24" s="1">
        <v>0.5</v>
      </c>
      <c r="H24" s="1">
        <v>0.1</v>
      </c>
      <c r="I24" s="1">
        <v>0.15</v>
      </c>
      <c r="J24" s="1">
        <v>6</v>
      </c>
      <c r="K24" s="1">
        <v>1</v>
      </c>
      <c r="L24" s="1">
        <v>0</v>
      </c>
      <c r="M24" s="1" t="s">
        <v>55</v>
      </c>
      <c r="N24" s="6">
        <f t="shared" si="1"/>
        <v>2</v>
      </c>
      <c r="O24" s="1">
        <v>979.85</v>
      </c>
      <c r="P24" s="1">
        <v>4</v>
      </c>
      <c r="Q24" s="1">
        <v>50</v>
      </c>
      <c r="R24" s="1">
        <v>449.85</v>
      </c>
      <c r="S24" s="1">
        <v>2</v>
      </c>
      <c r="T24" s="1">
        <v>169</v>
      </c>
      <c r="U24" s="1" t="s">
        <v>52</v>
      </c>
      <c r="V24" s="1" t="s">
        <v>52</v>
      </c>
      <c r="W24" s="1">
        <v>59</v>
      </c>
      <c r="X24" s="1" t="e">
        <f>IF(OR(T24="",W24=""),"",((T24-AVERAGE($T$2:$T$1139))/_xlfn.STDEV.S($T$2:$T$1139))-#REF!*((AVERAGE($W$2:$W$1139)-W24)/_xlfn.STDEV.S($W$2:$W$1139)))</f>
        <v>#REF!</v>
      </c>
      <c r="Y24" s="1">
        <f t="shared" si="2"/>
        <v>0.783095405058374</v>
      </c>
    </row>
    <row r="25" hidden="1" spans="1:25">
      <c r="A25" s="1">
        <v>1037</v>
      </c>
      <c r="B25" s="1" t="s">
        <v>99</v>
      </c>
      <c r="C25" s="1" t="str">
        <f>_xlfn.XLOOKUP(A25,All!$A:$A,All!$C:$C,"")</f>
        <v>Cu-Al-Cr-Mg-Ni-Si</v>
      </c>
      <c r="D25" s="1">
        <v>2</v>
      </c>
      <c r="E25" s="1" t="s">
        <v>1344</v>
      </c>
      <c r="F25" s="1">
        <f t="shared" si="0"/>
        <v>92.25</v>
      </c>
      <c r="G25" s="1">
        <v>0.5</v>
      </c>
      <c r="H25" s="1">
        <v>0.1</v>
      </c>
      <c r="I25" s="1">
        <v>0.15</v>
      </c>
      <c r="J25" s="1">
        <v>6</v>
      </c>
      <c r="K25" s="1">
        <v>1</v>
      </c>
      <c r="L25" s="1">
        <v>0</v>
      </c>
      <c r="M25" s="1" t="s">
        <v>55</v>
      </c>
      <c r="N25" s="6">
        <f t="shared" si="1"/>
        <v>2</v>
      </c>
      <c r="O25" s="1">
        <v>979.85</v>
      </c>
      <c r="P25" s="1">
        <v>4</v>
      </c>
      <c r="Q25" s="1">
        <v>50</v>
      </c>
      <c r="R25" s="1">
        <v>449.85</v>
      </c>
      <c r="S25" s="1">
        <v>2</v>
      </c>
      <c r="T25" s="1">
        <v>179</v>
      </c>
      <c r="U25" s="1" t="s">
        <v>52</v>
      </c>
      <c r="V25" s="1" t="s">
        <v>52</v>
      </c>
      <c r="W25" s="1">
        <v>59</v>
      </c>
      <c r="X25" s="1" t="e">
        <f>IF(OR(T25="",W25=""),"",((T25-AVERAGE($T$2:$T$1139))/_xlfn.STDEV.S($T$2:$T$1139))-#REF!*((AVERAGE($W$2:$W$1139)-W25)/_xlfn.STDEV.S($W$2:$W$1139)))</f>
        <v>#REF!</v>
      </c>
      <c r="Y25" s="1">
        <f t="shared" si="2"/>
        <v>0.757193696411778</v>
      </c>
    </row>
    <row r="26" hidden="1" spans="1:25">
      <c r="A26" s="1">
        <v>1141</v>
      </c>
      <c r="B26" s="1" t="s">
        <v>99</v>
      </c>
      <c r="C26" s="1" t="str">
        <f>_xlfn.XLOOKUP(A26,All!$A:$A,All!$C:$C,"")</f>
        <v>Cu-Al-Cr-Mg-Ni-Si</v>
      </c>
      <c r="D26" s="1">
        <v>2</v>
      </c>
      <c r="E26" s="1" t="s">
        <v>1344</v>
      </c>
      <c r="F26" s="1">
        <f t="shared" si="0"/>
        <v>92.25</v>
      </c>
      <c r="G26" s="1">
        <v>0.5</v>
      </c>
      <c r="H26" s="1">
        <v>0.1</v>
      </c>
      <c r="I26" s="1">
        <v>0.15</v>
      </c>
      <c r="J26" s="1">
        <v>6</v>
      </c>
      <c r="K26" s="1">
        <v>1</v>
      </c>
      <c r="L26" s="1">
        <v>0</v>
      </c>
      <c r="M26" s="1" t="s">
        <v>55</v>
      </c>
      <c r="N26" s="6">
        <f t="shared" si="1"/>
        <v>2</v>
      </c>
      <c r="O26" s="1">
        <v>979.85</v>
      </c>
      <c r="P26" s="1">
        <v>4</v>
      </c>
      <c r="Q26" s="1">
        <v>50</v>
      </c>
      <c r="R26" s="1">
        <v>399.85</v>
      </c>
      <c r="S26" s="1">
        <v>6</v>
      </c>
      <c r="T26" s="1">
        <v>198</v>
      </c>
      <c r="U26" s="1" t="s">
        <v>52</v>
      </c>
      <c r="V26" s="1" t="s">
        <v>52</v>
      </c>
      <c r="W26" s="1">
        <v>59</v>
      </c>
      <c r="X26" s="1" t="e">
        <f>IF(OR(T26="",W26=""),"",((T26-AVERAGE($T$2:$T$1139))/_xlfn.STDEV.S($T$2:$T$1139))-#REF!*((AVERAGE($W$2:$W$1139)-W26)/_xlfn.STDEV.S($W$2:$W$1139)))</f>
        <v>#REF!</v>
      </c>
      <c r="Y26" s="1">
        <f t="shared" si="2"/>
        <v>0.709030521494937</v>
      </c>
    </row>
    <row r="27" hidden="1" spans="1:25">
      <c r="A27" s="1">
        <v>1121</v>
      </c>
      <c r="B27" s="1" t="s">
        <v>99</v>
      </c>
      <c r="C27" s="1" t="str">
        <f>_xlfn.XLOOKUP(A27,All!$A:$A,All!$C:$C,"")</f>
        <v>Cu-Al-Cr-Mg-Ni-Si</v>
      </c>
      <c r="D27" s="1">
        <v>2</v>
      </c>
      <c r="E27" s="1" t="s">
        <v>1344</v>
      </c>
      <c r="F27" s="1">
        <f t="shared" si="0"/>
        <v>92.25</v>
      </c>
      <c r="G27" s="1">
        <v>0.5</v>
      </c>
      <c r="H27" s="1">
        <v>0.1</v>
      </c>
      <c r="I27" s="1">
        <v>0.15</v>
      </c>
      <c r="J27" s="1">
        <v>6</v>
      </c>
      <c r="K27" s="1">
        <v>1</v>
      </c>
      <c r="L27" s="1">
        <v>0</v>
      </c>
      <c r="M27" s="1" t="s">
        <v>55</v>
      </c>
      <c r="N27" s="6">
        <f t="shared" si="1"/>
        <v>2</v>
      </c>
      <c r="O27" s="1">
        <v>979.85</v>
      </c>
      <c r="P27" s="1">
        <v>4</v>
      </c>
      <c r="Q27" s="1">
        <v>50</v>
      </c>
      <c r="R27" s="1">
        <v>399.85</v>
      </c>
      <c r="S27" s="1">
        <v>5</v>
      </c>
      <c r="T27" s="1">
        <v>202</v>
      </c>
      <c r="U27" s="1" t="s">
        <v>52</v>
      </c>
      <c r="V27" s="1" t="s">
        <v>52</v>
      </c>
      <c r="W27" s="1">
        <v>59</v>
      </c>
      <c r="X27" s="1" t="e">
        <f>IF(OR(T27="",W27=""),"",((T27-AVERAGE($T$2:$T$1139))/_xlfn.STDEV.S($T$2:$T$1139))-#REF!*((AVERAGE($W$2:$W$1139)-W27)/_xlfn.STDEV.S($W$2:$W$1139)))</f>
        <v>#REF!</v>
      </c>
      <c r="Y27" s="1">
        <f t="shared" si="2"/>
        <v>0.699087262596401</v>
      </c>
    </row>
    <row r="28" hidden="1" spans="1:25">
      <c r="A28" s="1">
        <v>997</v>
      </c>
      <c r="B28" s="1" t="s">
        <v>99</v>
      </c>
      <c r="C28" s="1" t="str">
        <f>_xlfn.XLOOKUP(A28,All!$A:$A,All!$C:$C,"")</f>
        <v>Cu-Al-Cr-Mg-Ni-Si</v>
      </c>
      <c r="D28" s="1">
        <v>2</v>
      </c>
      <c r="E28" s="1" t="s">
        <v>1344</v>
      </c>
      <c r="F28" s="1">
        <f t="shared" si="0"/>
        <v>92.25</v>
      </c>
      <c r="G28" s="1">
        <v>0.5</v>
      </c>
      <c r="H28" s="1">
        <v>0.1</v>
      </c>
      <c r="I28" s="1">
        <v>0.15</v>
      </c>
      <c r="J28" s="1">
        <v>6</v>
      </c>
      <c r="K28" s="1">
        <v>1</v>
      </c>
      <c r="L28" s="1">
        <v>0</v>
      </c>
      <c r="M28" s="1" t="s">
        <v>55</v>
      </c>
      <c r="N28" s="6">
        <f t="shared" si="1"/>
        <v>2</v>
      </c>
      <c r="O28" s="1">
        <v>979.85</v>
      </c>
      <c r="P28" s="1">
        <v>4</v>
      </c>
      <c r="Q28" s="1">
        <v>50</v>
      </c>
      <c r="R28" s="1">
        <v>449.85</v>
      </c>
      <c r="S28" s="1">
        <v>1.5</v>
      </c>
      <c r="T28" s="1">
        <v>173</v>
      </c>
      <c r="U28" s="1" t="s">
        <v>52</v>
      </c>
      <c r="V28" s="1" t="s">
        <v>52</v>
      </c>
      <c r="W28" s="1">
        <v>58</v>
      </c>
      <c r="X28" s="1" t="e">
        <f>IF(OR(T28="",W28=""),"",((T28-AVERAGE($T$2:$T$1139))/_xlfn.STDEV.S($T$2:$T$1139))-#REF!*((AVERAGE($W$2:$W$1139)-W28)/_xlfn.STDEV.S($W$2:$W$1139)))</f>
        <v>#REF!</v>
      </c>
      <c r="Y28" s="1">
        <f t="shared" si="2"/>
        <v>0.779437546258</v>
      </c>
    </row>
    <row r="29" hidden="1" spans="1:25">
      <c r="A29" s="1">
        <v>1060</v>
      </c>
      <c r="B29" s="1" t="s">
        <v>99</v>
      </c>
      <c r="C29" s="1" t="str">
        <f>_xlfn.XLOOKUP(A29,All!$A:$A,All!$C:$C,"")</f>
        <v>Cu-Al-Cr-Mg-Ni-Si</v>
      </c>
      <c r="D29" s="1">
        <v>2</v>
      </c>
      <c r="E29" s="1" t="s">
        <v>1344</v>
      </c>
      <c r="F29" s="1">
        <f t="shared" si="0"/>
        <v>92.25</v>
      </c>
      <c r="G29" s="1">
        <v>0.5</v>
      </c>
      <c r="H29" s="1">
        <v>0.1</v>
      </c>
      <c r="I29" s="1">
        <v>0.15</v>
      </c>
      <c r="J29" s="1">
        <v>6</v>
      </c>
      <c r="K29" s="1">
        <v>1</v>
      </c>
      <c r="L29" s="1">
        <v>0</v>
      </c>
      <c r="M29" s="1" t="s">
        <v>55</v>
      </c>
      <c r="N29" s="6">
        <f t="shared" si="1"/>
        <v>2</v>
      </c>
      <c r="O29" s="1">
        <v>979.85</v>
      </c>
      <c r="P29" s="1">
        <v>4</v>
      </c>
      <c r="Q29" s="1">
        <v>50</v>
      </c>
      <c r="R29" s="1">
        <v>449.85</v>
      </c>
      <c r="S29" s="1">
        <v>3</v>
      </c>
      <c r="T29" s="1">
        <v>180</v>
      </c>
      <c r="U29" s="1" t="s">
        <v>52</v>
      </c>
      <c r="V29" s="1" t="s">
        <v>52</v>
      </c>
      <c r="W29" s="1">
        <v>58</v>
      </c>
      <c r="X29" s="1" t="e">
        <f>IF(OR(T29="",W29=""),"",((T29-AVERAGE($T$2:$T$1139))/_xlfn.STDEV.S($T$2:$T$1139))-#REF!*((AVERAGE($W$2:$W$1139)-W29)/_xlfn.STDEV.S($W$2:$W$1139)))</f>
        <v>#REF!</v>
      </c>
      <c r="Y29" s="1">
        <f t="shared" si="2"/>
        <v>0.761528027071662</v>
      </c>
    </row>
    <row r="30" hidden="1" spans="1:25">
      <c r="A30" s="1">
        <v>1001</v>
      </c>
      <c r="B30" s="1" t="s">
        <v>99</v>
      </c>
      <c r="C30" s="1" t="str">
        <f>_xlfn.XLOOKUP(A30,All!$A:$A,All!$C:$C,"")</f>
        <v>Cu-Al-Cr-Mg-Ni-Si</v>
      </c>
      <c r="D30" s="1">
        <v>2</v>
      </c>
      <c r="E30" s="1" t="s">
        <v>1344</v>
      </c>
      <c r="F30" s="1">
        <f t="shared" si="0"/>
        <v>92.25</v>
      </c>
      <c r="G30" s="1">
        <v>0.5</v>
      </c>
      <c r="H30" s="1">
        <v>0.1</v>
      </c>
      <c r="I30" s="1">
        <v>0.15</v>
      </c>
      <c r="J30" s="1">
        <v>6</v>
      </c>
      <c r="K30" s="1">
        <v>1</v>
      </c>
      <c r="L30" s="1">
        <v>0</v>
      </c>
      <c r="M30" s="1" t="s">
        <v>55</v>
      </c>
      <c r="N30" s="6">
        <f t="shared" si="1"/>
        <v>2</v>
      </c>
      <c r="O30" s="1">
        <v>979.85</v>
      </c>
      <c r="P30" s="1">
        <v>4</v>
      </c>
      <c r="Q30" s="1">
        <v>50</v>
      </c>
      <c r="R30" s="1">
        <v>449.85</v>
      </c>
      <c r="S30" s="1">
        <v>1.5</v>
      </c>
      <c r="T30" s="1">
        <v>189</v>
      </c>
      <c r="U30" s="1" t="s">
        <v>52</v>
      </c>
      <c r="V30" s="1" t="s">
        <v>52</v>
      </c>
      <c r="W30" s="1">
        <v>58</v>
      </c>
      <c r="X30" s="1" t="e">
        <f>IF(OR(T30="",W30=""),"",((T30-AVERAGE($T$2:$T$1139))/_xlfn.STDEV.S($T$2:$T$1139))-#REF!*((AVERAGE($W$2:$W$1139)-W30)/_xlfn.STDEV.S($W$2:$W$1139)))</f>
        <v>#REF!</v>
      </c>
      <c r="Y30" s="1">
        <f t="shared" si="2"/>
        <v>0.738780628318686</v>
      </c>
    </row>
    <row r="31" hidden="1" spans="1:25">
      <c r="A31" s="1">
        <v>1094</v>
      </c>
      <c r="B31" s="1" t="s">
        <v>99</v>
      </c>
      <c r="C31" s="1" t="str">
        <f>_xlfn.XLOOKUP(A31,All!$A:$A,All!$C:$C,"")</f>
        <v>Cu-Al-Cr-Mg-Ni-Si</v>
      </c>
      <c r="D31" s="1">
        <v>2</v>
      </c>
      <c r="E31" s="1" t="s">
        <v>1344</v>
      </c>
      <c r="F31" s="1">
        <f t="shared" si="0"/>
        <v>92.25</v>
      </c>
      <c r="G31" s="1">
        <v>0.5</v>
      </c>
      <c r="H31" s="1">
        <v>0.1</v>
      </c>
      <c r="I31" s="1">
        <v>0.15</v>
      </c>
      <c r="J31" s="1">
        <v>6</v>
      </c>
      <c r="K31" s="1">
        <v>1</v>
      </c>
      <c r="L31" s="1">
        <v>0</v>
      </c>
      <c r="M31" s="1" t="s">
        <v>55</v>
      </c>
      <c r="N31" s="6">
        <f t="shared" si="1"/>
        <v>2</v>
      </c>
      <c r="O31" s="1">
        <v>979.85</v>
      </c>
      <c r="P31" s="1">
        <v>4</v>
      </c>
      <c r="Q31" s="1">
        <v>50</v>
      </c>
      <c r="R31" s="1">
        <v>399.85</v>
      </c>
      <c r="S31" s="1">
        <v>4</v>
      </c>
      <c r="T31" s="1">
        <v>206</v>
      </c>
      <c r="U31" s="1" t="s">
        <v>52</v>
      </c>
      <c r="V31" s="1" t="s">
        <v>52</v>
      </c>
      <c r="W31" s="1">
        <v>58</v>
      </c>
      <c r="X31" s="1" t="e">
        <f>IF(OR(T31="",W31=""),"",((T31-AVERAGE($T$2:$T$1139))/_xlfn.STDEV.S($T$2:$T$1139))-#REF!*((AVERAGE($W$2:$W$1139)-W31)/_xlfn.STDEV.S($W$2:$W$1139)))</f>
        <v>#REF!</v>
      </c>
      <c r="Y31" s="1">
        <f t="shared" si="2"/>
        <v>0.69677225391561</v>
      </c>
    </row>
    <row r="32" hidden="1" spans="1:25">
      <c r="A32" s="1">
        <v>1140</v>
      </c>
      <c r="B32" s="1" t="s">
        <v>99</v>
      </c>
      <c r="C32" s="1" t="str">
        <f>_xlfn.XLOOKUP(A32,All!$A:$A,All!$C:$C,"")</f>
        <v>Cu-Al-Cr-Mg-Ni-Si</v>
      </c>
      <c r="D32" s="1">
        <v>2</v>
      </c>
      <c r="E32" s="1" t="s">
        <v>1344</v>
      </c>
      <c r="F32" s="1">
        <f t="shared" si="0"/>
        <v>92.25</v>
      </c>
      <c r="G32" s="1">
        <v>0.5</v>
      </c>
      <c r="H32" s="1">
        <v>0.1</v>
      </c>
      <c r="I32" s="1">
        <v>0.15</v>
      </c>
      <c r="J32" s="1">
        <v>6</v>
      </c>
      <c r="K32" s="1">
        <v>1</v>
      </c>
      <c r="L32" s="1">
        <v>0</v>
      </c>
      <c r="M32" s="1" t="s">
        <v>54</v>
      </c>
      <c r="N32" s="6">
        <f t="shared" si="1"/>
        <v>0</v>
      </c>
      <c r="O32" s="1">
        <v>979.85</v>
      </c>
      <c r="P32" s="1">
        <v>4</v>
      </c>
      <c r="Q32" s="1">
        <v>0</v>
      </c>
      <c r="R32" s="1">
        <v>499.85</v>
      </c>
      <c r="S32" s="1">
        <v>6</v>
      </c>
      <c r="T32" s="1">
        <v>132</v>
      </c>
      <c r="U32" s="1" t="s">
        <v>52</v>
      </c>
      <c r="V32" s="1" t="s">
        <v>52</v>
      </c>
      <c r="W32" s="1">
        <v>57</v>
      </c>
      <c r="X32" s="1" t="e">
        <f>IF(OR(T32="",W32=""),"",((T32-AVERAGE($T$2:$T$1139))/_xlfn.STDEV.S($T$2:$T$1139))-#REF!*((AVERAGE($W$2:$W$1139)-W32)/_xlfn.STDEV.S($W$2:$W$1139)))</f>
        <v>#REF!</v>
      </c>
      <c r="Y32" s="1">
        <f t="shared" si="2"/>
        <v>0.893569868785435</v>
      </c>
    </row>
    <row r="33" hidden="1" spans="1:25">
      <c r="A33" s="1">
        <v>1151</v>
      </c>
      <c r="B33" s="1" t="s">
        <v>99</v>
      </c>
      <c r="C33" s="1" t="str">
        <f>_xlfn.XLOOKUP(A33,All!$A:$A,All!$C:$C,"")</f>
        <v>Cu-Al-Cr-Mg-Ni-Si</v>
      </c>
      <c r="D33" s="1">
        <v>2</v>
      </c>
      <c r="E33" s="1" t="s">
        <v>1344</v>
      </c>
      <c r="F33" s="1">
        <f t="shared" si="0"/>
        <v>92.25</v>
      </c>
      <c r="G33" s="1">
        <v>0.5</v>
      </c>
      <c r="H33" s="1">
        <v>0.1</v>
      </c>
      <c r="I33" s="1">
        <v>0.15</v>
      </c>
      <c r="J33" s="1">
        <v>6</v>
      </c>
      <c r="K33" s="1">
        <v>1</v>
      </c>
      <c r="L33" s="1">
        <v>0</v>
      </c>
      <c r="M33" s="1" t="s">
        <v>55</v>
      </c>
      <c r="N33" s="6">
        <f t="shared" si="1"/>
        <v>2</v>
      </c>
      <c r="O33" s="1">
        <v>979.85</v>
      </c>
      <c r="P33" s="1">
        <v>4</v>
      </c>
      <c r="Q33" s="1">
        <v>50</v>
      </c>
      <c r="R33" s="1">
        <v>499.85</v>
      </c>
      <c r="S33" s="1">
        <v>6</v>
      </c>
      <c r="T33" s="1">
        <v>133</v>
      </c>
      <c r="U33" s="1" t="s">
        <v>52</v>
      </c>
      <c r="V33" s="1" t="s">
        <v>52</v>
      </c>
      <c r="W33" s="1">
        <v>57</v>
      </c>
      <c r="X33" s="1" t="e">
        <f>IF(OR(T33="",W33=""),"",((T33-AVERAGE($T$2:$T$1139))/_xlfn.STDEV.S($T$2:$T$1139))-#REF!*((AVERAGE($W$2:$W$1139)-W33)/_xlfn.STDEV.S($W$2:$W$1139)))</f>
        <v>#REF!</v>
      </c>
      <c r="Y33" s="1">
        <f t="shared" si="2"/>
        <v>0.89089646597602</v>
      </c>
    </row>
    <row r="34" hidden="1" spans="1:25">
      <c r="A34" s="1">
        <v>1123</v>
      </c>
      <c r="B34" s="1" t="s">
        <v>99</v>
      </c>
      <c r="C34" s="1" t="str">
        <f>_xlfn.XLOOKUP(A34,All!$A:$A,All!$C:$C,"")</f>
        <v>Cu-Al-Cr-Mg-Ni-Si</v>
      </c>
      <c r="D34" s="1">
        <v>2</v>
      </c>
      <c r="E34" s="1" t="s">
        <v>1344</v>
      </c>
      <c r="F34" s="1">
        <f t="shared" si="0"/>
        <v>92.25</v>
      </c>
      <c r="G34" s="1">
        <v>0.5</v>
      </c>
      <c r="H34" s="1">
        <v>0.1</v>
      </c>
      <c r="I34" s="1">
        <v>0.15</v>
      </c>
      <c r="J34" s="1">
        <v>6</v>
      </c>
      <c r="K34" s="1">
        <v>1</v>
      </c>
      <c r="L34" s="1">
        <v>0</v>
      </c>
      <c r="M34" s="1" t="s">
        <v>55</v>
      </c>
      <c r="N34" s="6">
        <f t="shared" si="1"/>
        <v>2</v>
      </c>
      <c r="O34" s="1">
        <v>979.85</v>
      </c>
      <c r="P34" s="1">
        <v>4</v>
      </c>
      <c r="Q34" s="1">
        <v>50</v>
      </c>
      <c r="R34" s="1">
        <v>499.85</v>
      </c>
      <c r="S34" s="1">
        <v>5</v>
      </c>
      <c r="T34" s="1">
        <v>134</v>
      </c>
      <c r="U34" s="1" t="s">
        <v>52</v>
      </c>
      <c r="V34" s="1" t="s">
        <v>52</v>
      </c>
      <c r="W34" s="1">
        <v>57</v>
      </c>
      <c r="X34" s="1" t="e">
        <f>IF(OR(T34="",W34=""),"",((T34-AVERAGE($T$2:$T$1139))/_xlfn.STDEV.S($T$2:$T$1139))-#REF!*((AVERAGE($W$2:$W$1139)-W34)/_xlfn.STDEV.S($W$2:$W$1139)))</f>
        <v>#REF!</v>
      </c>
      <c r="Y34" s="1">
        <f t="shared" si="2"/>
        <v>0.888225610247878</v>
      </c>
    </row>
    <row r="35" hidden="1" spans="1:25">
      <c r="A35" s="1">
        <v>1096</v>
      </c>
      <c r="B35" s="1" t="s">
        <v>99</v>
      </c>
      <c r="C35" s="1" t="str">
        <f>_xlfn.XLOOKUP(A35,All!$A:$A,All!$C:$C,"")</f>
        <v>Cu-Al-Cr-Mg-Ni-Si</v>
      </c>
      <c r="D35" s="1">
        <v>2</v>
      </c>
      <c r="E35" s="1" t="s">
        <v>1344</v>
      </c>
      <c r="F35" s="1">
        <f t="shared" si="0"/>
        <v>92.25</v>
      </c>
      <c r="G35" s="1">
        <v>0.5</v>
      </c>
      <c r="H35" s="1">
        <v>0.1</v>
      </c>
      <c r="I35" s="1">
        <v>0.15</v>
      </c>
      <c r="J35" s="1">
        <v>6</v>
      </c>
      <c r="K35" s="1">
        <v>1</v>
      </c>
      <c r="L35" s="1">
        <v>0</v>
      </c>
      <c r="M35" s="1" t="s">
        <v>55</v>
      </c>
      <c r="N35" s="6">
        <f t="shared" si="1"/>
        <v>2</v>
      </c>
      <c r="O35" s="1">
        <v>979.85</v>
      </c>
      <c r="P35" s="1">
        <v>4</v>
      </c>
      <c r="Q35" s="1">
        <v>50</v>
      </c>
      <c r="R35" s="1">
        <v>499.85</v>
      </c>
      <c r="S35" s="1">
        <v>4</v>
      </c>
      <c r="T35" s="1">
        <v>136</v>
      </c>
      <c r="U35" s="1" t="s">
        <v>52</v>
      </c>
      <c r="V35" s="1" t="s">
        <v>52</v>
      </c>
      <c r="W35" s="1">
        <v>57</v>
      </c>
      <c r="X35" s="1" t="e">
        <f>IF(OR(T35="",W35=""),"",((T35-AVERAGE($T$2:$T$1139))/_xlfn.STDEV.S($T$2:$T$1139))-#REF!*((AVERAGE($W$2:$W$1139)-W35)/_xlfn.STDEV.S($W$2:$W$1139)))</f>
        <v>#REF!</v>
      </c>
      <c r="Y35" s="1">
        <f t="shared" si="2"/>
        <v>0.882891632476178</v>
      </c>
    </row>
    <row r="36" hidden="1" spans="1:25">
      <c r="A36" s="1">
        <v>1069</v>
      </c>
      <c r="B36" s="1" t="s">
        <v>99</v>
      </c>
      <c r="C36" s="1" t="str">
        <f>_xlfn.XLOOKUP(A36,All!$A:$A,All!$C:$C,"")</f>
        <v>Cu-Al-Cr-Mg-Ni-Si</v>
      </c>
      <c r="D36" s="1">
        <v>2</v>
      </c>
      <c r="E36" s="1" t="s">
        <v>1344</v>
      </c>
      <c r="F36" s="1">
        <f t="shared" si="0"/>
        <v>92.25</v>
      </c>
      <c r="G36" s="1">
        <v>0.5</v>
      </c>
      <c r="H36" s="1">
        <v>0.1</v>
      </c>
      <c r="I36" s="1">
        <v>0.15</v>
      </c>
      <c r="J36" s="1">
        <v>6</v>
      </c>
      <c r="K36" s="1">
        <v>1</v>
      </c>
      <c r="L36" s="1">
        <v>0</v>
      </c>
      <c r="M36" s="1" t="s">
        <v>55</v>
      </c>
      <c r="N36" s="6">
        <f t="shared" si="1"/>
        <v>2</v>
      </c>
      <c r="O36" s="1">
        <v>979.85</v>
      </c>
      <c r="P36" s="1">
        <v>4</v>
      </c>
      <c r="Q36" s="1">
        <v>50</v>
      </c>
      <c r="R36" s="1">
        <v>499.85</v>
      </c>
      <c r="S36" s="1">
        <v>3</v>
      </c>
      <c r="T36" s="1">
        <v>137</v>
      </c>
      <c r="U36" s="1" t="s">
        <v>52</v>
      </c>
      <c r="V36" s="1" t="s">
        <v>52</v>
      </c>
      <c r="W36" s="1">
        <v>57</v>
      </c>
      <c r="X36" s="1" t="e">
        <f>IF(OR(T36="",W36=""),"",((T36-AVERAGE($T$2:$T$1139))/_xlfn.STDEV.S($T$2:$T$1139))-#REF!*((AVERAGE($W$2:$W$1139)-W36)/_xlfn.STDEV.S($W$2:$W$1139)))</f>
        <v>#REF!</v>
      </c>
      <c r="Y36" s="1">
        <f t="shared" si="2"/>
        <v>0.88022855729693</v>
      </c>
    </row>
    <row r="37" hidden="1" spans="1:25">
      <c r="A37" s="1">
        <v>1038</v>
      </c>
      <c r="B37" s="1" t="s">
        <v>99</v>
      </c>
      <c r="C37" s="1" t="str">
        <f>_xlfn.XLOOKUP(A37,All!$A:$A,All!$C:$C,"")</f>
        <v>Cu-Al-Cr-Mg-Ni-Si</v>
      </c>
      <c r="D37" s="1">
        <v>2</v>
      </c>
      <c r="E37" s="1" t="s">
        <v>1344</v>
      </c>
      <c r="F37" s="1">
        <f t="shared" si="0"/>
        <v>92.25</v>
      </c>
      <c r="G37" s="1">
        <v>0.5</v>
      </c>
      <c r="H37" s="1">
        <v>0.1</v>
      </c>
      <c r="I37" s="1">
        <v>0.15</v>
      </c>
      <c r="J37" s="1">
        <v>6</v>
      </c>
      <c r="K37" s="1">
        <v>1</v>
      </c>
      <c r="L37" s="1">
        <v>0</v>
      </c>
      <c r="M37" s="1" t="s">
        <v>55</v>
      </c>
      <c r="N37" s="6">
        <f t="shared" si="1"/>
        <v>2</v>
      </c>
      <c r="O37" s="1">
        <v>979.85</v>
      </c>
      <c r="P37" s="1">
        <v>4</v>
      </c>
      <c r="Q37" s="1">
        <v>50</v>
      </c>
      <c r="R37" s="1">
        <v>499.85</v>
      </c>
      <c r="S37" s="1">
        <v>2</v>
      </c>
      <c r="T37" s="1">
        <v>140</v>
      </c>
      <c r="U37" s="1" t="s">
        <v>52</v>
      </c>
      <c r="V37" s="1" t="s">
        <v>52</v>
      </c>
      <c r="W37" s="1">
        <v>57</v>
      </c>
      <c r="X37" s="1" t="e">
        <f>IF(OR(T37="",W37=""),"",((T37-AVERAGE($T$2:$T$1139))/_xlfn.STDEV.S($T$2:$T$1139))-#REF!*((AVERAGE($W$2:$W$1139)-W37)/_xlfn.STDEV.S($W$2:$W$1139)))</f>
        <v>#REF!</v>
      </c>
      <c r="Y37" s="1">
        <f t="shared" si="2"/>
        <v>0.872255273289102</v>
      </c>
    </row>
    <row r="38" hidden="1" spans="1:25">
      <c r="A38" s="1">
        <v>1119</v>
      </c>
      <c r="B38" s="1" t="s">
        <v>99</v>
      </c>
      <c r="C38" s="1" t="str">
        <f>_xlfn.XLOOKUP(A38,All!$A:$A,All!$C:$C,"")</f>
        <v>Cu-Al-Cr-Mg-Ni-Si</v>
      </c>
      <c r="D38" s="1">
        <v>2</v>
      </c>
      <c r="E38" s="1" t="s">
        <v>1344</v>
      </c>
      <c r="F38" s="1">
        <f t="shared" si="0"/>
        <v>92.25</v>
      </c>
      <c r="G38" s="1">
        <v>0.5</v>
      </c>
      <c r="H38" s="1">
        <v>0.1</v>
      </c>
      <c r="I38" s="1">
        <v>0.15</v>
      </c>
      <c r="J38" s="1">
        <v>6</v>
      </c>
      <c r="K38" s="1">
        <v>1</v>
      </c>
      <c r="L38" s="1">
        <v>0</v>
      </c>
      <c r="M38" s="1" t="s">
        <v>55</v>
      </c>
      <c r="N38" s="6">
        <f t="shared" si="1"/>
        <v>2</v>
      </c>
      <c r="O38" s="1">
        <v>979.85</v>
      </c>
      <c r="P38" s="1">
        <v>4</v>
      </c>
      <c r="Q38" s="1">
        <v>50</v>
      </c>
      <c r="R38" s="1">
        <v>499.85</v>
      </c>
      <c r="S38" s="1">
        <v>5</v>
      </c>
      <c r="T38" s="1">
        <v>140</v>
      </c>
      <c r="U38" s="1" t="s">
        <v>52</v>
      </c>
      <c r="V38" s="1" t="s">
        <v>52</v>
      </c>
      <c r="W38" s="1">
        <v>57</v>
      </c>
      <c r="X38" s="1" t="e">
        <f>IF(OR(T38="",W38=""),"",((T38-AVERAGE($T$2:$T$1139))/_xlfn.STDEV.S($T$2:$T$1139))-#REF!*((AVERAGE($W$2:$W$1139)-W38)/_xlfn.STDEV.S($W$2:$W$1139)))</f>
        <v>#REF!</v>
      </c>
      <c r="Y38" s="1">
        <f t="shared" si="2"/>
        <v>0.872255273289102</v>
      </c>
    </row>
    <row r="39" hidden="1" spans="1:25">
      <c r="A39" s="1">
        <v>1175</v>
      </c>
      <c r="B39" s="1" t="s">
        <v>99</v>
      </c>
      <c r="C39" s="1" t="str">
        <f>_xlfn.XLOOKUP(A39,All!$A:$A,All!$C:$C,"")</f>
        <v>Cu-Al-Cr-Mg-Ni-Si</v>
      </c>
      <c r="D39" s="1">
        <v>2</v>
      </c>
      <c r="E39" s="1" t="s">
        <v>1344</v>
      </c>
      <c r="F39" s="1">
        <f t="shared" si="0"/>
        <v>92.25</v>
      </c>
      <c r="G39" s="1">
        <v>0.5</v>
      </c>
      <c r="H39" s="1">
        <v>0.1</v>
      </c>
      <c r="I39" s="1">
        <v>0.15</v>
      </c>
      <c r="J39" s="1">
        <v>6</v>
      </c>
      <c r="K39" s="1">
        <v>1</v>
      </c>
      <c r="L39" s="1">
        <v>0</v>
      </c>
      <c r="M39" s="1" t="s">
        <v>55</v>
      </c>
      <c r="N39" s="6">
        <f t="shared" si="1"/>
        <v>2</v>
      </c>
      <c r="O39" s="1">
        <v>979.85</v>
      </c>
      <c r="P39" s="1">
        <v>4</v>
      </c>
      <c r="Q39" s="1">
        <v>50</v>
      </c>
      <c r="R39" s="1">
        <v>499.85</v>
      </c>
      <c r="S39" s="1">
        <v>8</v>
      </c>
      <c r="T39" s="1">
        <v>140</v>
      </c>
      <c r="U39" s="1" t="s">
        <v>52</v>
      </c>
      <c r="V39" s="1" t="s">
        <v>52</v>
      </c>
      <c r="W39" s="1">
        <v>57</v>
      </c>
      <c r="X39" s="1" t="e">
        <f>IF(OR(T39="",W39=""),"",((T39-AVERAGE($T$2:$T$1139))/_xlfn.STDEV.S($T$2:$T$1139))-#REF!*((AVERAGE($W$2:$W$1139)-W39)/_xlfn.STDEV.S($W$2:$W$1139)))</f>
        <v>#REF!</v>
      </c>
      <c r="Y39" s="1">
        <f t="shared" si="2"/>
        <v>0.872255273289102</v>
      </c>
    </row>
    <row r="40" hidden="1" spans="1:25">
      <c r="A40" s="1">
        <v>1002</v>
      </c>
      <c r="B40" s="1" t="s">
        <v>99</v>
      </c>
      <c r="C40" s="1" t="str">
        <f>_xlfn.XLOOKUP(A40,All!$A:$A,All!$C:$C,"")</f>
        <v>Cu-Al-Cr-Mg-Ni-Si</v>
      </c>
      <c r="D40" s="1">
        <v>2</v>
      </c>
      <c r="E40" s="1" t="s">
        <v>1344</v>
      </c>
      <c r="F40" s="1">
        <f t="shared" si="0"/>
        <v>92.25</v>
      </c>
      <c r="G40" s="1">
        <v>0.5</v>
      </c>
      <c r="H40" s="1">
        <v>0.1</v>
      </c>
      <c r="I40" s="1">
        <v>0.15</v>
      </c>
      <c r="J40" s="1">
        <v>6</v>
      </c>
      <c r="K40" s="1">
        <v>1</v>
      </c>
      <c r="L40" s="1">
        <v>0</v>
      </c>
      <c r="M40" s="1" t="s">
        <v>55</v>
      </c>
      <c r="N40" s="6">
        <f t="shared" si="1"/>
        <v>2</v>
      </c>
      <c r="O40" s="1">
        <v>979.85</v>
      </c>
      <c r="P40" s="1">
        <v>4</v>
      </c>
      <c r="Q40" s="1">
        <v>50</v>
      </c>
      <c r="R40" s="1">
        <v>499.85</v>
      </c>
      <c r="S40" s="1">
        <v>1.5</v>
      </c>
      <c r="T40" s="1">
        <v>146</v>
      </c>
      <c r="U40" s="1" t="s">
        <v>52</v>
      </c>
      <c r="V40" s="1" t="s">
        <v>52</v>
      </c>
      <c r="W40" s="1">
        <v>57</v>
      </c>
      <c r="X40" s="1" t="e">
        <f>IF(OR(T40="",W40=""),"",((T40-AVERAGE($T$2:$T$1139))/_xlfn.STDEV.S($T$2:$T$1139))-#REF!*((AVERAGE($W$2:$W$1139)-W40)/_xlfn.STDEV.S($W$2:$W$1139)))</f>
        <v>#REF!</v>
      </c>
      <c r="Y40" s="1">
        <f t="shared" si="2"/>
        <v>0.856382665714486</v>
      </c>
    </row>
    <row r="41" hidden="1" spans="1:25">
      <c r="A41" s="1">
        <v>1113</v>
      </c>
      <c r="B41" s="1" t="s">
        <v>99</v>
      </c>
      <c r="C41" s="1" t="str">
        <f>_xlfn.XLOOKUP(A41,All!$A:$A,All!$C:$C,"")</f>
        <v>Cu-Al-Cr-Mg-Ni-Si</v>
      </c>
      <c r="D41" s="1">
        <v>2</v>
      </c>
      <c r="E41" s="1" t="s">
        <v>1344</v>
      </c>
      <c r="F41" s="1">
        <f t="shared" si="0"/>
        <v>92.25</v>
      </c>
      <c r="G41" s="1">
        <v>0.5</v>
      </c>
      <c r="H41" s="1">
        <v>0.1</v>
      </c>
      <c r="I41" s="1">
        <v>0.15</v>
      </c>
      <c r="J41" s="1">
        <v>6</v>
      </c>
      <c r="K41" s="1">
        <v>1</v>
      </c>
      <c r="L41" s="1">
        <v>0</v>
      </c>
      <c r="M41" s="1" t="s">
        <v>55</v>
      </c>
      <c r="N41" s="6">
        <f t="shared" si="1"/>
        <v>2</v>
      </c>
      <c r="O41" s="1">
        <v>979.85</v>
      </c>
      <c r="P41" s="1">
        <v>4</v>
      </c>
      <c r="Q41" s="1">
        <v>50</v>
      </c>
      <c r="R41" s="1">
        <v>399.85</v>
      </c>
      <c r="S41" s="1">
        <v>5</v>
      </c>
      <c r="T41" s="1">
        <v>199</v>
      </c>
      <c r="U41" s="1" t="s">
        <v>52</v>
      </c>
      <c r="V41" s="1" t="s">
        <v>52</v>
      </c>
      <c r="W41" s="1">
        <v>57</v>
      </c>
      <c r="X41" s="1" t="e">
        <f>IF(OR(T41="",W41=""),"",((T41-AVERAGE($T$2:$T$1139))/_xlfn.STDEV.S($T$2:$T$1139))-#REF!*((AVERAGE($W$2:$W$1139)-W41)/_xlfn.STDEV.S($W$2:$W$1139)))</f>
        <v>#REF!</v>
      </c>
      <c r="Y41" s="1">
        <f t="shared" si="2"/>
        <v>0.72141924849785</v>
      </c>
    </row>
    <row r="42" hidden="1" spans="1:25">
      <c r="A42" s="1">
        <v>1032</v>
      </c>
      <c r="B42" s="1" t="s">
        <v>99</v>
      </c>
      <c r="C42" s="1" t="str">
        <f>_xlfn.XLOOKUP(A42,All!$A:$A,All!$C:$C,"")</f>
        <v>Cu-Al-Cr-Mg-Ni-Si</v>
      </c>
      <c r="D42" s="1">
        <v>2</v>
      </c>
      <c r="E42" s="1" t="s">
        <v>1344</v>
      </c>
      <c r="F42" s="1">
        <f t="shared" si="0"/>
        <v>92.25</v>
      </c>
      <c r="G42" s="1">
        <v>0.5</v>
      </c>
      <c r="H42" s="1">
        <v>0.1</v>
      </c>
      <c r="I42" s="1">
        <v>0.15</v>
      </c>
      <c r="J42" s="1">
        <v>6</v>
      </c>
      <c r="K42" s="1">
        <v>1</v>
      </c>
      <c r="L42" s="1">
        <v>0</v>
      </c>
      <c r="M42" s="1" t="s">
        <v>55</v>
      </c>
      <c r="N42" s="6">
        <f t="shared" si="1"/>
        <v>2</v>
      </c>
      <c r="O42" s="1">
        <v>979.85</v>
      </c>
      <c r="P42" s="1">
        <v>4</v>
      </c>
      <c r="Q42" s="1">
        <v>50</v>
      </c>
      <c r="R42" s="1">
        <v>399.85</v>
      </c>
      <c r="S42" s="1">
        <v>2</v>
      </c>
      <c r="T42" s="1">
        <v>200</v>
      </c>
      <c r="U42" s="1" t="s">
        <v>52</v>
      </c>
      <c r="V42" s="1" t="s">
        <v>52</v>
      </c>
      <c r="W42" s="1">
        <v>57</v>
      </c>
      <c r="X42" s="1" t="e">
        <f>IF(OR(T42="",W42=""),"",((T42-AVERAGE($T$2:$T$1139))/_xlfn.STDEV.S($T$2:$T$1139))-#REF!*((AVERAGE($W$2:$W$1139)-W42)/_xlfn.STDEV.S($W$2:$W$1139)))</f>
        <v>#REF!</v>
      </c>
      <c r="Y42" s="1">
        <f t="shared" si="2"/>
        <v>0.718982616423606</v>
      </c>
    </row>
    <row r="43" hidden="1" spans="1:25">
      <c r="A43" s="1">
        <v>1067</v>
      </c>
      <c r="B43" s="1" t="s">
        <v>99</v>
      </c>
      <c r="C43" s="1" t="str">
        <f>_xlfn.XLOOKUP(A43,All!$A:$A,All!$C:$C,"")</f>
        <v>Cu-Al-Cr-Mg-Ni-Si</v>
      </c>
      <c r="D43" s="1">
        <v>2</v>
      </c>
      <c r="E43" s="1" t="s">
        <v>1344</v>
      </c>
      <c r="F43" s="1">
        <f t="shared" si="0"/>
        <v>92.25</v>
      </c>
      <c r="G43" s="1">
        <v>0.5</v>
      </c>
      <c r="H43" s="1">
        <v>0.1</v>
      </c>
      <c r="I43" s="1">
        <v>0.15</v>
      </c>
      <c r="J43" s="1">
        <v>6</v>
      </c>
      <c r="K43" s="1">
        <v>1</v>
      </c>
      <c r="L43" s="1">
        <v>0</v>
      </c>
      <c r="M43" s="1" t="s">
        <v>55</v>
      </c>
      <c r="N43" s="6">
        <f t="shared" si="1"/>
        <v>2</v>
      </c>
      <c r="O43" s="1">
        <v>979.85</v>
      </c>
      <c r="P43" s="1">
        <v>4</v>
      </c>
      <c r="Q43" s="1">
        <v>50</v>
      </c>
      <c r="R43" s="1">
        <v>399.85</v>
      </c>
      <c r="S43" s="1">
        <v>3</v>
      </c>
      <c r="T43" s="1">
        <v>211</v>
      </c>
      <c r="U43" s="1" t="s">
        <v>52</v>
      </c>
      <c r="V43" s="1" t="s">
        <v>52</v>
      </c>
      <c r="W43" s="1">
        <v>57</v>
      </c>
      <c r="X43" s="1" t="e">
        <f>IF(OR(T43="",W43=""),"",((T43-AVERAGE($T$2:$T$1139))/_xlfn.STDEV.S($T$2:$T$1139))-#REF!*((AVERAGE($W$2:$W$1139)-W43)/_xlfn.STDEV.S($W$2:$W$1139)))</f>
        <v>#REF!</v>
      </c>
      <c r="Y43" s="1">
        <f t="shared" si="2"/>
        <v>0.692510670315816</v>
      </c>
    </row>
    <row r="44" hidden="1" spans="1:25">
      <c r="A44" s="1">
        <v>1168</v>
      </c>
      <c r="B44" s="1" t="s">
        <v>99</v>
      </c>
      <c r="C44" s="1" t="str">
        <f>_xlfn.XLOOKUP(A44,All!$A:$A,All!$C:$C,"")</f>
        <v>Cu-Al-Cr-Mg-Ni-Si</v>
      </c>
      <c r="D44" s="1">
        <v>2</v>
      </c>
      <c r="E44" s="1" t="s">
        <v>1344</v>
      </c>
      <c r="F44" s="1">
        <f t="shared" si="0"/>
        <v>92.25</v>
      </c>
      <c r="G44" s="1">
        <v>0.5</v>
      </c>
      <c r="H44" s="1">
        <v>0.1</v>
      </c>
      <c r="I44" s="1">
        <v>0.15</v>
      </c>
      <c r="J44" s="1">
        <v>6</v>
      </c>
      <c r="K44" s="1">
        <v>1</v>
      </c>
      <c r="L44" s="1">
        <v>0</v>
      </c>
      <c r="M44" s="1" t="s">
        <v>54</v>
      </c>
      <c r="N44" s="6">
        <f t="shared" si="1"/>
        <v>0</v>
      </c>
      <c r="O44" s="1">
        <v>979.85</v>
      </c>
      <c r="P44" s="1">
        <v>4</v>
      </c>
      <c r="Q44" s="1">
        <v>0</v>
      </c>
      <c r="R44" s="1">
        <v>499.85</v>
      </c>
      <c r="S44" s="1">
        <v>8</v>
      </c>
      <c r="T44" s="1">
        <v>130</v>
      </c>
      <c r="U44" s="1" t="s">
        <v>52</v>
      </c>
      <c r="V44" s="1" t="s">
        <v>52</v>
      </c>
      <c r="W44" s="1">
        <v>56</v>
      </c>
      <c r="X44" s="1" t="e">
        <f>IF(OR(T44="",W44=""),"",((T44-AVERAGE($T$2:$T$1139))/_xlfn.STDEV.S($T$2:$T$1139))-#REF!*((AVERAGE($W$2:$W$1139)-W44)/_xlfn.STDEV.S($W$2:$W$1139)))</f>
        <v>#REF!</v>
      </c>
      <c r="Y44" s="1">
        <f t="shared" si="2"/>
        <v>0.905073760419263</v>
      </c>
    </row>
    <row r="45" hidden="1" spans="1:25">
      <c r="A45" s="1">
        <v>1112</v>
      </c>
      <c r="B45" s="1" t="s">
        <v>99</v>
      </c>
      <c r="C45" s="1" t="str">
        <f>_xlfn.XLOOKUP(A45,All!$A:$A,All!$C:$C,"")</f>
        <v>Cu-Al-Cr-Mg-Ni-Si</v>
      </c>
      <c r="D45" s="1">
        <v>2</v>
      </c>
      <c r="E45" s="1" t="s">
        <v>1344</v>
      </c>
      <c r="F45" s="1">
        <f t="shared" si="0"/>
        <v>92.25</v>
      </c>
      <c r="G45" s="1">
        <v>0.5</v>
      </c>
      <c r="H45" s="1">
        <v>0.1</v>
      </c>
      <c r="I45" s="1">
        <v>0.15</v>
      </c>
      <c r="J45" s="1">
        <v>6</v>
      </c>
      <c r="K45" s="1">
        <v>1</v>
      </c>
      <c r="L45" s="1">
        <v>0</v>
      </c>
      <c r="M45" s="1" t="s">
        <v>54</v>
      </c>
      <c r="N45" s="6">
        <f t="shared" si="1"/>
        <v>0</v>
      </c>
      <c r="O45" s="1">
        <v>979.85</v>
      </c>
      <c r="P45" s="1">
        <v>4</v>
      </c>
      <c r="Q45" s="1">
        <v>0</v>
      </c>
      <c r="R45" s="1">
        <v>499.85</v>
      </c>
      <c r="S45" s="1">
        <v>5</v>
      </c>
      <c r="T45" s="1">
        <v>134</v>
      </c>
      <c r="U45" s="1" t="s">
        <v>52</v>
      </c>
      <c r="V45" s="1" t="s">
        <v>52</v>
      </c>
      <c r="W45" s="1">
        <v>56</v>
      </c>
      <c r="X45" s="1" t="e">
        <f>IF(OR(T45="",W45=""),"",((T45-AVERAGE($T$2:$T$1139))/_xlfn.STDEV.S($T$2:$T$1139))-#REF!*((AVERAGE($W$2:$W$1139)-W45)/_xlfn.STDEV.S($W$2:$W$1139)))</f>
        <v>#REF!</v>
      </c>
      <c r="Y45" s="1">
        <f t="shared" si="2"/>
        <v>0.894448704342633</v>
      </c>
    </row>
    <row r="46" hidden="1" spans="1:25">
      <c r="A46" s="1">
        <v>1179</v>
      </c>
      <c r="B46" s="1" t="s">
        <v>99</v>
      </c>
      <c r="C46" s="1" t="str">
        <f>_xlfn.XLOOKUP(A46,All!$A:$A,All!$C:$C,"")</f>
        <v>Cu-Al-Cr-Mg-Ni-Si</v>
      </c>
      <c r="D46" s="1">
        <v>2</v>
      </c>
      <c r="E46" s="1" t="s">
        <v>1344</v>
      </c>
      <c r="F46" s="1">
        <f t="shared" si="0"/>
        <v>92.25</v>
      </c>
      <c r="G46" s="1">
        <v>0.5</v>
      </c>
      <c r="H46" s="1">
        <v>0.1</v>
      </c>
      <c r="I46" s="1">
        <v>0.15</v>
      </c>
      <c r="J46" s="1">
        <v>6</v>
      </c>
      <c r="K46" s="1">
        <v>1</v>
      </c>
      <c r="L46" s="1">
        <v>0</v>
      </c>
      <c r="M46" s="1" t="s">
        <v>55</v>
      </c>
      <c r="N46" s="6">
        <f t="shared" si="1"/>
        <v>2</v>
      </c>
      <c r="O46" s="1">
        <v>979.85</v>
      </c>
      <c r="P46" s="1">
        <v>4</v>
      </c>
      <c r="Q46" s="1">
        <v>50</v>
      </c>
      <c r="R46" s="1">
        <v>499.85</v>
      </c>
      <c r="S46" s="1">
        <v>8</v>
      </c>
      <c r="T46" s="1">
        <v>135</v>
      </c>
      <c r="U46" s="1" t="s">
        <v>52</v>
      </c>
      <c r="V46" s="1" t="s">
        <v>52</v>
      </c>
      <c r="W46" s="1">
        <v>56</v>
      </c>
      <c r="X46" s="1" t="e">
        <f>IF(OR(T46="",W46=""),"",((T46-AVERAGE($T$2:$T$1139))/_xlfn.STDEV.S($T$2:$T$1139))-#REF!*((AVERAGE($W$2:$W$1139)-W46)/_xlfn.STDEV.S($W$2:$W$1139)))</f>
        <v>#REF!</v>
      </c>
      <c r="Y46" s="1">
        <f t="shared" si="2"/>
        <v>0.891799038593436</v>
      </c>
    </row>
    <row r="47" hidden="1" spans="1:25">
      <c r="A47" s="1">
        <v>1092</v>
      </c>
      <c r="B47" s="1" t="s">
        <v>99</v>
      </c>
      <c r="C47" s="1" t="str">
        <f>_xlfn.XLOOKUP(A47,All!$A:$A,All!$C:$C,"")</f>
        <v>Cu-Al-Cr-Mg-Ni-Si</v>
      </c>
      <c r="D47" s="1">
        <v>2</v>
      </c>
      <c r="E47" s="1" t="s">
        <v>1344</v>
      </c>
      <c r="F47" s="1">
        <f t="shared" si="0"/>
        <v>92.25</v>
      </c>
      <c r="G47" s="1">
        <v>0.5</v>
      </c>
      <c r="H47" s="1">
        <v>0.1</v>
      </c>
      <c r="I47" s="1">
        <v>0.15</v>
      </c>
      <c r="J47" s="1">
        <v>6</v>
      </c>
      <c r="K47" s="1">
        <v>1</v>
      </c>
      <c r="L47" s="1">
        <v>0</v>
      </c>
      <c r="M47" s="1" t="s">
        <v>55</v>
      </c>
      <c r="N47" s="6">
        <f t="shared" si="1"/>
        <v>2</v>
      </c>
      <c r="O47" s="1">
        <v>979.85</v>
      </c>
      <c r="P47" s="1">
        <v>4</v>
      </c>
      <c r="Q47" s="1">
        <v>50</v>
      </c>
      <c r="R47" s="1">
        <v>499.85</v>
      </c>
      <c r="S47" s="1">
        <v>4</v>
      </c>
      <c r="T47" s="1">
        <v>141</v>
      </c>
      <c r="U47" s="1" t="s">
        <v>52</v>
      </c>
      <c r="V47" s="1" t="s">
        <v>52</v>
      </c>
      <c r="W47" s="1">
        <v>56</v>
      </c>
      <c r="X47" s="1" t="e">
        <f>IF(OR(T47="",W47=""),"",((T47-AVERAGE($T$2:$T$1139))/_xlfn.STDEV.S($T$2:$T$1139))-#REF!*((AVERAGE($W$2:$W$1139)-W47)/_xlfn.STDEV.S($W$2:$W$1139)))</f>
        <v>#REF!</v>
      </c>
      <c r="Y47" s="1">
        <f t="shared" si="2"/>
        <v>0.875958312856537</v>
      </c>
    </row>
    <row r="48" hidden="1" spans="1:25">
      <c r="A48" s="1">
        <v>1143</v>
      </c>
      <c r="B48" s="1" t="s">
        <v>99</v>
      </c>
      <c r="C48" s="1" t="str">
        <f>_xlfn.XLOOKUP(A48,All!$A:$A,All!$C:$C,"")</f>
        <v>Cu-Al-Cr-Mg-Ni-Si</v>
      </c>
      <c r="D48" s="1">
        <v>2</v>
      </c>
      <c r="E48" s="1" t="s">
        <v>1344</v>
      </c>
      <c r="F48" s="1">
        <f t="shared" si="0"/>
        <v>92.25</v>
      </c>
      <c r="G48" s="1">
        <v>0.5</v>
      </c>
      <c r="H48" s="1">
        <v>0.1</v>
      </c>
      <c r="I48" s="1">
        <v>0.15</v>
      </c>
      <c r="J48" s="1">
        <v>6</v>
      </c>
      <c r="K48" s="1">
        <v>1</v>
      </c>
      <c r="L48" s="1">
        <v>0</v>
      </c>
      <c r="M48" s="1" t="s">
        <v>55</v>
      </c>
      <c r="N48" s="6">
        <f t="shared" si="1"/>
        <v>2</v>
      </c>
      <c r="O48" s="1">
        <v>979.85</v>
      </c>
      <c r="P48" s="1">
        <v>4</v>
      </c>
      <c r="Q48" s="1">
        <v>50</v>
      </c>
      <c r="R48" s="1">
        <v>499.85</v>
      </c>
      <c r="S48" s="1">
        <v>6</v>
      </c>
      <c r="T48" s="1">
        <v>141</v>
      </c>
      <c r="U48" s="1" t="s">
        <v>52</v>
      </c>
      <c r="V48" s="1" t="s">
        <v>52</v>
      </c>
      <c r="W48" s="1">
        <v>56</v>
      </c>
      <c r="X48" s="1" t="e">
        <f>IF(OR(T48="",W48=""),"",((T48-AVERAGE($T$2:$T$1139))/_xlfn.STDEV.S($T$2:$T$1139))-#REF!*((AVERAGE($W$2:$W$1139)-W48)/_xlfn.STDEV.S($W$2:$W$1139)))</f>
        <v>#REF!</v>
      </c>
      <c r="Y48" s="1">
        <f t="shared" si="2"/>
        <v>0.875958312856537</v>
      </c>
    </row>
    <row r="49" hidden="1" spans="1:25">
      <c r="A49" s="1">
        <v>1147</v>
      </c>
      <c r="B49" s="1" t="s">
        <v>99</v>
      </c>
      <c r="C49" s="1" t="str">
        <f>_xlfn.XLOOKUP(A49,All!$A:$A,All!$C:$C,"")</f>
        <v>Cu-Al-Cr-Mg-Ni-Si</v>
      </c>
      <c r="D49" s="1">
        <v>2</v>
      </c>
      <c r="E49" s="1" t="s">
        <v>1344</v>
      </c>
      <c r="F49" s="1">
        <f t="shared" si="0"/>
        <v>92.25</v>
      </c>
      <c r="G49" s="1">
        <v>0.5</v>
      </c>
      <c r="H49" s="1">
        <v>0.1</v>
      </c>
      <c r="I49" s="1">
        <v>0.15</v>
      </c>
      <c r="J49" s="1">
        <v>6</v>
      </c>
      <c r="K49" s="1">
        <v>1</v>
      </c>
      <c r="L49" s="1">
        <v>0</v>
      </c>
      <c r="M49" s="1" t="s">
        <v>55</v>
      </c>
      <c r="N49" s="6">
        <f t="shared" si="1"/>
        <v>2</v>
      </c>
      <c r="O49" s="1">
        <v>979.85</v>
      </c>
      <c r="P49" s="1">
        <v>4</v>
      </c>
      <c r="Q49" s="1">
        <v>50</v>
      </c>
      <c r="R49" s="1">
        <v>499.85</v>
      </c>
      <c r="S49" s="1">
        <v>6</v>
      </c>
      <c r="T49" s="1">
        <v>141</v>
      </c>
      <c r="U49" s="1" t="s">
        <v>52</v>
      </c>
      <c r="V49" s="1" t="s">
        <v>52</v>
      </c>
      <c r="W49" s="1">
        <v>56</v>
      </c>
      <c r="X49" s="1" t="e">
        <f>IF(OR(T49="",W49=""),"",((T49-AVERAGE($T$2:$T$1139))/_xlfn.STDEV.S($T$2:$T$1139))-#REF!*((AVERAGE($W$2:$W$1139)-W49)/_xlfn.STDEV.S($W$2:$W$1139)))</f>
        <v>#REF!</v>
      </c>
      <c r="Y49" s="1">
        <f t="shared" si="2"/>
        <v>0.875958312856537</v>
      </c>
    </row>
    <row r="50" hidden="1" spans="1:25">
      <c r="A50" s="1">
        <v>1171</v>
      </c>
      <c r="B50" s="1" t="s">
        <v>99</v>
      </c>
      <c r="C50" s="1" t="str">
        <f>_xlfn.XLOOKUP(A50,All!$A:$A,All!$C:$C,"")</f>
        <v>Cu-Al-Cr-Mg-Ni-Si</v>
      </c>
      <c r="D50" s="1">
        <v>2</v>
      </c>
      <c r="E50" s="1" t="s">
        <v>1344</v>
      </c>
      <c r="F50" s="1">
        <f t="shared" si="0"/>
        <v>92.25</v>
      </c>
      <c r="G50" s="1">
        <v>0.5</v>
      </c>
      <c r="H50" s="1">
        <v>0.1</v>
      </c>
      <c r="I50" s="1">
        <v>0.15</v>
      </c>
      <c r="J50" s="1">
        <v>6</v>
      </c>
      <c r="K50" s="1">
        <v>1</v>
      </c>
      <c r="L50" s="1">
        <v>0</v>
      </c>
      <c r="M50" s="1" t="s">
        <v>55</v>
      </c>
      <c r="N50" s="6">
        <f t="shared" si="1"/>
        <v>2</v>
      </c>
      <c r="O50" s="1">
        <v>979.85</v>
      </c>
      <c r="P50" s="1">
        <v>4</v>
      </c>
      <c r="Q50" s="1">
        <v>50</v>
      </c>
      <c r="R50" s="1">
        <v>499.85</v>
      </c>
      <c r="S50" s="1">
        <v>8</v>
      </c>
      <c r="T50" s="1">
        <v>141</v>
      </c>
      <c r="U50" s="1" t="s">
        <v>52</v>
      </c>
      <c r="V50" s="1" t="s">
        <v>52</v>
      </c>
      <c r="W50" s="1">
        <v>56</v>
      </c>
      <c r="X50" s="1" t="e">
        <f>IF(OR(T50="",W50=""),"",((T50-AVERAGE($T$2:$T$1139))/_xlfn.STDEV.S($T$2:$T$1139))-#REF!*((AVERAGE($W$2:$W$1139)-W50)/_xlfn.STDEV.S($W$2:$W$1139)))</f>
        <v>#REF!</v>
      </c>
      <c r="Y50" s="1">
        <f t="shared" si="2"/>
        <v>0.875958312856537</v>
      </c>
    </row>
    <row r="51" hidden="1" spans="1:25">
      <c r="A51" s="1">
        <v>1115</v>
      </c>
      <c r="B51" s="1" t="s">
        <v>99</v>
      </c>
      <c r="C51" s="1" t="str">
        <f>_xlfn.XLOOKUP(A51,All!$A:$A,All!$C:$C,"")</f>
        <v>Cu-Al-Cr-Mg-Ni-Si</v>
      </c>
      <c r="D51" s="1">
        <v>2</v>
      </c>
      <c r="E51" s="1" t="s">
        <v>1344</v>
      </c>
      <c r="F51" s="1">
        <f t="shared" si="0"/>
        <v>92.25</v>
      </c>
      <c r="G51" s="1">
        <v>0.5</v>
      </c>
      <c r="H51" s="1">
        <v>0.1</v>
      </c>
      <c r="I51" s="1">
        <v>0.15</v>
      </c>
      <c r="J51" s="1">
        <v>6</v>
      </c>
      <c r="K51" s="1">
        <v>1</v>
      </c>
      <c r="L51" s="1">
        <v>0</v>
      </c>
      <c r="M51" s="1" t="s">
        <v>55</v>
      </c>
      <c r="N51" s="6">
        <f t="shared" si="1"/>
        <v>2</v>
      </c>
      <c r="O51" s="1">
        <v>979.85</v>
      </c>
      <c r="P51" s="1">
        <v>4</v>
      </c>
      <c r="Q51" s="1">
        <v>50</v>
      </c>
      <c r="R51" s="1">
        <v>499.85</v>
      </c>
      <c r="S51" s="1">
        <v>5</v>
      </c>
      <c r="T51" s="1">
        <v>143</v>
      </c>
      <c r="U51" s="1" t="s">
        <v>52</v>
      </c>
      <c r="V51" s="1" t="s">
        <v>52</v>
      </c>
      <c r="W51" s="1">
        <v>56</v>
      </c>
      <c r="X51" s="1" t="e">
        <f>IF(OR(T51="",W51=""),"",((T51-AVERAGE($T$2:$T$1139))/_xlfn.STDEV.S($T$2:$T$1139))-#REF!*((AVERAGE($W$2:$W$1139)-W51)/_xlfn.STDEV.S($W$2:$W$1139)))</f>
        <v>#REF!</v>
      </c>
      <c r="Y51" s="1">
        <f t="shared" si="2"/>
        <v>0.870700482829228</v>
      </c>
    </row>
    <row r="52" hidden="1" spans="1:25">
      <c r="A52" s="1">
        <v>1065</v>
      </c>
      <c r="B52" s="1" t="s">
        <v>99</v>
      </c>
      <c r="C52" s="1" t="str">
        <f>_xlfn.XLOOKUP(A52,All!$A:$A,All!$C:$C,"")</f>
        <v>Cu-Al-Cr-Mg-Ni-Si</v>
      </c>
      <c r="D52" s="1">
        <v>2</v>
      </c>
      <c r="E52" s="1" t="s">
        <v>1344</v>
      </c>
      <c r="F52" s="1">
        <f t="shared" si="0"/>
        <v>92.25</v>
      </c>
      <c r="G52" s="1">
        <v>0.5</v>
      </c>
      <c r="H52" s="1">
        <v>0.1</v>
      </c>
      <c r="I52" s="1">
        <v>0.15</v>
      </c>
      <c r="J52" s="1">
        <v>6</v>
      </c>
      <c r="K52" s="1">
        <v>1</v>
      </c>
      <c r="L52" s="1">
        <v>0</v>
      </c>
      <c r="M52" s="1" t="s">
        <v>55</v>
      </c>
      <c r="N52" s="6">
        <f t="shared" si="1"/>
        <v>2</v>
      </c>
      <c r="O52" s="1">
        <v>979.85</v>
      </c>
      <c r="P52" s="1">
        <v>4</v>
      </c>
      <c r="Q52" s="1">
        <v>50</v>
      </c>
      <c r="R52" s="1">
        <v>499.85</v>
      </c>
      <c r="S52" s="1">
        <v>3</v>
      </c>
      <c r="T52" s="1">
        <v>144</v>
      </c>
      <c r="U52" s="1" t="s">
        <v>52</v>
      </c>
      <c r="V52" s="1" t="s">
        <v>52</v>
      </c>
      <c r="W52" s="1">
        <v>56</v>
      </c>
      <c r="X52" s="1" t="e">
        <f>IF(OR(T52="",W52=""),"",((T52-AVERAGE($T$2:$T$1139))/_xlfn.STDEV.S($T$2:$T$1139))-#REF!*((AVERAGE($W$2:$W$1139)-W52)/_xlfn.STDEV.S($W$2:$W$1139)))</f>
        <v>#REF!</v>
      </c>
      <c r="Y52" s="1">
        <f t="shared" si="2"/>
        <v>0.868075884732324</v>
      </c>
    </row>
    <row r="53" hidden="1" spans="1:25">
      <c r="A53" s="1">
        <v>1088</v>
      </c>
      <c r="B53" s="1" t="s">
        <v>99</v>
      </c>
      <c r="C53" s="1" t="str">
        <f>_xlfn.XLOOKUP(A53,All!$A:$A,All!$C:$C,"")</f>
        <v>Cu-Al-Cr-Mg-Ni-Si</v>
      </c>
      <c r="D53" s="1">
        <v>2</v>
      </c>
      <c r="E53" s="1" t="s">
        <v>1344</v>
      </c>
      <c r="F53" s="1">
        <f t="shared" si="0"/>
        <v>92.25</v>
      </c>
      <c r="G53" s="1">
        <v>0.5</v>
      </c>
      <c r="H53" s="1">
        <v>0.1</v>
      </c>
      <c r="I53" s="1">
        <v>0.15</v>
      </c>
      <c r="J53" s="1">
        <v>6</v>
      </c>
      <c r="K53" s="1">
        <v>1</v>
      </c>
      <c r="L53" s="1">
        <v>0</v>
      </c>
      <c r="M53" s="1" t="s">
        <v>55</v>
      </c>
      <c r="N53" s="6">
        <f t="shared" si="1"/>
        <v>2</v>
      </c>
      <c r="O53" s="1">
        <v>979.85</v>
      </c>
      <c r="P53" s="1">
        <v>4</v>
      </c>
      <c r="Q53" s="1">
        <v>50</v>
      </c>
      <c r="R53" s="1">
        <v>499.85</v>
      </c>
      <c r="S53" s="1">
        <v>4</v>
      </c>
      <c r="T53" s="1">
        <v>144</v>
      </c>
      <c r="U53" s="1" t="s">
        <v>52</v>
      </c>
      <c r="V53" s="1" t="s">
        <v>52</v>
      </c>
      <c r="W53" s="1">
        <v>56</v>
      </c>
      <c r="X53" s="1" t="e">
        <f>IF(OR(T53="",W53=""),"",((T53-AVERAGE($T$2:$T$1139))/_xlfn.STDEV.S($T$2:$T$1139))-#REF!*((AVERAGE($W$2:$W$1139)-W53)/_xlfn.STDEV.S($W$2:$W$1139)))</f>
        <v>#REF!</v>
      </c>
      <c r="Y53" s="1">
        <f t="shared" si="2"/>
        <v>0.868075884732324</v>
      </c>
    </row>
    <row r="54" hidden="1" spans="1:25">
      <c r="A54" s="1">
        <v>1034</v>
      </c>
      <c r="B54" s="1" t="s">
        <v>99</v>
      </c>
      <c r="C54" s="1" t="str">
        <f>_xlfn.XLOOKUP(A54,All!$A:$A,All!$C:$C,"")</f>
        <v>Cu-Al-Cr-Mg-Ni-Si</v>
      </c>
      <c r="D54" s="1">
        <v>2</v>
      </c>
      <c r="E54" s="1" t="s">
        <v>1344</v>
      </c>
      <c r="F54" s="1">
        <f t="shared" si="0"/>
        <v>92.25</v>
      </c>
      <c r="G54" s="1">
        <v>0.5</v>
      </c>
      <c r="H54" s="1">
        <v>0.1</v>
      </c>
      <c r="I54" s="1">
        <v>0.15</v>
      </c>
      <c r="J54" s="1">
        <v>6</v>
      </c>
      <c r="K54" s="1">
        <v>1</v>
      </c>
      <c r="L54" s="1">
        <v>0</v>
      </c>
      <c r="M54" s="1" t="s">
        <v>55</v>
      </c>
      <c r="N54" s="6">
        <f t="shared" si="1"/>
        <v>2</v>
      </c>
      <c r="O54" s="1">
        <v>979.85</v>
      </c>
      <c r="P54" s="1">
        <v>4</v>
      </c>
      <c r="Q54" s="1">
        <v>50</v>
      </c>
      <c r="R54" s="1">
        <v>499.85</v>
      </c>
      <c r="S54" s="1">
        <v>2</v>
      </c>
      <c r="T54" s="1">
        <v>145</v>
      </c>
      <c r="U54" s="1" t="s">
        <v>52</v>
      </c>
      <c r="V54" s="1" t="s">
        <v>52</v>
      </c>
      <c r="W54" s="1">
        <v>56</v>
      </c>
      <c r="X54" s="1" t="e">
        <f>IF(OR(T54="",W54=""),"",((T54-AVERAGE($T$2:$T$1139))/_xlfn.STDEV.S($T$2:$T$1139))-#REF!*((AVERAGE($W$2:$W$1139)-W54)/_xlfn.STDEV.S($W$2:$W$1139)))</f>
        <v>#REF!</v>
      </c>
      <c r="Y54" s="1">
        <f t="shared" si="2"/>
        <v>0.865454199500397</v>
      </c>
    </row>
    <row r="55" hidden="1" spans="1:25">
      <c r="A55" s="1">
        <v>998</v>
      </c>
      <c r="B55" s="1" t="s">
        <v>99</v>
      </c>
      <c r="C55" s="1" t="str">
        <f>_xlfn.XLOOKUP(A55,All!$A:$A,All!$C:$C,"")</f>
        <v>Cu-Al-Cr-Mg-Ni-Si</v>
      </c>
      <c r="D55" s="1">
        <v>2</v>
      </c>
      <c r="E55" s="1" t="s">
        <v>1344</v>
      </c>
      <c r="F55" s="1">
        <f t="shared" si="0"/>
        <v>92.25</v>
      </c>
      <c r="G55" s="1">
        <v>0.5</v>
      </c>
      <c r="H55" s="1">
        <v>0.1</v>
      </c>
      <c r="I55" s="1">
        <v>0.15</v>
      </c>
      <c r="J55" s="1">
        <v>6</v>
      </c>
      <c r="K55" s="1">
        <v>1</v>
      </c>
      <c r="L55" s="1">
        <v>0</v>
      </c>
      <c r="M55" s="1" t="s">
        <v>55</v>
      </c>
      <c r="N55" s="6">
        <f t="shared" si="1"/>
        <v>2</v>
      </c>
      <c r="O55" s="1">
        <v>979.85</v>
      </c>
      <c r="P55" s="1">
        <v>4</v>
      </c>
      <c r="Q55" s="1">
        <v>50</v>
      </c>
      <c r="R55" s="1">
        <v>499.85</v>
      </c>
      <c r="S55" s="1">
        <v>1.5</v>
      </c>
      <c r="T55" s="1">
        <v>147</v>
      </c>
      <c r="U55" s="1" t="s">
        <v>52</v>
      </c>
      <c r="V55" s="1" t="s">
        <v>52</v>
      </c>
      <c r="W55" s="1">
        <v>56</v>
      </c>
      <c r="X55" s="1" t="e">
        <f>IF(OR(T55="",W55=""),"",((T55-AVERAGE($T$2:$T$1139))/_xlfn.STDEV.S($T$2:$T$1139))-#REF!*((AVERAGE($W$2:$W$1139)-W55)/_xlfn.STDEV.S($W$2:$W$1139)))</f>
        <v>#REF!</v>
      </c>
      <c r="Y55" s="1">
        <f t="shared" si="2"/>
        <v>0.860219674132099</v>
      </c>
    </row>
    <row r="56" hidden="1" spans="1:25">
      <c r="A56" s="1">
        <v>972</v>
      </c>
      <c r="B56" s="1" t="s">
        <v>99</v>
      </c>
      <c r="C56" s="1" t="str">
        <f>_xlfn.XLOOKUP(A56,All!$A:$A,All!$C:$C,"")</f>
        <v>Cu-Al-Cr-Mg-Ni-Si</v>
      </c>
      <c r="D56" s="1">
        <v>2</v>
      </c>
      <c r="E56" s="1" t="s">
        <v>1344</v>
      </c>
      <c r="F56" s="1">
        <f t="shared" si="0"/>
        <v>92.25</v>
      </c>
      <c r="G56" s="1">
        <v>0.5</v>
      </c>
      <c r="H56" s="1">
        <v>0.1</v>
      </c>
      <c r="I56" s="1">
        <v>0.15</v>
      </c>
      <c r="J56" s="1">
        <v>6</v>
      </c>
      <c r="K56" s="1">
        <v>1</v>
      </c>
      <c r="L56" s="1">
        <v>0</v>
      </c>
      <c r="M56" s="1" t="s">
        <v>55</v>
      </c>
      <c r="N56" s="6">
        <f t="shared" si="1"/>
        <v>2</v>
      </c>
      <c r="O56" s="1">
        <v>979.85</v>
      </c>
      <c r="P56" s="1">
        <v>4</v>
      </c>
      <c r="Q56" s="1">
        <v>50</v>
      </c>
      <c r="R56" s="1">
        <v>499.85</v>
      </c>
      <c r="S56" s="1">
        <v>1</v>
      </c>
      <c r="T56" s="1">
        <v>157</v>
      </c>
      <c r="U56" s="1" t="s">
        <v>52</v>
      </c>
      <c r="V56" s="1" t="s">
        <v>52</v>
      </c>
      <c r="W56" s="1">
        <v>56</v>
      </c>
      <c r="X56" s="1" t="e">
        <f>IF(OR(T56="",W56=""),"",((T56-AVERAGE($T$2:$T$1139))/_xlfn.STDEV.S($T$2:$T$1139))-#REF!*((AVERAGE($W$2:$W$1139)-W56)/_xlfn.STDEV.S($W$2:$W$1139)))</f>
        <v>#REF!</v>
      </c>
      <c r="Y56" s="1">
        <f t="shared" si="2"/>
        <v>0.834231145952886</v>
      </c>
    </row>
    <row r="57" hidden="1" spans="1:25">
      <c r="A57" s="1">
        <v>967</v>
      </c>
      <c r="B57" s="1" t="s">
        <v>99</v>
      </c>
      <c r="C57" s="1" t="str">
        <f>_xlfn.XLOOKUP(A57,All!$A:$A,All!$C:$C,"")</f>
        <v>Cu-Al-Cr-Mg-Ni-Si</v>
      </c>
      <c r="D57" s="1">
        <v>2</v>
      </c>
      <c r="E57" s="1" t="s">
        <v>1344</v>
      </c>
      <c r="F57" s="1">
        <f t="shared" si="0"/>
        <v>92.25</v>
      </c>
      <c r="G57" s="1">
        <v>0.5</v>
      </c>
      <c r="H57" s="1">
        <v>0.1</v>
      </c>
      <c r="I57" s="1">
        <v>0.15</v>
      </c>
      <c r="J57" s="1">
        <v>6</v>
      </c>
      <c r="K57" s="1">
        <v>1</v>
      </c>
      <c r="L57" s="1">
        <v>0</v>
      </c>
      <c r="M57" s="1" t="s">
        <v>55</v>
      </c>
      <c r="N57" s="6">
        <f t="shared" si="1"/>
        <v>2</v>
      </c>
      <c r="O57" s="1">
        <v>979.85</v>
      </c>
      <c r="P57" s="1">
        <v>4</v>
      </c>
      <c r="Q57" s="1">
        <v>50</v>
      </c>
      <c r="R57" s="1">
        <v>449.85</v>
      </c>
      <c r="S57" s="1">
        <v>1</v>
      </c>
      <c r="T57" s="1">
        <v>182</v>
      </c>
      <c r="U57" s="1" t="s">
        <v>52</v>
      </c>
      <c r="V57" s="1" t="s">
        <v>52</v>
      </c>
      <c r="W57" s="1">
        <v>56</v>
      </c>
      <c r="X57" s="1" t="e">
        <f>IF(OR(T57="",W57=""),"",((T57-AVERAGE($T$2:$T$1139))/_xlfn.STDEV.S($T$2:$T$1139))-#REF!*((AVERAGE($W$2:$W$1139)-W57)/_xlfn.STDEV.S($W$2:$W$1139)))</f>
        <v>#REF!</v>
      </c>
      <c r="Y57" s="1">
        <f t="shared" si="2"/>
        <v>0.770768562571437</v>
      </c>
    </row>
    <row r="58" hidden="1" spans="1:25">
      <c r="A58" s="1">
        <v>1029</v>
      </c>
      <c r="B58" s="1" t="s">
        <v>99</v>
      </c>
      <c r="C58" s="1" t="str">
        <f>_xlfn.XLOOKUP(A58,All!$A:$A,All!$C:$C,"")</f>
        <v>Cu-Al-Cr-Mg-Ni-Si</v>
      </c>
      <c r="D58" s="1">
        <v>2</v>
      </c>
      <c r="E58" s="1" t="s">
        <v>1344</v>
      </c>
      <c r="F58" s="1">
        <f t="shared" si="0"/>
        <v>92.25</v>
      </c>
      <c r="G58" s="1">
        <v>0.5</v>
      </c>
      <c r="H58" s="1">
        <v>0.1</v>
      </c>
      <c r="I58" s="1">
        <v>0.15</v>
      </c>
      <c r="J58" s="1">
        <v>6</v>
      </c>
      <c r="K58" s="1">
        <v>1</v>
      </c>
      <c r="L58" s="1">
        <v>0</v>
      </c>
      <c r="M58" s="1" t="s">
        <v>55</v>
      </c>
      <c r="N58" s="6">
        <f t="shared" si="1"/>
        <v>2</v>
      </c>
      <c r="O58" s="1">
        <v>979.85</v>
      </c>
      <c r="P58" s="1">
        <v>4</v>
      </c>
      <c r="Q58" s="1">
        <v>50</v>
      </c>
      <c r="R58" s="1">
        <v>449.85</v>
      </c>
      <c r="S58" s="1">
        <v>2</v>
      </c>
      <c r="T58" s="1">
        <v>195</v>
      </c>
      <c r="U58" s="1" t="s">
        <v>52</v>
      </c>
      <c r="V58" s="1" t="s">
        <v>52</v>
      </c>
      <c r="W58" s="1">
        <v>56</v>
      </c>
      <c r="X58" s="1" t="e">
        <f>IF(OR(T58="",W58=""),"",((T58-AVERAGE($T$2:$T$1139))/_xlfn.STDEV.S($T$2:$T$1139))-#REF!*((AVERAGE($W$2:$W$1139)-W58)/_xlfn.STDEV.S($W$2:$W$1139)))</f>
        <v>#REF!</v>
      </c>
      <c r="Y58" s="1">
        <f t="shared" si="2"/>
        <v>0.738760170069949</v>
      </c>
    </row>
    <row r="59" hidden="1" spans="1:25">
      <c r="A59" s="1">
        <v>1085</v>
      </c>
      <c r="B59" s="1" t="s">
        <v>99</v>
      </c>
      <c r="C59" s="1" t="str">
        <f>_xlfn.XLOOKUP(A59,All!$A:$A,All!$C:$C,"")</f>
        <v>Cu-Al-Cr-Mg-Ni-Si</v>
      </c>
      <c r="D59" s="1">
        <v>2</v>
      </c>
      <c r="E59" s="1" t="s">
        <v>1344</v>
      </c>
      <c r="F59" s="1">
        <f t="shared" si="0"/>
        <v>92.25</v>
      </c>
      <c r="G59" s="1">
        <v>0.5</v>
      </c>
      <c r="H59" s="1">
        <v>0.1</v>
      </c>
      <c r="I59" s="1">
        <v>0.15</v>
      </c>
      <c r="J59" s="1">
        <v>6</v>
      </c>
      <c r="K59" s="1">
        <v>1</v>
      </c>
      <c r="L59" s="1">
        <v>0</v>
      </c>
      <c r="M59" s="1" t="s">
        <v>54</v>
      </c>
      <c r="N59" s="6">
        <f t="shared" si="1"/>
        <v>0</v>
      </c>
      <c r="O59" s="1">
        <v>979.85</v>
      </c>
      <c r="P59" s="1">
        <v>4</v>
      </c>
      <c r="Q59" s="1">
        <v>0</v>
      </c>
      <c r="R59" s="1">
        <v>499.85</v>
      </c>
      <c r="S59" s="1">
        <v>4</v>
      </c>
      <c r="T59" s="1">
        <v>136</v>
      </c>
      <c r="U59" s="1" t="s">
        <v>52</v>
      </c>
      <c r="V59" s="1" t="s">
        <v>52</v>
      </c>
      <c r="W59" s="1">
        <v>55</v>
      </c>
      <c r="X59" s="1" t="e">
        <f>IF(OR(T59="",W59=""),"",((T59-AVERAGE($T$2:$T$1139))/_xlfn.STDEV.S($T$2:$T$1139))-#REF!*((AVERAGE($W$2:$W$1139)-W59)/_xlfn.STDEV.S($W$2:$W$1139)))</f>
        <v>#REF!</v>
      </c>
      <c r="Y59" s="1">
        <f t="shared" si="2"/>
        <v>0.895543206493383</v>
      </c>
    </row>
    <row r="60" hidden="1" spans="1:25">
      <c r="A60" s="1">
        <v>1058</v>
      </c>
      <c r="B60" s="1" t="s">
        <v>99</v>
      </c>
      <c r="C60" s="1" t="str">
        <f>_xlfn.XLOOKUP(A60,All!$A:$A,All!$C:$C,"")</f>
        <v>Cu-Al-Cr-Mg-Ni-Si</v>
      </c>
      <c r="D60" s="1">
        <v>2</v>
      </c>
      <c r="E60" s="1" t="s">
        <v>1344</v>
      </c>
      <c r="F60" s="1">
        <f t="shared" si="0"/>
        <v>92.25</v>
      </c>
      <c r="G60" s="1">
        <v>0.5</v>
      </c>
      <c r="H60" s="1">
        <v>0.1</v>
      </c>
      <c r="I60" s="1">
        <v>0.15</v>
      </c>
      <c r="J60" s="1">
        <v>6</v>
      </c>
      <c r="K60" s="1">
        <v>1</v>
      </c>
      <c r="L60" s="1">
        <v>0</v>
      </c>
      <c r="M60" s="1" t="s">
        <v>54</v>
      </c>
      <c r="N60" s="6">
        <f t="shared" si="1"/>
        <v>0</v>
      </c>
      <c r="O60" s="1">
        <v>979.85</v>
      </c>
      <c r="P60" s="1">
        <v>4</v>
      </c>
      <c r="Q60" s="1">
        <v>0</v>
      </c>
      <c r="R60" s="1">
        <v>499.85</v>
      </c>
      <c r="S60" s="1">
        <v>3</v>
      </c>
      <c r="T60" s="1">
        <v>141</v>
      </c>
      <c r="U60" s="1" t="s">
        <v>52</v>
      </c>
      <c r="V60" s="1" t="s">
        <v>52</v>
      </c>
      <c r="W60" s="1">
        <v>55</v>
      </c>
      <c r="X60" s="1" t="e">
        <f>IF(OR(T60="",W60=""),"",((T60-AVERAGE($T$2:$T$1139))/_xlfn.STDEV.S($T$2:$T$1139))-#REF!*((AVERAGE($W$2:$W$1139)-W60)/_xlfn.STDEV.S($W$2:$W$1139)))</f>
        <v>#REF!</v>
      </c>
      <c r="Y60" s="1">
        <f t="shared" si="2"/>
        <v>0.882445021438997</v>
      </c>
    </row>
    <row r="61" hidden="1" spans="1:25">
      <c r="A61" s="1">
        <v>1061</v>
      </c>
      <c r="B61" s="1" t="s">
        <v>99</v>
      </c>
      <c r="C61" s="1" t="str">
        <f>_xlfn.XLOOKUP(A61,All!$A:$A,All!$C:$C,"")</f>
        <v>Cu-Al-Cr-Mg-Ni-Si</v>
      </c>
      <c r="D61" s="1">
        <v>2</v>
      </c>
      <c r="E61" s="1" t="s">
        <v>1344</v>
      </c>
      <c r="F61" s="1">
        <f t="shared" si="0"/>
        <v>92.25</v>
      </c>
      <c r="G61" s="1">
        <v>0.5</v>
      </c>
      <c r="H61" s="1">
        <v>0.1</v>
      </c>
      <c r="I61" s="1">
        <v>0.15</v>
      </c>
      <c r="J61" s="1">
        <v>6</v>
      </c>
      <c r="K61" s="1">
        <v>1</v>
      </c>
      <c r="L61" s="1">
        <v>0</v>
      </c>
      <c r="M61" s="1" t="s">
        <v>55</v>
      </c>
      <c r="N61" s="6">
        <f t="shared" si="1"/>
        <v>2</v>
      </c>
      <c r="O61" s="1">
        <v>979.85</v>
      </c>
      <c r="P61" s="1">
        <v>4</v>
      </c>
      <c r="Q61" s="1">
        <v>50</v>
      </c>
      <c r="R61" s="1">
        <v>499.85</v>
      </c>
      <c r="S61" s="1">
        <v>3</v>
      </c>
      <c r="T61" s="1">
        <v>146</v>
      </c>
      <c r="U61" s="1" t="s">
        <v>52</v>
      </c>
      <c r="V61" s="1" t="s">
        <v>52</v>
      </c>
      <c r="W61" s="1">
        <v>55</v>
      </c>
      <c r="X61" s="1" t="e">
        <f>IF(OR(T61="",W61=""),"",((T61-AVERAGE($T$2:$T$1139))/_xlfn.STDEV.S($T$2:$T$1139))-#REF!*((AVERAGE($W$2:$W$1139)-W61)/_xlfn.STDEV.S($W$2:$W$1139)))</f>
        <v>#REF!</v>
      </c>
      <c r="Y61" s="1">
        <f t="shared" si="2"/>
        <v>0.869420076911184</v>
      </c>
    </row>
    <row r="62" hidden="1" spans="1:25">
      <c r="A62" s="1">
        <v>994</v>
      </c>
      <c r="B62" s="1" t="s">
        <v>99</v>
      </c>
      <c r="C62" s="1" t="str">
        <f>_xlfn.XLOOKUP(A62,All!$A:$A,All!$C:$C,"")</f>
        <v>Cu-Al-Cr-Mg-Ni-Si</v>
      </c>
      <c r="D62" s="1">
        <v>2</v>
      </c>
      <c r="E62" s="1" t="s">
        <v>1344</v>
      </c>
      <c r="F62" s="1">
        <f t="shared" si="0"/>
        <v>92.25</v>
      </c>
      <c r="G62" s="1">
        <v>0.5</v>
      </c>
      <c r="H62" s="1">
        <v>0.1</v>
      </c>
      <c r="I62" s="1">
        <v>0.15</v>
      </c>
      <c r="J62" s="1">
        <v>6</v>
      </c>
      <c r="K62" s="1">
        <v>1</v>
      </c>
      <c r="L62" s="1">
        <v>0</v>
      </c>
      <c r="M62" s="1" t="s">
        <v>55</v>
      </c>
      <c r="N62" s="6">
        <f t="shared" si="1"/>
        <v>2</v>
      </c>
      <c r="O62" s="1">
        <v>979.85</v>
      </c>
      <c r="P62" s="1">
        <v>4</v>
      </c>
      <c r="Q62" s="1">
        <v>50</v>
      </c>
      <c r="R62" s="1">
        <v>499.85</v>
      </c>
      <c r="S62" s="1">
        <v>1.5</v>
      </c>
      <c r="T62" s="1">
        <v>148</v>
      </c>
      <c r="U62" s="1" t="s">
        <v>52</v>
      </c>
      <c r="V62" s="1" t="s">
        <v>52</v>
      </c>
      <c r="W62" s="1">
        <v>55</v>
      </c>
      <c r="X62" s="1" t="e">
        <f>IF(OR(T62="",W62=""),"",((T62-AVERAGE($T$2:$T$1139))/_xlfn.STDEV.S($T$2:$T$1139))-#REF!*((AVERAGE($W$2:$W$1139)-W62)/_xlfn.STDEV.S($W$2:$W$1139)))</f>
        <v>#REF!</v>
      </c>
      <c r="Y62" s="1">
        <f t="shared" si="2"/>
        <v>0.864231348838916</v>
      </c>
    </row>
    <row r="63" hidden="1" spans="1:25">
      <c r="A63" s="1">
        <v>1030</v>
      </c>
      <c r="B63" s="1" t="s">
        <v>99</v>
      </c>
      <c r="C63" s="1" t="str">
        <f>_xlfn.XLOOKUP(A63,All!$A:$A,All!$C:$C,"")</f>
        <v>Cu-Al-Cr-Mg-Ni-Si</v>
      </c>
      <c r="D63" s="1">
        <v>2</v>
      </c>
      <c r="E63" s="1" t="s">
        <v>1344</v>
      </c>
      <c r="F63" s="1">
        <f t="shared" si="0"/>
        <v>92.25</v>
      </c>
      <c r="G63" s="1">
        <v>0.5</v>
      </c>
      <c r="H63" s="1">
        <v>0.1</v>
      </c>
      <c r="I63" s="1">
        <v>0.15</v>
      </c>
      <c r="J63" s="1">
        <v>6</v>
      </c>
      <c r="K63" s="1">
        <v>1</v>
      </c>
      <c r="L63" s="1">
        <v>0</v>
      </c>
      <c r="M63" s="1" t="s">
        <v>55</v>
      </c>
      <c r="N63" s="6">
        <f t="shared" si="1"/>
        <v>2</v>
      </c>
      <c r="O63" s="1">
        <v>979.85</v>
      </c>
      <c r="P63" s="1">
        <v>4</v>
      </c>
      <c r="Q63" s="1">
        <v>50</v>
      </c>
      <c r="R63" s="1">
        <v>499.85</v>
      </c>
      <c r="S63" s="1">
        <v>2</v>
      </c>
      <c r="T63" s="1">
        <v>149</v>
      </c>
      <c r="U63" s="1" t="s">
        <v>52</v>
      </c>
      <c r="V63" s="1" t="s">
        <v>52</v>
      </c>
      <c r="W63" s="1">
        <v>55</v>
      </c>
      <c r="X63" s="1" t="e">
        <f>IF(OR(T63="",W63=""),"",((T63-AVERAGE($T$2:$T$1139))/_xlfn.STDEV.S($T$2:$T$1139))-#REF!*((AVERAGE($W$2:$W$1139)-W63)/_xlfn.STDEV.S($W$2:$W$1139)))</f>
        <v>#REF!</v>
      </c>
      <c r="Y63" s="1">
        <f t="shared" si="2"/>
        <v>0.861641648130033</v>
      </c>
    </row>
    <row r="64" hidden="1" spans="1:25">
      <c r="A64" s="1">
        <v>935</v>
      </c>
      <c r="B64" s="1" t="s">
        <v>99</v>
      </c>
      <c r="C64" s="1" t="str">
        <f>_xlfn.XLOOKUP(A64,All!$A:$A,All!$C:$C,"")</f>
        <v>Cu-Al-Cr-Mg-Ni-Si</v>
      </c>
      <c r="D64" s="1">
        <v>2</v>
      </c>
      <c r="E64" s="1" t="s">
        <v>1344</v>
      </c>
      <c r="F64" s="1">
        <f t="shared" si="0"/>
        <v>92.25</v>
      </c>
      <c r="G64" s="1">
        <v>0.5</v>
      </c>
      <c r="H64" s="1">
        <v>0.1</v>
      </c>
      <c r="I64" s="1">
        <v>0.15</v>
      </c>
      <c r="J64" s="1">
        <v>6</v>
      </c>
      <c r="K64" s="1">
        <v>1</v>
      </c>
      <c r="L64" s="1">
        <v>0</v>
      </c>
      <c r="M64" s="1" t="s">
        <v>55</v>
      </c>
      <c r="N64" s="6">
        <f t="shared" si="1"/>
        <v>2</v>
      </c>
      <c r="O64" s="1">
        <v>979.85</v>
      </c>
      <c r="P64" s="1">
        <v>4</v>
      </c>
      <c r="Q64" s="1">
        <v>50</v>
      </c>
      <c r="R64" s="1">
        <v>499.85</v>
      </c>
      <c r="S64" s="1">
        <v>0.75</v>
      </c>
      <c r="T64" s="1">
        <v>166</v>
      </c>
      <c r="U64" s="1" t="s">
        <v>52</v>
      </c>
      <c r="V64" s="1" t="s">
        <v>52</v>
      </c>
      <c r="W64" s="1">
        <v>55</v>
      </c>
      <c r="X64" s="1" t="e">
        <f>IF(OR(T64="",W64=""),"",((T64-AVERAGE($T$2:$T$1139))/_xlfn.STDEV.S($T$2:$T$1139))-#REF!*((AVERAGE($W$2:$W$1139)-W64)/_xlfn.STDEV.S($W$2:$W$1139)))</f>
        <v>#REF!</v>
      </c>
      <c r="Y64" s="1">
        <f t="shared" si="2"/>
        <v>0.818122373675804</v>
      </c>
    </row>
    <row r="65" hidden="1" spans="1:25">
      <c r="A65" s="1">
        <v>908</v>
      </c>
      <c r="B65" s="1" t="s">
        <v>99</v>
      </c>
      <c r="C65" s="1" t="str">
        <f>_xlfn.XLOOKUP(A65,All!$A:$A,All!$C:$C,"")</f>
        <v>Cu-Al-Cr-Mg-Ni-Si</v>
      </c>
      <c r="D65" s="1">
        <v>2</v>
      </c>
      <c r="E65" s="1" t="s">
        <v>1344</v>
      </c>
      <c r="F65" s="1">
        <f t="shared" si="0"/>
        <v>92.25</v>
      </c>
      <c r="G65" s="1">
        <v>0.5</v>
      </c>
      <c r="H65" s="1">
        <v>0.1</v>
      </c>
      <c r="I65" s="1">
        <v>0.15</v>
      </c>
      <c r="J65" s="1">
        <v>6</v>
      </c>
      <c r="K65" s="1">
        <v>1</v>
      </c>
      <c r="L65" s="1">
        <v>0</v>
      </c>
      <c r="M65" s="1" t="s">
        <v>55</v>
      </c>
      <c r="N65" s="6">
        <f t="shared" si="1"/>
        <v>2</v>
      </c>
      <c r="O65" s="1">
        <v>979.85</v>
      </c>
      <c r="P65" s="1">
        <v>4</v>
      </c>
      <c r="Q65" s="1">
        <v>50</v>
      </c>
      <c r="R65" s="1">
        <v>499.85</v>
      </c>
      <c r="S65" s="1">
        <v>0.5</v>
      </c>
      <c r="T65" s="1">
        <v>176</v>
      </c>
      <c r="U65" s="1" t="s">
        <v>52</v>
      </c>
      <c r="V65" s="1" t="s">
        <v>52</v>
      </c>
      <c r="W65" s="1">
        <v>55</v>
      </c>
      <c r="X65" s="1" t="e">
        <f>IF(OR(T65="",W65=""),"",((T65-AVERAGE($T$2:$T$1139))/_xlfn.STDEV.S($T$2:$T$1139))-#REF!*((AVERAGE($W$2:$W$1139)-W65)/_xlfn.STDEV.S($W$2:$W$1139)))</f>
        <v>#REF!</v>
      </c>
      <c r="Y65" s="1">
        <f t="shared" si="2"/>
        <v>0.793009162016314</v>
      </c>
    </row>
    <row r="66" hidden="1" spans="1:25">
      <c r="A66" s="1">
        <v>1167</v>
      </c>
      <c r="B66" s="1" t="s">
        <v>99</v>
      </c>
      <c r="C66" s="1" t="str">
        <f>_xlfn.XLOOKUP(A66,All!$A:$A,All!$C:$C,"")</f>
        <v>Cu-Al-Cr-Mg-Ni-Si</v>
      </c>
      <c r="D66" s="1">
        <v>2</v>
      </c>
      <c r="E66" s="1" t="s">
        <v>1344</v>
      </c>
      <c r="F66" s="1">
        <f t="shared" ref="F66:F129" si="3">100-SUM(G66:L66)</f>
        <v>92.25</v>
      </c>
      <c r="G66" s="1">
        <v>0.5</v>
      </c>
      <c r="H66" s="1">
        <v>0.1</v>
      </c>
      <c r="I66" s="1">
        <v>0.15</v>
      </c>
      <c r="J66" s="1">
        <v>6</v>
      </c>
      <c r="K66" s="1">
        <v>1</v>
      </c>
      <c r="L66" s="1">
        <v>0</v>
      </c>
      <c r="M66" s="1" t="s">
        <v>54</v>
      </c>
      <c r="N66" s="6">
        <f t="shared" ref="N66:N129" si="4">IF(M66="Solution ==&gt; Quenching ==&gt; Deformation ==&gt; Aging ==&gt; Secondary TMP ==&gt; Secondary Aging",2,IF(M66="Solution ==&gt; Quenching ==&gt; Deformation ==&gt; Aging",1,IF(M66="Solution ==&gt; Quenching ==&gt; Aging",0,"")))</f>
        <v>0</v>
      </c>
      <c r="O66" s="1">
        <v>979.85</v>
      </c>
      <c r="P66" s="1">
        <v>4</v>
      </c>
      <c r="Q66" s="1">
        <v>0</v>
      </c>
      <c r="R66" s="1">
        <v>449.85</v>
      </c>
      <c r="S66" s="1">
        <v>8</v>
      </c>
      <c r="T66" s="1">
        <v>181</v>
      </c>
      <c r="U66" s="1" t="s">
        <v>52</v>
      </c>
      <c r="V66" s="1" t="s">
        <v>52</v>
      </c>
      <c r="W66" s="1">
        <v>55</v>
      </c>
      <c r="X66" s="1" t="e">
        <f>IF(OR(T66="",W66=""),"",((T66-AVERAGE($T$2:$T$1139))/_xlfn.STDEV.S($T$2:$T$1139))-#REF!*((AVERAGE($W$2:$W$1139)-W66)/_xlfn.STDEV.S($W$2:$W$1139)))</f>
        <v>#REF!</v>
      </c>
      <c r="Y66" s="1">
        <f t="shared" ref="Y66:Y129" si="5">SQRT((1-(T66-MIN($T$2:$T$1139))/(MAX($T$2:$T$1139)-MIN($T$2:$T$1139)))^2+(1-(W66-MIN($W$2:$W$1139))/(MAX($W$2:$W$1139)-MIN($W$2:$W$1139)))^2)</f>
        <v>0.780601625075104</v>
      </c>
    </row>
    <row r="67" hidden="1" spans="1:25">
      <c r="A67" s="1">
        <v>930</v>
      </c>
      <c r="B67" s="1" t="s">
        <v>99</v>
      </c>
      <c r="C67" s="1" t="str">
        <f>_xlfn.XLOOKUP(A67,All!$A:$A,All!$C:$C,"")</f>
        <v>Cu-Al-Cr-Mg-Ni-Si</v>
      </c>
      <c r="D67" s="1">
        <v>2</v>
      </c>
      <c r="E67" s="1" t="s">
        <v>1344</v>
      </c>
      <c r="F67" s="1">
        <f t="shared" si="3"/>
        <v>92.25</v>
      </c>
      <c r="G67" s="1">
        <v>0.5</v>
      </c>
      <c r="H67" s="1">
        <v>0.1</v>
      </c>
      <c r="I67" s="1">
        <v>0.15</v>
      </c>
      <c r="J67" s="1">
        <v>6</v>
      </c>
      <c r="K67" s="1">
        <v>1</v>
      </c>
      <c r="L67" s="1">
        <v>0</v>
      </c>
      <c r="M67" s="1" t="s">
        <v>55</v>
      </c>
      <c r="N67" s="6">
        <f t="shared" si="4"/>
        <v>2</v>
      </c>
      <c r="O67" s="1">
        <v>979.85</v>
      </c>
      <c r="P67" s="1">
        <v>4</v>
      </c>
      <c r="Q67" s="1">
        <v>50</v>
      </c>
      <c r="R67" s="1">
        <v>449.85</v>
      </c>
      <c r="S67" s="1">
        <v>0.75</v>
      </c>
      <c r="T67" s="1">
        <v>188</v>
      </c>
      <c r="U67" s="1" t="s">
        <v>52</v>
      </c>
      <c r="V67" s="1" t="s">
        <v>52</v>
      </c>
      <c r="W67" s="1">
        <v>55</v>
      </c>
      <c r="X67" s="1" t="e">
        <f>IF(OR(T67="",W67=""),"",((T67-AVERAGE($T$2:$T$1139))/_xlfn.STDEV.S($T$2:$T$1139))-#REF!*((AVERAGE($W$2:$W$1139)-W67)/_xlfn.STDEV.S($W$2:$W$1139)))</f>
        <v>#REF!</v>
      </c>
      <c r="Y67" s="1">
        <f t="shared" si="5"/>
        <v>0.763409984431848</v>
      </c>
    </row>
    <row r="68" hidden="1" spans="1:25">
      <c r="A68" s="1">
        <v>872</v>
      </c>
      <c r="B68" s="1" t="s">
        <v>99</v>
      </c>
      <c r="C68" s="1" t="str">
        <f>_xlfn.XLOOKUP(A68,All!$A:$A,All!$C:$C,"")</f>
        <v>Cu-Al-Cr-Mg-Ni-Si</v>
      </c>
      <c r="D68" s="1">
        <v>2</v>
      </c>
      <c r="E68" s="1" t="s">
        <v>1344</v>
      </c>
      <c r="F68" s="1">
        <f t="shared" si="3"/>
        <v>92.25</v>
      </c>
      <c r="G68" s="1">
        <v>0.5</v>
      </c>
      <c r="H68" s="1">
        <v>0.1</v>
      </c>
      <c r="I68" s="1">
        <v>0.15</v>
      </c>
      <c r="J68" s="1">
        <v>6</v>
      </c>
      <c r="K68" s="1">
        <v>1</v>
      </c>
      <c r="L68" s="1">
        <v>0</v>
      </c>
      <c r="M68" s="1" t="s">
        <v>55</v>
      </c>
      <c r="N68" s="6">
        <f t="shared" si="4"/>
        <v>2</v>
      </c>
      <c r="O68" s="1">
        <v>979.85</v>
      </c>
      <c r="P68" s="1">
        <v>4</v>
      </c>
      <c r="Q68" s="1">
        <v>50</v>
      </c>
      <c r="R68" s="1">
        <v>499.85</v>
      </c>
      <c r="S68" s="1">
        <v>0.25</v>
      </c>
      <c r="T68" s="1">
        <v>191</v>
      </c>
      <c r="U68" s="1" t="s">
        <v>52</v>
      </c>
      <c r="V68" s="1" t="s">
        <v>52</v>
      </c>
      <c r="W68" s="1">
        <v>55</v>
      </c>
      <c r="X68" s="1" t="e">
        <f>IF(OR(T68="",W68=""),"",((T68-AVERAGE($T$2:$T$1139))/_xlfn.STDEV.S($T$2:$T$1139))-#REF!*((AVERAGE($W$2:$W$1139)-W68)/_xlfn.STDEV.S($W$2:$W$1139)))</f>
        <v>#REF!</v>
      </c>
      <c r="Y68" s="1">
        <f t="shared" si="5"/>
        <v>0.756109151147717</v>
      </c>
    </row>
    <row r="69" hidden="1" spans="1:25">
      <c r="A69" s="1">
        <v>971</v>
      </c>
      <c r="B69" s="1" t="s">
        <v>99</v>
      </c>
      <c r="C69" s="1" t="str">
        <f>_xlfn.XLOOKUP(A69,All!$A:$A,All!$C:$C,"")</f>
        <v>Cu-Al-Cr-Mg-Ni-Si</v>
      </c>
      <c r="D69" s="1">
        <v>2</v>
      </c>
      <c r="E69" s="1" t="s">
        <v>1344</v>
      </c>
      <c r="F69" s="1">
        <f t="shared" si="3"/>
        <v>92.25</v>
      </c>
      <c r="G69" s="1">
        <v>0.5</v>
      </c>
      <c r="H69" s="1">
        <v>0.1</v>
      </c>
      <c r="I69" s="1">
        <v>0.15</v>
      </c>
      <c r="J69" s="1">
        <v>6</v>
      </c>
      <c r="K69" s="1">
        <v>1</v>
      </c>
      <c r="L69" s="1">
        <v>0</v>
      </c>
      <c r="M69" s="1" t="s">
        <v>55</v>
      </c>
      <c r="N69" s="6">
        <f t="shared" si="4"/>
        <v>2</v>
      </c>
      <c r="O69" s="1">
        <v>979.85</v>
      </c>
      <c r="P69" s="1">
        <v>4</v>
      </c>
      <c r="Q69" s="1">
        <v>50</v>
      </c>
      <c r="R69" s="1">
        <v>449.85</v>
      </c>
      <c r="S69" s="1">
        <v>1</v>
      </c>
      <c r="T69" s="1">
        <v>196</v>
      </c>
      <c r="U69" s="1" t="s">
        <v>52</v>
      </c>
      <c r="V69" s="1" t="s">
        <v>52</v>
      </c>
      <c r="W69" s="1">
        <v>55</v>
      </c>
      <c r="X69" s="1" t="e">
        <f>IF(OR(T69="",W69=""),"",((T69-AVERAGE($T$2:$T$1139))/_xlfn.STDEV.S($T$2:$T$1139))-#REF!*((AVERAGE($W$2:$W$1139)-W69)/_xlfn.STDEV.S($W$2:$W$1139)))</f>
        <v>#REF!</v>
      </c>
      <c r="Y69" s="1">
        <f t="shared" si="5"/>
        <v>0.744034833728012</v>
      </c>
    </row>
    <row r="70" hidden="1" spans="1:25">
      <c r="A70" s="1">
        <v>1086</v>
      </c>
      <c r="B70" s="1" t="s">
        <v>99</v>
      </c>
      <c r="C70" s="1" t="str">
        <f>_xlfn.XLOOKUP(A70,All!$A:$A,All!$C:$C,"")</f>
        <v>Cu-Al-Cr-Mg-Ni-Si</v>
      </c>
      <c r="D70" s="1">
        <v>2</v>
      </c>
      <c r="E70" s="1" t="s">
        <v>1344</v>
      </c>
      <c r="F70" s="1">
        <f t="shared" si="3"/>
        <v>92.25</v>
      </c>
      <c r="G70" s="1">
        <v>0.5</v>
      </c>
      <c r="H70" s="1">
        <v>0.1</v>
      </c>
      <c r="I70" s="1">
        <v>0.15</v>
      </c>
      <c r="J70" s="1">
        <v>6</v>
      </c>
      <c r="K70" s="1">
        <v>1</v>
      </c>
      <c r="L70" s="1">
        <v>0</v>
      </c>
      <c r="M70" s="1" t="s">
        <v>55</v>
      </c>
      <c r="N70" s="6">
        <f t="shared" si="4"/>
        <v>2</v>
      </c>
      <c r="O70" s="1">
        <v>979.85</v>
      </c>
      <c r="P70" s="1">
        <v>4</v>
      </c>
      <c r="Q70" s="1">
        <v>50</v>
      </c>
      <c r="R70" s="1">
        <v>399.85</v>
      </c>
      <c r="S70" s="1">
        <v>4</v>
      </c>
      <c r="T70" s="1">
        <v>211</v>
      </c>
      <c r="U70" s="1" t="s">
        <v>52</v>
      </c>
      <c r="V70" s="1" t="s">
        <v>52</v>
      </c>
      <c r="W70" s="1">
        <v>55</v>
      </c>
      <c r="X70" s="1" t="e">
        <f>IF(OR(T70="",W70=""),"",((T70-AVERAGE($T$2:$T$1139))/_xlfn.STDEV.S($T$2:$T$1139))-#REF!*((AVERAGE($W$2:$W$1139)-W70)/_xlfn.STDEV.S($W$2:$W$1139)))</f>
        <v>#REF!</v>
      </c>
      <c r="Y70" s="1">
        <f t="shared" si="5"/>
        <v>0.708569706169591</v>
      </c>
    </row>
    <row r="71" hidden="1" spans="1:25">
      <c r="A71" s="1">
        <v>1036</v>
      </c>
      <c r="B71" s="1" t="s">
        <v>99</v>
      </c>
      <c r="C71" s="1" t="str">
        <f>_xlfn.XLOOKUP(A71,All!$A:$A,All!$C:$C,"")</f>
        <v>Cu-Al-Cr-Mg-Ni-Si</v>
      </c>
      <c r="D71" s="1">
        <v>2</v>
      </c>
      <c r="E71" s="1" t="s">
        <v>1344</v>
      </c>
      <c r="F71" s="1">
        <f t="shared" si="3"/>
        <v>92.25</v>
      </c>
      <c r="G71" s="1">
        <v>0.5</v>
      </c>
      <c r="H71" s="1">
        <v>0.1</v>
      </c>
      <c r="I71" s="1">
        <v>0.15</v>
      </c>
      <c r="J71" s="1">
        <v>6</v>
      </c>
      <c r="K71" s="1">
        <v>1</v>
      </c>
      <c r="L71" s="1">
        <v>0</v>
      </c>
      <c r="M71" s="1" t="s">
        <v>55</v>
      </c>
      <c r="N71" s="6">
        <f t="shared" si="4"/>
        <v>2</v>
      </c>
      <c r="O71" s="1">
        <v>979.85</v>
      </c>
      <c r="P71" s="1">
        <v>4</v>
      </c>
      <c r="Q71" s="1">
        <v>50</v>
      </c>
      <c r="R71" s="1">
        <v>399.85</v>
      </c>
      <c r="S71" s="1">
        <v>2</v>
      </c>
      <c r="T71" s="1">
        <v>214</v>
      </c>
      <c r="U71" s="1" t="s">
        <v>52</v>
      </c>
      <c r="V71" s="1" t="s">
        <v>52</v>
      </c>
      <c r="W71" s="1">
        <v>55</v>
      </c>
      <c r="X71" s="1" t="e">
        <f>IF(OR(T71="",W71=""),"",((T71-AVERAGE($T$2:$T$1139))/_xlfn.STDEV.S($T$2:$T$1139))-#REF!*((AVERAGE($W$2:$W$1139)-W71)/_xlfn.STDEV.S($W$2:$W$1139)))</f>
        <v>#REF!</v>
      </c>
      <c r="Y71" s="1">
        <f t="shared" si="5"/>
        <v>0.701623672917154</v>
      </c>
    </row>
    <row r="72" hidden="1" spans="1:25">
      <c r="A72" s="1">
        <v>968</v>
      </c>
      <c r="B72" s="1" t="s">
        <v>99</v>
      </c>
      <c r="C72" s="1" t="str">
        <f>_xlfn.XLOOKUP(A72,All!$A:$A,All!$C:$C,"")</f>
        <v>Cu-Al-Cr-Mg-Ni-Si</v>
      </c>
      <c r="D72" s="1">
        <v>2</v>
      </c>
      <c r="E72" s="1" t="s">
        <v>1344</v>
      </c>
      <c r="F72" s="1">
        <f t="shared" si="3"/>
        <v>92.25</v>
      </c>
      <c r="G72" s="1">
        <v>0.5</v>
      </c>
      <c r="H72" s="1">
        <v>0.1</v>
      </c>
      <c r="I72" s="1">
        <v>0.15</v>
      </c>
      <c r="J72" s="1">
        <v>6</v>
      </c>
      <c r="K72" s="1">
        <v>1</v>
      </c>
      <c r="L72" s="1">
        <v>0</v>
      </c>
      <c r="M72" s="1" t="s">
        <v>55</v>
      </c>
      <c r="N72" s="6">
        <f t="shared" si="4"/>
        <v>2</v>
      </c>
      <c r="O72" s="1">
        <v>979.85</v>
      </c>
      <c r="P72" s="1">
        <v>4</v>
      </c>
      <c r="Q72" s="1">
        <v>50</v>
      </c>
      <c r="R72" s="1">
        <v>499.85</v>
      </c>
      <c r="S72" s="1">
        <v>1</v>
      </c>
      <c r="T72" s="1">
        <v>150</v>
      </c>
      <c r="U72" s="1" t="s">
        <v>52</v>
      </c>
      <c r="V72" s="1" t="s">
        <v>52</v>
      </c>
      <c r="W72" s="1">
        <v>54</v>
      </c>
      <c r="X72" s="1" t="e">
        <f>IF(OR(T72="",W72=""),"",((T72-AVERAGE($T$2:$T$1139))/_xlfn.STDEV.S($T$2:$T$1139))-#REF!*((AVERAGE($W$2:$W$1139)-W72)/_xlfn.STDEV.S($W$2:$W$1139)))</f>
        <v>#REF!</v>
      </c>
      <c r="Y72" s="1">
        <f t="shared" si="5"/>
        <v>0.865848949986576</v>
      </c>
    </row>
    <row r="73" hidden="1" spans="1:25">
      <c r="A73" s="1">
        <v>964</v>
      </c>
      <c r="B73" s="1" t="s">
        <v>99</v>
      </c>
      <c r="C73" s="1" t="str">
        <f>_xlfn.XLOOKUP(A73,All!$A:$A,All!$C:$C,"")</f>
        <v>Cu-Al-Cr-Mg-Ni-Si</v>
      </c>
      <c r="D73" s="1">
        <v>2</v>
      </c>
      <c r="E73" s="1" t="s">
        <v>1344</v>
      </c>
      <c r="F73" s="1">
        <f t="shared" si="3"/>
        <v>92.25</v>
      </c>
      <c r="G73" s="1">
        <v>0.5</v>
      </c>
      <c r="H73" s="1">
        <v>0.1</v>
      </c>
      <c r="I73" s="1">
        <v>0.15</v>
      </c>
      <c r="J73" s="1">
        <v>6</v>
      </c>
      <c r="K73" s="1">
        <v>1</v>
      </c>
      <c r="L73" s="1">
        <v>0</v>
      </c>
      <c r="M73" s="1" t="s">
        <v>55</v>
      </c>
      <c r="N73" s="6">
        <f t="shared" si="4"/>
        <v>2</v>
      </c>
      <c r="O73" s="1">
        <v>979.85</v>
      </c>
      <c r="P73" s="1">
        <v>4</v>
      </c>
      <c r="Q73" s="1">
        <v>50</v>
      </c>
      <c r="R73" s="1">
        <v>499.85</v>
      </c>
      <c r="S73" s="1">
        <v>1</v>
      </c>
      <c r="T73" s="1">
        <v>154</v>
      </c>
      <c r="U73" s="1" t="s">
        <v>52</v>
      </c>
      <c r="V73" s="1" t="s">
        <v>52</v>
      </c>
      <c r="W73" s="1">
        <v>54</v>
      </c>
      <c r="X73" s="1" t="e">
        <f>IF(OR(T73="",W73=""),"",((T73-AVERAGE($T$2:$T$1139))/_xlfn.STDEV.S($T$2:$T$1139))-#REF!*((AVERAGE($W$2:$W$1139)-W73)/_xlfn.STDEV.S($W$2:$W$1139)))</f>
        <v>#REF!</v>
      </c>
      <c r="Y73" s="1">
        <f t="shared" si="5"/>
        <v>0.855616672954909</v>
      </c>
    </row>
    <row r="74" hidden="1" spans="1:25">
      <c r="A74" s="1">
        <v>931</v>
      </c>
      <c r="B74" s="1" t="s">
        <v>99</v>
      </c>
      <c r="C74" s="1" t="str">
        <f>_xlfn.XLOOKUP(A74,All!$A:$A,All!$C:$C,"")</f>
        <v>Cu-Al-Cr-Mg-Ni-Si</v>
      </c>
      <c r="D74" s="1">
        <v>2</v>
      </c>
      <c r="E74" s="1" t="s">
        <v>1344</v>
      </c>
      <c r="F74" s="1">
        <f t="shared" si="3"/>
        <v>92.25</v>
      </c>
      <c r="G74" s="1">
        <v>0.5</v>
      </c>
      <c r="H74" s="1">
        <v>0.1</v>
      </c>
      <c r="I74" s="1">
        <v>0.15</v>
      </c>
      <c r="J74" s="1">
        <v>6</v>
      </c>
      <c r="K74" s="1">
        <v>1</v>
      </c>
      <c r="L74" s="1">
        <v>0</v>
      </c>
      <c r="M74" s="1" t="s">
        <v>55</v>
      </c>
      <c r="N74" s="6">
        <f t="shared" si="4"/>
        <v>2</v>
      </c>
      <c r="O74" s="1">
        <v>979.85</v>
      </c>
      <c r="P74" s="1">
        <v>4</v>
      </c>
      <c r="Q74" s="1">
        <v>50</v>
      </c>
      <c r="R74" s="1">
        <v>499.85</v>
      </c>
      <c r="S74" s="1">
        <v>0.75</v>
      </c>
      <c r="T74" s="1">
        <v>155</v>
      </c>
      <c r="U74" s="1" t="s">
        <v>52</v>
      </c>
      <c r="V74" s="1" t="s">
        <v>52</v>
      </c>
      <c r="W74" s="1">
        <v>54</v>
      </c>
      <c r="X74" s="1" t="e">
        <f>IF(OR(T74="",W74=""),"",((T74-AVERAGE($T$2:$T$1139))/_xlfn.STDEV.S($T$2:$T$1139))-#REF!*((AVERAGE($W$2:$W$1139)-W74)/_xlfn.STDEV.S($W$2:$W$1139)))</f>
        <v>#REF!</v>
      </c>
      <c r="Y74" s="1">
        <f t="shared" si="5"/>
        <v>0.853067002093386</v>
      </c>
    </row>
    <row r="75" hidden="1" spans="1:25">
      <c r="A75" s="1">
        <v>934</v>
      </c>
      <c r="B75" s="1" t="s">
        <v>99</v>
      </c>
      <c r="C75" s="1" t="str">
        <f>_xlfn.XLOOKUP(A75,All!$A:$A,All!$C:$C,"")</f>
        <v>Cu-Al-Cr-Mg-Ni-Si</v>
      </c>
      <c r="D75" s="1">
        <v>2</v>
      </c>
      <c r="E75" s="1" t="s">
        <v>1344</v>
      </c>
      <c r="F75" s="1">
        <f t="shared" si="3"/>
        <v>92.25</v>
      </c>
      <c r="G75" s="1">
        <v>0.5</v>
      </c>
      <c r="H75" s="1">
        <v>0.1</v>
      </c>
      <c r="I75" s="1">
        <v>0.15</v>
      </c>
      <c r="J75" s="1">
        <v>6</v>
      </c>
      <c r="K75" s="1">
        <v>1</v>
      </c>
      <c r="L75" s="1">
        <v>0</v>
      </c>
      <c r="M75" s="1" t="s">
        <v>55</v>
      </c>
      <c r="N75" s="6">
        <f t="shared" si="4"/>
        <v>2</v>
      </c>
      <c r="O75" s="1">
        <v>979.85</v>
      </c>
      <c r="P75" s="1">
        <v>4</v>
      </c>
      <c r="Q75" s="1">
        <v>50</v>
      </c>
      <c r="R75" s="1">
        <v>449.85</v>
      </c>
      <c r="S75" s="1">
        <v>0.75</v>
      </c>
      <c r="T75" s="1">
        <v>200</v>
      </c>
      <c r="U75" s="1" t="s">
        <v>52</v>
      </c>
      <c r="V75" s="1" t="s">
        <v>52</v>
      </c>
      <c r="W75" s="1">
        <v>54</v>
      </c>
      <c r="X75" s="1" t="e">
        <f>IF(OR(T75="",W75=""),"",((T75-AVERAGE($T$2:$T$1139))/_xlfn.STDEV.S($T$2:$T$1139))-#REF!*((AVERAGE($W$2:$W$1139)-W75)/_xlfn.STDEV.S($W$2:$W$1139)))</f>
        <v>#REF!</v>
      </c>
      <c r="Y75" s="1">
        <f t="shared" si="5"/>
        <v>0.742397974619634</v>
      </c>
    </row>
    <row r="76" hidden="1" spans="1:25">
      <c r="A76" s="1">
        <v>993</v>
      </c>
      <c r="B76" s="1" t="s">
        <v>99</v>
      </c>
      <c r="C76" s="1" t="str">
        <f>_xlfn.XLOOKUP(A76,All!$A:$A,All!$C:$C,"")</f>
        <v>Cu-Al-Cr-Mg-Ni-Si</v>
      </c>
      <c r="D76" s="1">
        <v>2</v>
      </c>
      <c r="E76" s="1" t="s">
        <v>1344</v>
      </c>
      <c r="F76" s="1">
        <f t="shared" si="3"/>
        <v>92.25</v>
      </c>
      <c r="G76" s="1">
        <v>0.5</v>
      </c>
      <c r="H76" s="1">
        <v>0.1</v>
      </c>
      <c r="I76" s="1">
        <v>0.15</v>
      </c>
      <c r="J76" s="1">
        <v>6</v>
      </c>
      <c r="K76" s="1">
        <v>1</v>
      </c>
      <c r="L76" s="1">
        <v>0</v>
      </c>
      <c r="M76" s="1" t="s">
        <v>55</v>
      </c>
      <c r="N76" s="6">
        <f t="shared" si="4"/>
        <v>2</v>
      </c>
      <c r="O76" s="1">
        <v>979.85</v>
      </c>
      <c r="P76" s="1">
        <v>4</v>
      </c>
      <c r="Q76" s="1">
        <v>50</v>
      </c>
      <c r="R76" s="1">
        <v>449.85</v>
      </c>
      <c r="S76" s="1">
        <v>1.5</v>
      </c>
      <c r="T76" s="1">
        <v>203</v>
      </c>
      <c r="U76" s="1" t="s">
        <v>52</v>
      </c>
      <c r="V76" s="1" t="s">
        <v>52</v>
      </c>
      <c r="W76" s="1">
        <v>54</v>
      </c>
      <c r="X76" s="1" t="e">
        <f>IF(OR(T76="",W76=""),"",((T76-AVERAGE($T$2:$T$1139))/_xlfn.STDEV.S($T$2:$T$1139))-#REF!*((AVERAGE($W$2:$W$1139)-W76)/_xlfn.STDEV.S($W$2:$W$1139)))</f>
        <v>#REF!</v>
      </c>
      <c r="Y76" s="1">
        <f t="shared" si="5"/>
        <v>0.735349221875968</v>
      </c>
    </row>
    <row r="77" hidden="1" spans="1:25">
      <c r="A77" s="1">
        <v>996</v>
      </c>
      <c r="B77" s="1" t="s">
        <v>99</v>
      </c>
      <c r="C77" s="1" t="str">
        <f>_xlfn.XLOOKUP(A77,All!$A:$A,All!$C:$C,"")</f>
        <v>Cu-Al-Cr-Mg-Ni-Si</v>
      </c>
      <c r="D77" s="1">
        <v>2</v>
      </c>
      <c r="E77" s="1" t="s">
        <v>1344</v>
      </c>
      <c r="F77" s="1">
        <f t="shared" si="3"/>
        <v>92.25</v>
      </c>
      <c r="G77" s="1">
        <v>0.5</v>
      </c>
      <c r="H77" s="1">
        <v>0.1</v>
      </c>
      <c r="I77" s="1">
        <v>0.15</v>
      </c>
      <c r="J77" s="1">
        <v>6</v>
      </c>
      <c r="K77" s="1">
        <v>1</v>
      </c>
      <c r="L77" s="1">
        <v>0</v>
      </c>
      <c r="M77" s="1" t="s">
        <v>55</v>
      </c>
      <c r="N77" s="6">
        <f t="shared" si="4"/>
        <v>2</v>
      </c>
      <c r="O77" s="1">
        <v>979.85</v>
      </c>
      <c r="P77" s="1">
        <v>4</v>
      </c>
      <c r="Q77" s="1">
        <v>50</v>
      </c>
      <c r="R77" s="1">
        <v>399.85</v>
      </c>
      <c r="S77" s="1">
        <v>1.5</v>
      </c>
      <c r="T77" s="1">
        <v>210</v>
      </c>
      <c r="U77" s="1" t="s">
        <v>52</v>
      </c>
      <c r="V77" s="1" t="s">
        <v>52</v>
      </c>
      <c r="W77" s="1">
        <v>54</v>
      </c>
      <c r="X77" s="1" t="e">
        <f>IF(OR(T77="",W77=""),"",((T77-AVERAGE($T$2:$T$1139))/_xlfn.STDEV.S($T$2:$T$1139))-#REF!*((AVERAGE($W$2:$W$1139)-W77)/_xlfn.STDEV.S($W$2:$W$1139)))</f>
        <v>#REF!</v>
      </c>
      <c r="Y77" s="1">
        <f t="shared" si="5"/>
        <v>0.719091440442532</v>
      </c>
    </row>
    <row r="78" hidden="1" spans="1:25">
      <c r="A78" s="1">
        <v>1000</v>
      </c>
      <c r="B78" s="1" t="s">
        <v>99</v>
      </c>
      <c r="C78" s="1" t="str">
        <f>_xlfn.XLOOKUP(A78,All!$A:$A,All!$C:$C,"")</f>
        <v>Cu-Al-Cr-Mg-Ni-Si</v>
      </c>
      <c r="D78" s="1">
        <v>2</v>
      </c>
      <c r="E78" s="1" t="s">
        <v>1344</v>
      </c>
      <c r="F78" s="1">
        <f t="shared" si="3"/>
        <v>92.25</v>
      </c>
      <c r="G78" s="1">
        <v>0.5</v>
      </c>
      <c r="H78" s="1">
        <v>0.1</v>
      </c>
      <c r="I78" s="1">
        <v>0.15</v>
      </c>
      <c r="J78" s="1">
        <v>6</v>
      </c>
      <c r="K78" s="1">
        <v>1</v>
      </c>
      <c r="L78" s="1">
        <v>0</v>
      </c>
      <c r="M78" s="1" t="s">
        <v>55</v>
      </c>
      <c r="N78" s="6">
        <f t="shared" si="4"/>
        <v>2</v>
      </c>
      <c r="O78" s="1">
        <v>979.85</v>
      </c>
      <c r="P78" s="1">
        <v>4</v>
      </c>
      <c r="Q78" s="1">
        <v>50</v>
      </c>
      <c r="R78" s="1">
        <v>399.85</v>
      </c>
      <c r="S78" s="1">
        <v>1.5</v>
      </c>
      <c r="T78" s="1">
        <v>214</v>
      </c>
      <c r="U78" s="1" t="s">
        <v>52</v>
      </c>
      <c r="V78" s="1" t="s">
        <v>52</v>
      </c>
      <c r="W78" s="1">
        <v>54</v>
      </c>
      <c r="X78" s="1" t="e">
        <f>IF(OR(T78="",W78=""),"",((T78-AVERAGE($T$2:$T$1139))/_xlfn.STDEV.S($T$2:$T$1139))-#REF!*((AVERAGE($W$2:$W$1139)-W78)/_xlfn.STDEV.S($W$2:$W$1139)))</f>
        <v>#REF!</v>
      </c>
      <c r="Y78" s="1">
        <f t="shared" si="5"/>
        <v>0.709925720338231</v>
      </c>
    </row>
    <row r="79" hidden="1" spans="1:25">
      <c r="A79" s="1">
        <v>1027</v>
      </c>
      <c r="B79" s="1" t="s">
        <v>99</v>
      </c>
      <c r="C79" s="1" t="str">
        <f>_xlfn.XLOOKUP(A79,All!$A:$A,All!$C:$C,"")</f>
        <v>Cu-Al-Cr-Mg-Ni-Si</v>
      </c>
      <c r="D79" s="1">
        <v>2</v>
      </c>
      <c r="E79" s="1" t="s">
        <v>1344</v>
      </c>
      <c r="F79" s="1">
        <f t="shared" si="3"/>
        <v>92.25</v>
      </c>
      <c r="G79" s="1">
        <v>0.5</v>
      </c>
      <c r="H79" s="1">
        <v>0.1</v>
      </c>
      <c r="I79" s="1">
        <v>0.15</v>
      </c>
      <c r="J79" s="1">
        <v>6</v>
      </c>
      <c r="K79" s="1">
        <v>1</v>
      </c>
      <c r="L79" s="1">
        <v>0</v>
      </c>
      <c r="M79" s="1" t="s">
        <v>54</v>
      </c>
      <c r="N79" s="6">
        <f t="shared" si="4"/>
        <v>0</v>
      </c>
      <c r="O79" s="1">
        <v>979.85</v>
      </c>
      <c r="P79" s="1">
        <v>4</v>
      </c>
      <c r="Q79" s="1">
        <v>0</v>
      </c>
      <c r="R79" s="1">
        <v>499.85</v>
      </c>
      <c r="S79" s="1">
        <v>2</v>
      </c>
      <c r="T79" s="1">
        <v>151</v>
      </c>
      <c r="U79" s="1" t="s">
        <v>52</v>
      </c>
      <c r="V79" s="1" t="s">
        <v>52</v>
      </c>
      <c r="W79" s="1">
        <v>53</v>
      </c>
      <c r="X79" s="1" t="e">
        <f>IF(OR(T79="",W79=""),"",((T79-AVERAGE($T$2:$T$1139))/_xlfn.STDEV.S($T$2:$T$1139))-#REF!*((AVERAGE($W$2:$W$1139)-W79)/_xlfn.STDEV.S($W$2:$W$1139)))</f>
        <v>#REF!</v>
      </c>
      <c r="Y79" s="1">
        <f t="shared" si="5"/>
        <v>0.870226290982859</v>
      </c>
    </row>
    <row r="80" hidden="1" spans="1:25">
      <c r="A80" s="1">
        <v>927</v>
      </c>
      <c r="B80" s="1" t="s">
        <v>99</v>
      </c>
      <c r="C80" s="1" t="str">
        <f>_xlfn.XLOOKUP(A80,All!$A:$A,All!$C:$C,"")</f>
        <v>Cu-Al-Cr-Mg-Ni-Si</v>
      </c>
      <c r="D80" s="1">
        <v>2</v>
      </c>
      <c r="E80" s="1" t="s">
        <v>1344</v>
      </c>
      <c r="F80" s="1">
        <f t="shared" si="3"/>
        <v>92.25</v>
      </c>
      <c r="G80" s="1">
        <v>0.5</v>
      </c>
      <c r="H80" s="1">
        <v>0.1</v>
      </c>
      <c r="I80" s="1">
        <v>0.15</v>
      </c>
      <c r="J80" s="1">
        <v>6</v>
      </c>
      <c r="K80" s="1">
        <v>1</v>
      </c>
      <c r="L80" s="1">
        <v>0</v>
      </c>
      <c r="M80" s="1" t="s">
        <v>55</v>
      </c>
      <c r="N80" s="6">
        <f t="shared" si="4"/>
        <v>2</v>
      </c>
      <c r="O80" s="1">
        <v>979.85</v>
      </c>
      <c r="P80" s="1">
        <v>4</v>
      </c>
      <c r="Q80" s="1">
        <v>50</v>
      </c>
      <c r="R80" s="1">
        <v>499.85</v>
      </c>
      <c r="S80" s="1">
        <v>0.75</v>
      </c>
      <c r="T80" s="1">
        <v>158</v>
      </c>
      <c r="U80" s="1" t="s">
        <v>52</v>
      </c>
      <c r="V80" s="1" t="s">
        <v>52</v>
      </c>
      <c r="W80" s="1">
        <v>53</v>
      </c>
      <c r="X80" s="1" t="e">
        <f>IF(OR(T80="",W80=""),"",((T80-AVERAGE($T$2:$T$1139))/_xlfn.STDEV.S($T$2:$T$1139))-#REF!*((AVERAGE($W$2:$W$1139)-W80)/_xlfn.STDEV.S($W$2:$W$1139)))</f>
        <v>#REF!</v>
      </c>
      <c r="Y80" s="1">
        <f t="shared" si="5"/>
        <v>0.852524328493307</v>
      </c>
    </row>
    <row r="81" hidden="1" spans="1:25">
      <c r="A81" s="1">
        <v>904</v>
      </c>
      <c r="B81" s="1" t="s">
        <v>99</v>
      </c>
      <c r="C81" s="1" t="str">
        <f>_xlfn.XLOOKUP(A81,All!$A:$A,All!$C:$C,"")</f>
        <v>Cu-Al-Cr-Mg-Ni-Si</v>
      </c>
      <c r="D81" s="1">
        <v>2</v>
      </c>
      <c r="E81" s="1" t="s">
        <v>1344</v>
      </c>
      <c r="F81" s="1">
        <f t="shared" si="3"/>
        <v>92.25</v>
      </c>
      <c r="G81" s="1">
        <v>0.5</v>
      </c>
      <c r="H81" s="1">
        <v>0.1</v>
      </c>
      <c r="I81" s="1">
        <v>0.15</v>
      </c>
      <c r="J81" s="1">
        <v>6</v>
      </c>
      <c r="K81" s="1">
        <v>1</v>
      </c>
      <c r="L81" s="1">
        <v>0</v>
      </c>
      <c r="M81" s="1" t="s">
        <v>55</v>
      </c>
      <c r="N81" s="6">
        <f t="shared" si="4"/>
        <v>2</v>
      </c>
      <c r="O81" s="1">
        <v>979.85</v>
      </c>
      <c r="P81" s="1">
        <v>4</v>
      </c>
      <c r="Q81" s="1">
        <v>50</v>
      </c>
      <c r="R81" s="1">
        <v>499.85</v>
      </c>
      <c r="S81" s="1">
        <v>0.5</v>
      </c>
      <c r="T81" s="1">
        <v>161</v>
      </c>
      <c r="U81" s="1" t="s">
        <v>52</v>
      </c>
      <c r="V81" s="1" t="s">
        <v>52</v>
      </c>
      <c r="W81" s="1">
        <v>53</v>
      </c>
      <c r="X81" s="1" t="e">
        <f>IF(OR(T81="",W81=""),"",((T81-AVERAGE($T$2:$T$1139))/_xlfn.STDEV.S($T$2:$T$1139))-#REF!*((AVERAGE($W$2:$W$1139)-W81)/_xlfn.STDEV.S($W$2:$W$1139)))</f>
        <v>#REF!</v>
      </c>
      <c r="Y81" s="1">
        <f t="shared" si="5"/>
        <v>0.844991284927913</v>
      </c>
    </row>
    <row r="82" hidden="1" spans="1:25">
      <c r="A82" s="1">
        <v>1059</v>
      </c>
      <c r="B82" s="1" t="s">
        <v>99</v>
      </c>
      <c r="C82" s="1" t="str">
        <f>_xlfn.XLOOKUP(A82,All!$A:$A,All!$C:$C,"")</f>
        <v>Cu-Al-Cr-Mg-Ni-Si</v>
      </c>
      <c r="D82" s="1">
        <v>2</v>
      </c>
      <c r="E82" s="1" t="s">
        <v>1344</v>
      </c>
      <c r="F82" s="1">
        <f t="shared" si="3"/>
        <v>92.25</v>
      </c>
      <c r="G82" s="1">
        <v>0.5</v>
      </c>
      <c r="H82" s="1">
        <v>0.1</v>
      </c>
      <c r="I82" s="1">
        <v>0.15</v>
      </c>
      <c r="J82" s="1">
        <v>6</v>
      </c>
      <c r="K82" s="1">
        <v>1</v>
      </c>
      <c r="L82" s="1">
        <v>0</v>
      </c>
      <c r="M82" s="1" t="s">
        <v>55</v>
      </c>
      <c r="N82" s="6">
        <f t="shared" si="4"/>
        <v>2</v>
      </c>
      <c r="O82" s="1">
        <v>979.85</v>
      </c>
      <c r="P82" s="1">
        <v>4</v>
      </c>
      <c r="Q82" s="1">
        <v>50</v>
      </c>
      <c r="R82" s="1">
        <v>399.85</v>
      </c>
      <c r="S82" s="1">
        <v>3</v>
      </c>
      <c r="T82" s="1">
        <v>224</v>
      </c>
      <c r="U82" s="1" t="s">
        <v>52</v>
      </c>
      <c r="V82" s="1" t="s">
        <v>52</v>
      </c>
      <c r="W82" s="1">
        <v>53</v>
      </c>
      <c r="X82" s="1" t="e">
        <f>IF(OR(T82="",W82=""),"",((T82-AVERAGE($T$2:$T$1139))/_xlfn.STDEV.S($T$2:$T$1139))-#REF!*((AVERAGE($W$2:$W$1139)-W82)/_xlfn.STDEV.S($W$2:$W$1139)))</f>
        <v>#REF!</v>
      </c>
      <c r="Y82" s="1">
        <f t="shared" si="5"/>
        <v>0.696130860398804</v>
      </c>
    </row>
    <row r="83" hidden="1" spans="1:25">
      <c r="A83" s="1">
        <v>900</v>
      </c>
      <c r="B83" s="1" t="s">
        <v>99</v>
      </c>
      <c r="C83" s="1" t="str">
        <f>_xlfn.XLOOKUP(A83,All!$A:$A,All!$C:$C,"")</f>
        <v>Cu-Al-Cr-Mg-Ni-Si</v>
      </c>
      <c r="D83" s="1">
        <v>2</v>
      </c>
      <c r="E83" s="1" t="s">
        <v>1344</v>
      </c>
      <c r="F83" s="1">
        <f t="shared" si="3"/>
        <v>92.25</v>
      </c>
      <c r="G83" s="1">
        <v>0.5</v>
      </c>
      <c r="H83" s="1">
        <v>0.1</v>
      </c>
      <c r="I83" s="1">
        <v>0.15</v>
      </c>
      <c r="J83" s="1">
        <v>6</v>
      </c>
      <c r="K83" s="1">
        <v>1</v>
      </c>
      <c r="L83" s="1">
        <v>0</v>
      </c>
      <c r="M83" s="1" t="s">
        <v>55</v>
      </c>
      <c r="N83" s="6">
        <f t="shared" si="4"/>
        <v>2</v>
      </c>
      <c r="O83" s="1">
        <v>979.85</v>
      </c>
      <c r="P83" s="1">
        <v>4</v>
      </c>
      <c r="Q83" s="1">
        <v>50</v>
      </c>
      <c r="R83" s="1">
        <v>499.85</v>
      </c>
      <c r="S83" s="1">
        <v>0.5</v>
      </c>
      <c r="T83" s="1">
        <v>162</v>
      </c>
      <c r="U83" s="1" t="s">
        <v>52</v>
      </c>
      <c r="V83" s="1" t="s">
        <v>52</v>
      </c>
      <c r="W83" s="1">
        <v>52</v>
      </c>
      <c r="X83" s="1" t="e">
        <f>IF(OR(T83="",W83=""),"",((T83-AVERAGE($T$2:$T$1139))/_xlfn.STDEV.S($T$2:$T$1139))-#REF!*((AVERAGE($W$2:$W$1139)-W83)/_xlfn.STDEV.S($W$2:$W$1139)))</f>
        <v>#REF!</v>
      </c>
      <c r="Y83" s="1">
        <f t="shared" si="5"/>
        <v>0.849781838530611</v>
      </c>
    </row>
    <row r="84" hidden="1" spans="1:25">
      <c r="A84" s="1">
        <v>868</v>
      </c>
      <c r="B84" s="1" t="s">
        <v>99</v>
      </c>
      <c r="C84" s="1" t="str">
        <f>_xlfn.XLOOKUP(A84,All!$A:$A,All!$C:$C,"")</f>
        <v>Cu-Al-Cr-Mg-Ni-Si</v>
      </c>
      <c r="D84" s="1">
        <v>2</v>
      </c>
      <c r="E84" s="1" t="s">
        <v>1344</v>
      </c>
      <c r="F84" s="1">
        <f t="shared" si="3"/>
        <v>92.25</v>
      </c>
      <c r="G84" s="1">
        <v>0.5</v>
      </c>
      <c r="H84" s="1">
        <v>0.1</v>
      </c>
      <c r="I84" s="1">
        <v>0.15</v>
      </c>
      <c r="J84" s="1">
        <v>6</v>
      </c>
      <c r="K84" s="1">
        <v>1</v>
      </c>
      <c r="L84" s="1">
        <v>0</v>
      </c>
      <c r="M84" s="1" t="s">
        <v>55</v>
      </c>
      <c r="N84" s="6">
        <f t="shared" si="4"/>
        <v>2</v>
      </c>
      <c r="O84" s="1">
        <v>979.85</v>
      </c>
      <c r="P84" s="1">
        <v>4</v>
      </c>
      <c r="Q84" s="1">
        <v>50</v>
      </c>
      <c r="R84" s="1">
        <v>499.85</v>
      </c>
      <c r="S84" s="1">
        <v>0.25</v>
      </c>
      <c r="T84" s="1">
        <v>180</v>
      </c>
      <c r="U84" s="1" t="s">
        <v>52</v>
      </c>
      <c r="V84" s="1" t="s">
        <v>52</v>
      </c>
      <c r="W84" s="1">
        <v>52</v>
      </c>
      <c r="X84" s="1" t="e">
        <f>IF(OR(T84="",W84=""),"",((T84-AVERAGE($T$2:$T$1139))/_xlfn.STDEV.S($T$2:$T$1139))-#REF!*((AVERAGE($W$2:$W$1139)-W84)/_xlfn.STDEV.S($W$2:$W$1139)))</f>
        <v>#REF!</v>
      </c>
      <c r="Y84" s="1">
        <f t="shared" si="5"/>
        <v>0.805791496614141</v>
      </c>
    </row>
    <row r="85" hidden="1" spans="1:25">
      <c r="A85" s="1">
        <v>833</v>
      </c>
      <c r="B85" s="1" t="s">
        <v>99</v>
      </c>
      <c r="C85" s="1" t="str">
        <f>_xlfn.XLOOKUP(A85,All!$A:$A,All!$C:$C,"")</f>
        <v>Cu-Al-Cr-Mg-Ni-Si</v>
      </c>
      <c r="D85" s="1">
        <v>2</v>
      </c>
      <c r="E85" s="1" t="s">
        <v>1344</v>
      </c>
      <c r="F85" s="1">
        <f t="shared" si="3"/>
        <v>92.25</v>
      </c>
      <c r="G85" s="1">
        <v>0.5</v>
      </c>
      <c r="H85" s="1">
        <v>0.1</v>
      </c>
      <c r="I85" s="1">
        <v>0.15</v>
      </c>
      <c r="J85" s="1">
        <v>6</v>
      </c>
      <c r="K85" s="1">
        <v>1</v>
      </c>
      <c r="L85" s="1">
        <v>0</v>
      </c>
      <c r="M85" s="1" t="s">
        <v>55</v>
      </c>
      <c r="N85" s="6">
        <f t="shared" si="4"/>
        <v>2</v>
      </c>
      <c r="O85" s="1">
        <v>979.85</v>
      </c>
      <c r="P85" s="1">
        <v>4</v>
      </c>
      <c r="Q85" s="1">
        <v>50</v>
      </c>
      <c r="R85" s="1">
        <v>499.85</v>
      </c>
      <c r="S85" s="1">
        <v>0.083</v>
      </c>
      <c r="T85" s="1">
        <v>196</v>
      </c>
      <c r="U85" s="1" t="s">
        <v>52</v>
      </c>
      <c r="V85" s="1" t="s">
        <v>52</v>
      </c>
      <c r="W85" s="1">
        <v>52</v>
      </c>
      <c r="X85" s="1" t="e">
        <f>IF(OR(T85="",W85=""),"",((T85-AVERAGE($T$2:$T$1139))/_xlfn.STDEV.S($T$2:$T$1139))-#REF!*((AVERAGE($W$2:$W$1139)-W85)/_xlfn.STDEV.S($W$2:$W$1139)))</f>
        <v>#REF!</v>
      </c>
      <c r="Y85" s="1">
        <f t="shared" si="5"/>
        <v>0.767907275522683</v>
      </c>
    </row>
    <row r="86" hidden="1" spans="1:25">
      <c r="A86" s="1">
        <v>903</v>
      </c>
      <c r="B86" s="1" t="s">
        <v>99</v>
      </c>
      <c r="C86" s="1" t="str">
        <f>_xlfn.XLOOKUP(A86,All!$A:$A,All!$C:$C,"")</f>
        <v>Cu-Al-Cr-Mg-Ni-Si</v>
      </c>
      <c r="D86" s="1">
        <v>2</v>
      </c>
      <c r="E86" s="1" t="s">
        <v>1344</v>
      </c>
      <c r="F86" s="1">
        <f t="shared" si="3"/>
        <v>92.25</v>
      </c>
      <c r="G86" s="1">
        <v>0.5</v>
      </c>
      <c r="H86" s="1">
        <v>0.1</v>
      </c>
      <c r="I86" s="1">
        <v>0.15</v>
      </c>
      <c r="J86" s="1">
        <v>6</v>
      </c>
      <c r="K86" s="1">
        <v>1</v>
      </c>
      <c r="L86" s="1">
        <v>0</v>
      </c>
      <c r="M86" s="1" t="s">
        <v>55</v>
      </c>
      <c r="N86" s="6">
        <f t="shared" si="4"/>
        <v>2</v>
      </c>
      <c r="O86" s="1">
        <v>979.85</v>
      </c>
      <c r="P86" s="1">
        <v>4</v>
      </c>
      <c r="Q86" s="1">
        <v>50</v>
      </c>
      <c r="R86" s="1">
        <v>449.85</v>
      </c>
      <c r="S86" s="1">
        <v>0.5</v>
      </c>
      <c r="T86" s="1">
        <v>196</v>
      </c>
      <c r="U86" s="1" t="s">
        <v>52</v>
      </c>
      <c r="V86" s="1" t="s">
        <v>52</v>
      </c>
      <c r="W86" s="1">
        <v>52</v>
      </c>
      <c r="X86" s="1" t="e">
        <f>IF(OR(T86="",W86=""),"",((T86-AVERAGE($T$2:$T$1139))/_xlfn.STDEV.S($T$2:$T$1139))-#REF!*((AVERAGE($W$2:$W$1139)-W86)/_xlfn.STDEV.S($W$2:$W$1139)))</f>
        <v>#REF!</v>
      </c>
      <c r="Y86" s="1">
        <f t="shared" si="5"/>
        <v>0.767907275522683</v>
      </c>
    </row>
    <row r="87" hidden="1" spans="1:25">
      <c r="A87" s="1">
        <v>1139</v>
      </c>
      <c r="B87" s="1" t="s">
        <v>99</v>
      </c>
      <c r="C87" s="1" t="str">
        <f>_xlfn.XLOOKUP(A87,All!$A:$A,All!$C:$C,"")</f>
        <v>Cu-Al-Cr-Mg-Ni-Si</v>
      </c>
      <c r="D87" s="1">
        <v>2</v>
      </c>
      <c r="E87" s="1" t="s">
        <v>1344</v>
      </c>
      <c r="F87" s="1">
        <f t="shared" si="3"/>
        <v>92.25</v>
      </c>
      <c r="G87" s="1">
        <v>0.5</v>
      </c>
      <c r="H87" s="1">
        <v>0.1</v>
      </c>
      <c r="I87" s="1">
        <v>0.15</v>
      </c>
      <c r="J87" s="1">
        <v>6</v>
      </c>
      <c r="K87" s="1">
        <v>1</v>
      </c>
      <c r="L87" s="1">
        <v>0</v>
      </c>
      <c r="M87" s="1" t="s">
        <v>54</v>
      </c>
      <c r="N87" s="6">
        <f t="shared" si="4"/>
        <v>0</v>
      </c>
      <c r="O87" s="1">
        <v>979.85</v>
      </c>
      <c r="P87" s="1">
        <v>4</v>
      </c>
      <c r="Q87" s="1">
        <v>0</v>
      </c>
      <c r="R87" s="1">
        <v>449.85</v>
      </c>
      <c r="S87" s="1">
        <v>6</v>
      </c>
      <c r="T87" s="1">
        <v>197</v>
      </c>
      <c r="U87" s="1" t="s">
        <v>52</v>
      </c>
      <c r="V87" s="1" t="s">
        <v>52</v>
      </c>
      <c r="W87" s="1">
        <v>52</v>
      </c>
      <c r="X87" s="1" t="e">
        <f>IF(OR(T87="",W87=""),"",((T87-AVERAGE($T$2:$T$1139))/_xlfn.STDEV.S($T$2:$T$1139))-#REF!*((AVERAGE($W$2:$W$1139)-W87)/_xlfn.STDEV.S($W$2:$W$1139)))</f>
        <v>#REF!</v>
      </c>
      <c r="Y87" s="1">
        <f t="shared" si="5"/>
        <v>0.765581738055363</v>
      </c>
    </row>
    <row r="88" hidden="1" spans="1:25">
      <c r="A88" s="1">
        <v>907</v>
      </c>
      <c r="B88" s="1" t="s">
        <v>99</v>
      </c>
      <c r="C88" s="1" t="str">
        <f>_xlfn.XLOOKUP(A88,All!$A:$A,All!$C:$C,"")</f>
        <v>Cu-Al-Cr-Mg-Ni-Si</v>
      </c>
      <c r="D88" s="1">
        <v>2</v>
      </c>
      <c r="E88" s="1" t="s">
        <v>1344</v>
      </c>
      <c r="F88" s="1">
        <f t="shared" si="3"/>
        <v>92.25</v>
      </c>
      <c r="G88" s="1">
        <v>0.5</v>
      </c>
      <c r="H88" s="1">
        <v>0.1</v>
      </c>
      <c r="I88" s="1">
        <v>0.15</v>
      </c>
      <c r="J88" s="1">
        <v>6</v>
      </c>
      <c r="K88" s="1">
        <v>1</v>
      </c>
      <c r="L88" s="1">
        <v>0</v>
      </c>
      <c r="M88" s="1" t="s">
        <v>55</v>
      </c>
      <c r="N88" s="6">
        <f t="shared" si="4"/>
        <v>2</v>
      </c>
      <c r="O88" s="1">
        <v>979.85</v>
      </c>
      <c r="P88" s="1">
        <v>4</v>
      </c>
      <c r="Q88" s="1">
        <v>50</v>
      </c>
      <c r="R88" s="1">
        <v>449.85</v>
      </c>
      <c r="S88" s="1">
        <v>0.5</v>
      </c>
      <c r="T88" s="1">
        <v>201</v>
      </c>
      <c r="U88" s="1" t="s">
        <v>52</v>
      </c>
      <c r="V88" s="1" t="s">
        <v>52</v>
      </c>
      <c r="W88" s="1">
        <v>52</v>
      </c>
      <c r="X88" s="1" t="e">
        <f>IF(OR(T88="",W88=""),"",((T88-AVERAGE($T$2:$T$1139))/_xlfn.STDEV.S($T$2:$T$1139))-#REF!*((AVERAGE($W$2:$W$1139)-W88)/_xlfn.STDEV.S($W$2:$W$1139)))</f>
        <v>#REF!</v>
      </c>
      <c r="Y88" s="1">
        <f t="shared" si="5"/>
        <v>0.756332494515326</v>
      </c>
    </row>
    <row r="89" hidden="1" spans="1:25">
      <c r="A89" s="1">
        <v>970</v>
      </c>
      <c r="B89" s="1" t="s">
        <v>99</v>
      </c>
      <c r="C89" s="1" t="str">
        <f>_xlfn.XLOOKUP(A89,All!$A:$A,All!$C:$C,"")</f>
        <v>Cu-Al-Cr-Mg-Ni-Si</v>
      </c>
      <c r="D89" s="1">
        <v>2</v>
      </c>
      <c r="E89" s="1" t="s">
        <v>1344</v>
      </c>
      <c r="F89" s="1">
        <f t="shared" si="3"/>
        <v>92.25</v>
      </c>
      <c r="G89" s="1">
        <v>0.5</v>
      </c>
      <c r="H89" s="1">
        <v>0.1</v>
      </c>
      <c r="I89" s="1">
        <v>0.15</v>
      </c>
      <c r="J89" s="1">
        <v>6</v>
      </c>
      <c r="K89" s="1">
        <v>1</v>
      </c>
      <c r="L89" s="1">
        <v>0</v>
      </c>
      <c r="M89" s="1" t="s">
        <v>55</v>
      </c>
      <c r="N89" s="6">
        <f t="shared" si="4"/>
        <v>2</v>
      </c>
      <c r="O89" s="1">
        <v>979.85</v>
      </c>
      <c r="P89" s="1">
        <v>4</v>
      </c>
      <c r="Q89" s="1">
        <v>50</v>
      </c>
      <c r="R89" s="1">
        <v>399.85</v>
      </c>
      <c r="S89" s="1">
        <v>1</v>
      </c>
      <c r="T89" s="1">
        <v>218</v>
      </c>
      <c r="U89" s="1" t="s">
        <v>52</v>
      </c>
      <c r="V89" s="1" t="s">
        <v>52</v>
      </c>
      <c r="W89" s="1">
        <v>52</v>
      </c>
      <c r="X89" s="1" t="e">
        <f>IF(OR(T89="",W89=""),"",((T89-AVERAGE($T$2:$T$1139))/_xlfn.STDEV.S($T$2:$T$1139))-#REF!*((AVERAGE($W$2:$W$1139)-W89)/_xlfn.STDEV.S($W$2:$W$1139)))</f>
        <v>#REF!</v>
      </c>
      <c r="Y89" s="1">
        <f t="shared" si="5"/>
        <v>0.718033884901515</v>
      </c>
    </row>
    <row r="90" hidden="1" spans="1:25">
      <c r="A90" s="1">
        <v>1176</v>
      </c>
      <c r="B90" s="1" t="s">
        <v>99</v>
      </c>
      <c r="C90" s="1" t="str">
        <f>_xlfn.XLOOKUP(A90,All!$A:$A,All!$C:$C,"")</f>
        <v>Cu-Al-Cr-Mg-Ni-Si</v>
      </c>
      <c r="D90" s="1">
        <v>2</v>
      </c>
      <c r="E90" s="1" t="s">
        <v>1344</v>
      </c>
      <c r="F90" s="1">
        <f t="shared" si="3"/>
        <v>92.25</v>
      </c>
      <c r="G90" s="1">
        <v>0.5</v>
      </c>
      <c r="H90" s="1">
        <v>0.1</v>
      </c>
      <c r="I90" s="1">
        <v>0.15</v>
      </c>
      <c r="J90" s="1">
        <v>6</v>
      </c>
      <c r="K90" s="1">
        <v>1</v>
      </c>
      <c r="L90" s="1">
        <v>0</v>
      </c>
      <c r="M90" s="1" t="s">
        <v>55</v>
      </c>
      <c r="N90" s="6">
        <f t="shared" si="4"/>
        <v>2</v>
      </c>
      <c r="O90" s="1">
        <v>979.85</v>
      </c>
      <c r="P90" s="1">
        <v>4</v>
      </c>
      <c r="Q90" s="1">
        <v>50</v>
      </c>
      <c r="R90" s="1">
        <v>549.85</v>
      </c>
      <c r="S90" s="1">
        <v>8</v>
      </c>
      <c r="T90" s="1">
        <v>127</v>
      </c>
      <c r="U90" s="1" t="s">
        <v>52</v>
      </c>
      <c r="V90" s="1" t="s">
        <v>52</v>
      </c>
      <c r="W90" s="1">
        <v>51</v>
      </c>
      <c r="X90" s="1" t="e">
        <f>IF(OR(T90="",W90=""),"",((T90-AVERAGE($T$2:$T$1139))/_xlfn.STDEV.S($T$2:$T$1139))-#REF!*((AVERAGE($W$2:$W$1139)-W90)/_xlfn.STDEV.S($W$2:$W$1139)))</f>
        <v>#REF!</v>
      </c>
      <c r="Y90" s="1">
        <f t="shared" si="5"/>
        <v>0.945437666284331</v>
      </c>
    </row>
    <row r="91" hidden="1" spans="1:25">
      <c r="A91" s="1">
        <v>1148</v>
      </c>
      <c r="B91" s="1" t="s">
        <v>99</v>
      </c>
      <c r="C91" s="1" t="str">
        <f>_xlfn.XLOOKUP(A91,All!$A:$A,All!$C:$C,"")</f>
        <v>Cu-Al-Cr-Mg-Ni-Si</v>
      </c>
      <c r="D91" s="1">
        <v>2</v>
      </c>
      <c r="E91" s="1" t="s">
        <v>1344</v>
      </c>
      <c r="F91" s="1">
        <f t="shared" si="3"/>
        <v>92.25</v>
      </c>
      <c r="G91" s="1">
        <v>0.5</v>
      </c>
      <c r="H91" s="1">
        <v>0.1</v>
      </c>
      <c r="I91" s="1">
        <v>0.15</v>
      </c>
      <c r="J91" s="1">
        <v>6</v>
      </c>
      <c r="K91" s="1">
        <v>1</v>
      </c>
      <c r="L91" s="1">
        <v>0</v>
      </c>
      <c r="M91" s="1" t="s">
        <v>55</v>
      </c>
      <c r="N91" s="6">
        <f t="shared" si="4"/>
        <v>2</v>
      </c>
      <c r="O91" s="1">
        <v>979.85</v>
      </c>
      <c r="P91" s="1">
        <v>4</v>
      </c>
      <c r="Q91" s="1">
        <v>50</v>
      </c>
      <c r="R91" s="1">
        <v>549.85</v>
      </c>
      <c r="S91" s="1">
        <v>6</v>
      </c>
      <c r="T91" s="1">
        <v>131</v>
      </c>
      <c r="U91" s="1" t="s">
        <v>52</v>
      </c>
      <c r="V91" s="1" t="s">
        <v>52</v>
      </c>
      <c r="W91" s="1">
        <v>51</v>
      </c>
      <c r="X91" s="1" t="e">
        <f>IF(OR(T91="",W91=""),"",((T91-AVERAGE($T$2:$T$1139))/_xlfn.STDEV.S($T$2:$T$1139))-#REF!*((AVERAGE($W$2:$W$1139)-W91)/_xlfn.STDEV.S($W$2:$W$1139)))</f>
        <v>#REF!</v>
      </c>
      <c r="Y91" s="1">
        <f t="shared" si="5"/>
        <v>0.935150536886007</v>
      </c>
    </row>
    <row r="92" hidden="1" spans="1:25">
      <c r="A92" s="1">
        <v>991</v>
      </c>
      <c r="B92" s="1" t="s">
        <v>99</v>
      </c>
      <c r="C92" s="1" t="str">
        <f>_xlfn.XLOOKUP(A92,All!$A:$A,All!$C:$C,"")</f>
        <v>Cu-Al-Cr-Mg-Ni-Si</v>
      </c>
      <c r="D92" s="1">
        <v>2</v>
      </c>
      <c r="E92" s="1" t="s">
        <v>1344</v>
      </c>
      <c r="F92" s="1">
        <f t="shared" si="3"/>
        <v>92.25</v>
      </c>
      <c r="G92" s="1">
        <v>0.5</v>
      </c>
      <c r="H92" s="1">
        <v>0.1</v>
      </c>
      <c r="I92" s="1">
        <v>0.15</v>
      </c>
      <c r="J92" s="1">
        <v>6</v>
      </c>
      <c r="K92" s="1">
        <v>1</v>
      </c>
      <c r="L92" s="1">
        <v>0</v>
      </c>
      <c r="M92" s="1" t="s">
        <v>54</v>
      </c>
      <c r="N92" s="6">
        <f t="shared" si="4"/>
        <v>0</v>
      </c>
      <c r="O92" s="1">
        <v>979.85</v>
      </c>
      <c r="P92" s="1">
        <v>4</v>
      </c>
      <c r="Q92" s="1">
        <v>0</v>
      </c>
      <c r="R92" s="1">
        <v>499.85</v>
      </c>
      <c r="S92" s="1">
        <v>1.5</v>
      </c>
      <c r="T92" s="1">
        <v>161</v>
      </c>
      <c r="U92" s="1" t="s">
        <v>52</v>
      </c>
      <c r="V92" s="1" t="s">
        <v>52</v>
      </c>
      <c r="W92" s="1">
        <v>51</v>
      </c>
      <c r="X92" s="1" t="e">
        <f>IF(OR(T92="",W92=""),"",((T92-AVERAGE($T$2:$T$1139))/_xlfn.STDEV.S($T$2:$T$1139))-#REF!*((AVERAGE($W$2:$W$1139)-W92)/_xlfn.STDEV.S($W$2:$W$1139)))</f>
        <v>#REF!</v>
      </c>
      <c r="Y92" s="1">
        <f t="shared" si="5"/>
        <v>0.859657066279412</v>
      </c>
    </row>
    <row r="93" hidden="1" spans="1:25">
      <c r="A93" s="1">
        <v>871</v>
      </c>
      <c r="B93" s="1" t="s">
        <v>99</v>
      </c>
      <c r="C93" s="1" t="str">
        <f>_xlfn.XLOOKUP(A93,All!$A:$A,All!$C:$C,"")</f>
        <v>Cu-Al-Cr-Mg-Ni-Si</v>
      </c>
      <c r="D93" s="1">
        <v>2</v>
      </c>
      <c r="E93" s="1" t="s">
        <v>1344</v>
      </c>
      <c r="F93" s="1">
        <f t="shared" si="3"/>
        <v>92.25</v>
      </c>
      <c r="G93" s="1">
        <v>0.5</v>
      </c>
      <c r="H93" s="1">
        <v>0.1</v>
      </c>
      <c r="I93" s="1">
        <v>0.15</v>
      </c>
      <c r="J93" s="1">
        <v>6</v>
      </c>
      <c r="K93" s="1">
        <v>1</v>
      </c>
      <c r="L93" s="1">
        <v>0</v>
      </c>
      <c r="M93" s="1" t="s">
        <v>55</v>
      </c>
      <c r="N93" s="6">
        <f t="shared" si="4"/>
        <v>2</v>
      </c>
      <c r="O93" s="1">
        <v>979.85</v>
      </c>
      <c r="P93" s="1">
        <v>4</v>
      </c>
      <c r="Q93" s="1">
        <v>50</v>
      </c>
      <c r="R93" s="1">
        <v>449.85</v>
      </c>
      <c r="S93" s="1">
        <v>0.25</v>
      </c>
      <c r="T93" s="1">
        <v>210</v>
      </c>
      <c r="U93" s="1" t="s">
        <v>52</v>
      </c>
      <c r="V93" s="1" t="s">
        <v>52</v>
      </c>
      <c r="W93" s="1">
        <v>51</v>
      </c>
      <c r="X93" s="1" t="e">
        <f>IF(OR(T93="",W93=""),"",((T93-AVERAGE($T$2:$T$1139))/_xlfn.STDEV.S($T$2:$T$1139))-#REF!*((AVERAGE($W$2:$W$1139)-W93)/_xlfn.STDEV.S($W$2:$W$1139)))</f>
        <v>#REF!</v>
      </c>
      <c r="Y93" s="1">
        <f t="shared" si="5"/>
        <v>0.74439488829365</v>
      </c>
    </row>
    <row r="94" hidden="1" spans="1:25">
      <c r="A94" s="1">
        <v>966</v>
      </c>
      <c r="B94" s="1" t="s">
        <v>99</v>
      </c>
      <c r="C94" s="1" t="str">
        <f>_xlfn.XLOOKUP(A94,All!$A:$A,All!$C:$C,"")</f>
        <v>Cu-Al-Cr-Mg-Ni-Si</v>
      </c>
      <c r="D94" s="1">
        <v>2</v>
      </c>
      <c r="E94" s="1" t="s">
        <v>1344</v>
      </c>
      <c r="F94" s="1">
        <f t="shared" si="3"/>
        <v>92.25</v>
      </c>
      <c r="G94" s="1">
        <v>0.5</v>
      </c>
      <c r="H94" s="1">
        <v>0.1</v>
      </c>
      <c r="I94" s="1">
        <v>0.15</v>
      </c>
      <c r="J94" s="1">
        <v>6</v>
      </c>
      <c r="K94" s="1">
        <v>1</v>
      </c>
      <c r="L94" s="1">
        <v>0</v>
      </c>
      <c r="M94" s="1" t="s">
        <v>55</v>
      </c>
      <c r="N94" s="6">
        <f t="shared" si="4"/>
        <v>2</v>
      </c>
      <c r="O94" s="1">
        <v>979.85</v>
      </c>
      <c r="P94" s="1">
        <v>4</v>
      </c>
      <c r="Q94" s="1">
        <v>50</v>
      </c>
      <c r="R94" s="1">
        <v>399.85</v>
      </c>
      <c r="S94" s="1">
        <v>1</v>
      </c>
      <c r="T94" s="1">
        <v>228</v>
      </c>
      <c r="U94" s="1" t="s">
        <v>52</v>
      </c>
      <c r="V94" s="1" t="s">
        <v>52</v>
      </c>
      <c r="W94" s="1">
        <v>51</v>
      </c>
      <c r="X94" s="1" t="e">
        <f>IF(OR(T94="",W94=""),"",((T94-AVERAGE($T$2:$T$1139))/_xlfn.STDEV.S($T$2:$T$1139))-#REF!*((AVERAGE($W$2:$W$1139)-W94)/_xlfn.STDEV.S($W$2:$W$1139)))</f>
        <v>#REF!</v>
      </c>
      <c r="Y94" s="1">
        <f t="shared" si="5"/>
        <v>0.705375122357597</v>
      </c>
    </row>
    <row r="95" hidden="1" spans="1:25">
      <c r="A95" s="1">
        <v>1180</v>
      </c>
      <c r="B95" s="1" t="s">
        <v>99</v>
      </c>
      <c r="C95" s="1" t="str">
        <f>_xlfn.XLOOKUP(A95,All!$A:$A,All!$C:$C,"")</f>
        <v>Cu-Al-Cr-Mg-Ni-Si</v>
      </c>
      <c r="D95" s="1">
        <v>2</v>
      </c>
      <c r="E95" s="1" t="s">
        <v>1344</v>
      </c>
      <c r="F95" s="1">
        <f t="shared" si="3"/>
        <v>92.25</v>
      </c>
      <c r="G95" s="1">
        <v>0.5</v>
      </c>
      <c r="H95" s="1">
        <v>0.1</v>
      </c>
      <c r="I95" s="1">
        <v>0.15</v>
      </c>
      <c r="J95" s="1">
        <v>6</v>
      </c>
      <c r="K95" s="1">
        <v>1</v>
      </c>
      <c r="L95" s="1">
        <v>0</v>
      </c>
      <c r="M95" s="1" t="s">
        <v>55</v>
      </c>
      <c r="N95" s="6">
        <f t="shared" si="4"/>
        <v>2</v>
      </c>
      <c r="O95" s="1">
        <v>979.85</v>
      </c>
      <c r="P95" s="1">
        <v>4</v>
      </c>
      <c r="Q95" s="1">
        <v>50</v>
      </c>
      <c r="R95" s="1">
        <v>549.85</v>
      </c>
      <c r="S95" s="1">
        <v>8</v>
      </c>
      <c r="T95" s="1">
        <v>124</v>
      </c>
      <c r="U95" s="1" t="s">
        <v>52</v>
      </c>
      <c r="V95" s="1" t="s">
        <v>52</v>
      </c>
      <c r="W95" s="1">
        <v>50</v>
      </c>
      <c r="X95" s="1" t="e">
        <f>IF(OR(T95="",W95=""),"",((T95-AVERAGE($T$2:$T$1139))/_xlfn.STDEV.S($T$2:$T$1139))-#REF!*((AVERAGE($W$2:$W$1139)-W95)/_xlfn.STDEV.S($W$2:$W$1139)))</f>
        <v>#REF!</v>
      </c>
      <c r="Y95" s="1">
        <f t="shared" si="5"/>
        <v>0.959962561862519</v>
      </c>
    </row>
    <row r="96" hidden="1" spans="1:25">
      <c r="A96" s="1">
        <v>1152</v>
      </c>
      <c r="B96" s="1" t="s">
        <v>99</v>
      </c>
      <c r="C96" s="1" t="str">
        <f>_xlfn.XLOOKUP(A96,All!$A:$A,All!$C:$C,"")</f>
        <v>Cu-Al-Cr-Mg-Ni-Si</v>
      </c>
      <c r="D96" s="1">
        <v>2</v>
      </c>
      <c r="E96" s="1" t="s">
        <v>1344</v>
      </c>
      <c r="F96" s="1">
        <f t="shared" si="3"/>
        <v>92.25</v>
      </c>
      <c r="G96" s="1">
        <v>0.5</v>
      </c>
      <c r="H96" s="1">
        <v>0.1</v>
      </c>
      <c r="I96" s="1">
        <v>0.15</v>
      </c>
      <c r="J96" s="1">
        <v>6</v>
      </c>
      <c r="K96" s="1">
        <v>1</v>
      </c>
      <c r="L96" s="1">
        <v>0</v>
      </c>
      <c r="M96" s="1" t="s">
        <v>55</v>
      </c>
      <c r="N96" s="6">
        <f t="shared" si="4"/>
        <v>2</v>
      </c>
      <c r="O96" s="1">
        <v>979.85</v>
      </c>
      <c r="P96" s="1">
        <v>4</v>
      </c>
      <c r="Q96" s="1">
        <v>50</v>
      </c>
      <c r="R96" s="1">
        <v>549.85</v>
      </c>
      <c r="S96" s="1">
        <v>6</v>
      </c>
      <c r="T96" s="1">
        <v>125</v>
      </c>
      <c r="U96" s="1" t="s">
        <v>52</v>
      </c>
      <c r="V96" s="1" t="s">
        <v>52</v>
      </c>
      <c r="W96" s="1">
        <v>50</v>
      </c>
      <c r="X96" s="1" t="e">
        <f>IF(OR(T96="",W96=""),"",((T96-AVERAGE($T$2:$T$1139))/_xlfn.STDEV.S($T$2:$T$1139))-#REF!*((AVERAGE($W$2:$W$1139)-W96)/_xlfn.STDEV.S($W$2:$W$1139)))</f>
        <v>#REF!</v>
      </c>
      <c r="Y96" s="1">
        <f t="shared" si="5"/>
        <v>0.957395932449324</v>
      </c>
    </row>
    <row r="97" hidden="1" spans="1:25">
      <c r="A97" s="1">
        <v>1144</v>
      </c>
      <c r="B97" s="1" t="s">
        <v>99</v>
      </c>
      <c r="C97" s="1" t="str">
        <f>_xlfn.XLOOKUP(A97,All!$A:$A,All!$C:$C,"")</f>
        <v>Cu-Al-Cr-Mg-Ni-Si</v>
      </c>
      <c r="D97" s="1">
        <v>2</v>
      </c>
      <c r="E97" s="1" t="s">
        <v>1344</v>
      </c>
      <c r="F97" s="1">
        <f t="shared" si="3"/>
        <v>92.25</v>
      </c>
      <c r="G97" s="1">
        <v>0.5</v>
      </c>
      <c r="H97" s="1">
        <v>0.1</v>
      </c>
      <c r="I97" s="1">
        <v>0.15</v>
      </c>
      <c r="J97" s="1">
        <v>6</v>
      </c>
      <c r="K97" s="1">
        <v>1</v>
      </c>
      <c r="L97" s="1">
        <v>0</v>
      </c>
      <c r="M97" s="1" t="s">
        <v>55</v>
      </c>
      <c r="N97" s="6">
        <f t="shared" si="4"/>
        <v>2</v>
      </c>
      <c r="O97" s="1">
        <v>979.85</v>
      </c>
      <c r="P97" s="1">
        <v>4</v>
      </c>
      <c r="Q97" s="1">
        <v>50</v>
      </c>
      <c r="R97" s="1">
        <v>549.85</v>
      </c>
      <c r="S97" s="1">
        <v>6</v>
      </c>
      <c r="T97" s="1">
        <v>130</v>
      </c>
      <c r="U97" s="1" t="s">
        <v>52</v>
      </c>
      <c r="V97" s="1" t="s">
        <v>52</v>
      </c>
      <c r="W97" s="1">
        <v>50</v>
      </c>
      <c r="X97" s="1" t="e">
        <f>IF(OR(T97="",W97=""),"",((T97-AVERAGE($T$2:$T$1139))/_xlfn.STDEV.S($T$2:$T$1139))-#REF!*((AVERAGE($W$2:$W$1139)-W97)/_xlfn.STDEV.S($W$2:$W$1139)))</f>
        <v>#REF!</v>
      </c>
      <c r="Y97" s="1">
        <f t="shared" si="5"/>
        <v>0.944607596729703</v>
      </c>
    </row>
    <row r="98" hidden="1" spans="1:25">
      <c r="A98" s="1">
        <v>1172</v>
      </c>
      <c r="B98" s="1" t="s">
        <v>99</v>
      </c>
      <c r="C98" s="1" t="str">
        <f>_xlfn.XLOOKUP(A98,All!$A:$A,All!$C:$C,"")</f>
        <v>Cu-Al-Cr-Mg-Ni-Si</v>
      </c>
      <c r="D98" s="1">
        <v>2</v>
      </c>
      <c r="E98" s="1" t="s">
        <v>1344</v>
      </c>
      <c r="F98" s="1">
        <f t="shared" si="3"/>
        <v>92.25</v>
      </c>
      <c r="G98" s="1">
        <v>0.5</v>
      </c>
      <c r="H98" s="1">
        <v>0.1</v>
      </c>
      <c r="I98" s="1">
        <v>0.15</v>
      </c>
      <c r="J98" s="1">
        <v>6</v>
      </c>
      <c r="K98" s="1">
        <v>1</v>
      </c>
      <c r="L98" s="1">
        <v>0</v>
      </c>
      <c r="M98" s="1" t="s">
        <v>55</v>
      </c>
      <c r="N98" s="6">
        <f t="shared" si="4"/>
        <v>2</v>
      </c>
      <c r="O98" s="1">
        <v>979.85</v>
      </c>
      <c r="P98" s="1">
        <v>4</v>
      </c>
      <c r="Q98" s="1">
        <v>50</v>
      </c>
      <c r="R98" s="1">
        <v>549.85</v>
      </c>
      <c r="S98" s="1">
        <v>8</v>
      </c>
      <c r="T98" s="1">
        <v>130</v>
      </c>
      <c r="U98" s="1" t="s">
        <v>52</v>
      </c>
      <c r="V98" s="1" t="s">
        <v>52</v>
      </c>
      <c r="W98" s="1">
        <v>50</v>
      </c>
      <c r="X98" s="1" t="e">
        <f>IF(OR(T98="",W98=""),"",((T98-AVERAGE($T$2:$T$1139))/_xlfn.STDEV.S($T$2:$T$1139))-#REF!*((AVERAGE($W$2:$W$1139)-W98)/_xlfn.STDEV.S($W$2:$W$1139)))</f>
        <v>#REF!</v>
      </c>
      <c r="Y98" s="1">
        <f t="shared" si="5"/>
        <v>0.944607596729703</v>
      </c>
    </row>
    <row r="99" hidden="1" spans="1:25">
      <c r="A99" s="1">
        <v>1093</v>
      </c>
      <c r="B99" s="1" t="s">
        <v>99</v>
      </c>
      <c r="C99" s="1" t="str">
        <f>_xlfn.XLOOKUP(A99,All!$A:$A,All!$C:$C,"")</f>
        <v>Cu-Al-Cr-Mg-Ni-Si</v>
      </c>
      <c r="D99" s="1">
        <v>2</v>
      </c>
      <c r="E99" s="1" t="s">
        <v>1344</v>
      </c>
      <c r="F99" s="1">
        <f t="shared" si="3"/>
        <v>92.25</v>
      </c>
      <c r="G99" s="1">
        <v>0.5</v>
      </c>
      <c r="H99" s="1">
        <v>0.1</v>
      </c>
      <c r="I99" s="1">
        <v>0.15</v>
      </c>
      <c r="J99" s="1">
        <v>6</v>
      </c>
      <c r="K99" s="1">
        <v>1</v>
      </c>
      <c r="L99" s="1">
        <v>0</v>
      </c>
      <c r="M99" s="1" t="s">
        <v>55</v>
      </c>
      <c r="N99" s="6">
        <f t="shared" si="4"/>
        <v>2</v>
      </c>
      <c r="O99" s="1">
        <v>979.85</v>
      </c>
      <c r="P99" s="1">
        <v>4</v>
      </c>
      <c r="Q99" s="1">
        <v>50</v>
      </c>
      <c r="R99" s="1">
        <v>549.85</v>
      </c>
      <c r="S99" s="1">
        <v>4</v>
      </c>
      <c r="T99" s="1">
        <v>132</v>
      </c>
      <c r="U99" s="1" t="s">
        <v>52</v>
      </c>
      <c r="V99" s="1" t="s">
        <v>52</v>
      </c>
      <c r="W99" s="1">
        <v>50</v>
      </c>
      <c r="X99" s="1" t="e">
        <f>IF(OR(T99="",W99=""),"",((T99-AVERAGE($T$2:$T$1139))/_xlfn.STDEV.S($T$2:$T$1139))-#REF!*((AVERAGE($W$2:$W$1139)-W99)/_xlfn.STDEV.S($W$2:$W$1139)))</f>
        <v>#REF!</v>
      </c>
      <c r="Y99" s="1">
        <f t="shared" si="5"/>
        <v>0.93951362970487</v>
      </c>
    </row>
    <row r="100" hidden="1" spans="1:25">
      <c r="A100" s="1">
        <v>1120</v>
      </c>
      <c r="B100" s="1" t="s">
        <v>99</v>
      </c>
      <c r="C100" s="1" t="str">
        <f>_xlfn.XLOOKUP(A100,All!$A:$A,All!$C:$C,"")</f>
        <v>Cu-Al-Cr-Mg-Ni-Si</v>
      </c>
      <c r="D100" s="1">
        <v>2</v>
      </c>
      <c r="E100" s="1" t="s">
        <v>1344</v>
      </c>
      <c r="F100" s="1">
        <f t="shared" si="3"/>
        <v>92.25</v>
      </c>
      <c r="G100" s="1">
        <v>0.5</v>
      </c>
      <c r="H100" s="1">
        <v>0.1</v>
      </c>
      <c r="I100" s="1">
        <v>0.15</v>
      </c>
      <c r="J100" s="1">
        <v>6</v>
      </c>
      <c r="K100" s="1">
        <v>1</v>
      </c>
      <c r="L100" s="1">
        <v>0</v>
      </c>
      <c r="M100" s="1" t="s">
        <v>55</v>
      </c>
      <c r="N100" s="6">
        <f t="shared" si="4"/>
        <v>2</v>
      </c>
      <c r="O100" s="1">
        <v>979.85</v>
      </c>
      <c r="P100" s="1">
        <v>4</v>
      </c>
      <c r="Q100" s="1">
        <v>50</v>
      </c>
      <c r="R100" s="1">
        <v>549.85</v>
      </c>
      <c r="S100" s="1">
        <v>5</v>
      </c>
      <c r="T100" s="1">
        <v>132</v>
      </c>
      <c r="U100" s="1" t="s">
        <v>52</v>
      </c>
      <c r="V100" s="1" t="s">
        <v>52</v>
      </c>
      <c r="W100" s="1">
        <v>50</v>
      </c>
      <c r="X100" s="1" t="e">
        <f>IF(OR(T100="",W100=""),"",((T100-AVERAGE($T$2:$T$1139))/_xlfn.STDEV.S($T$2:$T$1139))-#REF!*((AVERAGE($W$2:$W$1139)-W100)/_xlfn.STDEV.S($W$2:$W$1139)))</f>
        <v>#REF!</v>
      </c>
      <c r="Y100" s="1">
        <f t="shared" si="5"/>
        <v>0.93951362970487</v>
      </c>
    </row>
    <row r="101" hidden="1" spans="1:25">
      <c r="A101" s="1">
        <v>1066</v>
      </c>
      <c r="B101" s="1" t="s">
        <v>99</v>
      </c>
      <c r="C101" s="1" t="str">
        <f>_xlfn.XLOOKUP(A101,All!$A:$A,All!$C:$C,"")</f>
        <v>Cu-Al-Cr-Mg-Ni-Si</v>
      </c>
      <c r="D101" s="1">
        <v>2</v>
      </c>
      <c r="E101" s="1" t="s">
        <v>1344</v>
      </c>
      <c r="F101" s="1">
        <f t="shared" si="3"/>
        <v>92.25</v>
      </c>
      <c r="G101" s="1">
        <v>0.5</v>
      </c>
      <c r="H101" s="1">
        <v>0.1</v>
      </c>
      <c r="I101" s="1">
        <v>0.15</v>
      </c>
      <c r="J101" s="1">
        <v>6</v>
      </c>
      <c r="K101" s="1">
        <v>1</v>
      </c>
      <c r="L101" s="1">
        <v>0</v>
      </c>
      <c r="M101" s="1" t="s">
        <v>55</v>
      </c>
      <c r="N101" s="6">
        <f t="shared" si="4"/>
        <v>2</v>
      </c>
      <c r="O101" s="1">
        <v>979.85</v>
      </c>
      <c r="P101" s="1">
        <v>4</v>
      </c>
      <c r="Q101" s="1">
        <v>50</v>
      </c>
      <c r="R101" s="1">
        <v>549.85</v>
      </c>
      <c r="S101" s="1">
        <v>3</v>
      </c>
      <c r="T101" s="1">
        <v>136</v>
      </c>
      <c r="U101" s="1" t="s">
        <v>52</v>
      </c>
      <c r="V101" s="1" t="s">
        <v>52</v>
      </c>
      <c r="W101" s="1">
        <v>50</v>
      </c>
      <c r="X101" s="1" t="e">
        <f>IF(OR(T101="",W101=""),"",((T101-AVERAGE($T$2:$T$1139))/_xlfn.STDEV.S($T$2:$T$1139))-#REF!*((AVERAGE($W$2:$W$1139)-W101)/_xlfn.STDEV.S($W$2:$W$1139)))</f>
        <v>#REF!</v>
      </c>
      <c r="Y101" s="1">
        <f t="shared" si="5"/>
        <v>0.929363429825195</v>
      </c>
    </row>
    <row r="102" hidden="1" spans="1:25">
      <c r="A102" s="1">
        <v>1111</v>
      </c>
      <c r="B102" s="1" t="s">
        <v>99</v>
      </c>
      <c r="C102" s="1" t="str">
        <f>_xlfn.XLOOKUP(A102,All!$A:$A,All!$C:$C,"")</f>
        <v>Cu-Al-Cr-Mg-Ni-Si</v>
      </c>
      <c r="D102" s="1">
        <v>2</v>
      </c>
      <c r="E102" s="1" t="s">
        <v>1344</v>
      </c>
      <c r="F102" s="1">
        <f t="shared" si="3"/>
        <v>92.25</v>
      </c>
      <c r="G102" s="1">
        <v>0.5</v>
      </c>
      <c r="H102" s="1">
        <v>0.1</v>
      </c>
      <c r="I102" s="1">
        <v>0.15</v>
      </c>
      <c r="J102" s="1">
        <v>6</v>
      </c>
      <c r="K102" s="1">
        <v>1</v>
      </c>
      <c r="L102" s="1">
        <v>0</v>
      </c>
      <c r="M102" s="1" t="s">
        <v>54</v>
      </c>
      <c r="N102" s="6">
        <f t="shared" si="4"/>
        <v>0</v>
      </c>
      <c r="O102" s="1">
        <v>979.85</v>
      </c>
      <c r="P102" s="1">
        <v>4</v>
      </c>
      <c r="Q102" s="1">
        <v>0</v>
      </c>
      <c r="R102" s="1">
        <v>449.85</v>
      </c>
      <c r="S102" s="1">
        <v>5</v>
      </c>
      <c r="T102" s="1">
        <v>204</v>
      </c>
      <c r="U102" s="1" t="s">
        <v>52</v>
      </c>
      <c r="V102" s="1" t="s">
        <v>52</v>
      </c>
      <c r="W102" s="1">
        <v>50</v>
      </c>
      <c r="X102" s="1" t="e">
        <f>IF(OR(T102="",W102=""),"",((T102-AVERAGE($T$2:$T$1139))/_xlfn.STDEV.S($T$2:$T$1139))-#REF!*((AVERAGE($W$2:$W$1139)-W102)/_xlfn.STDEV.S($W$2:$W$1139)))</f>
        <v>#REF!</v>
      </c>
      <c r="Y102" s="1">
        <f t="shared" si="5"/>
        <v>0.76635763480699</v>
      </c>
    </row>
    <row r="103" hidden="1" spans="1:25">
      <c r="A103" s="1">
        <v>963</v>
      </c>
      <c r="B103" s="1" t="s">
        <v>99</v>
      </c>
      <c r="C103" s="1" t="str">
        <f>_xlfn.XLOOKUP(A103,All!$A:$A,All!$C:$C,"")</f>
        <v>Cu-Al-Cr-Mg-Ni-Si</v>
      </c>
      <c r="D103" s="1">
        <v>2</v>
      </c>
      <c r="E103" s="1" t="s">
        <v>1344</v>
      </c>
      <c r="F103" s="1">
        <f t="shared" si="3"/>
        <v>92.25</v>
      </c>
      <c r="G103" s="1">
        <v>0.5</v>
      </c>
      <c r="H103" s="1">
        <v>0.1</v>
      </c>
      <c r="I103" s="1">
        <v>0.15</v>
      </c>
      <c r="J103" s="1">
        <v>6</v>
      </c>
      <c r="K103" s="1">
        <v>1</v>
      </c>
      <c r="L103" s="1">
        <v>0</v>
      </c>
      <c r="M103" s="1" t="s">
        <v>55</v>
      </c>
      <c r="N103" s="6">
        <f t="shared" si="4"/>
        <v>2</v>
      </c>
      <c r="O103" s="1">
        <v>979.85</v>
      </c>
      <c r="P103" s="1">
        <v>4</v>
      </c>
      <c r="Q103" s="1">
        <v>50</v>
      </c>
      <c r="R103" s="1">
        <v>449.85</v>
      </c>
      <c r="S103" s="1">
        <v>1</v>
      </c>
      <c r="T103" s="1">
        <v>215</v>
      </c>
      <c r="U103" s="1" t="s">
        <v>52</v>
      </c>
      <c r="V103" s="1" t="s">
        <v>52</v>
      </c>
      <c r="W103" s="1">
        <v>50</v>
      </c>
      <c r="X103" s="1" t="e">
        <f>IF(OR(T103="",W103=""),"",((T103-AVERAGE($T$2:$T$1139))/_xlfn.STDEV.S($T$2:$T$1139))-#REF!*((AVERAGE($W$2:$W$1139)-W103)/_xlfn.STDEV.S($W$2:$W$1139)))</f>
        <v>#REF!</v>
      </c>
      <c r="Y103" s="1">
        <f t="shared" si="5"/>
        <v>0.742136835683651</v>
      </c>
    </row>
    <row r="104" hidden="1" spans="1:25">
      <c r="A104" s="1">
        <v>933</v>
      </c>
      <c r="B104" s="1" t="s">
        <v>99</v>
      </c>
      <c r="C104" s="1" t="str">
        <f>_xlfn.XLOOKUP(A104,All!$A:$A,All!$C:$C,"")</f>
        <v>Cu-Al-Cr-Mg-Ni-Si</v>
      </c>
      <c r="D104" s="1">
        <v>2</v>
      </c>
      <c r="E104" s="1" t="s">
        <v>1344</v>
      </c>
      <c r="F104" s="1">
        <f t="shared" si="3"/>
        <v>92.25</v>
      </c>
      <c r="G104" s="1">
        <v>0.5</v>
      </c>
      <c r="H104" s="1">
        <v>0.1</v>
      </c>
      <c r="I104" s="1">
        <v>0.15</v>
      </c>
      <c r="J104" s="1">
        <v>6</v>
      </c>
      <c r="K104" s="1">
        <v>1</v>
      </c>
      <c r="L104" s="1">
        <v>0</v>
      </c>
      <c r="M104" s="1" t="s">
        <v>55</v>
      </c>
      <c r="N104" s="6">
        <f t="shared" si="4"/>
        <v>2</v>
      </c>
      <c r="O104" s="1">
        <v>979.85</v>
      </c>
      <c r="P104" s="1">
        <v>4</v>
      </c>
      <c r="Q104" s="1">
        <v>50</v>
      </c>
      <c r="R104" s="1">
        <v>399.85</v>
      </c>
      <c r="S104" s="1">
        <v>0.75</v>
      </c>
      <c r="T104" s="1">
        <v>218</v>
      </c>
      <c r="U104" s="1" t="s">
        <v>52</v>
      </c>
      <c r="V104" s="1" t="s">
        <v>52</v>
      </c>
      <c r="W104" s="1">
        <v>50</v>
      </c>
      <c r="X104" s="1" t="e">
        <f>IF(OR(T104="",W104=""),"",((T104-AVERAGE($T$2:$T$1139))/_xlfn.STDEV.S($T$2:$T$1139))-#REF!*((AVERAGE($W$2:$W$1139)-W104)/_xlfn.STDEV.S($W$2:$W$1139)))</f>
        <v>#REF!</v>
      </c>
      <c r="Y104" s="1">
        <f t="shared" si="5"/>
        <v>0.735661375815505</v>
      </c>
    </row>
    <row r="105" hidden="1" spans="1:25">
      <c r="A105" s="1">
        <v>906</v>
      </c>
      <c r="B105" s="1" t="s">
        <v>99</v>
      </c>
      <c r="C105" s="1" t="str">
        <f>_xlfn.XLOOKUP(A105,All!$A:$A,All!$C:$C,"")</f>
        <v>Cu-Al-Cr-Mg-Ni-Si</v>
      </c>
      <c r="D105" s="1">
        <v>2</v>
      </c>
      <c r="E105" s="1" t="s">
        <v>1344</v>
      </c>
      <c r="F105" s="1">
        <f t="shared" si="3"/>
        <v>92.25</v>
      </c>
      <c r="G105" s="1">
        <v>0.5</v>
      </c>
      <c r="H105" s="1">
        <v>0.1</v>
      </c>
      <c r="I105" s="1">
        <v>0.15</v>
      </c>
      <c r="J105" s="1">
        <v>6</v>
      </c>
      <c r="K105" s="1">
        <v>1</v>
      </c>
      <c r="L105" s="1">
        <v>0</v>
      </c>
      <c r="M105" s="1" t="s">
        <v>55</v>
      </c>
      <c r="N105" s="6">
        <f t="shared" si="4"/>
        <v>2</v>
      </c>
      <c r="O105" s="1">
        <v>979.85</v>
      </c>
      <c r="P105" s="1">
        <v>4</v>
      </c>
      <c r="Q105" s="1">
        <v>50</v>
      </c>
      <c r="R105" s="1">
        <v>399.85</v>
      </c>
      <c r="S105" s="1">
        <v>0.5</v>
      </c>
      <c r="T105" s="1">
        <v>220</v>
      </c>
      <c r="U105" s="1" t="s">
        <v>52</v>
      </c>
      <c r="V105" s="1" t="s">
        <v>52</v>
      </c>
      <c r="W105" s="1">
        <v>50</v>
      </c>
      <c r="X105" s="1" t="e">
        <f>IF(OR(T105="",W105=""),"",((T105-AVERAGE($T$2:$T$1139))/_xlfn.STDEV.S($T$2:$T$1139))-#REF!*((AVERAGE($W$2:$W$1139)-W105)/_xlfn.STDEV.S($W$2:$W$1139)))</f>
        <v>#REF!</v>
      </c>
      <c r="Y105" s="1">
        <f t="shared" si="5"/>
        <v>0.731376879007756</v>
      </c>
    </row>
    <row r="106" hidden="1" spans="1:25">
      <c r="A106" s="1">
        <v>929</v>
      </c>
      <c r="B106" s="1" t="s">
        <v>99</v>
      </c>
      <c r="C106" s="1" t="str">
        <f>_xlfn.XLOOKUP(A106,All!$A:$A,All!$C:$C,"")</f>
        <v>Cu-Al-Cr-Mg-Ni-Si</v>
      </c>
      <c r="D106" s="1">
        <v>2</v>
      </c>
      <c r="E106" s="1" t="s">
        <v>1344</v>
      </c>
      <c r="F106" s="1">
        <f t="shared" si="3"/>
        <v>92.25</v>
      </c>
      <c r="G106" s="1">
        <v>0.5</v>
      </c>
      <c r="H106" s="1">
        <v>0.1</v>
      </c>
      <c r="I106" s="1">
        <v>0.15</v>
      </c>
      <c r="J106" s="1">
        <v>6</v>
      </c>
      <c r="K106" s="1">
        <v>1</v>
      </c>
      <c r="L106" s="1">
        <v>0</v>
      </c>
      <c r="M106" s="1" t="s">
        <v>55</v>
      </c>
      <c r="N106" s="6">
        <f t="shared" si="4"/>
        <v>2</v>
      </c>
      <c r="O106" s="1">
        <v>979.85</v>
      </c>
      <c r="P106" s="1">
        <v>4</v>
      </c>
      <c r="Q106" s="1">
        <v>50</v>
      </c>
      <c r="R106" s="1">
        <v>399.85</v>
      </c>
      <c r="S106" s="1">
        <v>0.75</v>
      </c>
      <c r="T106" s="1">
        <v>234</v>
      </c>
      <c r="U106" s="1" t="s">
        <v>52</v>
      </c>
      <c r="V106" s="1" t="s">
        <v>52</v>
      </c>
      <c r="W106" s="1">
        <v>50</v>
      </c>
      <c r="X106" s="1" t="e">
        <f>IF(OR(T106="",W106=""),"",((T106-AVERAGE($T$2:$T$1139))/_xlfn.STDEV.S($T$2:$T$1139))-#REF!*((AVERAGE($W$2:$W$1139)-W106)/_xlfn.STDEV.S($W$2:$W$1139)))</f>
        <v>#REF!</v>
      </c>
      <c r="Y106" s="1">
        <f t="shared" si="5"/>
        <v>0.702154693520188</v>
      </c>
    </row>
    <row r="107" hidden="1" spans="1:25">
      <c r="A107" s="1">
        <v>1070</v>
      </c>
      <c r="B107" s="1" t="s">
        <v>99</v>
      </c>
      <c r="C107" s="1" t="str">
        <f>_xlfn.XLOOKUP(A107,All!$A:$A,All!$C:$C,"")</f>
        <v>Cu-Al-Cr-Mg-Ni-Si</v>
      </c>
      <c r="D107" s="1">
        <v>2</v>
      </c>
      <c r="E107" s="1" t="s">
        <v>1344</v>
      </c>
      <c r="F107" s="1">
        <f t="shared" si="3"/>
        <v>92.25</v>
      </c>
      <c r="G107" s="1">
        <v>0.5</v>
      </c>
      <c r="H107" s="1">
        <v>0.1</v>
      </c>
      <c r="I107" s="1">
        <v>0.15</v>
      </c>
      <c r="J107" s="1">
        <v>6</v>
      </c>
      <c r="K107" s="1">
        <v>1</v>
      </c>
      <c r="L107" s="1">
        <v>0</v>
      </c>
      <c r="M107" s="1" t="s">
        <v>55</v>
      </c>
      <c r="N107" s="6">
        <f t="shared" si="4"/>
        <v>2</v>
      </c>
      <c r="O107" s="1">
        <v>979.85</v>
      </c>
      <c r="P107" s="1">
        <v>4</v>
      </c>
      <c r="Q107" s="1">
        <v>50</v>
      </c>
      <c r="R107" s="1">
        <v>549.85</v>
      </c>
      <c r="S107" s="1">
        <v>3</v>
      </c>
      <c r="T107" s="1">
        <v>127</v>
      </c>
      <c r="U107" s="1" t="s">
        <v>52</v>
      </c>
      <c r="V107" s="1" t="s">
        <v>52</v>
      </c>
      <c r="W107" s="1">
        <v>49</v>
      </c>
      <c r="X107" s="1" t="e">
        <f>IF(OR(T107="",W107=""),"",((T107-AVERAGE($T$2:$T$1139))/_xlfn.STDEV.S($T$2:$T$1139))-#REF!*((AVERAGE($W$2:$W$1139)-W107)/_xlfn.STDEV.S($W$2:$W$1139)))</f>
        <v>#REF!</v>
      </c>
      <c r="Y107" s="1">
        <f t="shared" si="5"/>
        <v>0.959219672874343</v>
      </c>
    </row>
    <row r="108" hidden="1" spans="1:25">
      <c r="A108" s="1">
        <v>1124</v>
      </c>
      <c r="B108" s="1" t="s">
        <v>99</v>
      </c>
      <c r="C108" s="1" t="str">
        <f>_xlfn.XLOOKUP(A108,All!$A:$A,All!$C:$C,"")</f>
        <v>Cu-Al-Cr-Mg-Ni-Si</v>
      </c>
      <c r="D108" s="1">
        <v>2</v>
      </c>
      <c r="E108" s="1" t="s">
        <v>1344</v>
      </c>
      <c r="F108" s="1">
        <f t="shared" si="3"/>
        <v>92.25</v>
      </c>
      <c r="G108" s="1">
        <v>0.5</v>
      </c>
      <c r="H108" s="1">
        <v>0.1</v>
      </c>
      <c r="I108" s="1">
        <v>0.15</v>
      </c>
      <c r="J108" s="1">
        <v>6</v>
      </c>
      <c r="K108" s="1">
        <v>1</v>
      </c>
      <c r="L108" s="1">
        <v>0</v>
      </c>
      <c r="M108" s="1" t="s">
        <v>55</v>
      </c>
      <c r="N108" s="6">
        <f t="shared" si="4"/>
        <v>2</v>
      </c>
      <c r="O108" s="1">
        <v>979.85</v>
      </c>
      <c r="P108" s="1">
        <v>4</v>
      </c>
      <c r="Q108" s="1">
        <v>50</v>
      </c>
      <c r="R108" s="1">
        <v>549.85</v>
      </c>
      <c r="S108" s="1">
        <v>5</v>
      </c>
      <c r="T108" s="1">
        <v>127</v>
      </c>
      <c r="U108" s="1" t="s">
        <v>52</v>
      </c>
      <c r="V108" s="1" t="s">
        <v>52</v>
      </c>
      <c r="W108" s="1">
        <v>49</v>
      </c>
      <c r="X108" s="1" t="e">
        <f>IF(OR(T108="",W108=""),"",((T108-AVERAGE($T$2:$T$1139))/_xlfn.STDEV.S($T$2:$T$1139))-#REF!*((AVERAGE($W$2:$W$1139)-W108)/_xlfn.STDEV.S($W$2:$W$1139)))</f>
        <v>#REF!</v>
      </c>
      <c r="Y108" s="1">
        <f t="shared" si="5"/>
        <v>0.959219672874343</v>
      </c>
    </row>
    <row r="109" hidden="1" spans="1:25">
      <c r="A109" s="1">
        <v>1097</v>
      </c>
      <c r="B109" s="1" t="s">
        <v>99</v>
      </c>
      <c r="C109" s="1" t="str">
        <f>_xlfn.XLOOKUP(A109,All!$A:$A,All!$C:$C,"")</f>
        <v>Cu-Al-Cr-Mg-Ni-Si</v>
      </c>
      <c r="D109" s="1">
        <v>2</v>
      </c>
      <c r="E109" s="1" t="s">
        <v>1344</v>
      </c>
      <c r="F109" s="1">
        <f t="shared" si="3"/>
        <v>92.25</v>
      </c>
      <c r="G109" s="1">
        <v>0.5</v>
      </c>
      <c r="H109" s="1">
        <v>0.1</v>
      </c>
      <c r="I109" s="1">
        <v>0.15</v>
      </c>
      <c r="J109" s="1">
        <v>6</v>
      </c>
      <c r="K109" s="1">
        <v>1</v>
      </c>
      <c r="L109" s="1">
        <v>0</v>
      </c>
      <c r="M109" s="1" t="s">
        <v>55</v>
      </c>
      <c r="N109" s="6">
        <f t="shared" si="4"/>
        <v>2</v>
      </c>
      <c r="O109" s="1">
        <v>979.85</v>
      </c>
      <c r="P109" s="1">
        <v>4</v>
      </c>
      <c r="Q109" s="1">
        <v>50</v>
      </c>
      <c r="R109" s="1">
        <v>549.85</v>
      </c>
      <c r="S109" s="1">
        <v>4</v>
      </c>
      <c r="T109" s="1">
        <v>128</v>
      </c>
      <c r="U109" s="1" t="s">
        <v>52</v>
      </c>
      <c r="V109" s="1" t="s">
        <v>52</v>
      </c>
      <c r="W109" s="1">
        <v>49</v>
      </c>
      <c r="X109" s="1" t="e">
        <f>IF(OR(T109="",W109=""),"",((T109-AVERAGE($T$2:$T$1139))/_xlfn.STDEV.S($T$2:$T$1139))-#REF!*((AVERAGE($W$2:$W$1139)-W109)/_xlfn.STDEV.S($W$2:$W$1139)))</f>
        <v>#REF!</v>
      </c>
      <c r="Y109" s="1">
        <f t="shared" si="5"/>
        <v>0.956680557393612</v>
      </c>
    </row>
    <row r="110" hidden="1" spans="1:25">
      <c r="A110" s="1">
        <v>1039</v>
      </c>
      <c r="B110" s="1" t="s">
        <v>99</v>
      </c>
      <c r="C110" s="1" t="str">
        <f>_xlfn.XLOOKUP(A110,All!$A:$A,All!$C:$C,"")</f>
        <v>Cu-Al-Cr-Mg-Ni-Si</v>
      </c>
      <c r="D110" s="1">
        <v>2</v>
      </c>
      <c r="E110" s="1" t="s">
        <v>1344</v>
      </c>
      <c r="F110" s="1">
        <f t="shared" si="3"/>
        <v>92.25</v>
      </c>
      <c r="G110" s="1">
        <v>0.5</v>
      </c>
      <c r="H110" s="1">
        <v>0.1</v>
      </c>
      <c r="I110" s="1">
        <v>0.15</v>
      </c>
      <c r="J110" s="1">
        <v>6</v>
      </c>
      <c r="K110" s="1">
        <v>1</v>
      </c>
      <c r="L110" s="1">
        <v>0</v>
      </c>
      <c r="M110" s="1" t="s">
        <v>55</v>
      </c>
      <c r="N110" s="6">
        <f t="shared" si="4"/>
        <v>2</v>
      </c>
      <c r="O110" s="1">
        <v>979.85</v>
      </c>
      <c r="P110" s="1">
        <v>4</v>
      </c>
      <c r="Q110" s="1">
        <v>50</v>
      </c>
      <c r="R110" s="1">
        <v>549.85</v>
      </c>
      <c r="S110" s="1">
        <v>2</v>
      </c>
      <c r="T110" s="1">
        <v>129</v>
      </c>
      <c r="U110" s="1" t="s">
        <v>52</v>
      </c>
      <c r="V110" s="1" t="s">
        <v>52</v>
      </c>
      <c r="W110" s="1">
        <v>49</v>
      </c>
      <c r="X110" s="1" t="e">
        <f>IF(OR(T110="",W110=""),"",((T110-AVERAGE($T$2:$T$1139))/_xlfn.STDEV.S($T$2:$T$1139))-#REF!*((AVERAGE($W$2:$W$1139)-W110)/_xlfn.STDEV.S($W$2:$W$1139)))</f>
        <v>#REF!</v>
      </c>
      <c r="Y110" s="1">
        <f t="shared" si="5"/>
        <v>0.954144546641154</v>
      </c>
    </row>
    <row r="111" hidden="1" spans="1:25">
      <c r="A111" s="1">
        <v>1003</v>
      </c>
      <c r="B111" s="1" t="s">
        <v>99</v>
      </c>
      <c r="C111" s="1" t="str">
        <f>_xlfn.XLOOKUP(A111,All!$A:$A,All!$C:$C,"")</f>
        <v>Cu-Al-Cr-Mg-Ni-Si</v>
      </c>
      <c r="D111" s="1">
        <v>2</v>
      </c>
      <c r="E111" s="1" t="s">
        <v>1344</v>
      </c>
      <c r="F111" s="1">
        <f t="shared" si="3"/>
        <v>92.25</v>
      </c>
      <c r="G111" s="1">
        <v>0.5</v>
      </c>
      <c r="H111" s="1">
        <v>0.1</v>
      </c>
      <c r="I111" s="1">
        <v>0.15</v>
      </c>
      <c r="J111" s="1">
        <v>6</v>
      </c>
      <c r="K111" s="1">
        <v>1</v>
      </c>
      <c r="L111" s="1">
        <v>0</v>
      </c>
      <c r="M111" s="1" t="s">
        <v>55</v>
      </c>
      <c r="N111" s="6">
        <f t="shared" si="4"/>
        <v>2</v>
      </c>
      <c r="O111" s="1">
        <v>979.85</v>
      </c>
      <c r="P111" s="1">
        <v>4</v>
      </c>
      <c r="Q111" s="1">
        <v>50</v>
      </c>
      <c r="R111" s="1">
        <v>549.85</v>
      </c>
      <c r="S111" s="1">
        <v>1.5</v>
      </c>
      <c r="T111" s="1">
        <v>130</v>
      </c>
      <c r="U111" s="1" t="s">
        <v>52</v>
      </c>
      <c r="V111" s="1" t="s">
        <v>52</v>
      </c>
      <c r="W111" s="1">
        <v>49</v>
      </c>
      <c r="X111" s="1" t="e">
        <f>IF(OR(T111="",W111=""),"",((T111-AVERAGE($T$2:$T$1139))/_xlfn.STDEV.S($T$2:$T$1139))-#REF!*((AVERAGE($W$2:$W$1139)-W111)/_xlfn.STDEV.S($W$2:$W$1139)))</f>
        <v>#REF!</v>
      </c>
      <c r="Y111" s="1">
        <f t="shared" si="5"/>
        <v>0.951611665438936</v>
      </c>
    </row>
    <row r="112" hidden="1" spans="1:25">
      <c r="A112" s="1">
        <v>973</v>
      </c>
      <c r="B112" s="1" t="s">
        <v>99</v>
      </c>
      <c r="C112" s="1" t="str">
        <f>_xlfn.XLOOKUP(A112,All!$A:$A,All!$C:$C,"")</f>
        <v>Cu-Al-Cr-Mg-Ni-Si</v>
      </c>
      <c r="D112" s="1">
        <v>2</v>
      </c>
      <c r="E112" s="1" t="s">
        <v>1344</v>
      </c>
      <c r="F112" s="1">
        <f t="shared" si="3"/>
        <v>92.25</v>
      </c>
      <c r="G112" s="1">
        <v>0.5</v>
      </c>
      <c r="H112" s="1">
        <v>0.1</v>
      </c>
      <c r="I112" s="1">
        <v>0.15</v>
      </c>
      <c r="J112" s="1">
        <v>6</v>
      </c>
      <c r="K112" s="1">
        <v>1</v>
      </c>
      <c r="L112" s="1">
        <v>0</v>
      </c>
      <c r="M112" s="1" t="s">
        <v>55</v>
      </c>
      <c r="N112" s="6">
        <f t="shared" si="4"/>
        <v>2</v>
      </c>
      <c r="O112" s="1">
        <v>979.85</v>
      </c>
      <c r="P112" s="1">
        <v>4</v>
      </c>
      <c r="Q112" s="1">
        <v>50</v>
      </c>
      <c r="R112" s="1">
        <v>549.85</v>
      </c>
      <c r="S112" s="1">
        <v>1</v>
      </c>
      <c r="T112" s="1">
        <v>131</v>
      </c>
      <c r="U112" s="1" t="s">
        <v>52</v>
      </c>
      <c r="V112" s="1" t="s">
        <v>52</v>
      </c>
      <c r="W112" s="1">
        <v>49</v>
      </c>
      <c r="X112" s="1" t="e">
        <f>IF(OR(T112="",W112=""),"",((T112-AVERAGE($T$2:$T$1139))/_xlfn.STDEV.S($T$2:$T$1139))-#REF!*((AVERAGE($W$2:$W$1139)-W112)/_xlfn.STDEV.S($W$2:$W$1139)))</f>
        <v>#REF!</v>
      </c>
      <c r="Y112" s="1">
        <f t="shared" si="5"/>
        <v>0.949081938843105</v>
      </c>
    </row>
    <row r="113" hidden="1" spans="1:25">
      <c r="A113" s="1">
        <v>1116</v>
      </c>
      <c r="B113" s="1" t="s">
        <v>99</v>
      </c>
      <c r="C113" s="1" t="str">
        <f>_xlfn.XLOOKUP(A113,All!$A:$A,All!$C:$C,"")</f>
        <v>Cu-Al-Cr-Mg-Ni-Si</v>
      </c>
      <c r="D113" s="1">
        <v>2</v>
      </c>
      <c r="E113" s="1" t="s">
        <v>1344</v>
      </c>
      <c r="F113" s="1">
        <f t="shared" si="3"/>
        <v>92.25</v>
      </c>
      <c r="G113" s="1">
        <v>0.5</v>
      </c>
      <c r="H113" s="1">
        <v>0.1</v>
      </c>
      <c r="I113" s="1">
        <v>0.15</v>
      </c>
      <c r="J113" s="1">
        <v>6</v>
      </c>
      <c r="K113" s="1">
        <v>1</v>
      </c>
      <c r="L113" s="1">
        <v>0</v>
      </c>
      <c r="M113" s="1" t="s">
        <v>55</v>
      </c>
      <c r="N113" s="6">
        <f t="shared" si="4"/>
        <v>2</v>
      </c>
      <c r="O113" s="1">
        <v>979.85</v>
      </c>
      <c r="P113" s="1">
        <v>4</v>
      </c>
      <c r="Q113" s="1">
        <v>50</v>
      </c>
      <c r="R113" s="1">
        <v>549.85</v>
      </c>
      <c r="S113" s="1">
        <v>5</v>
      </c>
      <c r="T113" s="1">
        <v>131</v>
      </c>
      <c r="U113" s="1" t="s">
        <v>52</v>
      </c>
      <c r="V113" s="1" t="s">
        <v>52</v>
      </c>
      <c r="W113" s="1">
        <v>49</v>
      </c>
      <c r="X113" s="1" t="e">
        <f>IF(OR(T113="",W113=""),"",((T113-AVERAGE($T$2:$T$1139))/_xlfn.STDEV.S($T$2:$T$1139))-#REF!*((AVERAGE($W$2:$W$1139)-W113)/_xlfn.STDEV.S($W$2:$W$1139)))</f>
        <v>#REF!</v>
      </c>
      <c r="Y113" s="1">
        <f t="shared" si="5"/>
        <v>0.949081938843105</v>
      </c>
    </row>
    <row r="114" hidden="1" spans="1:25">
      <c r="A114" s="1">
        <v>936</v>
      </c>
      <c r="B114" s="1" t="s">
        <v>99</v>
      </c>
      <c r="C114" s="1" t="str">
        <f>_xlfn.XLOOKUP(A114,All!$A:$A,All!$C:$C,"")</f>
        <v>Cu-Al-Cr-Mg-Ni-Si</v>
      </c>
      <c r="D114" s="1">
        <v>2</v>
      </c>
      <c r="E114" s="1" t="s">
        <v>1344</v>
      </c>
      <c r="F114" s="1">
        <f t="shared" si="3"/>
        <v>92.25</v>
      </c>
      <c r="G114" s="1">
        <v>0.5</v>
      </c>
      <c r="H114" s="1">
        <v>0.1</v>
      </c>
      <c r="I114" s="1">
        <v>0.15</v>
      </c>
      <c r="J114" s="1">
        <v>6</v>
      </c>
      <c r="K114" s="1">
        <v>1</v>
      </c>
      <c r="L114" s="1">
        <v>0</v>
      </c>
      <c r="M114" s="1" t="s">
        <v>55</v>
      </c>
      <c r="N114" s="6">
        <f t="shared" si="4"/>
        <v>2</v>
      </c>
      <c r="O114" s="1">
        <v>979.85</v>
      </c>
      <c r="P114" s="1">
        <v>4</v>
      </c>
      <c r="Q114" s="1">
        <v>50</v>
      </c>
      <c r="R114" s="1">
        <v>549.85</v>
      </c>
      <c r="S114" s="1">
        <v>0.75</v>
      </c>
      <c r="T114" s="1">
        <v>132</v>
      </c>
      <c r="U114" s="1" t="s">
        <v>52</v>
      </c>
      <c r="V114" s="1" t="s">
        <v>52</v>
      </c>
      <c r="W114" s="1">
        <v>49</v>
      </c>
      <c r="X114" s="1" t="e">
        <f>IF(OR(T114="",W114=""),"",((T114-AVERAGE($T$2:$T$1139))/_xlfn.STDEV.S($T$2:$T$1139))-#REF!*((AVERAGE($W$2:$W$1139)-W114)/_xlfn.STDEV.S($W$2:$W$1139)))</f>
        <v>#REF!</v>
      </c>
      <c r="Y114" s="1">
        <f t="shared" si="5"/>
        <v>0.946555392146291</v>
      </c>
    </row>
    <row r="115" hidden="1" spans="1:25">
      <c r="A115" s="1">
        <v>1089</v>
      </c>
      <c r="B115" s="1" t="s">
        <v>99</v>
      </c>
      <c r="C115" s="1" t="str">
        <f>_xlfn.XLOOKUP(A115,All!$A:$A,All!$C:$C,"")</f>
        <v>Cu-Al-Cr-Mg-Ni-Si</v>
      </c>
      <c r="D115" s="1">
        <v>2</v>
      </c>
      <c r="E115" s="1" t="s">
        <v>1344</v>
      </c>
      <c r="F115" s="1">
        <f t="shared" si="3"/>
        <v>92.25</v>
      </c>
      <c r="G115" s="1">
        <v>0.5</v>
      </c>
      <c r="H115" s="1">
        <v>0.1</v>
      </c>
      <c r="I115" s="1">
        <v>0.15</v>
      </c>
      <c r="J115" s="1">
        <v>6</v>
      </c>
      <c r="K115" s="1">
        <v>1</v>
      </c>
      <c r="L115" s="1">
        <v>0</v>
      </c>
      <c r="M115" s="1" t="s">
        <v>55</v>
      </c>
      <c r="N115" s="6">
        <f t="shared" si="4"/>
        <v>2</v>
      </c>
      <c r="O115" s="1">
        <v>979.85</v>
      </c>
      <c r="P115" s="1">
        <v>4</v>
      </c>
      <c r="Q115" s="1">
        <v>50</v>
      </c>
      <c r="R115" s="1">
        <v>549.85</v>
      </c>
      <c r="S115" s="1">
        <v>4</v>
      </c>
      <c r="T115" s="1">
        <v>133</v>
      </c>
      <c r="U115" s="1" t="s">
        <v>52</v>
      </c>
      <c r="V115" s="1" t="s">
        <v>52</v>
      </c>
      <c r="W115" s="1">
        <v>49</v>
      </c>
      <c r="X115" s="1" t="e">
        <f>IF(OR(T115="",W115=""),"",((T115-AVERAGE($T$2:$T$1139))/_xlfn.STDEV.S($T$2:$T$1139))-#REF!*((AVERAGE($W$2:$W$1139)-W115)/_xlfn.STDEV.S($W$2:$W$1139)))</f>
        <v>#REF!</v>
      </c>
      <c r="Y115" s="1">
        <f t="shared" si="5"/>
        <v>0.944032050879927</v>
      </c>
    </row>
    <row r="116" hidden="1" spans="1:25">
      <c r="A116" s="1">
        <v>909</v>
      </c>
      <c r="B116" s="1" t="s">
        <v>99</v>
      </c>
      <c r="C116" s="1" t="str">
        <f>_xlfn.XLOOKUP(A116,All!$A:$A,All!$C:$C,"")</f>
        <v>Cu-Al-Cr-Mg-Ni-Si</v>
      </c>
      <c r="D116" s="1">
        <v>2</v>
      </c>
      <c r="E116" s="1" t="s">
        <v>1344</v>
      </c>
      <c r="F116" s="1">
        <f t="shared" si="3"/>
        <v>92.25</v>
      </c>
      <c r="G116" s="1">
        <v>0.5</v>
      </c>
      <c r="H116" s="1">
        <v>0.1</v>
      </c>
      <c r="I116" s="1">
        <v>0.15</v>
      </c>
      <c r="J116" s="1">
        <v>6</v>
      </c>
      <c r="K116" s="1">
        <v>1</v>
      </c>
      <c r="L116" s="1">
        <v>0</v>
      </c>
      <c r="M116" s="1" t="s">
        <v>55</v>
      </c>
      <c r="N116" s="6">
        <f t="shared" si="4"/>
        <v>2</v>
      </c>
      <c r="O116" s="1">
        <v>979.85</v>
      </c>
      <c r="P116" s="1">
        <v>4</v>
      </c>
      <c r="Q116" s="1">
        <v>50</v>
      </c>
      <c r="R116" s="1">
        <v>549.85</v>
      </c>
      <c r="S116" s="1">
        <v>0.5</v>
      </c>
      <c r="T116" s="1">
        <v>135</v>
      </c>
      <c r="U116" s="1" t="s">
        <v>52</v>
      </c>
      <c r="V116" s="1" t="s">
        <v>52</v>
      </c>
      <c r="W116" s="1">
        <v>49</v>
      </c>
      <c r="X116" s="1" t="e">
        <f>IF(OR(T116="",W116=""),"",((T116-AVERAGE($T$2:$T$1139))/_xlfn.STDEV.S($T$2:$T$1139))-#REF!*((AVERAGE($W$2:$W$1139)-W116)/_xlfn.STDEV.S($W$2:$W$1139)))</f>
        <v>#REF!</v>
      </c>
      <c r="Y116" s="1">
        <f t="shared" si="5"/>
        <v>0.938995087972337</v>
      </c>
    </row>
    <row r="117" hidden="1" spans="1:25">
      <c r="A117" s="1">
        <v>1062</v>
      </c>
      <c r="B117" s="1" t="s">
        <v>99</v>
      </c>
      <c r="C117" s="1" t="str">
        <f>_xlfn.XLOOKUP(A117,All!$A:$A,All!$C:$C,"")</f>
        <v>Cu-Al-Cr-Mg-Ni-Si</v>
      </c>
      <c r="D117" s="1">
        <v>2</v>
      </c>
      <c r="E117" s="1" t="s">
        <v>1344</v>
      </c>
      <c r="F117" s="1">
        <f t="shared" si="3"/>
        <v>92.25</v>
      </c>
      <c r="G117" s="1">
        <v>0.5</v>
      </c>
      <c r="H117" s="1">
        <v>0.1</v>
      </c>
      <c r="I117" s="1">
        <v>0.15</v>
      </c>
      <c r="J117" s="1">
        <v>6</v>
      </c>
      <c r="K117" s="1">
        <v>1</v>
      </c>
      <c r="L117" s="1">
        <v>0</v>
      </c>
      <c r="M117" s="1" t="s">
        <v>55</v>
      </c>
      <c r="N117" s="6">
        <f t="shared" si="4"/>
        <v>2</v>
      </c>
      <c r="O117" s="1">
        <v>979.85</v>
      </c>
      <c r="P117" s="1">
        <v>4</v>
      </c>
      <c r="Q117" s="1">
        <v>50</v>
      </c>
      <c r="R117" s="1">
        <v>549.85</v>
      </c>
      <c r="S117" s="1">
        <v>3</v>
      </c>
      <c r="T117" s="1">
        <v>135</v>
      </c>
      <c r="U117" s="1" t="s">
        <v>52</v>
      </c>
      <c r="V117" s="1" t="s">
        <v>52</v>
      </c>
      <c r="W117" s="1">
        <v>49</v>
      </c>
      <c r="X117" s="1" t="e">
        <f>IF(OR(T117="",W117=""),"",((T117-AVERAGE($T$2:$T$1139))/_xlfn.STDEV.S($T$2:$T$1139))-#REF!*((AVERAGE($W$2:$W$1139)-W117)/_xlfn.STDEV.S($W$2:$W$1139)))</f>
        <v>#REF!</v>
      </c>
      <c r="Y117" s="1">
        <f t="shared" si="5"/>
        <v>0.938995087972337</v>
      </c>
    </row>
    <row r="118" hidden="1" spans="1:25">
      <c r="A118" s="1">
        <v>1031</v>
      </c>
      <c r="B118" s="1" t="s">
        <v>99</v>
      </c>
      <c r="C118" s="1" t="str">
        <f>_xlfn.XLOOKUP(A118,All!$A:$A,All!$C:$C,"")</f>
        <v>Cu-Al-Cr-Mg-Ni-Si</v>
      </c>
      <c r="D118" s="1">
        <v>2</v>
      </c>
      <c r="E118" s="1" t="s">
        <v>1344</v>
      </c>
      <c r="F118" s="1">
        <f t="shared" si="3"/>
        <v>92.25</v>
      </c>
      <c r="G118" s="1">
        <v>0.5</v>
      </c>
      <c r="H118" s="1">
        <v>0.1</v>
      </c>
      <c r="I118" s="1">
        <v>0.15</v>
      </c>
      <c r="J118" s="1">
        <v>6</v>
      </c>
      <c r="K118" s="1">
        <v>1</v>
      </c>
      <c r="L118" s="1">
        <v>0</v>
      </c>
      <c r="M118" s="1" t="s">
        <v>55</v>
      </c>
      <c r="N118" s="6">
        <f t="shared" si="4"/>
        <v>2</v>
      </c>
      <c r="O118" s="1">
        <v>979.85</v>
      </c>
      <c r="P118" s="1">
        <v>4</v>
      </c>
      <c r="Q118" s="1">
        <v>50</v>
      </c>
      <c r="R118" s="1">
        <v>549.85</v>
      </c>
      <c r="S118" s="1">
        <v>2</v>
      </c>
      <c r="T118" s="1">
        <v>136</v>
      </c>
      <c r="U118" s="1" t="s">
        <v>52</v>
      </c>
      <c r="V118" s="1" t="s">
        <v>52</v>
      </c>
      <c r="W118" s="1">
        <v>49</v>
      </c>
      <c r="X118" s="1" t="e">
        <f>IF(OR(T118="",W118=""),"",((T118-AVERAGE($T$2:$T$1139))/_xlfn.STDEV.S($T$2:$T$1139))-#REF!*((AVERAGE($W$2:$W$1139)-W118)/_xlfn.STDEV.S($W$2:$W$1139)))</f>
        <v>#REF!</v>
      </c>
      <c r="Y118" s="1">
        <f t="shared" si="5"/>
        <v>0.936481518609124</v>
      </c>
    </row>
    <row r="119" hidden="1" spans="1:25">
      <c r="A119" s="1">
        <v>1035</v>
      </c>
      <c r="B119" s="1" t="s">
        <v>99</v>
      </c>
      <c r="C119" s="1" t="str">
        <f>_xlfn.XLOOKUP(A119,All!$A:$A,All!$C:$C,"")</f>
        <v>Cu-Al-Cr-Mg-Ni-Si</v>
      </c>
      <c r="D119" s="1">
        <v>2</v>
      </c>
      <c r="E119" s="1" t="s">
        <v>1344</v>
      </c>
      <c r="F119" s="1">
        <f t="shared" si="3"/>
        <v>92.25</v>
      </c>
      <c r="G119" s="1">
        <v>0.5</v>
      </c>
      <c r="H119" s="1">
        <v>0.1</v>
      </c>
      <c r="I119" s="1">
        <v>0.15</v>
      </c>
      <c r="J119" s="1">
        <v>6</v>
      </c>
      <c r="K119" s="1">
        <v>1</v>
      </c>
      <c r="L119" s="1">
        <v>0</v>
      </c>
      <c r="M119" s="1" t="s">
        <v>55</v>
      </c>
      <c r="N119" s="6">
        <f t="shared" si="4"/>
        <v>2</v>
      </c>
      <c r="O119" s="1">
        <v>979.85</v>
      </c>
      <c r="P119" s="1">
        <v>4</v>
      </c>
      <c r="Q119" s="1">
        <v>50</v>
      </c>
      <c r="R119" s="1">
        <v>549.85</v>
      </c>
      <c r="S119" s="1">
        <v>2</v>
      </c>
      <c r="T119" s="1">
        <v>137</v>
      </c>
      <c r="U119" s="1" t="s">
        <v>52</v>
      </c>
      <c r="V119" s="1" t="s">
        <v>52</v>
      </c>
      <c r="W119" s="1">
        <v>49</v>
      </c>
      <c r="X119" s="1" t="e">
        <f>IF(OR(T119="",W119=""),"",((T119-AVERAGE($T$2:$T$1139))/_xlfn.STDEV.S($T$2:$T$1139))-#REF!*((AVERAGE($W$2:$W$1139)-W119)/_xlfn.STDEV.S($W$2:$W$1139)))</f>
        <v>#REF!</v>
      </c>
      <c r="Y119" s="1">
        <f t="shared" si="5"/>
        <v>0.933971259237154</v>
      </c>
    </row>
    <row r="120" hidden="1" spans="1:25">
      <c r="A120" s="1">
        <v>999</v>
      </c>
      <c r="B120" s="1" t="s">
        <v>99</v>
      </c>
      <c r="C120" s="1" t="str">
        <f>_xlfn.XLOOKUP(A120,All!$A:$A,All!$C:$C,"")</f>
        <v>Cu-Al-Cr-Mg-Ni-Si</v>
      </c>
      <c r="D120" s="1">
        <v>2</v>
      </c>
      <c r="E120" s="1" t="s">
        <v>1344</v>
      </c>
      <c r="F120" s="1">
        <f t="shared" si="3"/>
        <v>92.25</v>
      </c>
      <c r="G120" s="1">
        <v>0.5</v>
      </c>
      <c r="H120" s="1">
        <v>0.1</v>
      </c>
      <c r="I120" s="1">
        <v>0.15</v>
      </c>
      <c r="J120" s="1">
        <v>6</v>
      </c>
      <c r="K120" s="1">
        <v>1</v>
      </c>
      <c r="L120" s="1">
        <v>0</v>
      </c>
      <c r="M120" s="1" t="s">
        <v>55</v>
      </c>
      <c r="N120" s="6">
        <f t="shared" si="4"/>
        <v>2</v>
      </c>
      <c r="O120" s="1">
        <v>979.85</v>
      </c>
      <c r="P120" s="1">
        <v>4</v>
      </c>
      <c r="Q120" s="1">
        <v>50</v>
      </c>
      <c r="R120" s="1">
        <v>549.85</v>
      </c>
      <c r="S120" s="1">
        <v>1.5</v>
      </c>
      <c r="T120" s="1">
        <v>139</v>
      </c>
      <c r="U120" s="1" t="s">
        <v>52</v>
      </c>
      <c r="V120" s="1" t="s">
        <v>52</v>
      </c>
      <c r="W120" s="1">
        <v>49</v>
      </c>
      <c r="X120" s="1" t="e">
        <f>IF(OR(T120="",W120=""),"",((T120-AVERAGE($T$2:$T$1139))/_xlfn.STDEV.S($T$2:$T$1139))-#REF!*((AVERAGE($W$2:$W$1139)-W120)/_xlfn.STDEV.S($W$2:$W$1139)))</f>
        <v>#REF!</v>
      </c>
      <c r="Y120" s="1">
        <f t="shared" si="5"/>
        <v>0.928960777763589</v>
      </c>
    </row>
    <row r="121" hidden="1" spans="1:25">
      <c r="A121" s="1">
        <v>969</v>
      </c>
      <c r="B121" s="1" t="s">
        <v>99</v>
      </c>
      <c r="C121" s="1" t="str">
        <f>_xlfn.XLOOKUP(A121,All!$A:$A,All!$C:$C,"")</f>
        <v>Cu-Al-Cr-Mg-Ni-Si</v>
      </c>
      <c r="D121" s="1">
        <v>2</v>
      </c>
      <c r="E121" s="1" t="s">
        <v>1344</v>
      </c>
      <c r="F121" s="1">
        <f t="shared" si="3"/>
        <v>92.25</v>
      </c>
      <c r="G121" s="1">
        <v>0.5</v>
      </c>
      <c r="H121" s="1">
        <v>0.1</v>
      </c>
      <c r="I121" s="1">
        <v>0.15</v>
      </c>
      <c r="J121" s="1">
        <v>6</v>
      </c>
      <c r="K121" s="1">
        <v>1</v>
      </c>
      <c r="L121" s="1">
        <v>0</v>
      </c>
      <c r="M121" s="1" t="s">
        <v>55</v>
      </c>
      <c r="N121" s="6">
        <f t="shared" si="4"/>
        <v>2</v>
      </c>
      <c r="O121" s="1">
        <v>979.85</v>
      </c>
      <c r="P121" s="1">
        <v>4</v>
      </c>
      <c r="Q121" s="1">
        <v>50</v>
      </c>
      <c r="R121" s="1">
        <v>549.85</v>
      </c>
      <c r="S121" s="1">
        <v>1</v>
      </c>
      <c r="T121" s="1">
        <v>140</v>
      </c>
      <c r="U121" s="1" t="s">
        <v>52</v>
      </c>
      <c r="V121" s="1" t="s">
        <v>52</v>
      </c>
      <c r="W121" s="1">
        <v>49</v>
      </c>
      <c r="X121" s="1" t="e">
        <f>IF(OR(T121="",W121=""),"",((T121-AVERAGE($T$2:$T$1139))/_xlfn.STDEV.S($T$2:$T$1139))-#REF!*((AVERAGE($W$2:$W$1139)-W121)/_xlfn.STDEV.S($W$2:$W$1139)))</f>
        <v>#REF!</v>
      </c>
      <c r="Y121" s="1">
        <f t="shared" si="5"/>
        <v>0.926460609945532</v>
      </c>
    </row>
    <row r="122" hidden="1" spans="1:25">
      <c r="A122" s="1">
        <v>873</v>
      </c>
      <c r="B122" s="1" t="s">
        <v>99</v>
      </c>
      <c r="C122" s="1" t="str">
        <f>_xlfn.XLOOKUP(A122,All!$A:$A,All!$C:$C,"")</f>
        <v>Cu-Al-Cr-Mg-Ni-Si</v>
      </c>
      <c r="D122" s="1">
        <v>2</v>
      </c>
      <c r="E122" s="1" t="s">
        <v>1344</v>
      </c>
      <c r="F122" s="1">
        <f t="shared" si="3"/>
        <v>92.25</v>
      </c>
      <c r="G122" s="1">
        <v>0.5</v>
      </c>
      <c r="H122" s="1">
        <v>0.1</v>
      </c>
      <c r="I122" s="1">
        <v>0.15</v>
      </c>
      <c r="J122" s="1">
        <v>6</v>
      </c>
      <c r="K122" s="1">
        <v>1</v>
      </c>
      <c r="L122" s="1">
        <v>0</v>
      </c>
      <c r="M122" s="1" t="s">
        <v>55</v>
      </c>
      <c r="N122" s="6">
        <f t="shared" si="4"/>
        <v>2</v>
      </c>
      <c r="O122" s="1">
        <v>979.85</v>
      </c>
      <c r="P122" s="1">
        <v>4</v>
      </c>
      <c r="Q122" s="1">
        <v>50</v>
      </c>
      <c r="R122" s="1">
        <v>549.85</v>
      </c>
      <c r="S122" s="1">
        <v>0.25</v>
      </c>
      <c r="T122" s="1">
        <v>141</v>
      </c>
      <c r="U122" s="1" t="s">
        <v>52</v>
      </c>
      <c r="V122" s="1" t="s">
        <v>52</v>
      </c>
      <c r="W122" s="1">
        <v>49</v>
      </c>
      <c r="X122" s="1" t="e">
        <f>IF(OR(T122="",W122=""),"",((T122-AVERAGE($T$2:$T$1139))/_xlfn.STDEV.S($T$2:$T$1139))-#REF!*((AVERAGE($W$2:$W$1139)-W122)/_xlfn.STDEV.S($W$2:$W$1139)))</f>
        <v>#REF!</v>
      </c>
      <c r="Y122" s="1">
        <f t="shared" si="5"/>
        <v>0.923963860690704</v>
      </c>
    </row>
    <row r="123" hidden="1" spans="1:25">
      <c r="A123" s="1">
        <v>864</v>
      </c>
      <c r="B123" s="1" t="s">
        <v>99</v>
      </c>
      <c r="C123" s="1" t="str">
        <f>_xlfn.XLOOKUP(A123,All!$A:$A,All!$C:$C,"")</f>
        <v>Cu-Al-Cr-Mg-Ni-Si</v>
      </c>
      <c r="D123" s="1">
        <v>2</v>
      </c>
      <c r="E123" s="1" t="s">
        <v>1344</v>
      </c>
      <c r="F123" s="1">
        <f t="shared" si="3"/>
        <v>92.25</v>
      </c>
      <c r="G123" s="1">
        <v>0.5</v>
      </c>
      <c r="H123" s="1">
        <v>0.1</v>
      </c>
      <c r="I123" s="1">
        <v>0.15</v>
      </c>
      <c r="J123" s="1">
        <v>6</v>
      </c>
      <c r="K123" s="1">
        <v>1</v>
      </c>
      <c r="L123" s="1">
        <v>0</v>
      </c>
      <c r="M123" s="1" t="s">
        <v>55</v>
      </c>
      <c r="N123" s="6">
        <f t="shared" si="4"/>
        <v>2</v>
      </c>
      <c r="O123" s="1">
        <v>979.85</v>
      </c>
      <c r="P123" s="1">
        <v>4</v>
      </c>
      <c r="Q123" s="1">
        <v>50</v>
      </c>
      <c r="R123" s="1">
        <v>499.85</v>
      </c>
      <c r="S123" s="1">
        <v>0.25</v>
      </c>
      <c r="T123" s="1">
        <v>180</v>
      </c>
      <c r="U123" s="1" t="s">
        <v>52</v>
      </c>
      <c r="V123" s="1" t="s">
        <v>52</v>
      </c>
      <c r="W123" s="1">
        <v>49</v>
      </c>
      <c r="X123" s="1" t="e">
        <f>IF(OR(T123="",W123=""),"",((T123-AVERAGE($T$2:$T$1139))/_xlfn.STDEV.S($T$2:$T$1139))-#REF!*((AVERAGE($W$2:$W$1139)-W123)/_xlfn.STDEV.S($W$2:$W$1139)))</f>
        <v>#REF!</v>
      </c>
      <c r="Y123" s="1">
        <f t="shared" si="5"/>
        <v>0.829581934480047</v>
      </c>
    </row>
    <row r="124" hidden="1" spans="1:25">
      <c r="A124" s="1">
        <v>1084</v>
      </c>
      <c r="B124" s="1" t="s">
        <v>99</v>
      </c>
      <c r="C124" s="1" t="str">
        <f>_xlfn.XLOOKUP(A124,All!$A:$A,All!$C:$C,"")</f>
        <v>Cu-Al-Cr-Mg-Ni-Si</v>
      </c>
      <c r="D124" s="1">
        <v>2</v>
      </c>
      <c r="E124" s="1" t="s">
        <v>1344</v>
      </c>
      <c r="F124" s="1">
        <f t="shared" si="3"/>
        <v>92.25</v>
      </c>
      <c r="G124" s="1">
        <v>0.5</v>
      </c>
      <c r="H124" s="1">
        <v>0.1</v>
      </c>
      <c r="I124" s="1">
        <v>0.15</v>
      </c>
      <c r="J124" s="1">
        <v>6</v>
      </c>
      <c r="K124" s="1">
        <v>1</v>
      </c>
      <c r="L124" s="1">
        <v>0</v>
      </c>
      <c r="M124" s="1" t="s">
        <v>54</v>
      </c>
      <c r="N124" s="6">
        <f t="shared" si="4"/>
        <v>0</v>
      </c>
      <c r="O124" s="1">
        <v>979.85</v>
      </c>
      <c r="P124" s="1">
        <v>4</v>
      </c>
      <c r="Q124" s="1">
        <v>0</v>
      </c>
      <c r="R124" s="1">
        <v>449.85</v>
      </c>
      <c r="S124" s="1">
        <v>4</v>
      </c>
      <c r="T124" s="1">
        <v>209</v>
      </c>
      <c r="U124" s="1" t="s">
        <v>52</v>
      </c>
      <c r="V124" s="1" t="s">
        <v>52</v>
      </c>
      <c r="W124" s="1">
        <v>49</v>
      </c>
      <c r="X124" s="1" t="e">
        <f>IF(OR(T124="",W124=""),"",((T124-AVERAGE($T$2:$T$1139))/_xlfn.STDEV.S($T$2:$T$1139))-#REF!*((AVERAGE($W$2:$W$1139)-W124)/_xlfn.STDEV.S($W$2:$W$1139)))</f>
        <v>#REF!</v>
      </c>
      <c r="Y124" s="1">
        <f t="shared" si="5"/>
        <v>0.763999535247556</v>
      </c>
    </row>
    <row r="125" hidden="1" spans="1:25">
      <c r="A125" s="1">
        <v>926</v>
      </c>
      <c r="B125" s="1" t="s">
        <v>99</v>
      </c>
      <c r="C125" s="1" t="str">
        <f>_xlfn.XLOOKUP(A125,All!$A:$A,All!$C:$C,"")</f>
        <v>Cu-Al-Cr-Mg-Ni-Si</v>
      </c>
      <c r="D125" s="1">
        <v>2</v>
      </c>
      <c r="E125" s="1" t="s">
        <v>1344</v>
      </c>
      <c r="F125" s="1">
        <f t="shared" si="3"/>
        <v>92.25</v>
      </c>
      <c r="G125" s="1">
        <v>0.5</v>
      </c>
      <c r="H125" s="1">
        <v>0.1</v>
      </c>
      <c r="I125" s="1">
        <v>0.15</v>
      </c>
      <c r="J125" s="1">
        <v>6</v>
      </c>
      <c r="K125" s="1">
        <v>1</v>
      </c>
      <c r="L125" s="1">
        <v>0</v>
      </c>
      <c r="M125" s="1" t="s">
        <v>55</v>
      </c>
      <c r="N125" s="6">
        <f t="shared" si="4"/>
        <v>2</v>
      </c>
      <c r="O125" s="1">
        <v>979.85</v>
      </c>
      <c r="P125" s="1">
        <v>4</v>
      </c>
      <c r="Q125" s="1">
        <v>50</v>
      </c>
      <c r="R125" s="1">
        <v>449.85</v>
      </c>
      <c r="S125" s="1">
        <v>0.75</v>
      </c>
      <c r="T125" s="1">
        <v>216</v>
      </c>
      <c r="U125" s="1" t="s">
        <v>52</v>
      </c>
      <c r="V125" s="1" t="s">
        <v>52</v>
      </c>
      <c r="W125" s="1">
        <v>49</v>
      </c>
      <c r="X125" s="1" t="e">
        <f>IF(OR(T125="",W125=""),"",((T125-AVERAGE($T$2:$T$1139))/_xlfn.STDEV.S($T$2:$T$1139))-#REF!*((AVERAGE($W$2:$W$1139)-W125)/_xlfn.STDEV.S($W$2:$W$1139)))</f>
        <v>#REF!</v>
      </c>
      <c r="Y125" s="1">
        <f t="shared" si="5"/>
        <v>0.748892319551776</v>
      </c>
    </row>
    <row r="126" hidden="1" spans="1:25">
      <c r="A126" s="1">
        <v>832</v>
      </c>
      <c r="B126" s="1" t="s">
        <v>99</v>
      </c>
      <c r="C126" s="1" t="str">
        <f>_xlfn.XLOOKUP(A126,All!$A:$A,All!$C:$C,"")</f>
        <v>Cu-Al-Cr-Mg-Ni-Si</v>
      </c>
      <c r="D126" s="1">
        <v>2</v>
      </c>
      <c r="E126" s="1" t="s">
        <v>1344</v>
      </c>
      <c r="F126" s="1">
        <f t="shared" si="3"/>
        <v>92.25</v>
      </c>
      <c r="G126" s="1">
        <v>0.5</v>
      </c>
      <c r="H126" s="1">
        <v>0.1</v>
      </c>
      <c r="I126" s="1">
        <v>0.15</v>
      </c>
      <c r="J126" s="1">
        <v>6</v>
      </c>
      <c r="K126" s="1">
        <v>1</v>
      </c>
      <c r="L126" s="1">
        <v>0</v>
      </c>
      <c r="M126" s="1" t="s">
        <v>55</v>
      </c>
      <c r="N126" s="6">
        <f t="shared" si="4"/>
        <v>2</v>
      </c>
      <c r="O126" s="1">
        <v>979.85</v>
      </c>
      <c r="P126" s="1">
        <v>4</v>
      </c>
      <c r="Q126" s="1">
        <v>50</v>
      </c>
      <c r="R126" s="1">
        <v>449.85</v>
      </c>
      <c r="S126" s="1">
        <v>0.083</v>
      </c>
      <c r="T126" s="1">
        <v>220</v>
      </c>
      <c r="U126" s="1" t="s">
        <v>52</v>
      </c>
      <c r="V126" s="1" t="s">
        <v>52</v>
      </c>
      <c r="W126" s="1">
        <v>49</v>
      </c>
      <c r="X126" s="1" t="e">
        <f>IF(OR(T126="",W126=""),"",((T126-AVERAGE($T$2:$T$1139))/_xlfn.STDEV.S($T$2:$T$1139))-#REF!*((AVERAGE($W$2:$W$1139)-W126)/_xlfn.STDEV.S($W$2:$W$1139)))</f>
        <v>#REF!</v>
      </c>
      <c r="Y126" s="1">
        <f t="shared" si="5"/>
        <v>0.740400830055671</v>
      </c>
    </row>
    <row r="127" hidden="1" spans="1:25">
      <c r="A127" s="1">
        <v>1028</v>
      </c>
      <c r="B127" s="1" t="s">
        <v>99</v>
      </c>
      <c r="C127" s="1" t="str">
        <f>_xlfn.XLOOKUP(A127,All!$A:$A,All!$C:$C,"")</f>
        <v>Cu-Al-Cr-Mg-Ni-Si</v>
      </c>
      <c r="D127" s="1">
        <v>2</v>
      </c>
      <c r="E127" s="1" t="s">
        <v>1344</v>
      </c>
      <c r="F127" s="1">
        <f t="shared" si="3"/>
        <v>92.25</v>
      </c>
      <c r="G127" s="1">
        <v>0.5</v>
      </c>
      <c r="H127" s="1">
        <v>0.1</v>
      </c>
      <c r="I127" s="1">
        <v>0.15</v>
      </c>
      <c r="J127" s="1">
        <v>6</v>
      </c>
      <c r="K127" s="1">
        <v>1</v>
      </c>
      <c r="L127" s="1">
        <v>0</v>
      </c>
      <c r="M127" s="1" t="s">
        <v>55</v>
      </c>
      <c r="N127" s="6">
        <f t="shared" si="4"/>
        <v>2</v>
      </c>
      <c r="O127" s="1">
        <v>979.85</v>
      </c>
      <c r="P127" s="1">
        <v>4</v>
      </c>
      <c r="Q127" s="1">
        <v>50</v>
      </c>
      <c r="R127" s="1">
        <v>399.85</v>
      </c>
      <c r="S127" s="1">
        <v>2</v>
      </c>
      <c r="T127" s="1">
        <v>234</v>
      </c>
      <c r="U127" s="1" t="s">
        <v>52</v>
      </c>
      <c r="V127" s="1" t="s">
        <v>52</v>
      </c>
      <c r="W127" s="1">
        <v>49</v>
      </c>
      <c r="X127" s="1" t="e">
        <f>IF(OR(T127="",W127=""),"",((T127-AVERAGE($T$2:$T$1139))/_xlfn.STDEV.S($T$2:$T$1139))-#REF!*((AVERAGE($W$2:$W$1139)-W127)/_xlfn.STDEV.S($W$2:$W$1139)))</f>
        <v>#REF!</v>
      </c>
      <c r="Y127" s="1">
        <f t="shared" si="5"/>
        <v>0.711549340265613</v>
      </c>
    </row>
    <row r="128" hidden="1" spans="1:25">
      <c r="A128" s="1">
        <v>995</v>
      </c>
      <c r="B128" s="1" t="s">
        <v>99</v>
      </c>
      <c r="C128" s="1" t="str">
        <f>_xlfn.XLOOKUP(A128,All!$A:$A,All!$C:$C,"")</f>
        <v>Cu-Al-Cr-Mg-Ni-Si</v>
      </c>
      <c r="D128" s="1">
        <v>2</v>
      </c>
      <c r="E128" s="1" t="s">
        <v>1344</v>
      </c>
      <c r="F128" s="1">
        <f t="shared" si="3"/>
        <v>92.25</v>
      </c>
      <c r="G128" s="1">
        <v>0.5</v>
      </c>
      <c r="H128" s="1">
        <v>0.1</v>
      </c>
      <c r="I128" s="1">
        <v>0.15</v>
      </c>
      <c r="J128" s="1">
        <v>6</v>
      </c>
      <c r="K128" s="1">
        <v>1</v>
      </c>
      <c r="L128" s="1">
        <v>0</v>
      </c>
      <c r="M128" s="1" t="s">
        <v>55</v>
      </c>
      <c r="N128" s="6">
        <f t="shared" si="4"/>
        <v>2</v>
      </c>
      <c r="O128" s="1">
        <v>979.85</v>
      </c>
      <c r="P128" s="1">
        <v>4</v>
      </c>
      <c r="Q128" s="1">
        <v>50</v>
      </c>
      <c r="R128" s="1">
        <v>549.85</v>
      </c>
      <c r="S128" s="1">
        <v>1.5</v>
      </c>
      <c r="T128" s="1">
        <v>137</v>
      </c>
      <c r="U128" s="1" t="s">
        <v>52</v>
      </c>
      <c r="V128" s="1" t="s">
        <v>52</v>
      </c>
      <c r="W128" s="1">
        <v>48</v>
      </c>
      <c r="X128" s="1" t="e">
        <f>IF(OR(T128="",W128=""),"",((T128-AVERAGE($T$2:$T$1139))/_xlfn.STDEV.S($T$2:$T$1139))-#REF!*((AVERAGE($W$2:$W$1139)-W128)/_xlfn.STDEV.S($W$2:$W$1139)))</f>
        <v>#REF!</v>
      </c>
      <c r="Y128" s="1">
        <f t="shared" si="5"/>
        <v>0.94122051777521</v>
      </c>
    </row>
    <row r="129" hidden="1" spans="1:25">
      <c r="A129" s="1">
        <v>965</v>
      </c>
      <c r="B129" s="1" t="s">
        <v>99</v>
      </c>
      <c r="C129" s="1" t="str">
        <f>_xlfn.XLOOKUP(A129,All!$A:$A,All!$C:$C,"")</f>
        <v>Cu-Al-Cr-Mg-Ni-Si</v>
      </c>
      <c r="D129" s="1">
        <v>2</v>
      </c>
      <c r="E129" s="1" t="s">
        <v>1344</v>
      </c>
      <c r="F129" s="1">
        <f t="shared" si="3"/>
        <v>92.25</v>
      </c>
      <c r="G129" s="1">
        <v>0.5</v>
      </c>
      <c r="H129" s="1">
        <v>0.1</v>
      </c>
      <c r="I129" s="1">
        <v>0.15</v>
      </c>
      <c r="J129" s="1">
        <v>6</v>
      </c>
      <c r="K129" s="1">
        <v>1</v>
      </c>
      <c r="L129" s="1">
        <v>0</v>
      </c>
      <c r="M129" s="1" t="s">
        <v>55</v>
      </c>
      <c r="N129" s="6">
        <f t="shared" si="4"/>
        <v>2</v>
      </c>
      <c r="O129" s="1">
        <v>979.85</v>
      </c>
      <c r="P129" s="1">
        <v>4</v>
      </c>
      <c r="Q129" s="1">
        <v>50</v>
      </c>
      <c r="R129" s="1">
        <v>549.85</v>
      </c>
      <c r="S129" s="1">
        <v>1</v>
      </c>
      <c r="T129" s="1">
        <v>140</v>
      </c>
      <c r="U129" s="1" t="s">
        <v>52</v>
      </c>
      <c r="V129" s="1" t="s">
        <v>52</v>
      </c>
      <c r="W129" s="1">
        <v>48</v>
      </c>
      <c r="X129" s="1" t="e">
        <f>IF(OR(T129="",W129=""),"",((T129-AVERAGE($T$2:$T$1139))/_xlfn.STDEV.S($T$2:$T$1139))-#REF!*((AVERAGE($W$2:$W$1139)-W129)/_xlfn.STDEV.S($W$2:$W$1139)))</f>
        <v>#REF!</v>
      </c>
      <c r="Y129" s="1">
        <f t="shared" si="5"/>
        <v>0.933768178822049</v>
      </c>
    </row>
    <row r="130" hidden="1" spans="1:25">
      <c r="A130" s="1">
        <v>928</v>
      </c>
      <c r="B130" s="1" t="s">
        <v>99</v>
      </c>
      <c r="C130" s="1" t="str">
        <f>_xlfn.XLOOKUP(A130,All!$A:$A,All!$C:$C,"")</f>
        <v>Cu-Al-Cr-Mg-Ni-Si</v>
      </c>
      <c r="D130" s="1">
        <v>2</v>
      </c>
      <c r="E130" s="1" t="s">
        <v>1344</v>
      </c>
      <c r="F130" s="1">
        <f t="shared" ref="F130:F193" si="6">100-SUM(G130:L130)</f>
        <v>92.25</v>
      </c>
      <c r="G130" s="1">
        <v>0.5</v>
      </c>
      <c r="H130" s="1">
        <v>0.1</v>
      </c>
      <c r="I130" s="1">
        <v>0.15</v>
      </c>
      <c r="J130" s="1">
        <v>6</v>
      </c>
      <c r="K130" s="1">
        <v>1</v>
      </c>
      <c r="L130" s="1">
        <v>0</v>
      </c>
      <c r="M130" s="1" t="s">
        <v>55</v>
      </c>
      <c r="N130" s="6">
        <f t="shared" ref="N130:N193" si="7">IF(M130="Solution ==&gt; Quenching ==&gt; Deformation ==&gt; Aging ==&gt; Secondary TMP ==&gt; Secondary Aging",2,IF(M130="Solution ==&gt; Quenching ==&gt; Deformation ==&gt; Aging",1,IF(M130="Solution ==&gt; Quenching ==&gt; Aging",0,"")))</f>
        <v>2</v>
      </c>
      <c r="O130" s="1">
        <v>979.85</v>
      </c>
      <c r="P130" s="1">
        <v>4</v>
      </c>
      <c r="Q130" s="1">
        <v>50</v>
      </c>
      <c r="R130" s="1">
        <v>549.85</v>
      </c>
      <c r="S130" s="1">
        <v>0.75</v>
      </c>
      <c r="T130" s="1">
        <v>141</v>
      </c>
      <c r="U130" s="1" t="s">
        <v>52</v>
      </c>
      <c r="V130" s="1" t="s">
        <v>52</v>
      </c>
      <c r="W130" s="1">
        <v>48</v>
      </c>
      <c r="X130" s="1" t="e">
        <f>IF(OR(T130="",W130=""),"",((T130-AVERAGE($T$2:$T$1139))/_xlfn.STDEV.S($T$2:$T$1139))-#REF!*((AVERAGE($W$2:$W$1139)-W130)/_xlfn.STDEV.S($W$2:$W$1139)))</f>
        <v>#REF!</v>
      </c>
      <c r="Y130" s="1">
        <f t="shared" ref="Y130:Y193" si="8">SQRT((1-(T130-MIN($T$2:$T$1139))/(MAX($T$2:$T$1139)-MIN($T$2:$T$1139)))^2+(1-(W130-MIN($W$2:$W$1139))/(MAX($W$2:$W$1139)-MIN($W$2:$W$1139)))^2)</f>
        <v>0.931291021036105</v>
      </c>
    </row>
    <row r="131" hidden="1" spans="1:25">
      <c r="A131" s="1">
        <v>932</v>
      </c>
      <c r="B131" s="1" t="s">
        <v>99</v>
      </c>
      <c r="C131" s="1" t="str">
        <f>_xlfn.XLOOKUP(A131,All!$A:$A,All!$C:$C,"")</f>
        <v>Cu-Al-Cr-Mg-Ni-Si</v>
      </c>
      <c r="D131" s="1">
        <v>2</v>
      </c>
      <c r="E131" s="1" t="s">
        <v>1344</v>
      </c>
      <c r="F131" s="1">
        <f t="shared" si="6"/>
        <v>92.25</v>
      </c>
      <c r="G131" s="1">
        <v>0.5</v>
      </c>
      <c r="H131" s="1">
        <v>0.1</v>
      </c>
      <c r="I131" s="1">
        <v>0.15</v>
      </c>
      <c r="J131" s="1">
        <v>6</v>
      </c>
      <c r="K131" s="1">
        <v>1</v>
      </c>
      <c r="L131" s="1">
        <v>0</v>
      </c>
      <c r="M131" s="1" t="s">
        <v>55</v>
      </c>
      <c r="N131" s="6">
        <f t="shared" si="7"/>
        <v>2</v>
      </c>
      <c r="O131" s="1">
        <v>979.85</v>
      </c>
      <c r="P131" s="1">
        <v>4</v>
      </c>
      <c r="Q131" s="1">
        <v>50</v>
      </c>
      <c r="R131" s="1">
        <v>549.85</v>
      </c>
      <c r="S131" s="1">
        <v>0.75</v>
      </c>
      <c r="T131" s="1">
        <v>143</v>
      </c>
      <c r="U131" s="1" t="s">
        <v>52</v>
      </c>
      <c r="V131" s="1" t="s">
        <v>52</v>
      </c>
      <c r="W131" s="1">
        <v>48</v>
      </c>
      <c r="X131" s="1" t="e">
        <f>IF(OR(T131="",W131=""),"",((T131-AVERAGE($T$2:$T$1139))/_xlfn.STDEV.S($T$2:$T$1139))-#REF!*((AVERAGE($W$2:$W$1139)-W131)/_xlfn.STDEV.S($W$2:$W$1139)))</f>
        <v>#REF!</v>
      </c>
      <c r="Y131" s="1">
        <f t="shared" si="8"/>
        <v>0.926347305711552</v>
      </c>
    </row>
    <row r="132" hidden="1" spans="1:25">
      <c r="A132" s="1">
        <v>905</v>
      </c>
      <c r="B132" s="1" t="s">
        <v>99</v>
      </c>
      <c r="C132" s="1" t="str">
        <f>_xlfn.XLOOKUP(A132,All!$A:$A,All!$C:$C,"")</f>
        <v>Cu-Al-Cr-Mg-Ni-Si</v>
      </c>
      <c r="D132" s="1">
        <v>2</v>
      </c>
      <c r="E132" s="1" t="s">
        <v>1344</v>
      </c>
      <c r="F132" s="1">
        <f t="shared" si="6"/>
        <v>92.25</v>
      </c>
      <c r="G132" s="1">
        <v>0.5</v>
      </c>
      <c r="H132" s="1">
        <v>0.1</v>
      </c>
      <c r="I132" s="1">
        <v>0.15</v>
      </c>
      <c r="J132" s="1">
        <v>6</v>
      </c>
      <c r="K132" s="1">
        <v>1</v>
      </c>
      <c r="L132" s="1">
        <v>0</v>
      </c>
      <c r="M132" s="1" t="s">
        <v>55</v>
      </c>
      <c r="N132" s="6">
        <f t="shared" si="7"/>
        <v>2</v>
      </c>
      <c r="O132" s="1">
        <v>979.85</v>
      </c>
      <c r="P132" s="1">
        <v>4</v>
      </c>
      <c r="Q132" s="1">
        <v>50</v>
      </c>
      <c r="R132" s="1">
        <v>549.85</v>
      </c>
      <c r="S132" s="1">
        <v>0.5</v>
      </c>
      <c r="T132" s="1">
        <v>144</v>
      </c>
      <c r="U132" s="1" t="s">
        <v>52</v>
      </c>
      <c r="V132" s="1" t="s">
        <v>52</v>
      </c>
      <c r="W132" s="1">
        <v>48</v>
      </c>
      <c r="X132" s="1" t="e">
        <f>IF(OR(T132="",W132=""),"",((T132-AVERAGE($T$2:$T$1139))/_xlfn.STDEV.S($T$2:$T$1139))-#REF!*((AVERAGE($W$2:$W$1139)-W132)/_xlfn.STDEV.S($W$2:$W$1139)))</f>
        <v>#REF!</v>
      </c>
      <c r="Y132" s="1">
        <f t="shared" si="8"/>
        <v>0.923880804895202</v>
      </c>
    </row>
    <row r="133" hidden="1" spans="1:25">
      <c r="A133" s="1">
        <v>901</v>
      </c>
      <c r="B133" s="1" t="s">
        <v>99</v>
      </c>
      <c r="C133" s="1" t="str">
        <f>_xlfn.XLOOKUP(A133,All!$A:$A,All!$C:$C,"")</f>
        <v>Cu-Al-Cr-Mg-Ni-Si</v>
      </c>
      <c r="D133" s="1">
        <v>2</v>
      </c>
      <c r="E133" s="1" t="s">
        <v>1344</v>
      </c>
      <c r="F133" s="1">
        <f t="shared" si="6"/>
        <v>92.25</v>
      </c>
      <c r="G133" s="1">
        <v>0.5</v>
      </c>
      <c r="H133" s="1">
        <v>0.1</v>
      </c>
      <c r="I133" s="1">
        <v>0.15</v>
      </c>
      <c r="J133" s="1">
        <v>6</v>
      </c>
      <c r="K133" s="1">
        <v>1</v>
      </c>
      <c r="L133" s="1">
        <v>0</v>
      </c>
      <c r="M133" s="1" t="s">
        <v>55</v>
      </c>
      <c r="N133" s="6">
        <f t="shared" si="7"/>
        <v>2</v>
      </c>
      <c r="O133" s="1">
        <v>979.85</v>
      </c>
      <c r="P133" s="1">
        <v>4</v>
      </c>
      <c r="Q133" s="1">
        <v>50</v>
      </c>
      <c r="R133" s="1">
        <v>549.85</v>
      </c>
      <c r="S133" s="1">
        <v>0.5</v>
      </c>
      <c r="T133" s="1">
        <v>145</v>
      </c>
      <c r="U133" s="1" t="s">
        <v>52</v>
      </c>
      <c r="V133" s="1" t="s">
        <v>52</v>
      </c>
      <c r="W133" s="1">
        <v>48</v>
      </c>
      <c r="X133" s="1" t="e">
        <f>IF(OR(T133="",W133=""),"",((T133-AVERAGE($T$2:$T$1139))/_xlfn.STDEV.S($T$2:$T$1139))-#REF!*((AVERAGE($W$2:$W$1139)-W133)/_xlfn.STDEV.S($W$2:$W$1139)))</f>
        <v>#REF!</v>
      </c>
      <c r="Y133" s="1">
        <f t="shared" si="8"/>
        <v>0.921417913561959</v>
      </c>
    </row>
    <row r="134" hidden="1" spans="1:25">
      <c r="A134" s="1">
        <v>834</v>
      </c>
      <c r="B134" s="1" t="s">
        <v>99</v>
      </c>
      <c r="C134" s="1" t="str">
        <f>_xlfn.XLOOKUP(A134,All!$A:$A,All!$C:$C,"")</f>
        <v>Cu-Al-Cr-Mg-Ni-Si</v>
      </c>
      <c r="D134" s="1">
        <v>2</v>
      </c>
      <c r="E134" s="1" t="s">
        <v>1344</v>
      </c>
      <c r="F134" s="1">
        <f t="shared" si="6"/>
        <v>92.25</v>
      </c>
      <c r="G134" s="1">
        <v>0.5</v>
      </c>
      <c r="H134" s="1">
        <v>0.1</v>
      </c>
      <c r="I134" s="1">
        <v>0.15</v>
      </c>
      <c r="J134" s="1">
        <v>6</v>
      </c>
      <c r="K134" s="1">
        <v>1</v>
      </c>
      <c r="L134" s="1">
        <v>0</v>
      </c>
      <c r="M134" s="1" t="s">
        <v>55</v>
      </c>
      <c r="N134" s="6">
        <f t="shared" si="7"/>
        <v>2</v>
      </c>
      <c r="O134" s="1">
        <v>979.85</v>
      </c>
      <c r="P134" s="1">
        <v>4</v>
      </c>
      <c r="Q134" s="1">
        <v>50</v>
      </c>
      <c r="R134" s="1">
        <v>549.85</v>
      </c>
      <c r="S134" s="1">
        <v>0.083</v>
      </c>
      <c r="T134" s="1">
        <v>155</v>
      </c>
      <c r="U134" s="1" t="s">
        <v>52</v>
      </c>
      <c r="V134" s="1" t="s">
        <v>52</v>
      </c>
      <c r="W134" s="1">
        <v>48</v>
      </c>
      <c r="X134" s="1" t="e">
        <f>IF(OR(T134="",W134=""),"",((T134-AVERAGE($T$2:$T$1139))/_xlfn.STDEV.S($T$2:$T$1139))-#REF!*((AVERAGE($W$2:$W$1139)-W134)/_xlfn.STDEV.S($W$2:$W$1139)))</f>
        <v>#REF!</v>
      </c>
      <c r="Y134" s="1">
        <f t="shared" si="8"/>
        <v>0.896994041262592</v>
      </c>
    </row>
    <row r="135" hidden="1" spans="1:25">
      <c r="A135" s="1">
        <v>867</v>
      </c>
      <c r="B135" s="1" t="s">
        <v>99</v>
      </c>
      <c r="C135" s="1" t="str">
        <f>_xlfn.XLOOKUP(A135,All!$A:$A,All!$C:$C,"")</f>
        <v>Cu-Al-Cr-Mg-Ni-Si</v>
      </c>
      <c r="D135" s="1">
        <v>2</v>
      </c>
      <c r="E135" s="1" t="s">
        <v>1344</v>
      </c>
      <c r="F135" s="1">
        <f t="shared" si="6"/>
        <v>92.25</v>
      </c>
      <c r="G135" s="1">
        <v>0.5</v>
      </c>
      <c r="H135" s="1">
        <v>0.1</v>
      </c>
      <c r="I135" s="1">
        <v>0.15</v>
      </c>
      <c r="J135" s="1">
        <v>6</v>
      </c>
      <c r="K135" s="1">
        <v>1</v>
      </c>
      <c r="L135" s="1">
        <v>0</v>
      </c>
      <c r="M135" s="1" t="s">
        <v>55</v>
      </c>
      <c r="N135" s="6">
        <f t="shared" si="7"/>
        <v>2</v>
      </c>
      <c r="O135" s="1">
        <v>979.85</v>
      </c>
      <c r="P135" s="1">
        <v>4</v>
      </c>
      <c r="Q135" s="1">
        <v>50</v>
      </c>
      <c r="R135" s="1">
        <v>449.85</v>
      </c>
      <c r="S135" s="1">
        <v>0.25</v>
      </c>
      <c r="T135" s="1">
        <v>218</v>
      </c>
      <c r="U135" s="1" t="s">
        <v>52</v>
      </c>
      <c r="V135" s="1" t="s">
        <v>52</v>
      </c>
      <c r="W135" s="1">
        <v>48</v>
      </c>
      <c r="X135" s="1" t="e">
        <f>IF(OR(T135="",W135=""),"",((T135-AVERAGE($T$2:$T$1139))/_xlfn.STDEV.S($T$2:$T$1139))-#REF!*((AVERAGE($W$2:$W$1139)-W135)/_xlfn.STDEV.S($W$2:$W$1139)))</f>
        <v>#REF!</v>
      </c>
      <c r="Y135" s="1">
        <f t="shared" si="8"/>
        <v>0.753705950531613</v>
      </c>
    </row>
    <row r="136" hidden="1" spans="1:25">
      <c r="A136" s="1">
        <v>870</v>
      </c>
      <c r="B136" s="1" t="s">
        <v>99</v>
      </c>
      <c r="C136" s="1" t="str">
        <f>_xlfn.XLOOKUP(A136,All!$A:$A,All!$C:$C,"")</f>
        <v>Cu-Al-Cr-Mg-Ni-Si</v>
      </c>
      <c r="D136" s="1">
        <v>2</v>
      </c>
      <c r="E136" s="1" t="s">
        <v>1344</v>
      </c>
      <c r="F136" s="1">
        <f t="shared" si="6"/>
        <v>92.25</v>
      </c>
      <c r="G136" s="1">
        <v>0.5</v>
      </c>
      <c r="H136" s="1">
        <v>0.1</v>
      </c>
      <c r="I136" s="1">
        <v>0.15</v>
      </c>
      <c r="J136" s="1">
        <v>6</v>
      </c>
      <c r="K136" s="1">
        <v>1</v>
      </c>
      <c r="L136" s="1">
        <v>0</v>
      </c>
      <c r="M136" s="1" t="s">
        <v>55</v>
      </c>
      <c r="N136" s="6">
        <f t="shared" si="7"/>
        <v>2</v>
      </c>
      <c r="O136" s="1">
        <v>979.85</v>
      </c>
      <c r="P136" s="1">
        <v>4</v>
      </c>
      <c r="Q136" s="1">
        <v>50</v>
      </c>
      <c r="R136" s="1">
        <v>399.85</v>
      </c>
      <c r="S136" s="1">
        <v>0.25</v>
      </c>
      <c r="T136" s="1">
        <v>225</v>
      </c>
      <c r="U136" s="1" t="s">
        <v>52</v>
      </c>
      <c r="V136" s="1" t="s">
        <v>52</v>
      </c>
      <c r="W136" s="1">
        <v>48</v>
      </c>
      <c r="X136" s="1" t="e">
        <f>IF(OR(T136="",W136=""),"",((T136-AVERAGE($T$2:$T$1139))/_xlfn.STDEV.S($T$2:$T$1139))-#REF!*((AVERAGE($W$2:$W$1139)-W136)/_xlfn.STDEV.S($W$2:$W$1139)))</f>
        <v>#REF!</v>
      </c>
      <c r="Y136" s="1">
        <f t="shared" si="8"/>
        <v>0.73919054953609</v>
      </c>
    </row>
    <row r="137" hidden="1" spans="1:25">
      <c r="A137" s="1">
        <v>869</v>
      </c>
      <c r="B137" s="1" t="s">
        <v>99</v>
      </c>
      <c r="C137" s="1" t="str">
        <f>_xlfn.XLOOKUP(A137,All!$A:$A,All!$C:$C,"")</f>
        <v>Cu-Al-Cr-Mg-Ni-Si</v>
      </c>
      <c r="D137" s="1">
        <v>2</v>
      </c>
      <c r="E137" s="1" t="s">
        <v>1344</v>
      </c>
      <c r="F137" s="1">
        <f t="shared" si="6"/>
        <v>92.25</v>
      </c>
      <c r="G137" s="1">
        <v>0.5</v>
      </c>
      <c r="H137" s="1">
        <v>0.1</v>
      </c>
      <c r="I137" s="1">
        <v>0.15</v>
      </c>
      <c r="J137" s="1">
        <v>6</v>
      </c>
      <c r="K137" s="1">
        <v>1</v>
      </c>
      <c r="L137" s="1">
        <v>0</v>
      </c>
      <c r="M137" s="1" t="s">
        <v>55</v>
      </c>
      <c r="N137" s="6">
        <f t="shared" si="7"/>
        <v>2</v>
      </c>
      <c r="O137" s="1">
        <v>979.85</v>
      </c>
      <c r="P137" s="1">
        <v>4</v>
      </c>
      <c r="Q137" s="1">
        <v>50</v>
      </c>
      <c r="R137" s="1">
        <v>549.85</v>
      </c>
      <c r="S137" s="1">
        <v>0.25</v>
      </c>
      <c r="T137" s="1">
        <v>151</v>
      </c>
      <c r="U137" s="1" t="s">
        <v>52</v>
      </c>
      <c r="V137" s="1" t="s">
        <v>52</v>
      </c>
      <c r="W137" s="1">
        <v>47</v>
      </c>
      <c r="X137" s="1" t="e">
        <f>IF(OR(T137="",W137=""),"",((T137-AVERAGE($T$2:$T$1139))/_xlfn.STDEV.S($T$2:$T$1139))-#REF!*((AVERAGE($W$2:$W$1139)-W137)/_xlfn.STDEV.S($W$2:$W$1139)))</f>
        <v>#REF!</v>
      </c>
      <c r="Y137" s="1">
        <f t="shared" si="8"/>
        <v>0.91435430633742</v>
      </c>
    </row>
    <row r="138" hidden="1" spans="1:25">
      <c r="A138" s="1">
        <v>961</v>
      </c>
      <c r="B138" s="1" t="s">
        <v>99</v>
      </c>
      <c r="C138" s="1" t="str">
        <f>_xlfn.XLOOKUP(A138,All!$A:$A,All!$C:$C,"")</f>
        <v>Cu-Al-Cr-Mg-Ni-Si</v>
      </c>
      <c r="D138" s="1">
        <v>2</v>
      </c>
      <c r="E138" s="1" t="s">
        <v>1344</v>
      </c>
      <c r="F138" s="1">
        <f t="shared" si="6"/>
        <v>92.25</v>
      </c>
      <c r="G138" s="1">
        <v>0.5</v>
      </c>
      <c r="H138" s="1">
        <v>0.1</v>
      </c>
      <c r="I138" s="1">
        <v>0.15</v>
      </c>
      <c r="J138" s="1">
        <v>6</v>
      </c>
      <c r="K138" s="1">
        <v>1</v>
      </c>
      <c r="L138" s="1">
        <v>0</v>
      </c>
      <c r="M138" s="1" t="s">
        <v>54</v>
      </c>
      <c r="N138" s="6">
        <f t="shared" si="7"/>
        <v>0</v>
      </c>
      <c r="O138" s="1">
        <v>979.85</v>
      </c>
      <c r="P138" s="1">
        <v>4</v>
      </c>
      <c r="Q138" s="1">
        <v>0</v>
      </c>
      <c r="R138" s="1">
        <v>499.85</v>
      </c>
      <c r="S138" s="1">
        <v>1</v>
      </c>
      <c r="T138" s="1">
        <v>197</v>
      </c>
      <c r="U138" s="1" t="s">
        <v>52</v>
      </c>
      <c r="V138" s="1" t="s">
        <v>52</v>
      </c>
      <c r="W138" s="1">
        <v>47</v>
      </c>
      <c r="X138" s="1" t="e">
        <f>IF(OR(T138="",W138=""),"",((T138-AVERAGE($T$2:$T$1139))/_xlfn.STDEV.S($T$2:$T$1139))-#REF!*((AVERAGE($W$2:$W$1139)-W138)/_xlfn.STDEV.S($W$2:$W$1139)))</f>
        <v>#REF!</v>
      </c>
      <c r="Y138" s="1">
        <f t="shared" si="8"/>
        <v>0.807788120514204</v>
      </c>
    </row>
    <row r="139" hidden="1" spans="1:25">
      <c r="A139" s="1">
        <v>831</v>
      </c>
      <c r="B139" s="1" t="s">
        <v>99</v>
      </c>
      <c r="C139" s="1" t="str">
        <f>_xlfn.XLOOKUP(A139,All!$A:$A,All!$C:$C,"")</f>
        <v>Cu-Al-Cr-Mg-Ni-Si</v>
      </c>
      <c r="D139" s="1">
        <v>2</v>
      </c>
      <c r="E139" s="1" t="s">
        <v>1344</v>
      </c>
      <c r="F139" s="1">
        <f t="shared" si="6"/>
        <v>92.25</v>
      </c>
      <c r="G139" s="1">
        <v>0.5</v>
      </c>
      <c r="H139" s="1">
        <v>0.1</v>
      </c>
      <c r="I139" s="1">
        <v>0.15</v>
      </c>
      <c r="J139" s="1">
        <v>6</v>
      </c>
      <c r="K139" s="1">
        <v>1</v>
      </c>
      <c r="L139" s="1">
        <v>0</v>
      </c>
      <c r="M139" s="1" t="s">
        <v>55</v>
      </c>
      <c r="N139" s="6">
        <f t="shared" si="7"/>
        <v>2</v>
      </c>
      <c r="O139" s="1">
        <v>979.85</v>
      </c>
      <c r="P139" s="1">
        <v>4</v>
      </c>
      <c r="Q139" s="1">
        <v>50</v>
      </c>
      <c r="R139" s="1">
        <v>399.85</v>
      </c>
      <c r="S139" s="1">
        <v>0.083</v>
      </c>
      <c r="T139" s="1">
        <v>226</v>
      </c>
      <c r="U139" s="1" t="s">
        <v>52</v>
      </c>
      <c r="V139" s="1" t="s">
        <v>52</v>
      </c>
      <c r="W139" s="1">
        <v>47</v>
      </c>
      <c r="X139" s="1" t="e">
        <f>IF(OR(T139="",W139=""),"",((T139-AVERAGE($T$2:$T$1139))/_xlfn.STDEV.S($T$2:$T$1139))-#REF!*((AVERAGE($W$2:$W$1139)-W139)/_xlfn.STDEV.S($W$2:$W$1139)))</f>
        <v>#REF!</v>
      </c>
      <c r="Y139" s="1">
        <f t="shared" si="8"/>
        <v>0.74651756923174</v>
      </c>
    </row>
    <row r="140" hidden="1" spans="1:25">
      <c r="A140" s="1">
        <v>992</v>
      </c>
      <c r="B140" s="1" t="s">
        <v>99</v>
      </c>
      <c r="C140" s="1" t="str">
        <f>_xlfn.XLOOKUP(A140,All!$A:$A,All!$C:$C,"")</f>
        <v>Cu-Al-Cr-Mg-Ni-Si</v>
      </c>
      <c r="D140" s="1">
        <v>2</v>
      </c>
      <c r="E140" s="1" t="s">
        <v>1344</v>
      </c>
      <c r="F140" s="1">
        <f t="shared" si="6"/>
        <v>92.25</v>
      </c>
      <c r="G140" s="1">
        <v>0.5</v>
      </c>
      <c r="H140" s="1">
        <v>0.1</v>
      </c>
      <c r="I140" s="1">
        <v>0.15</v>
      </c>
      <c r="J140" s="1">
        <v>6</v>
      </c>
      <c r="K140" s="1">
        <v>1</v>
      </c>
      <c r="L140" s="1">
        <v>0</v>
      </c>
      <c r="M140" s="1" t="s">
        <v>55</v>
      </c>
      <c r="N140" s="6">
        <f t="shared" si="7"/>
        <v>2</v>
      </c>
      <c r="O140" s="1">
        <v>979.85</v>
      </c>
      <c r="P140" s="1">
        <v>4</v>
      </c>
      <c r="Q140" s="1">
        <v>50</v>
      </c>
      <c r="R140" s="1">
        <v>399.85</v>
      </c>
      <c r="S140" s="1">
        <v>1.5</v>
      </c>
      <c r="T140" s="1">
        <v>239</v>
      </c>
      <c r="U140" s="1" t="s">
        <v>52</v>
      </c>
      <c r="V140" s="1" t="s">
        <v>52</v>
      </c>
      <c r="W140" s="1">
        <v>47</v>
      </c>
      <c r="X140" s="1" t="e">
        <f>IF(OR(T140="",W140=""),"",((T140-AVERAGE($T$2:$T$1139))/_xlfn.STDEV.S($T$2:$T$1139))-#REF!*((AVERAGE($W$2:$W$1139)-W140)/_xlfn.STDEV.S($W$2:$W$1139)))</f>
        <v>#REF!</v>
      </c>
      <c r="Y140" s="1">
        <f t="shared" si="8"/>
        <v>0.720926707585792</v>
      </c>
    </row>
    <row r="141" hidden="1" spans="1:25">
      <c r="A141" s="1">
        <v>902</v>
      </c>
      <c r="B141" s="1" t="s">
        <v>99</v>
      </c>
      <c r="C141" s="1" t="str">
        <f>_xlfn.XLOOKUP(A141,All!$A:$A,All!$C:$C,"")</f>
        <v>Cu-Al-Cr-Mg-Ni-Si</v>
      </c>
      <c r="D141" s="1">
        <v>2</v>
      </c>
      <c r="E141" s="1" t="s">
        <v>1344</v>
      </c>
      <c r="F141" s="1">
        <f t="shared" si="6"/>
        <v>92.25</v>
      </c>
      <c r="G141" s="1">
        <v>0.5</v>
      </c>
      <c r="H141" s="1">
        <v>0.1</v>
      </c>
      <c r="I141" s="1">
        <v>0.15</v>
      </c>
      <c r="J141" s="1">
        <v>6</v>
      </c>
      <c r="K141" s="1">
        <v>1</v>
      </c>
      <c r="L141" s="1">
        <v>0</v>
      </c>
      <c r="M141" s="1" t="s">
        <v>55</v>
      </c>
      <c r="N141" s="6">
        <f t="shared" si="7"/>
        <v>2</v>
      </c>
      <c r="O141" s="1">
        <v>979.85</v>
      </c>
      <c r="P141" s="1">
        <v>4</v>
      </c>
      <c r="Q141" s="1">
        <v>50</v>
      </c>
      <c r="R141" s="1">
        <v>399.85</v>
      </c>
      <c r="S141" s="1">
        <v>0.5</v>
      </c>
      <c r="T141" s="1">
        <v>245</v>
      </c>
      <c r="U141" s="1" t="s">
        <v>52</v>
      </c>
      <c r="V141" s="1" t="s">
        <v>52</v>
      </c>
      <c r="W141" s="1">
        <v>47</v>
      </c>
      <c r="X141" s="1" t="e">
        <f>IF(OR(T141="",W141=""),"",((T141-AVERAGE($T$2:$T$1139))/_xlfn.STDEV.S($T$2:$T$1139))-#REF!*((AVERAGE($W$2:$W$1139)-W141)/_xlfn.STDEV.S($W$2:$W$1139)))</f>
        <v>#REF!</v>
      </c>
      <c r="Y141" s="1">
        <f t="shared" si="8"/>
        <v>0.709560263195736</v>
      </c>
    </row>
    <row r="142" hidden="1" spans="1:25">
      <c r="A142" s="1">
        <v>865</v>
      </c>
      <c r="B142" s="1" t="s">
        <v>99</v>
      </c>
      <c r="C142" s="1" t="str">
        <f>_xlfn.XLOOKUP(A142,All!$A:$A,All!$C:$C,"")</f>
        <v>Cu-Al-Cr-Mg-Ni-Si</v>
      </c>
      <c r="D142" s="1">
        <v>2</v>
      </c>
      <c r="E142" s="1" t="s">
        <v>1344</v>
      </c>
      <c r="F142" s="1">
        <f t="shared" si="6"/>
        <v>92.25</v>
      </c>
      <c r="G142" s="1">
        <v>0.5</v>
      </c>
      <c r="H142" s="1">
        <v>0.1</v>
      </c>
      <c r="I142" s="1">
        <v>0.15</v>
      </c>
      <c r="J142" s="1">
        <v>6</v>
      </c>
      <c r="K142" s="1">
        <v>1</v>
      </c>
      <c r="L142" s="1">
        <v>0</v>
      </c>
      <c r="M142" s="1" t="s">
        <v>55</v>
      </c>
      <c r="N142" s="6">
        <f t="shared" si="7"/>
        <v>2</v>
      </c>
      <c r="O142" s="1">
        <v>979.85</v>
      </c>
      <c r="P142" s="1">
        <v>4</v>
      </c>
      <c r="Q142" s="1">
        <v>50</v>
      </c>
      <c r="R142" s="1">
        <v>549.85</v>
      </c>
      <c r="S142" s="1">
        <v>0.25</v>
      </c>
      <c r="T142" s="1">
        <v>158</v>
      </c>
      <c r="U142" s="1" t="s">
        <v>52</v>
      </c>
      <c r="V142" s="1" t="s">
        <v>52</v>
      </c>
      <c r="W142" s="1">
        <v>46</v>
      </c>
      <c r="X142" s="1" t="e">
        <f>IF(OR(T142="",W142=""),"",((T142-AVERAGE($T$2:$T$1139))/_xlfn.STDEV.S($T$2:$T$1139))-#REF!*((AVERAGE($W$2:$W$1139)-W142)/_xlfn.STDEV.S($W$2:$W$1139)))</f>
        <v>#REF!</v>
      </c>
      <c r="Y142" s="1">
        <f t="shared" si="8"/>
        <v>0.905409565154336</v>
      </c>
    </row>
    <row r="143" hidden="1" spans="1:25">
      <c r="A143" s="1">
        <v>829</v>
      </c>
      <c r="B143" s="1" t="s">
        <v>99</v>
      </c>
      <c r="C143" s="1" t="str">
        <f>_xlfn.XLOOKUP(A143,All!$A:$A,All!$C:$C,"")</f>
        <v>Cu-Al-Cr-Mg-Ni-Si</v>
      </c>
      <c r="D143" s="1">
        <v>2</v>
      </c>
      <c r="E143" s="1" t="s">
        <v>1344</v>
      </c>
      <c r="F143" s="1">
        <f t="shared" si="6"/>
        <v>92.25</v>
      </c>
      <c r="G143" s="1">
        <v>0.5</v>
      </c>
      <c r="H143" s="1">
        <v>0.1</v>
      </c>
      <c r="I143" s="1">
        <v>0.15</v>
      </c>
      <c r="J143" s="1">
        <v>6</v>
      </c>
      <c r="K143" s="1">
        <v>1</v>
      </c>
      <c r="L143" s="1">
        <v>0</v>
      </c>
      <c r="M143" s="1" t="s">
        <v>55</v>
      </c>
      <c r="N143" s="6">
        <f t="shared" si="7"/>
        <v>2</v>
      </c>
      <c r="O143" s="1">
        <v>979.85</v>
      </c>
      <c r="P143" s="1">
        <v>4</v>
      </c>
      <c r="Q143" s="1">
        <v>50</v>
      </c>
      <c r="R143" s="1">
        <v>499.85</v>
      </c>
      <c r="S143" s="1">
        <v>0.083</v>
      </c>
      <c r="T143" s="1">
        <v>205</v>
      </c>
      <c r="U143" s="1" t="s">
        <v>52</v>
      </c>
      <c r="V143" s="1" t="s">
        <v>52</v>
      </c>
      <c r="W143" s="1">
        <v>46</v>
      </c>
      <c r="X143" s="1" t="e">
        <f>IF(OR(T143="",W143=""),"",((T143-AVERAGE($T$2:$T$1139))/_xlfn.STDEV.S($T$2:$T$1139))-#REF!*((AVERAGE($W$2:$W$1139)-W143)/_xlfn.STDEV.S($W$2:$W$1139)))</f>
        <v>#REF!</v>
      </c>
      <c r="Y143" s="1">
        <f t="shared" si="8"/>
        <v>0.799304941599041</v>
      </c>
    </row>
    <row r="144" hidden="1" spans="1:25">
      <c r="A144" s="1">
        <v>1057</v>
      </c>
      <c r="B144" s="1" t="s">
        <v>99</v>
      </c>
      <c r="C144" s="1" t="str">
        <f>_xlfn.XLOOKUP(A144,All!$A:$A,All!$C:$C,"")</f>
        <v>Cu-Al-Cr-Mg-Ni-Si</v>
      </c>
      <c r="D144" s="1">
        <v>2</v>
      </c>
      <c r="E144" s="1" t="s">
        <v>1344</v>
      </c>
      <c r="F144" s="1">
        <f t="shared" si="6"/>
        <v>92.25</v>
      </c>
      <c r="G144" s="1">
        <v>0.5</v>
      </c>
      <c r="H144" s="1">
        <v>0.1</v>
      </c>
      <c r="I144" s="1">
        <v>0.15</v>
      </c>
      <c r="J144" s="1">
        <v>6</v>
      </c>
      <c r="K144" s="1">
        <v>1</v>
      </c>
      <c r="L144" s="1">
        <v>0</v>
      </c>
      <c r="M144" s="1" t="s">
        <v>54</v>
      </c>
      <c r="N144" s="6">
        <f t="shared" si="7"/>
        <v>0</v>
      </c>
      <c r="O144" s="1">
        <v>979.85</v>
      </c>
      <c r="P144" s="1">
        <v>4</v>
      </c>
      <c r="Q144" s="1">
        <v>0</v>
      </c>
      <c r="R144" s="1">
        <v>449.85</v>
      </c>
      <c r="S144" s="1">
        <v>3</v>
      </c>
      <c r="T144" s="1">
        <v>217</v>
      </c>
      <c r="U144" s="1" t="s">
        <v>52</v>
      </c>
      <c r="V144" s="1" t="s">
        <v>52</v>
      </c>
      <c r="W144" s="1">
        <v>46</v>
      </c>
      <c r="X144" s="1" t="e">
        <f>IF(OR(T144="",W144=""),"",((T144-AVERAGE($T$2:$T$1139))/_xlfn.STDEV.S($T$2:$T$1139))-#REF!*((AVERAGE($W$2:$W$1139)-W144)/_xlfn.STDEV.S($W$2:$W$1139)))</f>
        <v>#REF!</v>
      </c>
      <c r="Y144" s="1">
        <f t="shared" si="8"/>
        <v>0.774189026409601</v>
      </c>
    </row>
    <row r="145" hidden="1" spans="1:25">
      <c r="A145" s="1">
        <v>1166</v>
      </c>
      <c r="B145" s="1" t="s">
        <v>99</v>
      </c>
      <c r="C145" s="1" t="str">
        <f>_xlfn.XLOOKUP(A145,All!$A:$A,All!$C:$C,"")</f>
        <v>Cu-Al-Cr-Mg-Ni-Si</v>
      </c>
      <c r="D145" s="1">
        <v>2</v>
      </c>
      <c r="E145" s="1" t="s">
        <v>1344</v>
      </c>
      <c r="F145" s="1">
        <f t="shared" si="6"/>
        <v>92.25</v>
      </c>
      <c r="G145" s="1">
        <v>0.5</v>
      </c>
      <c r="H145" s="1">
        <v>0.1</v>
      </c>
      <c r="I145" s="1">
        <v>0.15</v>
      </c>
      <c r="J145" s="1">
        <v>6</v>
      </c>
      <c r="K145" s="1">
        <v>1</v>
      </c>
      <c r="L145" s="1">
        <v>0</v>
      </c>
      <c r="M145" s="1" t="s">
        <v>54</v>
      </c>
      <c r="N145" s="6">
        <f t="shared" si="7"/>
        <v>0</v>
      </c>
      <c r="O145" s="1">
        <v>979.85</v>
      </c>
      <c r="P145" s="1">
        <v>4</v>
      </c>
      <c r="Q145" s="1">
        <v>0</v>
      </c>
      <c r="R145" s="1">
        <v>399.85</v>
      </c>
      <c r="S145" s="1">
        <v>8</v>
      </c>
      <c r="T145" s="1">
        <v>217</v>
      </c>
      <c r="U145" s="1" t="s">
        <v>52</v>
      </c>
      <c r="V145" s="1" t="s">
        <v>52</v>
      </c>
      <c r="W145" s="1">
        <v>46</v>
      </c>
      <c r="X145" s="1" t="e">
        <f>IF(OR(T145="",W145=""),"",((T145-AVERAGE($T$2:$T$1139))/_xlfn.STDEV.S($T$2:$T$1139))-#REF!*((AVERAGE($W$2:$W$1139)-W145)/_xlfn.STDEV.S($W$2:$W$1139)))</f>
        <v>#REF!</v>
      </c>
      <c r="Y145" s="1">
        <f t="shared" si="8"/>
        <v>0.774189026409601</v>
      </c>
    </row>
    <row r="146" hidden="1" spans="1:25">
      <c r="A146" s="1">
        <v>899</v>
      </c>
      <c r="B146" s="1" t="s">
        <v>99</v>
      </c>
      <c r="C146" s="1" t="str">
        <f>_xlfn.XLOOKUP(A146,All!$A:$A,All!$C:$C,"")</f>
        <v>Cu-Al-Cr-Mg-Ni-Si</v>
      </c>
      <c r="D146" s="1">
        <v>2</v>
      </c>
      <c r="E146" s="1" t="s">
        <v>1344</v>
      </c>
      <c r="F146" s="1">
        <f t="shared" si="6"/>
        <v>92.25</v>
      </c>
      <c r="G146" s="1">
        <v>0.5</v>
      </c>
      <c r="H146" s="1">
        <v>0.1</v>
      </c>
      <c r="I146" s="1">
        <v>0.15</v>
      </c>
      <c r="J146" s="1">
        <v>6</v>
      </c>
      <c r="K146" s="1">
        <v>1</v>
      </c>
      <c r="L146" s="1">
        <v>0</v>
      </c>
      <c r="M146" s="1" t="s">
        <v>55</v>
      </c>
      <c r="N146" s="6">
        <f t="shared" si="7"/>
        <v>2</v>
      </c>
      <c r="O146" s="1">
        <v>979.85</v>
      </c>
      <c r="P146" s="1">
        <v>4</v>
      </c>
      <c r="Q146" s="1">
        <v>50</v>
      </c>
      <c r="R146" s="1">
        <v>449.85</v>
      </c>
      <c r="S146" s="1">
        <v>0.5</v>
      </c>
      <c r="T146" s="1">
        <v>229</v>
      </c>
      <c r="U146" s="1" t="s">
        <v>52</v>
      </c>
      <c r="V146" s="1" t="s">
        <v>52</v>
      </c>
      <c r="W146" s="1">
        <v>46</v>
      </c>
      <c r="X146" s="1" t="e">
        <f>IF(OR(T146="",W146=""),"",((T146-AVERAGE($T$2:$T$1139))/_xlfn.STDEV.S($T$2:$T$1139))-#REF!*((AVERAGE($W$2:$W$1139)-W146)/_xlfn.STDEV.S($W$2:$W$1139)))</f>
        <v>#REF!</v>
      </c>
      <c r="Y146" s="1">
        <f t="shared" si="8"/>
        <v>0.750039220749238</v>
      </c>
    </row>
    <row r="147" hidden="1" spans="1:25">
      <c r="A147" s="1">
        <v>924</v>
      </c>
      <c r="B147" s="1" t="s">
        <v>99</v>
      </c>
      <c r="C147" s="1" t="str">
        <f>_xlfn.XLOOKUP(A147,All!$A:$A,All!$C:$C,"")</f>
        <v>Cu-Al-Cr-Mg-Ni-Si</v>
      </c>
      <c r="D147" s="1">
        <v>2</v>
      </c>
      <c r="E147" s="1" t="s">
        <v>1344</v>
      </c>
      <c r="F147" s="1">
        <f t="shared" si="6"/>
        <v>92.25</v>
      </c>
      <c r="G147" s="1">
        <v>0.5</v>
      </c>
      <c r="H147" s="1">
        <v>0.1</v>
      </c>
      <c r="I147" s="1">
        <v>0.15</v>
      </c>
      <c r="J147" s="1">
        <v>6</v>
      </c>
      <c r="K147" s="1">
        <v>1</v>
      </c>
      <c r="L147" s="1">
        <v>0</v>
      </c>
      <c r="M147" s="1" t="s">
        <v>54</v>
      </c>
      <c r="N147" s="6">
        <f t="shared" si="7"/>
        <v>0</v>
      </c>
      <c r="O147" s="1">
        <v>979.85</v>
      </c>
      <c r="P147" s="1">
        <v>4</v>
      </c>
      <c r="Q147" s="1">
        <v>0</v>
      </c>
      <c r="R147" s="1">
        <v>499.85</v>
      </c>
      <c r="S147" s="1">
        <v>0.75</v>
      </c>
      <c r="T147" s="1">
        <v>211</v>
      </c>
      <c r="U147" s="1" t="s">
        <v>52</v>
      </c>
      <c r="V147" s="1" t="s">
        <v>52</v>
      </c>
      <c r="W147" s="1">
        <v>45</v>
      </c>
      <c r="X147" s="1" t="e">
        <f>IF(OR(T147="",W147=""),"",((T147-AVERAGE($T$2:$T$1139))/_xlfn.STDEV.S($T$2:$T$1139))-#REF!*((AVERAGE($W$2:$W$1139)-W147)/_xlfn.STDEV.S($W$2:$W$1139)))</f>
        <v>#REF!</v>
      </c>
      <c r="Y147" s="1">
        <f t="shared" si="8"/>
        <v>0.795814694826164</v>
      </c>
    </row>
    <row r="148" hidden="1" spans="1:25">
      <c r="A148" s="1">
        <v>830</v>
      </c>
      <c r="B148" s="1" t="s">
        <v>99</v>
      </c>
      <c r="C148" s="1" t="str">
        <f>_xlfn.XLOOKUP(A148,All!$A:$A,All!$C:$C,"")</f>
        <v>Cu-Al-Cr-Mg-Ni-Si</v>
      </c>
      <c r="D148" s="1">
        <v>2</v>
      </c>
      <c r="E148" s="1" t="s">
        <v>1344</v>
      </c>
      <c r="F148" s="1">
        <f t="shared" si="6"/>
        <v>92.25</v>
      </c>
      <c r="G148" s="1">
        <v>0.5</v>
      </c>
      <c r="H148" s="1">
        <v>0.1</v>
      </c>
      <c r="I148" s="1">
        <v>0.15</v>
      </c>
      <c r="J148" s="1">
        <v>6</v>
      </c>
      <c r="K148" s="1">
        <v>1</v>
      </c>
      <c r="L148" s="1">
        <v>0</v>
      </c>
      <c r="M148" s="1" t="s">
        <v>55</v>
      </c>
      <c r="N148" s="6">
        <f t="shared" si="7"/>
        <v>2</v>
      </c>
      <c r="O148" s="1">
        <v>979.85</v>
      </c>
      <c r="P148" s="1">
        <v>4</v>
      </c>
      <c r="Q148" s="1">
        <v>50</v>
      </c>
      <c r="R148" s="1">
        <v>549.85</v>
      </c>
      <c r="S148" s="1">
        <v>0.083</v>
      </c>
      <c r="T148" s="1">
        <v>169</v>
      </c>
      <c r="U148" s="1" t="s">
        <v>52</v>
      </c>
      <c r="V148" s="1" t="s">
        <v>52</v>
      </c>
      <c r="W148" s="1">
        <v>44</v>
      </c>
      <c r="X148" s="1" t="e">
        <f>IF(OR(T148="",W148=""),"",((T148-AVERAGE($T$2:$T$1139))/_xlfn.STDEV.S($T$2:$T$1139))-#REF!*((AVERAGE($W$2:$W$1139)-W148)/_xlfn.STDEV.S($W$2:$W$1139)))</f>
        <v>#REF!</v>
      </c>
      <c r="Y148" s="1">
        <f t="shared" si="8"/>
        <v>0.896148516387512</v>
      </c>
    </row>
    <row r="149" hidden="1" spans="1:25">
      <c r="A149" s="1">
        <v>866</v>
      </c>
      <c r="B149" s="1" t="s">
        <v>99</v>
      </c>
      <c r="C149" s="1" t="str">
        <f>_xlfn.XLOOKUP(A149,All!$A:$A,All!$C:$C,"")</f>
        <v>Cu-Al-Cr-Mg-Ni-Si</v>
      </c>
      <c r="D149" s="1">
        <v>2</v>
      </c>
      <c r="E149" s="1" t="s">
        <v>1344</v>
      </c>
      <c r="F149" s="1">
        <f t="shared" si="6"/>
        <v>92.25</v>
      </c>
      <c r="G149" s="1">
        <v>0.5</v>
      </c>
      <c r="H149" s="1">
        <v>0.1</v>
      </c>
      <c r="I149" s="1">
        <v>0.15</v>
      </c>
      <c r="J149" s="1">
        <v>6</v>
      </c>
      <c r="K149" s="1">
        <v>1</v>
      </c>
      <c r="L149" s="1">
        <v>0</v>
      </c>
      <c r="M149" s="1" t="s">
        <v>55</v>
      </c>
      <c r="N149" s="6">
        <f t="shared" si="7"/>
        <v>2</v>
      </c>
      <c r="O149" s="1">
        <v>979.85</v>
      </c>
      <c r="P149" s="1">
        <v>4</v>
      </c>
      <c r="Q149" s="1">
        <v>50</v>
      </c>
      <c r="R149" s="1">
        <v>399.85</v>
      </c>
      <c r="S149" s="1">
        <v>0.25</v>
      </c>
      <c r="T149" s="1">
        <v>251</v>
      </c>
      <c r="U149" s="1" t="s">
        <v>52</v>
      </c>
      <c r="V149" s="1" t="s">
        <v>52</v>
      </c>
      <c r="W149" s="1">
        <v>44</v>
      </c>
      <c r="X149" s="1" t="e">
        <f>IF(OR(T149="",W149=""),"",((T149-AVERAGE($T$2:$T$1139))/_xlfn.STDEV.S($T$2:$T$1139))-#REF!*((AVERAGE($W$2:$W$1139)-W149)/_xlfn.STDEV.S($W$2:$W$1139)))</f>
        <v>#REF!</v>
      </c>
      <c r="Y149" s="1">
        <f t="shared" si="8"/>
        <v>0.729031856490157</v>
      </c>
    </row>
    <row r="150" hidden="1" spans="1:25">
      <c r="A150" s="1">
        <v>1187</v>
      </c>
      <c r="B150" s="1" t="s">
        <v>99</v>
      </c>
      <c r="C150" s="1" t="str">
        <f>_xlfn.XLOOKUP(A150,All!$A:$A,All!$C:$C,"")</f>
        <v>Cu-Al-Cr-Mg-Ni-Si</v>
      </c>
      <c r="D150" s="1">
        <v>2</v>
      </c>
      <c r="E150" s="1" t="s">
        <v>1344</v>
      </c>
      <c r="F150" s="1">
        <f t="shared" si="6"/>
        <v>92.25</v>
      </c>
      <c r="G150" s="1">
        <v>0.5</v>
      </c>
      <c r="H150" s="1">
        <v>0.1</v>
      </c>
      <c r="I150" s="1">
        <v>0.15</v>
      </c>
      <c r="J150" s="1">
        <v>6</v>
      </c>
      <c r="K150" s="1">
        <v>1</v>
      </c>
      <c r="L150" s="1">
        <v>0</v>
      </c>
      <c r="M150" s="1" t="s">
        <v>55</v>
      </c>
      <c r="N150" s="6">
        <f t="shared" si="7"/>
        <v>2</v>
      </c>
      <c r="O150" s="1">
        <v>979.85</v>
      </c>
      <c r="P150" s="1">
        <v>4</v>
      </c>
      <c r="Q150" s="1">
        <v>50</v>
      </c>
      <c r="R150" s="1">
        <v>499.85</v>
      </c>
      <c r="S150" s="1">
        <v>8</v>
      </c>
      <c r="T150" s="1">
        <v>171</v>
      </c>
      <c r="U150" s="1" t="s">
        <v>52</v>
      </c>
      <c r="V150" s="1" t="s">
        <v>52</v>
      </c>
      <c r="W150" s="1">
        <v>43</v>
      </c>
      <c r="X150" s="1" t="e">
        <f>IF(OR(T150="",W150=""),"",((T150-AVERAGE($T$2:$T$1139))/_xlfn.STDEV.S($T$2:$T$1139))-#REF!*((AVERAGE($W$2:$W$1139)-W150)/_xlfn.STDEV.S($W$2:$W$1139)))</f>
        <v>#REF!</v>
      </c>
      <c r="Y150" s="1">
        <f t="shared" si="8"/>
        <v>0.900060352488373</v>
      </c>
    </row>
    <row r="151" hidden="1" spans="1:25">
      <c r="A151" s="1">
        <v>825</v>
      </c>
      <c r="B151" s="1" t="s">
        <v>99</v>
      </c>
      <c r="C151" s="1" t="str">
        <f>_xlfn.XLOOKUP(A151,All!$A:$A,All!$C:$C,"")</f>
        <v>Cu-Al-Cr-Mg-Ni-Si</v>
      </c>
      <c r="D151" s="1">
        <v>2</v>
      </c>
      <c r="E151" s="1" t="s">
        <v>1344</v>
      </c>
      <c r="F151" s="1">
        <f t="shared" si="6"/>
        <v>92.25</v>
      </c>
      <c r="G151" s="1">
        <v>0.5</v>
      </c>
      <c r="H151" s="1">
        <v>0.1</v>
      </c>
      <c r="I151" s="1">
        <v>0.15</v>
      </c>
      <c r="J151" s="1">
        <v>6</v>
      </c>
      <c r="K151" s="1">
        <v>1</v>
      </c>
      <c r="L151" s="1">
        <v>0</v>
      </c>
      <c r="M151" s="1" t="s">
        <v>55</v>
      </c>
      <c r="N151" s="6">
        <f t="shared" si="7"/>
        <v>2</v>
      </c>
      <c r="O151" s="1">
        <v>979.85</v>
      </c>
      <c r="P151" s="1">
        <v>4</v>
      </c>
      <c r="Q151" s="1">
        <v>50</v>
      </c>
      <c r="R151" s="1">
        <v>499.85</v>
      </c>
      <c r="S151" s="1">
        <v>0.083</v>
      </c>
      <c r="T151" s="1">
        <v>216</v>
      </c>
      <c r="U151" s="1" t="s">
        <v>52</v>
      </c>
      <c r="V151" s="1" t="s">
        <v>52</v>
      </c>
      <c r="W151" s="1">
        <v>43</v>
      </c>
      <c r="X151" s="1" t="e">
        <f>IF(OR(T151="",W151=""),"",((T151-AVERAGE($T$2:$T$1139))/_xlfn.STDEV.S($T$2:$T$1139))-#REF!*((AVERAGE($W$2:$W$1139)-W151)/_xlfn.STDEV.S($W$2:$W$1139)))</f>
        <v>#REF!</v>
      </c>
      <c r="Y151" s="1">
        <f t="shared" si="8"/>
        <v>0.804418862461367</v>
      </c>
    </row>
    <row r="152" hidden="1" spans="1:25">
      <c r="A152" s="1">
        <v>1026</v>
      </c>
      <c r="B152" s="1" t="s">
        <v>99</v>
      </c>
      <c r="C152" s="1" t="str">
        <f>_xlfn.XLOOKUP(A152,All!$A:$A,All!$C:$C,"")</f>
        <v>Cu-Al-Cr-Mg-Ni-Si</v>
      </c>
      <c r="D152" s="1">
        <v>2</v>
      </c>
      <c r="E152" s="1" t="s">
        <v>1344</v>
      </c>
      <c r="F152" s="1">
        <f t="shared" si="6"/>
        <v>92.25</v>
      </c>
      <c r="G152" s="1">
        <v>0.5</v>
      </c>
      <c r="H152" s="1">
        <v>0.1</v>
      </c>
      <c r="I152" s="1">
        <v>0.15</v>
      </c>
      <c r="J152" s="1">
        <v>6</v>
      </c>
      <c r="K152" s="1">
        <v>1</v>
      </c>
      <c r="L152" s="1">
        <v>0</v>
      </c>
      <c r="M152" s="1" t="s">
        <v>54</v>
      </c>
      <c r="N152" s="6">
        <f t="shared" si="7"/>
        <v>0</v>
      </c>
      <c r="O152" s="1">
        <v>979.85</v>
      </c>
      <c r="P152" s="1">
        <v>4</v>
      </c>
      <c r="Q152" s="1">
        <v>0</v>
      </c>
      <c r="R152" s="1">
        <v>449.85</v>
      </c>
      <c r="S152" s="1">
        <v>2</v>
      </c>
      <c r="T152" s="1">
        <v>236</v>
      </c>
      <c r="U152" s="1" t="s">
        <v>52</v>
      </c>
      <c r="V152" s="1" t="s">
        <v>52</v>
      </c>
      <c r="W152" s="1">
        <v>43</v>
      </c>
      <c r="X152" s="1" t="e">
        <f>IF(OR(T152="",W152=""),"",((T152-AVERAGE($T$2:$T$1139))/_xlfn.STDEV.S($T$2:$T$1139))-#REF!*((AVERAGE($W$2:$W$1139)-W152)/_xlfn.STDEV.S($W$2:$W$1139)))</f>
        <v>#REF!</v>
      </c>
      <c r="Y152" s="1">
        <f t="shared" si="8"/>
        <v>0.766073853156941</v>
      </c>
    </row>
    <row r="153" hidden="1" spans="1:25">
      <c r="A153" s="1">
        <v>828</v>
      </c>
      <c r="B153" s="1" t="s">
        <v>99</v>
      </c>
      <c r="C153" s="1" t="str">
        <f>_xlfn.XLOOKUP(A153,All!$A:$A,All!$C:$C,"")</f>
        <v>Cu-Al-Cr-Mg-Ni-Si</v>
      </c>
      <c r="D153" s="1">
        <v>2</v>
      </c>
      <c r="E153" s="1" t="s">
        <v>1344</v>
      </c>
      <c r="F153" s="1">
        <f t="shared" si="6"/>
        <v>92.25</v>
      </c>
      <c r="G153" s="1">
        <v>0.5</v>
      </c>
      <c r="H153" s="1">
        <v>0.1</v>
      </c>
      <c r="I153" s="1">
        <v>0.15</v>
      </c>
      <c r="J153" s="1">
        <v>6</v>
      </c>
      <c r="K153" s="1">
        <v>1</v>
      </c>
      <c r="L153" s="1">
        <v>0</v>
      </c>
      <c r="M153" s="1" t="s">
        <v>55</v>
      </c>
      <c r="N153" s="6">
        <f t="shared" si="7"/>
        <v>2</v>
      </c>
      <c r="O153" s="1">
        <v>979.85</v>
      </c>
      <c r="P153" s="1">
        <v>4</v>
      </c>
      <c r="Q153" s="1">
        <v>50</v>
      </c>
      <c r="R153" s="1">
        <v>449.85</v>
      </c>
      <c r="S153" s="1">
        <v>0.083</v>
      </c>
      <c r="T153" s="1">
        <v>240</v>
      </c>
      <c r="U153" s="1" t="s">
        <v>52</v>
      </c>
      <c r="V153" s="1" t="s">
        <v>52</v>
      </c>
      <c r="W153" s="1">
        <v>43</v>
      </c>
      <c r="X153" s="1" t="e">
        <f>IF(OR(T153="",W153=""),"",((T153-AVERAGE($T$2:$T$1139))/_xlfn.STDEV.S($T$2:$T$1139))-#REF!*((AVERAGE($W$2:$W$1139)-W153)/_xlfn.STDEV.S($W$2:$W$1139)))</f>
        <v>#REF!</v>
      </c>
      <c r="Y153" s="1">
        <f t="shared" si="8"/>
        <v>0.758767649085695</v>
      </c>
    </row>
    <row r="154" spans="1:25">
      <c r="A154" s="1">
        <v>807</v>
      </c>
      <c r="B154" s="1" t="s">
        <v>97</v>
      </c>
      <c r="C154" s="1" t="str">
        <f>_xlfn.XLOOKUP(A154,All!$A:$A,All!$C:$C,"")</f>
        <v>Cu-Al-Cr-Mg-Ni-Si</v>
      </c>
      <c r="D154" s="1">
        <v>2</v>
      </c>
      <c r="E154" s="1" t="s">
        <v>1344</v>
      </c>
      <c r="F154" s="1">
        <f t="shared" si="6"/>
        <v>92.27</v>
      </c>
      <c r="G154" s="1">
        <v>0.49</v>
      </c>
      <c r="H154" s="1">
        <v>0.11</v>
      </c>
      <c r="I154" s="1">
        <v>0.12</v>
      </c>
      <c r="J154" s="1">
        <v>5.98</v>
      </c>
      <c r="K154" s="1">
        <v>1.03</v>
      </c>
      <c r="L154" s="1">
        <v>0</v>
      </c>
      <c r="M154" s="1" t="s">
        <v>50</v>
      </c>
      <c r="N154" s="6">
        <f t="shared" si="7"/>
        <v>1</v>
      </c>
      <c r="O154" s="1">
        <v>969.85</v>
      </c>
      <c r="P154" s="1">
        <v>6</v>
      </c>
      <c r="Q154" s="1">
        <v>50</v>
      </c>
      <c r="R154" s="1">
        <v>699.85</v>
      </c>
      <c r="S154" s="1">
        <v>20</v>
      </c>
      <c r="T154" s="1">
        <v>100</v>
      </c>
      <c r="U154" s="1" t="s">
        <v>52</v>
      </c>
      <c r="V154" s="1" t="s">
        <v>52</v>
      </c>
      <c r="W154" s="1">
        <v>42</v>
      </c>
      <c r="X154" s="1" t="e">
        <f>IF(OR(T154="",W154=""),"",((T154-AVERAGE($T$2:$T$1139))/_xlfn.STDEV.S($T$2:$T$1139))-#REF!*((AVERAGE($W$2:$W$1139)-W154)/_xlfn.STDEV.S($W$2:$W$1139)))</f>
        <v>#REF!</v>
      </c>
      <c r="Y154" s="1">
        <f t="shared" si="8"/>
        <v>1.07716357459863</v>
      </c>
    </row>
    <row r="155" hidden="1" spans="1:25">
      <c r="A155" s="1">
        <v>1191</v>
      </c>
      <c r="B155" s="1" t="s">
        <v>99</v>
      </c>
      <c r="C155" s="1" t="str">
        <f>_xlfn.XLOOKUP(A155,All!$A:$A,All!$C:$C,"")</f>
        <v>Cu-Al-Cr-Mg-Ni-Si</v>
      </c>
      <c r="D155" s="1">
        <v>2</v>
      </c>
      <c r="E155" s="1" t="s">
        <v>1344</v>
      </c>
      <c r="F155" s="1">
        <f t="shared" si="6"/>
        <v>92.25</v>
      </c>
      <c r="G155" s="1">
        <v>0.5</v>
      </c>
      <c r="H155" s="1">
        <v>0.1</v>
      </c>
      <c r="I155" s="1">
        <v>0.15</v>
      </c>
      <c r="J155" s="1">
        <v>6</v>
      </c>
      <c r="K155" s="1">
        <v>1</v>
      </c>
      <c r="L155" s="1">
        <v>0</v>
      </c>
      <c r="M155" s="1" t="s">
        <v>55</v>
      </c>
      <c r="N155" s="6">
        <f t="shared" si="7"/>
        <v>2</v>
      </c>
      <c r="O155" s="1">
        <v>979.85</v>
      </c>
      <c r="P155" s="1">
        <v>4</v>
      </c>
      <c r="Q155" s="1">
        <v>50</v>
      </c>
      <c r="R155" s="1">
        <v>499.85</v>
      </c>
      <c r="S155" s="1">
        <v>8</v>
      </c>
      <c r="T155" s="1">
        <v>164</v>
      </c>
      <c r="U155" s="1" t="s">
        <v>52</v>
      </c>
      <c r="V155" s="1" t="s">
        <v>52</v>
      </c>
      <c r="W155" s="1">
        <v>42</v>
      </c>
      <c r="X155" s="1" t="e">
        <f>IF(OR(T155="",W155=""),"",((T155-AVERAGE($T$2:$T$1139))/_xlfn.STDEV.S($T$2:$T$1139))-#REF!*((AVERAGE($W$2:$W$1139)-W155)/_xlfn.STDEV.S($W$2:$W$1139)))</f>
        <v>#REF!</v>
      </c>
      <c r="Y155" s="1">
        <f t="shared" si="8"/>
        <v>0.924316467912413</v>
      </c>
    </row>
    <row r="156" hidden="1" spans="1:25">
      <c r="A156" s="1">
        <v>1163</v>
      </c>
      <c r="B156" s="1" t="s">
        <v>99</v>
      </c>
      <c r="C156" s="1" t="str">
        <f>_xlfn.XLOOKUP(A156,All!$A:$A,All!$C:$C,"")</f>
        <v>Cu-Al-Cr-Mg-Ni-Si</v>
      </c>
      <c r="D156" s="1">
        <v>2</v>
      </c>
      <c r="E156" s="1" t="s">
        <v>1344</v>
      </c>
      <c r="F156" s="1">
        <f t="shared" si="6"/>
        <v>92.25</v>
      </c>
      <c r="G156" s="1">
        <v>0.5</v>
      </c>
      <c r="H156" s="1">
        <v>0.1</v>
      </c>
      <c r="I156" s="1">
        <v>0.15</v>
      </c>
      <c r="J156" s="1">
        <v>6</v>
      </c>
      <c r="K156" s="1">
        <v>1</v>
      </c>
      <c r="L156" s="1">
        <v>0</v>
      </c>
      <c r="M156" s="1" t="s">
        <v>55</v>
      </c>
      <c r="N156" s="6">
        <f t="shared" si="7"/>
        <v>2</v>
      </c>
      <c r="O156" s="1">
        <v>979.85</v>
      </c>
      <c r="P156" s="1">
        <v>4</v>
      </c>
      <c r="Q156" s="1">
        <v>50</v>
      </c>
      <c r="R156" s="1">
        <v>499.85</v>
      </c>
      <c r="S156" s="1">
        <v>6</v>
      </c>
      <c r="T156" s="1">
        <v>184</v>
      </c>
      <c r="U156" s="1" t="s">
        <v>52</v>
      </c>
      <c r="V156" s="1" t="s">
        <v>52</v>
      </c>
      <c r="W156" s="1">
        <v>42</v>
      </c>
      <c r="X156" s="1" t="e">
        <f>IF(OR(T156="",W156=""),"",((T156-AVERAGE($T$2:$T$1139))/_xlfn.STDEV.S($T$2:$T$1139))-#REF!*((AVERAGE($W$2:$W$1139)-W156)/_xlfn.STDEV.S($W$2:$W$1139)))</f>
        <v>#REF!</v>
      </c>
      <c r="Y156" s="1">
        <f t="shared" si="8"/>
        <v>0.880095843518457</v>
      </c>
    </row>
    <row r="157" hidden="1" spans="1:25">
      <c r="A157" s="1">
        <v>826</v>
      </c>
      <c r="B157" s="1" t="s">
        <v>99</v>
      </c>
      <c r="C157" s="1" t="str">
        <f>_xlfn.XLOOKUP(A157,All!$A:$A,All!$C:$C,"")</f>
        <v>Cu-Al-Cr-Mg-Ni-Si</v>
      </c>
      <c r="D157" s="1">
        <v>2</v>
      </c>
      <c r="E157" s="1" t="s">
        <v>1344</v>
      </c>
      <c r="F157" s="1">
        <f t="shared" si="6"/>
        <v>92.25</v>
      </c>
      <c r="G157" s="1">
        <v>0.5</v>
      </c>
      <c r="H157" s="1">
        <v>0.1</v>
      </c>
      <c r="I157" s="1">
        <v>0.15</v>
      </c>
      <c r="J157" s="1">
        <v>6</v>
      </c>
      <c r="K157" s="1">
        <v>1</v>
      </c>
      <c r="L157" s="1">
        <v>0</v>
      </c>
      <c r="M157" s="1" t="s">
        <v>55</v>
      </c>
      <c r="N157" s="6">
        <f t="shared" si="7"/>
        <v>2</v>
      </c>
      <c r="O157" s="1">
        <v>979.85</v>
      </c>
      <c r="P157" s="1">
        <v>4</v>
      </c>
      <c r="Q157" s="1">
        <v>50</v>
      </c>
      <c r="R157" s="1">
        <v>549.85</v>
      </c>
      <c r="S157" s="1">
        <v>0.083</v>
      </c>
      <c r="T157" s="1">
        <v>191</v>
      </c>
      <c r="U157" s="1" t="s">
        <v>52</v>
      </c>
      <c r="V157" s="1" t="s">
        <v>52</v>
      </c>
      <c r="W157" s="1">
        <v>42</v>
      </c>
      <c r="X157" s="1" t="e">
        <f>IF(OR(T157="",W157=""),"",((T157-AVERAGE($T$2:$T$1139))/_xlfn.STDEV.S($T$2:$T$1139))-#REF!*((AVERAGE($W$2:$W$1139)-W157)/_xlfn.STDEV.S($W$2:$W$1139)))</f>
        <v>#REF!</v>
      </c>
      <c r="Y157" s="1">
        <f t="shared" si="8"/>
        <v>0.86511259293188</v>
      </c>
    </row>
    <row r="158" hidden="1" spans="1:25">
      <c r="A158" s="1">
        <v>1159</v>
      </c>
      <c r="B158" s="1" t="s">
        <v>99</v>
      </c>
      <c r="C158" s="1" t="str">
        <f>_xlfn.XLOOKUP(A158,All!$A:$A,All!$C:$C,"")</f>
        <v>Cu-Al-Cr-Mg-Ni-Si</v>
      </c>
      <c r="D158" s="1">
        <v>2</v>
      </c>
      <c r="E158" s="1" t="s">
        <v>1344</v>
      </c>
      <c r="F158" s="1">
        <f t="shared" si="6"/>
        <v>92.25</v>
      </c>
      <c r="G158" s="1">
        <v>0.5</v>
      </c>
      <c r="H158" s="1">
        <v>0.1</v>
      </c>
      <c r="I158" s="1">
        <v>0.15</v>
      </c>
      <c r="J158" s="1">
        <v>6</v>
      </c>
      <c r="K158" s="1">
        <v>1</v>
      </c>
      <c r="L158" s="1">
        <v>0</v>
      </c>
      <c r="M158" s="1" t="s">
        <v>55</v>
      </c>
      <c r="N158" s="6">
        <f t="shared" si="7"/>
        <v>2</v>
      </c>
      <c r="O158" s="1">
        <v>979.85</v>
      </c>
      <c r="P158" s="1">
        <v>4</v>
      </c>
      <c r="Q158" s="1">
        <v>50</v>
      </c>
      <c r="R158" s="1">
        <v>499.85</v>
      </c>
      <c r="S158" s="1">
        <v>6</v>
      </c>
      <c r="T158" s="1">
        <v>196</v>
      </c>
      <c r="U158" s="1" t="s">
        <v>52</v>
      </c>
      <c r="V158" s="1" t="s">
        <v>52</v>
      </c>
      <c r="W158" s="1">
        <v>42</v>
      </c>
      <c r="X158" s="1" t="e">
        <f>IF(OR(T158="",W158=""),"",((T158-AVERAGE($T$2:$T$1139))/_xlfn.STDEV.S($T$2:$T$1139))-#REF!*((AVERAGE($W$2:$W$1139)-W158)/_xlfn.STDEV.S($W$2:$W$1139)))</f>
        <v>#REF!</v>
      </c>
      <c r="Y158" s="1">
        <f t="shared" si="8"/>
        <v>0.854579770296881</v>
      </c>
    </row>
    <row r="159" hidden="1" spans="1:25">
      <c r="A159" s="1">
        <v>1138</v>
      </c>
      <c r="B159" s="1" t="s">
        <v>99</v>
      </c>
      <c r="C159" s="1" t="str">
        <f>_xlfn.XLOOKUP(A159,All!$A:$A,All!$C:$C,"")</f>
        <v>Cu-Al-Cr-Mg-Ni-Si</v>
      </c>
      <c r="D159" s="1">
        <v>2</v>
      </c>
      <c r="E159" s="1" t="s">
        <v>1344</v>
      </c>
      <c r="F159" s="1">
        <f t="shared" si="6"/>
        <v>92.25</v>
      </c>
      <c r="G159" s="1">
        <v>0.5</v>
      </c>
      <c r="H159" s="1">
        <v>0.1</v>
      </c>
      <c r="I159" s="1">
        <v>0.15</v>
      </c>
      <c r="J159" s="1">
        <v>6</v>
      </c>
      <c r="K159" s="1">
        <v>1</v>
      </c>
      <c r="L159" s="1">
        <v>0</v>
      </c>
      <c r="M159" s="1" t="s">
        <v>54</v>
      </c>
      <c r="N159" s="6">
        <f t="shared" si="7"/>
        <v>0</v>
      </c>
      <c r="O159" s="1">
        <v>979.85</v>
      </c>
      <c r="P159" s="1">
        <v>4</v>
      </c>
      <c r="Q159" s="1">
        <v>0</v>
      </c>
      <c r="R159" s="1">
        <v>399.85</v>
      </c>
      <c r="S159" s="1">
        <v>6</v>
      </c>
      <c r="T159" s="1">
        <v>231</v>
      </c>
      <c r="U159" s="1" t="s">
        <v>52</v>
      </c>
      <c r="V159" s="1" t="s">
        <v>52</v>
      </c>
      <c r="W159" s="1">
        <v>42</v>
      </c>
      <c r="X159" s="1" t="e">
        <f>IF(OR(T159="",W159=""),"",((T159-AVERAGE($T$2:$T$1139))/_xlfn.STDEV.S($T$2:$T$1139))-#REF!*((AVERAGE($W$2:$W$1139)-W159)/_xlfn.STDEV.S($W$2:$W$1139)))</f>
        <v>#REF!</v>
      </c>
      <c r="Y159" s="1">
        <f t="shared" si="8"/>
        <v>0.785294421397043</v>
      </c>
    </row>
    <row r="160" hidden="1" spans="1:25">
      <c r="A160" s="1">
        <v>962</v>
      </c>
      <c r="B160" s="1" t="s">
        <v>99</v>
      </c>
      <c r="C160" s="1" t="str">
        <f>_xlfn.XLOOKUP(A160,All!$A:$A,All!$C:$C,"")</f>
        <v>Cu-Al-Cr-Mg-Ni-Si</v>
      </c>
      <c r="D160" s="1">
        <v>2</v>
      </c>
      <c r="E160" s="1" t="s">
        <v>1344</v>
      </c>
      <c r="F160" s="1">
        <f t="shared" si="6"/>
        <v>92.25</v>
      </c>
      <c r="G160" s="1">
        <v>0.5</v>
      </c>
      <c r="H160" s="1">
        <v>0.1</v>
      </c>
      <c r="I160" s="1">
        <v>0.15</v>
      </c>
      <c r="J160" s="1">
        <v>6</v>
      </c>
      <c r="K160" s="1">
        <v>1</v>
      </c>
      <c r="L160" s="1">
        <v>0</v>
      </c>
      <c r="M160" s="1" t="s">
        <v>55</v>
      </c>
      <c r="N160" s="6">
        <f t="shared" si="7"/>
        <v>2</v>
      </c>
      <c r="O160" s="1">
        <v>979.85</v>
      </c>
      <c r="P160" s="1">
        <v>4</v>
      </c>
      <c r="Q160" s="1">
        <v>50</v>
      </c>
      <c r="R160" s="1">
        <v>399.85</v>
      </c>
      <c r="S160" s="1">
        <v>1</v>
      </c>
      <c r="T160" s="1">
        <v>243</v>
      </c>
      <c r="U160" s="1" t="s">
        <v>52</v>
      </c>
      <c r="V160" s="1" t="s">
        <v>52</v>
      </c>
      <c r="W160" s="1">
        <v>42</v>
      </c>
      <c r="X160" s="1" t="e">
        <f>IF(OR(T160="",W160=""),"",((T160-AVERAGE($T$2:$T$1139))/_xlfn.STDEV.S($T$2:$T$1139))-#REF!*((AVERAGE($W$2:$W$1139)-W160)/_xlfn.STDEV.S($W$2:$W$1139)))</f>
        <v>#REF!</v>
      </c>
      <c r="Y160" s="1">
        <f t="shared" si="8"/>
        <v>0.763569965105048</v>
      </c>
    </row>
    <row r="161" hidden="1" spans="1:25">
      <c r="A161" s="1">
        <v>990</v>
      </c>
      <c r="B161" s="1" t="s">
        <v>99</v>
      </c>
      <c r="C161" s="1" t="str">
        <f>_xlfn.XLOOKUP(A161,All!$A:$A,All!$C:$C,"")</f>
        <v>Cu-Al-Cr-Mg-Ni-Si</v>
      </c>
      <c r="D161" s="1">
        <v>2</v>
      </c>
      <c r="E161" s="1" t="s">
        <v>1344</v>
      </c>
      <c r="F161" s="1">
        <f t="shared" si="6"/>
        <v>92.25</v>
      </c>
      <c r="G161" s="1">
        <v>0.5</v>
      </c>
      <c r="H161" s="1">
        <v>0.1</v>
      </c>
      <c r="I161" s="1">
        <v>0.15</v>
      </c>
      <c r="J161" s="1">
        <v>6</v>
      </c>
      <c r="K161" s="1">
        <v>1</v>
      </c>
      <c r="L161" s="1">
        <v>0</v>
      </c>
      <c r="M161" s="1" t="s">
        <v>54</v>
      </c>
      <c r="N161" s="6">
        <f t="shared" si="7"/>
        <v>0</v>
      </c>
      <c r="O161" s="1">
        <v>979.85</v>
      </c>
      <c r="P161" s="1">
        <v>4</v>
      </c>
      <c r="Q161" s="1">
        <v>0</v>
      </c>
      <c r="R161" s="1">
        <v>449.85</v>
      </c>
      <c r="S161" s="1">
        <v>1.5</v>
      </c>
      <c r="T161" s="1">
        <v>244</v>
      </c>
      <c r="U161" s="1" t="s">
        <v>52</v>
      </c>
      <c r="V161" s="1" t="s">
        <v>52</v>
      </c>
      <c r="W161" s="1">
        <v>42</v>
      </c>
      <c r="X161" s="1" t="e">
        <f>IF(OR(T161="",W161=""),"",((T161-AVERAGE($T$2:$T$1139))/_xlfn.STDEV.S($T$2:$T$1139))-#REF!*((AVERAGE($W$2:$W$1139)-W161)/_xlfn.STDEV.S($W$2:$W$1139)))</f>
        <v>#REF!</v>
      </c>
      <c r="Y161" s="1">
        <f t="shared" si="8"/>
        <v>0.761811915695933</v>
      </c>
    </row>
    <row r="162" spans="1:25">
      <c r="A162" s="1">
        <v>808</v>
      </c>
      <c r="B162" s="1" t="s">
        <v>97</v>
      </c>
      <c r="C162" s="1" t="str">
        <f>_xlfn.XLOOKUP(A162,All!$A:$A,All!$C:$C,"")</f>
        <v>Cu-Al-Cr-Mg-Ni-Si</v>
      </c>
      <c r="D162" s="1">
        <v>2</v>
      </c>
      <c r="E162" s="1" t="s">
        <v>1344</v>
      </c>
      <c r="F162" s="1">
        <f t="shared" si="6"/>
        <v>92.27</v>
      </c>
      <c r="G162" s="1">
        <v>0.49</v>
      </c>
      <c r="H162" s="1">
        <v>0.11</v>
      </c>
      <c r="I162" s="1">
        <v>0.12</v>
      </c>
      <c r="J162" s="1">
        <v>5.98</v>
      </c>
      <c r="K162" s="1">
        <v>1.03</v>
      </c>
      <c r="L162" s="1">
        <v>0</v>
      </c>
      <c r="M162" s="1" t="s">
        <v>50</v>
      </c>
      <c r="N162" s="6">
        <f t="shared" si="7"/>
        <v>1</v>
      </c>
      <c r="O162" s="1">
        <v>969.85</v>
      </c>
      <c r="P162" s="1">
        <v>6</v>
      </c>
      <c r="Q162" s="1">
        <v>50</v>
      </c>
      <c r="R162" s="1">
        <v>749.85</v>
      </c>
      <c r="S162" s="1">
        <v>20</v>
      </c>
      <c r="T162" s="1">
        <v>91</v>
      </c>
      <c r="U162" s="1" t="s">
        <v>52</v>
      </c>
      <c r="V162" s="1" t="s">
        <v>52</v>
      </c>
      <c r="W162" s="1">
        <v>42</v>
      </c>
      <c r="X162" s="1" t="e">
        <f>IF(OR(T162="",W162=""),"",((T162-AVERAGE($T$2:$T$1139))/_xlfn.STDEV.S($T$2:$T$1139))-#REF!*((AVERAGE($W$2:$W$1139)-W162)/_xlfn.STDEV.S($W$2:$W$1139)))</f>
        <v>#REF!</v>
      </c>
      <c r="Y162" s="1">
        <f t="shared" si="8"/>
        <v>1.099765176777</v>
      </c>
    </row>
    <row r="163" spans="1:25">
      <c r="A163" s="1">
        <v>749</v>
      </c>
      <c r="B163" s="1" t="s">
        <v>97</v>
      </c>
      <c r="C163" s="1" t="str">
        <f>_xlfn.XLOOKUP(A163,All!$A:$A,All!$C:$C,"")</f>
        <v>Cu-Al-Cr-Mg-Ni-Si</v>
      </c>
      <c r="D163" s="1">
        <v>2</v>
      </c>
      <c r="E163" s="1" t="s">
        <v>1344</v>
      </c>
      <c r="F163" s="1">
        <f t="shared" si="6"/>
        <v>92.27</v>
      </c>
      <c r="G163" s="1">
        <v>0.49</v>
      </c>
      <c r="H163" s="1">
        <v>0.11</v>
      </c>
      <c r="I163" s="1">
        <v>0.12</v>
      </c>
      <c r="J163" s="1">
        <v>5.98</v>
      </c>
      <c r="K163" s="1">
        <v>1.03</v>
      </c>
      <c r="L163" s="1">
        <v>0</v>
      </c>
      <c r="M163" s="1" t="s">
        <v>50</v>
      </c>
      <c r="N163" s="6">
        <f t="shared" si="7"/>
        <v>1</v>
      </c>
      <c r="O163" s="1">
        <v>969.85</v>
      </c>
      <c r="P163" s="1">
        <v>6</v>
      </c>
      <c r="Q163" s="1">
        <v>50</v>
      </c>
      <c r="R163" s="1">
        <v>749.85</v>
      </c>
      <c r="S163" s="1">
        <v>12</v>
      </c>
      <c r="T163" s="1">
        <v>104</v>
      </c>
      <c r="U163" s="1" t="s">
        <v>52</v>
      </c>
      <c r="V163" s="1" t="s">
        <v>52</v>
      </c>
      <c r="W163" s="1">
        <v>41</v>
      </c>
      <c r="X163" s="1" t="e">
        <f>IF(OR(T163="",W163=""),"",((T163-AVERAGE($T$2:$T$1139))/_xlfn.STDEV.S($T$2:$T$1139))-#REF!*((AVERAGE($W$2:$W$1139)-W163)/_xlfn.STDEV.S($W$2:$W$1139)))</f>
        <v>#REF!</v>
      </c>
      <c r="Y163" s="1">
        <f t="shared" si="8"/>
        <v>1.0745623846132</v>
      </c>
    </row>
    <row r="164" spans="1:25">
      <c r="A164" s="1">
        <v>778</v>
      </c>
      <c r="B164" s="1" t="s">
        <v>97</v>
      </c>
      <c r="C164" s="1" t="str">
        <f>_xlfn.XLOOKUP(A164,All!$A:$A,All!$C:$C,"")</f>
        <v>Cu-Al-Cr-Mg-Ni-Si</v>
      </c>
      <c r="D164" s="1">
        <v>2</v>
      </c>
      <c r="E164" s="1" t="s">
        <v>1344</v>
      </c>
      <c r="F164" s="1">
        <f t="shared" si="6"/>
        <v>92.27</v>
      </c>
      <c r="G164" s="1">
        <v>0.49</v>
      </c>
      <c r="H164" s="1">
        <v>0.11</v>
      </c>
      <c r="I164" s="1">
        <v>0.12</v>
      </c>
      <c r="J164" s="1">
        <v>5.98</v>
      </c>
      <c r="K164" s="1">
        <v>1.03</v>
      </c>
      <c r="L164" s="1">
        <v>0</v>
      </c>
      <c r="M164" s="1" t="s">
        <v>50</v>
      </c>
      <c r="N164" s="6">
        <f t="shared" si="7"/>
        <v>1</v>
      </c>
      <c r="O164" s="1">
        <v>969.85</v>
      </c>
      <c r="P164" s="1">
        <v>6</v>
      </c>
      <c r="Q164" s="1">
        <v>50</v>
      </c>
      <c r="R164" s="1">
        <v>699.85</v>
      </c>
      <c r="S164" s="1">
        <v>16</v>
      </c>
      <c r="T164" s="1">
        <v>106</v>
      </c>
      <c r="U164" s="1" t="s">
        <v>52</v>
      </c>
      <c r="V164" s="1" t="s">
        <v>52</v>
      </c>
      <c r="W164" s="1">
        <v>41</v>
      </c>
      <c r="X164" s="1" t="e">
        <f>IF(OR(T164="",W164=""),"",((T164-AVERAGE($T$2:$T$1139))/_xlfn.STDEV.S($T$2:$T$1139))-#REF!*((AVERAGE($W$2:$W$1139)-W164)/_xlfn.STDEV.S($W$2:$W$1139)))</f>
        <v>#REF!</v>
      </c>
      <c r="Y164" s="1">
        <f t="shared" si="8"/>
        <v>1.0696298812969</v>
      </c>
    </row>
    <row r="165" spans="1:25">
      <c r="A165" s="1">
        <v>806</v>
      </c>
      <c r="B165" s="1" t="s">
        <v>97</v>
      </c>
      <c r="C165" s="1" t="str">
        <f>_xlfn.XLOOKUP(A165,All!$A:$A,All!$C:$C,"")</f>
        <v>Cu-Al-Cr-Mg-Ni-Si</v>
      </c>
      <c r="D165" s="1">
        <v>2</v>
      </c>
      <c r="E165" s="1" t="s">
        <v>1344</v>
      </c>
      <c r="F165" s="1">
        <f t="shared" si="6"/>
        <v>92.27</v>
      </c>
      <c r="G165" s="1">
        <v>0.49</v>
      </c>
      <c r="H165" s="1">
        <v>0.11</v>
      </c>
      <c r="I165" s="1">
        <v>0.12</v>
      </c>
      <c r="J165" s="1">
        <v>5.98</v>
      </c>
      <c r="K165" s="1">
        <v>1.03</v>
      </c>
      <c r="L165" s="1">
        <v>0</v>
      </c>
      <c r="M165" s="1" t="s">
        <v>50</v>
      </c>
      <c r="N165" s="6">
        <f t="shared" si="7"/>
        <v>1</v>
      </c>
      <c r="O165" s="1">
        <v>969.85</v>
      </c>
      <c r="P165" s="1">
        <v>6</v>
      </c>
      <c r="Q165" s="1">
        <v>50</v>
      </c>
      <c r="R165" s="1">
        <v>649.85</v>
      </c>
      <c r="S165" s="1">
        <v>20</v>
      </c>
      <c r="T165" s="1">
        <v>122</v>
      </c>
      <c r="U165" s="1" t="s">
        <v>52</v>
      </c>
      <c r="V165" s="1" t="s">
        <v>52</v>
      </c>
      <c r="W165" s="1">
        <v>41</v>
      </c>
      <c r="X165" s="1" t="e">
        <f>IF(OR(T165="",W165=""),"",((T165-AVERAGE($T$2:$T$1139))/_xlfn.STDEV.S($T$2:$T$1139))-#REF!*((AVERAGE($W$2:$W$1139)-W165)/_xlfn.STDEV.S($W$2:$W$1139)))</f>
        <v>#REF!</v>
      </c>
      <c r="Y165" s="1">
        <f t="shared" si="8"/>
        <v>1.03063481620061</v>
      </c>
    </row>
    <row r="166" spans="1:25">
      <c r="A166" s="1">
        <v>777</v>
      </c>
      <c r="B166" s="1" t="s">
        <v>97</v>
      </c>
      <c r="C166" s="1" t="str">
        <f>_xlfn.XLOOKUP(A166,All!$A:$A,All!$C:$C,"")</f>
        <v>Cu-Al-Cr-Mg-Ni-Si</v>
      </c>
      <c r="D166" s="1">
        <v>2</v>
      </c>
      <c r="E166" s="1" t="s">
        <v>1344</v>
      </c>
      <c r="F166" s="1">
        <f t="shared" si="6"/>
        <v>92.27</v>
      </c>
      <c r="G166" s="1">
        <v>0.49</v>
      </c>
      <c r="H166" s="1">
        <v>0.11</v>
      </c>
      <c r="I166" s="1">
        <v>0.12</v>
      </c>
      <c r="J166" s="1">
        <v>5.98</v>
      </c>
      <c r="K166" s="1">
        <v>1.03</v>
      </c>
      <c r="L166" s="1">
        <v>0</v>
      </c>
      <c r="M166" s="1" t="s">
        <v>50</v>
      </c>
      <c r="N166" s="6">
        <f t="shared" si="7"/>
        <v>1</v>
      </c>
      <c r="O166" s="1">
        <v>969.85</v>
      </c>
      <c r="P166" s="1">
        <v>6</v>
      </c>
      <c r="Q166" s="1">
        <v>50</v>
      </c>
      <c r="R166" s="1">
        <v>649.85</v>
      </c>
      <c r="S166" s="1">
        <v>16</v>
      </c>
      <c r="T166" s="1">
        <v>124</v>
      </c>
      <c r="U166" s="1" t="s">
        <v>52</v>
      </c>
      <c r="V166" s="1" t="s">
        <v>52</v>
      </c>
      <c r="W166" s="1">
        <v>41</v>
      </c>
      <c r="X166" s="1" t="e">
        <f>IF(OR(T166="",W166=""),"",((T166-AVERAGE($T$2:$T$1139))/_xlfn.STDEV.S($T$2:$T$1139))-#REF!*((AVERAGE($W$2:$W$1139)-W166)/_xlfn.STDEV.S($W$2:$W$1139)))</f>
        <v>#REF!</v>
      </c>
      <c r="Y166" s="1">
        <f t="shared" si="8"/>
        <v>1.02582131493631</v>
      </c>
    </row>
    <row r="167" spans="1:25">
      <c r="A167" s="1">
        <v>805</v>
      </c>
      <c r="B167" s="1" t="s">
        <v>97</v>
      </c>
      <c r="C167" s="1" t="str">
        <f>_xlfn.XLOOKUP(A167,All!$A:$A,All!$C:$C,"")</f>
        <v>Cu-Al-Cr-Mg-Ni-Si</v>
      </c>
      <c r="D167" s="1">
        <v>2</v>
      </c>
      <c r="E167" s="1" t="s">
        <v>1344</v>
      </c>
      <c r="F167" s="1">
        <f t="shared" si="6"/>
        <v>92.27</v>
      </c>
      <c r="G167" s="1">
        <v>0.49</v>
      </c>
      <c r="H167" s="1">
        <v>0.11</v>
      </c>
      <c r="I167" s="1">
        <v>0.12</v>
      </c>
      <c r="J167" s="1">
        <v>5.98</v>
      </c>
      <c r="K167" s="1">
        <v>1.03</v>
      </c>
      <c r="L167" s="1">
        <v>0</v>
      </c>
      <c r="M167" s="1" t="s">
        <v>50</v>
      </c>
      <c r="N167" s="6">
        <f t="shared" si="7"/>
        <v>1</v>
      </c>
      <c r="O167" s="1">
        <v>969.85</v>
      </c>
      <c r="P167" s="1">
        <v>6</v>
      </c>
      <c r="Q167" s="1">
        <v>50</v>
      </c>
      <c r="R167" s="1">
        <v>599.85</v>
      </c>
      <c r="S167" s="1">
        <v>20</v>
      </c>
      <c r="T167" s="1">
        <v>153</v>
      </c>
      <c r="U167" s="1" t="s">
        <v>52</v>
      </c>
      <c r="V167" s="1" t="s">
        <v>52</v>
      </c>
      <c r="W167" s="1">
        <v>41</v>
      </c>
      <c r="X167" s="1" t="e">
        <f>IF(OR(T167="",W167=""),"",((T167-AVERAGE($T$2:$T$1139))/_xlfn.STDEV.S($T$2:$T$1139))-#REF!*((AVERAGE($W$2:$W$1139)-W167)/_xlfn.STDEV.S($W$2:$W$1139)))</f>
        <v>#REF!</v>
      </c>
      <c r="Y167" s="1">
        <f t="shared" si="8"/>
        <v>0.957724668649905</v>
      </c>
    </row>
    <row r="168" spans="1:25">
      <c r="A168" s="1">
        <v>776</v>
      </c>
      <c r="B168" s="1" t="s">
        <v>97</v>
      </c>
      <c r="C168" s="1" t="str">
        <f>_xlfn.XLOOKUP(A168,All!$A:$A,All!$C:$C,"")</f>
        <v>Cu-Al-Cr-Mg-Ni-Si</v>
      </c>
      <c r="D168" s="1">
        <v>2</v>
      </c>
      <c r="E168" s="1" t="s">
        <v>1344</v>
      </c>
      <c r="F168" s="1">
        <f t="shared" si="6"/>
        <v>92.27</v>
      </c>
      <c r="G168" s="1">
        <v>0.49</v>
      </c>
      <c r="H168" s="1">
        <v>0.11</v>
      </c>
      <c r="I168" s="1">
        <v>0.12</v>
      </c>
      <c r="J168" s="1">
        <v>5.98</v>
      </c>
      <c r="K168" s="1">
        <v>1.03</v>
      </c>
      <c r="L168" s="1">
        <v>0</v>
      </c>
      <c r="M168" s="1" t="s">
        <v>50</v>
      </c>
      <c r="N168" s="6">
        <f t="shared" si="7"/>
        <v>1</v>
      </c>
      <c r="O168" s="1">
        <v>969.85</v>
      </c>
      <c r="P168" s="1">
        <v>6</v>
      </c>
      <c r="Q168" s="1">
        <v>50</v>
      </c>
      <c r="R168" s="1">
        <v>599.85</v>
      </c>
      <c r="S168" s="1">
        <v>16</v>
      </c>
      <c r="T168" s="1">
        <v>156</v>
      </c>
      <c r="U168" s="1" t="s">
        <v>52</v>
      </c>
      <c r="V168" s="1" t="s">
        <v>52</v>
      </c>
      <c r="W168" s="1">
        <v>41</v>
      </c>
      <c r="X168" s="1" t="e">
        <f>IF(OR(T168="",W168=""),"",((T168-AVERAGE($T$2:$T$1139))/_xlfn.STDEV.S($T$2:$T$1139))-#REF!*((AVERAGE($W$2:$W$1139)-W168)/_xlfn.STDEV.S($W$2:$W$1139)))</f>
        <v>#REF!</v>
      </c>
      <c r="Y168" s="1">
        <f t="shared" si="8"/>
        <v>0.950876857435849</v>
      </c>
    </row>
    <row r="169" hidden="1" spans="1:25">
      <c r="A169" s="1">
        <v>1135</v>
      </c>
      <c r="B169" s="1" t="s">
        <v>99</v>
      </c>
      <c r="C169" s="1" t="str">
        <f>_xlfn.XLOOKUP(A169,All!$A:$A,All!$C:$C,"")</f>
        <v>Cu-Al-Cr-Mg-Ni-Si</v>
      </c>
      <c r="D169" s="1">
        <v>2</v>
      </c>
      <c r="E169" s="1" t="s">
        <v>1344</v>
      </c>
      <c r="F169" s="1">
        <f t="shared" si="6"/>
        <v>92.25</v>
      </c>
      <c r="G169" s="1">
        <v>0.5</v>
      </c>
      <c r="H169" s="1">
        <v>0.1</v>
      </c>
      <c r="I169" s="1">
        <v>0.15</v>
      </c>
      <c r="J169" s="1">
        <v>6</v>
      </c>
      <c r="K169" s="1">
        <v>1</v>
      </c>
      <c r="L169" s="1">
        <v>0</v>
      </c>
      <c r="M169" s="1" t="s">
        <v>55</v>
      </c>
      <c r="N169" s="6">
        <f t="shared" si="7"/>
        <v>2</v>
      </c>
      <c r="O169" s="1">
        <v>979.85</v>
      </c>
      <c r="P169" s="1">
        <v>4</v>
      </c>
      <c r="Q169" s="1">
        <v>50</v>
      </c>
      <c r="R169" s="1">
        <v>499.85</v>
      </c>
      <c r="S169" s="1">
        <v>5</v>
      </c>
      <c r="T169" s="1">
        <v>193</v>
      </c>
      <c r="U169" s="1" t="s">
        <v>52</v>
      </c>
      <c r="V169" s="1" t="s">
        <v>52</v>
      </c>
      <c r="W169" s="1">
        <v>41</v>
      </c>
      <c r="X169" s="1" t="e">
        <f>IF(OR(T169="",W169=""),"",((T169-AVERAGE($T$2:$T$1139))/_xlfn.STDEV.S($T$2:$T$1139))-#REF!*((AVERAGE($W$2:$W$1139)-W169)/_xlfn.STDEV.S($W$2:$W$1139)))</f>
        <v>#REF!</v>
      </c>
      <c r="Y169" s="1">
        <f t="shared" si="8"/>
        <v>0.869999601044121</v>
      </c>
    </row>
    <row r="170" hidden="1" spans="1:25">
      <c r="A170" s="1">
        <v>1108</v>
      </c>
      <c r="B170" s="1" t="s">
        <v>99</v>
      </c>
      <c r="C170" s="1" t="str">
        <f>_xlfn.XLOOKUP(A170,All!$A:$A,All!$C:$C,"")</f>
        <v>Cu-Al-Cr-Mg-Ni-Si</v>
      </c>
      <c r="D170" s="1">
        <v>2</v>
      </c>
      <c r="E170" s="1" t="s">
        <v>1344</v>
      </c>
      <c r="F170" s="1">
        <f t="shared" si="6"/>
        <v>92.25</v>
      </c>
      <c r="G170" s="1">
        <v>0.5</v>
      </c>
      <c r="H170" s="1">
        <v>0.1</v>
      </c>
      <c r="I170" s="1">
        <v>0.15</v>
      </c>
      <c r="J170" s="1">
        <v>6</v>
      </c>
      <c r="K170" s="1">
        <v>1</v>
      </c>
      <c r="L170" s="1">
        <v>0</v>
      </c>
      <c r="M170" s="1" t="s">
        <v>55</v>
      </c>
      <c r="N170" s="6">
        <f t="shared" si="7"/>
        <v>2</v>
      </c>
      <c r="O170" s="1">
        <v>979.85</v>
      </c>
      <c r="P170" s="1">
        <v>4</v>
      </c>
      <c r="Q170" s="1">
        <v>50</v>
      </c>
      <c r="R170" s="1">
        <v>499.85</v>
      </c>
      <c r="S170" s="1">
        <v>4</v>
      </c>
      <c r="T170" s="1">
        <v>205</v>
      </c>
      <c r="U170" s="1" t="s">
        <v>52</v>
      </c>
      <c r="V170" s="1" t="s">
        <v>52</v>
      </c>
      <c r="W170" s="1">
        <v>41</v>
      </c>
      <c r="X170" s="1" t="e">
        <f>IF(OR(T170="",W170=""),"",((T170-AVERAGE($T$2:$T$1139))/_xlfn.STDEV.S($T$2:$T$1139))-#REF!*((AVERAGE($W$2:$W$1139)-W170)/_xlfn.STDEV.S($W$2:$W$1139)))</f>
        <v>#REF!</v>
      </c>
      <c r="Y170" s="1">
        <f t="shared" si="8"/>
        <v>0.845381357533183</v>
      </c>
    </row>
    <row r="171" hidden="1" spans="1:25">
      <c r="A171" s="1">
        <v>1131</v>
      </c>
      <c r="B171" s="1" t="s">
        <v>99</v>
      </c>
      <c r="C171" s="1" t="str">
        <f>_xlfn.XLOOKUP(A171,All!$A:$A,All!$C:$C,"")</f>
        <v>Cu-Al-Cr-Mg-Ni-Si</v>
      </c>
      <c r="D171" s="1">
        <v>2</v>
      </c>
      <c r="E171" s="1" t="s">
        <v>1344</v>
      </c>
      <c r="F171" s="1">
        <f t="shared" si="6"/>
        <v>92.25</v>
      </c>
      <c r="G171" s="1">
        <v>0.5</v>
      </c>
      <c r="H171" s="1">
        <v>0.1</v>
      </c>
      <c r="I171" s="1">
        <v>0.15</v>
      </c>
      <c r="J171" s="1">
        <v>6</v>
      </c>
      <c r="K171" s="1">
        <v>1</v>
      </c>
      <c r="L171" s="1">
        <v>0</v>
      </c>
      <c r="M171" s="1" t="s">
        <v>55</v>
      </c>
      <c r="N171" s="6">
        <f t="shared" si="7"/>
        <v>2</v>
      </c>
      <c r="O171" s="1">
        <v>979.85</v>
      </c>
      <c r="P171" s="1">
        <v>4</v>
      </c>
      <c r="Q171" s="1">
        <v>50</v>
      </c>
      <c r="R171" s="1">
        <v>499.85</v>
      </c>
      <c r="S171" s="1">
        <v>5</v>
      </c>
      <c r="T171" s="1">
        <v>205</v>
      </c>
      <c r="U171" s="1" t="s">
        <v>52</v>
      </c>
      <c r="V171" s="1" t="s">
        <v>52</v>
      </c>
      <c r="W171" s="1">
        <v>41</v>
      </c>
      <c r="X171" s="1" t="e">
        <f>IF(OR(T171="",W171=""),"",((T171-AVERAGE($T$2:$T$1139))/_xlfn.STDEV.S($T$2:$T$1139))-#REF!*((AVERAGE($W$2:$W$1139)-W171)/_xlfn.STDEV.S($W$2:$W$1139)))</f>
        <v>#REF!</v>
      </c>
      <c r="Y171" s="1">
        <f t="shared" si="8"/>
        <v>0.845381357533183</v>
      </c>
    </row>
    <row r="172" hidden="1" spans="1:25">
      <c r="A172" s="1">
        <v>897</v>
      </c>
      <c r="B172" s="1" t="s">
        <v>99</v>
      </c>
      <c r="C172" s="1" t="str">
        <f>_xlfn.XLOOKUP(A172,All!$A:$A,All!$C:$C,"")</f>
        <v>Cu-Al-Cr-Mg-Ni-Si</v>
      </c>
      <c r="D172" s="1">
        <v>2</v>
      </c>
      <c r="E172" s="1" t="s">
        <v>1344</v>
      </c>
      <c r="F172" s="1">
        <f t="shared" si="6"/>
        <v>92.25</v>
      </c>
      <c r="G172" s="1">
        <v>0.5</v>
      </c>
      <c r="H172" s="1">
        <v>0.1</v>
      </c>
      <c r="I172" s="1">
        <v>0.15</v>
      </c>
      <c r="J172" s="1">
        <v>6</v>
      </c>
      <c r="K172" s="1">
        <v>1</v>
      </c>
      <c r="L172" s="1">
        <v>0</v>
      </c>
      <c r="M172" s="1" t="s">
        <v>54</v>
      </c>
      <c r="N172" s="6">
        <f t="shared" si="7"/>
        <v>0</v>
      </c>
      <c r="O172" s="1">
        <v>979.85</v>
      </c>
      <c r="P172" s="1">
        <v>4</v>
      </c>
      <c r="Q172" s="1">
        <v>0</v>
      </c>
      <c r="R172" s="1">
        <v>499.85</v>
      </c>
      <c r="S172" s="1">
        <v>0.5</v>
      </c>
      <c r="T172" s="1">
        <v>222</v>
      </c>
      <c r="U172" s="1" t="s">
        <v>52</v>
      </c>
      <c r="V172" s="1" t="s">
        <v>52</v>
      </c>
      <c r="W172" s="1">
        <v>41</v>
      </c>
      <c r="X172" s="1" t="e">
        <f>IF(OR(T172="",W172=""),"",((T172-AVERAGE($T$2:$T$1139))/_xlfn.STDEV.S($T$2:$T$1139))-#REF!*((AVERAGE($W$2:$W$1139)-W172)/_xlfn.STDEV.S($W$2:$W$1139)))</f>
        <v>#REF!</v>
      </c>
      <c r="Y172" s="1">
        <f t="shared" si="8"/>
        <v>0.812085675359892</v>
      </c>
    </row>
    <row r="173" hidden="1" spans="1:25">
      <c r="A173" s="1">
        <v>863</v>
      </c>
      <c r="B173" s="1" t="s">
        <v>99</v>
      </c>
      <c r="C173" s="1" t="str">
        <f>_xlfn.XLOOKUP(A173,All!$A:$A,All!$C:$C,"")</f>
        <v>Cu-Al-Cr-Mg-Ni-Si</v>
      </c>
      <c r="D173" s="1">
        <v>2</v>
      </c>
      <c r="E173" s="1" t="s">
        <v>1344</v>
      </c>
      <c r="F173" s="1">
        <f t="shared" si="6"/>
        <v>92.25</v>
      </c>
      <c r="G173" s="1">
        <v>0.5</v>
      </c>
      <c r="H173" s="1">
        <v>0.1</v>
      </c>
      <c r="I173" s="1">
        <v>0.15</v>
      </c>
      <c r="J173" s="1">
        <v>6</v>
      </c>
      <c r="K173" s="1">
        <v>1</v>
      </c>
      <c r="L173" s="1">
        <v>0</v>
      </c>
      <c r="M173" s="1" t="s">
        <v>55</v>
      </c>
      <c r="N173" s="6">
        <f t="shared" si="7"/>
        <v>2</v>
      </c>
      <c r="O173" s="1">
        <v>979.85</v>
      </c>
      <c r="P173" s="1">
        <v>4</v>
      </c>
      <c r="Q173" s="1">
        <v>50</v>
      </c>
      <c r="R173" s="1">
        <v>449.85</v>
      </c>
      <c r="S173" s="1">
        <v>0.25</v>
      </c>
      <c r="T173" s="1">
        <v>235</v>
      </c>
      <c r="U173" s="1" t="s">
        <v>52</v>
      </c>
      <c r="V173" s="1" t="s">
        <v>52</v>
      </c>
      <c r="W173" s="1">
        <v>41</v>
      </c>
      <c r="X173" s="1" t="e">
        <f>IF(OR(T173="",W173=""),"",((T173-AVERAGE($T$2:$T$1139))/_xlfn.STDEV.S($T$2:$T$1139))-#REF!*((AVERAGE($W$2:$W$1139)-W173)/_xlfn.STDEV.S($W$2:$W$1139)))</f>
        <v>#REF!</v>
      </c>
      <c r="Y173" s="1">
        <f t="shared" si="8"/>
        <v>0.788004693259768</v>
      </c>
    </row>
    <row r="174" hidden="1" spans="1:25">
      <c r="A174" s="1">
        <v>1190</v>
      </c>
      <c r="B174" s="1" t="s">
        <v>99</v>
      </c>
      <c r="C174" s="1" t="str">
        <f>_xlfn.XLOOKUP(A174,All!$A:$A,All!$C:$C,"")</f>
        <v>Cu-Al-Cr-Mg-Ni-Si</v>
      </c>
      <c r="D174" s="1">
        <v>2</v>
      </c>
      <c r="E174" s="1" t="s">
        <v>1344</v>
      </c>
      <c r="F174" s="1">
        <f t="shared" si="6"/>
        <v>92.25</v>
      </c>
      <c r="G174" s="1">
        <v>0.5</v>
      </c>
      <c r="H174" s="1">
        <v>0.1</v>
      </c>
      <c r="I174" s="1">
        <v>0.15</v>
      </c>
      <c r="J174" s="1">
        <v>6</v>
      </c>
      <c r="K174" s="1">
        <v>1</v>
      </c>
      <c r="L174" s="1">
        <v>0</v>
      </c>
      <c r="M174" s="1" t="s">
        <v>55</v>
      </c>
      <c r="N174" s="6">
        <f t="shared" si="7"/>
        <v>2</v>
      </c>
      <c r="O174" s="1">
        <v>979.85</v>
      </c>
      <c r="P174" s="1">
        <v>4</v>
      </c>
      <c r="Q174" s="1">
        <v>50</v>
      </c>
      <c r="R174" s="1">
        <v>449.85</v>
      </c>
      <c r="S174" s="1">
        <v>8</v>
      </c>
      <c r="T174" s="1">
        <v>244</v>
      </c>
      <c r="U174" s="1" t="s">
        <v>52</v>
      </c>
      <c r="V174" s="1" t="s">
        <v>52</v>
      </c>
      <c r="W174" s="1">
        <v>41</v>
      </c>
      <c r="X174" s="1" t="e">
        <f>IF(OR(T174="",W174=""),"",((T174-AVERAGE($T$2:$T$1139))/_xlfn.STDEV.S($T$2:$T$1139))-#REF!*((AVERAGE($W$2:$W$1139)-W174)/_xlfn.STDEV.S($W$2:$W$1139)))</f>
        <v>#REF!</v>
      </c>
      <c r="Y174" s="1">
        <f t="shared" si="8"/>
        <v>0.772100152115195</v>
      </c>
    </row>
    <row r="175" hidden="1" spans="1:25">
      <c r="A175" s="1">
        <v>1186</v>
      </c>
      <c r="B175" s="1" t="s">
        <v>99</v>
      </c>
      <c r="C175" s="1" t="str">
        <f>_xlfn.XLOOKUP(A175,All!$A:$A,All!$C:$C,"")</f>
        <v>Cu-Al-Cr-Mg-Ni-Si</v>
      </c>
      <c r="D175" s="1">
        <v>2</v>
      </c>
      <c r="E175" s="1" t="s">
        <v>1344</v>
      </c>
      <c r="F175" s="1">
        <f t="shared" si="6"/>
        <v>92.25</v>
      </c>
      <c r="G175" s="1">
        <v>0.5</v>
      </c>
      <c r="H175" s="1">
        <v>0.1</v>
      </c>
      <c r="I175" s="1">
        <v>0.15</v>
      </c>
      <c r="J175" s="1">
        <v>6</v>
      </c>
      <c r="K175" s="1">
        <v>1</v>
      </c>
      <c r="L175" s="1">
        <v>0</v>
      </c>
      <c r="M175" s="1" t="s">
        <v>55</v>
      </c>
      <c r="N175" s="6">
        <f t="shared" si="7"/>
        <v>2</v>
      </c>
      <c r="O175" s="1">
        <v>979.85</v>
      </c>
      <c r="P175" s="1">
        <v>4</v>
      </c>
      <c r="Q175" s="1">
        <v>50</v>
      </c>
      <c r="R175" s="1">
        <v>449.85</v>
      </c>
      <c r="S175" s="1">
        <v>8</v>
      </c>
      <c r="T175" s="1">
        <v>248</v>
      </c>
      <c r="U175" s="1" t="s">
        <v>52</v>
      </c>
      <c r="V175" s="1" t="s">
        <v>52</v>
      </c>
      <c r="W175" s="1">
        <v>41</v>
      </c>
      <c r="X175" s="1" t="e">
        <f>IF(OR(T175="",W175=""),"",((T175-AVERAGE($T$2:$T$1139))/_xlfn.STDEV.S($T$2:$T$1139))-#REF!*((AVERAGE($W$2:$W$1139)-W175)/_xlfn.STDEV.S($W$2:$W$1139)))</f>
        <v>#REF!</v>
      </c>
      <c r="Y175" s="1">
        <f t="shared" si="8"/>
        <v>0.765245089682088</v>
      </c>
    </row>
    <row r="176" hidden="1" spans="1:25">
      <c r="A176" s="1">
        <v>925</v>
      </c>
      <c r="B176" s="1" t="s">
        <v>99</v>
      </c>
      <c r="C176" s="1" t="str">
        <f>_xlfn.XLOOKUP(A176,All!$A:$A,All!$C:$C,"")</f>
        <v>Cu-Al-Cr-Mg-Ni-Si</v>
      </c>
      <c r="D176" s="1">
        <v>2</v>
      </c>
      <c r="E176" s="1" t="s">
        <v>1344</v>
      </c>
      <c r="F176" s="1">
        <f t="shared" si="6"/>
        <v>92.25</v>
      </c>
      <c r="G176" s="1">
        <v>0.5</v>
      </c>
      <c r="H176" s="1">
        <v>0.1</v>
      </c>
      <c r="I176" s="1">
        <v>0.15</v>
      </c>
      <c r="J176" s="1">
        <v>6</v>
      </c>
      <c r="K176" s="1">
        <v>1</v>
      </c>
      <c r="L176" s="1">
        <v>0</v>
      </c>
      <c r="M176" s="1" t="s">
        <v>55</v>
      </c>
      <c r="N176" s="6">
        <f t="shared" si="7"/>
        <v>2</v>
      </c>
      <c r="O176" s="1">
        <v>979.85</v>
      </c>
      <c r="P176" s="1">
        <v>4</v>
      </c>
      <c r="Q176" s="1">
        <v>50</v>
      </c>
      <c r="R176" s="1">
        <v>399.85</v>
      </c>
      <c r="S176" s="1">
        <v>0.75</v>
      </c>
      <c r="T176" s="1">
        <v>252</v>
      </c>
      <c r="U176" s="1" t="s">
        <v>52</v>
      </c>
      <c r="V176" s="1" t="s">
        <v>52</v>
      </c>
      <c r="W176" s="1">
        <v>41</v>
      </c>
      <c r="X176" s="1" t="e">
        <f>IF(OR(T176="",W176=""),"",((T176-AVERAGE($T$2:$T$1139))/_xlfn.STDEV.S($T$2:$T$1139))-#REF!*((AVERAGE($W$2:$W$1139)-W176)/_xlfn.STDEV.S($W$2:$W$1139)))</f>
        <v>#REF!</v>
      </c>
      <c r="Y176" s="1">
        <f t="shared" si="8"/>
        <v>0.758526566744865</v>
      </c>
    </row>
    <row r="177" hidden="1" spans="1:25">
      <c r="A177" s="1">
        <v>827</v>
      </c>
      <c r="B177" s="1" t="s">
        <v>99</v>
      </c>
      <c r="C177" s="1" t="str">
        <f>_xlfn.XLOOKUP(A177,All!$A:$A,All!$C:$C,"")</f>
        <v>Cu-Al-Cr-Mg-Ni-Si</v>
      </c>
      <c r="D177" s="1">
        <v>2</v>
      </c>
      <c r="E177" s="1" t="s">
        <v>1344</v>
      </c>
      <c r="F177" s="1">
        <f t="shared" si="6"/>
        <v>92.25</v>
      </c>
      <c r="G177" s="1">
        <v>0.5</v>
      </c>
      <c r="H177" s="1">
        <v>0.1</v>
      </c>
      <c r="I177" s="1">
        <v>0.15</v>
      </c>
      <c r="J177" s="1">
        <v>6</v>
      </c>
      <c r="K177" s="1">
        <v>1</v>
      </c>
      <c r="L177" s="1">
        <v>0</v>
      </c>
      <c r="M177" s="1" t="s">
        <v>55</v>
      </c>
      <c r="N177" s="6">
        <f t="shared" si="7"/>
        <v>2</v>
      </c>
      <c r="O177" s="1">
        <v>979.85</v>
      </c>
      <c r="P177" s="1">
        <v>4</v>
      </c>
      <c r="Q177" s="1">
        <v>50</v>
      </c>
      <c r="R177" s="1">
        <v>399.85</v>
      </c>
      <c r="S177" s="1">
        <v>0.083</v>
      </c>
      <c r="T177" s="1">
        <v>254</v>
      </c>
      <c r="U177" s="1" t="s">
        <v>52</v>
      </c>
      <c r="V177" s="1" t="s">
        <v>52</v>
      </c>
      <c r="W177" s="1">
        <v>41</v>
      </c>
      <c r="X177" s="1" t="e">
        <f>IF(OR(T177="",W177=""),"",((T177-AVERAGE($T$2:$T$1139))/_xlfn.STDEV.S($T$2:$T$1139))-#REF!*((AVERAGE($W$2:$W$1139)-W177)/_xlfn.STDEV.S($W$2:$W$1139)))</f>
        <v>#REF!</v>
      </c>
      <c r="Y177" s="1">
        <f t="shared" si="8"/>
        <v>0.755219649235383</v>
      </c>
    </row>
    <row r="178" spans="1:25">
      <c r="A178" s="1">
        <v>779</v>
      </c>
      <c r="B178" s="1" t="s">
        <v>97</v>
      </c>
      <c r="C178" s="1" t="str">
        <f>_xlfn.XLOOKUP(A178,All!$A:$A,All!$C:$C,"")</f>
        <v>Cu-Al-Cr-Mg-Ni-Si</v>
      </c>
      <c r="D178" s="1">
        <v>2</v>
      </c>
      <c r="E178" s="1" t="s">
        <v>1344</v>
      </c>
      <c r="F178" s="1">
        <f t="shared" si="6"/>
        <v>92.27</v>
      </c>
      <c r="G178" s="1">
        <v>0.49</v>
      </c>
      <c r="H178" s="1">
        <v>0.11</v>
      </c>
      <c r="I178" s="1">
        <v>0.12</v>
      </c>
      <c r="J178" s="1">
        <v>5.98</v>
      </c>
      <c r="K178" s="1">
        <v>1.03</v>
      </c>
      <c r="L178" s="1">
        <v>0</v>
      </c>
      <c r="M178" s="1" t="s">
        <v>50</v>
      </c>
      <c r="N178" s="6">
        <f t="shared" si="7"/>
        <v>1</v>
      </c>
      <c r="O178" s="1">
        <v>969.85</v>
      </c>
      <c r="P178" s="1">
        <v>6</v>
      </c>
      <c r="Q178" s="1">
        <v>50</v>
      </c>
      <c r="R178" s="1">
        <v>749.85</v>
      </c>
      <c r="S178" s="1">
        <v>16</v>
      </c>
      <c r="T178" s="1">
        <v>95</v>
      </c>
      <c r="U178" s="1" t="s">
        <v>52</v>
      </c>
      <c r="V178" s="1" t="s">
        <v>52</v>
      </c>
      <c r="W178" s="1">
        <v>41</v>
      </c>
      <c r="X178" s="1" t="e">
        <f>IF(OR(T178="",W178=""),"",((T178-AVERAGE($T$2:$T$1139))/_xlfn.STDEV.S($T$2:$T$1139))-#REF!*((AVERAGE($W$2:$W$1139)-W178)/_xlfn.STDEV.S($W$2:$W$1139)))</f>
        <v>#REF!</v>
      </c>
      <c r="Y178" s="1">
        <f t="shared" si="8"/>
        <v>1.09690879965459</v>
      </c>
    </row>
    <row r="179" spans="1:25">
      <c r="A179" s="1">
        <v>748</v>
      </c>
      <c r="B179" s="1" t="s">
        <v>97</v>
      </c>
      <c r="C179" s="1" t="str">
        <f>_xlfn.XLOOKUP(A179,All!$A:$A,All!$C:$C,"")</f>
        <v>Cu-Al-Cr-Mg-Ni-Si</v>
      </c>
      <c r="D179" s="1">
        <v>2</v>
      </c>
      <c r="E179" s="1" t="s">
        <v>1344</v>
      </c>
      <c r="F179" s="1">
        <f t="shared" si="6"/>
        <v>92.27</v>
      </c>
      <c r="G179" s="1">
        <v>0.49</v>
      </c>
      <c r="H179" s="1">
        <v>0.11</v>
      </c>
      <c r="I179" s="1">
        <v>0.12</v>
      </c>
      <c r="J179" s="1">
        <v>5.98</v>
      </c>
      <c r="K179" s="1">
        <v>1.03</v>
      </c>
      <c r="L179" s="1">
        <v>0</v>
      </c>
      <c r="M179" s="1" t="s">
        <v>50</v>
      </c>
      <c r="N179" s="6">
        <f t="shared" si="7"/>
        <v>1</v>
      </c>
      <c r="O179" s="1">
        <v>969.85</v>
      </c>
      <c r="P179" s="1">
        <v>6</v>
      </c>
      <c r="Q179" s="1">
        <v>50</v>
      </c>
      <c r="R179" s="1">
        <v>699.85</v>
      </c>
      <c r="S179" s="1">
        <v>12</v>
      </c>
      <c r="T179" s="1">
        <v>111</v>
      </c>
      <c r="U179" s="1" t="s">
        <v>52</v>
      </c>
      <c r="V179" s="1" t="s">
        <v>52</v>
      </c>
      <c r="W179" s="1">
        <v>40</v>
      </c>
      <c r="X179" s="1" t="e">
        <f>IF(OR(T179="",W179=""),"",((T179-AVERAGE($T$2:$T$1139))/_xlfn.STDEV.S($T$2:$T$1139))-#REF!*((AVERAGE($W$2:$W$1139)-W179)/_xlfn.STDEV.S($W$2:$W$1139)))</f>
        <v>#REF!</v>
      </c>
      <c r="Y179" s="1">
        <f t="shared" si="8"/>
        <v>1.06493688802797</v>
      </c>
    </row>
    <row r="180" spans="1:25">
      <c r="A180" s="1">
        <v>719</v>
      </c>
      <c r="B180" s="1" t="s">
        <v>97</v>
      </c>
      <c r="C180" s="1" t="str">
        <f>_xlfn.XLOOKUP(A180,All!$A:$A,All!$C:$C,"")</f>
        <v>Cu-Al-Cr-Mg-Ni-Si</v>
      </c>
      <c r="D180" s="1">
        <v>2</v>
      </c>
      <c r="E180" s="1" t="s">
        <v>1344</v>
      </c>
      <c r="F180" s="1">
        <f t="shared" si="6"/>
        <v>92.27</v>
      </c>
      <c r="G180" s="1">
        <v>0.49</v>
      </c>
      <c r="H180" s="1">
        <v>0.11</v>
      </c>
      <c r="I180" s="1">
        <v>0.12</v>
      </c>
      <c r="J180" s="1">
        <v>5.98</v>
      </c>
      <c r="K180" s="1">
        <v>1.03</v>
      </c>
      <c r="L180" s="1">
        <v>0</v>
      </c>
      <c r="M180" s="1" t="s">
        <v>50</v>
      </c>
      <c r="N180" s="6">
        <f t="shared" si="7"/>
        <v>1</v>
      </c>
      <c r="O180" s="1">
        <v>969.85</v>
      </c>
      <c r="P180" s="1">
        <v>6</v>
      </c>
      <c r="Q180" s="1">
        <v>50</v>
      </c>
      <c r="R180" s="1">
        <v>749.85</v>
      </c>
      <c r="S180" s="1">
        <v>8</v>
      </c>
      <c r="T180" s="1">
        <v>115</v>
      </c>
      <c r="U180" s="1" t="s">
        <v>52</v>
      </c>
      <c r="V180" s="1" t="s">
        <v>52</v>
      </c>
      <c r="W180" s="1">
        <v>40</v>
      </c>
      <c r="X180" s="1" t="e">
        <f>IF(OR(T180="",W180=""),"",((T180-AVERAGE($T$2:$T$1139))/_xlfn.STDEV.S($T$2:$T$1139))-#REF!*((AVERAGE($W$2:$W$1139)-W180)/_xlfn.STDEV.S($W$2:$W$1139)))</f>
        <v>#REF!</v>
      </c>
      <c r="Y180" s="1">
        <f t="shared" si="8"/>
        <v>1.05524419455208</v>
      </c>
    </row>
    <row r="181" spans="1:25">
      <c r="A181" s="1">
        <v>718</v>
      </c>
      <c r="B181" s="1" t="s">
        <v>97</v>
      </c>
      <c r="C181" s="1" t="str">
        <f>_xlfn.XLOOKUP(A181,All!$A:$A,All!$C:$C,"")</f>
        <v>Cu-Al-Cr-Mg-Ni-Si</v>
      </c>
      <c r="D181" s="1">
        <v>2</v>
      </c>
      <c r="E181" s="1" t="s">
        <v>1344</v>
      </c>
      <c r="F181" s="1">
        <f t="shared" si="6"/>
        <v>92.27</v>
      </c>
      <c r="G181" s="1">
        <v>0.49</v>
      </c>
      <c r="H181" s="1">
        <v>0.11</v>
      </c>
      <c r="I181" s="1">
        <v>0.12</v>
      </c>
      <c r="J181" s="1">
        <v>5.98</v>
      </c>
      <c r="K181" s="1">
        <v>1.03</v>
      </c>
      <c r="L181" s="1">
        <v>0</v>
      </c>
      <c r="M181" s="1" t="s">
        <v>50</v>
      </c>
      <c r="N181" s="6">
        <f t="shared" si="7"/>
        <v>1</v>
      </c>
      <c r="O181" s="1">
        <v>969.85</v>
      </c>
      <c r="P181" s="1">
        <v>6</v>
      </c>
      <c r="Q181" s="1">
        <v>50</v>
      </c>
      <c r="R181" s="1">
        <v>699.85</v>
      </c>
      <c r="S181" s="1">
        <v>8</v>
      </c>
      <c r="T181" s="1">
        <v>121</v>
      </c>
      <c r="U181" s="1" t="s">
        <v>52</v>
      </c>
      <c r="V181" s="1" t="s">
        <v>52</v>
      </c>
      <c r="W181" s="1">
        <v>40</v>
      </c>
      <c r="X181" s="1" t="e">
        <f>IF(OR(T181="",W181=""),"",((T181-AVERAGE($T$2:$T$1139))/_xlfn.STDEV.S($T$2:$T$1139))-#REF!*((AVERAGE($W$2:$W$1139)-W181)/_xlfn.STDEV.S($W$2:$W$1139)))</f>
        <v>#REF!</v>
      </c>
      <c r="Y181" s="1">
        <f t="shared" si="8"/>
        <v>1.04080712903253</v>
      </c>
    </row>
    <row r="182" spans="1:25">
      <c r="A182" s="1">
        <v>700</v>
      </c>
      <c r="B182" s="1" t="s">
        <v>97</v>
      </c>
      <c r="C182" s="1" t="str">
        <f>_xlfn.XLOOKUP(A182,All!$A:$A,All!$C:$C,"")</f>
        <v>Cu-Al-Cr-Mg-Ni-Si</v>
      </c>
      <c r="D182" s="1">
        <v>2</v>
      </c>
      <c r="E182" s="1" t="s">
        <v>1344</v>
      </c>
      <c r="F182" s="1">
        <f t="shared" si="6"/>
        <v>92.27</v>
      </c>
      <c r="G182" s="1">
        <v>0.49</v>
      </c>
      <c r="H182" s="1">
        <v>0.11</v>
      </c>
      <c r="I182" s="1">
        <v>0.12</v>
      </c>
      <c r="J182" s="1">
        <v>5.98</v>
      </c>
      <c r="K182" s="1">
        <v>1.03</v>
      </c>
      <c r="L182" s="1">
        <v>0</v>
      </c>
      <c r="M182" s="1" t="s">
        <v>50</v>
      </c>
      <c r="N182" s="6">
        <f t="shared" si="7"/>
        <v>1</v>
      </c>
      <c r="O182" s="1">
        <v>969.85</v>
      </c>
      <c r="P182" s="1">
        <v>6</v>
      </c>
      <c r="Q182" s="1">
        <v>50</v>
      </c>
      <c r="R182" s="1">
        <v>749.85</v>
      </c>
      <c r="S182" s="1">
        <v>6</v>
      </c>
      <c r="T182" s="1">
        <v>125</v>
      </c>
      <c r="U182" s="1" t="s">
        <v>52</v>
      </c>
      <c r="V182" s="1" t="s">
        <v>52</v>
      </c>
      <c r="W182" s="1">
        <v>40</v>
      </c>
      <c r="X182" s="1" t="e">
        <f>IF(OR(T182="",W182=""),"",((T182-AVERAGE($T$2:$T$1139))/_xlfn.STDEV.S($T$2:$T$1139))-#REF!*((AVERAGE($W$2:$W$1139)-W182)/_xlfn.STDEV.S($W$2:$W$1139)))</f>
        <v>#REF!</v>
      </c>
      <c r="Y182" s="1">
        <f t="shared" si="8"/>
        <v>1.03125262252782</v>
      </c>
    </row>
    <row r="183" spans="1:25">
      <c r="A183" s="1">
        <v>747</v>
      </c>
      <c r="B183" s="1" t="s">
        <v>97</v>
      </c>
      <c r="C183" s="1" t="str">
        <f>_xlfn.XLOOKUP(A183,All!$A:$A,All!$C:$C,"")</f>
        <v>Cu-Al-Cr-Mg-Ni-Si</v>
      </c>
      <c r="D183" s="1">
        <v>2</v>
      </c>
      <c r="E183" s="1" t="s">
        <v>1344</v>
      </c>
      <c r="F183" s="1">
        <f t="shared" si="6"/>
        <v>92.27</v>
      </c>
      <c r="G183" s="1">
        <v>0.49</v>
      </c>
      <c r="H183" s="1">
        <v>0.11</v>
      </c>
      <c r="I183" s="1">
        <v>0.12</v>
      </c>
      <c r="J183" s="1">
        <v>5.98</v>
      </c>
      <c r="K183" s="1">
        <v>1.03</v>
      </c>
      <c r="L183" s="1">
        <v>0</v>
      </c>
      <c r="M183" s="1" t="s">
        <v>50</v>
      </c>
      <c r="N183" s="6">
        <f t="shared" si="7"/>
        <v>1</v>
      </c>
      <c r="O183" s="1">
        <v>969.85</v>
      </c>
      <c r="P183" s="1">
        <v>6</v>
      </c>
      <c r="Q183" s="1">
        <v>50</v>
      </c>
      <c r="R183" s="1">
        <v>649.85</v>
      </c>
      <c r="S183" s="1">
        <v>12</v>
      </c>
      <c r="T183" s="1">
        <v>125</v>
      </c>
      <c r="U183" s="1" t="s">
        <v>52</v>
      </c>
      <c r="V183" s="1" t="s">
        <v>52</v>
      </c>
      <c r="W183" s="1">
        <v>40</v>
      </c>
      <c r="X183" s="1" t="e">
        <f>IF(OR(T183="",W183=""),"",((T183-AVERAGE($T$2:$T$1139))/_xlfn.STDEV.S($T$2:$T$1139))-#REF!*((AVERAGE($W$2:$W$1139)-W183)/_xlfn.STDEV.S($W$2:$W$1139)))</f>
        <v>#REF!</v>
      </c>
      <c r="Y183" s="1">
        <f t="shared" si="8"/>
        <v>1.03125262252782</v>
      </c>
    </row>
    <row r="184" spans="1:25">
      <c r="A184" s="1">
        <v>717</v>
      </c>
      <c r="B184" s="1" t="s">
        <v>97</v>
      </c>
      <c r="C184" s="1" t="str">
        <f>_xlfn.XLOOKUP(A184,All!$A:$A,All!$C:$C,"")</f>
        <v>Cu-Al-Cr-Mg-Ni-Si</v>
      </c>
      <c r="D184" s="1">
        <v>2</v>
      </c>
      <c r="E184" s="1" t="s">
        <v>1344</v>
      </c>
      <c r="F184" s="1">
        <f t="shared" si="6"/>
        <v>92.27</v>
      </c>
      <c r="G184" s="1">
        <v>0.49</v>
      </c>
      <c r="H184" s="1">
        <v>0.11</v>
      </c>
      <c r="I184" s="1">
        <v>0.12</v>
      </c>
      <c r="J184" s="1">
        <v>5.98</v>
      </c>
      <c r="K184" s="1">
        <v>1.03</v>
      </c>
      <c r="L184" s="1">
        <v>0</v>
      </c>
      <c r="M184" s="1" t="s">
        <v>50</v>
      </c>
      <c r="N184" s="6">
        <f t="shared" si="7"/>
        <v>1</v>
      </c>
      <c r="O184" s="1">
        <v>969.85</v>
      </c>
      <c r="P184" s="1">
        <v>6</v>
      </c>
      <c r="Q184" s="1">
        <v>50</v>
      </c>
      <c r="R184" s="1">
        <v>649.85</v>
      </c>
      <c r="S184" s="1">
        <v>8</v>
      </c>
      <c r="T184" s="1">
        <v>132</v>
      </c>
      <c r="U184" s="1" t="s">
        <v>52</v>
      </c>
      <c r="V184" s="1" t="s">
        <v>52</v>
      </c>
      <c r="W184" s="1">
        <v>40</v>
      </c>
      <c r="X184" s="1" t="e">
        <f>IF(OR(T184="",W184=""),"",((T184-AVERAGE($T$2:$T$1139))/_xlfn.STDEV.S($T$2:$T$1139))-#REF!*((AVERAGE($W$2:$W$1139)-W184)/_xlfn.STDEV.S($W$2:$W$1139)))</f>
        <v>#REF!</v>
      </c>
      <c r="Y184" s="1">
        <f t="shared" si="8"/>
        <v>1.01467278489236</v>
      </c>
    </row>
    <row r="185" spans="1:25">
      <c r="A185" s="1">
        <v>675</v>
      </c>
      <c r="B185" s="1" t="s">
        <v>97</v>
      </c>
      <c r="C185" s="1" t="str">
        <f>_xlfn.XLOOKUP(A185,All!$A:$A,All!$C:$C,"")</f>
        <v>Cu-Al-Cr-Mg-Ni-Si</v>
      </c>
      <c r="D185" s="1">
        <v>2</v>
      </c>
      <c r="E185" s="1" t="s">
        <v>1344</v>
      </c>
      <c r="F185" s="1">
        <f t="shared" si="6"/>
        <v>92.27</v>
      </c>
      <c r="G185" s="1">
        <v>0.49</v>
      </c>
      <c r="H185" s="1">
        <v>0.11</v>
      </c>
      <c r="I185" s="1">
        <v>0.12</v>
      </c>
      <c r="J185" s="1">
        <v>5.98</v>
      </c>
      <c r="K185" s="1">
        <v>1.03</v>
      </c>
      <c r="L185" s="1">
        <v>0</v>
      </c>
      <c r="M185" s="1" t="s">
        <v>50</v>
      </c>
      <c r="N185" s="6">
        <f t="shared" si="7"/>
        <v>1</v>
      </c>
      <c r="O185" s="1">
        <v>969.85</v>
      </c>
      <c r="P185" s="1">
        <v>6</v>
      </c>
      <c r="Q185" s="1">
        <v>50</v>
      </c>
      <c r="R185" s="1">
        <v>749.85</v>
      </c>
      <c r="S185" s="1">
        <v>4</v>
      </c>
      <c r="T185" s="1">
        <v>136</v>
      </c>
      <c r="U185" s="1" t="s">
        <v>52</v>
      </c>
      <c r="V185" s="1" t="s">
        <v>52</v>
      </c>
      <c r="W185" s="1">
        <v>40</v>
      </c>
      <c r="X185" s="1" t="e">
        <f>IF(OR(T185="",W185=""),"",((T185-AVERAGE($T$2:$T$1139))/_xlfn.STDEV.S($T$2:$T$1139))-#REF!*((AVERAGE($W$2:$W$1139)-W185)/_xlfn.STDEV.S($W$2:$W$1139)))</f>
        <v>#REF!</v>
      </c>
      <c r="Y185" s="1">
        <f t="shared" si="8"/>
        <v>1.00528174393871</v>
      </c>
    </row>
    <row r="186" spans="1:25">
      <c r="A186" s="1">
        <v>746</v>
      </c>
      <c r="B186" s="1" t="s">
        <v>97</v>
      </c>
      <c r="C186" s="1" t="str">
        <f>_xlfn.XLOOKUP(A186,All!$A:$A,All!$C:$C,"")</f>
        <v>Cu-Al-Cr-Mg-Ni-Si</v>
      </c>
      <c r="D186" s="1">
        <v>2</v>
      </c>
      <c r="E186" s="1" t="s">
        <v>1344</v>
      </c>
      <c r="F186" s="1">
        <f t="shared" si="6"/>
        <v>92.27</v>
      </c>
      <c r="G186" s="1">
        <v>0.49</v>
      </c>
      <c r="H186" s="1">
        <v>0.11</v>
      </c>
      <c r="I186" s="1">
        <v>0.12</v>
      </c>
      <c r="J186" s="1">
        <v>5.98</v>
      </c>
      <c r="K186" s="1">
        <v>1.03</v>
      </c>
      <c r="L186" s="1">
        <v>0</v>
      </c>
      <c r="M186" s="1" t="s">
        <v>50</v>
      </c>
      <c r="N186" s="6">
        <f t="shared" si="7"/>
        <v>1</v>
      </c>
      <c r="O186" s="1">
        <v>969.85</v>
      </c>
      <c r="P186" s="1">
        <v>6</v>
      </c>
      <c r="Q186" s="1">
        <v>50</v>
      </c>
      <c r="R186" s="1">
        <v>599.85</v>
      </c>
      <c r="S186" s="1">
        <v>12</v>
      </c>
      <c r="T186" s="1">
        <v>158</v>
      </c>
      <c r="U186" s="1" t="s">
        <v>52</v>
      </c>
      <c r="V186" s="1" t="s">
        <v>52</v>
      </c>
      <c r="W186" s="1">
        <v>40</v>
      </c>
      <c r="X186" s="1" t="e">
        <f>IF(OR(T186="",W186=""),"",((T186-AVERAGE($T$2:$T$1139))/_xlfn.STDEV.S($T$2:$T$1139))-#REF!*((AVERAGE($W$2:$W$1139)-W186)/_xlfn.STDEV.S($W$2:$W$1139)))</f>
        <v>#REF!</v>
      </c>
      <c r="Y186" s="1">
        <f t="shared" si="8"/>
        <v>0.954799183427052</v>
      </c>
    </row>
    <row r="187" spans="1:25">
      <c r="A187" s="1">
        <v>716</v>
      </c>
      <c r="B187" s="1" t="s">
        <v>97</v>
      </c>
      <c r="C187" s="1" t="str">
        <f>_xlfn.XLOOKUP(A187,All!$A:$A,All!$C:$C,"")</f>
        <v>Cu-Al-Cr-Mg-Ni-Si</v>
      </c>
      <c r="D187" s="1">
        <v>2</v>
      </c>
      <c r="E187" s="1" t="s">
        <v>1344</v>
      </c>
      <c r="F187" s="1">
        <f t="shared" si="6"/>
        <v>92.27</v>
      </c>
      <c r="G187" s="1">
        <v>0.49</v>
      </c>
      <c r="H187" s="1">
        <v>0.11</v>
      </c>
      <c r="I187" s="1">
        <v>0.12</v>
      </c>
      <c r="J187" s="1">
        <v>5.98</v>
      </c>
      <c r="K187" s="1">
        <v>1.03</v>
      </c>
      <c r="L187" s="1">
        <v>0</v>
      </c>
      <c r="M187" s="1" t="s">
        <v>50</v>
      </c>
      <c r="N187" s="6">
        <f t="shared" si="7"/>
        <v>1</v>
      </c>
      <c r="O187" s="1">
        <v>969.85</v>
      </c>
      <c r="P187" s="1">
        <v>6</v>
      </c>
      <c r="Q187" s="1">
        <v>50</v>
      </c>
      <c r="R187" s="1">
        <v>599.85</v>
      </c>
      <c r="S187" s="1">
        <v>8</v>
      </c>
      <c r="T187" s="1">
        <v>160</v>
      </c>
      <c r="U187" s="1" t="s">
        <v>52</v>
      </c>
      <c r="V187" s="1" t="s">
        <v>52</v>
      </c>
      <c r="W187" s="1">
        <v>40</v>
      </c>
      <c r="X187" s="1" t="e">
        <f>IF(OR(T187="",W187=""),"",((T187-AVERAGE($T$2:$T$1139))/_xlfn.STDEV.S($T$2:$T$1139))-#REF!*((AVERAGE($W$2:$W$1139)-W187)/_xlfn.STDEV.S($W$2:$W$1139)))</f>
        <v>#REF!</v>
      </c>
      <c r="Y187" s="1">
        <f t="shared" si="8"/>
        <v>0.950314521111876</v>
      </c>
    </row>
    <row r="188" spans="1:25">
      <c r="A188" s="1">
        <v>804</v>
      </c>
      <c r="B188" s="1" t="s">
        <v>97</v>
      </c>
      <c r="C188" s="1" t="str">
        <f>_xlfn.XLOOKUP(A188,All!$A:$A,All!$C:$C,"")</f>
        <v>Cu-Al-Cr-Mg-Ni-Si</v>
      </c>
      <c r="D188" s="1">
        <v>2</v>
      </c>
      <c r="E188" s="1" t="s">
        <v>1344</v>
      </c>
      <c r="F188" s="1">
        <f t="shared" si="6"/>
        <v>92.27</v>
      </c>
      <c r="G188" s="1">
        <v>0.49</v>
      </c>
      <c r="H188" s="1">
        <v>0.11</v>
      </c>
      <c r="I188" s="1">
        <v>0.12</v>
      </c>
      <c r="J188" s="1">
        <v>5.98</v>
      </c>
      <c r="K188" s="1">
        <v>1.03</v>
      </c>
      <c r="L188" s="1">
        <v>0</v>
      </c>
      <c r="M188" s="1" t="s">
        <v>50</v>
      </c>
      <c r="N188" s="6">
        <f t="shared" si="7"/>
        <v>1</v>
      </c>
      <c r="O188" s="1">
        <v>969.85</v>
      </c>
      <c r="P188" s="1">
        <v>6</v>
      </c>
      <c r="Q188" s="1">
        <v>50</v>
      </c>
      <c r="R188" s="1">
        <v>549.85</v>
      </c>
      <c r="S188" s="1">
        <v>20</v>
      </c>
      <c r="T188" s="1">
        <v>176</v>
      </c>
      <c r="U188" s="1" t="s">
        <v>52</v>
      </c>
      <c r="V188" s="1" t="s">
        <v>52</v>
      </c>
      <c r="W188" s="1">
        <v>40</v>
      </c>
      <c r="X188" s="1" t="e">
        <f>IF(OR(T188="",W188=""),"",((T188-AVERAGE($T$2:$T$1139))/_xlfn.STDEV.S($T$2:$T$1139))-#REF!*((AVERAGE($W$2:$W$1139)-W188)/_xlfn.STDEV.S($W$2:$W$1139)))</f>
        <v>#REF!</v>
      </c>
      <c r="Y188" s="1">
        <f t="shared" si="8"/>
        <v>0.915126920728385</v>
      </c>
    </row>
    <row r="189" spans="1:25">
      <c r="A189" s="1">
        <v>775</v>
      </c>
      <c r="B189" s="1" t="s">
        <v>97</v>
      </c>
      <c r="C189" s="1" t="str">
        <f>_xlfn.XLOOKUP(A189,All!$A:$A,All!$C:$C,"")</f>
        <v>Cu-Al-Cr-Mg-Ni-Si</v>
      </c>
      <c r="D189" s="1">
        <v>2</v>
      </c>
      <c r="E189" s="1" t="s">
        <v>1344</v>
      </c>
      <c r="F189" s="1">
        <f t="shared" si="6"/>
        <v>92.27</v>
      </c>
      <c r="G189" s="1">
        <v>0.49</v>
      </c>
      <c r="H189" s="1">
        <v>0.11</v>
      </c>
      <c r="I189" s="1">
        <v>0.12</v>
      </c>
      <c r="J189" s="1">
        <v>5.98</v>
      </c>
      <c r="K189" s="1">
        <v>1.03</v>
      </c>
      <c r="L189" s="1">
        <v>0</v>
      </c>
      <c r="M189" s="1" t="s">
        <v>50</v>
      </c>
      <c r="N189" s="6">
        <f t="shared" si="7"/>
        <v>1</v>
      </c>
      <c r="O189" s="1">
        <v>969.85</v>
      </c>
      <c r="P189" s="1">
        <v>6</v>
      </c>
      <c r="Q189" s="1">
        <v>50</v>
      </c>
      <c r="R189" s="1">
        <v>549.85</v>
      </c>
      <c r="S189" s="1">
        <v>16</v>
      </c>
      <c r="T189" s="1">
        <v>181</v>
      </c>
      <c r="U189" s="1" t="s">
        <v>52</v>
      </c>
      <c r="V189" s="1" t="s">
        <v>52</v>
      </c>
      <c r="W189" s="1">
        <v>40</v>
      </c>
      <c r="X189" s="1" t="e">
        <f>IF(OR(T189="",W189=""),"",((T189-AVERAGE($T$2:$T$1139))/_xlfn.STDEV.S($T$2:$T$1139))-#REF!*((AVERAGE($W$2:$W$1139)-W189)/_xlfn.STDEV.S($W$2:$W$1139)))</f>
        <v>#REF!</v>
      </c>
      <c r="Y189" s="1">
        <f t="shared" si="8"/>
        <v>0.904396288730716</v>
      </c>
    </row>
    <row r="190" spans="1:25">
      <c r="A190" s="1">
        <v>803</v>
      </c>
      <c r="B190" s="1" t="s">
        <v>97</v>
      </c>
      <c r="C190" s="1" t="str">
        <f>_xlfn.XLOOKUP(A190,All!$A:$A,All!$C:$C,"")</f>
        <v>Cu-Al-Cr-Mg-Ni-Si</v>
      </c>
      <c r="D190" s="1">
        <v>2</v>
      </c>
      <c r="E190" s="1" t="s">
        <v>1344</v>
      </c>
      <c r="F190" s="1">
        <f t="shared" si="6"/>
        <v>92.27</v>
      </c>
      <c r="G190" s="1">
        <v>0.49</v>
      </c>
      <c r="H190" s="1">
        <v>0.11</v>
      </c>
      <c r="I190" s="1">
        <v>0.12</v>
      </c>
      <c r="J190" s="1">
        <v>5.98</v>
      </c>
      <c r="K190" s="1">
        <v>1.03</v>
      </c>
      <c r="L190" s="1">
        <v>0</v>
      </c>
      <c r="M190" s="1" t="s">
        <v>50</v>
      </c>
      <c r="N190" s="6">
        <f t="shared" si="7"/>
        <v>1</v>
      </c>
      <c r="O190" s="1">
        <v>969.85</v>
      </c>
      <c r="P190" s="1">
        <v>6</v>
      </c>
      <c r="Q190" s="1">
        <v>50</v>
      </c>
      <c r="R190" s="1">
        <v>499.85</v>
      </c>
      <c r="S190" s="1">
        <v>20</v>
      </c>
      <c r="T190" s="1">
        <v>200</v>
      </c>
      <c r="U190" s="1" t="s">
        <v>52</v>
      </c>
      <c r="V190" s="1" t="s">
        <v>52</v>
      </c>
      <c r="W190" s="1">
        <v>40</v>
      </c>
      <c r="X190" s="1" t="e">
        <f>IF(OR(T190="",W190=""),"",((T190-AVERAGE($T$2:$T$1139))/_xlfn.STDEV.S($T$2:$T$1139))-#REF!*((AVERAGE($W$2:$W$1139)-W190)/_xlfn.STDEV.S($W$2:$W$1139)))</f>
        <v>#REF!</v>
      </c>
      <c r="Y190" s="1">
        <f t="shared" si="8"/>
        <v>0.864887132936625</v>
      </c>
    </row>
    <row r="191" hidden="1" spans="1:25">
      <c r="A191" s="1">
        <v>1081</v>
      </c>
      <c r="B191" s="1" t="s">
        <v>99</v>
      </c>
      <c r="C191" s="1" t="str">
        <f>_xlfn.XLOOKUP(A191,All!$A:$A,All!$C:$C,"")</f>
        <v>Cu-Al-Cr-Mg-Ni-Si</v>
      </c>
      <c r="D191" s="1">
        <v>2</v>
      </c>
      <c r="E191" s="1" t="s">
        <v>1344</v>
      </c>
      <c r="F191" s="1">
        <f t="shared" si="6"/>
        <v>92.25</v>
      </c>
      <c r="G191" s="1">
        <v>0.5</v>
      </c>
      <c r="H191" s="1">
        <v>0.1</v>
      </c>
      <c r="I191" s="1">
        <v>0.15</v>
      </c>
      <c r="J191" s="1">
        <v>6</v>
      </c>
      <c r="K191" s="1">
        <v>1</v>
      </c>
      <c r="L191" s="1">
        <v>0</v>
      </c>
      <c r="M191" s="1" t="s">
        <v>55</v>
      </c>
      <c r="N191" s="6">
        <f t="shared" si="7"/>
        <v>2</v>
      </c>
      <c r="O191" s="1">
        <v>979.85</v>
      </c>
      <c r="P191" s="1">
        <v>4</v>
      </c>
      <c r="Q191" s="1">
        <v>50</v>
      </c>
      <c r="R191" s="1">
        <v>499.85</v>
      </c>
      <c r="S191" s="1">
        <v>3</v>
      </c>
      <c r="T191" s="1">
        <v>216</v>
      </c>
      <c r="U191" s="1" t="s">
        <v>52</v>
      </c>
      <c r="V191" s="1" t="s">
        <v>52</v>
      </c>
      <c r="W191" s="1">
        <v>40</v>
      </c>
      <c r="X191" s="1" t="e">
        <f>IF(OR(T191="",W191=""),"",((T191-AVERAGE($T$2:$T$1139))/_xlfn.STDEV.S($T$2:$T$1139))-#REF!*((AVERAGE($W$2:$W$1139)-W191)/_xlfn.STDEV.S($W$2:$W$1139)))</f>
        <v>#REF!</v>
      </c>
      <c r="Y191" s="1">
        <f t="shared" si="8"/>
        <v>0.83332674041077</v>
      </c>
    </row>
    <row r="192" hidden="1" spans="1:25">
      <c r="A192" s="1">
        <v>1104</v>
      </c>
      <c r="B192" s="1" t="s">
        <v>99</v>
      </c>
      <c r="C192" s="1" t="str">
        <f>_xlfn.XLOOKUP(A192,All!$A:$A,All!$C:$C,"")</f>
        <v>Cu-Al-Cr-Mg-Ni-Si</v>
      </c>
      <c r="D192" s="1">
        <v>2</v>
      </c>
      <c r="E192" s="1" t="s">
        <v>1344</v>
      </c>
      <c r="F192" s="1">
        <f t="shared" si="6"/>
        <v>92.25</v>
      </c>
      <c r="G192" s="1">
        <v>0.5</v>
      </c>
      <c r="H192" s="1">
        <v>0.1</v>
      </c>
      <c r="I192" s="1">
        <v>0.15</v>
      </c>
      <c r="J192" s="1">
        <v>6</v>
      </c>
      <c r="K192" s="1">
        <v>1</v>
      </c>
      <c r="L192" s="1">
        <v>0</v>
      </c>
      <c r="M192" s="1" t="s">
        <v>55</v>
      </c>
      <c r="N192" s="6">
        <f t="shared" si="7"/>
        <v>2</v>
      </c>
      <c r="O192" s="1">
        <v>979.85</v>
      </c>
      <c r="P192" s="1">
        <v>4</v>
      </c>
      <c r="Q192" s="1">
        <v>50</v>
      </c>
      <c r="R192" s="1">
        <v>499.85</v>
      </c>
      <c r="S192" s="1">
        <v>4</v>
      </c>
      <c r="T192" s="1">
        <v>217</v>
      </c>
      <c r="U192" s="1" t="s">
        <v>52</v>
      </c>
      <c r="V192" s="1" t="s">
        <v>52</v>
      </c>
      <c r="W192" s="1">
        <v>40</v>
      </c>
      <c r="X192" s="1" t="e">
        <f>IF(OR(T192="",W192=""),"",((T192-AVERAGE($T$2:$T$1139))/_xlfn.STDEV.S($T$2:$T$1139))-#REF!*((AVERAGE($W$2:$W$1139)-W192)/_xlfn.STDEV.S($W$2:$W$1139)))</f>
        <v>#REF!</v>
      </c>
      <c r="Y192" s="1">
        <f t="shared" si="8"/>
        <v>0.831410637779578</v>
      </c>
    </row>
    <row r="193" hidden="1" spans="1:25">
      <c r="A193" s="1">
        <v>1110</v>
      </c>
      <c r="B193" s="1" t="s">
        <v>99</v>
      </c>
      <c r="C193" s="1" t="str">
        <f>_xlfn.XLOOKUP(A193,All!$A:$A,All!$C:$C,"")</f>
        <v>Cu-Al-Cr-Mg-Ni-Si</v>
      </c>
      <c r="D193" s="1">
        <v>2</v>
      </c>
      <c r="E193" s="1" t="s">
        <v>1344</v>
      </c>
      <c r="F193" s="1">
        <f t="shared" si="6"/>
        <v>92.25</v>
      </c>
      <c r="G193" s="1">
        <v>0.5</v>
      </c>
      <c r="H193" s="1">
        <v>0.1</v>
      </c>
      <c r="I193" s="1">
        <v>0.15</v>
      </c>
      <c r="J193" s="1">
        <v>6</v>
      </c>
      <c r="K193" s="1">
        <v>1</v>
      </c>
      <c r="L193" s="1">
        <v>0</v>
      </c>
      <c r="M193" s="1" t="s">
        <v>54</v>
      </c>
      <c r="N193" s="6">
        <f t="shared" si="7"/>
        <v>0</v>
      </c>
      <c r="O193" s="1">
        <v>979.85</v>
      </c>
      <c r="P193" s="1">
        <v>4</v>
      </c>
      <c r="Q193" s="1">
        <v>0</v>
      </c>
      <c r="R193" s="1">
        <v>399.85</v>
      </c>
      <c r="S193" s="1">
        <v>5</v>
      </c>
      <c r="T193" s="1">
        <v>234</v>
      </c>
      <c r="U193" s="1" t="s">
        <v>52</v>
      </c>
      <c r="V193" s="1" t="s">
        <v>52</v>
      </c>
      <c r="W193" s="1">
        <v>40</v>
      </c>
      <c r="X193" s="1" t="e">
        <f>IF(OR(T193="",W193=""),"",((T193-AVERAGE($T$2:$T$1139))/_xlfn.STDEV.S($T$2:$T$1139))-#REF!*((AVERAGE($W$2:$W$1139)-W193)/_xlfn.STDEV.S($W$2:$W$1139)))</f>
        <v>#REF!</v>
      </c>
      <c r="Y193" s="1">
        <f t="shared" si="8"/>
        <v>0.799935130890267</v>
      </c>
    </row>
    <row r="194" hidden="1" spans="1:25">
      <c r="A194" s="1">
        <v>1162</v>
      </c>
      <c r="B194" s="1" t="s">
        <v>99</v>
      </c>
      <c r="C194" s="1" t="str">
        <f>_xlfn.XLOOKUP(A194,All!$A:$A,All!$C:$C,"")</f>
        <v>Cu-Al-Cr-Mg-Ni-Si</v>
      </c>
      <c r="D194" s="1">
        <v>2</v>
      </c>
      <c r="E194" s="1" t="s">
        <v>1344</v>
      </c>
      <c r="F194" s="1">
        <f t="shared" ref="F194:F257" si="9">100-SUM(G194:L194)</f>
        <v>92.25</v>
      </c>
      <c r="G194" s="1">
        <v>0.5</v>
      </c>
      <c r="H194" s="1">
        <v>0.1</v>
      </c>
      <c r="I194" s="1">
        <v>0.15</v>
      </c>
      <c r="J194" s="1">
        <v>6</v>
      </c>
      <c r="K194" s="1">
        <v>1</v>
      </c>
      <c r="L194" s="1">
        <v>0</v>
      </c>
      <c r="M194" s="1" t="s">
        <v>55</v>
      </c>
      <c r="N194" s="6">
        <f t="shared" ref="N194:N257" si="10">IF(M194="Solution ==&gt; Quenching ==&gt; Deformation ==&gt; Aging ==&gt; Secondary TMP ==&gt; Secondary Aging",2,IF(M194="Solution ==&gt; Quenching ==&gt; Deformation ==&gt; Aging",1,IF(M194="Solution ==&gt; Quenching ==&gt; Aging",0,"")))</f>
        <v>2</v>
      </c>
      <c r="O194" s="1">
        <v>979.85</v>
      </c>
      <c r="P194" s="1">
        <v>4</v>
      </c>
      <c r="Q194" s="1">
        <v>50</v>
      </c>
      <c r="R194" s="1">
        <v>449.85</v>
      </c>
      <c r="S194" s="1">
        <v>6</v>
      </c>
      <c r="T194" s="1">
        <v>255</v>
      </c>
      <c r="U194" s="1" t="s">
        <v>52</v>
      </c>
      <c r="V194" s="1" t="s">
        <v>52</v>
      </c>
      <c r="W194" s="1">
        <v>40</v>
      </c>
      <c r="X194" s="1" t="e">
        <f>IF(OR(T194="",W194=""),"",((T194-AVERAGE($T$2:$T$1139))/_xlfn.STDEV.S($T$2:$T$1139))-#REF!*((AVERAGE($W$2:$W$1139)-W194)/_xlfn.STDEV.S($W$2:$W$1139)))</f>
        <v>#REF!</v>
      </c>
      <c r="Y194" s="1">
        <f t="shared" ref="Y194:Y257" si="11">SQRT((1-(T194-MIN($T$2:$T$1139))/(MAX($T$2:$T$1139)-MIN($T$2:$T$1139)))^2+(1-(W194-MIN($W$2:$W$1139))/(MAX($W$2:$W$1139)-MIN($W$2:$W$1139)))^2)</f>
        <v>0.764183080187211</v>
      </c>
    </row>
    <row r="195" hidden="1" spans="1:25">
      <c r="A195" s="1">
        <v>1158</v>
      </c>
      <c r="B195" s="1" t="s">
        <v>99</v>
      </c>
      <c r="C195" s="1" t="str">
        <f>_xlfn.XLOOKUP(A195,All!$A:$A,All!$C:$C,"")</f>
        <v>Cu-Al-Cr-Mg-Ni-Si</v>
      </c>
      <c r="D195" s="1">
        <v>2</v>
      </c>
      <c r="E195" s="1" t="s">
        <v>1344</v>
      </c>
      <c r="F195" s="1">
        <f t="shared" si="9"/>
        <v>92.25</v>
      </c>
      <c r="G195" s="1">
        <v>0.5</v>
      </c>
      <c r="H195" s="1">
        <v>0.1</v>
      </c>
      <c r="I195" s="1">
        <v>0.15</v>
      </c>
      <c r="J195" s="1">
        <v>6</v>
      </c>
      <c r="K195" s="1">
        <v>1</v>
      </c>
      <c r="L195" s="1">
        <v>0</v>
      </c>
      <c r="M195" s="1" t="s">
        <v>55</v>
      </c>
      <c r="N195" s="6">
        <f t="shared" si="10"/>
        <v>2</v>
      </c>
      <c r="O195" s="1">
        <v>979.85</v>
      </c>
      <c r="P195" s="1">
        <v>4</v>
      </c>
      <c r="Q195" s="1">
        <v>50</v>
      </c>
      <c r="R195" s="1">
        <v>449.85</v>
      </c>
      <c r="S195" s="1">
        <v>6</v>
      </c>
      <c r="T195" s="1">
        <v>256</v>
      </c>
      <c r="U195" s="1" t="s">
        <v>52</v>
      </c>
      <c r="V195" s="1" t="s">
        <v>52</v>
      </c>
      <c r="W195" s="1">
        <v>40</v>
      </c>
      <c r="X195" s="1" t="e">
        <f>IF(OR(T195="",W195=""),"",((T195-AVERAGE($T$2:$T$1139))/_xlfn.STDEV.S($T$2:$T$1139))-#REF!*((AVERAGE($W$2:$W$1139)-W195)/_xlfn.STDEV.S($W$2:$W$1139)))</f>
        <v>#REF!</v>
      </c>
      <c r="Y195" s="1">
        <f t="shared" si="11"/>
        <v>0.762574527781987</v>
      </c>
    </row>
    <row r="196" hidden="1" spans="1:25">
      <c r="A196" s="1">
        <v>1134</v>
      </c>
      <c r="B196" s="1" t="s">
        <v>99</v>
      </c>
      <c r="C196" s="1" t="str">
        <f>_xlfn.XLOOKUP(A196,All!$A:$A,All!$C:$C,"")</f>
        <v>Cu-Al-Cr-Mg-Ni-Si</v>
      </c>
      <c r="D196" s="1">
        <v>2</v>
      </c>
      <c r="E196" s="1" t="s">
        <v>1344</v>
      </c>
      <c r="F196" s="1">
        <f t="shared" si="9"/>
        <v>92.25</v>
      </c>
      <c r="G196" s="1">
        <v>0.5</v>
      </c>
      <c r="H196" s="1">
        <v>0.1</v>
      </c>
      <c r="I196" s="1">
        <v>0.15</v>
      </c>
      <c r="J196" s="1">
        <v>6</v>
      </c>
      <c r="K196" s="1">
        <v>1</v>
      </c>
      <c r="L196" s="1">
        <v>0</v>
      </c>
      <c r="M196" s="1" t="s">
        <v>55</v>
      </c>
      <c r="N196" s="6">
        <f t="shared" si="10"/>
        <v>2</v>
      </c>
      <c r="O196" s="1">
        <v>979.85</v>
      </c>
      <c r="P196" s="1">
        <v>4</v>
      </c>
      <c r="Q196" s="1">
        <v>50</v>
      </c>
      <c r="R196" s="1">
        <v>449.85</v>
      </c>
      <c r="S196" s="1">
        <v>5</v>
      </c>
      <c r="T196" s="1">
        <v>261</v>
      </c>
      <c r="U196" s="1" t="s">
        <v>52</v>
      </c>
      <c r="V196" s="1" t="s">
        <v>52</v>
      </c>
      <c r="W196" s="1">
        <v>40</v>
      </c>
      <c r="X196" s="1" t="e">
        <f>IF(OR(T196="",W196=""),"",((T196-AVERAGE($T$2:$T$1139))/_xlfn.STDEV.S($T$2:$T$1139))-#REF!*((AVERAGE($W$2:$W$1139)-W196)/_xlfn.STDEV.S($W$2:$W$1139)))</f>
        <v>#REF!</v>
      </c>
      <c r="Y196" s="1">
        <f t="shared" si="11"/>
        <v>0.754667374526097</v>
      </c>
    </row>
    <row r="197" hidden="1" spans="1:25">
      <c r="A197" s="1">
        <v>1189</v>
      </c>
      <c r="B197" s="1" t="s">
        <v>99</v>
      </c>
      <c r="C197" s="1" t="str">
        <f>_xlfn.XLOOKUP(A197,All!$A:$A,All!$C:$C,"")</f>
        <v>Cu-Al-Cr-Mg-Ni-Si</v>
      </c>
      <c r="D197" s="1">
        <v>2</v>
      </c>
      <c r="E197" s="1" t="s">
        <v>1344</v>
      </c>
      <c r="F197" s="1">
        <f t="shared" si="9"/>
        <v>92.25</v>
      </c>
      <c r="G197" s="1">
        <v>0.5</v>
      </c>
      <c r="H197" s="1">
        <v>0.1</v>
      </c>
      <c r="I197" s="1">
        <v>0.15</v>
      </c>
      <c r="J197" s="1">
        <v>6</v>
      </c>
      <c r="K197" s="1">
        <v>1</v>
      </c>
      <c r="L197" s="1">
        <v>0</v>
      </c>
      <c r="M197" s="1" t="s">
        <v>55</v>
      </c>
      <c r="N197" s="6">
        <f t="shared" si="10"/>
        <v>2</v>
      </c>
      <c r="O197" s="1">
        <v>979.85</v>
      </c>
      <c r="P197" s="1">
        <v>4</v>
      </c>
      <c r="Q197" s="1">
        <v>50</v>
      </c>
      <c r="R197" s="1">
        <v>399.85</v>
      </c>
      <c r="S197" s="1">
        <v>8</v>
      </c>
      <c r="T197" s="1">
        <v>270</v>
      </c>
      <c r="U197" s="1" t="s">
        <v>52</v>
      </c>
      <c r="V197" s="1" t="s">
        <v>52</v>
      </c>
      <c r="W197" s="1">
        <v>40</v>
      </c>
      <c r="X197" s="1" t="e">
        <f>IF(OR(T197="",W197=""),"",((T197-AVERAGE($T$2:$T$1139))/_xlfn.STDEV.S($T$2:$T$1139))-#REF!*((AVERAGE($W$2:$W$1139)-W197)/_xlfn.STDEV.S($W$2:$W$1139)))</f>
        <v>#REF!</v>
      </c>
      <c r="Y197" s="1">
        <f t="shared" si="11"/>
        <v>0.741022079805728</v>
      </c>
    </row>
    <row r="198" spans="1:25">
      <c r="A198" s="1">
        <v>699</v>
      </c>
      <c r="B198" s="1" t="s">
        <v>97</v>
      </c>
      <c r="C198" s="1" t="str">
        <f>_xlfn.XLOOKUP(A198,All!$A:$A,All!$C:$C,"")</f>
        <v>Cu-Al-Cr-Mg-Ni-Si</v>
      </c>
      <c r="D198" s="1">
        <v>2</v>
      </c>
      <c r="E198" s="1" t="s">
        <v>1344</v>
      </c>
      <c r="F198" s="1">
        <f t="shared" si="9"/>
        <v>92.27</v>
      </c>
      <c r="G198" s="1">
        <v>0.49</v>
      </c>
      <c r="H198" s="1">
        <v>0.11</v>
      </c>
      <c r="I198" s="1">
        <v>0.12</v>
      </c>
      <c r="J198" s="1">
        <v>5.98</v>
      </c>
      <c r="K198" s="1">
        <v>1.03</v>
      </c>
      <c r="L198" s="1">
        <v>0</v>
      </c>
      <c r="M198" s="1" t="s">
        <v>50</v>
      </c>
      <c r="N198" s="6">
        <f t="shared" si="10"/>
        <v>1</v>
      </c>
      <c r="O198" s="1">
        <v>969.85</v>
      </c>
      <c r="P198" s="1">
        <v>6</v>
      </c>
      <c r="Q198" s="1">
        <v>50</v>
      </c>
      <c r="R198" s="1">
        <v>699.85</v>
      </c>
      <c r="S198" s="1">
        <v>6</v>
      </c>
      <c r="T198" s="1">
        <v>134</v>
      </c>
      <c r="U198" s="1" t="s">
        <v>52</v>
      </c>
      <c r="V198" s="1" t="s">
        <v>52</v>
      </c>
      <c r="W198" s="1">
        <v>39</v>
      </c>
      <c r="X198" s="1" t="e">
        <f>IF(OR(T198="",W198=""),"",((T198-AVERAGE($T$2:$T$1139))/_xlfn.STDEV.S($T$2:$T$1139))-#REF!*((AVERAGE($W$2:$W$1139)-W198)/_xlfn.STDEV.S($W$2:$W$1139)))</f>
        <v>#REF!</v>
      </c>
      <c r="Y198" s="1">
        <f t="shared" si="11"/>
        <v>1.01805929822394</v>
      </c>
    </row>
    <row r="199" spans="1:25">
      <c r="A199" s="1">
        <v>674</v>
      </c>
      <c r="B199" s="1" t="s">
        <v>97</v>
      </c>
      <c r="C199" s="1" t="str">
        <f>_xlfn.XLOOKUP(A199,All!$A:$A,All!$C:$C,"")</f>
        <v>Cu-Al-Cr-Mg-Ni-Si</v>
      </c>
      <c r="D199" s="1">
        <v>2</v>
      </c>
      <c r="E199" s="1" t="s">
        <v>1344</v>
      </c>
      <c r="F199" s="1">
        <f t="shared" si="9"/>
        <v>92.27</v>
      </c>
      <c r="G199" s="1">
        <v>0.49</v>
      </c>
      <c r="H199" s="1">
        <v>0.11</v>
      </c>
      <c r="I199" s="1">
        <v>0.12</v>
      </c>
      <c r="J199" s="1">
        <v>5.98</v>
      </c>
      <c r="K199" s="1">
        <v>1.03</v>
      </c>
      <c r="L199" s="1">
        <v>0</v>
      </c>
      <c r="M199" s="1" t="s">
        <v>50</v>
      </c>
      <c r="N199" s="6">
        <f t="shared" si="10"/>
        <v>1</v>
      </c>
      <c r="O199" s="1">
        <v>969.85</v>
      </c>
      <c r="P199" s="1">
        <v>6</v>
      </c>
      <c r="Q199" s="1">
        <v>50</v>
      </c>
      <c r="R199" s="1">
        <v>699.85</v>
      </c>
      <c r="S199" s="1">
        <v>4</v>
      </c>
      <c r="T199" s="1">
        <v>142</v>
      </c>
      <c r="U199" s="1" t="s">
        <v>52</v>
      </c>
      <c r="V199" s="1" t="s">
        <v>52</v>
      </c>
      <c r="W199" s="1">
        <v>39</v>
      </c>
      <c r="X199" s="1" t="e">
        <f>IF(OR(T199="",W199=""),"",((T199-AVERAGE($T$2:$T$1139))/_xlfn.STDEV.S($T$2:$T$1139))-#REF!*((AVERAGE($W$2:$W$1139)-W199)/_xlfn.STDEV.S($W$2:$W$1139)))</f>
        <v>#REF!</v>
      </c>
      <c r="Y199" s="1">
        <f t="shared" si="11"/>
        <v>0.999553894929436</v>
      </c>
    </row>
    <row r="200" spans="1:25">
      <c r="A200" s="1">
        <v>698</v>
      </c>
      <c r="B200" s="1" t="s">
        <v>97</v>
      </c>
      <c r="C200" s="1" t="str">
        <f>_xlfn.XLOOKUP(A200,All!$A:$A,All!$C:$C,"")</f>
        <v>Cu-Al-Cr-Mg-Ni-Si</v>
      </c>
      <c r="D200" s="1">
        <v>2</v>
      </c>
      <c r="E200" s="1" t="s">
        <v>1344</v>
      </c>
      <c r="F200" s="1">
        <f t="shared" si="9"/>
        <v>92.27</v>
      </c>
      <c r="G200" s="1">
        <v>0.49</v>
      </c>
      <c r="H200" s="1">
        <v>0.11</v>
      </c>
      <c r="I200" s="1">
        <v>0.12</v>
      </c>
      <c r="J200" s="1">
        <v>5.98</v>
      </c>
      <c r="K200" s="1">
        <v>1.03</v>
      </c>
      <c r="L200" s="1">
        <v>0</v>
      </c>
      <c r="M200" s="1" t="s">
        <v>50</v>
      </c>
      <c r="N200" s="6">
        <f t="shared" si="10"/>
        <v>1</v>
      </c>
      <c r="O200" s="1">
        <v>969.85</v>
      </c>
      <c r="P200" s="1">
        <v>6</v>
      </c>
      <c r="Q200" s="1">
        <v>50</v>
      </c>
      <c r="R200" s="1">
        <v>649.85</v>
      </c>
      <c r="S200" s="1">
        <v>6</v>
      </c>
      <c r="T200" s="1">
        <v>146</v>
      </c>
      <c r="U200" s="1" t="s">
        <v>52</v>
      </c>
      <c r="V200" s="1" t="s">
        <v>52</v>
      </c>
      <c r="W200" s="1">
        <v>39</v>
      </c>
      <c r="X200" s="1" t="e">
        <f>IF(OR(T200="",W200=""),"",((T200-AVERAGE($T$2:$T$1139))/_xlfn.STDEV.S($T$2:$T$1139))-#REF!*((AVERAGE($W$2:$W$1139)-W200)/_xlfn.STDEV.S($W$2:$W$1139)))</f>
        <v>#REF!</v>
      </c>
      <c r="Y200" s="1">
        <f t="shared" si="11"/>
        <v>0.990399550755274</v>
      </c>
    </row>
    <row r="201" spans="1:25">
      <c r="A201" s="1">
        <v>661</v>
      </c>
      <c r="B201" s="1" t="s">
        <v>97</v>
      </c>
      <c r="C201" s="1" t="str">
        <f>_xlfn.XLOOKUP(A201,All!$A:$A,All!$C:$C,"")</f>
        <v>Cu-Al-Cr-Mg-Ni-Si</v>
      </c>
      <c r="D201" s="1">
        <v>2</v>
      </c>
      <c r="E201" s="1" t="s">
        <v>1344</v>
      </c>
      <c r="F201" s="1">
        <f t="shared" si="9"/>
        <v>92.27</v>
      </c>
      <c r="G201" s="1">
        <v>0.49</v>
      </c>
      <c r="H201" s="1">
        <v>0.11</v>
      </c>
      <c r="I201" s="1">
        <v>0.12</v>
      </c>
      <c r="J201" s="1">
        <v>5.98</v>
      </c>
      <c r="K201" s="1">
        <v>1.03</v>
      </c>
      <c r="L201" s="1">
        <v>0</v>
      </c>
      <c r="M201" s="1" t="s">
        <v>50</v>
      </c>
      <c r="N201" s="6">
        <f t="shared" si="10"/>
        <v>1</v>
      </c>
      <c r="O201" s="1">
        <v>969.85</v>
      </c>
      <c r="P201" s="1">
        <v>6</v>
      </c>
      <c r="Q201" s="1">
        <v>50</v>
      </c>
      <c r="R201" s="1">
        <v>749.85</v>
      </c>
      <c r="S201" s="1">
        <v>3</v>
      </c>
      <c r="T201" s="1">
        <v>148</v>
      </c>
      <c r="U201" s="1" t="s">
        <v>52</v>
      </c>
      <c r="V201" s="1" t="s">
        <v>52</v>
      </c>
      <c r="W201" s="1">
        <v>39</v>
      </c>
      <c r="X201" s="1" t="e">
        <f>IF(OR(T201="",W201=""),"",((T201-AVERAGE($T$2:$T$1139))/_xlfn.STDEV.S($T$2:$T$1139))-#REF!*((AVERAGE($W$2:$W$1139)-W201)/_xlfn.STDEV.S($W$2:$W$1139)))</f>
        <v>#REF!</v>
      </c>
      <c r="Y201" s="1">
        <f t="shared" si="11"/>
        <v>0.985847769341663</v>
      </c>
    </row>
    <row r="202" spans="1:25">
      <c r="A202" s="1">
        <v>673</v>
      </c>
      <c r="B202" s="1" t="s">
        <v>97</v>
      </c>
      <c r="C202" s="1" t="str">
        <f>_xlfn.XLOOKUP(A202,All!$A:$A,All!$C:$C,"")</f>
        <v>Cu-Al-Cr-Mg-Ni-Si</v>
      </c>
      <c r="D202" s="1">
        <v>2</v>
      </c>
      <c r="E202" s="1" t="s">
        <v>1344</v>
      </c>
      <c r="F202" s="1">
        <f t="shared" si="9"/>
        <v>92.27</v>
      </c>
      <c r="G202" s="1">
        <v>0.49</v>
      </c>
      <c r="H202" s="1">
        <v>0.11</v>
      </c>
      <c r="I202" s="1">
        <v>0.12</v>
      </c>
      <c r="J202" s="1">
        <v>5.98</v>
      </c>
      <c r="K202" s="1">
        <v>1.03</v>
      </c>
      <c r="L202" s="1">
        <v>0</v>
      </c>
      <c r="M202" s="1" t="s">
        <v>50</v>
      </c>
      <c r="N202" s="6">
        <f t="shared" si="10"/>
        <v>1</v>
      </c>
      <c r="O202" s="1">
        <v>969.85</v>
      </c>
      <c r="P202" s="1">
        <v>6</v>
      </c>
      <c r="Q202" s="1">
        <v>50</v>
      </c>
      <c r="R202" s="1">
        <v>649.85</v>
      </c>
      <c r="S202" s="1">
        <v>4</v>
      </c>
      <c r="T202" s="1">
        <v>152</v>
      </c>
      <c r="U202" s="1" t="s">
        <v>52</v>
      </c>
      <c r="V202" s="1" t="s">
        <v>52</v>
      </c>
      <c r="W202" s="1">
        <v>39</v>
      </c>
      <c r="X202" s="1" t="e">
        <f>IF(OR(T202="",W202=""),"",((T202-AVERAGE($T$2:$T$1139))/_xlfn.STDEV.S($T$2:$T$1139))-#REF!*((AVERAGE($W$2:$W$1139)-W202)/_xlfn.STDEV.S($W$2:$W$1139)))</f>
        <v>#REF!</v>
      </c>
      <c r="Y202" s="1">
        <f t="shared" si="11"/>
        <v>0.976796171044411</v>
      </c>
    </row>
    <row r="203" hidden="1" spans="1:25">
      <c r="A203" s="1">
        <v>1192</v>
      </c>
      <c r="B203" s="1" t="s">
        <v>99</v>
      </c>
      <c r="C203" s="1" t="str">
        <f>_xlfn.XLOOKUP(A203,All!$A:$A,All!$C:$C,"")</f>
        <v>Cu-Al-Cr-Mg-Ni-Si</v>
      </c>
      <c r="D203" s="1">
        <v>2</v>
      </c>
      <c r="E203" s="1" t="s">
        <v>1344</v>
      </c>
      <c r="F203" s="1">
        <f t="shared" si="9"/>
        <v>92.25</v>
      </c>
      <c r="G203" s="1">
        <v>0.5</v>
      </c>
      <c r="H203" s="1">
        <v>0.1</v>
      </c>
      <c r="I203" s="1">
        <v>0.15</v>
      </c>
      <c r="J203" s="1">
        <v>6</v>
      </c>
      <c r="K203" s="1">
        <v>1</v>
      </c>
      <c r="L203" s="1">
        <v>0</v>
      </c>
      <c r="M203" s="1" t="s">
        <v>55</v>
      </c>
      <c r="N203" s="6">
        <f t="shared" si="10"/>
        <v>2</v>
      </c>
      <c r="O203" s="1">
        <v>979.85</v>
      </c>
      <c r="P203" s="1">
        <v>4</v>
      </c>
      <c r="Q203" s="1">
        <v>50</v>
      </c>
      <c r="R203" s="1">
        <v>549.85</v>
      </c>
      <c r="S203" s="1">
        <v>8</v>
      </c>
      <c r="T203" s="1">
        <v>155</v>
      </c>
      <c r="U203" s="1" t="s">
        <v>52</v>
      </c>
      <c r="V203" s="1" t="s">
        <v>52</v>
      </c>
      <c r="W203" s="1">
        <v>39</v>
      </c>
      <c r="X203" s="1" t="e">
        <f>IF(OR(T203="",W203=""),"",((T203-AVERAGE($T$2:$T$1139))/_xlfn.STDEV.S($T$2:$T$1139))-#REF!*((AVERAGE($W$2:$W$1139)-W203)/_xlfn.STDEV.S($W$2:$W$1139)))</f>
        <v>#REF!</v>
      </c>
      <c r="Y203" s="1">
        <f t="shared" si="11"/>
        <v>0.970053895441174</v>
      </c>
    </row>
    <row r="204" hidden="1" spans="1:25">
      <c r="A204" s="1">
        <v>1164</v>
      </c>
      <c r="B204" s="1" t="s">
        <v>99</v>
      </c>
      <c r="C204" s="1" t="str">
        <f>_xlfn.XLOOKUP(A204,All!$A:$A,All!$C:$C,"")</f>
        <v>Cu-Al-Cr-Mg-Ni-Si</v>
      </c>
      <c r="D204" s="1">
        <v>2</v>
      </c>
      <c r="E204" s="1" t="s">
        <v>1344</v>
      </c>
      <c r="F204" s="1">
        <f t="shared" si="9"/>
        <v>92.25</v>
      </c>
      <c r="G204" s="1">
        <v>0.5</v>
      </c>
      <c r="H204" s="1">
        <v>0.1</v>
      </c>
      <c r="I204" s="1">
        <v>0.15</v>
      </c>
      <c r="J204" s="1">
        <v>6</v>
      </c>
      <c r="K204" s="1">
        <v>1</v>
      </c>
      <c r="L204" s="1">
        <v>0</v>
      </c>
      <c r="M204" s="1" t="s">
        <v>55</v>
      </c>
      <c r="N204" s="6">
        <f t="shared" si="10"/>
        <v>2</v>
      </c>
      <c r="O204" s="1">
        <v>979.85</v>
      </c>
      <c r="P204" s="1">
        <v>4</v>
      </c>
      <c r="Q204" s="1">
        <v>50</v>
      </c>
      <c r="R204" s="1">
        <v>549.85</v>
      </c>
      <c r="S204" s="1">
        <v>6</v>
      </c>
      <c r="T204" s="1">
        <v>158</v>
      </c>
      <c r="U204" s="1" t="s">
        <v>52</v>
      </c>
      <c r="V204" s="1" t="s">
        <v>52</v>
      </c>
      <c r="W204" s="1">
        <v>39</v>
      </c>
      <c r="X204" s="1" t="e">
        <f>IF(OR(T204="",W204=""),"",((T204-AVERAGE($T$2:$T$1139))/_xlfn.STDEV.S($T$2:$T$1139))-#REF!*((AVERAGE($W$2:$W$1139)-W204)/_xlfn.STDEV.S($W$2:$W$1139)))</f>
        <v>#REF!</v>
      </c>
      <c r="Y204" s="1">
        <f t="shared" si="11"/>
        <v>0.963352339838838</v>
      </c>
    </row>
    <row r="205" spans="1:25">
      <c r="A205" s="1">
        <v>660</v>
      </c>
      <c r="B205" s="1" t="s">
        <v>97</v>
      </c>
      <c r="C205" s="1" t="str">
        <f>_xlfn.XLOOKUP(A205,All!$A:$A,All!$C:$C,"")</f>
        <v>Cu-Al-Cr-Mg-Ni-Si</v>
      </c>
      <c r="D205" s="1">
        <v>2</v>
      </c>
      <c r="E205" s="1" t="s">
        <v>1344</v>
      </c>
      <c r="F205" s="1">
        <f t="shared" si="9"/>
        <v>92.27</v>
      </c>
      <c r="G205" s="1">
        <v>0.49</v>
      </c>
      <c r="H205" s="1">
        <v>0.11</v>
      </c>
      <c r="I205" s="1">
        <v>0.12</v>
      </c>
      <c r="J205" s="1">
        <v>5.98</v>
      </c>
      <c r="K205" s="1">
        <v>1.03</v>
      </c>
      <c r="L205" s="1">
        <v>0</v>
      </c>
      <c r="M205" s="1" t="s">
        <v>50</v>
      </c>
      <c r="N205" s="6">
        <f t="shared" si="10"/>
        <v>1</v>
      </c>
      <c r="O205" s="1">
        <v>969.85</v>
      </c>
      <c r="P205" s="1">
        <v>6</v>
      </c>
      <c r="Q205" s="1">
        <v>50</v>
      </c>
      <c r="R205" s="1">
        <v>699.85</v>
      </c>
      <c r="S205" s="1">
        <v>3</v>
      </c>
      <c r="T205" s="1">
        <v>159</v>
      </c>
      <c r="U205" s="1" t="s">
        <v>52</v>
      </c>
      <c r="V205" s="1" t="s">
        <v>52</v>
      </c>
      <c r="W205" s="1">
        <v>39</v>
      </c>
      <c r="X205" s="1" t="e">
        <f>IF(OR(T205="",W205=""),"",((T205-AVERAGE($T$2:$T$1139))/_xlfn.STDEV.S($T$2:$T$1139))-#REF!*((AVERAGE($W$2:$W$1139)-W205)/_xlfn.STDEV.S($W$2:$W$1139)))</f>
        <v>#REF!</v>
      </c>
      <c r="Y205" s="1">
        <f t="shared" si="11"/>
        <v>0.961127684229507</v>
      </c>
    </row>
    <row r="206" hidden="1" spans="1:25">
      <c r="A206" s="1">
        <v>1136</v>
      </c>
      <c r="B206" s="1" t="s">
        <v>99</v>
      </c>
      <c r="C206" s="1" t="str">
        <f>_xlfn.XLOOKUP(A206,All!$A:$A,All!$C:$C,"")</f>
        <v>Cu-Al-Cr-Mg-Ni-Si</v>
      </c>
      <c r="D206" s="1">
        <v>2</v>
      </c>
      <c r="E206" s="1" t="s">
        <v>1344</v>
      </c>
      <c r="F206" s="1">
        <f t="shared" si="9"/>
        <v>92.25</v>
      </c>
      <c r="G206" s="1">
        <v>0.5</v>
      </c>
      <c r="H206" s="1">
        <v>0.1</v>
      </c>
      <c r="I206" s="1">
        <v>0.15</v>
      </c>
      <c r="J206" s="1">
        <v>6</v>
      </c>
      <c r="K206" s="1">
        <v>1</v>
      </c>
      <c r="L206" s="1">
        <v>0</v>
      </c>
      <c r="M206" s="1" t="s">
        <v>55</v>
      </c>
      <c r="N206" s="6">
        <f t="shared" si="10"/>
        <v>2</v>
      </c>
      <c r="O206" s="1">
        <v>979.85</v>
      </c>
      <c r="P206" s="1">
        <v>4</v>
      </c>
      <c r="Q206" s="1">
        <v>50</v>
      </c>
      <c r="R206" s="1">
        <v>549.85</v>
      </c>
      <c r="S206" s="1">
        <v>5</v>
      </c>
      <c r="T206" s="1">
        <v>163</v>
      </c>
      <c r="U206" s="1" t="s">
        <v>52</v>
      </c>
      <c r="V206" s="1" t="s">
        <v>52</v>
      </c>
      <c r="W206" s="1">
        <v>39</v>
      </c>
      <c r="X206" s="1" t="e">
        <f>IF(OR(T206="",W206=""),"",((T206-AVERAGE($T$2:$T$1139))/_xlfn.STDEV.S($T$2:$T$1139))-#REF!*((AVERAGE($W$2:$W$1139)-W206)/_xlfn.STDEV.S($W$2:$W$1139)))</f>
        <v>#REF!</v>
      </c>
      <c r="Y206" s="1">
        <f t="shared" si="11"/>
        <v>0.952275901991181</v>
      </c>
    </row>
    <row r="207" spans="1:25">
      <c r="A207" s="1">
        <v>697</v>
      </c>
      <c r="B207" s="1" t="s">
        <v>97</v>
      </c>
      <c r="C207" s="1" t="str">
        <f>_xlfn.XLOOKUP(A207,All!$A:$A,All!$C:$C,"")</f>
        <v>Cu-Al-Cr-Mg-Ni-Si</v>
      </c>
      <c r="D207" s="1">
        <v>2</v>
      </c>
      <c r="E207" s="1" t="s">
        <v>1344</v>
      </c>
      <c r="F207" s="1">
        <f t="shared" si="9"/>
        <v>92.27</v>
      </c>
      <c r="G207" s="1">
        <v>0.49</v>
      </c>
      <c r="H207" s="1">
        <v>0.11</v>
      </c>
      <c r="I207" s="1">
        <v>0.12</v>
      </c>
      <c r="J207" s="1">
        <v>5.98</v>
      </c>
      <c r="K207" s="1">
        <v>1.03</v>
      </c>
      <c r="L207" s="1">
        <v>0</v>
      </c>
      <c r="M207" s="1" t="s">
        <v>50</v>
      </c>
      <c r="N207" s="6">
        <f t="shared" si="10"/>
        <v>1</v>
      </c>
      <c r="O207" s="1">
        <v>969.85</v>
      </c>
      <c r="P207" s="1">
        <v>6</v>
      </c>
      <c r="Q207" s="1">
        <v>50</v>
      </c>
      <c r="R207" s="1">
        <v>599.85</v>
      </c>
      <c r="S207" s="1">
        <v>6</v>
      </c>
      <c r="T207" s="1">
        <v>166</v>
      </c>
      <c r="U207" s="1" t="s">
        <v>52</v>
      </c>
      <c r="V207" s="1" t="s">
        <v>52</v>
      </c>
      <c r="W207" s="1">
        <v>39</v>
      </c>
      <c r="X207" s="1" t="e">
        <f>IF(OR(T207="",W207=""),"",((T207-AVERAGE($T$2:$T$1139))/_xlfn.STDEV.S($T$2:$T$1139))-#REF!*((AVERAGE($W$2:$W$1139)-W207)/_xlfn.STDEV.S($W$2:$W$1139)))</f>
        <v>#REF!</v>
      </c>
      <c r="Y207" s="1">
        <f t="shared" si="11"/>
        <v>0.945687167254019</v>
      </c>
    </row>
    <row r="208" hidden="1" spans="1:25">
      <c r="A208" s="1">
        <v>1109</v>
      </c>
      <c r="B208" s="1" t="s">
        <v>99</v>
      </c>
      <c r="C208" s="1" t="str">
        <f>_xlfn.XLOOKUP(A208,All!$A:$A,All!$C:$C,"")</f>
        <v>Cu-Al-Cr-Mg-Ni-Si</v>
      </c>
      <c r="D208" s="1">
        <v>2</v>
      </c>
      <c r="E208" s="1" t="s">
        <v>1344</v>
      </c>
      <c r="F208" s="1">
        <f t="shared" si="9"/>
        <v>92.25</v>
      </c>
      <c r="G208" s="1">
        <v>0.5</v>
      </c>
      <c r="H208" s="1">
        <v>0.1</v>
      </c>
      <c r="I208" s="1">
        <v>0.15</v>
      </c>
      <c r="J208" s="1">
        <v>6</v>
      </c>
      <c r="K208" s="1">
        <v>1</v>
      </c>
      <c r="L208" s="1">
        <v>0</v>
      </c>
      <c r="M208" s="1" t="s">
        <v>55</v>
      </c>
      <c r="N208" s="6">
        <f t="shared" si="10"/>
        <v>2</v>
      </c>
      <c r="O208" s="1">
        <v>979.85</v>
      </c>
      <c r="P208" s="1">
        <v>4</v>
      </c>
      <c r="Q208" s="1">
        <v>50</v>
      </c>
      <c r="R208" s="1">
        <v>549.85</v>
      </c>
      <c r="S208" s="1">
        <v>4</v>
      </c>
      <c r="T208" s="1">
        <v>170</v>
      </c>
      <c r="U208" s="1" t="s">
        <v>52</v>
      </c>
      <c r="V208" s="1" t="s">
        <v>52</v>
      </c>
      <c r="W208" s="1">
        <v>39</v>
      </c>
      <c r="X208" s="1" t="e">
        <f>IF(OR(T208="",W208=""),"",((T208-AVERAGE($T$2:$T$1139))/_xlfn.STDEV.S($T$2:$T$1139))-#REF!*((AVERAGE($W$2:$W$1139)-W208)/_xlfn.STDEV.S($W$2:$W$1139)))</f>
        <v>#REF!</v>
      </c>
      <c r="Y208" s="1">
        <f t="shared" si="11"/>
        <v>0.936970712621457</v>
      </c>
    </row>
    <row r="209" spans="1:25">
      <c r="A209" s="1">
        <v>672</v>
      </c>
      <c r="B209" s="1" t="s">
        <v>97</v>
      </c>
      <c r="C209" s="1" t="str">
        <f>_xlfn.XLOOKUP(A209,All!$A:$A,All!$C:$C,"")</f>
        <v>Cu-Al-Cr-Mg-Ni-Si</v>
      </c>
      <c r="D209" s="1">
        <v>2</v>
      </c>
      <c r="E209" s="1" t="s">
        <v>1344</v>
      </c>
      <c r="F209" s="1">
        <f t="shared" si="9"/>
        <v>92.27</v>
      </c>
      <c r="G209" s="1">
        <v>0.49</v>
      </c>
      <c r="H209" s="1">
        <v>0.11</v>
      </c>
      <c r="I209" s="1">
        <v>0.12</v>
      </c>
      <c r="J209" s="1">
        <v>5.98</v>
      </c>
      <c r="K209" s="1">
        <v>1.03</v>
      </c>
      <c r="L209" s="1">
        <v>0</v>
      </c>
      <c r="M209" s="1" t="s">
        <v>50</v>
      </c>
      <c r="N209" s="6">
        <f t="shared" si="10"/>
        <v>1</v>
      </c>
      <c r="O209" s="1">
        <v>969.85</v>
      </c>
      <c r="P209" s="1">
        <v>6</v>
      </c>
      <c r="Q209" s="1">
        <v>50</v>
      </c>
      <c r="R209" s="1">
        <v>599.85</v>
      </c>
      <c r="S209" s="1">
        <v>4</v>
      </c>
      <c r="T209" s="1">
        <v>172</v>
      </c>
      <c r="U209" s="1" t="s">
        <v>52</v>
      </c>
      <c r="V209" s="1" t="s">
        <v>52</v>
      </c>
      <c r="W209" s="1">
        <v>39</v>
      </c>
      <c r="X209" s="1" t="e">
        <f>IF(OR(T209="",W209=""),"",((T209-AVERAGE($T$2:$T$1139))/_xlfn.STDEV.S($T$2:$T$1139))-#REF!*((AVERAGE($W$2:$W$1139)-W209)/_xlfn.STDEV.S($W$2:$W$1139)))</f>
        <v>#REF!</v>
      </c>
      <c r="Y209" s="1">
        <f t="shared" si="11"/>
        <v>0.932642471077175</v>
      </c>
    </row>
    <row r="210" hidden="1" spans="1:25">
      <c r="A210" s="1">
        <v>1082</v>
      </c>
      <c r="B210" s="1" t="s">
        <v>99</v>
      </c>
      <c r="C210" s="1" t="str">
        <f>_xlfn.XLOOKUP(A210,All!$A:$A,All!$C:$C,"")</f>
        <v>Cu-Al-Cr-Mg-Ni-Si</v>
      </c>
      <c r="D210" s="1">
        <v>2</v>
      </c>
      <c r="E210" s="1" t="s">
        <v>1344</v>
      </c>
      <c r="F210" s="1">
        <f t="shared" si="9"/>
        <v>92.25</v>
      </c>
      <c r="G210" s="1">
        <v>0.5</v>
      </c>
      <c r="H210" s="1">
        <v>0.1</v>
      </c>
      <c r="I210" s="1">
        <v>0.15</v>
      </c>
      <c r="J210" s="1">
        <v>6</v>
      </c>
      <c r="K210" s="1">
        <v>1</v>
      </c>
      <c r="L210" s="1">
        <v>0</v>
      </c>
      <c r="M210" s="1" t="s">
        <v>55</v>
      </c>
      <c r="N210" s="6">
        <f t="shared" si="10"/>
        <v>2</v>
      </c>
      <c r="O210" s="1">
        <v>979.85</v>
      </c>
      <c r="P210" s="1">
        <v>4</v>
      </c>
      <c r="Q210" s="1">
        <v>50</v>
      </c>
      <c r="R210" s="1">
        <v>549.85</v>
      </c>
      <c r="S210" s="1">
        <v>3</v>
      </c>
      <c r="T210" s="1">
        <v>175</v>
      </c>
      <c r="U210" s="1" t="s">
        <v>52</v>
      </c>
      <c r="V210" s="1" t="s">
        <v>52</v>
      </c>
      <c r="W210" s="1">
        <v>39</v>
      </c>
      <c r="X210" s="1" t="e">
        <f>IF(OR(T210="",W210=""),"",((T210-AVERAGE($T$2:$T$1139))/_xlfn.STDEV.S($T$2:$T$1139))-#REF!*((AVERAGE($W$2:$W$1139)-W210)/_xlfn.STDEV.S($W$2:$W$1139)))</f>
        <v>#REF!</v>
      </c>
      <c r="Y210" s="1">
        <f t="shared" si="11"/>
        <v>0.926188379655635</v>
      </c>
    </row>
    <row r="211" spans="1:25">
      <c r="A211" s="1">
        <v>745</v>
      </c>
      <c r="B211" s="1" t="s">
        <v>97</v>
      </c>
      <c r="C211" s="1" t="str">
        <f>_xlfn.XLOOKUP(A211,All!$A:$A,All!$C:$C,"")</f>
        <v>Cu-Al-Cr-Mg-Ni-Si</v>
      </c>
      <c r="D211" s="1">
        <v>2</v>
      </c>
      <c r="E211" s="1" t="s">
        <v>1344</v>
      </c>
      <c r="F211" s="1">
        <f t="shared" si="9"/>
        <v>92.27</v>
      </c>
      <c r="G211" s="1">
        <v>0.49</v>
      </c>
      <c r="H211" s="1">
        <v>0.11</v>
      </c>
      <c r="I211" s="1">
        <v>0.12</v>
      </c>
      <c r="J211" s="1">
        <v>5.98</v>
      </c>
      <c r="K211" s="1">
        <v>1.03</v>
      </c>
      <c r="L211" s="1">
        <v>0</v>
      </c>
      <c r="M211" s="1" t="s">
        <v>50</v>
      </c>
      <c r="N211" s="6">
        <f t="shared" si="10"/>
        <v>1</v>
      </c>
      <c r="O211" s="1">
        <v>969.85</v>
      </c>
      <c r="P211" s="1">
        <v>6</v>
      </c>
      <c r="Q211" s="1">
        <v>50</v>
      </c>
      <c r="R211" s="1">
        <v>549.85</v>
      </c>
      <c r="S211" s="1">
        <v>12</v>
      </c>
      <c r="T211" s="1">
        <v>179</v>
      </c>
      <c r="U211" s="1" t="s">
        <v>52</v>
      </c>
      <c r="V211" s="1" t="s">
        <v>52</v>
      </c>
      <c r="W211" s="1">
        <v>39</v>
      </c>
      <c r="X211" s="1" t="e">
        <f>IF(OR(T211="",W211=""),"",((T211-AVERAGE($T$2:$T$1139))/_xlfn.STDEV.S($T$2:$T$1139))-#REF!*((AVERAGE($W$2:$W$1139)-W211)/_xlfn.STDEV.S($W$2:$W$1139)))</f>
        <v>#REF!</v>
      </c>
      <c r="Y211" s="1">
        <f t="shared" si="11"/>
        <v>0.917655868986698</v>
      </c>
    </row>
    <row r="212" spans="1:25">
      <c r="A212" s="1">
        <v>774</v>
      </c>
      <c r="B212" s="1" t="s">
        <v>97</v>
      </c>
      <c r="C212" s="1" t="str">
        <f>_xlfn.XLOOKUP(A212,All!$A:$A,All!$C:$C,"")</f>
        <v>Cu-Al-Cr-Mg-Ni-Si</v>
      </c>
      <c r="D212" s="1">
        <v>2</v>
      </c>
      <c r="E212" s="1" t="s">
        <v>1344</v>
      </c>
      <c r="F212" s="1">
        <f t="shared" si="9"/>
        <v>92.27</v>
      </c>
      <c r="G212" s="1">
        <v>0.49</v>
      </c>
      <c r="H212" s="1">
        <v>0.11</v>
      </c>
      <c r="I212" s="1">
        <v>0.12</v>
      </c>
      <c r="J212" s="1">
        <v>5.98</v>
      </c>
      <c r="K212" s="1">
        <v>1.03</v>
      </c>
      <c r="L212" s="1">
        <v>0</v>
      </c>
      <c r="M212" s="1" t="s">
        <v>50</v>
      </c>
      <c r="N212" s="6">
        <f t="shared" si="10"/>
        <v>1</v>
      </c>
      <c r="O212" s="1">
        <v>969.85</v>
      </c>
      <c r="P212" s="1">
        <v>6</v>
      </c>
      <c r="Q212" s="1">
        <v>50</v>
      </c>
      <c r="R212" s="1">
        <v>499.85</v>
      </c>
      <c r="S212" s="1">
        <v>16</v>
      </c>
      <c r="T212" s="1">
        <v>215</v>
      </c>
      <c r="U212" s="1" t="s">
        <v>52</v>
      </c>
      <c r="V212" s="1" t="s">
        <v>52</v>
      </c>
      <c r="W212" s="1">
        <v>39</v>
      </c>
      <c r="X212" s="1" t="e">
        <f>IF(OR(T212="",W212=""),"",((T212-AVERAGE($T$2:$T$1139))/_xlfn.STDEV.S($T$2:$T$1139))-#REF!*((AVERAGE($W$2:$W$1139)-W212)/_xlfn.STDEV.S($W$2:$W$1139)))</f>
        <v>#REF!</v>
      </c>
      <c r="Y212" s="1">
        <f t="shared" si="11"/>
        <v>0.845013806324218</v>
      </c>
    </row>
    <row r="213" spans="1:25">
      <c r="A213" s="1">
        <v>744</v>
      </c>
      <c r="B213" s="1" t="s">
        <v>97</v>
      </c>
      <c r="C213" s="1" t="str">
        <f>_xlfn.XLOOKUP(A213,All!$A:$A,All!$C:$C,"")</f>
        <v>Cu-Al-Cr-Mg-Ni-Si</v>
      </c>
      <c r="D213" s="1">
        <v>2</v>
      </c>
      <c r="E213" s="1" t="s">
        <v>1344</v>
      </c>
      <c r="F213" s="1">
        <f t="shared" si="9"/>
        <v>92.27</v>
      </c>
      <c r="G213" s="1">
        <v>0.49</v>
      </c>
      <c r="H213" s="1">
        <v>0.11</v>
      </c>
      <c r="I213" s="1">
        <v>0.12</v>
      </c>
      <c r="J213" s="1">
        <v>5.98</v>
      </c>
      <c r="K213" s="1">
        <v>1.03</v>
      </c>
      <c r="L213" s="1">
        <v>0</v>
      </c>
      <c r="M213" s="1" t="s">
        <v>50</v>
      </c>
      <c r="N213" s="6">
        <f t="shared" si="10"/>
        <v>1</v>
      </c>
      <c r="O213" s="1">
        <v>969.85</v>
      </c>
      <c r="P213" s="1">
        <v>6</v>
      </c>
      <c r="Q213" s="1">
        <v>50</v>
      </c>
      <c r="R213" s="1">
        <v>499.85</v>
      </c>
      <c r="S213" s="1">
        <v>12</v>
      </c>
      <c r="T213" s="1">
        <v>216</v>
      </c>
      <c r="U213" s="1" t="s">
        <v>52</v>
      </c>
      <c r="V213" s="1" t="s">
        <v>52</v>
      </c>
      <c r="W213" s="1">
        <v>39</v>
      </c>
      <c r="X213" s="1" t="e">
        <f>IF(OR(T213="",W213=""),"",((T213-AVERAGE($T$2:$T$1139))/_xlfn.STDEV.S($T$2:$T$1139))-#REF!*((AVERAGE($W$2:$W$1139)-W213)/_xlfn.STDEV.S($W$2:$W$1139)))</f>
        <v>#REF!</v>
      </c>
      <c r="Y213" s="1">
        <f t="shared" si="11"/>
        <v>0.84311310408725</v>
      </c>
    </row>
    <row r="214" hidden="1" spans="1:25">
      <c r="A214" s="1">
        <v>1083</v>
      </c>
      <c r="B214" s="1" t="s">
        <v>99</v>
      </c>
      <c r="C214" s="1" t="str">
        <f>_xlfn.XLOOKUP(A214,All!$A:$A,All!$C:$C,"")</f>
        <v>Cu-Al-Cr-Mg-Ni-Si</v>
      </c>
      <c r="D214" s="1">
        <v>2</v>
      </c>
      <c r="E214" s="1" t="s">
        <v>1344</v>
      </c>
      <c r="F214" s="1">
        <f t="shared" si="9"/>
        <v>92.25</v>
      </c>
      <c r="G214" s="1">
        <v>0.5</v>
      </c>
      <c r="H214" s="1">
        <v>0.1</v>
      </c>
      <c r="I214" s="1">
        <v>0.15</v>
      </c>
      <c r="J214" s="1">
        <v>6</v>
      </c>
      <c r="K214" s="1">
        <v>1</v>
      </c>
      <c r="L214" s="1">
        <v>0</v>
      </c>
      <c r="M214" s="1" t="s">
        <v>54</v>
      </c>
      <c r="N214" s="6">
        <f t="shared" si="10"/>
        <v>0</v>
      </c>
      <c r="O214" s="1">
        <v>979.85</v>
      </c>
      <c r="P214" s="1">
        <v>4</v>
      </c>
      <c r="Q214" s="1">
        <v>0</v>
      </c>
      <c r="R214" s="1">
        <v>399.85</v>
      </c>
      <c r="S214" s="1">
        <v>4</v>
      </c>
      <c r="T214" s="1">
        <v>241</v>
      </c>
      <c r="U214" s="1" t="s">
        <v>52</v>
      </c>
      <c r="V214" s="1" t="s">
        <v>52</v>
      </c>
      <c r="W214" s="1">
        <v>39</v>
      </c>
      <c r="X214" s="1" t="e">
        <f>IF(OR(T214="",W214=""),"",((T214-AVERAGE($T$2:$T$1139))/_xlfn.STDEV.S($T$2:$T$1139))-#REF!*((AVERAGE($W$2:$W$1139)-W214)/_xlfn.STDEV.S($W$2:$W$1139)))</f>
        <v>#REF!</v>
      </c>
      <c r="Y214" s="1">
        <f t="shared" si="11"/>
        <v>0.797960018930702</v>
      </c>
    </row>
    <row r="215" hidden="1" spans="1:25">
      <c r="A215" s="1">
        <v>960</v>
      </c>
      <c r="B215" s="1" t="s">
        <v>99</v>
      </c>
      <c r="C215" s="1" t="str">
        <f>_xlfn.XLOOKUP(A215,All!$A:$A,All!$C:$C,"")</f>
        <v>Cu-Al-Cr-Mg-Ni-Si</v>
      </c>
      <c r="D215" s="1">
        <v>2</v>
      </c>
      <c r="E215" s="1" t="s">
        <v>1344</v>
      </c>
      <c r="F215" s="1">
        <f t="shared" si="9"/>
        <v>92.25</v>
      </c>
      <c r="G215" s="1">
        <v>0.5</v>
      </c>
      <c r="H215" s="1">
        <v>0.1</v>
      </c>
      <c r="I215" s="1">
        <v>0.15</v>
      </c>
      <c r="J215" s="1">
        <v>6</v>
      </c>
      <c r="K215" s="1">
        <v>1</v>
      </c>
      <c r="L215" s="1">
        <v>0</v>
      </c>
      <c r="M215" s="1" t="s">
        <v>54</v>
      </c>
      <c r="N215" s="6">
        <f t="shared" si="10"/>
        <v>0</v>
      </c>
      <c r="O215" s="1">
        <v>979.85</v>
      </c>
      <c r="P215" s="1">
        <v>4</v>
      </c>
      <c r="Q215" s="1">
        <v>0</v>
      </c>
      <c r="R215" s="1">
        <v>449.85</v>
      </c>
      <c r="S215" s="1">
        <v>1</v>
      </c>
      <c r="T215" s="1">
        <v>247</v>
      </c>
      <c r="U215" s="1" t="s">
        <v>52</v>
      </c>
      <c r="V215" s="1" t="s">
        <v>52</v>
      </c>
      <c r="W215" s="1">
        <v>39</v>
      </c>
      <c r="X215" s="1" t="e">
        <f>IF(OR(T215="",W215=""),"",((T215-AVERAGE($T$2:$T$1139))/_xlfn.STDEV.S($T$2:$T$1139))-#REF!*((AVERAGE($W$2:$W$1139)-W215)/_xlfn.STDEV.S($W$2:$W$1139)))</f>
        <v>#REF!</v>
      </c>
      <c r="Y215" s="1">
        <f t="shared" si="11"/>
        <v>0.787849267499515</v>
      </c>
    </row>
    <row r="216" hidden="1" spans="1:25">
      <c r="A216" s="1">
        <v>898</v>
      </c>
      <c r="B216" s="1" t="s">
        <v>99</v>
      </c>
      <c r="C216" s="1" t="str">
        <f>_xlfn.XLOOKUP(A216,All!$A:$A,All!$C:$C,"")</f>
        <v>Cu-Al-Cr-Mg-Ni-Si</v>
      </c>
      <c r="D216" s="1">
        <v>2</v>
      </c>
      <c r="E216" s="1" t="s">
        <v>1344</v>
      </c>
      <c r="F216" s="1">
        <f t="shared" si="9"/>
        <v>92.25</v>
      </c>
      <c r="G216" s="1">
        <v>0.5</v>
      </c>
      <c r="H216" s="1">
        <v>0.1</v>
      </c>
      <c r="I216" s="1">
        <v>0.15</v>
      </c>
      <c r="J216" s="1">
        <v>6</v>
      </c>
      <c r="K216" s="1">
        <v>1</v>
      </c>
      <c r="L216" s="1">
        <v>0</v>
      </c>
      <c r="M216" s="1" t="s">
        <v>55</v>
      </c>
      <c r="N216" s="6">
        <f t="shared" si="10"/>
        <v>2</v>
      </c>
      <c r="O216" s="1">
        <v>979.85</v>
      </c>
      <c r="P216" s="1">
        <v>4</v>
      </c>
      <c r="Q216" s="1">
        <v>50</v>
      </c>
      <c r="R216" s="1">
        <v>399.85</v>
      </c>
      <c r="S216" s="1">
        <v>0.5</v>
      </c>
      <c r="T216" s="1">
        <v>253</v>
      </c>
      <c r="U216" s="1" t="s">
        <v>52</v>
      </c>
      <c r="V216" s="1" t="s">
        <v>52</v>
      </c>
      <c r="W216" s="1">
        <v>39</v>
      </c>
      <c r="X216" s="1" t="e">
        <f>IF(OR(T216="",W216=""),"",((T216-AVERAGE($T$2:$T$1139))/_xlfn.STDEV.S($T$2:$T$1139))-#REF!*((AVERAGE($W$2:$W$1139)-W216)/_xlfn.STDEV.S($W$2:$W$1139)))</f>
        <v>#REF!</v>
      </c>
      <c r="Y216" s="1">
        <f t="shared" si="11"/>
        <v>0.778042560572574</v>
      </c>
    </row>
    <row r="217" hidden="1" spans="1:25">
      <c r="A217" s="1">
        <v>1130</v>
      </c>
      <c r="B217" s="1" t="s">
        <v>99</v>
      </c>
      <c r="C217" s="1" t="str">
        <f>_xlfn.XLOOKUP(A217,All!$A:$A,All!$C:$C,"")</f>
        <v>Cu-Al-Cr-Mg-Ni-Si</v>
      </c>
      <c r="D217" s="1">
        <v>2</v>
      </c>
      <c r="E217" s="1" t="s">
        <v>1344</v>
      </c>
      <c r="F217" s="1">
        <f t="shared" si="9"/>
        <v>92.25</v>
      </c>
      <c r="G217" s="1">
        <v>0.5</v>
      </c>
      <c r="H217" s="1">
        <v>0.1</v>
      </c>
      <c r="I217" s="1">
        <v>0.15</v>
      </c>
      <c r="J217" s="1">
        <v>6</v>
      </c>
      <c r="K217" s="1">
        <v>1</v>
      </c>
      <c r="L217" s="1">
        <v>0</v>
      </c>
      <c r="M217" s="1" t="s">
        <v>55</v>
      </c>
      <c r="N217" s="6">
        <f t="shared" si="10"/>
        <v>2</v>
      </c>
      <c r="O217" s="1">
        <v>979.85</v>
      </c>
      <c r="P217" s="1">
        <v>4</v>
      </c>
      <c r="Q217" s="1">
        <v>50</v>
      </c>
      <c r="R217" s="1">
        <v>449.85</v>
      </c>
      <c r="S217" s="1">
        <v>5</v>
      </c>
      <c r="T217" s="1">
        <v>262</v>
      </c>
      <c r="U217" s="1" t="s">
        <v>52</v>
      </c>
      <c r="V217" s="1" t="s">
        <v>52</v>
      </c>
      <c r="W217" s="1">
        <v>39</v>
      </c>
      <c r="X217" s="1" t="e">
        <f>IF(OR(T217="",W217=""),"",((T217-AVERAGE($T$2:$T$1139))/_xlfn.STDEV.S($T$2:$T$1139))-#REF!*((AVERAGE($W$2:$W$1139)-W217)/_xlfn.STDEV.S($W$2:$W$1139)))</f>
        <v>#REF!</v>
      </c>
      <c r="Y217" s="1">
        <f t="shared" si="11"/>
        <v>0.76392809877467</v>
      </c>
    </row>
    <row r="218" hidden="1" spans="1:25">
      <c r="A218" s="1">
        <v>1107</v>
      </c>
      <c r="B218" s="1" t="s">
        <v>99</v>
      </c>
      <c r="C218" s="1" t="str">
        <f>_xlfn.XLOOKUP(A218,All!$A:$A,All!$C:$C,"")</f>
        <v>Cu-Al-Cr-Mg-Ni-Si</v>
      </c>
      <c r="D218" s="1">
        <v>2</v>
      </c>
      <c r="E218" s="1" t="s">
        <v>1344</v>
      </c>
      <c r="F218" s="1">
        <f t="shared" si="9"/>
        <v>92.25</v>
      </c>
      <c r="G218" s="1">
        <v>0.5</v>
      </c>
      <c r="H218" s="1">
        <v>0.1</v>
      </c>
      <c r="I218" s="1">
        <v>0.15</v>
      </c>
      <c r="J218" s="1">
        <v>6</v>
      </c>
      <c r="K218" s="1">
        <v>1</v>
      </c>
      <c r="L218" s="1">
        <v>0</v>
      </c>
      <c r="M218" s="1" t="s">
        <v>55</v>
      </c>
      <c r="N218" s="6">
        <f t="shared" si="10"/>
        <v>2</v>
      </c>
      <c r="O218" s="1">
        <v>979.85</v>
      </c>
      <c r="P218" s="1">
        <v>4</v>
      </c>
      <c r="Q218" s="1">
        <v>50</v>
      </c>
      <c r="R218" s="1">
        <v>449.85</v>
      </c>
      <c r="S218" s="1">
        <v>4</v>
      </c>
      <c r="T218" s="1">
        <v>264</v>
      </c>
      <c r="U218" s="1" t="s">
        <v>52</v>
      </c>
      <c r="V218" s="1" t="s">
        <v>52</v>
      </c>
      <c r="W218" s="1">
        <v>39</v>
      </c>
      <c r="X218" s="1" t="e">
        <f>IF(OR(T218="",W218=""),"",((T218-AVERAGE($T$2:$T$1139))/_xlfn.STDEV.S($T$2:$T$1139))-#REF!*((AVERAGE($W$2:$W$1139)-W218)/_xlfn.STDEV.S($W$2:$W$1139)))</f>
        <v>#REF!</v>
      </c>
      <c r="Y218" s="1">
        <f t="shared" si="11"/>
        <v>0.760892032233977</v>
      </c>
    </row>
    <row r="219" hidden="1" spans="1:25">
      <c r="A219" s="1">
        <v>1161</v>
      </c>
      <c r="B219" s="1" t="s">
        <v>99</v>
      </c>
      <c r="C219" s="1" t="str">
        <f>_xlfn.XLOOKUP(A219,All!$A:$A,All!$C:$C,"")</f>
        <v>Cu-Al-Cr-Mg-Ni-Si</v>
      </c>
      <c r="D219" s="1">
        <v>2</v>
      </c>
      <c r="E219" s="1" t="s">
        <v>1344</v>
      </c>
      <c r="F219" s="1">
        <f t="shared" si="9"/>
        <v>92.25</v>
      </c>
      <c r="G219" s="1">
        <v>0.5</v>
      </c>
      <c r="H219" s="1">
        <v>0.1</v>
      </c>
      <c r="I219" s="1">
        <v>0.15</v>
      </c>
      <c r="J219" s="1">
        <v>6</v>
      </c>
      <c r="K219" s="1">
        <v>1</v>
      </c>
      <c r="L219" s="1">
        <v>0</v>
      </c>
      <c r="M219" s="1" t="s">
        <v>55</v>
      </c>
      <c r="N219" s="6">
        <f t="shared" si="10"/>
        <v>2</v>
      </c>
      <c r="O219" s="1">
        <v>979.85</v>
      </c>
      <c r="P219" s="1">
        <v>4</v>
      </c>
      <c r="Q219" s="1">
        <v>50</v>
      </c>
      <c r="R219" s="1">
        <v>399.85</v>
      </c>
      <c r="S219" s="1">
        <v>6</v>
      </c>
      <c r="T219" s="1">
        <v>276</v>
      </c>
      <c r="U219" s="1" t="s">
        <v>52</v>
      </c>
      <c r="V219" s="1" t="s">
        <v>52</v>
      </c>
      <c r="W219" s="1">
        <v>39</v>
      </c>
      <c r="X219" s="1" t="e">
        <f>IF(OR(T219="",W219=""),"",((T219-AVERAGE($T$2:$T$1139))/_xlfn.STDEV.S($T$2:$T$1139))-#REF!*((AVERAGE($W$2:$W$1139)-W219)/_xlfn.STDEV.S($W$2:$W$1139)))</f>
        <v>#REF!</v>
      </c>
      <c r="Y219" s="1">
        <f t="shared" si="11"/>
        <v>0.743478810778917</v>
      </c>
    </row>
    <row r="220" hidden="1" spans="1:25">
      <c r="A220" s="1">
        <v>1133</v>
      </c>
      <c r="B220" s="1" t="s">
        <v>99</v>
      </c>
      <c r="C220" s="1" t="str">
        <f>_xlfn.XLOOKUP(A220,All!$A:$A,All!$C:$C,"")</f>
        <v>Cu-Al-Cr-Mg-Ni-Si</v>
      </c>
      <c r="D220" s="1">
        <v>2</v>
      </c>
      <c r="E220" s="1" t="s">
        <v>1344</v>
      </c>
      <c r="F220" s="1">
        <f t="shared" si="9"/>
        <v>92.25</v>
      </c>
      <c r="G220" s="1">
        <v>0.5</v>
      </c>
      <c r="H220" s="1">
        <v>0.1</v>
      </c>
      <c r="I220" s="1">
        <v>0.15</v>
      </c>
      <c r="J220" s="1">
        <v>6</v>
      </c>
      <c r="K220" s="1">
        <v>1</v>
      </c>
      <c r="L220" s="1">
        <v>0</v>
      </c>
      <c r="M220" s="1" t="s">
        <v>55</v>
      </c>
      <c r="N220" s="6">
        <f t="shared" si="10"/>
        <v>2</v>
      </c>
      <c r="O220" s="1">
        <v>979.85</v>
      </c>
      <c r="P220" s="1">
        <v>4</v>
      </c>
      <c r="Q220" s="1">
        <v>50</v>
      </c>
      <c r="R220" s="1">
        <v>399.85</v>
      </c>
      <c r="S220" s="1">
        <v>5</v>
      </c>
      <c r="T220" s="1">
        <v>277</v>
      </c>
      <c r="U220" s="1" t="s">
        <v>52</v>
      </c>
      <c r="V220" s="1" t="s">
        <v>52</v>
      </c>
      <c r="W220" s="1">
        <v>39</v>
      </c>
      <c r="X220" s="1" t="e">
        <f>IF(OR(T220="",W220=""),"",((T220-AVERAGE($T$2:$T$1139))/_xlfn.STDEV.S($T$2:$T$1139))-#REF!*((AVERAGE($W$2:$W$1139)-W220)/_xlfn.STDEV.S($W$2:$W$1139)))</f>
        <v>#REF!</v>
      </c>
      <c r="Y220" s="1">
        <f t="shared" si="11"/>
        <v>0.742091685619275</v>
      </c>
    </row>
    <row r="221" hidden="1" spans="1:25">
      <c r="A221" s="1">
        <v>1106</v>
      </c>
      <c r="B221" s="1" t="s">
        <v>99</v>
      </c>
      <c r="C221" s="1" t="str">
        <f>_xlfn.XLOOKUP(A221,All!$A:$A,All!$C:$C,"")</f>
        <v>Cu-Al-Cr-Mg-Ni-Si</v>
      </c>
      <c r="D221" s="1">
        <v>2</v>
      </c>
      <c r="E221" s="1" t="s">
        <v>1344</v>
      </c>
      <c r="F221" s="1">
        <f t="shared" si="9"/>
        <v>92.25</v>
      </c>
      <c r="G221" s="1">
        <v>0.5</v>
      </c>
      <c r="H221" s="1">
        <v>0.1</v>
      </c>
      <c r="I221" s="1">
        <v>0.15</v>
      </c>
      <c r="J221" s="1">
        <v>6</v>
      </c>
      <c r="K221" s="1">
        <v>1</v>
      </c>
      <c r="L221" s="1">
        <v>0</v>
      </c>
      <c r="M221" s="1" t="s">
        <v>55</v>
      </c>
      <c r="N221" s="6">
        <f t="shared" si="10"/>
        <v>2</v>
      </c>
      <c r="O221" s="1">
        <v>979.85</v>
      </c>
      <c r="P221" s="1">
        <v>4</v>
      </c>
      <c r="Q221" s="1">
        <v>50</v>
      </c>
      <c r="R221" s="1">
        <v>399.85</v>
      </c>
      <c r="S221" s="1">
        <v>4</v>
      </c>
      <c r="T221" s="1">
        <v>280</v>
      </c>
      <c r="U221" s="1" t="s">
        <v>52</v>
      </c>
      <c r="V221" s="1" t="s">
        <v>52</v>
      </c>
      <c r="W221" s="1">
        <v>39</v>
      </c>
      <c r="X221" s="1" t="e">
        <f>IF(OR(T221="",W221=""),"",((T221-AVERAGE($T$2:$T$1139))/_xlfn.STDEV.S($T$2:$T$1139))-#REF!*((AVERAGE($W$2:$W$1139)-W221)/_xlfn.STDEV.S($W$2:$W$1139)))</f>
        <v>#REF!</v>
      </c>
      <c r="Y221" s="1">
        <f t="shared" si="11"/>
        <v>0.737991169849063</v>
      </c>
    </row>
    <row r="222" spans="1:25">
      <c r="A222" s="1">
        <v>802</v>
      </c>
      <c r="B222" s="1" t="s">
        <v>97</v>
      </c>
      <c r="C222" s="1" t="str">
        <f>_xlfn.XLOOKUP(A222,All!$A:$A,All!$C:$C,"")</f>
        <v>Cu-Al-Cr-Mg-Ni-Si</v>
      </c>
      <c r="D222" s="1">
        <v>2</v>
      </c>
      <c r="E222" s="1" t="s">
        <v>1344</v>
      </c>
      <c r="F222" s="1">
        <f t="shared" si="9"/>
        <v>92.27</v>
      </c>
      <c r="G222" s="1">
        <v>0.49</v>
      </c>
      <c r="H222" s="1">
        <v>0.11</v>
      </c>
      <c r="I222" s="1">
        <v>0.12</v>
      </c>
      <c r="J222" s="1">
        <v>5.98</v>
      </c>
      <c r="K222" s="1">
        <v>1.03</v>
      </c>
      <c r="L222" s="1">
        <v>0</v>
      </c>
      <c r="M222" s="1" t="s">
        <v>50</v>
      </c>
      <c r="N222" s="6">
        <f t="shared" si="10"/>
        <v>1</v>
      </c>
      <c r="O222" s="1">
        <v>969.85</v>
      </c>
      <c r="P222" s="1">
        <v>6</v>
      </c>
      <c r="Q222" s="1">
        <v>50</v>
      </c>
      <c r="R222" s="1">
        <v>449.85</v>
      </c>
      <c r="S222" s="1">
        <v>20</v>
      </c>
      <c r="T222" s="1">
        <v>324</v>
      </c>
      <c r="U222" s="1" t="s">
        <v>52</v>
      </c>
      <c r="V222" s="1" t="s">
        <v>52</v>
      </c>
      <c r="W222" s="1">
        <v>39</v>
      </c>
      <c r="X222" s="1" t="e">
        <f>IF(OR(T222="",W222=""),"",((T222-AVERAGE($T$2:$T$1139))/_xlfn.STDEV.S($T$2:$T$1139))-#REF!*((AVERAGE($W$2:$W$1139)-W222)/_xlfn.STDEV.S($W$2:$W$1139)))</f>
        <v>#REF!</v>
      </c>
      <c r="Y222" s="1">
        <f t="shared" si="11"/>
        <v>0.689257733017462</v>
      </c>
    </row>
    <row r="223" hidden="1" spans="1:25">
      <c r="A223" s="1">
        <v>1188</v>
      </c>
      <c r="B223" s="1" t="s">
        <v>99</v>
      </c>
      <c r="C223" s="1" t="str">
        <f>_xlfn.XLOOKUP(A223,All!$A:$A,All!$C:$C,"")</f>
        <v>Cu-Al-Cr-Mg-Ni-Si</v>
      </c>
      <c r="D223" s="1">
        <v>2</v>
      </c>
      <c r="E223" s="1" t="s">
        <v>1344</v>
      </c>
      <c r="F223" s="1">
        <f t="shared" si="9"/>
        <v>92.25</v>
      </c>
      <c r="G223" s="1">
        <v>0.5</v>
      </c>
      <c r="H223" s="1">
        <v>0.1</v>
      </c>
      <c r="I223" s="1">
        <v>0.15</v>
      </c>
      <c r="J223" s="1">
        <v>6</v>
      </c>
      <c r="K223" s="1">
        <v>1</v>
      </c>
      <c r="L223" s="1">
        <v>0</v>
      </c>
      <c r="M223" s="1" t="s">
        <v>55</v>
      </c>
      <c r="N223" s="6">
        <f t="shared" si="10"/>
        <v>2</v>
      </c>
      <c r="O223" s="1">
        <v>979.85</v>
      </c>
      <c r="P223" s="1">
        <v>4</v>
      </c>
      <c r="Q223" s="1">
        <v>50</v>
      </c>
      <c r="R223" s="1">
        <v>549.85</v>
      </c>
      <c r="S223" s="1">
        <v>8</v>
      </c>
      <c r="T223" s="1">
        <v>157</v>
      </c>
      <c r="U223" s="1" t="s">
        <v>52</v>
      </c>
      <c r="V223" s="1" t="s">
        <v>52</v>
      </c>
      <c r="W223" s="1">
        <v>38</v>
      </c>
      <c r="X223" s="1" t="e">
        <f>IF(OR(T223="",W223=""),"",((T223-AVERAGE($T$2:$T$1139))/_xlfn.STDEV.S($T$2:$T$1139))-#REF!*((AVERAGE($W$2:$W$1139)-W223)/_xlfn.STDEV.S($W$2:$W$1139)))</f>
        <v>#REF!</v>
      </c>
      <c r="Y223" s="1">
        <f t="shared" si="11"/>
        <v>0.974200495215366</v>
      </c>
    </row>
    <row r="224" hidden="1" spans="1:25">
      <c r="A224" s="1">
        <v>1160</v>
      </c>
      <c r="B224" s="1" t="s">
        <v>99</v>
      </c>
      <c r="C224" s="1" t="str">
        <f>_xlfn.XLOOKUP(A224,All!$A:$A,All!$C:$C,"")</f>
        <v>Cu-Al-Cr-Mg-Ni-Si</v>
      </c>
      <c r="D224" s="1">
        <v>2</v>
      </c>
      <c r="E224" s="1" t="s">
        <v>1344</v>
      </c>
      <c r="F224" s="1">
        <f t="shared" si="9"/>
        <v>92.25</v>
      </c>
      <c r="G224" s="1">
        <v>0.5</v>
      </c>
      <c r="H224" s="1">
        <v>0.1</v>
      </c>
      <c r="I224" s="1">
        <v>0.15</v>
      </c>
      <c r="J224" s="1">
        <v>6</v>
      </c>
      <c r="K224" s="1">
        <v>1</v>
      </c>
      <c r="L224" s="1">
        <v>0</v>
      </c>
      <c r="M224" s="1" t="s">
        <v>55</v>
      </c>
      <c r="N224" s="6">
        <f t="shared" si="10"/>
        <v>2</v>
      </c>
      <c r="O224" s="1">
        <v>979.85</v>
      </c>
      <c r="P224" s="1">
        <v>4</v>
      </c>
      <c r="Q224" s="1">
        <v>50</v>
      </c>
      <c r="R224" s="1">
        <v>549.85</v>
      </c>
      <c r="S224" s="1">
        <v>6</v>
      </c>
      <c r="T224" s="1">
        <v>161</v>
      </c>
      <c r="U224" s="1" t="s">
        <v>52</v>
      </c>
      <c r="V224" s="1" t="s">
        <v>52</v>
      </c>
      <c r="W224" s="1">
        <v>38</v>
      </c>
      <c r="X224" s="1" t="e">
        <f>IF(OR(T224="",W224=""),"",((T224-AVERAGE($T$2:$T$1139))/_xlfn.STDEV.S($T$2:$T$1139))-#REF!*((AVERAGE($W$2:$W$1139)-W224)/_xlfn.STDEV.S($W$2:$W$1139)))</f>
        <v>#REF!</v>
      </c>
      <c r="Y224" s="1">
        <f t="shared" si="11"/>
        <v>0.965390605715699</v>
      </c>
    </row>
    <row r="225" hidden="1" spans="1:25">
      <c r="A225" s="1">
        <v>1132</v>
      </c>
      <c r="B225" s="1" t="s">
        <v>99</v>
      </c>
      <c r="C225" s="1" t="str">
        <f>_xlfn.XLOOKUP(A225,All!$A:$A,All!$C:$C,"")</f>
        <v>Cu-Al-Cr-Mg-Ni-Si</v>
      </c>
      <c r="D225" s="1">
        <v>2</v>
      </c>
      <c r="E225" s="1" t="s">
        <v>1344</v>
      </c>
      <c r="F225" s="1">
        <f t="shared" si="9"/>
        <v>92.25</v>
      </c>
      <c r="G225" s="1">
        <v>0.5</v>
      </c>
      <c r="H225" s="1">
        <v>0.1</v>
      </c>
      <c r="I225" s="1">
        <v>0.15</v>
      </c>
      <c r="J225" s="1">
        <v>6</v>
      </c>
      <c r="K225" s="1">
        <v>1</v>
      </c>
      <c r="L225" s="1">
        <v>0</v>
      </c>
      <c r="M225" s="1" t="s">
        <v>55</v>
      </c>
      <c r="N225" s="6">
        <f t="shared" si="10"/>
        <v>2</v>
      </c>
      <c r="O225" s="1">
        <v>979.85</v>
      </c>
      <c r="P225" s="1">
        <v>4</v>
      </c>
      <c r="Q225" s="1">
        <v>50</v>
      </c>
      <c r="R225" s="1">
        <v>549.85</v>
      </c>
      <c r="S225" s="1">
        <v>5</v>
      </c>
      <c r="T225" s="1">
        <v>166</v>
      </c>
      <c r="U225" s="1" t="s">
        <v>52</v>
      </c>
      <c r="V225" s="1" t="s">
        <v>52</v>
      </c>
      <c r="W225" s="1">
        <v>38</v>
      </c>
      <c r="X225" s="1" t="e">
        <f>IF(OR(T225="",W225=""),"",((T225-AVERAGE($T$2:$T$1139))/_xlfn.STDEV.S($T$2:$T$1139))-#REF!*((AVERAGE($W$2:$W$1139)-W225)/_xlfn.STDEV.S($W$2:$W$1139)))</f>
        <v>#REF!</v>
      </c>
      <c r="Y225" s="1">
        <f t="shared" si="11"/>
        <v>0.954485708802878</v>
      </c>
    </row>
    <row r="226" spans="1:25">
      <c r="A226" s="1">
        <v>659</v>
      </c>
      <c r="B226" s="1" t="s">
        <v>97</v>
      </c>
      <c r="C226" s="1" t="str">
        <f>_xlfn.XLOOKUP(A226,All!$A:$A,All!$C:$C,"")</f>
        <v>Cu-Al-Cr-Mg-Ni-Si</v>
      </c>
      <c r="D226" s="1">
        <v>2</v>
      </c>
      <c r="E226" s="1" t="s">
        <v>1344</v>
      </c>
      <c r="F226" s="1">
        <f t="shared" si="9"/>
        <v>92.27</v>
      </c>
      <c r="G226" s="1">
        <v>0.49</v>
      </c>
      <c r="H226" s="1">
        <v>0.11</v>
      </c>
      <c r="I226" s="1">
        <v>0.12</v>
      </c>
      <c r="J226" s="1">
        <v>5.98</v>
      </c>
      <c r="K226" s="1">
        <v>1.03</v>
      </c>
      <c r="L226" s="1">
        <v>0</v>
      </c>
      <c r="M226" s="1" t="s">
        <v>50</v>
      </c>
      <c r="N226" s="6">
        <f t="shared" si="10"/>
        <v>1</v>
      </c>
      <c r="O226" s="1">
        <v>969.85</v>
      </c>
      <c r="P226" s="1">
        <v>6</v>
      </c>
      <c r="Q226" s="1">
        <v>50</v>
      </c>
      <c r="R226" s="1">
        <v>649.85</v>
      </c>
      <c r="S226" s="1">
        <v>3</v>
      </c>
      <c r="T226" s="1">
        <v>168</v>
      </c>
      <c r="U226" s="1" t="s">
        <v>52</v>
      </c>
      <c r="V226" s="1" t="s">
        <v>52</v>
      </c>
      <c r="W226" s="1">
        <v>38</v>
      </c>
      <c r="X226" s="1" t="e">
        <f>IF(OR(T226="",W226=""),"",((T226-AVERAGE($T$2:$T$1139))/_xlfn.STDEV.S($T$2:$T$1139))-#REF!*((AVERAGE($W$2:$W$1139)-W226)/_xlfn.STDEV.S($W$2:$W$1139)))</f>
        <v>#REF!</v>
      </c>
      <c r="Y226" s="1">
        <f t="shared" si="11"/>
        <v>0.950158028677875</v>
      </c>
    </row>
    <row r="227" spans="1:25">
      <c r="A227" s="1">
        <v>643</v>
      </c>
      <c r="B227" s="1" t="s">
        <v>97</v>
      </c>
      <c r="C227" s="1" t="str">
        <f>_xlfn.XLOOKUP(A227,All!$A:$A,All!$C:$C,"")</f>
        <v>Cu-Al-Cr-Mg-Ni-Si</v>
      </c>
      <c r="D227" s="1">
        <v>2</v>
      </c>
      <c r="E227" s="1" t="s">
        <v>1344</v>
      </c>
      <c r="F227" s="1">
        <f t="shared" si="9"/>
        <v>92.27</v>
      </c>
      <c r="G227" s="1">
        <v>0.49</v>
      </c>
      <c r="H227" s="1">
        <v>0.11</v>
      </c>
      <c r="I227" s="1">
        <v>0.12</v>
      </c>
      <c r="J227" s="1">
        <v>5.98</v>
      </c>
      <c r="K227" s="1">
        <v>1.03</v>
      </c>
      <c r="L227" s="1">
        <v>0</v>
      </c>
      <c r="M227" s="1" t="s">
        <v>50</v>
      </c>
      <c r="N227" s="6">
        <f t="shared" si="10"/>
        <v>1</v>
      </c>
      <c r="O227" s="1">
        <v>969.85</v>
      </c>
      <c r="P227" s="1">
        <v>6</v>
      </c>
      <c r="Q227" s="1">
        <v>50</v>
      </c>
      <c r="R227" s="1">
        <v>749.85</v>
      </c>
      <c r="S227" s="1">
        <v>2</v>
      </c>
      <c r="T227" s="1">
        <v>170</v>
      </c>
      <c r="U227" s="1" t="s">
        <v>52</v>
      </c>
      <c r="V227" s="1" t="s">
        <v>52</v>
      </c>
      <c r="W227" s="1">
        <v>38</v>
      </c>
      <c r="X227" s="1" t="e">
        <f>IF(OR(T227="",W227=""),"",((T227-AVERAGE($T$2:$T$1139))/_xlfn.STDEV.S($T$2:$T$1139))-#REF!*((AVERAGE($W$2:$W$1139)-W227)/_xlfn.STDEV.S($W$2:$W$1139)))</f>
        <v>#REF!</v>
      </c>
      <c r="Y227" s="1">
        <f t="shared" si="11"/>
        <v>0.945850340334221</v>
      </c>
    </row>
    <row r="228" hidden="1" spans="1:25">
      <c r="A228" s="1">
        <v>1105</v>
      </c>
      <c r="B228" s="1" t="s">
        <v>99</v>
      </c>
      <c r="C228" s="1" t="str">
        <f>_xlfn.XLOOKUP(A228,All!$A:$A,All!$C:$C,"")</f>
        <v>Cu-Al-Cr-Mg-Ni-Si</v>
      </c>
      <c r="D228" s="1">
        <v>2</v>
      </c>
      <c r="E228" s="1" t="s">
        <v>1344</v>
      </c>
      <c r="F228" s="1">
        <f t="shared" si="9"/>
        <v>92.25</v>
      </c>
      <c r="G228" s="1">
        <v>0.5</v>
      </c>
      <c r="H228" s="1">
        <v>0.1</v>
      </c>
      <c r="I228" s="1">
        <v>0.15</v>
      </c>
      <c r="J228" s="1">
        <v>6</v>
      </c>
      <c r="K228" s="1">
        <v>1</v>
      </c>
      <c r="L228" s="1">
        <v>0</v>
      </c>
      <c r="M228" s="1" t="s">
        <v>55</v>
      </c>
      <c r="N228" s="6">
        <f t="shared" si="10"/>
        <v>2</v>
      </c>
      <c r="O228" s="1">
        <v>979.85</v>
      </c>
      <c r="P228" s="1">
        <v>4</v>
      </c>
      <c r="Q228" s="1">
        <v>50</v>
      </c>
      <c r="R228" s="1">
        <v>549.85</v>
      </c>
      <c r="S228" s="1">
        <v>4</v>
      </c>
      <c r="T228" s="1">
        <v>170</v>
      </c>
      <c r="U228" s="1" t="s">
        <v>52</v>
      </c>
      <c r="V228" s="1" t="s">
        <v>52</v>
      </c>
      <c r="W228" s="1">
        <v>38</v>
      </c>
      <c r="X228" s="1" t="e">
        <f>IF(OR(T228="",W228=""),"",((T228-AVERAGE($T$2:$T$1139))/_xlfn.STDEV.S($T$2:$T$1139))-#REF!*((AVERAGE($W$2:$W$1139)-W228)/_xlfn.STDEV.S($W$2:$W$1139)))</f>
        <v>#REF!</v>
      </c>
      <c r="Y228" s="1">
        <f t="shared" si="11"/>
        <v>0.945850340334221</v>
      </c>
    </row>
    <row r="229" hidden="1" spans="1:25">
      <c r="A229" s="1">
        <v>1183</v>
      </c>
      <c r="B229" s="1" t="s">
        <v>99</v>
      </c>
      <c r="C229" s="1" t="str">
        <f>_xlfn.XLOOKUP(A229,All!$A:$A,All!$C:$C,"")</f>
        <v>Cu-Al-Cr-Mg-Ni-Si</v>
      </c>
      <c r="D229" s="1">
        <v>2</v>
      </c>
      <c r="E229" s="1" t="s">
        <v>1344</v>
      </c>
      <c r="F229" s="1">
        <f t="shared" si="9"/>
        <v>92.25</v>
      </c>
      <c r="G229" s="1">
        <v>0.5</v>
      </c>
      <c r="H229" s="1">
        <v>0.1</v>
      </c>
      <c r="I229" s="1">
        <v>0.15</v>
      </c>
      <c r="J229" s="1">
        <v>6</v>
      </c>
      <c r="K229" s="1">
        <v>1</v>
      </c>
      <c r="L229" s="1">
        <v>0</v>
      </c>
      <c r="M229" s="1" t="s">
        <v>55</v>
      </c>
      <c r="N229" s="6">
        <f t="shared" si="10"/>
        <v>2</v>
      </c>
      <c r="O229" s="1">
        <v>979.85</v>
      </c>
      <c r="P229" s="1">
        <v>4</v>
      </c>
      <c r="Q229" s="1">
        <v>50</v>
      </c>
      <c r="R229" s="1">
        <v>499.85</v>
      </c>
      <c r="S229" s="1">
        <v>8</v>
      </c>
      <c r="T229" s="1">
        <v>171</v>
      </c>
      <c r="U229" s="1" t="s">
        <v>52</v>
      </c>
      <c r="V229" s="1" t="s">
        <v>52</v>
      </c>
      <c r="W229" s="1">
        <v>38</v>
      </c>
      <c r="X229" s="1" t="e">
        <f>IF(OR(T229="",W229=""),"",((T229-AVERAGE($T$2:$T$1139))/_xlfn.STDEV.S($T$2:$T$1139))-#REF!*((AVERAGE($W$2:$W$1139)-W229)/_xlfn.STDEV.S($W$2:$W$1139)))</f>
        <v>#REF!</v>
      </c>
      <c r="Y229" s="1">
        <f t="shared" si="11"/>
        <v>0.94370407868224</v>
      </c>
    </row>
    <row r="230" hidden="1" spans="1:25">
      <c r="A230" s="1">
        <v>1078</v>
      </c>
      <c r="B230" s="1" t="s">
        <v>99</v>
      </c>
      <c r="C230" s="1" t="str">
        <f>_xlfn.XLOOKUP(A230,All!$A:$A,All!$C:$C,"")</f>
        <v>Cu-Al-Cr-Mg-Ni-Si</v>
      </c>
      <c r="D230" s="1">
        <v>2</v>
      </c>
      <c r="E230" s="1" t="s">
        <v>1344</v>
      </c>
      <c r="F230" s="1">
        <f t="shared" si="9"/>
        <v>92.25</v>
      </c>
      <c r="G230" s="1">
        <v>0.5</v>
      </c>
      <c r="H230" s="1">
        <v>0.1</v>
      </c>
      <c r="I230" s="1">
        <v>0.15</v>
      </c>
      <c r="J230" s="1">
        <v>6</v>
      </c>
      <c r="K230" s="1">
        <v>1</v>
      </c>
      <c r="L230" s="1">
        <v>0</v>
      </c>
      <c r="M230" s="1" t="s">
        <v>55</v>
      </c>
      <c r="N230" s="6">
        <f t="shared" si="10"/>
        <v>2</v>
      </c>
      <c r="O230" s="1">
        <v>979.85</v>
      </c>
      <c r="P230" s="1">
        <v>4</v>
      </c>
      <c r="Q230" s="1">
        <v>50</v>
      </c>
      <c r="R230" s="1">
        <v>549.85</v>
      </c>
      <c r="S230" s="1">
        <v>3</v>
      </c>
      <c r="T230" s="1">
        <v>173</v>
      </c>
      <c r="U230" s="1" t="s">
        <v>52</v>
      </c>
      <c r="V230" s="1" t="s">
        <v>52</v>
      </c>
      <c r="W230" s="1">
        <v>38</v>
      </c>
      <c r="X230" s="1" t="e">
        <f>IF(OR(T230="",W230=""),"",((T230-AVERAGE($T$2:$T$1139))/_xlfn.STDEV.S($T$2:$T$1139))-#REF!*((AVERAGE($W$2:$W$1139)-W230)/_xlfn.STDEV.S($W$2:$W$1139)))</f>
        <v>#REF!</v>
      </c>
      <c r="Y230" s="1">
        <f t="shared" si="11"/>
        <v>0.939426893652025</v>
      </c>
    </row>
    <row r="231" spans="1:25">
      <c r="A231" s="1">
        <v>642</v>
      </c>
      <c r="B231" s="1" t="s">
        <v>97</v>
      </c>
      <c r="C231" s="1" t="str">
        <f>_xlfn.XLOOKUP(A231,All!$A:$A,All!$C:$C,"")</f>
        <v>Cu-Al-Cr-Mg-Ni-Si</v>
      </c>
      <c r="D231" s="1">
        <v>2</v>
      </c>
      <c r="E231" s="1" t="s">
        <v>1344</v>
      </c>
      <c r="F231" s="1">
        <f t="shared" si="9"/>
        <v>92.27</v>
      </c>
      <c r="G231" s="1">
        <v>0.49</v>
      </c>
      <c r="H231" s="1">
        <v>0.11</v>
      </c>
      <c r="I231" s="1">
        <v>0.12</v>
      </c>
      <c r="J231" s="1">
        <v>5.98</v>
      </c>
      <c r="K231" s="1">
        <v>1.03</v>
      </c>
      <c r="L231" s="1">
        <v>0</v>
      </c>
      <c r="M231" s="1" t="s">
        <v>50</v>
      </c>
      <c r="N231" s="6">
        <f t="shared" si="10"/>
        <v>1</v>
      </c>
      <c r="O231" s="1">
        <v>969.85</v>
      </c>
      <c r="P231" s="1">
        <v>6</v>
      </c>
      <c r="Q231" s="1">
        <v>50</v>
      </c>
      <c r="R231" s="1">
        <v>699.85</v>
      </c>
      <c r="S231" s="1">
        <v>2</v>
      </c>
      <c r="T231" s="1">
        <v>179</v>
      </c>
      <c r="U231" s="1" t="s">
        <v>52</v>
      </c>
      <c r="V231" s="1" t="s">
        <v>52</v>
      </c>
      <c r="W231" s="1">
        <v>38</v>
      </c>
      <c r="X231" s="1" t="e">
        <f>IF(OR(T231="",W231=""),"",((T231-AVERAGE($T$2:$T$1139))/_xlfn.STDEV.S($T$2:$T$1139))-#REF!*((AVERAGE($W$2:$W$1139)-W231)/_xlfn.STDEV.S($W$2:$W$1139)))</f>
        <v>#REF!</v>
      </c>
      <c r="Y231" s="1">
        <f t="shared" si="11"/>
        <v>0.926720585659848</v>
      </c>
    </row>
    <row r="232" spans="1:25">
      <c r="A232" s="1">
        <v>658</v>
      </c>
      <c r="B232" s="1" t="s">
        <v>97</v>
      </c>
      <c r="C232" s="1" t="str">
        <f>_xlfn.XLOOKUP(A232,All!$A:$A,All!$C:$C,"")</f>
        <v>Cu-Al-Cr-Mg-Ni-Si</v>
      </c>
      <c r="D232" s="1">
        <v>2</v>
      </c>
      <c r="E232" s="1" t="s">
        <v>1344</v>
      </c>
      <c r="F232" s="1">
        <f t="shared" si="9"/>
        <v>92.27</v>
      </c>
      <c r="G232" s="1">
        <v>0.49</v>
      </c>
      <c r="H232" s="1">
        <v>0.11</v>
      </c>
      <c r="I232" s="1">
        <v>0.12</v>
      </c>
      <c r="J232" s="1">
        <v>5.98</v>
      </c>
      <c r="K232" s="1">
        <v>1.03</v>
      </c>
      <c r="L232" s="1">
        <v>0</v>
      </c>
      <c r="M232" s="1" t="s">
        <v>50</v>
      </c>
      <c r="N232" s="6">
        <f t="shared" si="10"/>
        <v>1</v>
      </c>
      <c r="O232" s="1">
        <v>969.85</v>
      </c>
      <c r="P232" s="1">
        <v>6</v>
      </c>
      <c r="Q232" s="1">
        <v>50</v>
      </c>
      <c r="R232" s="1">
        <v>599.85</v>
      </c>
      <c r="S232" s="1">
        <v>3</v>
      </c>
      <c r="T232" s="1">
        <v>179</v>
      </c>
      <c r="U232" s="1" t="s">
        <v>52</v>
      </c>
      <c r="V232" s="1" t="s">
        <v>52</v>
      </c>
      <c r="W232" s="1">
        <v>38</v>
      </c>
      <c r="X232" s="1" t="e">
        <f>IF(OR(T232="",W232=""),"",((T232-AVERAGE($T$2:$T$1139))/_xlfn.STDEV.S($T$2:$T$1139))-#REF!*((AVERAGE($W$2:$W$1139)-W232)/_xlfn.STDEV.S($W$2:$W$1139)))</f>
        <v>#REF!</v>
      </c>
      <c r="Y232" s="1">
        <f t="shared" si="11"/>
        <v>0.926720585659848</v>
      </c>
    </row>
    <row r="233" hidden="1" spans="1:25">
      <c r="A233" s="1">
        <v>1051</v>
      </c>
      <c r="B233" s="1" t="s">
        <v>99</v>
      </c>
      <c r="C233" s="1" t="str">
        <f>_xlfn.XLOOKUP(A233,All!$A:$A,All!$C:$C,"")</f>
        <v>Cu-Al-Cr-Mg-Ni-Si</v>
      </c>
      <c r="D233" s="1">
        <v>2</v>
      </c>
      <c r="E233" s="1" t="s">
        <v>1344</v>
      </c>
      <c r="F233" s="1">
        <f t="shared" si="9"/>
        <v>92.25</v>
      </c>
      <c r="G233" s="1">
        <v>0.5</v>
      </c>
      <c r="H233" s="1">
        <v>0.1</v>
      </c>
      <c r="I233" s="1">
        <v>0.15</v>
      </c>
      <c r="J233" s="1">
        <v>6</v>
      </c>
      <c r="K233" s="1">
        <v>1</v>
      </c>
      <c r="L233" s="1">
        <v>0</v>
      </c>
      <c r="M233" s="1" t="s">
        <v>55</v>
      </c>
      <c r="N233" s="6">
        <f t="shared" si="10"/>
        <v>2</v>
      </c>
      <c r="O233" s="1">
        <v>979.85</v>
      </c>
      <c r="P233" s="1">
        <v>4</v>
      </c>
      <c r="Q233" s="1">
        <v>50</v>
      </c>
      <c r="R233" s="1">
        <v>549.85</v>
      </c>
      <c r="S233" s="1">
        <v>2</v>
      </c>
      <c r="T233" s="1">
        <v>181</v>
      </c>
      <c r="U233" s="1" t="s">
        <v>52</v>
      </c>
      <c r="V233" s="1" t="s">
        <v>52</v>
      </c>
      <c r="W233" s="1">
        <v>38</v>
      </c>
      <c r="X233" s="1" t="e">
        <f>IF(OR(T233="",W233=""),"",((T233-AVERAGE($T$2:$T$1139))/_xlfn.STDEV.S($T$2:$T$1139))-#REF!*((AVERAGE($W$2:$W$1139)-W233)/_xlfn.STDEV.S($W$2:$W$1139)))</f>
        <v>#REF!</v>
      </c>
      <c r="Y233" s="1">
        <f t="shared" si="11"/>
        <v>0.922527857069852</v>
      </c>
    </row>
    <row r="234" hidden="1" spans="1:25">
      <c r="A234" s="1">
        <v>1047</v>
      </c>
      <c r="B234" s="1" t="s">
        <v>99</v>
      </c>
      <c r="C234" s="1" t="str">
        <f>_xlfn.XLOOKUP(A234,All!$A:$A,All!$C:$C,"")</f>
        <v>Cu-Al-Cr-Mg-Ni-Si</v>
      </c>
      <c r="D234" s="1">
        <v>2</v>
      </c>
      <c r="E234" s="1" t="s">
        <v>1344</v>
      </c>
      <c r="F234" s="1">
        <f t="shared" si="9"/>
        <v>92.25</v>
      </c>
      <c r="G234" s="1">
        <v>0.5</v>
      </c>
      <c r="H234" s="1">
        <v>0.1</v>
      </c>
      <c r="I234" s="1">
        <v>0.15</v>
      </c>
      <c r="J234" s="1">
        <v>6</v>
      </c>
      <c r="K234" s="1">
        <v>1</v>
      </c>
      <c r="L234" s="1">
        <v>0</v>
      </c>
      <c r="M234" s="1" t="s">
        <v>55</v>
      </c>
      <c r="N234" s="6">
        <f t="shared" si="10"/>
        <v>2</v>
      </c>
      <c r="O234" s="1">
        <v>979.85</v>
      </c>
      <c r="P234" s="1">
        <v>4</v>
      </c>
      <c r="Q234" s="1">
        <v>50</v>
      </c>
      <c r="R234" s="1">
        <v>549.85</v>
      </c>
      <c r="S234" s="1">
        <v>2</v>
      </c>
      <c r="T234" s="1">
        <v>182</v>
      </c>
      <c r="U234" s="1" t="s">
        <v>52</v>
      </c>
      <c r="V234" s="1" t="s">
        <v>52</v>
      </c>
      <c r="W234" s="1">
        <v>38</v>
      </c>
      <c r="X234" s="1" t="e">
        <f>IF(OR(T234="",W234=""),"",((T234-AVERAGE($T$2:$T$1139))/_xlfn.STDEV.S($T$2:$T$1139))-#REF!*((AVERAGE($W$2:$W$1139)-W234)/_xlfn.STDEV.S($W$2:$W$1139)))</f>
        <v>#REF!</v>
      </c>
      <c r="Y234" s="1">
        <f t="shared" si="11"/>
        <v>0.92043966507775</v>
      </c>
    </row>
    <row r="235" spans="1:25">
      <c r="A235" s="1">
        <v>715</v>
      </c>
      <c r="B235" s="1" t="s">
        <v>97</v>
      </c>
      <c r="C235" s="1" t="str">
        <f>_xlfn.XLOOKUP(A235,All!$A:$A,All!$C:$C,"")</f>
        <v>Cu-Al-Cr-Mg-Ni-Si</v>
      </c>
      <c r="D235" s="1">
        <v>2</v>
      </c>
      <c r="E235" s="1" t="s">
        <v>1344</v>
      </c>
      <c r="F235" s="1">
        <f t="shared" si="9"/>
        <v>92.27</v>
      </c>
      <c r="G235" s="1">
        <v>0.49</v>
      </c>
      <c r="H235" s="1">
        <v>0.11</v>
      </c>
      <c r="I235" s="1">
        <v>0.12</v>
      </c>
      <c r="J235" s="1">
        <v>5.98</v>
      </c>
      <c r="K235" s="1">
        <v>1.03</v>
      </c>
      <c r="L235" s="1">
        <v>0</v>
      </c>
      <c r="M235" s="1" t="s">
        <v>50</v>
      </c>
      <c r="N235" s="6">
        <f t="shared" si="10"/>
        <v>1</v>
      </c>
      <c r="O235" s="1">
        <v>969.85</v>
      </c>
      <c r="P235" s="1">
        <v>6</v>
      </c>
      <c r="Q235" s="1">
        <v>50</v>
      </c>
      <c r="R235" s="1">
        <v>549.85</v>
      </c>
      <c r="S235" s="1">
        <v>8</v>
      </c>
      <c r="T235" s="1">
        <v>185</v>
      </c>
      <c r="U235" s="1" t="s">
        <v>52</v>
      </c>
      <c r="V235" s="1" t="s">
        <v>52</v>
      </c>
      <c r="W235" s="1">
        <v>38</v>
      </c>
      <c r="X235" s="1" t="e">
        <f>IF(OR(T235="",W235=""),"",((T235-AVERAGE($T$2:$T$1139))/_xlfn.STDEV.S($T$2:$T$1139))-#REF!*((AVERAGE($W$2:$W$1139)-W235)/_xlfn.STDEV.S($W$2:$W$1139)))</f>
        <v>#REF!</v>
      </c>
      <c r="Y235" s="1">
        <f t="shared" si="11"/>
        <v>0.914208226023996</v>
      </c>
    </row>
    <row r="236" hidden="1" spans="1:25">
      <c r="A236" s="1">
        <v>1015</v>
      </c>
      <c r="B236" s="1" t="s">
        <v>99</v>
      </c>
      <c r="C236" s="1" t="str">
        <f>_xlfn.XLOOKUP(A236,All!$A:$A,All!$C:$C,"")</f>
        <v>Cu-Al-Cr-Mg-Ni-Si</v>
      </c>
      <c r="D236" s="1">
        <v>2</v>
      </c>
      <c r="E236" s="1" t="s">
        <v>1344</v>
      </c>
      <c r="F236" s="1">
        <f t="shared" si="9"/>
        <v>92.25</v>
      </c>
      <c r="G236" s="1">
        <v>0.5</v>
      </c>
      <c r="H236" s="1">
        <v>0.1</v>
      </c>
      <c r="I236" s="1">
        <v>0.15</v>
      </c>
      <c r="J236" s="1">
        <v>6</v>
      </c>
      <c r="K236" s="1">
        <v>1</v>
      </c>
      <c r="L236" s="1">
        <v>0</v>
      </c>
      <c r="M236" s="1" t="s">
        <v>55</v>
      </c>
      <c r="N236" s="6">
        <f t="shared" si="10"/>
        <v>2</v>
      </c>
      <c r="O236" s="1">
        <v>979.85</v>
      </c>
      <c r="P236" s="1">
        <v>4</v>
      </c>
      <c r="Q236" s="1">
        <v>50</v>
      </c>
      <c r="R236" s="1">
        <v>549.85</v>
      </c>
      <c r="S236" s="1">
        <v>1.5</v>
      </c>
      <c r="T236" s="1">
        <v>189</v>
      </c>
      <c r="U236" s="1" t="s">
        <v>52</v>
      </c>
      <c r="V236" s="1" t="s">
        <v>52</v>
      </c>
      <c r="W236" s="1">
        <v>38</v>
      </c>
      <c r="X236" s="1" t="e">
        <f>IF(OR(T236="",W236=""),"",((T236-AVERAGE($T$2:$T$1139))/_xlfn.STDEV.S($T$2:$T$1139))-#REF!*((AVERAGE($W$2:$W$1139)-W236)/_xlfn.STDEV.S($W$2:$W$1139)))</f>
        <v>#REF!</v>
      </c>
      <c r="Y236" s="1">
        <f t="shared" si="11"/>
        <v>0.905978375447755</v>
      </c>
    </row>
    <row r="237" hidden="1" spans="1:25">
      <c r="A237" s="1">
        <v>1011</v>
      </c>
      <c r="B237" s="1" t="s">
        <v>99</v>
      </c>
      <c r="C237" s="1" t="str">
        <f>_xlfn.XLOOKUP(A237,All!$A:$A,All!$C:$C,"")</f>
        <v>Cu-Al-Cr-Mg-Ni-Si</v>
      </c>
      <c r="D237" s="1">
        <v>2</v>
      </c>
      <c r="E237" s="1" t="s">
        <v>1344</v>
      </c>
      <c r="F237" s="1">
        <f t="shared" si="9"/>
        <v>92.25</v>
      </c>
      <c r="G237" s="1">
        <v>0.5</v>
      </c>
      <c r="H237" s="1">
        <v>0.1</v>
      </c>
      <c r="I237" s="1">
        <v>0.15</v>
      </c>
      <c r="J237" s="1">
        <v>6</v>
      </c>
      <c r="K237" s="1">
        <v>1</v>
      </c>
      <c r="L237" s="1">
        <v>0</v>
      </c>
      <c r="M237" s="1" t="s">
        <v>55</v>
      </c>
      <c r="N237" s="6">
        <f t="shared" si="10"/>
        <v>2</v>
      </c>
      <c r="O237" s="1">
        <v>979.85</v>
      </c>
      <c r="P237" s="1">
        <v>4</v>
      </c>
      <c r="Q237" s="1">
        <v>50</v>
      </c>
      <c r="R237" s="1">
        <v>549.85</v>
      </c>
      <c r="S237" s="1">
        <v>1.5</v>
      </c>
      <c r="T237" s="1">
        <v>191</v>
      </c>
      <c r="U237" s="1" t="s">
        <v>52</v>
      </c>
      <c r="V237" s="1" t="s">
        <v>52</v>
      </c>
      <c r="W237" s="1">
        <v>38</v>
      </c>
      <c r="X237" s="1" t="e">
        <f>IF(OR(T237="",W237=""),"",((T237-AVERAGE($T$2:$T$1139))/_xlfn.STDEV.S($T$2:$T$1139))-#REF!*((AVERAGE($W$2:$W$1139)-W237)/_xlfn.STDEV.S($W$2:$W$1139)))</f>
        <v>#REF!</v>
      </c>
      <c r="Y237" s="1">
        <f t="shared" si="11"/>
        <v>0.901897886930289</v>
      </c>
    </row>
    <row r="238" spans="1:25">
      <c r="A238" s="1">
        <v>623</v>
      </c>
      <c r="B238" s="1" t="s">
        <v>97</v>
      </c>
      <c r="C238" s="1" t="str">
        <f>_xlfn.XLOOKUP(A238,All!$A:$A,All!$C:$C,"")</f>
        <v>Cu-Al-Cr-Mg-Ni-Si</v>
      </c>
      <c r="D238" s="1">
        <v>2</v>
      </c>
      <c r="E238" s="1" t="s">
        <v>1344</v>
      </c>
      <c r="F238" s="1">
        <f t="shared" si="9"/>
        <v>92.27</v>
      </c>
      <c r="G238" s="1">
        <v>0.49</v>
      </c>
      <c r="H238" s="1">
        <v>0.11</v>
      </c>
      <c r="I238" s="1">
        <v>0.12</v>
      </c>
      <c r="J238" s="1">
        <v>5.98</v>
      </c>
      <c r="K238" s="1">
        <v>1.03</v>
      </c>
      <c r="L238" s="1">
        <v>0</v>
      </c>
      <c r="M238" s="1" t="s">
        <v>50</v>
      </c>
      <c r="N238" s="6">
        <f t="shared" si="10"/>
        <v>1</v>
      </c>
      <c r="O238" s="1">
        <v>969.85</v>
      </c>
      <c r="P238" s="1">
        <v>6</v>
      </c>
      <c r="Q238" s="1">
        <v>50</v>
      </c>
      <c r="R238" s="1">
        <v>749.85</v>
      </c>
      <c r="S238" s="1">
        <v>1.5</v>
      </c>
      <c r="T238" s="1">
        <v>201</v>
      </c>
      <c r="U238" s="1" t="s">
        <v>52</v>
      </c>
      <c r="V238" s="1" t="s">
        <v>52</v>
      </c>
      <c r="W238" s="1">
        <v>38</v>
      </c>
      <c r="X238" s="1" t="e">
        <f>IF(OR(T238="",W238=""),"",((T238-AVERAGE($T$2:$T$1139))/_xlfn.STDEV.S($T$2:$T$1139))-#REF!*((AVERAGE($W$2:$W$1139)-W238)/_xlfn.STDEV.S($W$2:$W$1139)))</f>
        <v>#REF!</v>
      </c>
      <c r="Y238" s="1">
        <f t="shared" si="11"/>
        <v>0.881852505955376</v>
      </c>
    </row>
    <row r="239" hidden="1" spans="1:25">
      <c r="A239" s="1">
        <v>1050</v>
      </c>
      <c r="B239" s="1" t="s">
        <v>99</v>
      </c>
      <c r="C239" s="1" t="str">
        <f>_xlfn.XLOOKUP(A239,All!$A:$A,All!$C:$C,"")</f>
        <v>Cu-Al-Cr-Mg-Ni-Si</v>
      </c>
      <c r="D239" s="1">
        <v>2</v>
      </c>
      <c r="E239" s="1" t="s">
        <v>1344</v>
      </c>
      <c r="F239" s="1">
        <f t="shared" si="9"/>
        <v>92.25</v>
      </c>
      <c r="G239" s="1">
        <v>0.5</v>
      </c>
      <c r="H239" s="1">
        <v>0.1</v>
      </c>
      <c r="I239" s="1">
        <v>0.15</v>
      </c>
      <c r="J239" s="1">
        <v>6</v>
      </c>
      <c r="K239" s="1">
        <v>1</v>
      </c>
      <c r="L239" s="1">
        <v>0</v>
      </c>
      <c r="M239" s="1" t="s">
        <v>55</v>
      </c>
      <c r="N239" s="6">
        <f t="shared" si="10"/>
        <v>2</v>
      </c>
      <c r="O239" s="1">
        <v>979.85</v>
      </c>
      <c r="P239" s="1">
        <v>4</v>
      </c>
      <c r="Q239" s="1">
        <v>50</v>
      </c>
      <c r="R239" s="1">
        <v>499.85</v>
      </c>
      <c r="S239" s="1">
        <v>2</v>
      </c>
      <c r="T239" s="1">
        <v>229</v>
      </c>
      <c r="U239" s="1" t="s">
        <v>52</v>
      </c>
      <c r="V239" s="1" t="s">
        <v>52</v>
      </c>
      <c r="W239" s="1">
        <v>38</v>
      </c>
      <c r="X239" s="1" t="e">
        <f>IF(OR(T239="",W239=""),"",((T239-AVERAGE($T$2:$T$1139))/_xlfn.STDEV.S($T$2:$T$1139))-#REF!*((AVERAGE($W$2:$W$1139)-W239)/_xlfn.STDEV.S($W$2:$W$1139)))</f>
        <v>#REF!</v>
      </c>
      <c r="Y239" s="1">
        <f t="shared" si="11"/>
        <v>0.829191674260014</v>
      </c>
    </row>
    <row r="240" hidden="1" spans="1:25">
      <c r="A240" s="1">
        <v>1077</v>
      </c>
      <c r="B240" s="1" t="s">
        <v>99</v>
      </c>
      <c r="C240" s="1" t="str">
        <f>_xlfn.XLOOKUP(A240,All!$A:$A,All!$C:$C,"")</f>
        <v>Cu-Al-Cr-Mg-Ni-Si</v>
      </c>
      <c r="D240" s="1">
        <v>2</v>
      </c>
      <c r="E240" s="1" t="s">
        <v>1344</v>
      </c>
      <c r="F240" s="1">
        <f t="shared" si="9"/>
        <v>92.25</v>
      </c>
      <c r="G240" s="1">
        <v>0.5</v>
      </c>
      <c r="H240" s="1">
        <v>0.1</v>
      </c>
      <c r="I240" s="1">
        <v>0.15</v>
      </c>
      <c r="J240" s="1">
        <v>6</v>
      </c>
      <c r="K240" s="1">
        <v>1</v>
      </c>
      <c r="L240" s="1">
        <v>0</v>
      </c>
      <c r="M240" s="1" t="s">
        <v>55</v>
      </c>
      <c r="N240" s="6">
        <f t="shared" si="10"/>
        <v>2</v>
      </c>
      <c r="O240" s="1">
        <v>979.85</v>
      </c>
      <c r="P240" s="1">
        <v>4</v>
      </c>
      <c r="Q240" s="1">
        <v>50</v>
      </c>
      <c r="R240" s="1">
        <v>499.85</v>
      </c>
      <c r="S240" s="1">
        <v>3</v>
      </c>
      <c r="T240" s="1">
        <v>233</v>
      </c>
      <c r="U240" s="1" t="s">
        <v>52</v>
      </c>
      <c r="V240" s="1" t="s">
        <v>52</v>
      </c>
      <c r="W240" s="1">
        <v>38</v>
      </c>
      <c r="X240" s="1" t="e">
        <f>IF(OR(T240="",W240=""),"",((T240-AVERAGE($T$2:$T$1139))/_xlfn.STDEV.S($T$2:$T$1139))-#REF!*((AVERAGE($W$2:$W$1139)-W240)/_xlfn.STDEV.S($W$2:$W$1139)))</f>
        <v>#REF!</v>
      </c>
      <c r="Y240" s="1">
        <f t="shared" si="11"/>
        <v>0.822125963335149</v>
      </c>
    </row>
    <row r="241" hidden="1" spans="1:25">
      <c r="A241" s="1">
        <v>861</v>
      </c>
      <c r="B241" s="1" t="s">
        <v>99</v>
      </c>
      <c r="C241" s="1" t="str">
        <f>_xlfn.XLOOKUP(A241,All!$A:$A,All!$C:$C,"")</f>
        <v>Cu-Al-Cr-Mg-Ni-Si</v>
      </c>
      <c r="D241" s="1">
        <v>2</v>
      </c>
      <c r="E241" s="1" t="s">
        <v>1344</v>
      </c>
      <c r="F241" s="1">
        <f t="shared" si="9"/>
        <v>92.25</v>
      </c>
      <c r="G241" s="1">
        <v>0.5</v>
      </c>
      <c r="H241" s="1">
        <v>0.1</v>
      </c>
      <c r="I241" s="1">
        <v>0.15</v>
      </c>
      <c r="J241" s="1">
        <v>6</v>
      </c>
      <c r="K241" s="1">
        <v>1</v>
      </c>
      <c r="L241" s="1">
        <v>0</v>
      </c>
      <c r="M241" s="1" t="s">
        <v>54</v>
      </c>
      <c r="N241" s="6">
        <f t="shared" si="10"/>
        <v>0</v>
      </c>
      <c r="O241" s="1">
        <v>979.85</v>
      </c>
      <c r="P241" s="1">
        <v>4</v>
      </c>
      <c r="Q241" s="1">
        <v>0</v>
      </c>
      <c r="R241" s="1">
        <v>499.85</v>
      </c>
      <c r="S241" s="1">
        <v>0.25</v>
      </c>
      <c r="T241" s="1">
        <v>242</v>
      </c>
      <c r="U241" s="1" t="s">
        <v>52</v>
      </c>
      <c r="V241" s="1" t="s">
        <v>52</v>
      </c>
      <c r="W241" s="1">
        <v>38</v>
      </c>
      <c r="X241" s="1" t="e">
        <f>IF(OR(T241="",W241=""),"",((T241-AVERAGE($T$2:$T$1139))/_xlfn.STDEV.S($T$2:$T$1139))-#REF!*((AVERAGE($W$2:$W$1139)-W241)/_xlfn.STDEV.S($W$2:$W$1139)))</f>
        <v>#REF!</v>
      </c>
      <c r="Y241" s="1">
        <f t="shared" si="11"/>
        <v>0.806684329368713</v>
      </c>
    </row>
    <row r="242" spans="1:25">
      <c r="A242" s="1">
        <v>714</v>
      </c>
      <c r="B242" s="1" t="s">
        <v>97</v>
      </c>
      <c r="C242" s="1" t="str">
        <f>_xlfn.XLOOKUP(A242,All!$A:$A,All!$C:$C,"")</f>
        <v>Cu-Al-Cr-Mg-Ni-Si</v>
      </c>
      <c r="D242" s="1">
        <v>2</v>
      </c>
      <c r="E242" s="1" t="s">
        <v>1344</v>
      </c>
      <c r="F242" s="1">
        <f t="shared" si="9"/>
        <v>92.27</v>
      </c>
      <c r="G242" s="1">
        <v>0.49</v>
      </c>
      <c r="H242" s="1">
        <v>0.11</v>
      </c>
      <c r="I242" s="1">
        <v>0.12</v>
      </c>
      <c r="J242" s="1">
        <v>5.98</v>
      </c>
      <c r="K242" s="1">
        <v>1.03</v>
      </c>
      <c r="L242" s="1">
        <v>0</v>
      </c>
      <c r="M242" s="1" t="s">
        <v>50</v>
      </c>
      <c r="N242" s="6">
        <f t="shared" si="10"/>
        <v>1</v>
      </c>
      <c r="O242" s="1">
        <v>969.85</v>
      </c>
      <c r="P242" s="1">
        <v>6</v>
      </c>
      <c r="Q242" s="1">
        <v>50</v>
      </c>
      <c r="R242" s="1">
        <v>499.85</v>
      </c>
      <c r="S242" s="1">
        <v>8</v>
      </c>
      <c r="T242" s="1">
        <v>245</v>
      </c>
      <c r="U242" s="1" t="s">
        <v>52</v>
      </c>
      <c r="V242" s="1" t="s">
        <v>52</v>
      </c>
      <c r="W242" s="1">
        <v>38</v>
      </c>
      <c r="X242" s="1" t="e">
        <f>IF(OR(T242="",W242=""),"",((T242-AVERAGE($T$2:$T$1139))/_xlfn.STDEV.S($T$2:$T$1139))-#REF!*((AVERAGE($W$2:$W$1139)-W242)/_xlfn.STDEV.S($W$2:$W$1139)))</f>
        <v>#REF!</v>
      </c>
      <c r="Y242" s="1">
        <f t="shared" si="11"/>
        <v>0.80168230434905</v>
      </c>
    </row>
    <row r="243" hidden="1" spans="1:25">
      <c r="A243" s="1">
        <v>923</v>
      </c>
      <c r="B243" s="1" t="s">
        <v>99</v>
      </c>
      <c r="C243" s="1" t="str">
        <f>_xlfn.XLOOKUP(A243,All!$A:$A,All!$C:$C,"")</f>
        <v>Cu-Al-Cr-Mg-Ni-Si</v>
      </c>
      <c r="D243" s="1">
        <v>2</v>
      </c>
      <c r="E243" s="1" t="s">
        <v>1344</v>
      </c>
      <c r="F243" s="1">
        <f t="shared" si="9"/>
        <v>92.25</v>
      </c>
      <c r="G243" s="1">
        <v>0.5</v>
      </c>
      <c r="H243" s="1">
        <v>0.1</v>
      </c>
      <c r="I243" s="1">
        <v>0.15</v>
      </c>
      <c r="J243" s="1">
        <v>6</v>
      </c>
      <c r="K243" s="1">
        <v>1</v>
      </c>
      <c r="L243" s="1">
        <v>0</v>
      </c>
      <c r="M243" s="1" t="s">
        <v>54</v>
      </c>
      <c r="N243" s="6">
        <f t="shared" si="10"/>
        <v>0</v>
      </c>
      <c r="O243" s="1">
        <v>979.85</v>
      </c>
      <c r="P243" s="1">
        <v>4</v>
      </c>
      <c r="Q243" s="1">
        <v>0</v>
      </c>
      <c r="R243" s="1">
        <v>449.85</v>
      </c>
      <c r="S243" s="1">
        <v>0.75</v>
      </c>
      <c r="T243" s="1">
        <v>248</v>
      </c>
      <c r="U243" s="1" t="s">
        <v>52</v>
      </c>
      <c r="V243" s="1" t="s">
        <v>52</v>
      </c>
      <c r="W243" s="1">
        <v>38</v>
      </c>
      <c r="X243" s="1" t="e">
        <f>IF(OR(T243="",W243=""),"",((T243-AVERAGE($T$2:$T$1139))/_xlfn.STDEV.S($T$2:$T$1139))-#REF!*((AVERAGE($W$2:$W$1139)-W243)/_xlfn.STDEV.S($W$2:$W$1139)))</f>
        <v>#REF!</v>
      </c>
      <c r="Y243" s="1">
        <f t="shared" si="11"/>
        <v>0.796755167716249</v>
      </c>
    </row>
    <row r="244" hidden="1" spans="1:25">
      <c r="A244" s="1">
        <v>1103</v>
      </c>
      <c r="B244" s="1" t="s">
        <v>99</v>
      </c>
      <c r="C244" s="1" t="str">
        <f>_xlfn.XLOOKUP(A244,All!$A:$A,All!$C:$C,"")</f>
        <v>Cu-Al-Cr-Mg-Ni-Si</v>
      </c>
      <c r="D244" s="1">
        <v>2</v>
      </c>
      <c r="E244" s="1" t="s">
        <v>1344</v>
      </c>
      <c r="F244" s="1">
        <f t="shared" si="9"/>
        <v>92.25</v>
      </c>
      <c r="G244" s="1">
        <v>0.5</v>
      </c>
      <c r="H244" s="1">
        <v>0.1</v>
      </c>
      <c r="I244" s="1">
        <v>0.15</v>
      </c>
      <c r="J244" s="1">
        <v>6</v>
      </c>
      <c r="K244" s="1">
        <v>1</v>
      </c>
      <c r="L244" s="1">
        <v>0</v>
      </c>
      <c r="M244" s="1" t="s">
        <v>55</v>
      </c>
      <c r="N244" s="6">
        <f t="shared" si="10"/>
        <v>2</v>
      </c>
      <c r="O244" s="1">
        <v>979.85</v>
      </c>
      <c r="P244" s="1">
        <v>4</v>
      </c>
      <c r="Q244" s="1">
        <v>50</v>
      </c>
      <c r="R244" s="1">
        <v>449.85</v>
      </c>
      <c r="S244" s="1">
        <v>4</v>
      </c>
      <c r="T244" s="1">
        <v>262</v>
      </c>
      <c r="U244" s="1" t="s">
        <v>52</v>
      </c>
      <c r="V244" s="1" t="s">
        <v>52</v>
      </c>
      <c r="W244" s="1">
        <v>38</v>
      </c>
      <c r="X244" s="1" t="e">
        <f>IF(OR(T244="",W244=""),"",((T244-AVERAGE($T$2:$T$1139))/_xlfn.STDEV.S($T$2:$T$1139))-#REF!*((AVERAGE($W$2:$W$1139)-W244)/_xlfn.STDEV.S($W$2:$W$1139)))</f>
        <v>#REF!</v>
      </c>
      <c r="Y244" s="1">
        <f t="shared" si="11"/>
        <v>0.774793449957782</v>
      </c>
    </row>
    <row r="245" hidden="1" spans="1:25">
      <c r="A245" s="1">
        <v>796</v>
      </c>
      <c r="B245" s="1" t="s">
        <v>96</v>
      </c>
      <c r="C245" s="1" t="str">
        <f>_xlfn.XLOOKUP(A245,All!$A:$A,All!$C:$C,"")</f>
        <v>Cu-Al-Cr-Mg-Ni-Si</v>
      </c>
      <c r="D245" s="1">
        <v>2</v>
      </c>
      <c r="E245" s="1" t="s">
        <v>1344</v>
      </c>
      <c r="F245" s="1">
        <f t="shared" si="9"/>
        <v>92.25</v>
      </c>
      <c r="G245" s="1">
        <v>0.5</v>
      </c>
      <c r="H245" s="1">
        <v>0.1</v>
      </c>
      <c r="I245" s="1">
        <v>0.15</v>
      </c>
      <c r="J245" s="1">
        <v>6</v>
      </c>
      <c r="K245" s="1">
        <v>1</v>
      </c>
      <c r="L245" s="1">
        <v>0</v>
      </c>
      <c r="M245" s="1" t="s">
        <v>54</v>
      </c>
      <c r="N245" s="6">
        <f t="shared" si="10"/>
        <v>0</v>
      </c>
      <c r="O245" s="1">
        <v>969.85</v>
      </c>
      <c r="P245" s="1">
        <v>4</v>
      </c>
      <c r="Q245" s="1">
        <v>0</v>
      </c>
      <c r="R245" s="1">
        <v>499.85</v>
      </c>
      <c r="S245" s="1">
        <v>20</v>
      </c>
      <c r="T245" s="1">
        <v>270</v>
      </c>
      <c r="U245" s="1" t="s">
        <v>52</v>
      </c>
      <c r="V245" s="1" t="s">
        <v>52</v>
      </c>
      <c r="W245" s="1">
        <v>38</v>
      </c>
      <c r="X245" s="1" t="e">
        <f>IF(OR(T245="",W245=""),"",((T245-AVERAGE($T$2:$T$1139))/_xlfn.STDEV.S($T$2:$T$1139))-#REF!*((AVERAGE($W$2:$W$1139)-W245)/_xlfn.STDEV.S($W$2:$W$1139)))</f>
        <v>#REF!</v>
      </c>
      <c r="Y245" s="1">
        <f t="shared" si="11"/>
        <v>0.763045688513871</v>
      </c>
    </row>
    <row r="246" hidden="1" spans="1:25">
      <c r="A246" s="1">
        <v>1080</v>
      </c>
      <c r="B246" s="1" t="s">
        <v>99</v>
      </c>
      <c r="C246" s="1" t="str">
        <f>_xlfn.XLOOKUP(A246,All!$A:$A,All!$C:$C,"")</f>
        <v>Cu-Al-Cr-Mg-Ni-Si</v>
      </c>
      <c r="D246" s="1">
        <v>2</v>
      </c>
      <c r="E246" s="1" t="s">
        <v>1344</v>
      </c>
      <c r="F246" s="1">
        <f t="shared" si="9"/>
        <v>92.25</v>
      </c>
      <c r="G246" s="1">
        <v>0.5</v>
      </c>
      <c r="H246" s="1">
        <v>0.1</v>
      </c>
      <c r="I246" s="1">
        <v>0.15</v>
      </c>
      <c r="J246" s="1">
        <v>6</v>
      </c>
      <c r="K246" s="1">
        <v>1</v>
      </c>
      <c r="L246" s="1">
        <v>0</v>
      </c>
      <c r="M246" s="1" t="s">
        <v>55</v>
      </c>
      <c r="N246" s="6">
        <f t="shared" si="10"/>
        <v>2</v>
      </c>
      <c r="O246" s="1">
        <v>979.85</v>
      </c>
      <c r="P246" s="1">
        <v>4</v>
      </c>
      <c r="Q246" s="1">
        <v>50</v>
      </c>
      <c r="R246" s="1">
        <v>449.85</v>
      </c>
      <c r="S246" s="1">
        <v>3</v>
      </c>
      <c r="T246" s="1">
        <v>270</v>
      </c>
      <c r="U246" s="1" t="s">
        <v>52</v>
      </c>
      <c r="V246" s="1" t="s">
        <v>52</v>
      </c>
      <c r="W246" s="1">
        <v>38</v>
      </c>
      <c r="X246" s="1" t="e">
        <f>IF(OR(T246="",W246=""),"",((T246-AVERAGE($T$2:$T$1139))/_xlfn.STDEV.S($T$2:$T$1139))-#REF!*((AVERAGE($W$2:$W$1139)-W246)/_xlfn.STDEV.S($W$2:$W$1139)))</f>
        <v>#REF!</v>
      </c>
      <c r="Y246" s="1">
        <f t="shared" si="11"/>
        <v>0.763045688513871</v>
      </c>
    </row>
    <row r="247" hidden="1" spans="1:25">
      <c r="A247" s="1">
        <v>789</v>
      </c>
      <c r="B247" s="1" t="s">
        <v>96</v>
      </c>
      <c r="C247" s="1" t="str">
        <f>_xlfn.XLOOKUP(A247,All!$A:$A,All!$C:$C,"")</f>
        <v>Cu-Al-Cr-Mg-Ni-Si</v>
      </c>
      <c r="D247" s="1">
        <v>2</v>
      </c>
      <c r="E247" s="1" t="s">
        <v>1344</v>
      </c>
      <c r="F247" s="1">
        <f t="shared" si="9"/>
        <v>92.25</v>
      </c>
      <c r="G247" s="1">
        <v>0.5</v>
      </c>
      <c r="H247" s="1">
        <v>0.1</v>
      </c>
      <c r="I247" s="1">
        <v>0.15</v>
      </c>
      <c r="J247" s="1">
        <v>6</v>
      </c>
      <c r="K247" s="1">
        <v>1</v>
      </c>
      <c r="L247" s="1">
        <v>0</v>
      </c>
      <c r="M247" s="1" t="s">
        <v>54</v>
      </c>
      <c r="N247" s="6">
        <f t="shared" si="10"/>
        <v>0</v>
      </c>
      <c r="O247" s="1">
        <v>969.85</v>
      </c>
      <c r="P247" s="1">
        <v>4</v>
      </c>
      <c r="Q247" s="1">
        <v>0</v>
      </c>
      <c r="R247" s="1">
        <v>499.85</v>
      </c>
      <c r="S247" s="1">
        <v>18</v>
      </c>
      <c r="T247" s="1">
        <v>272</v>
      </c>
      <c r="U247" s="1" t="s">
        <v>52</v>
      </c>
      <c r="V247" s="1" t="s">
        <v>52</v>
      </c>
      <c r="W247" s="1">
        <v>38</v>
      </c>
      <c r="X247" s="1" t="e">
        <f>IF(OR(T247="",W247=""),"",((T247-AVERAGE($T$2:$T$1139))/_xlfn.STDEV.S($T$2:$T$1139))-#REF!*((AVERAGE($W$2:$W$1139)-W247)/_xlfn.STDEV.S($W$2:$W$1139)))</f>
        <v>#REF!</v>
      </c>
      <c r="Y247" s="1">
        <f t="shared" si="11"/>
        <v>0.760204163477313</v>
      </c>
    </row>
    <row r="248" hidden="1" spans="1:25">
      <c r="A248" s="1">
        <v>1049</v>
      </c>
      <c r="B248" s="1" t="s">
        <v>99</v>
      </c>
      <c r="C248" s="1" t="str">
        <f>_xlfn.XLOOKUP(A248,All!$A:$A,All!$C:$C,"")</f>
        <v>Cu-Al-Cr-Mg-Ni-Si</v>
      </c>
      <c r="D248" s="1">
        <v>2</v>
      </c>
      <c r="E248" s="1" t="s">
        <v>1344</v>
      </c>
      <c r="F248" s="1">
        <f t="shared" si="9"/>
        <v>92.25</v>
      </c>
      <c r="G248" s="1">
        <v>0.5</v>
      </c>
      <c r="H248" s="1">
        <v>0.1</v>
      </c>
      <c r="I248" s="1">
        <v>0.15</v>
      </c>
      <c r="J248" s="1">
        <v>6</v>
      </c>
      <c r="K248" s="1">
        <v>1</v>
      </c>
      <c r="L248" s="1">
        <v>0</v>
      </c>
      <c r="M248" s="1" t="s">
        <v>55</v>
      </c>
      <c r="N248" s="6">
        <f t="shared" si="10"/>
        <v>2</v>
      </c>
      <c r="O248" s="1">
        <v>979.85</v>
      </c>
      <c r="P248" s="1">
        <v>4</v>
      </c>
      <c r="Q248" s="1">
        <v>50</v>
      </c>
      <c r="R248" s="1">
        <v>449.85</v>
      </c>
      <c r="S248" s="1">
        <v>2</v>
      </c>
      <c r="T248" s="1">
        <v>272</v>
      </c>
      <c r="U248" s="1" t="s">
        <v>52</v>
      </c>
      <c r="V248" s="1" t="s">
        <v>52</v>
      </c>
      <c r="W248" s="1">
        <v>38</v>
      </c>
      <c r="X248" s="1" t="e">
        <f>IF(OR(T248="",W248=""),"",((T248-AVERAGE($T$2:$T$1139))/_xlfn.STDEV.S($T$2:$T$1139))-#REF!*((AVERAGE($W$2:$W$1139)-W248)/_xlfn.STDEV.S($W$2:$W$1139)))</f>
        <v>#REF!</v>
      </c>
      <c r="Y248" s="1">
        <f t="shared" si="11"/>
        <v>0.760204163477313</v>
      </c>
    </row>
    <row r="249" hidden="1" spans="1:25">
      <c r="A249" s="1">
        <v>1076</v>
      </c>
      <c r="B249" s="1" t="s">
        <v>99</v>
      </c>
      <c r="C249" s="1" t="str">
        <f>_xlfn.XLOOKUP(A249,All!$A:$A,All!$C:$C,"")</f>
        <v>Cu-Al-Cr-Mg-Ni-Si</v>
      </c>
      <c r="D249" s="1">
        <v>2</v>
      </c>
      <c r="E249" s="1" t="s">
        <v>1344</v>
      </c>
      <c r="F249" s="1">
        <f t="shared" si="9"/>
        <v>92.25</v>
      </c>
      <c r="G249" s="1">
        <v>0.5</v>
      </c>
      <c r="H249" s="1">
        <v>0.1</v>
      </c>
      <c r="I249" s="1">
        <v>0.15</v>
      </c>
      <c r="J249" s="1">
        <v>6</v>
      </c>
      <c r="K249" s="1">
        <v>1</v>
      </c>
      <c r="L249" s="1">
        <v>0</v>
      </c>
      <c r="M249" s="1" t="s">
        <v>55</v>
      </c>
      <c r="N249" s="6">
        <f t="shared" si="10"/>
        <v>2</v>
      </c>
      <c r="O249" s="1">
        <v>979.85</v>
      </c>
      <c r="P249" s="1">
        <v>4</v>
      </c>
      <c r="Q249" s="1">
        <v>50</v>
      </c>
      <c r="R249" s="1">
        <v>449.85</v>
      </c>
      <c r="S249" s="1">
        <v>3</v>
      </c>
      <c r="T249" s="1">
        <v>272</v>
      </c>
      <c r="U249" s="1" t="s">
        <v>52</v>
      </c>
      <c r="V249" s="1" t="s">
        <v>52</v>
      </c>
      <c r="W249" s="1">
        <v>38</v>
      </c>
      <c r="X249" s="1" t="e">
        <f>IF(OR(T249="",W249=""),"",((T249-AVERAGE($T$2:$T$1139))/_xlfn.STDEV.S($T$2:$T$1139))-#REF!*((AVERAGE($W$2:$W$1139)-W249)/_xlfn.STDEV.S($W$2:$W$1139)))</f>
        <v>#REF!</v>
      </c>
      <c r="Y249" s="1">
        <f t="shared" si="11"/>
        <v>0.760204163477313</v>
      </c>
    </row>
    <row r="250" hidden="1" spans="1:25">
      <c r="A250" s="1">
        <v>1079</v>
      </c>
      <c r="B250" s="1" t="s">
        <v>99</v>
      </c>
      <c r="C250" s="1" t="str">
        <f>_xlfn.XLOOKUP(A250,All!$A:$A,All!$C:$C,"")</f>
        <v>Cu-Al-Cr-Mg-Ni-Si</v>
      </c>
      <c r="D250" s="1">
        <v>2</v>
      </c>
      <c r="E250" s="1" t="s">
        <v>1344</v>
      </c>
      <c r="F250" s="1">
        <f t="shared" si="9"/>
        <v>92.25</v>
      </c>
      <c r="G250" s="1">
        <v>0.5</v>
      </c>
      <c r="H250" s="1">
        <v>0.1</v>
      </c>
      <c r="I250" s="1">
        <v>0.15</v>
      </c>
      <c r="J250" s="1">
        <v>6</v>
      </c>
      <c r="K250" s="1">
        <v>1</v>
      </c>
      <c r="L250" s="1">
        <v>0</v>
      </c>
      <c r="M250" s="1" t="s">
        <v>55</v>
      </c>
      <c r="N250" s="6">
        <f t="shared" si="10"/>
        <v>2</v>
      </c>
      <c r="O250" s="1">
        <v>979.85</v>
      </c>
      <c r="P250" s="1">
        <v>4</v>
      </c>
      <c r="Q250" s="1">
        <v>50</v>
      </c>
      <c r="R250" s="1">
        <v>399.85</v>
      </c>
      <c r="S250" s="1">
        <v>3</v>
      </c>
      <c r="T250" s="1">
        <v>279</v>
      </c>
      <c r="U250" s="1" t="s">
        <v>52</v>
      </c>
      <c r="V250" s="1" t="s">
        <v>52</v>
      </c>
      <c r="W250" s="1">
        <v>38</v>
      </c>
      <c r="X250" s="1" t="e">
        <f>IF(OR(T250="",W250=""),"",((T250-AVERAGE($T$2:$T$1139))/_xlfn.STDEV.S($T$2:$T$1139))-#REF!*((AVERAGE($W$2:$W$1139)-W250)/_xlfn.STDEV.S($W$2:$W$1139)))</f>
        <v>#REF!</v>
      </c>
      <c r="Y250" s="1">
        <f t="shared" si="11"/>
        <v>0.750569072247341</v>
      </c>
    </row>
    <row r="251" hidden="1" spans="1:25">
      <c r="A251" s="1">
        <v>1185</v>
      </c>
      <c r="B251" s="1" t="s">
        <v>99</v>
      </c>
      <c r="C251" s="1" t="str">
        <f>_xlfn.XLOOKUP(A251,All!$A:$A,All!$C:$C,"")</f>
        <v>Cu-Al-Cr-Mg-Ni-Si</v>
      </c>
      <c r="D251" s="1">
        <v>2</v>
      </c>
      <c r="E251" s="1" t="s">
        <v>1344</v>
      </c>
      <c r="F251" s="1">
        <f t="shared" si="9"/>
        <v>92.25</v>
      </c>
      <c r="G251" s="1">
        <v>0.5</v>
      </c>
      <c r="H251" s="1">
        <v>0.1</v>
      </c>
      <c r="I251" s="1">
        <v>0.15</v>
      </c>
      <c r="J251" s="1">
        <v>6</v>
      </c>
      <c r="K251" s="1">
        <v>1</v>
      </c>
      <c r="L251" s="1">
        <v>0</v>
      </c>
      <c r="M251" s="1" t="s">
        <v>55</v>
      </c>
      <c r="N251" s="6">
        <f t="shared" si="10"/>
        <v>2</v>
      </c>
      <c r="O251" s="1">
        <v>979.85</v>
      </c>
      <c r="P251" s="1">
        <v>4</v>
      </c>
      <c r="Q251" s="1">
        <v>50</v>
      </c>
      <c r="R251" s="1">
        <v>399.85</v>
      </c>
      <c r="S251" s="1">
        <v>8</v>
      </c>
      <c r="T251" s="1">
        <v>296</v>
      </c>
      <c r="U251" s="1" t="s">
        <v>52</v>
      </c>
      <c r="V251" s="1" t="s">
        <v>52</v>
      </c>
      <c r="W251" s="1">
        <v>38</v>
      </c>
      <c r="X251" s="1" t="e">
        <f>IF(OR(T251="",W251=""),"",((T251-AVERAGE($T$2:$T$1139))/_xlfn.STDEV.S($T$2:$T$1139))-#REF!*((AVERAGE($W$2:$W$1139)-W251)/_xlfn.STDEV.S($W$2:$W$1139)))</f>
        <v>#REF!</v>
      </c>
      <c r="Y251" s="1">
        <f t="shared" si="11"/>
        <v>0.729274737980591</v>
      </c>
    </row>
    <row r="252" spans="1:25">
      <c r="A252" s="1">
        <v>773</v>
      </c>
      <c r="B252" s="1" t="s">
        <v>97</v>
      </c>
      <c r="C252" s="1" t="str">
        <f>_xlfn.XLOOKUP(A252,All!$A:$A,All!$C:$C,"")</f>
        <v>Cu-Al-Cr-Mg-Ni-Si</v>
      </c>
      <c r="D252" s="1">
        <v>2</v>
      </c>
      <c r="E252" s="1" t="s">
        <v>1344</v>
      </c>
      <c r="F252" s="1">
        <f t="shared" si="9"/>
        <v>92.27</v>
      </c>
      <c r="G252" s="1">
        <v>0.49</v>
      </c>
      <c r="H252" s="1">
        <v>0.11</v>
      </c>
      <c r="I252" s="1">
        <v>0.12</v>
      </c>
      <c r="J252" s="1">
        <v>5.98</v>
      </c>
      <c r="K252" s="1">
        <v>1.03</v>
      </c>
      <c r="L252" s="1">
        <v>0</v>
      </c>
      <c r="M252" s="1" t="s">
        <v>50</v>
      </c>
      <c r="N252" s="6">
        <f t="shared" si="10"/>
        <v>1</v>
      </c>
      <c r="O252" s="1">
        <v>969.85</v>
      </c>
      <c r="P252" s="1">
        <v>6</v>
      </c>
      <c r="Q252" s="1">
        <v>50</v>
      </c>
      <c r="R252" s="1">
        <v>449.85</v>
      </c>
      <c r="S252" s="1">
        <v>16</v>
      </c>
      <c r="T252" s="1">
        <v>335</v>
      </c>
      <c r="U252" s="1" t="s">
        <v>52</v>
      </c>
      <c r="V252" s="1" t="s">
        <v>52</v>
      </c>
      <c r="W252" s="1">
        <v>38</v>
      </c>
      <c r="X252" s="1" t="e">
        <f>IF(OR(T252="",W252=""),"",((T252-AVERAGE($T$2:$T$1139))/_xlfn.STDEV.S($T$2:$T$1139))-#REF!*((AVERAGE($W$2:$W$1139)-W252)/_xlfn.STDEV.S($W$2:$W$1139)))</f>
        <v>#REF!</v>
      </c>
      <c r="Y252" s="1">
        <f t="shared" si="11"/>
        <v>0.692891774424785</v>
      </c>
    </row>
    <row r="253" hidden="1" spans="1:25">
      <c r="A253" s="1">
        <v>1101</v>
      </c>
      <c r="B253" s="1" t="s">
        <v>99</v>
      </c>
      <c r="C253" s="1" t="str">
        <f>_xlfn.XLOOKUP(A253,All!$A:$A,All!$C:$C,"")</f>
        <v>Cu-Al-Cr-Mg-Ni-Si</v>
      </c>
      <c r="D253" s="1">
        <v>2</v>
      </c>
      <c r="E253" s="1" t="s">
        <v>1344</v>
      </c>
      <c r="F253" s="1">
        <f t="shared" si="9"/>
        <v>92.25</v>
      </c>
      <c r="G253" s="1">
        <v>0.5</v>
      </c>
      <c r="H253" s="1">
        <v>0.1</v>
      </c>
      <c r="I253" s="1">
        <v>0.15</v>
      </c>
      <c r="J253" s="1">
        <v>6</v>
      </c>
      <c r="K253" s="1">
        <v>1</v>
      </c>
      <c r="L253" s="1">
        <v>0</v>
      </c>
      <c r="M253" s="1" t="s">
        <v>55</v>
      </c>
      <c r="N253" s="6">
        <f t="shared" si="10"/>
        <v>2</v>
      </c>
      <c r="O253" s="1">
        <v>979.85</v>
      </c>
      <c r="P253" s="1">
        <v>4</v>
      </c>
      <c r="Q253" s="1">
        <v>50</v>
      </c>
      <c r="R253" s="1">
        <v>549.85</v>
      </c>
      <c r="S253" s="1">
        <v>4</v>
      </c>
      <c r="T253" s="1">
        <v>169</v>
      </c>
      <c r="U253" s="1" t="s">
        <v>52</v>
      </c>
      <c r="V253" s="1" t="s">
        <v>52</v>
      </c>
      <c r="W253" s="1">
        <v>37</v>
      </c>
      <c r="X253" s="1" t="e">
        <f>IF(OR(T253="",W253=""),"",((T253-AVERAGE($T$2:$T$1139))/_xlfn.STDEV.S($T$2:$T$1139))-#REF!*((AVERAGE($W$2:$W$1139)-W253)/_xlfn.STDEV.S($W$2:$W$1139)))</f>
        <v>#REF!</v>
      </c>
      <c r="Y253" s="1">
        <f t="shared" si="11"/>
        <v>0.956942220525115</v>
      </c>
    </row>
    <row r="254" spans="1:25">
      <c r="A254" s="1">
        <v>641</v>
      </c>
      <c r="B254" s="1" t="s">
        <v>97</v>
      </c>
      <c r="C254" s="1" t="str">
        <f>_xlfn.XLOOKUP(A254,All!$A:$A,All!$C:$C,"")</f>
        <v>Cu-Al-Cr-Mg-Ni-Si</v>
      </c>
      <c r="D254" s="1">
        <v>2</v>
      </c>
      <c r="E254" s="1" t="s">
        <v>1344</v>
      </c>
      <c r="F254" s="1">
        <f t="shared" si="9"/>
        <v>92.27</v>
      </c>
      <c r="G254" s="1">
        <v>0.49</v>
      </c>
      <c r="H254" s="1">
        <v>0.11</v>
      </c>
      <c r="I254" s="1">
        <v>0.12</v>
      </c>
      <c r="J254" s="1">
        <v>5.98</v>
      </c>
      <c r="K254" s="1">
        <v>1.03</v>
      </c>
      <c r="L254" s="1">
        <v>0</v>
      </c>
      <c r="M254" s="1" t="s">
        <v>50</v>
      </c>
      <c r="N254" s="6">
        <f t="shared" si="10"/>
        <v>1</v>
      </c>
      <c r="O254" s="1">
        <v>969.85</v>
      </c>
      <c r="P254" s="1">
        <v>6</v>
      </c>
      <c r="Q254" s="1">
        <v>50</v>
      </c>
      <c r="R254" s="1">
        <v>649.85</v>
      </c>
      <c r="S254" s="1">
        <v>2</v>
      </c>
      <c r="T254" s="1">
        <v>190</v>
      </c>
      <c r="U254" s="1" t="s">
        <v>52</v>
      </c>
      <c r="V254" s="1" t="s">
        <v>52</v>
      </c>
      <c r="W254" s="1">
        <v>37</v>
      </c>
      <c r="X254" s="1" t="e">
        <f>IF(OR(T254="",W254=""),"",((T254-AVERAGE($T$2:$T$1139))/_xlfn.STDEV.S($T$2:$T$1139))-#REF!*((AVERAGE($W$2:$W$1139)-W254)/_xlfn.STDEV.S($W$2:$W$1139)))</f>
        <v>#REF!</v>
      </c>
      <c r="Y254" s="1">
        <f t="shared" si="11"/>
        <v>0.913307258348461</v>
      </c>
    </row>
    <row r="255" spans="1:25">
      <c r="A255" s="1">
        <v>696</v>
      </c>
      <c r="B255" s="1" t="s">
        <v>97</v>
      </c>
      <c r="C255" s="1" t="str">
        <f>_xlfn.XLOOKUP(A255,All!$A:$A,All!$C:$C,"")</f>
        <v>Cu-Al-Cr-Mg-Ni-Si</v>
      </c>
      <c r="D255" s="1">
        <v>2</v>
      </c>
      <c r="E255" s="1" t="s">
        <v>1344</v>
      </c>
      <c r="F255" s="1">
        <f t="shared" si="9"/>
        <v>92.27</v>
      </c>
      <c r="G255" s="1">
        <v>0.49</v>
      </c>
      <c r="H255" s="1">
        <v>0.11</v>
      </c>
      <c r="I255" s="1">
        <v>0.12</v>
      </c>
      <c r="J255" s="1">
        <v>5.98</v>
      </c>
      <c r="K255" s="1">
        <v>1.03</v>
      </c>
      <c r="L255" s="1">
        <v>0</v>
      </c>
      <c r="M255" s="1" t="s">
        <v>50</v>
      </c>
      <c r="N255" s="6">
        <f t="shared" si="10"/>
        <v>1</v>
      </c>
      <c r="O255" s="1">
        <v>969.85</v>
      </c>
      <c r="P255" s="1">
        <v>6</v>
      </c>
      <c r="Q255" s="1">
        <v>50</v>
      </c>
      <c r="R255" s="1">
        <v>549.85</v>
      </c>
      <c r="S255" s="1">
        <v>6</v>
      </c>
      <c r="T255" s="1">
        <v>192</v>
      </c>
      <c r="U255" s="1" t="s">
        <v>52</v>
      </c>
      <c r="V255" s="1" t="s">
        <v>52</v>
      </c>
      <c r="W255" s="1">
        <v>37</v>
      </c>
      <c r="X255" s="1" t="e">
        <f>IF(OR(T255="",W255=""),"",((T255-AVERAGE($T$2:$T$1139))/_xlfn.STDEV.S($T$2:$T$1139))-#REF!*((AVERAGE($W$2:$W$1139)-W255)/_xlfn.STDEV.S($W$2:$W$1139)))</f>
        <v>#REF!</v>
      </c>
      <c r="Y255" s="1">
        <f t="shared" si="11"/>
        <v>0.909280357024702</v>
      </c>
    </row>
    <row r="256" hidden="1" spans="1:25">
      <c r="A256" s="1">
        <v>981</v>
      </c>
      <c r="B256" s="1" t="s">
        <v>99</v>
      </c>
      <c r="C256" s="1" t="str">
        <f>_xlfn.XLOOKUP(A256,All!$A:$A,All!$C:$C,"")</f>
        <v>Cu-Al-Cr-Mg-Ni-Si</v>
      </c>
      <c r="D256" s="1">
        <v>2</v>
      </c>
      <c r="E256" s="1" t="s">
        <v>1344</v>
      </c>
      <c r="F256" s="1">
        <f t="shared" si="9"/>
        <v>92.25</v>
      </c>
      <c r="G256" s="1">
        <v>0.5</v>
      </c>
      <c r="H256" s="1">
        <v>0.1</v>
      </c>
      <c r="I256" s="1">
        <v>0.15</v>
      </c>
      <c r="J256" s="1">
        <v>6</v>
      </c>
      <c r="K256" s="1">
        <v>1</v>
      </c>
      <c r="L256" s="1">
        <v>0</v>
      </c>
      <c r="M256" s="1" t="s">
        <v>55</v>
      </c>
      <c r="N256" s="6">
        <f t="shared" si="10"/>
        <v>2</v>
      </c>
      <c r="O256" s="1">
        <v>979.85</v>
      </c>
      <c r="P256" s="1">
        <v>4</v>
      </c>
      <c r="Q256" s="1">
        <v>50</v>
      </c>
      <c r="R256" s="1">
        <v>549.85</v>
      </c>
      <c r="S256" s="1">
        <v>1</v>
      </c>
      <c r="T256" s="1">
        <v>192</v>
      </c>
      <c r="U256" s="1" t="s">
        <v>52</v>
      </c>
      <c r="V256" s="1" t="s">
        <v>52</v>
      </c>
      <c r="W256" s="1">
        <v>37</v>
      </c>
      <c r="X256" s="1" t="e">
        <f>IF(OR(T256="",W256=""),"",((T256-AVERAGE($T$2:$T$1139))/_xlfn.STDEV.S($T$2:$T$1139))-#REF!*((AVERAGE($W$2:$W$1139)-W256)/_xlfn.STDEV.S($W$2:$W$1139)))</f>
        <v>#REF!</v>
      </c>
      <c r="Y256" s="1">
        <f t="shared" si="11"/>
        <v>0.909280357024702</v>
      </c>
    </row>
    <row r="257" hidden="1" spans="1:25">
      <c r="A257" s="1">
        <v>1155</v>
      </c>
      <c r="B257" s="1" t="s">
        <v>99</v>
      </c>
      <c r="C257" s="1" t="str">
        <f>_xlfn.XLOOKUP(A257,All!$A:$A,All!$C:$C,"")</f>
        <v>Cu-Al-Cr-Mg-Ni-Si</v>
      </c>
      <c r="D257" s="1">
        <v>2</v>
      </c>
      <c r="E257" s="1" t="s">
        <v>1344</v>
      </c>
      <c r="F257" s="1">
        <f t="shared" si="9"/>
        <v>92.25</v>
      </c>
      <c r="G257" s="1">
        <v>0.5</v>
      </c>
      <c r="H257" s="1">
        <v>0.1</v>
      </c>
      <c r="I257" s="1">
        <v>0.15</v>
      </c>
      <c r="J257" s="1">
        <v>6</v>
      </c>
      <c r="K257" s="1">
        <v>1</v>
      </c>
      <c r="L257" s="1">
        <v>0</v>
      </c>
      <c r="M257" s="1" t="s">
        <v>55</v>
      </c>
      <c r="N257" s="6">
        <f t="shared" si="10"/>
        <v>2</v>
      </c>
      <c r="O257" s="1">
        <v>979.85</v>
      </c>
      <c r="P257" s="1">
        <v>4</v>
      </c>
      <c r="Q257" s="1">
        <v>50</v>
      </c>
      <c r="R257" s="1">
        <v>499.85</v>
      </c>
      <c r="S257" s="1">
        <v>6</v>
      </c>
      <c r="T257" s="1">
        <v>192</v>
      </c>
      <c r="U257" s="1" t="s">
        <v>52</v>
      </c>
      <c r="V257" s="1" t="s">
        <v>52</v>
      </c>
      <c r="W257" s="1">
        <v>37</v>
      </c>
      <c r="X257" s="1" t="e">
        <f>IF(OR(T257="",W257=""),"",((T257-AVERAGE($T$2:$T$1139))/_xlfn.STDEV.S($T$2:$T$1139))-#REF!*((AVERAGE($W$2:$W$1139)-W257)/_xlfn.STDEV.S($W$2:$W$1139)))</f>
        <v>#REF!</v>
      </c>
      <c r="Y257" s="1">
        <f t="shared" si="11"/>
        <v>0.909280357024702</v>
      </c>
    </row>
    <row r="258" hidden="1" spans="1:25">
      <c r="A258" s="1">
        <v>985</v>
      </c>
      <c r="B258" s="1" t="s">
        <v>99</v>
      </c>
      <c r="C258" s="1" t="str">
        <f>_xlfn.XLOOKUP(A258,All!$A:$A,All!$C:$C,"")</f>
        <v>Cu-Al-Cr-Mg-Ni-Si</v>
      </c>
      <c r="D258" s="1">
        <v>2</v>
      </c>
      <c r="E258" s="1" t="s">
        <v>1344</v>
      </c>
      <c r="F258" s="1">
        <f t="shared" ref="F258:F321" si="12">100-SUM(G258:L258)</f>
        <v>92.25</v>
      </c>
      <c r="G258" s="1">
        <v>0.5</v>
      </c>
      <c r="H258" s="1">
        <v>0.1</v>
      </c>
      <c r="I258" s="1">
        <v>0.15</v>
      </c>
      <c r="J258" s="1">
        <v>6</v>
      </c>
      <c r="K258" s="1">
        <v>1</v>
      </c>
      <c r="L258" s="1">
        <v>0</v>
      </c>
      <c r="M258" s="1" t="s">
        <v>55</v>
      </c>
      <c r="N258" s="6">
        <f t="shared" ref="N258:N321" si="13">IF(M258="Solution ==&gt; Quenching ==&gt; Deformation ==&gt; Aging ==&gt; Secondary TMP ==&gt; Secondary Aging",2,IF(M258="Solution ==&gt; Quenching ==&gt; Deformation ==&gt; Aging",1,IF(M258="Solution ==&gt; Quenching ==&gt; Aging",0,"")))</f>
        <v>2</v>
      </c>
      <c r="O258" s="1">
        <v>979.85</v>
      </c>
      <c r="P258" s="1">
        <v>4</v>
      </c>
      <c r="Q258" s="1">
        <v>50</v>
      </c>
      <c r="R258" s="1">
        <v>549.85</v>
      </c>
      <c r="S258" s="1">
        <v>1</v>
      </c>
      <c r="T258" s="1">
        <v>197</v>
      </c>
      <c r="U258" s="1" t="s">
        <v>52</v>
      </c>
      <c r="V258" s="1" t="s">
        <v>52</v>
      </c>
      <c r="W258" s="1">
        <v>37</v>
      </c>
      <c r="X258" s="1" t="e">
        <f>IF(OR(T258="",W258=""),"",((T258-AVERAGE($T$2:$T$1139))/_xlfn.STDEV.S($T$2:$T$1139))-#REF!*((AVERAGE($W$2:$W$1139)-W258)/_xlfn.STDEV.S($W$2:$W$1139)))</f>
        <v>#REF!</v>
      </c>
      <c r="Y258" s="1">
        <f t="shared" ref="Y258:Y321" si="14">SQRT((1-(T258-MIN($T$2:$T$1139))/(MAX($T$2:$T$1139)-MIN($T$2:$T$1139)))^2+(1-(W258-MIN($W$2:$W$1139))/(MAX($W$2:$W$1139)-MIN($W$2:$W$1139)))^2)</f>
        <v>0.899317323108963</v>
      </c>
    </row>
    <row r="259" hidden="1" spans="1:25">
      <c r="A259" s="1">
        <v>1127</v>
      </c>
      <c r="B259" s="1" t="s">
        <v>99</v>
      </c>
      <c r="C259" s="1" t="str">
        <f>_xlfn.XLOOKUP(A259,All!$A:$A,All!$C:$C,"")</f>
        <v>Cu-Al-Cr-Mg-Ni-Si</v>
      </c>
      <c r="D259" s="1">
        <v>2</v>
      </c>
      <c r="E259" s="1" t="s">
        <v>1344</v>
      </c>
      <c r="F259" s="1">
        <f t="shared" si="12"/>
        <v>92.25</v>
      </c>
      <c r="G259" s="1">
        <v>0.5</v>
      </c>
      <c r="H259" s="1">
        <v>0.1</v>
      </c>
      <c r="I259" s="1">
        <v>0.15</v>
      </c>
      <c r="J259" s="1">
        <v>6</v>
      </c>
      <c r="K259" s="1">
        <v>1</v>
      </c>
      <c r="L259" s="1">
        <v>0</v>
      </c>
      <c r="M259" s="1" t="s">
        <v>55</v>
      </c>
      <c r="N259" s="6">
        <f t="shared" si="13"/>
        <v>2</v>
      </c>
      <c r="O259" s="1">
        <v>979.85</v>
      </c>
      <c r="P259" s="1">
        <v>4</v>
      </c>
      <c r="Q259" s="1">
        <v>50</v>
      </c>
      <c r="R259" s="1">
        <v>499.85</v>
      </c>
      <c r="S259" s="1">
        <v>5</v>
      </c>
      <c r="T259" s="1">
        <v>200</v>
      </c>
      <c r="U259" s="1" t="s">
        <v>52</v>
      </c>
      <c r="V259" s="1" t="s">
        <v>52</v>
      </c>
      <c r="W259" s="1">
        <v>37</v>
      </c>
      <c r="X259" s="1" t="e">
        <f>IF(OR(T259="",W259=""),"",((T259-AVERAGE($T$2:$T$1139))/_xlfn.STDEV.S($T$2:$T$1139))-#REF!*((AVERAGE($W$2:$W$1139)-W259)/_xlfn.STDEV.S($W$2:$W$1139)))</f>
        <v>#REF!</v>
      </c>
      <c r="Y259" s="1">
        <f t="shared" si="14"/>
        <v>0.893412560197882</v>
      </c>
    </row>
    <row r="260" spans="1:25">
      <c r="A260" s="1">
        <v>671</v>
      </c>
      <c r="B260" s="1" t="s">
        <v>97</v>
      </c>
      <c r="C260" s="1" t="str">
        <f>_xlfn.XLOOKUP(A260,All!$A:$A,All!$C:$C,"")</f>
        <v>Cu-Al-Cr-Mg-Ni-Si</v>
      </c>
      <c r="D260" s="1">
        <v>2</v>
      </c>
      <c r="E260" s="1" t="s">
        <v>1344</v>
      </c>
      <c r="F260" s="1">
        <f t="shared" si="12"/>
        <v>92.27</v>
      </c>
      <c r="G260" s="1">
        <v>0.49</v>
      </c>
      <c r="H260" s="1">
        <v>0.11</v>
      </c>
      <c r="I260" s="1">
        <v>0.12</v>
      </c>
      <c r="J260" s="1">
        <v>5.98</v>
      </c>
      <c r="K260" s="1">
        <v>1.03</v>
      </c>
      <c r="L260" s="1">
        <v>0</v>
      </c>
      <c r="M260" s="1" t="s">
        <v>50</v>
      </c>
      <c r="N260" s="6">
        <f t="shared" si="13"/>
        <v>1</v>
      </c>
      <c r="O260" s="1">
        <v>969.85</v>
      </c>
      <c r="P260" s="1">
        <v>6</v>
      </c>
      <c r="Q260" s="1">
        <v>50</v>
      </c>
      <c r="R260" s="1">
        <v>549.85</v>
      </c>
      <c r="S260" s="1">
        <v>4</v>
      </c>
      <c r="T260" s="1">
        <v>202</v>
      </c>
      <c r="U260" s="1" t="s">
        <v>52</v>
      </c>
      <c r="V260" s="1" t="s">
        <v>52</v>
      </c>
      <c r="W260" s="1">
        <v>37</v>
      </c>
      <c r="X260" s="1" t="e">
        <f>IF(OR(T260="",W260=""),"",((T260-AVERAGE($T$2:$T$1139))/_xlfn.STDEV.S($T$2:$T$1139))-#REF!*((AVERAGE($W$2:$W$1139)-W260)/_xlfn.STDEV.S($W$2:$W$1139)))</f>
        <v>#REF!</v>
      </c>
      <c r="Y260" s="1">
        <f t="shared" si="14"/>
        <v>0.889507167326115</v>
      </c>
    </row>
    <row r="261" hidden="1" spans="1:25">
      <c r="A261" s="1">
        <v>948</v>
      </c>
      <c r="B261" s="1" t="s">
        <v>99</v>
      </c>
      <c r="C261" s="1" t="str">
        <f>_xlfn.XLOOKUP(A261,All!$A:$A,All!$C:$C,"")</f>
        <v>Cu-Al-Cr-Mg-Ni-Si</v>
      </c>
      <c r="D261" s="1">
        <v>2</v>
      </c>
      <c r="E261" s="1" t="s">
        <v>1344</v>
      </c>
      <c r="F261" s="1">
        <f t="shared" si="12"/>
        <v>92.25</v>
      </c>
      <c r="G261" s="1">
        <v>0.5</v>
      </c>
      <c r="H261" s="1">
        <v>0.1</v>
      </c>
      <c r="I261" s="1">
        <v>0.15</v>
      </c>
      <c r="J261" s="1">
        <v>6</v>
      </c>
      <c r="K261" s="1">
        <v>1</v>
      </c>
      <c r="L261" s="1">
        <v>0</v>
      </c>
      <c r="M261" s="1" t="s">
        <v>55</v>
      </c>
      <c r="N261" s="6">
        <f t="shared" si="13"/>
        <v>2</v>
      </c>
      <c r="O261" s="1">
        <v>979.85</v>
      </c>
      <c r="P261" s="1">
        <v>4</v>
      </c>
      <c r="Q261" s="1">
        <v>50</v>
      </c>
      <c r="R261" s="1">
        <v>549.85</v>
      </c>
      <c r="S261" s="1">
        <v>0.75</v>
      </c>
      <c r="T261" s="1">
        <v>202</v>
      </c>
      <c r="U261" s="1" t="s">
        <v>52</v>
      </c>
      <c r="V261" s="1" t="s">
        <v>52</v>
      </c>
      <c r="W261" s="1">
        <v>37</v>
      </c>
      <c r="X261" s="1" t="e">
        <f>IF(OR(T261="",W261=""),"",((T261-AVERAGE($T$2:$T$1139))/_xlfn.STDEV.S($T$2:$T$1139))-#REF!*((AVERAGE($W$2:$W$1139)-W261)/_xlfn.STDEV.S($W$2:$W$1139)))</f>
        <v>#REF!</v>
      </c>
      <c r="Y261" s="1">
        <f t="shared" si="14"/>
        <v>0.889507167326115</v>
      </c>
    </row>
    <row r="262" spans="1:25">
      <c r="A262" s="1">
        <v>640</v>
      </c>
      <c r="B262" s="1" t="s">
        <v>97</v>
      </c>
      <c r="C262" s="1" t="str">
        <f>_xlfn.XLOOKUP(A262,All!$A:$A,All!$C:$C,"")</f>
        <v>Cu-Al-Cr-Mg-Ni-Si</v>
      </c>
      <c r="D262" s="1">
        <v>2</v>
      </c>
      <c r="E262" s="1" t="s">
        <v>1344</v>
      </c>
      <c r="F262" s="1">
        <f t="shared" si="12"/>
        <v>92.27</v>
      </c>
      <c r="G262" s="1">
        <v>0.49</v>
      </c>
      <c r="H262" s="1">
        <v>0.11</v>
      </c>
      <c r="I262" s="1">
        <v>0.12</v>
      </c>
      <c r="J262" s="1">
        <v>5.98</v>
      </c>
      <c r="K262" s="1">
        <v>1.03</v>
      </c>
      <c r="L262" s="1">
        <v>0</v>
      </c>
      <c r="M262" s="1" t="s">
        <v>50</v>
      </c>
      <c r="N262" s="6">
        <f t="shared" si="13"/>
        <v>1</v>
      </c>
      <c r="O262" s="1">
        <v>969.85</v>
      </c>
      <c r="P262" s="1">
        <v>6</v>
      </c>
      <c r="Q262" s="1">
        <v>50</v>
      </c>
      <c r="R262" s="1">
        <v>599.85</v>
      </c>
      <c r="S262" s="1">
        <v>2</v>
      </c>
      <c r="T262" s="1">
        <v>209</v>
      </c>
      <c r="U262" s="1" t="s">
        <v>52</v>
      </c>
      <c r="V262" s="1" t="s">
        <v>52</v>
      </c>
      <c r="W262" s="1">
        <v>37</v>
      </c>
      <c r="X262" s="1" t="e">
        <f>IF(OR(T262="",W262=""),"",((T262-AVERAGE($T$2:$T$1139))/_xlfn.STDEV.S($T$2:$T$1139))-#REF!*((AVERAGE($W$2:$W$1139)-W262)/_xlfn.STDEV.S($W$2:$W$1139)))</f>
        <v>#REF!</v>
      </c>
      <c r="Y262" s="1">
        <f t="shared" si="14"/>
        <v>0.876039548113258</v>
      </c>
    </row>
    <row r="263" spans="1:25">
      <c r="A263" s="1">
        <v>622</v>
      </c>
      <c r="B263" s="1" t="s">
        <v>97</v>
      </c>
      <c r="C263" s="1" t="str">
        <f>_xlfn.XLOOKUP(A263,All!$A:$A,All!$C:$C,"")</f>
        <v>Cu-Al-Cr-Mg-Ni-Si</v>
      </c>
      <c r="D263" s="1">
        <v>2</v>
      </c>
      <c r="E263" s="1" t="s">
        <v>1344</v>
      </c>
      <c r="F263" s="1">
        <f t="shared" si="12"/>
        <v>92.27</v>
      </c>
      <c r="G263" s="1">
        <v>0.49</v>
      </c>
      <c r="H263" s="1">
        <v>0.11</v>
      </c>
      <c r="I263" s="1">
        <v>0.12</v>
      </c>
      <c r="J263" s="1">
        <v>5.98</v>
      </c>
      <c r="K263" s="1">
        <v>1.03</v>
      </c>
      <c r="L263" s="1">
        <v>0</v>
      </c>
      <c r="M263" s="1" t="s">
        <v>50</v>
      </c>
      <c r="N263" s="6">
        <f t="shared" si="13"/>
        <v>1</v>
      </c>
      <c r="O263" s="1">
        <v>969.85</v>
      </c>
      <c r="P263" s="1">
        <v>6</v>
      </c>
      <c r="Q263" s="1">
        <v>50</v>
      </c>
      <c r="R263" s="1">
        <v>699.85</v>
      </c>
      <c r="S263" s="1">
        <v>1.5</v>
      </c>
      <c r="T263" s="1">
        <v>210</v>
      </c>
      <c r="U263" s="1" t="s">
        <v>52</v>
      </c>
      <c r="V263" s="1" t="s">
        <v>52</v>
      </c>
      <c r="W263" s="1">
        <v>37</v>
      </c>
      <c r="X263" s="1" t="e">
        <f>IF(OR(T263="",W263=""),"",((T263-AVERAGE($T$2:$T$1139))/_xlfn.STDEV.S($T$2:$T$1139))-#REF!*((AVERAGE($W$2:$W$1139)-W263)/_xlfn.STDEV.S($W$2:$W$1139)))</f>
        <v>#REF!</v>
      </c>
      <c r="Y263" s="1">
        <f t="shared" si="14"/>
        <v>0.874141721757814</v>
      </c>
    </row>
    <row r="264" hidden="1" spans="1:25">
      <c r="A264" s="1">
        <v>1014</v>
      </c>
      <c r="B264" s="1" t="s">
        <v>99</v>
      </c>
      <c r="C264" s="1" t="str">
        <f>_xlfn.XLOOKUP(A264,All!$A:$A,All!$C:$C,"")</f>
        <v>Cu-Al-Cr-Mg-Ni-Si</v>
      </c>
      <c r="D264" s="1">
        <v>2</v>
      </c>
      <c r="E264" s="1" t="s">
        <v>1344</v>
      </c>
      <c r="F264" s="1">
        <f t="shared" si="12"/>
        <v>92.25</v>
      </c>
      <c r="G264" s="1">
        <v>0.5</v>
      </c>
      <c r="H264" s="1">
        <v>0.1</v>
      </c>
      <c r="I264" s="1">
        <v>0.15</v>
      </c>
      <c r="J264" s="1">
        <v>6</v>
      </c>
      <c r="K264" s="1">
        <v>1</v>
      </c>
      <c r="L264" s="1">
        <v>0</v>
      </c>
      <c r="M264" s="1" t="s">
        <v>55</v>
      </c>
      <c r="N264" s="6">
        <f t="shared" si="13"/>
        <v>2</v>
      </c>
      <c r="O264" s="1">
        <v>979.85</v>
      </c>
      <c r="P264" s="1">
        <v>4</v>
      </c>
      <c r="Q264" s="1">
        <v>50</v>
      </c>
      <c r="R264" s="1">
        <v>499.85</v>
      </c>
      <c r="S264" s="1">
        <v>1.5</v>
      </c>
      <c r="T264" s="1">
        <v>241</v>
      </c>
      <c r="U264" s="1" t="s">
        <v>52</v>
      </c>
      <c r="V264" s="1" t="s">
        <v>52</v>
      </c>
      <c r="W264" s="1">
        <v>37</v>
      </c>
      <c r="X264" s="1" t="e">
        <f>IF(OR(T264="",W264=""),"",((T264-AVERAGE($T$2:$T$1139))/_xlfn.STDEV.S($T$2:$T$1139))-#REF!*((AVERAGE($W$2:$W$1139)-W264)/_xlfn.STDEV.S($W$2:$W$1139)))</f>
        <v>#REF!</v>
      </c>
      <c r="Y264" s="1">
        <f t="shared" si="14"/>
        <v>0.818834654745319</v>
      </c>
    </row>
    <row r="265" hidden="1" spans="1:25">
      <c r="A265" s="1">
        <v>1046</v>
      </c>
      <c r="B265" s="1" t="s">
        <v>99</v>
      </c>
      <c r="C265" s="1" t="str">
        <f>_xlfn.XLOOKUP(A265,All!$A:$A,All!$C:$C,"")</f>
        <v>Cu-Al-Cr-Mg-Ni-Si</v>
      </c>
      <c r="D265" s="1">
        <v>2</v>
      </c>
      <c r="E265" s="1" t="s">
        <v>1344</v>
      </c>
      <c r="F265" s="1">
        <f t="shared" si="12"/>
        <v>92.25</v>
      </c>
      <c r="G265" s="1">
        <v>0.5</v>
      </c>
      <c r="H265" s="1">
        <v>0.1</v>
      </c>
      <c r="I265" s="1">
        <v>0.15</v>
      </c>
      <c r="J265" s="1">
        <v>6</v>
      </c>
      <c r="K265" s="1">
        <v>1</v>
      </c>
      <c r="L265" s="1">
        <v>0</v>
      </c>
      <c r="M265" s="1" t="s">
        <v>55</v>
      </c>
      <c r="N265" s="6">
        <f t="shared" si="13"/>
        <v>2</v>
      </c>
      <c r="O265" s="1">
        <v>979.85</v>
      </c>
      <c r="P265" s="1">
        <v>4</v>
      </c>
      <c r="Q265" s="1">
        <v>50</v>
      </c>
      <c r="R265" s="1">
        <v>499.85</v>
      </c>
      <c r="S265" s="1">
        <v>2</v>
      </c>
      <c r="T265" s="1">
        <v>241</v>
      </c>
      <c r="U265" s="1" t="s">
        <v>52</v>
      </c>
      <c r="V265" s="1" t="s">
        <v>52</v>
      </c>
      <c r="W265" s="1">
        <v>37</v>
      </c>
      <c r="X265" s="1" t="e">
        <f>IF(OR(T265="",W265=""),"",((T265-AVERAGE($T$2:$T$1139))/_xlfn.STDEV.S($T$2:$T$1139))-#REF!*((AVERAGE($W$2:$W$1139)-W265)/_xlfn.STDEV.S($W$2:$W$1139)))</f>
        <v>#REF!</v>
      </c>
      <c r="Y265" s="1">
        <f t="shared" si="14"/>
        <v>0.818834654745319</v>
      </c>
    </row>
    <row r="266" hidden="1" spans="1:25">
      <c r="A266" s="1">
        <v>1056</v>
      </c>
      <c r="B266" s="1" t="s">
        <v>99</v>
      </c>
      <c r="C266" s="1" t="str">
        <f>_xlfn.XLOOKUP(A266,All!$A:$A,All!$C:$C,"")</f>
        <v>Cu-Al-Cr-Mg-Ni-Si</v>
      </c>
      <c r="D266" s="1">
        <v>2</v>
      </c>
      <c r="E266" s="1" t="s">
        <v>1344</v>
      </c>
      <c r="F266" s="1">
        <f t="shared" si="12"/>
        <v>92.25</v>
      </c>
      <c r="G266" s="1">
        <v>0.5</v>
      </c>
      <c r="H266" s="1">
        <v>0.1</v>
      </c>
      <c r="I266" s="1">
        <v>0.15</v>
      </c>
      <c r="J266" s="1">
        <v>6</v>
      </c>
      <c r="K266" s="1">
        <v>1</v>
      </c>
      <c r="L266" s="1">
        <v>0</v>
      </c>
      <c r="M266" s="1" t="s">
        <v>54</v>
      </c>
      <c r="N266" s="6">
        <f t="shared" si="13"/>
        <v>0</v>
      </c>
      <c r="O266" s="1">
        <v>979.85</v>
      </c>
      <c r="P266" s="1">
        <v>4</v>
      </c>
      <c r="Q266" s="1">
        <v>0</v>
      </c>
      <c r="R266" s="1">
        <v>399.85</v>
      </c>
      <c r="S266" s="1">
        <v>3</v>
      </c>
      <c r="T266" s="1">
        <v>244</v>
      </c>
      <c r="U266" s="1" t="s">
        <v>52</v>
      </c>
      <c r="V266" s="1" t="s">
        <v>52</v>
      </c>
      <c r="W266" s="1">
        <v>37</v>
      </c>
      <c r="X266" s="1" t="e">
        <f>IF(OR(T266="",W266=""),"",((T266-AVERAGE($T$2:$T$1139))/_xlfn.STDEV.S($T$2:$T$1139))-#REF!*((AVERAGE($W$2:$W$1139)-W266)/_xlfn.STDEV.S($W$2:$W$1139)))</f>
        <v>#REF!</v>
      </c>
      <c r="Y266" s="1">
        <f t="shared" si="14"/>
        <v>0.813872622033883</v>
      </c>
    </row>
    <row r="267" hidden="1" spans="1:25">
      <c r="A267" s="1">
        <v>1010</v>
      </c>
      <c r="B267" s="1" t="s">
        <v>99</v>
      </c>
      <c r="C267" s="1" t="str">
        <f>_xlfn.XLOOKUP(A267,All!$A:$A,All!$C:$C,"")</f>
        <v>Cu-Al-Cr-Mg-Ni-Si</v>
      </c>
      <c r="D267" s="1">
        <v>2</v>
      </c>
      <c r="E267" s="1" t="s">
        <v>1344</v>
      </c>
      <c r="F267" s="1">
        <f t="shared" si="12"/>
        <v>92.25</v>
      </c>
      <c r="G267" s="1">
        <v>0.5</v>
      </c>
      <c r="H267" s="1">
        <v>0.1</v>
      </c>
      <c r="I267" s="1">
        <v>0.15</v>
      </c>
      <c r="J267" s="1">
        <v>6</v>
      </c>
      <c r="K267" s="1">
        <v>1</v>
      </c>
      <c r="L267" s="1">
        <v>0</v>
      </c>
      <c r="M267" s="1" t="s">
        <v>55</v>
      </c>
      <c r="N267" s="6">
        <f t="shared" si="13"/>
        <v>2</v>
      </c>
      <c r="O267" s="1">
        <v>979.85</v>
      </c>
      <c r="P267" s="1">
        <v>4</v>
      </c>
      <c r="Q267" s="1">
        <v>50</v>
      </c>
      <c r="R267" s="1">
        <v>499.85</v>
      </c>
      <c r="S267" s="1">
        <v>1.5</v>
      </c>
      <c r="T267" s="1">
        <v>248</v>
      </c>
      <c r="U267" s="1" t="s">
        <v>52</v>
      </c>
      <c r="V267" s="1" t="s">
        <v>52</v>
      </c>
      <c r="W267" s="1">
        <v>37</v>
      </c>
      <c r="X267" s="1" t="e">
        <f>IF(OR(T267="",W267=""),"",((T267-AVERAGE($T$2:$T$1139))/_xlfn.STDEV.S($T$2:$T$1139))-#REF!*((AVERAGE($W$2:$W$1139)-W267)/_xlfn.STDEV.S($W$2:$W$1139)))</f>
        <v>#REF!</v>
      </c>
      <c r="Y267" s="1">
        <f t="shared" si="14"/>
        <v>0.807372310203011</v>
      </c>
    </row>
    <row r="268" hidden="1" spans="1:25">
      <c r="A268" s="1">
        <v>1182</v>
      </c>
      <c r="B268" s="1" t="s">
        <v>99</v>
      </c>
      <c r="C268" s="1" t="str">
        <f>_xlfn.XLOOKUP(A268,All!$A:$A,All!$C:$C,"")</f>
        <v>Cu-Al-Cr-Mg-Ni-Si</v>
      </c>
      <c r="D268" s="1">
        <v>2</v>
      </c>
      <c r="E268" s="1" t="s">
        <v>1344</v>
      </c>
      <c r="F268" s="1">
        <f t="shared" si="12"/>
        <v>92.25</v>
      </c>
      <c r="G268" s="1">
        <v>0.5</v>
      </c>
      <c r="H268" s="1">
        <v>0.1</v>
      </c>
      <c r="I268" s="1">
        <v>0.15</v>
      </c>
      <c r="J268" s="1">
        <v>6</v>
      </c>
      <c r="K268" s="1">
        <v>1</v>
      </c>
      <c r="L268" s="1">
        <v>0</v>
      </c>
      <c r="M268" s="1" t="s">
        <v>55</v>
      </c>
      <c r="N268" s="6">
        <f t="shared" si="13"/>
        <v>2</v>
      </c>
      <c r="O268" s="1">
        <v>979.85</v>
      </c>
      <c r="P268" s="1">
        <v>4</v>
      </c>
      <c r="Q268" s="1">
        <v>50</v>
      </c>
      <c r="R268" s="1">
        <v>449.85</v>
      </c>
      <c r="S268" s="1">
        <v>8</v>
      </c>
      <c r="T268" s="1">
        <v>256</v>
      </c>
      <c r="U268" s="1" t="s">
        <v>52</v>
      </c>
      <c r="V268" s="1" t="s">
        <v>52</v>
      </c>
      <c r="W268" s="1">
        <v>37</v>
      </c>
      <c r="X268" s="1" t="e">
        <f>IF(OR(T268="",W268=""),"",((T268-AVERAGE($T$2:$T$1139))/_xlfn.STDEV.S($T$2:$T$1139))-#REF!*((AVERAGE($W$2:$W$1139)-W268)/_xlfn.STDEV.S($W$2:$W$1139)))</f>
        <v>#REF!</v>
      </c>
      <c r="Y268" s="1">
        <f t="shared" si="14"/>
        <v>0.794780573757261</v>
      </c>
    </row>
    <row r="269" spans="1:25">
      <c r="A269" s="1">
        <v>695</v>
      </c>
      <c r="B269" s="1" t="s">
        <v>97</v>
      </c>
      <c r="C269" s="1" t="str">
        <f>_xlfn.XLOOKUP(A269,All!$A:$A,All!$C:$C,"")</f>
        <v>Cu-Al-Cr-Mg-Ni-Si</v>
      </c>
      <c r="D269" s="1">
        <v>2</v>
      </c>
      <c r="E269" s="1" t="s">
        <v>1344</v>
      </c>
      <c r="F269" s="1">
        <f t="shared" si="12"/>
        <v>92.27</v>
      </c>
      <c r="G269" s="1">
        <v>0.49</v>
      </c>
      <c r="H269" s="1">
        <v>0.11</v>
      </c>
      <c r="I269" s="1">
        <v>0.12</v>
      </c>
      <c r="J269" s="1">
        <v>5.98</v>
      </c>
      <c r="K269" s="1">
        <v>1.03</v>
      </c>
      <c r="L269" s="1">
        <v>0</v>
      </c>
      <c r="M269" s="1" t="s">
        <v>50</v>
      </c>
      <c r="N269" s="6">
        <f t="shared" si="13"/>
        <v>1</v>
      </c>
      <c r="O269" s="1">
        <v>969.85</v>
      </c>
      <c r="P269" s="1">
        <v>6</v>
      </c>
      <c r="Q269" s="1">
        <v>50</v>
      </c>
      <c r="R269" s="1">
        <v>499.85</v>
      </c>
      <c r="S269" s="1">
        <v>6</v>
      </c>
      <c r="T269" s="1">
        <v>261</v>
      </c>
      <c r="U269" s="1" t="s">
        <v>52</v>
      </c>
      <c r="V269" s="1" t="s">
        <v>52</v>
      </c>
      <c r="W269" s="1">
        <v>37</v>
      </c>
      <c r="X269" s="1" t="e">
        <f>IF(OR(T269="",W269=""),"",((T269-AVERAGE($T$2:$T$1139))/_xlfn.STDEV.S($T$2:$T$1139))-#REF!*((AVERAGE($W$2:$W$1139)-W269)/_xlfn.STDEV.S($W$2:$W$1139)))</f>
        <v>#REF!</v>
      </c>
      <c r="Y269" s="1">
        <f t="shared" si="14"/>
        <v>0.787196986893441</v>
      </c>
    </row>
    <row r="270" hidden="1" spans="1:25">
      <c r="A270" s="1">
        <v>771</v>
      </c>
      <c r="B270" s="1" t="s">
        <v>96</v>
      </c>
      <c r="C270" s="1" t="str">
        <f>_xlfn.XLOOKUP(A270,All!$A:$A,All!$C:$C,"")</f>
        <v>Cu-Al-Cr-Mg-Ni-Si</v>
      </c>
      <c r="D270" s="1">
        <v>2</v>
      </c>
      <c r="E270" s="1" t="s">
        <v>1344</v>
      </c>
      <c r="F270" s="1">
        <f t="shared" si="12"/>
        <v>92.25</v>
      </c>
      <c r="G270" s="1">
        <v>0.5</v>
      </c>
      <c r="H270" s="1">
        <v>0.1</v>
      </c>
      <c r="I270" s="1">
        <v>0.15</v>
      </c>
      <c r="J270" s="1">
        <v>6</v>
      </c>
      <c r="K270" s="1">
        <v>1</v>
      </c>
      <c r="L270" s="1">
        <v>0</v>
      </c>
      <c r="M270" s="1" t="s">
        <v>54</v>
      </c>
      <c r="N270" s="6">
        <f t="shared" si="13"/>
        <v>0</v>
      </c>
      <c r="O270" s="1">
        <v>969.85</v>
      </c>
      <c r="P270" s="1">
        <v>4</v>
      </c>
      <c r="Q270" s="1">
        <v>0</v>
      </c>
      <c r="R270" s="1">
        <v>499.85</v>
      </c>
      <c r="S270" s="1">
        <v>16</v>
      </c>
      <c r="T270" s="1">
        <v>273</v>
      </c>
      <c r="U270" s="1" t="s">
        <v>52</v>
      </c>
      <c r="V270" s="1" t="s">
        <v>52</v>
      </c>
      <c r="W270" s="1">
        <v>37</v>
      </c>
      <c r="X270" s="1" t="e">
        <f>IF(OR(T270="",W270=""),"",((T270-AVERAGE($T$2:$T$1139))/_xlfn.STDEV.S($T$2:$T$1139))-#REF!*((AVERAGE($W$2:$W$1139)-W270)/_xlfn.STDEV.S($W$2:$W$1139)))</f>
        <v>#REF!</v>
      </c>
      <c r="Y270" s="1">
        <f t="shared" si="14"/>
        <v>0.76993874578373</v>
      </c>
    </row>
    <row r="271" hidden="1" spans="1:25">
      <c r="A271" s="1">
        <v>1013</v>
      </c>
      <c r="B271" s="1" t="s">
        <v>99</v>
      </c>
      <c r="C271" s="1" t="str">
        <f>_xlfn.XLOOKUP(A271,All!$A:$A,All!$C:$C,"")</f>
        <v>Cu-Al-Cr-Mg-Ni-Si</v>
      </c>
      <c r="D271" s="1">
        <v>2</v>
      </c>
      <c r="E271" s="1" t="s">
        <v>1344</v>
      </c>
      <c r="F271" s="1">
        <f t="shared" si="12"/>
        <v>92.25</v>
      </c>
      <c r="G271" s="1">
        <v>0.5</v>
      </c>
      <c r="H271" s="1">
        <v>0.1</v>
      </c>
      <c r="I271" s="1">
        <v>0.15</v>
      </c>
      <c r="J271" s="1">
        <v>6</v>
      </c>
      <c r="K271" s="1">
        <v>1</v>
      </c>
      <c r="L271" s="1">
        <v>0</v>
      </c>
      <c r="M271" s="1" t="s">
        <v>55</v>
      </c>
      <c r="N271" s="6">
        <f t="shared" si="13"/>
        <v>2</v>
      </c>
      <c r="O271" s="1">
        <v>979.85</v>
      </c>
      <c r="P271" s="1">
        <v>4</v>
      </c>
      <c r="Q271" s="1">
        <v>50</v>
      </c>
      <c r="R271" s="1">
        <v>449.85</v>
      </c>
      <c r="S271" s="1">
        <v>1.5</v>
      </c>
      <c r="T271" s="1">
        <v>273</v>
      </c>
      <c r="U271" s="1" t="s">
        <v>52</v>
      </c>
      <c r="V271" s="1" t="s">
        <v>52</v>
      </c>
      <c r="W271" s="1">
        <v>37</v>
      </c>
      <c r="X271" s="1" t="e">
        <f>IF(OR(T271="",W271=""),"",((T271-AVERAGE($T$2:$T$1139))/_xlfn.STDEV.S($T$2:$T$1139))-#REF!*((AVERAGE($W$2:$W$1139)-W271)/_xlfn.STDEV.S($W$2:$W$1139)))</f>
        <v>#REF!</v>
      </c>
      <c r="Y271" s="1">
        <f t="shared" si="14"/>
        <v>0.76993874578373</v>
      </c>
    </row>
    <row r="272" hidden="1" spans="1:25">
      <c r="A272" s="1">
        <v>760</v>
      </c>
      <c r="B272" s="1" t="s">
        <v>96</v>
      </c>
      <c r="C272" s="1" t="str">
        <f>_xlfn.XLOOKUP(A272,All!$A:$A,All!$C:$C,"")</f>
        <v>Cu-Al-Cr-Mg-Ni-Si</v>
      </c>
      <c r="D272" s="1">
        <v>2</v>
      </c>
      <c r="E272" s="1" t="s">
        <v>1344</v>
      </c>
      <c r="F272" s="1">
        <f t="shared" si="12"/>
        <v>92.25</v>
      </c>
      <c r="G272" s="1">
        <v>0.5</v>
      </c>
      <c r="H272" s="1">
        <v>0.1</v>
      </c>
      <c r="I272" s="1">
        <v>0.15</v>
      </c>
      <c r="J272" s="1">
        <v>6</v>
      </c>
      <c r="K272" s="1">
        <v>1</v>
      </c>
      <c r="L272" s="1">
        <v>0</v>
      </c>
      <c r="M272" s="1" t="s">
        <v>54</v>
      </c>
      <c r="N272" s="6">
        <f t="shared" si="13"/>
        <v>0</v>
      </c>
      <c r="O272" s="1">
        <v>969.85</v>
      </c>
      <c r="P272" s="1">
        <v>4</v>
      </c>
      <c r="Q272" s="1">
        <v>0</v>
      </c>
      <c r="R272" s="1">
        <v>499.85</v>
      </c>
      <c r="S272" s="1">
        <v>14</v>
      </c>
      <c r="T272" s="1">
        <v>274</v>
      </c>
      <c r="U272" s="1" t="s">
        <v>52</v>
      </c>
      <c r="V272" s="1" t="s">
        <v>52</v>
      </c>
      <c r="W272" s="1">
        <v>37</v>
      </c>
      <c r="X272" s="1" t="e">
        <f>IF(OR(T272="",W272=""),"",((T272-AVERAGE($T$2:$T$1139))/_xlfn.STDEV.S($T$2:$T$1139))-#REF!*((AVERAGE($W$2:$W$1139)-W272)/_xlfn.STDEV.S($W$2:$W$1139)))</f>
        <v>#REF!</v>
      </c>
      <c r="Y272" s="1">
        <f t="shared" si="14"/>
        <v>0.76856264759232</v>
      </c>
    </row>
    <row r="273" hidden="1" spans="1:25">
      <c r="A273" s="1">
        <v>983</v>
      </c>
      <c r="B273" s="1" t="s">
        <v>99</v>
      </c>
      <c r="C273" s="1" t="str">
        <f>_xlfn.XLOOKUP(A273,All!$A:$A,All!$C:$C,"")</f>
        <v>Cu-Al-Cr-Mg-Ni-Si</v>
      </c>
      <c r="D273" s="1">
        <v>2</v>
      </c>
      <c r="E273" s="1" t="s">
        <v>1344</v>
      </c>
      <c r="F273" s="1">
        <f t="shared" si="12"/>
        <v>92.25</v>
      </c>
      <c r="G273" s="1">
        <v>0.5</v>
      </c>
      <c r="H273" s="1">
        <v>0.1</v>
      </c>
      <c r="I273" s="1">
        <v>0.15</v>
      </c>
      <c r="J273" s="1">
        <v>6</v>
      </c>
      <c r="K273" s="1">
        <v>1</v>
      </c>
      <c r="L273" s="1">
        <v>0</v>
      </c>
      <c r="M273" s="1" t="s">
        <v>55</v>
      </c>
      <c r="N273" s="6">
        <f t="shared" si="13"/>
        <v>2</v>
      </c>
      <c r="O273" s="1">
        <v>979.85</v>
      </c>
      <c r="P273" s="1">
        <v>4</v>
      </c>
      <c r="Q273" s="1">
        <v>50</v>
      </c>
      <c r="R273" s="1">
        <v>449.85</v>
      </c>
      <c r="S273" s="1">
        <v>1</v>
      </c>
      <c r="T273" s="1">
        <v>277</v>
      </c>
      <c r="U273" s="1" t="s">
        <v>52</v>
      </c>
      <c r="V273" s="1" t="s">
        <v>52</v>
      </c>
      <c r="W273" s="1">
        <v>37</v>
      </c>
      <c r="X273" s="1" t="e">
        <f>IF(OR(T273="",W273=""),"",((T273-AVERAGE($T$2:$T$1139))/_xlfn.STDEV.S($T$2:$T$1139))-#REF!*((AVERAGE($W$2:$W$1139)-W273)/_xlfn.STDEV.S($W$2:$W$1139)))</f>
        <v>#REF!</v>
      </c>
      <c r="Y273" s="1">
        <f t="shared" si="14"/>
        <v>0.764493341936512</v>
      </c>
    </row>
    <row r="274" hidden="1" spans="1:25">
      <c r="A274" s="1">
        <v>1045</v>
      </c>
      <c r="B274" s="1" t="s">
        <v>99</v>
      </c>
      <c r="C274" s="1" t="str">
        <f>_xlfn.XLOOKUP(A274,All!$A:$A,All!$C:$C,"")</f>
        <v>Cu-Al-Cr-Mg-Ni-Si</v>
      </c>
      <c r="D274" s="1">
        <v>2</v>
      </c>
      <c r="E274" s="1" t="s">
        <v>1344</v>
      </c>
      <c r="F274" s="1">
        <f t="shared" si="12"/>
        <v>92.25</v>
      </c>
      <c r="G274" s="1">
        <v>0.5</v>
      </c>
      <c r="H274" s="1">
        <v>0.1</v>
      </c>
      <c r="I274" s="1">
        <v>0.15</v>
      </c>
      <c r="J274" s="1">
        <v>6</v>
      </c>
      <c r="K274" s="1">
        <v>1</v>
      </c>
      <c r="L274" s="1">
        <v>0</v>
      </c>
      <c r="M274" s="1" t="s">
        <v>55</v>
      </c>
      <c r="N274" s="6">
        <f t="shared" si="13"/>
        <v>2</v>
      </c>
      <c r="O274" s="1">
        <v>979.85</v>
      </c>
      <c r="P274" s="1">
        <v>4</v>
      </c>
      <c r="Q274" s="1">
        <v>50</v>
      </c>
      <c r="R274" s="1">
        <v>449.85</v>
      </c>
      <c r="S274" s="1">
        <v>2</v>
      </c>
      <c r="T274" s="1">
        <v>280</v>
      </c>
      <c r="U274" s="1" t="s">
        <v>52</v>
      </c>
      <c r="V274" s="1" t="s">
        <v>52</v>
      </c>
      <c r="W274" s="1">
        <v>37</v>
      </c>
      <c r="X274" s="1" t="e">
        <f>IF(OR(T274="",W274=""),"",((T274-AVERAGE($T$2:$T$1139))/_xlfn.STDEV.S($T$2:$T$1139))-#REF!*((AVERAGE($W$2:$W$1139)-W274)/_xlfn.STDEV.S($W$2:$W$1139)))</f>
        <v>#REF!</v>
      </c>
      <c r="Y274" s="1">
        <f t="shared" si="14"/>
        <v>0.76051362037454</v>
      </c>
    </row>
    <row r="275" hidden="1" spans="1:25">
      <c r="A275" s="1">
        <v>1012</v>
      </c>
      <c r="B275" s="1" t="s">
        <v>99</v>
      </c>
      <c r="C275" s="1" t="str">
        <f>_xlfn.XLOOKUP(A275,All!$A:$A,All!$C:$C,"")</f>
        <v>Cu-Al-Cr-Mg-Ni-Si</v>
      </c>
      <c r="D275" s="1">
        <v>2</v>
      </c>
      <c r="E275" s="1" t="s">
        <v>1344</v>
      </c>
      <c r="F275" s="1">
        <f t="shared" si="12"/>
        <v>92.25</v>
      </c>
      <c r="G275" s="1">
        <v>0.5</v>
      </c>
      <c r="H275" s="1">
        <v>0.1</v>
      </c>
      <c r="I275" s="1">
        <v>0.15</v>
      </c>
      <c r="J275" s="1">
        <v>6</v>
      </c>
      <c r="K275" s="1">
        <v>1</v>
      </c>
      <c r="L275" s="1">
        <v>0</v>
      </c>
      <c r="M275" s="1" t="s">
        <v>55</v>
      </c>
      <c r="N275" s="6">
        <f t="shared" si="13"/>
        <v>2</v>
      </c>
      <c r="O275" s="1">
        <v>979.85</v>
      </c>
      <c r="P275" s="1">
        <v>4</v>
      </c>
      <c r="Q275" s="1">
        <v>50</v>
      </c>
      <c r="R275" s="1">
        <v>399.85</v>
      </c>
      <c r="S275" s="1">
        <v>1.5</v>
      </c>
      <c r="T275" s="1">
        <v>281</v>
      </c>
      <c r="U275" s="1" t="s">
        <v>52</v>
      </c>
      <c r="V275" s="1" t="s">
        <v>52</v>
      </c>
      <c r="W275" s="1">
        <v>37</v>
      </c>
      <c r="X275" s="1" t="e">
        <f>IF(OR(T275="",W275=""),"",((T275-AVERAGE($T$2:$T$1139))/_xlfn.STDEV.S($T$2:$T$1139))-#REF!*((AVERAGE($W$2:$W$1139)-W275)/_xlfn.STDEV.S($W$2:$W$1139)))</f>
        <v>#REF!</v>
      </c>
      <c r="Y275" s="1">
        <f t="shared" si="14"/>
        <v>0.759207198504107</v>
      </c>
    </row>
    <row r="276" hidden="1" spans="1:25">
      <c r="A276" s="1">
        <v>1048</v>
      </c>
      <c r="B276" s="1" t="s">
        <v>99</v>
      </c>
      <c r="C276" s="1" t="str">
        <f>_xlfn.XLOOKUP(A276,All!$A:$A,All!$C:$C,"")</f>
        <v>Cu-Al-Cr-Mg-Ni-Si</v>
      </c>
      <c r="D276" s="1">
        <v>2</v>
      </c>
      <c r="E276" s="1" t="s">
        <v>1344</v>
      </c>
      <c r="F276" s="1">
        <f t="shared" si="12"/>
        <v>92.25</v>
      </c>
      <c r="G276" s="1">
        <v>0.5</v>
      </c>
      <c r="H276" s="1">
        <v>0.1</v>
      </c>
      <c r="I276" s="1">
        <v>0.15</v>
      </c>
      <c r="J276" s="1">
        <v>6</v>
      </c>
      <c r="K276" s="1">
        <v>1</v>
      </c>
      <c r="L276" s="1">
        <v>0</v>
      </c>
      <c r="M276" s="1" t="s">
        <v>55</v>
      </c>
      <c r="N276" s="6">
        <f t="shared" si="13"/>
        <v>2</v>
      </c>
      <c r="O276" s="1">
        <v>979.85</v>
      </c>
      <c r="P276" s="1">
        <v>4</v>
      </c>
      <c r="Q276" s="1">
        <v>50</v>
      </c>
      <c r="R276" s="1">
        <v>399.85</v>
      </c>
      <c r="S276" s="1">
        <v>2</v>
      </c>
      <c r="T276" s="1">
        <v>283</v>
      </c>
      <c r="U276" s="1" t="s">
        <v>52</v>
      </c>
      <c r="V276" s="1" t="s">
        <v>52</v>
      </c>
      <c r="W276" s="1">
        <v>37</v>
      </c>
      <c r="X276" s="1" t="e">
        <f>IF(OR(T276="",W276=""),"",((T276-AVERAGE($T$2:$T$1139))/_xlfn.STDEV.S($T$2:$T$1139))-#REF!*((AVERAGE($W$2:$W$1139)-W276)/_xlfn.STDEV.S($W$2:$W$1139)))</f>
        <v>#REF!</v>
      </c>
      <c r="Y276" s="1">
        <f t="shared" si="14"/>
        <v>0.756624896500184</v>
      </c>
    </row>
    <row r="277" hidden="1" spans="1:25">
      <c r="A277" s="1">
        <v>982</v>
      </c>
      <c r="B277" s="1" t="s">
        <v>99</v>
      </c>
      <c r="C277" s="1" t="str">
        <f>_xlfn.XLOOKUP(A277,All!$A:$A,All!$C:$C,"")</f>
        <v>Cu-Al-Cr-Mg-Ni-Si</v>
      </c>
      <c r="D277" s="1">
        <v>2</v>
      </c>
      <c r="E277" s="1" t="s">
        <v>1344</v>
      </c>
      <c r="F277" s="1">
        <f t="shared" si="12"/>
        <v>92.25</v>
      </c>
      <c r="G277" s="1">
        <v>0.5</v>
      </c>
      <c r="H277" s="1">
        <v>0.1</v>
      </c>
      <c r="I277" s="1">
        <v>0.15</v>
      </c>
      <c r="J277" s="1">
        <v>6</v>
      </c>
      <c r="K277" s="1">
        <v>1</v>
      </c>
      <c r="L277" s="1">
        <v>0</v>
      </c>
      <c r="M277" s="1" t="s">
        <v>55</v>
      </c>
      <c r="N277" s="6">
        <f t="shared" si="13"/>
        <v>2</v>
      </c>
      <c r="O277" s="1">
        <v>979.85</v>
      </c>
      <c r="P277" s="1">
        <v>4</v>
      </c>
      <c r="Q277" s="1">
        <v>50</v>
      </c>
      <c r="R277" s="1">
        <v>399.85</v>
      </c>
      <c r="S277" s="1">
        <v>1</v>
      </c>
      <c r="T277" s="1">
        <v>285</v>
      </c>
      <c r="U277" s="1" t="s">
        <v>52</v>
      </c>
      <c r="V277" s="1" t="s">
        <v>52</v>
      </c>
      <c r="W277" s="1">
        <v>37</v>
      </c>
      <c r="X277" s="1" t="e">
        <f>IF(OR(T277="",W277=""),"",((T277-AVERAGE($T$2:$T$1139))/_xlfn.STDEV.S($T$2:$T$1139))-#REF!*((AVERAGE($W$2:$W$1139)-W277)/_xlfn.STDEV.S($W$2:$W$1139)))</f>
        <v>#REF!</v>
      </c>
      <c r="Y277" s="1">
        <f t="shared" si="14"/>
        <v>0.75408366475121</v>
      </c>
    </row>
    <row r="278" hidden="1" spans="1:25">
      <c r="A278" s="1">
        <v>1157</v>
      </c>
      <c r="B278" s="1" t="s">
        <v>99</v>
      </c>
      <c r="C278" s="1" t="str">
        <f>_xlfn.XLOOKUP(A278,All!$A:$A,All!$C:$C,"")</f>
        <v>Cu-Al-Cr-Mg-Ni-Si</v>
      </c>
      <c r="D278" s="1">
        <v>2</v>
      </c>
      <c r="E278" s="1" t="s">
        <v>1344</v>
      </c>
      <c r="F278" s="1">
        <f t="shared" si="12"/>
        <v>92.25</v>
      </c>
      <c r="G278" s="1">
        <v>0.5</v>
      </c>
      <c r="H278" s="1">
        <v>0.1</v>
      </c>
      <c r="I278" s="1">
        <v>0.15</v>
      </c>
      <c r="J278" s="1">
        <v>6</v>
      </c>
      <c r="K278" s="1">
        <v>1</v>
      </c>
      <c r="L278" s="1">
        <v>0</v>
      </c>
      <c r="M278" s="1" t="s">
        <v>55</v>
      </c>
      <c r="N278" s="6">
        <f t="shared" si="13"/>
        <v>2</v>
      </c>
      <c r="O278" s="1">
        <v>979.85</v>
      </c>
      <c r="P278" s="1">
        <v>4</v>
      </c>
      <c r="Q278" s="1">
        <v>50</v>
      </c>
      <c r="R278" s="1">
        <v>399.85</v>
      </c>
      <c r="S278" s="1">
        <v>6</v>
      </c>
      <c r="T278" s="1">
        <v>296</v>
      </c>
      <c r="U278" s="1" t="s">
        <v>52</v>
      </c>
      <c r="V278" s="1" t="s">
        <v>52</v>
      </c>
      <c r="W278" s="1">
        <v>37</v>
      </c>
      <c r="X278" s="1" t="e">
        <f>IF(OR(T278="",W278=""),"",((T278-AVERAGE($T$2:$T$1139))/_xlfn.STDEV.S($T$2:$T$1139))-#REF!*((AVERAGE($W$2:$W$1139)-W278)/_xlfn.STDEV.S($W$2:$W$1139)))</f>
        <v>#REF!</v>
      </c>
      <c r="Y278" s="1">
        <f t="shared" si="14"/>
        <v>0.740859563923326</v>
      </c>
    </row>
    <row r="279" hidden="1" spans="1:25">
      <c r="A279" s="1">
        <v>1129</v>
      </c>
      <c r="B279" s="1" t="s">
        <v>99</v>
      </c>
      <c r="C279" s="1" t="str">
        <f>_xlfn.XLOOKUP(A279,All!$A:$A,All!$C:$C,"")</f>
        <v>Cu-Al-Cr-Mg-Ni-Si</v>
      </c>
      <c r="D279" s="1">
        <v>2</v>
      </c>
      <c r="E279" s="1" t="s">
        <v>1344</v>
      </c>
      <c r="F279" s="1">
        <f t="shared" si="12"/>
        <v>92.25</v>
      </c>
      <c r="G279" s="1">
        <v>0.5</v>
      </c>
      <c r="H279" s="1">
        <v>0.1</v>
      </c>
      <c r="I279" s="1">
        <v>0.15</v>
      </c>
      <c r="J279" s="1">
        <v>6</v>
      </c>
      <c r="K279" s="1">
        <v>1</v>
      </c>
      <c r="L279" s="1">
        <v>0</v>
      </c>
      <c r="M279" s="1" t="s">
        <v>55</v>
      </c>
      <c r="N279" s="6">
        <f t="shared" si="13"/>
        <v>2</v>
      </c>
      <c r="O279" s="1">
        <v>979.85</v>
      </c>
      <c r="P279" s="1">
        <v>4</v>
      </c>
      <c r="Q279" s="1">
        <v>50</v>
      </c>
      <c r="R279" s="1">
        <v>399.85</v>
      </c>
      <c r="S279" s="1">
        <v>5</v>
      </c>
      <c r="T279" s="1">
        <v>300</v>
      </c>
      <c r="U279" s="1" t="s">
        <v>52</v>
      </c>
      <c r="V279" s="1" t="s">
        <v>52</v>
      </c>
      <c r="W279" s="1">
        <v>37</v>
      </c>
      <c r="X279" s="1" t="e">
        <f>IF(OR(T279="",W279=""),"",((T279-AVERAGE($T$2:$T$1139))/_xlfn.STDEV.S($T$2:$T$1139))-#REF!*((AVERAGE($W$2:$W$1139)-W279)/_xlfn.STDEV.S($W$2:$W$1139)))</f>
        <v>#REF!</v>
      </c>
      <c r="Y279" s="1">
        <f t="shared" si="14"/>
        <v>0.736375333711986</v>
      </c>
    </row>
    <row r="280" hidden="1" spans="1:25">
      <c r="A280" s="1">
        <v>1102</v>
      </c>
      <c r="B280" s="1" t="s">
        <v>99</v>
      </c>
      <c r="C280" s="1" t="str">
        <f>_xlfn.XLOOKUP(A280,All!$A:$A,All!$C:$C,"")</f>
        <v>Cu-Al-Cr-Mg-Ni-Si</v>
      </c>
      <c r="D280" s="1">
        <v>2</v>
      </c>
      <c r="E280" s="1" t="s">
        <v>1344</v>
      </c>
      <c r="F280" s="1">
        <f t="shared" si="12"/>
        <v>92.25</v>
      </c>
      <c r="G280" s="1">
        <v>0.5</v>
      </c>
      <c r="H280" s="1">
        <v>0.1</v>
      </c>
      <c r="I280" s="1">
        <v>0.15</v>
      </c>
      <c r="J280" s="1">
        <v>6</v>
      </c>
      <c r="K280" s="1">
        <v>1</v>
      </c>
      <c r="L280" s="1">
        <v>0</v>
      </c>
      <c r="M280" s="1" t="s">
        <v>55</v>
      </c>
      <c r="N280" s="6">
        <f t="shared" si="13"/>
        <v>2</v>
      </c>
      <c r="O280" s="1">
        <v>979.85</v>
      </c>
      <c r="P280" s="1">
        <v>4</v>
      </c>
      <c r="Q280" s="1">
        <v>50</v>
      </c>
      <c r="R280" s="1">
        <v>399.85</v>
      </c>
      <c r="S280" s="1">
        <v>4</v>
      </c>
      <c r="T280" s="1">
        <v>302</v>
      </c>
      <c r="U280" s="1" t="s">
        <v>52</v>
      </c>
      <c r="V280" s="1" t="s">
        <v>52</v>
      </c>
      <c r="W280" s="1">
        <v>37</v>
      </c>
      <c r="X280" s="1" t="e">
        <f>IF(OR(T280="",W280=""),"",((T280-AVERAGE($T$2:$T$1139))/_xlfn.STDEV.S($T$2:$T$1139))-#REF!*((AVERAGE($W$2:$W$1139)-W280)/_xlfn.STDEV.S($W$2:$W$1139)))</f>
        <v>#REF!</v>
      </c>
      <c r="Y280" s="1">
        <f t="shared" si="14"/>
        <v>0.734199846749297</v>
      </c>
    </row>
    <row r="281" spans="1:25">
      <c r="A281" s="1">
        <v>743</v>
      </c>
      <c r="B281" s="1" t="s">
        <v>97</v>
      </c>
      <c r="C281" s="1" t="str">
        <f>_xlfn.XLOOKUP(A281,All!$A:$A,All!$C:$C,"")</f>
        <v>Cu-Al-Cr-Mg-Ni-Si</v>
      </c>
      <c r="D281" s="1">
        <v>2</v>
      </c>
      <c r="E281" s="1" t="s">
        <v>1344</v>
      </c>
      <c r="F281" s="1">
        <f t="shared" si="12"/>
        <v>92.27</v>
      </c>
      <c r="G281" s="1">
        <v>0.49</v>
      </c>
      <c r="H281" s="1">
        <v>0.11</v>
      </c>
      <c r="I281" s="1">
        <v>0.12</v>
      </c>
      <c r="J281" s="1">
        <v>5.98</v>
      </c>
      <c r="K281" s="1">
        <v>1.03</v>
      </c>
      <c r="L281" s="1">
        <v>0</v>
      </c>
      <c r="M281" s="1" t="s">
        <v>50</v>
      </c>
      <c r="N281" s="6">
        <f t="shared" si="13"/>
        <v>1</v>
      </c>
      <c r="O281" s="1">
        <v>969.85</v>
      </c>
      <c r="P281" s="1">
        <v>6</v>
      </c>
      <c r="Q281" s="1">
        <v>50</v>
      </c>
      <c r="R281" s="1">
        <v>449.85</v>
      </c>
      <c r="S281" s="1">
        <v>12</v>
      </c>
      <c r="T281" s="1">
        <v>341</v>
      </c>
      <c r="U281" s="1" t="s">
        <v>52</v>
      </c>
      <c r="V281" s="1" t="s">
        <v>52</v>
      </c>
      <c r="W281" s="1">
        <v>37</v>
      </c>
      <c r="X281" s="1" t="e">
        <f>IF(OR(T281="",W281=""),"",((T281-AVERAGE($T$2:$T$1139))/_xlfn.STDEV.S($T$2:$T$1139))-#REF!*((AVERAGE($W$2:$W$1139)-W281)/_xlfn.STDEV.S($W$2:$W$1139)))</f>
        <v>#REF!</v>
      </c>
      <c r="Y281" s="1">
        <f t="shared" si="14"/>
        <v>0.701220657756291</v>
      </c>
    </row>
    <row r="282" hidden="1" spans="1:25">
      <c r="A282" s="1">
        <v>1184</v>
      </c>
      <c r="B282" s="1" t="s">
        <v>99</v>
      </c>
      <c r="C282" s="1" t="str">
        <f>_xlfn.XLOOKUP(A282,All!$A:$A,All!$C:$C,"")</f>
        <v>Cu-Al-Cr-Mg-Ni-Si</v>
      </c>
      <c r="D282" s="1">
        <v>2</v>
      </c>
      <c r="E282" s="1" t="s">
        <v>1344</v>
      </c>
      <c r="F282" s="1">
        <f t="shared" si="12"/>
        <v>92.25</v>
      </c>
      <c r="G282" s="1">
        <v>0.5</v>
      </c>
      <c r="H282" s="1">
        <v>0.1</v>
      </c>
      <c r="I282" s="1">
        <v>0.15</v>
      </c>
      <c r="J282" s="1">
        <v>6</v>
      </c>
      <c r="K282" s="1">
        <v>1</v>
      </c>
      <c r="L282" s="1">
        <v>0</v>
      </c>
      <c r="M282" s="1" t="s">
        <v>55</v>
      </c>
      <c r="N282" s="6">
        <f t="shared" si="13"/>
        <v>2</v>
      </c>
      <c r="O282" s="1">
        <v>979.85</v>
      </c>
      <c r="P282" s="1">
        <v>4</v>
      </c>
      <c r="Q282" s="1">
        <v>50</v>
      </c>
      <c r="R282" s="1">
        <v>549.85</v>
      </c>
      <c r="S282" s="1">
        <v>8</v>
      </c>
      <c r="T282" s="1">
        <v>155</v>
      </c>
      <c r="U282" s="1" t="s">
        <v>52</v>
      </c>
      <c r="V282" s="1" t="s">
        <v>52</v>
      </c>
      <c r="W282" s="1">
        <v>36</v>
      </c>
      <c r="X282" s="1" t="e">
        <f>IF(OR(T282="",W282=""),"",((T282-AVERAGE($T$2:$T$1139))/_xlfn.STDEV.S($T$2:$T$1139))-#REF!*((AVERAGE($W$2:$W$1139)-W282)/_xlfn.STDEV.S($W$2:$W$1139)))</f>
        <v>#REF!</v>
      </c>
      <c r="Y282" s="1">
        <f t="shared" si="14"/>
        <v>0.996041319454468</v>
      </c>
    </row>
    <row r="283" hidden="1" spans="1:25">
      <c r="A283" s="1">
        <v>1156</v>
      </c>
      <c r="B283" s="1" t="s">
        <v>99</v>
      </c>
      <c r="C283" s="1" t="str">
        <f>_xlfn.XLOOKUP(A283,All!$A:$A,All!$C:$C,"")</f>
        <v>Cu-Al-Cr-Mg-Ni-Si</v>
      </c>
      <c r="D283" s="1">
        <v>2</v>
      </c>
      <c r="E283" s="1" t="s">
        <v>1344</v>
      </c>
      <c r="F283" s="1">
        <f t="shared" si="12"/>
        <v>92.25</v>
      </c>
      <c r="G283" s="1">
        <v>0.5</v>
      </c>
      <c r="H283" s="1">
        <v>0.1</v>
      </c>
      <c r="I283" s="1">
        <v>0.15</v>
      </c>
      <c r="J283" s="1">
        <v>6</v>
      </c>
      <c r="K283" s="1">
        <v>1</v>
      </c>
      <c r="L283" s="1">
        <v>0</v>
      </c>
      <c r="M283" s="1" t="s">
        <v>55</v>
      </c>
      <c r="N283" s="6">
        <f t="shared" si="13"/>
        <v>2</v>
      </c>
      <c r="O283" s="1">
        <v>979.85</v>
      </c>
      <c r="P283" s="1">
        <v>4</v>
      </c>
      <c r="Q283" s="1">
        <v>50</v>
      </c>
      <c r="R283" s="1">
        <v>549.85</v>
      </c>
      <c r="S283" s="1">
        <v>6</v>
      </c>
      <c r="T283" s="1">
        <v>159</v>
      </c>
      <c r="U283" s="1" t="s">
        <v>52</v>
      </c>
      <c r="V283" s="1" t="s">
        <v>52</v>
      </c>
      <c r="W283" s="1">
        <v>36</v>
      </c>
      <c r="X283" s="1" t="e">
        <f>IF(OR(T283="",W283=""),"",((T283-AVERAGE($T$2:$T$1139))/_xlfn.STDEV.S($T$2:$T$1139))-#REF!*((AVERAGE($W$2:$W$1139)-W283)/_xlfn.STDEV.S($W$2:$W$1139)))</f>
        <v>#REF!</v>
      </c>
      <c r="Y283" s="1">
        <f t="shared" si="14"/>
        <v>0.987350077425618</v>
      </c>
    </row>
    <row r="284" hidden="1" spans="1:25">
      <c r="A284" s="1">
        <v>1128</v>
      </c>
      <c r="B284" s="1" t="s">
        <v>99</v>
      </c>
      <c r="C284" s="1" t="str">
        <f>_xlfn.XLOOKUP(A284,All!$A:$A,All!$C:$C,"")</f>
        <v>Cu-Al-Cr-Mg-Ni-Si</v>
      </c>
      <c r="D284" s="1">
        <v>2</v>
      </c>
      <c r="E284" s="1" t="s">
        <v>1344</v>
      </c>
      <c r="F284" s="1">
        <f t="shared" si="12"/>
        <v>92.25</v>
      </c>
      <c r="G284" s="1">
        <v>0.5</v>
      </c>
      <c r="H284" s="1">
        <v>0.1</v>
      </c>
      <c r="I284" s="1">
        <v>0.15</v>
      </c>
      <c r="J284" s="1">
        <v>6</v>
      </c>
      <c r="K284" s="1">
        <v>1</v>
      </c>
      <c r="L284" s="1">
        <v>0</v>
      </c>
      <c r="M284" s="1" t="s">
        <v>55</v>
      </c>
      <c r="N284" s="6">
        <f t="shared" si="13"/>
        <v>2</v>
      </c>
      <c r="O284" s="1">
        <v>979.85</v>
      </c>
      <c r="P284" s="1">
        <v>4</v>
      </c>
      <c r="Q284" s="1">
        <v>50</v>
      </c>
      <c r="R284" s="1">
        <v>549.85</v>
      </c>
      <c r="S284" s="1">
        <v>5</v>
      </c>
      <c r="T284" s="1">
        <v>166</v>
      </c>
      <c r="U284" s="1" t="s">
        <v>52</v>
      </c>
      <c r="V284" s="1" t="s">
        <v>52</v>
      </c>
      <c r="W284" s="1">
        <v>36</v>
      </c>
      <c r="X284" s="1" t="e">
        <f>IF(OR(T284="",W284=""),"",((T284-AVERAGE($T$2:$T$1139))/_xlfn.STDEV.S($T$2:$T$1139))-#REF!*((AVERAGE($W$2:$W$1139)-W284)/_xlfn.STDEV.S($W$2:$W$1139)))</f>
        <v>#REF!</v>
      </c>
      <c r="Y284" s="1">
        <f t="shared" si="14"/>
        <v>0.97232606069617</v>
      </c>
    </row>
    <row r="285" hidden="1" spans="1:25">
      <c r="A285" s="1">
        <v>1074</v>
      </c>
      <c r="B285" s="1" t="s">
        <v>99</v>
      </c>
      <c r="C285" s="1" t="str">
        <f>_xlfn.XLOOKUP(A285,All!$A:$A,All!$C:$C,"")</f>
        <v>Cu-Al-Cr-Mg-Ni-Si</v>
      </c>
      <c r="D285" s="1">
        <v>2</v>
      </c>
      <c r="E285" s="1" t="s">
        <v>1344</v>
      </c>
      <c r="F285" s="1">
        <f t="shared" si="12"/>
        <v>92.25</v>
      </c>
      <c r="G285" s="1">
        <v>0.5</v>
      </c>
      <c r="H285" s="1">
        <v>0.1</v>
      </c>
      <c r="I285" s="1">
        <v>0.15</v>
      </c>
      <c r="J285" s="1">
        <v>6</v>
      </c>
      <c r="K285" s="1">
        <v>1</v>
      </c>
      <c r="L285" s="1">
        <v>0</v>
      </c>
      <c r="M285" s="1" t="s">
        <v>55</v>
      </c>
      <c r="N285" s="6">
        <f t="shared" si="13"/>
        <v>2</v>
      </c>
      <c r="O285" s="1">
        <v>979.85</v>
      </c>
      <c r="P285" s="1">
        <v>4</v>
      </c>
      <c r="Q285" s="1">
        <v>50</v>
      </c>
      <c r="R285" s="1">
        <v>549.85</v>
      </c>
      <c r="S285" s="1">
        <v>3</v>
      </c>
      <c r="T285" s="1">
        <v>177</v>
      </c>
      <c r="U285" s="1" t="s">
        <v>52</v>
      </c>
      <c r="V285" s="1" t="s">
        <v>52</v>
      </c>
      <c r="W285" s="1">
        <v>36</v>
      </c>
      <c r="X285" s="1" t="e">
        <f>IF(OR(T285="",W285=""),"",((T285-AVERAGE($T$2:$T$1139))/_xlfn.STDEV.S($T$2:$T$1139))-#REF!*((AVERAGE($W$2:$W$1139)-W285)/_xlfn.STDEV.S($W$2:$W$1139)))</f>
        <v>#REF!</v>
      </c>
      <c r="Y285" s="1">
        <f t="shared" si="14"/>
        <v>0.949217949892863</v>
      </c>
    </row>
    <row r="286" hidden="1" spans="1:25">
      <c r="A286" s="1">
        <v>1043</v>
      </c>
      <c r="B286" s="1" t="s">
        <v>99</v>
      </c>
      <c r="C286" s="1" t="str">
        <f>_xlfn.XLOOKUP(A286,All!$A:$A,All!$C:$C,"")</f>
        <v>Cu-Al-Cr-Mg-Ni-Si</v>
      </c>
      <c r="D286" s="1">
        <v>2</v>
      </c>
      <c r="E286" s="1" t="s">
        <v>1344</v>
      </c>
      <c r="F286" s="1">
        <f t="shared" si="12"/>
        <v>92.25</v>
      </c>
      <c r="G286" s="1">
        <v>0.5</v>
      </c>
      <c r="H286" s="1">
        <v>0.1</v>
      </c>
      <c r="I286" s="1">
        <v>0.15</v>
      </c>
      <c r="J286" s="1">
        <v>6</v>
      </c>
      <c r="K286" s="1">
        <v>1</v>
      </c>
      <c r="L286" s="1">
        <v>0</v>
      </c>
      <c r="M286" s="1" t="s">
        <v>55</v>
      </c>
      <c r="N286" s="6">
        <f t="shared" si="13"/>
        <v>2</v>
      </c>
      <c r="O286" s="1">
        <v>979.85</v>
      </c>
      <c r="P286" s="1">
        <v>4</v>
      </c>
      <c r="Q286" s="1">
        <v>50</v>
      </c>
      <c r="R286" s="1">
        <v>549.85</v>
      </c>
      <c r="S286" s="1">
        <v>2</v>
      </c>
      <c r="T286" s="1">
        <v>185</v>
      </c>
      <c r="U286" s="1" t="s">
        <v>52</v>
      </c>
      <c r="V286" s="1" t="s">
        <v>52</v>
      </c>
      <c r="W286" s="1">
        <v>36</v>
      </c>
      <c r="X286" s="1" t="e">
        <f>IF(OR(T286="",W286=""),"",((T286-AVERAGE($T$2:$T$1139))/_xlfn.STDEV.S($T$2:$T$1139))-#REF!*((AVERAGE($W$2:$W$1139)-W286)/_xlfn.STDEV.S($W$2:$W$1139)))</f>
        <v>#REF!</v>
      </c>
      <c r="Y286" s="1">
        <f t="shared" si="14"/>
        <v>0.932819211063934</v>
      </c>
    </row>
    <row r="287" hidden="1" spans="1:25">
      <c r="A287" s="1">
        <v>944</v>
      </c>
      <c r="B287" s="1" t="s">
        <v>99</v>
      </c>
      <c r="C287" s="1" t="str">
        <f>_xlfn.XLOOKUP(A287,All!$A:$A,All!$C:$C,"")</f>
        <v>Cu-Al-Cr-Mg-Ni-Si</v>
      </c>
      <c r="D287" s="1">
        <v>2</v>
      </c>
      <c r="E287" s="1" t="s">
        <v>1344</v>
      </c>
      <c r="F287" s="1">
        <f t="shared" si="12"/>
        <v>92.25</v>
      </c>
      <c r="G287" s="1">
        <v>0.5</v>
      </c>
      <c r="H287" s="1">
        <v>0.1</v>
      </c>
      <c r="I287" s="1">
        <v>0.15</v>
      </c>
      <c r="J287" s="1">
        <v>6</v>
      </c>
      <c r="K287" s="1">
        <v>1</v>
      </c>
      <c r="L287" s="1">
        <v>0</v>
      </c>
      <c r="M287" s="1" t="s">
        <v>55</v>
      </c>
      <c r="N287" s="6">
        <f t="shared" si="13"/>
        <v>2</v>
      </c>
      <c r="O287" s="1">
        <v>979.85</v>
      </c>
      <c r="P287" s="1">
        <v>4</v>
      </c>
      <c r="Q287" s="1">
        <v>50</v>
      </c>
      <c r="R287" s="1">
        <v>549.85</v>
      </c>
      <c r="S287" s="1">
        <v>0.75</v>
      </c>
      <c r="T287" s="1">
        <v>193</v>
      </c>
      <c r="U287" s="1" t="s">
        <v>52</v>
      </c>
      <c r="V287" s="1" t="s">
        <v>52</v>
      </c>
      <c r="W287" s="1">
        <v>36</v>
      </c>
      <c r="X287" s="1" t="e">
        <f>IF(OR(T287="",W287=""),"",((T287-AVERAGE($T$2:$T$1139))/_xlfn.STDEV.S($T$2:$T$1139))-#REF!*((AVERAGE($W$2:$W$1139)-W287)/_xlfn.STDEV.S($W$2:$W$1139)))</f>
        <v>#REF!</v>
      </c>
      <c r="Y287" s="1">
        <f t="shared" si="14"/>
        <v>0.916784083531629</v>
      </c>
    </row>
    <row r="288" hidden="1" spans="1:25">
      <c r="A288" s="1">
        <v>1007</v>
      </c>
      <c r="B288" s="1" t="s">
        <v>99</v>
      </c>
      <c r="C288" s="1" t="str">
        <f>_xlfn.XLOOKUP(A288,All!$A:$A,All!$C:$C,"")</f>
        <v>Cu-Al-Cr-Mg-Ni-Si</v>
      </c>
      <c r="D288" s="1">
        <v>2</v>
      </c>
      <c r="E288" s="1" t="s">
        <v>1344</v>
      </c>
      <c r="F288" s="1">
        <f t="shared" si="12"/>
        <v>92.25</v>
      </c>
      <c r="G288" s="1">
        <v>0.5</v>
      </c>
      <c r="H288" s="1">
        <v>0.1</v>
      </c>
      <c r="I288" s="1">
        <v>0.15</v>
      </c>
      <c r="J288" s="1">
        <v>6</v>
      </c>
      <c r="K288" s="1">
        <v>1</v>
      </c>
      <c r="L288" s="1">
        <v>0</v>
      </c>
      <c r="M288" s="1" t="s">
        <v>55</v>
      </c>
      <c r="N288" s="6">
        <f t="shared" si="13"/>
        <v>2</v>
      </c>
      <c r="O288" s="1">
        <v>979.85</v>
      </c>
      <c r="P288" s="1">
        <v>4</v>
      </c>
      <c r="Q288" s="1">
        <v>50</v>
      </c>
      <c r="R288" s="1">
        <v>549.85</v>
      </c>
      <c r="S288" s="1">
        <v>1.5</v>
      </c>
      <c r="T288" s="1">
        <v>198</v>
      </c>
      <c r="U288" s="1" t="s">
        <v>52</v>
      </c>
      <c r="V288" s="1" t="s">
        <v>52</v>
      </c>
      <c r="W288" s="1">
        <v>36</v>
      </c>
      <c r="X288" s="1" t="e">
        <f>IF(OR(T288="",W288=""),"",((T288-AVERAGE($T$2:$T$1139))/_xlfn.STDEV.S($T$2:$T$1139))-#REF!*((AVERAGE($W$2:$W$1139)-W288)/_xlfn.STDEV.S($W$2:$W$1139)))</f>
        <v>#REF!</v>
      </c>
      <c r="Y288" s="1">
        <f t="shared" si="14"/>
        <v>0.906955362965224</v>
      </c>
    </row>
    <row r="289" hidden="1" spans="1:25">
      <c r="A289" s="1">
        <v>917</v>
      </c>
      <c r="B289" s="1" t="s">
        <v>99</v>
      </c>
      <c r="C289" s="1" t="str">
        <f>_xlfn.XLOOKUP(A289,All!$A:$A,All!$C:$C,"")</f>
        <v>Cu-Al-Cr-Mg-Ni-Si</v>
      </c>
      <c r="D289" s="1">
        <v>2</v>
      </c>
      <c r="E289" s="1" t="s">
        <v>1344</v>
      </c>
      <c r="F289" s="1">
        <f t="shared" si="12"/>
        <v>92.25</v>
      </c>
      <c r="G289" s="1">
        <v>0.5</v>
      </c>
      <c r="H289" s="1">
        <v>0.1</v>
      </c>
      <c r="I289" s="1">
        <v>0.15</v>
      </c>
      <c r="J289" s="1">
        <v>6</v>
      </c>
      <c r="K289" s="1">
        <v>1</v>
      </c>
      <c r="L289" s="1">
        <v>0</v>
      </c>
      <c r="M289" s="1" t="s">
        <v>55</v>
      </c>
      <c r="N289" s="6">
        <f t="shared" si="13"/>
        <v>2</v>
      </c>
      <c r="O289" s="1">
        <v>979.85</v>
      </c>
      <c r="P289" s="1">
        <v>4</v>
      </c>
      <c r="Q289" s="1">
        <v>50</v>
      </c>
      <c r="R289" s="1">
        <v>549.85</v>
      </c>
      <c r="S289" s="1">
        <v>0.5</v>
      </c>
      <c r="T289" s="1">
        <v>204</v>
      </c>
      <c r="U289" s="1" t="s">
        <v>52</v>
      </c>
      <c r="V289" s="1" t="s">
        <v>52</v>
      </c>
      <c r="W289" s="1">
        <v>36</v>
      </c>
      <c r="X289" s="1" t="e">
        <f>IF(OR(T289="",W289=""),"",((T289-AVERAGE($T$2:$T$1139))/_xlfn.STDEV.S($T$2:$T$1139))-#REF!*((AVERAGE($W$2:$W$1139)-W289)/_xlfn.STDEV.S($W$2:$W$1139)))</f>
        <v>#REF!</v>
      </c>
      <c r="Y289" s="1">
        <f t="shared" si="14"/>
        <v>0.895365302224161</v>
      </c>
    </row>
    <row r="290" hidden="1" spans="1:25">
      <c r="A290" s="1">
        <v>921</v>
      </c>
      <c r="B290" s="1" t="s">
        <v>99</v>
      </c>
      <c r="C290" s="1" t="str">
        <f>_xlfn.XLOOKUP(A290,All!$A:$A,All!$C:$C,"")</f>
        <v>Cu-Al-Cr-Mg-Ni-Si</v>
      </c>
      <c r="D290" s="1">
        <v>2</v>
      </c>
      <c r="E290" s="1" t="s">
        <v>1344</v>
      </c>
      <c r="F290" s="1">
        <f t="shared" si="12"/>
        <v>92.25</v>
      </c>
      <c r="G290" s="1">
        <v>0.5</v>
      </c>
      <c r="H290" s="1">
        <v>0.1</v>
      </c>
      <c r="I290" s="1">
        <v>0.15</v>
      </c>
      <c r="J290" s="1">
        <v>6</v>
      </c>
      <c r="K290" s="1">
        <v>1</v>
      </c>
      <c r="L290" s="1">
        <v>0</v>
      </c>
      <c r="M290" s="1" t="s">
        <v>55</v>
      </c>
      <c r="N290" s="6">
        <f t="shared" si="13"/>
        <v>2</v>
      </c>
      <c r="O290" s="1">
        <v>979.85</v>
      </c>
      <c r="P290" s="1">
        <v>4</v>
      </c>
      <c r="Q290" s="1">
        <v>50</v>
      </c>
      <c r="R290" s="1">
        <v>549.85</v>
      </c>
      <c r="S290" s="1">
        <v>0.5</v>
      </c>
      <c r="T290" s="1">
        <v>205</v>
      </c>
      <c r="U290" s="1" t="s">
        <v>52</v>
      </c>
      <c r="V290" s="1" t="s">
        <v>52</v>
      </c>
      <c r="W290" s="1">
        <v>36</v>
      </c>
      <c r="X290" s="1" t="e">
        <f>IF(OR(T290="",W290=""),"",((T290-AVERAGE($T$2:$T$1139))/_xlfn.STDEV.S($T$2:$T$1139))-#REF!*((AVERAGE($W$2:$W$1139)-W290)/_xlfn.STDEV.S($W$2:$W$1139)))</f>
        <v>#REF!</v>
      </c>
      <c r="Y290" s="1">
        <f t="shared" si="14"/>
        <v>0.893455868895967</v>
      </c>
    </row>
    <row r="291" spans="1:25">
      <c r="A291" s="1">
        <v>608</v>
      </c>
      <c r="B291" s="1" t="s">
        <v>97</v>
      </c>
      <c r="C291" s="1" t="str">
        <f>_xlfn.XLOOKUP(A291,All!$A:$A,All!$C:$C,"")</f>
        <v>Cu-Al-Cr-Mg-Ni-Si</v>
      </c>
      <c r="D291" s="1">
        <v>2</v>
      </c>
      <c r="E291" s="1" t="s">
        <v>1344</v>
      </c>
      <c r="F291" s="1">
        <f t="shared" si="12"/>
        <v>92.27</v>
      </c>
      <c r="G291" s="1">
        <v>0.49</v>
      </c>
      <c r="H291" s="1">
        <v>0.11</v>
      </c>
      <c r="I291" s="1">
        <v>0.12</v>
      </c>
      <c r="J291" s="1">
        <v>5.98</v>
      </c>
      <c r="K291" s="1">
        <v>1.03</v>
      </c>
      <c r="L291" s="1">
        <v>0</v>
      </c>
      <c r="M291" s="1" t="s">
        <v>50</v>
      </c>
      <c r="N291" s="6">
        <f t="shared" si="13"/>
        <v>1</v>
      </c>
      <c r="O291" s="1">
        <v>969.85</v>
      </c>
      <c r="P291" s="1">
        <v>6</v>
      </c>
      <c r="Q291" s="1">
        <v>50</v>
      </c>
      <c r="R291" s="1">
        <v>749.85</v>
      </c>
      <c r="S291" s="1">
        <v>1</v>
      </c>
      <c r="T291" s="1">
        <v>210</v>
      </c>
      <c r="U291" s="1" t="s">
        <v>52</v>
      </c>
      <c r="V291" s="1" t="s">
        <v>52</v>
      </c>
      <c r="W291" s="1">
        <v>36</v>
      </c>
      <c r="X291" s="1" t="e">
        <f>IF(OR(T291="",W291=""),"",((T291-AVERAGE($T$2:$T$1139))/_xlfn.STDEV.S($T$2:$T$1139))-#REF!*((AVERAGE($W$2:$W$1139)-W291)/_xlfn.STDEV.S($W$2:$W$1139)))</f>
        <v>#REF!</v>
      </c>
      <c r="Y291" s="1">
        <f t="shared" si="14"/>
        <v>0.884006504341295</v>
      </c>
    </row>
    <row r="292" spans="1:25">
      <c r="A292" s="1">
        <v>621</v>
      </c>
      <c r="B292" s="1" t="s">
        <v>97</v>
      </c>
      <c r="C292" s="1" t="str">
        <f>_xlfn.XLOOKUP(A292,All!$A:$A,All!$C:$C,"")</f>
        <v>Cu-Al-Cr-Mg-Ni-Si</v>
      </c>
      <c r="D292" s="1">
        <v>2</v>
      </c>
      <c r="E292" s="1" t="s">
        <v>1344</v>
      </c>
      <c r="F292" s="1">
        <f t="shared" si="12"/>
        <v>92.27</v>
      </c>
      <c r="G292" s="1">
        <v>0.49</v>
      </c>
      <c r="H292" s="1">
        <v>0.11</v>
      </c>
      <c r="I292" s="1">
        <v>0.12</v>
      </c>
      <c r="J292" s="1">
        <v>5.98</v>
      </c>
      <c r="K292" s="1">
        <v>1.03</v>
      </c>
      <c r="L292" s="1">
        <v>0</v>
      </c>
      <c r="M292" s="1" t="s">
        <v>50</v>
      </c>
      <c r="N292" s="6">
        <f t="shared" si="13"/>
        <v>1</v>
      </c>
      <c r="O292" s="1">
        <v>969.85</v>
      </c>
      <c r="P292" s="1">
        <v>6</v>
      </c>
      <c r="Q292" s="1">
        <v>50</v>
      </c>
      <c r="R292" s="1">
        <v>649.85</v>
      </c>
      <c r="S292" s="1">
        <v>1.5</v>
      </c>
      <c r="T292" s="1">
        <v>213</v>
      </c>
      <c r="U292" s="1" t="s">
        <v>52</v>
      </c>
      <c r="V292" s="1" t="s">
        <v>52</v>
      </c>
      <c r="W292" s="1">
        <v>36</v>
      </c>
      <c r="X292" s="1" t="e">
        <f>IF(OR(T292="",W292=""),"",((T292-AVERAGE($T$2:$T$1139))/_xlfn.STDEV.S($T$2:$T$1139))-#REF!*((AVERAGE($W$2:$W$1139)-W292)/_xlfn.STDEV.S($W$2:$W$1139)))</f>
        <v>#REF!</v>
      </c>
      <c r="Y292" s="1">
        <f t="shared" si="14"/>
        <v>0.87841663966553</v>
      </c>
    </row>
    <row r="293" spans="1:25">
      <c r="A293" s="1">
        <v>620</v>
      </c>
      <c r="B293" s="1" t="s">
        <v>97</v>
      </c>
      <c r="C293" s="1" t="str">
        <f>_xlfn.XLOOKUP(A293,All!$A:$A,All!$C:$C,"")</f>
        <v>Cu-Al-Cr-Mg-Ni-Si</v>
      </c>
      <c r="D293" s="1">
        <v>2</v>
      </c>
      <c r="E293" s="1" t="s">
        <v>1344</v>
      </c>
      <c r="F293" s="1">
        <f t="shared" si="12"/>
        <v>92.27</v>
      </c>
      <c r="G293" s="1">
        <v>0.49</v>
      </c>
      <c r="H293" s="1">
        <v>0.11</v>
      </c>
      <c r="I293" s="1">
        <v>0.12</v>
      </c>
      <c r="J293" s="1">
        <v>5.98</v>
      </c>
      <c r="K293" s="1">
        <v>1.03</v>
      </c>
      <c r="L293" s="1">
        <v>0</v>
      </c>
      <c r="M293" s="1" t="s">
        <v>50</v>
      </c>
      <c r="N293" s="6">
        <f t="shared" si="13"/>
        <v>1</v>
      </c>
      <c r="O293" s="1">
        <v>969.85</v>
      </c>
      <c r="P293" s="1">
        <v>6</v>
      </c>
      <c r="Q293" s="1">
        <v>50</v>
      </c>
      <c r="R293" s="1">
        <v>599.85</v>
      </c>
      <c r="S293" s="1">
        <v>1.5</v>
      </c>
      <c r="T293" s="1">
        <v>215</v>
      </c>
      <c r="U293" s="1" t="s">
        <v>52</v>
      </c>
      <c r="V293" s="1" t="s">
        <v>52</v>
      </c>
      <c r="W293" s="1">
        <v>36</v>
      </c>
      <c r="X293" s="1" t="e">
        <f>IF(OR(T293="",W293=""),"",((T293-AVERAGE($T$2:$T$1139))/_xlfn.STDEV.S($T$2:$T$1139))-#REF!*((AVERAGE($W$2:$W$1139)-W293)/_xlfn.STDEV.S($W$2:$W$1139)))</f>
        <v>#REF!</v>
      </c>
      <c r="Y293" s="1">
        <f t="shared" si="14"/>
        <v>0.874724003831233</v>
      </c>
    </row>
    <row r="294" hidden="1" spans="1:25">
      <c r="A294" s="1">
        <v>1100</v>
      </c>
      <c r="B294" s="1" t="s">
        <v>99</v>
      </c>
      <c r="C294" s="1" t="str">
        <f>_xlfn.XLOOKUP(A294,All!$A:$A,All!$C:$C,"")</f>
        <v>Cu-Al-Cr-Mg-Ni-Si</v>
      </c>
      <c r="D294" s="1">
        <v>2</v>
      </c>
      <c r="E294" s="1" t="s">
        <v>1344</v>
      </c>
      <c r="F294" s="1">
        <f t="shared" si="12"/>
        <v>92.25</v>
      </c>
      <c r="G294" s="1">
        <v>0.5</v>
      </c>
      <c r="H294" s="1">
        <v>0.1</v>
      </c>
      <c r="I294" s="1">
        <v>0.15</v>
      </c>
      <c r="J294" s="1">
        <v>6</v>
      </c>
      <c r="K294" s="1">
        <v>1</v>
      </c>
      <c r="L294" s="1">
        <v>0</v>
      </c>
      <c r="M294" s="1" t="s">
        <v>55</v>
      </c>
      <c r="N294" s="6">
        <f t="shared" si="13"/>
        <v>2</v>
      </c>
      <c r="O294" s="1">
        <v>979.85</v>
      </c>
      <c r="P294" s="1">
        <v>4</v>
      </c>
      <c r="Q294" s="1">
        <v>50</v>
      </c>
      <c r="R294" s="1">
        <v>499.85</v>
      </c>
      <c r="S294" s="1">
        <v>4</v>
      </c>
      <c r="T294" s="1">
        <v>215</v>
      </c>
      <c r="U294" s="1" t="s">
        <v>52</v>
      </c>
      <c r="V294" s="1" t="s">
        <v>52</v>
      </c>
      <c r="W294" s="1">
        <v>36</v>
      </c>
      <c r="X294" s="1" t="e">
        <f>IF(OR(T294="",W294=""),"",((T294-AVERAGE($T$2:$T$1139))/_xlfn.STDEV.S($T$2:$T$1139))-#REF!*((AVERAGE($W$2:$W$1139)-W294)/_xlfn.STDEV.S($W$2:$W$1139)))</f>
        <v>#REF!</v>
      </c>
      <c r="Y294" s="1">
        <f t="shared" si="14"/>
        <v>0.874724003831233</v>
      </c>
    </row>
    <row r="295" spans="1:25">
      <c r="A295" s="1">
        <v>607</v>
      </c>
      <c r="B295" s="1" t="s">
        <v>97</v>
      </c>
      <c r="C295" s="1" t="str">
        <f>_xlfn.XLOOKUP(A295,All!$A:$A,All!$C:$C,"")</f>
        <v>Cu-Al-Cr-Mg-Ni-Si</v>
      </c>
      <c r="D295" s="1">
        <v>2</v>
      </c>
      <c r="E295" s="1" t="s">
        <v>1344</v>
      </c>
      <c r="F295" s="1">
        <f t="shared" si="12"/>
        <v>92.27</v>
      </c>
      <c r="G295" s="1">
        <v>0.49</v>
      </c>
      <c r="H295" s="1">
        <v>0.11</v>
      </c>
      <c r="I295" s="1">
        <v>0.12</v>
      </c>
      <c r="J295" s="1">
        <v>5.98</v>
      </c>
      <c r="K295" s="1">
        <v>1.03</v>
      </c>
      <c r="L295" s="1">
        <v>0</v>
      </c>
      <c r="M295" s="1" t="s">
        <v>50</v>
      </c>
      <c r="N295" s="6">
        <f t="shared" si="13"/>
        <v>1</v>
      </c>
      <c r="O295" s="1">
        <v>969.85</v>
      </c>
      <c r="P295" s="1">
        <v>6</v>
      </c>
      <c r="Q295" s="1">
        <v>50</v>
      </c>
      <c r="R295" s="1">
        <v>699.85</v>
      </c>
      <c r="S295" s="1">
        <v>1</v>
      </c>
      <c r="T295" s="1">
        <v>227</v>
      </c>
      <c r="U295" s="1" t="s">
        <v>52</v>
      </c>
      <c r="V295" s="1" t="s">
        <v>52</v>
      </c>
      <c r="W295" s="1">
        <v>36</v>
      </c>
      <c r="X295" s="1" t="e">
        <f>IF(OR(T295="",W295=""),"",((T295-AVERAGE($T$2:$T$1139))/_xlfn.STDEV.S($T$2:$T$1139))-#REF!*((AVERAGE($W$2:$W$1139)-W295)/_xlfn.STDEV.S($W$2:$W$1139)))</f>
        <v>#REF!</v>
      </c>
      <c r="Y295" s="1">
        <f t="shared" si="14"/>
        <v>0.853159195428482</v>
      </c>
    </row>
    <row r="296" spans="1:25">
      <c r="A296" s="1">
        <v>657</v>
      </c>
      <c r="B296" s="1" t="s">
        <v>97</v>
      </c>
      <c r="C296" s="1" t="str">
        <f>_xlfn.XLOOKUP(A296,All!$A:$A,All!$C:$C,"")</f>
        <v>Cu-Al-Cr-Mg-Ni-Si</v>
      </c>
      <c r="D296" s="1">
        <v>2</v>
      </c>
      <c r="E296" s="1" t="s">
        <v>1344</v>
      </c>
      <c r="F296" s="1">
        <f t="shared" si="12"/>
        <v>92.27</v>
      </c>
      <c r="G296" s="1">
        <v>0.49</v>
      </c>
      <c r="H296" s="1">
        <v>0.11</v>
      </c>
      <c r="I296" s="1">
        <v>0.12</v>
      </c>
      <c r="J296" s="1">
        <v>5.98</v>
      </c>
      <c r="K296" s="1">
        <v>1.03</v>
      </c>
      <c r="L296" s="1">
        <v>0</v>
      </c>
      <c r="M296" s="1" t="s">
        <v>50</v>
      </c>
      <c r="N296" s="6">
        <f t="shared" si="13"/>
        <v>1</v>
      </c>
      <c r="O296" s="1">
        <v>969.85</v>
      </c>
      <c r="P296" s="1">
        <v>6</v>
      </c>
      <c r="Q296" s="1">
        <v>50</v>
      </c>
      <c r="R296" s="1">
        <v>549.85</v>
      </c>
      <c r="S296" s="1">
        <v>3</v>
      </c>
      <c r="T296" s="1">
        <v>233</v>
      </c>
      <c r="U296" s="1" t="s">
        <v>52</v>
      </c>
      <c r="V296" s="1" t="s">
        <v>52</v>
      </c>
      <c r="W296" s="1">
        <v>36</v>
      </c>
      <c r="X296" s="1" t="e">
        <f>IF(OR(T296="",W296=""),"",((T296-AVERAGE($T$2:$T$1139))/_xlfn.STDEV.S($T$2:$T$1139))-#REF!*((AVERAGE($W$2:$W$1139)-W296)/_xlfn.STDEV.S($W$2:$W$1139)))</f>
        <v>#REF!</v>
      </c>
      <c r="Y296" s="1">
        <f t="shared" si="14"/>
        <v>0.842772863581729</v>
      </c>
    </row>
    <row r="297" hidden="1" spans="1:25">
      <c r="A297" s="1">
        <v>824</v>
      </c>
      <c r="B297" s="1" t="s">
        <v>99</v>
      </c>
      <c r="C297" s="1" t="str">
        <f>_xlfn.XLOOKUP(A297,All!$A:$A,All!$C:$C,"")</f>
        <v>Cu-Al-Cr-Mg-Ni-Si</v>
      </c>
      <c r="D297" s="1">
        <v>2</v>
      </c>
      <c r="E297" s="1" t="s">
        <v>1344</v>
      </c>
      <c r="F297" s="1">
        <f t="shared" si="12"/>
        <v>92.25</v>
      </c>
      <c r="G297" s="1">
        <v>0.5</v>
      </c>
      <c r="H297" s="1">
        <v>0.1</v>
      </c>
      <c r="I297" s="1">
        <v>0.15</v>
      </c>
      <c r="J297" s="1">
        <v>6</v>
      </c>
      <c r="K297" s="1">
        <v>1</v>
      </c>
      <c r="L297" s="1">
        <v>0</v>
      </c>
      <c r="M297" s="1" t="s">
        <v>55</v>
      </c>
      <c r="N297" s="6">
        <f t="shared" si="13"/>
        <v>2</v>
      </c>
      <c r="O297" s="1">
        <v>979.85</v>
      </c>
      <c r="P297" s="1">
        <v>4</v>
      </c>
      <c r="Q297" s="1">
        <v>50</v>
      </c>
      <c r="R297" s="1">
        <v>449.85</v>
      </c>
      <c r="S297" s="1">
        <v>0.083</v>
      </c>
      <c r="T297" s="1">
        <v>244</v>
      </c>
      <c r="U297" s="1" t="s">
        <v>52</v>
      </c>
      <c r="V297" s="1" t="s">
        <v>52</v>
      </c>
      <c r="W297" s="1">
        <v>36</v>
      </c>
      <c r="X297" s="1" t="e">
        <f>IF(OR(T297="",W297=""),"",((T297-AVERAGE($T$2:$T$1139))/_xlfn.STDEV.S($T$2:$T$1139))-#REF!*((AVERAGE($W$2:$W$1139)-W297)/_xlfn.STDEV.S($W$2:$W$1139)))</f>
        <v>#REF!</v>
      </c>
      <c r="Y297" s="1">
        <f t="shared" si="14"/>
        <v>0.824458849728904</v>
      </c>
    </row>
    <row r="298" hidden="1" spans="1:25">
      <c r="A298" s="1">
        <v>896</v>
      </c>
      <c r="B298" s="1" t="s">
        <v>99</v>
      </c>
      <c r="C298" s="1" t="str">
        <f>_xlfn.XLOOKUP(A298,All!$A:$A,All!$C:$C,"")</f>
        <v>Cu-Al-Cr-Mg-Ni-Si</v>
      </c>
      <c r="D298" s="1">
        <v>2</v>
      </c>
      <c r="E298" s="1" t="s">
        <v>1344</v>
      </c>
      <c r="F298" s="1">
        <f t="shared" si="12"/>
        <v>92.25</v>
      </c>
      <c r="G298" s="1">
        <v>0.5</v>
      </c>
      <c r="H298" s="1">
        <v>0.1</v>
      </c>
      <c r="I298" s="1">
        <v>0.15</v>
      </c>
      <c r="J298" s="1">
        <v>6</v>
      </c>
      <c r="K298" s="1">
        <v>1</v>
      </c>
      <c r="L298" s="1">
        <v>0</v>
      </c>
      <c r="M298" s="1" t="s">
        <v>54</v>
      </c>
      <c r="N298" s="6">
        <f t="shared" si="13"/>
        <v>0</v>
      </c>
      <c r="O298" s="1">
        <v>979.85</v>
      </c>
      <c r="P298" s="1">
        <v>4</v>
      </c>
      <c r="Q298" s="1">
        <v>0</v>
      </c>
      <c r="R298" s="1">
        <v>449.85</v>
      </c>
      <c r="S298" s="1">
        <v>0.5</v>
      </c>
      <c r="T298" s="1">
        <v>248</v>
      </c>
      <c r="U298" s="1" t="s">
        <v>52</v>
      </c>
      <c r="V298" s="1" t="s">
        <v>52</v>
      </c>
      <c r="W298" s="1">
        <v>36</v>
      </c>
      <c r="X298" s="1" t="e">
        <f>IF(OR(T298="",W298=""),"",((T298-AVERAGE($T$2:$T$1139))/_xlfn.STDEV.S($T$2:$T$1139))-#REF!*((AVERAGE($W$2:$W$1139)-W298)/_xlfn.STDEV.S($W$2:$W$1139)))</f>
        <v>#REF!</v>
      </c>
      <c r="Y298" s="1">
        <f t="shared" si="14"/>
        <v>0.818042662263129</v>
      </c>
    </row>
    <row r="299" hidden="1" spans="1:25">
      <c r="A299" s="1">
        <v>984</v>
      </c>
      <c r="B299" s="1" t="s">
        <v>99</v>
      </c>
      <c r="C299" s="1" t="str">
        <f>_xlfn.XLOOKUP(A299,All!$A:$A,All!$C:$C,"")</f>
        <v>Cu-Al-Cr-Mg-Ni-Si</v>
      </c>
      <c r="D299" s="1">
        <v>2</v>
      </c>
      <c r="E299" s="1" t="s">
        <v>1344</v>
      </c>
      <c r="F299" s="1">
        <f t="shared" si="12"/>
        <v>92.25</v>
      </c>
      <c r="G299" s="1">
        <v>0.5</v>
      </c>
      <c r="H299" s="1">
        <v>0.1</v>
      </c>
      <c r="I299" s="1">
        <v>0.15</v>
      </c>
      <c r="J299" s="1">
        <v>6</v>
      </c>
      <c r="K299" s="1">
        <v>1</v>
      </c>
      <c r="L299" s="1">
        <v>0</v>
      </c>
      <c r="M299" s="1" t="s">
        <v>55</v>
      </c>
      <c r="N299" s="6">
        <f t="shared" si="13"/>
        <v>2</v>
      </c>
      <c r="O299" s="1">
        <v>979.85</v>
      </c>
      <c r="P299" s="1">
        <v>4</v>
      </c>
      <c r="Q299" s="1">
        <v>50</v>
      </c>
      <c r="R299" s="1">
        <v>499.85</v>
      </c>
      <c r="S299" s="1">
        <v>1</v>
      </c>
      <c r="T299" s="1">
        <v>254</v>
      </c>
      <c r="U299" s="1" t="s">
        <v>52</v>
      </c>
      <c r="V299" s="1" t="s">
        <v>52</v>
      </c>
      <c r="W299" s="1">
        <v>36</v>
      </c>
      <c r="X299" s="1" t="e">
        <f>IF(OR(T299="",W299=""),"",((T299-AVERAGE($T$2:$T$1139))/_xlfn.STDEV.S($T$2:$T$1139))-#REF!*((AVERAGE($W$2:$W$1139)-W299)/_xlfn.STDEV.S($W$2:$W$1139)))</f>
        <v>#REF!</v>
      </c>
      <c r="Y299" s="1">
        <f t="shared" si="14"/>
        <v>0.808672040193808</v>
      </c>
    </row>
    <row r="300" hidden="1" spans="1:25">
      <c r="A300" s="1">
        <v>862</v>
      </c>
      <c r="B300" s="1" t="s">
        <v>99</v>
      </c>
      <c r="C300" s="1" t="str">
        <f>_xlfn.XLOOKUP(A300,All!$A:$A,All!$C:$C,"")</f>
        <v>Cu-Al-Cr-Mg-Ni-Si</v>
      </c>
      <c r="D300" s="1">
        <v>2</v>
      </c>
      <c r="E300" s="1" t="s">
        <v>1344</v>
      </c>
      <c r="F300" s="1">
        <f t="shared" si="12"/>
        <v>92.25</v>
      </c>
      <c r="G300" s="1">
        <v>0.5</v>
      </c>
      <c r="H300" s="1">
        <v>0.1</v>
      </c>
      <c r="I300" s="1">
        <v>0.15</v>
      </c>
      <c r="J300" s="1">
        <v>6</v>
      </c>
      <c r="K300" s="1">
        <v>1</v>
      </c>
      <c r="L300" s="1">
        <v>0</v>
      </c>
      <c r="M300" s="1" t="s">
        <v>55</v>
      </c>
      <c r="N300" s="6">
        <f t="shared" si="13"/>
        <v>2</v>
      </c>
      <c r="O300" s="1">
        <v>979.85</v>
      </c>
      <c r="P300" s="1">
        <v>4</v>
      </c>
      <c r="Q300" s="1">
        <v>50</v>
      </c>
      <c r="R300" s="1">
        <v>399.85</v>
      </c>
      <c r="S300" s="1">
        <v>0.25</v>
      </c>
      <c r="T300" s="1">
        <v>259</v>
      </c>
      <c r="U300" s="1" t="s">
        <v>52</v>
      </c>
      <c r="V300" s="1" t="s">
        <v>52</v>
      </c>
      <c r="W300" s="1">
        <v>36</v>
      </c>
      <c r="X300" s="1" t="e">
        <f>IF(OR(T300="",W300=""),"",((T300-AVERAGE($T$2:$T$1139))/_xlfn.STDEV.S($T$2:$T$1139))-#REF!*((AVERAGE($W$2:$W$1139)-W300)/_xlfn.STDEV.S($W$2:$W$1139)))</f>
        <v>#REF!</v>
      </c>
      <c r="Y300" s="1">
        <f t="shared" si="14"/>
        <v>0.801102499746633</v>
      </c>
    </row>
    <row r="301" hidden="1" spans="1:25">
      <c r="A301" s="1">
        <v>980</v>
      </c>
      <c r="B301" s="1" t="s">
        <v>99</v>
      </c>
      <c r="C301" s="1" t="str">
        <f>_xlfn.XLOOKUP(A301,All!$A:$A,All!$C:$C,"")</f>
        <v>Cu-Al-Cr-Mg-Ni-Si</v>
      </c>
      <c r="D301" s="1">
        <v>2</v>
      </c>
      <c r="E301" s="1" t="s">
        <v>1344</v>
      </c>
      <c r="F301" s="1">
        <f t="shared" si="12"/>
        <v>92.25</v>
      </c>
      <c r="G301" s="1">
        <v>0.5</v>
      </c>
      <c r="H301" s="1">
        <v>0.1</v>
      </c>
      <c r="I301" s="1">
        <v>0.15</v>
      </c>
      <c r="J301" s="1">
        <v>6</v>
      </c>
      <c r="K301" s="1">
        <v>1</v>
      </c>
      <c r="L301" s="1">
        <v>0</v>
      </c>
      <c r="M301" s="1" t="s">
        <v>55</v>
      </c>
      <c r="N301" s="6">
        <f t="shared" si="13"/>
        <v>2</v>
      </c>
      <c r="O301" s="1">
        <v>979.85</v>
      </c>
      <c r="P301" s="1">
        <v>4</v>
      </c>
      <c r="Q301" s="1">
        <v>50</v>
      </c>
      <c r="R301" s="1">
        <v>499.85</v>
      </c>
      <c r="S301" s="1">
        <v>1</v>
      </c>
      <c r="T301" s="1">
        <v>260</v>
      </c>
      <c r="U301" s="1" t="s">
        <v>52</v>
      </c>
      <c r="V301" s="1" t="s">
        <v>52</v>
      </c>
      <c r="W301" s="1">
        <v>36</v>
      </c>
      <c r="X301" s="1" t="e">
        <f>IF(OR(T301="",W301=""),"",((T301-AVERAGE($T$2:$T$1139))/_xlfn.STDEV.S($T$2:$T$1139))-#REF!*((AVERAGE($W$2:$W$1139)-W301)/_xlfn.STDEV.S($W$2:$W$1139)))</f>
        <v>#REF!</v>
      </c>
      <c r="Y301" s="1">
        <f t="shared" si="14"/>
        <v>0.799615295736052</v>
      </c>
    </row>
    <row r="302" spans="1:25">
      <c r="A302" s="1">
        <v>670</v>
      </c>
      <c r="B302" s="1" t="s">
        <v>97</v>
      </c>
      <c r="C302" s="1" t="str">
        <f>_xlfn.XLOOKUP(A302,All!$A:$A,All!$C:$C,"")</f>
        <v>Cu-Al-Cr-Mg-Ni-Si</v>
      </c>
      <c r="D302" s="1">
        <v>2</v>
      </c>
      <c r="E302" s="1" t="s">
        <v>1344</v>
      </c>
      <c r="F302" s="1">
        <f t="shared" si="12"/>
        <v>92.27</v>
      </c>
      <c r="G302" s="1">
        <v>0.49</v>
      </c>
      <c r="H302" s="1">
        <v>0.11</v>
      </c>
      <c r="I302" s="1">
        <v>0.12</v>
      </c>
      <c r="J302" s="1">
        <v>5.98</v>
      </c>
      <c r="K302" s="1">
        <v>1.03</v>
      </c>
      <c r="L302" s="1">
        <v>0</v>
      </c>
      <c r="M302" s="1" t="s">
        <v>50</v>
      </c>
      <c r="N302" s="6">
        <f t="shared" si="13"/>
        <v>1</v>
      </c>
      <c r="O302" s="1">
        <v>969.85</v>
      </c>
      <c r="P302" s="1">
        <v>6</v>
      </c>
      <c r="Q302" s="1">
        <v>50</v>
      </c>
      <c r="R302" s="1">
        <v>499.85</v>
      </c>
      <c r="S302" s="1">
        <v>4</v>
      </c>
      <c r="T302" s="1">
        <v>264</v>
      </c>
      <c r="U302" s="1" t="s">
        <v>52</v>
      </c>
      <c r="V302" s="1" t="s">
        <v>52</v>
      </c>
      <c r="W302" s="1">
        <v>36</v>
      </c>
      <c r="X302" s="1" t="e">
        <f>IF(OR(T302="",W302=""),"",((T302-AVERAGE($T$2:$T$1139))/_xlfn.STDEV.S($T$2:$T$1139))-#REF!*((AVERAGE($W$2:$W$1139)-W302)/_xlfn.STDEV.S($W$2:$W$1139)))</f>
        <v>#REF!</v>
      </c>
      <c r="Y302" s="1">
        <f t="shared" si="14"/>
        <v>0.79375716356903</v>
      </c>
    </row>
    <row r="303" hidden="1" spans="1:25">
      <c r="A303" s="1">
        <v>1154</v>
      </c>
      <c r="B303" s="1" t="s">
        <v>99</v>
      </c>
      <c r="C303" s="1" t="str">
        <f>_xlfn.XLOOKUP(A303,All!$A:$A,All!$C:$C,"")</f>
        <v>Cu-Al-Cr-Mg-Ni-Si</v>
      </c>
      <c r="D303" s="1">
        <v>2</v>
      </c>
      <c r="E303" s="1" t="s">
        <v>1344</v>
      </c>
      <c r="F303" s="1">
        <f t="shared" si="12"/>
        <v>92.25</v>
      </c>
      <c r="G303" s="1">
        <v>0.5</v>
      </c>
      <c r="H303" s="1">
        <v>0.1</v>
      </c>
      <c r="I303" s="1">
        <v>0.15</v>
      </c>
      <c r="J303" s="1">
        <v>6</v>
      </c>
      <c r="K303" s="1">
        <v>1</v>
      </c>
      <c r="L303" s="1">
        <v>0</v>
      </c>
      <c r="M303" s="1" t="s">
        <v>55</v>
      </c>
      <c r="N303" s="6">
        <f t="shared" si="13"/>
        <v>2</v>
      </c>
      <c r="O303" s="1">
        <v>979.85</v>
      </c>
      <c r="P303" s="1">
        <v>4</v>
      </c>
      <c r="Q303" s="1">
        <v>50</v>
      </c>
      <c r="R303" s="1">
        <v>449.85</v>
      </c>
      <c r="S303" s="1">
        <v>6</v>
      </c>
      <c r="T303" s="1">
        <v>264</v>
      </c>
      <c r="U303" s="1" t="s">
        <v>52</v>
      </c>
      <c r="V303" s="1" t="s">
        <v>52</v>
      </c>
      <c r="W303" s="1">
        <v>36</v>
      </c>
      <c r="X303" s="1" t="e">
        <f>IF(OR(T303="",W303=""),"",((T303-AVERAGE($T$2:$T$1139))/_xlfn.STDEV.S($T$2:$T$1139))-#REF!*((AVERAGE($W$2:$W$1139)-W303)/_xlfn.STDEV.S($W$2:$W$1139)))</f>
        <v>#REF!</v>
      </c>
      <c r="Y303" s="1">
        <f t="shared" si="14"/>
        <v>0.79375716356903</v>
      </c>
    </row>
    <row r="304" hidden="1" spans="1:25">
      <c r="A304" s="1">
        <v>741</v>
      </c>
      <c r="B304" s="1" t="s">
        <v>96</v>
      </c>
      <c r="C304" s="1" t="str">
        <f>_xlfn.XLOOKUP(A304,All!$A:$A,All!$C:$C,"")</f>
        <v>Cu-Al-Cr-Mg-Ni-Si</v>
      </c>
      <c r="D304" s="1">
        <v>2</v>
      </c>
      <c r="E304" s="1" t="s">
        <v>1344</v>
      </c>
      <c r="F304" s="1">
        <f t="shared" si="12"/>
        <v>92.25</v>
      </c>
      <c r="G304" s="1">
        <v>0.5</v>
      </c>
      <c r="H304" s="1">
        <v>0.1</v>
      </c>
      <c r="I304" s="1">
        <v>0.15</v>
      </c>
      <c r="J304" s="1">
        <v>6</v>
      </c>
      <c r="K304" s="1">
        <v>1</v>
      </c>
      <c r="L304" s="1">
        <v>0</v>
      </c>
      <c r="M304" s="1" t="s">
        <v>54</v>
      </c>
      <c r="N304" s="6">
        <f t="shared" si="13"/>
        <v>0</v>
      </c>
      <c r="O304" s="1">
        <v>969.85</v>
      </c>
      <c r="P304" s="1">
        <v>4</v>
      </c>
      <c r="Q304" s="1">
        <v>0</v>
      </c>
      <c r="R304" s="1">
        <v>499.85</v>
      </c>
      <c r="S304" s="1">
        <v>12</v>
      </c>
      <c r="T304" s="1">
        <v>276</v>
      </c>
      <c r="U304" s="1" t="s">
        <v>52</v>
      </c>
      <c r="V304" s="1" t="s">
        <v>52</v>
      </c>
      <c r="W304" s="1">
        <v>36</v>
      </c>
      <c r="X304" s="1" t="e">
        <f>IF(OR(T304="",W304=""),"",((T304-AVERAGE($T$2:$T$1139))/_xlfn.STDEV.S($T$2:$T$1139))-#REF!*((AVERAGE($W$2:$W$1139)-W304)/_xlfn.STDEV.S($W$2:$W$1139)))</f>
        <v>#REF!</v>
      </c>
      <c r="Y304" s="1">
        <f t="shared" si="14"/>
        <v>0.777080750036464</v>
      </c>
    </row>
    <row r="305" hidden="1" spans="1:25">
      <c r="A305" s="1">
        <v>946</v>
      </c>
      <c r="B305" s="1" t="s">
        <v>99</v>
      </c>
      <c r="C305" s="1" t="str">
        <f>_xlfn.XLOOKUP(A305,All!$A:$A,All!$C:$C,"")</f>
        <v>Cu-Al-Cr-Mg-Ni-Si</v>
      </c>
      <c r="D305" s="1">
        <v>2</v>
      </c>
      <c r="E305" s="1" t="s">
        <v>1344</v>
      </c>
      <c r="F305" s="1">
        <f t="shared" si="12"/>
        <v>92.25</v>
      </c>
      <c r="G305" s="1">
        <v>0.5</v>
      </c>
      <c r="H305" s="1">
        <v>0.1</v>
      </c>
      <c r="I305" s="1">
        <v>0.15</v>
      </c>
      <c r="J305" s="1">
        <v>6</v>
      </c>
      <c r="K305" s="1">
        <v>1</v>
      </c>
      <c r="L305" s="1">
        <v>0</v>
      </c>
      <c r="M305" s="1" t="s">
        <v>55</v>
      </c>
      <c r="N305" s="6">
        <f t="shared" si="13"/>
        <v>2</v>
      </c>
      <c r="O305" s="1">
        <v>979.85</v>
      </c>
      <c r="P305" s="1">
        <v>4</v>
      </c>
      <c r="Q305" s="1">
        <v>50</v>
      </c>
      <c r="R305" s="1">
        <v>449.85</v>
      </c>
      <c r="S305" s="1">
        <v>0.75</v>
      </c>
      <c r="T305" s="1">
        <v>278</v>
      </c>
      <c r="U305" s="1" t="s">
        <v>52</v>
      </c>
      <c r="V305" s="1" t="s">
        <v>52</v>
      </c>
      <c r="W305" s="1">
        <v>36</v>
      </c>
      <c r="X305" s="1" t="e">
        <f>IF(OR(T305="",W305=""),"",((T305-AVERAGE($T$2:$T$1139))/_xlfn.STDEV.S($T$2:$T$1139))-#REF!*((AVERAGE($W$2:$W$1139)-W305)/_xlfn.STDEV.S($W$2:$W$1139)))</f>
        <v>#REF!</v>
      </c>
      <c r="Y305" s="1">
        <f t="shared" si="14"/>
        <v>0.774436547805945</v>
      </c>
    </row>
    <row r="306" hidden="1" spans="1:25">
      <c r="A306" s="1">
        <v>919</v>
      </c>
      <c r="B306" s="1" t="s">
        <v>99</v>
      </c>
      <c r="C306" s="1" t="str">
        <f>_xlfn.XLOOKUP(A306,All!$A:$A,All!$C:$C,"")</f>
        <v>Cu-Al-Cr-Mg-Ni-Si</v>
      </c>
      <c r="D306" s="1">
        <v>2</v>
      </c>
      <c r="E306" s="1" t="s">
        <v>1344</v>
      </c>
      <c r="F306" s="1">
        <f t="shared" si="12"/>
        <v>92.25</v>
      </c>
      <c r="G306" s="1">
        <v>0.5</v>
      </c>
      <c r="H306" s="1">
        <v>0.1</v>
      </c>
      <c r="I306" s="1">
        <v>0.15</v>
      </c>
      <c r="J306" s="1">
        <v>6</v>
      </c>
      <c r="K306" s="1">
        <v>1</v>
      </c>
      <c r="L306" s="1">
        <v>0</v>
      </c>
      <c r="M306" s="1" t="s">
        <v>55</v>
      </c>
      <c r="N306" s="6">
        <f t="shared" si="13"/>
        <v>2</v>
      </c>
      <c r="O306" s="1">
        <v>979.85</v>
      </c>
      <c r="P306" s="1">
        <v>4</v>
      </c>
      <c r="Q306" s="1">
        <v>50</v>
      </c>
      <c r="R306" s="1">
        <v>449.85</v>
      </c>
      <c r="S306" s="1">
        <v>0.5</v>
      </c>
      <c r="T306" s="1">
        <v>279</v>
      </c>
      <c r="U306" s="1" t="s">
        <v>52</v>
      </c>
      <c r="V306" s="1" t="s">
        <v>52</v>
      </c>
      <c r="W306" s="1">
        <v>36</v>
      </c>
      <c r="X306" s="1" t="e">
        <f>IF(OR(T306="",W306=""),"",((T306-AVERAGE($T$2:$T$1139))/_xlfn.STDEV.S($T$2:$T$1139))-#REF!*((AVERAGE($W$2:$W$1139)-W306)/_xlfn.STDEV.S($W$2:$W$1139)))</f>
        <v>#REF!</v>
      </c>
      <c r="Y306" s="1">
        <f t="shared" si="14"/>
        <v>0.773129311444233</v>
      </c>
    </row>
    <row r="307" hidden="1" spans="1:25">
      <c r="A307" s="1">
        <v>945</v>
      </c>
      <c r="B307" s="1" t="s">
        <v>99</v>
      </c>
      <c r="C307" s="1" t="str">
        <f>_xlfn.XLOOKUP(A307,All!$A:$A,All!$C:$C,"")</f>
        <v>Cu-Al-Cr-Mg-Ni-Si</v>
      </c>
      <c r="D307" s="1">
        <v>2</v>
      </c>
      <c r="E307" s="1" t="s">
        <v>1344</v>
      </c>
      <c r="F307" s="1">
        <f t="shared" si="12"/>
        <v>92.25</v>
      </c>
      <c r="G307" s="1">
        <v>0.5</v>
      </c>
      <c r="H307" s="1">
        <v>0.1</v>
      </c>
      <c r="I307" s="1">
        <v>0.15</v>
      </c>
      <c r="J307" s="1">
        <v>6</v>
      </c>
      <c r="K307" s="1">
        <v>1</v>
      </c>
      <c r="L307" s="1">
        <v>0</v>
      </c>
      <c r="M307" s="1" t="s">
        <v>55</v>
      </c>
      <c r="N307" s="6">
        <f t="shared" si="13"/>
        <v>2</v>
      </c>
      <c r="O307" s="1">
        <v>979.85</v>
      </c>
      <c r="P307" s="1">
        <v>4</v>
      </c>
      <c r="Q307" s="1">
        <v>50</v>
      </c>
      <c r="R307" s="1">
        <v>399.85</v>
      </c>
      <c r="S307" s="1">
        <v>0.75</v>
      </c>
      <c r="T307" s="1">
        <v>284</v>
      </c>
      <c r="U307" s="1" t="s">
        <v>52</v>
      </c>
      <c r="V307" s="1" t="s">
        <v>52</v>
      </c>
      <c r="W307" s="1">
        <v>36</v>
      </c>
      <c r="X307" s="1" t="e">
        <f>IF(OR(T307="",W307=""),"",((T307-AVERAGE($T$2:$T$1139))/_xlfn.STDEV.S($T$2:$T$1139))-#REF!*((AVERAGE($W$2:$W$1139)-W307)/_xlfn.STDEV.S($W$2:$W$1139)))</f>
        <v>#REF!</v>
      </c>
      <c r="Y307" s="1">
        <f t="shared" si="14"/>
        <v>0.766743793103087</v>
      </c>
    </row>
    <row r="308" hidden="1" spans="1:25">
      <c r="A308" s="1">
        <v>1009</v>
      </c>
      <c r="B308" s="1" t="s">
        <v>99</v>
      </c>
      <c r="C308" s="1" t="str">
        <f>_xlfn.XLOOKUP(A308,All!$A:$A,All!$C:$C,"")</f>
        <v>Cu-Al-Cr-Mg-Ni-Si</v>
      </c>
      <c r="D308" s="1">
        <v>2</v>
      </c>
      <c r="E308" s="1" t="s">
        <v>1344</v>
      </c>
      <c r="F308" s="1">
        <f t="shared" si="12"/>
        <v>92.25</v>
      </c>
      <c r="G308" s="1">
        <v>0.5</v>
      </c>
      <c r="H308" s="1">
        <v>0.1</v>
      </c>
      <c r="I308" s="1">
        <v>0.15</v>
      </c>
      <c r="J308" s="1">
        <v>6</v>
      </c>
      <c r="K308" s="1">
        <v>1</v>
      </c>
      <c r="L308" s="1">
        <v>0</v>
      </c>
      <c r="M308" s="1" t="s">
        <v>55</v>
      </c>
      <c r="N308" s="6">
        <f t="shared" si="13"/>
        <v>2</v>
      </c>
      <c r="O308" s="1">
        <v>979.85</v>
      </c>
      <c r="P308" s="1">
        <v>4</v>
      </c>
      <c r="Q308" s="1">
        <v>50</v>
      </c>
      <c r="R308" s="1">
        <v>449.85</v>
      </c>
      <c r="S308" s="1">
        <v>1.5</v>
      </c>
      <c r="T308" s="1">
        <v>284</v>
      </c>
      <c r="U308" s="1" t="s">
        <v>52</v>
      </c>
      <c r="V308" s="1" t="s">
        <v>52</v>
      </c>
      <c r="W308" s="1">
        <v>36</v>
      </c>
      <c r="X308" s="1" t="e">
        <f>IF(OR(T308="",W308=""),"",((T308-AVERAGE($T$2:$T$1139))/_xlfn.STDEV.S($T$2:$T$1139))-#REF!*((AVERAGE($W$2:$W$1139)-W308)/_xlfn.STDEV.S($W$2:$W$1139)))</f>
        <v>#REF!</v>
      </c>
      <c r="Y308" s="1">
        <f t="shared" si="14"/>
        <v>0.766743793103087</v>
      </c>
    </row>
    <row r="309" hidden="1" spans="1:25">
      <c r="A309" s="1">
        <v>883</v>
      </c>
      <c r="B309" s="1" t="s">
        <v>99</v>
      </c>
      <c r="C309" s="1" t="str">
        <f>_xlfn.XLOOKUP(A309,All!$A:$A,All!$C:$C,"")</f>
        <v>Cu-Al-Cr-Mg-Ni-Si</v>
      </c>
      <c r="D309" s="1">
        <v>2</v>
      </c>
      <c r="E309" s="1" t="s">
        <v>1344</v>
      </c>
      <c r="F309" s="1">
        <f t="shared" si="12"/>
        <v>92.25</v>
      </c>
      <c r="G309" s="1">
        <v>0.5</v>
      </c>
      <c r="H309" s="1">
        <v>0.1</v>
      </c>
      <c r="I309" s="1">
        <v>0.15</v>
      </c>
      <c r="J309" s="1">
        <v>6</v>
      </c>
      <c r="K309" s="1">
        <v>1</v>
      </c>
      <c r="L309" s="1">
        <v>0</v>
      </c>
      <c r="M309" s="1" t="s">
        <v>55</v>
      </c>
      <c r="N309" s="6">
        <f t="shared" si="13"/>
        <v>2</v>
      </c>
      <c r="O309" s="1">
        <v>979.85</v>
      </c>
      <c r="P309" s="1">
        <v>4</v>
      </c>
      <c r="Q309" s="1">
        <v>50</v>
      </c>
      <c r="R309" s="1">
        <v>449.85</v>
      </c>
      <c r="S309" s="1">
        <v>0.25</v>
      </c>
      <c r="T309" s="1">
        <v>286</v>
      </c>
      <c r="U309" s="1" t="s">
        <v>52</v>
      </c>
      <c r="V309" s="1" t="s">
        <v>52</v>
      </c>
      <c r="W309" s="1">
        <v>36</v>
      </c>
      <c r="X309" s="1" t="e">
        <f>IF(OR(T309="",W309=""),"",((T309-AVERAGE($T$2:$T$1139))/_xlfn.STDEV.S($T$2:$T$1139))-#REF!*((AVERAGE($W$2:$W$1139)-W309)/_xlfn.STDEV.S($W$2:$W$1139)))</f>
        <v>#REF!</v>
      </c>
      <c r="Y309" s="1">
        <f t="shared" si="14"/>
        <v>0.764260833453758</v>
      </c>
    </row>
    <row r="310" hidden="1" spans="1:25">
      <c r="A310" s="1">
        <v>918</v>
      </c>
      <c r="B310" s="1" t="s">
        <v>99</v>
      </c>
      <c r="C310" s="1" t="str">
        <f>_xlfn.XLOOKUP(A310,All!$A:$A,All!$C:$C,"")</f>
        <v>Cu-Al-Cr-Mg-Ni-Si</v>
      </c>
      <c r="D310" s="1">
        <v>2</v>
      </c>
      <c r="E310" s="1" t="s">
        <v>1344</v>
      </c>
      <c r="F310" s="1">
        <f t="shared" si="12"/>
        <v>92.25</v>
      </c>
      <c r="G310" s="1">
        <v>0.5</v>
      </c>
      <c r="H310" s="1">
        <v>0.1</v>
      </c>
      <c r="I310" s="1">
        <v>0.15</v>
      </c>
      <c r="J310" s="1">
        <v>6</v>
      </c>
      <c r="K310" s="1">
        <v>1</v>
      </c>
      <c r="L310" s="1">
        <v>0</v>
      </c>
      <c r="M310" s="1" t="s">
        <v>55</v>
      </c>
      <c r="N310" s="6">
        <f t="shared" si="13"/>
        <v>2</v>
      </c>
      <c r="O310" s="1">
        <v>979.85</v>
      </c>
      <c r="P310" s="1">
        <v>4</v>
      </c>
      <c r="Q310" s="1">
        <v>50</v>
      </c>
      <c r="R310" s="1">
        <v>399.85</v>
      </c>
      <c r="S310" s="1">
        <v>0.5</v>
      </c>
      <c r="T310" s="1">
        <v>289</v>
      </c>
      <c r="U310" s="1" t="s">
        <v>52</v>
      </c>
      <c r="V310" s="1" t="s">
        <v>52</v>
      </c>
      <c r="W310" s="1">
        <v>36</v>
      </c>
      <c r="X310" s="1" t="e">
        <f>IF(OR(T310="",W310=""),"",((T310-AVERAGE($T$2:$T$1139))/_xlfn.STDEV.S($T$2:$T$1139))-#REF!*((AVERAGE($W$2:$W$1139)-W310)/_xlfn.STDEV.S($W$2:$W$1139)))</f>
        <v>#REF!</v>
      </c>
      <c r="Y310" s="1">
        <f t="shared" si="14"/>
        <v>0.760613981871055</v>
      </c>
    </row>
    <row r="311" hidden="1" spans="1:25">
      <c r="A311" s="1">
        <v>979</v>
      </c>
      <c r="B311" s="1" t="s">
        <v>99</v>
      </c>
      <c r="C311" s="1" t="str">
        <f>_xlfn.XLOOKUP(A311,All!$A:$A,All!$C:$C,"")</f>
        <v>Cu-Al-Cr-Mg-Ni-Si</v>
      </c>
      <c r="D311" s="1">
        <v>2</v>
      </c>
      <c r="E311" s="1" t="s">
        <v>1344</v>
      </c>
      <c r="F311" s="1">
        <f t="shared" si="12"/>
        <v>92.25</v>
      </c>
      <c r="G311" s="1">
        <v>0.5</v>
      </c>
      <c r="H311" s="1">
        <v>0.1</v>
      </c>
      <c r="I311" s="1">
        <v>0.15</v>
      </c>
      <c r="J311" s="1">
        <v>6</v>
      </c>
      <c r="K311" s="1">
        <v>1</v>
      </c>
      <c r="L311" s="1">
        <v>0</v>
      </c>
      <c r="M311" s="1" t="s">
        <v>55</v>
      </c>
      <c r="N311" s="6">
        <f t="shared" si="13"/>
        <v>2</v>
      </c>
      <c r="O311" s="1">
        <v>979.85</v>
      </c>
      <c r="P311" s="1">
        <v>4</v>
      </c>
      <c r="Q311" s="1">
        <v>50</v>
      </c>
      <c r="R311" s="1">
        <v>449.85</v>
      </c>
      <c r="S311" s="1">
        <v>1</v>
      </c>
      <c r="T311" s="1">
        <v>290</v>
      </c>
      <c r="U311" s="1" t="s">
        <v>52</v>
      </c>
      <c r="V311" s="1" t="s">
        <v>52</v>
      </c>
      <c r="W311" s="1">
        <v>36</v>
      </c>
      <c r="X311" s="1" t="e">
        <f>IF(OR(T311="",W311=""),"",((T311-AVERAGE($T$2:$T$1139))/_xlfn.STDEV.S($T$2:$T$1139))-#REF!*((AVERAGE($W$2:$W$1139)-W311)/_xlfn.STDEV.S($W$2:$W$1139)))</f>
        <v>#REF!</v>
      </c>
      <c r="Y311" s="1">
        <f t="shared" si="14"/>
        <v>0.759419253918282</v>
      </c>
    </row>
    <row r="312" spans="1:25">
      <c r="A312" s="1">
        <v>818</v>
      </c>
      <c r="B312" s="1" t="s">
        <v>96</v>
      </c>
      <c r="C312" s="1" t="str">
        <f>_xlfn.XLOOKUP(A312,All!$A:$A,All!$C:$C,"")</f>
        <v>Cu-Al-Cr-Mg-Ni-Si</v>
      </c>
      <c r="D312" s="1">
        <v>2</v>
      </c>
      <c r="E312" s="1" t="s">
        <v>1344</v>
      </c>
      <c r="F312" s="1">
        <f t="shared" si="12"/>
        <v>92.25</v>
      </c>
      <c r="G312" s="1">
        <v>0.5</v>
      </c>
      <c r="H312" s="1">
        <v>0.1</v>
      </c>
      <c r="I312" s="1">
        <v>0.15</v>
      </c>
      <c r="J312" s="1">
        <v>6</v>
      </c>
      <c r="K312" s="1">
        <v>1</v>
      </c>
      <c r="L312" s="1">
        <v>0</v>
      </c>
      <c r="M312" s="1" t="s">
        <v>50</v>
      </c>
      <c r="N312" s="6">
        <f t="shared" si="13"/>
        <v>1</v>
      </c>
      <c r="O312" s="1">
        <v>969.85</v>
      </c>
      <c r="P312" s="1">
        <v>4</v>
      </c>
      <c r="Q312" s="1">
        <v>80</v>
      </c>
      <c r="R312" s="1">
        <v>449.85</v>
      </c>
      <c r="S312" s="1">
        <v>27</v>
      </c>
      <c r="T312" s="1">
        <v>291</v>
      </c>
      <c r="U312" s="1" t="s">
        <v>52</v>
      </c>
      <c r="V312" s="1" t="s">
        <v>52</v>
      </c>
      <c r="W312" s="1">
        <v>36</v>
      </c>
      <c r="X312" s="1" t="e">
        <f>IF(OR(T312="",W312=""),"",((T312-AVERAGE($T$2:$T$1139))/_xlfn.STDEV.S($T$2:$T$1139))-#REF!*((AVERAGE($W$2:$W$1139)-W312)/_xlfn.STDEV.S($W$2:$W$1139)))</f>
        <v>#REF!</v>
      </c>
      <c r="Y312" s="1">
        <f t="shared" si="14"/>
        <v>0.758235053232286</v>
      </c>
    </row>
    <row r="313" hidden="1" spans="1:25">
      <c r="A313" s="1">
        <v>942</v>
      </c>
      <c r="B313" s="1" t="s">
        <v>99</v>
      </c>
      <c r="C313" s="1" t="str">
        <f>_xlfn.XLOOKUP(A313,All!$A:$A,All!$C:$C,"")</f>
        <v>Cu-Al-Cr-Mg-Ni-Si</v>
      </c>
      <c r="D313" s="1">
        <v>2</v>
      </c>
      <c r="E313" s="1" t="s">
        <v>1344</v>
      </c>
      <c r="F313" s="1">
        <f t="shared" si="12"/>
        <v>92.25</v>
      </c>
      <c r="G313" s="1">
        <v>0.5</v>
      </c>
      <c r="H313" s="1">
        <v>0.1</v>
      </c>
      <c r="I313" s="1">
        <v>0.15</v>
      </c>
      <c r="J313" s="1">
        <v>6</v>
      </c>
      <c r="K313" s="1">
        <v>1</v>
      </c>
      <c r="L313" s="1">
        <v>0</v>
      </c>
      <c r="M313" s="1" t="s">
        <v>55</v>
      </c>
      <c r="N313" s="6">
        <f t="shared" si="13"/>
        <v>2</v>
      </c>
      <c r="O313" s="1">
        <v>979.85</v>
      </c>
      <c r="P313" s="1">
        <v>4</v>
      </c>
      <c r="Q313" s="1">
        <v>50</v>
      </c>
      <c r="R313" s="1">
        <v>449.85</v>
      </c>
      <c r="S313" s="1">
        <v>0.75</v>
      </c>
      <c r="T313" s="1">
        <v>292</v>
      </c>
      <c r="U313" s="1" t="s">
        <v>52</v>
      </c>
      <c r="V313" s="1" t="s">
        <v>52</v>
      </c>
      <c r="W313" s="1">
        <v>36</v>
      </c>
      <c r="X313" s="1" t="e">
        <f>IF(OR(T313="",W313=""),"",((T313-AVERAGE($T$2:$T$1139))/_xlfn.STDEV.S($T$2:$T$1139))-#REF!*((AVERAGE($W$2:$W$1139)-W313)/_xlfn.STDEV.S($W$2:$W$1139)))</f>
        <v>#REF!</v>
      </c>
      <c r="Y313" s="1">
        <f t="shared" si="14"/>
        <v>0.757061429213538</v>
      </c>
    </row>
    <row r="314" hidden="1" spans="1:25">
      <c r="A314" s="1">
        <v>1075</v>
      </c>
      <c r="B314" s="1" t="s">
        <v>99</v>
      </c>
      <c r="C314" s="1" t="str">
        <f>_xlfn.XLOOKUP(A314,All!$A:$A,All!$C:$C,"")</f>
        <v>Cu-Al-Cr-Mg-Ni-Si</v>
      </c>
      <c r="D314" s="1">
        <v>2</v>
      </c>
      <c r="E314" s="1" t="s">
        <v>1344</v>
      </c>
      <c r="F314" s="1">
        <f t="shared" si="12"/>
        <v>92.25</v>
      </c>
      <c r="G314" s="1">
        <v>0.5</v>
      </c>
      <c r="H314" s="1">
        <v>0.1</v>
      </c>
      <c r="I314" s="1">
        <v>0.15</v>
      </c>
      <c r="J314" s="1">
        <v>6</v>
      </c>
      <c r="K314" s="1">
        <v>1</v>
      </c>
      <c r="L314" s="1">
        <v>0</v>
      </c>
      <c r="M314" s="1" t="s">
        <v>55</v>
      </c>
      <c r="N314" s="6">
        <f t="shared" si="13"/>
        <v>2</v>
      </c>
      <c r="O314" s="1">
        <v>979.85</v>
      </c>
      <c r="P314" s="1">
        <v>4</v>
      </c>
      <c r="Q314" s="1">
        <v>50</v>
      </c>
      <c r="R314" s="1">
        <v>399.85</v>
      </c>
      <c r="S314" s="1">
        <v>3</v>
      </c>
      <c r="T314" s="1">
        <v>301</v>
      </c>
      <c r="U314" s="1" t="s">
        <v>52</v>
      </c>
      <c r="V314" s="1" t="s">
        <v>52</v>
      </c>
      <c r="W314" s="1">
        <v>36</v>
      </c>
      <c r="X314" s="1" t="e">
        <f>IF(OR(T314="",W314=""),"",((T314-AVERAGE($T$2:$T$1139))/_xlfn.STDEV.S($T$2:$T$1139))-#REF!*((AVERAGE($W$2:$W$1139)-W314)/_xlfn.STDEV.S($W$2:$W$1139)))</f>
        <v>#REF!</v>
      </c>
      <c r="Y314" s="1">
        <f t="shared" si="14"/>
        <v>0.746982840546495</v>
      </c>
    </row>
    <row r="315" hidden="1" spans="1:25">
      <c r="A315" s="1">
        <v>977</v>
      </c>
      <c r="B315" s="1" t="s">
        <v>99</v>
      </c>
      <c r="C315" s="1" t="str">
        <f>_xlfn.XLOOKUP(A315,All!$A:$A,All!$C:$C,"")</f>
        <v>Cu-Al-Cr-Mg-Ni-Si</v>
      </c>
      <c r="D315" s="1">
        <v>2</v>
      </c>
      <c r="E315" s="1" t="s">
        <v>1344</v>
      </c>
      <c r="F315" s="1">
        <f t="shared" si="12"/>
        <v>92.25</v>
      </c>
      <c r="G315" s="1">
        <v>0.5</v>
      </c>
      <c r="H315" s="1">
        <v>0.1</v>
      </c>
      <c r="I315" s="1">
        <v>0.15</v>
      </c>
      <c r="J315" s="1">
        <v>6</v>
      </c>
      <c r="K315" s="1">
        <v>1</v>
      </c>
      <c r="L315" s="1">
        <v>0</v>
      </c>
      <c r="M315" s="1" t="s">
        <v>55</v>
      </c>
      <c r="N315" s="6">
        <f t="shared" si="13"/>
        <v>2</v>
      </c>
      <c r="O315" s="1">
        <v>979.85</v>
      </c>
      <c r="P315" s="1">
        <v>4</v>
      </c>
      <c r="Q315" s="1">
        <v>50</v>
      </c>
      <c r="R315" s="1">
        <v>549.85</v>
      </c>
      <c r="S315" s="1">
        <v>1</v>
      </c>
      <c r="T315" s="1">
        <v>206</v>
      </c>
      <c r="U315" s="1" t="s">
        <v>52</v>
      </c>
      <c r="V315" s="1" t="s">
        <v>52</v>
      </c>
      <c r="W315" s="1">
        <v>35</v>
      </c>
      <c r="X315" s="1" t="e">
        <f>IF(OR(T315="",W315=""),"",((T315-AVERAGE($T$2:$T$1139))/_xlfn.STDEV.S($T$2:$T$1139))-#REF!*((AVERAGE($W$2:$W$1139)-W315)/_xlfn.STDEV.S($W$2:$W$1139)))</f>
        <v>#REF!</v>
      </c>
      <c r="Y315" s="1">
        <f t="shared" si="14"/>
        <v>0.901400479158204</v>
      </c>
    </row>
    <row r="316" hidden="1" spans="1:25">
      <c r="A316" s="1">
        <v>885</v>
      </c>
      <c r="B316" s="1" t="s">
        <v>99</v>
      </c>
      <c r="C316" s="1" t="str">
        <f>_xlfn.XLOOKUP(A316,All!$A:$A,All!$C:$C,"")</f>
        <v>Cu-Al-Cr-Mg-Ni-Si</v>
      </c>
      <c r="D316" s="1">
        <v>2</v>
      </c>
      <c r="E316" s="1" t="s">
        <v>1344</v>
      </c>
      <c r="F316" s="1">
        <f t="shared" si="12"/>
        <v>92.25</v>
      </c>
      <c r="G316" s="1">
        <v>0.5</v>
      </c>
      <c r="H316" s="1">
        <v>0.1</v>
      </c>
      <c r="I316" s="1">
        <v>0.15</v>
      </c>
      <c r="J316" s="1">
        <v>6</v>
      </c>
      <c r="K316" s="1">
        <v>1</v>
      </c>
      <c r="L316" s="1">
        <v>0</v>
      </c>
      <c r="M316" s="1" t="s">
        <v>55</v>
      </c>
      <c r="N316" s="6">
        <f t="shared" si="13"/>
        <v>2</v>
      </c>
      <c r="O316" s="1">
        <v>979.85</v>
      </c>
      <c r="P316" s="1">
        <v>4</v>
      </c>
      <c r="Q316" s="1">
        <v>50</v>
      </c>
      <c r="R316" s="1">
        <v>549.85</v>
      </c>
      <c r="S316" s="1">
        <v>0.25</v>
      </c>
      <c r="T316" s="1">
        <v>219</v>
      </c>
      <c r="U316" s="1" t="s">
        <v>52</v>
      </c>
      <c r="V316" s="1" t="s">
        <v>52</v>
      </c>
      <c r="W316" s="1">
        <v>35</v>
      </c>
      <c r="X316" s="1" t="e">
        <f>IF(OR(T316="",W316=""),"",((T316-AVERAGE($T$2:$T$1139))/_xlfn.STDEV.S($T$2:$T$1139))-#REF!*((AVERAGE($W$2:$W$1139)-W316)/_xlfn.STDEV.S($W$2:$W$1139)))</f>
        <v>#REF!</v>
      </c>
      <c r="Y316" s="1">
        <f t="shared" si="14"/>
        <v>0.877540164348498</v>
      </c>
    </row>
    <row r="317" spans="1:25">
      <c r="A317" s="1">
        <v>606</v>
      </c>
      <c r="B317" s="1" t="s">
        <v>97</v>
      </c>
      <c r="C317" s="1" t="str">
        <f>_xlfn.XLOOKUP(A317,All!$A:$A,All!$C:$C,"")</f>
        <v>Cu-Al-Cr-Mg-Ni-Si</v>
      </c>
      <c r="D317" s="1">
        <v>2</v>
      </c>
      <c r="E317" s="1" t="s">
        <v>1344</v>
      </c>
      <c r="F317" s="1">
        <f t="shared" si="12"/>
        <v>92.27</v>
      </c>
      <c r="G317" s="1">
        <v>0.49</v>
      </c>
      <c r="H317" s="1">
        <v>0.11</v>
      </c>
      <c r="I317" s="1">
        <v>0.12</v>
      </c>
      <c r="J317" s="1">
        <v>5.98</v>
      </c>
      <c r="K317" s="1">
        <v>1.03</v>
      </c>
      <c r="L317" s="1">
        <v>0</v>
      </c>
      <c r="M317" s="1" t="s">
        <v>50</v>
      </c>
      <c r="N317" s="6">
        <f t="shared" si="13"/>
        <v>1</v>
      </c>
      <c r="O317" s="1">
        <v>969.85</v>
      </c>
      <c r="P317" s="1">
        <v>6</v>
      </c>
      <c r="Q317" s="1">
        <v>50</v>
      </c>
      <c r="R317" s="1">
        <v>649.85</v>
      </c>
      <c r="S317" s="1">
        <v>1</v>
      </c>
      <c r="T317" s="1">
        <v>231</v>
      </c>
      <c r="U317" s="1" t="s">
        <v>52</v>
      </c>
      <c r="V317" s="1" t="s">
        <v>52</v>
      </c>
      <c r="W317" s="1">
        <v>35</v>
      </c>
      <c r="X317" s="1" t="e">
        <f>IF(OR(T317="",W317=""),"",((T317-AVERAGE($T$2:$T$1139))/_xlfn.STDEV.S($T$2:$T$1139))-#REF!*((AVERAGE($W$2:$W$1139)-W317)/_xlfn.STDEV.S($W$2:$W$1139)))</f>
        <v>#REF!</v>
      </c>
      <c r="Y317" s="1">
        <f t="shared" si="14"/>
        <v>0.856573743630585</v>
      </c>
    </row>
    <row r="318" spans="1:25">
      <c r="A318" s="1">
        <v>589</v>
      </c>
      <c r="B318" s="1" t="s">
        <v>97</v>
      </c>
      <c r="C318" s="1" t="str">
        <f>_xlfn.XLOOKUP(A318,All!$A:$A,All!$C:$C,"")</f>
        <v>Cu-Al-Cr-Mg-Ni-Si</v>
      </c>
      <c r="D318" s="1">
        <v>2</v>
      </c>
      <c r="E318" s="1" t="s">
        <v>1344</v>
      </c>
      <c r="F318" s="1">
        <f t="shared" si="12"/>
        <v>92.27</v>
      </c>
      <c r="G318" s="1">
        <v>0.49</v>
      </c>
      <c r="H318" s="1">
        <v>0.11</v>
      </c>
      <c r="I318" s="1">
        <v>0.12</v>
      </c>
      <c r="J318" s="1">
        <v>5.98</v>
      </c>
      <c r="K318" s="1">
        <v>1.03</v>
      </c>
      <c r="L318" s="1">
        <v>0</v>
      </c>
      <c r="M318" s="1" t="s">
        <v>50</v>
      </c>
      <c r="N318" s="6">
        <f t="shared" si="13"/>
        <v>1</v>
      </c>
      <c r="O318" s="1">
        <v>969.85</v>
      </c>
      <c r="P318" s="1">
        <v>6</v>
      </c>
      <c r="Q318" s="1">
        <v>50</v>
      </c>
      <c r="R318" s="1">
        <v>749.85</v>
      </c>
      <c r="S318" s="1">
        <v>0.75</v>
      </c>
      <c r="T318" s="1">
        <v>232</v>
      </c>
      <c r="U318" s="1" t="s">
        <v>52</v>
      </c>
      <c r="V318" s="1" t="s">
        <v>52</v>
      </c>
      <c r="W318" s="1">
        <v>35</v>
      </c>
      <c r="X318" s="1" t="e">
        <f>IF(OR(T318="",W318=""),"",((T318-AVERAGE($T$2:$T$1139))/_xlfn.STDEV.S($T$2:$T$1139))-#REF!*((AVERAGE($W$2:$W$1139)-W318)/_xlfn.STDEV.S($W$2:$W$1139)))</f>
        <v>#REF!</v>
      </c>
      <c r="Y318" s="1">
        <f t="shared" si="14"/>
        <v>0.854874876500284</v>
      </c>
    </row>
    <row r="319" spans="1:25">
      <c r="A319" s="1">
        <v>639</v>
      </c>
      <c r="B319" s="1" t="s">
        <v>97</v>
      </c>
      <c r="C319" s="1" t="str">
        <f>_xlfn.XLOOKUP(A319,All!$A:$A,All!$C:$C,"")</f>
        <v>Cu-Al-Cr-Mg-Ni-Si</v>
      </c>
      <c r="D319" s="1">
        <v>2</v>
      </c>
      <c r="E319" s="1" t="s">
        <v>1344</v>
      </c>
      <c r="F319" s="1">
        <f t="shared" si="12"/>
        <v>92.27</v>
      </c>
      <c r="G319" s="1">
        <v>0.49</v>
      </c>
      <c r="H319" s="1">
        <v>0.11</v>
      </c>
      <c r="I319" s="1">
        <v>0.12</v>
      </c>
      <c r="J319" s="1">
        <v>5.98</v>
      </c>
      <c r="K319" s="1">
        <v>1.03</v>
      </c>
      <c r="L319" s="1">
        <v>0</v>
      </c>
      <c r="M319" s="1" t="s">
        <v>50</v>
      </c>
      <c r="N319" s="6">
        <f t="shared" si="13"/>
        <v>1</v>
      </c>
      <c r="O319" s="1">
        <v>969.85</v>
      </c>
      <c r="P319" s="1">
        <v>6</v>
      </c>
      <c r="Q319" s="1">
        <v>50</v>
      </c>
      <c r="R319" s="1">
        <v>549.85</v>
      </c>
      <c r="S319" s="1">
        <v>2</v>
      </c>
      <c r="T319" s="1">
        <v>233</v>
      </c>
      <c r="U319" s="1" t="s">
        <v>52</v>
      </c>
      <c r="V319" s="1" t="s">
        <v>52</v>
      </c>
      <c r="W319" s="1">
        <v>35</v>
      </c>
      <c r="X319" s="1" t="e">
        <f>IF(OR(T319="",W319=""),"",((T319-AVERAGE($T$2:$T$1139))/_xlfn.STDEV.S($T$2:$T$1139))-#REF!*((AVERAGE($W$2:$W$1139)-W319)/_xlfn.STDEV.S($W$2:$W$1139)))</f>
        <v>#REF!</v>
      </c>
      <c r="Y319" s="1">
        <f t="shared" si="14"/>
        <v>0.853183655252342</v>
      </c>
    </row>
    <row r="320" spans="1:25">
      <c r="A320" s="1">
        <v>605</v>
      </c>
      <c r="B320" s="1" t="s">
        <v>97</v>
      </c>
      <c r="C320" s="1" t="str">
        <f>_xlfn.XLOOKUP(A320,All!$A:$A,All!$C:$C,"")</f>
        <v>Cu-Al-Cr-Mg-Ni-Si</v>
      </c>
      <c r="D320" s="1">
        <v>2</v>
      </c>
      <c r="E320" s="1" t="s">
        <v>1344</v>
      </c>
      <c r="F320" s="1">
        <f t="shared" si="12"/>
        <v>92.27</v>
      </c>
      <c r="G320" s="1">
        <v>0.49</v>
      </c>
      <c r="H320" s="1">
        <v>0.11</v>
      </c>
      <c r="I320" s="1">
        <v>0.12</v>
      </c>
      <c r="J320" s="1">
        <v>5.98</v>
      </c>
      <c r="K320" s="1">
        <v>1.03</v>
      </c>
      <c r="L320" s="1">
        <v>0</v>
      </c>
      <c r="M320" s="1" t="s">
        <v>50</v>
      </c>
      <c r="N320" s="6">
        <f t="shared" si="13"/>
        <v>1</v>
      </c>
      <c r="O320" s="1">
        <v>969.85</v>
      </c>
      <c r="P320" s="1">
        <v>6</v>
      </c>
      <c r="Q320" s="1">
        <v>50</v>
      </c>
      <c r="R320" s="1">
        <v>599.85</v>
      </c>
      <c r="S320" s="1">
        <v>1</v>
      </c>
      <c r="T320" s="1">
        <v>234</v>
      </c>
      <c r="U320" s="1" t="s">
        <v>52</v>
      </c>
      <c r="V320" s="1" t="s">
        <v>52</v>
      </c>
      <c r="W320" s="1">
        <v>35</v>
      </c>
      <c r="X320" s="1" t="e">
        <f>IF(OR(T320="",W320=""),"",((T320-AVERAGE($T$2:$T$1139))/_xlfn.STDEV.S($T$2:$T$1139))-#REF!*((AVERAGE($W$2:$W$1139)-W320)/_xlfn.STDEV.S($W$2:$W$1139)))</f>
        <v>#REF!</v>
      </c>
      <c r="Y320" s="1">
        <f t="shared" si="14"/>
        <v>0.851500125444752</v>
      </c>
    </row>
    <row r="321" hidden="1" spans="1:25">
      <c r="A321" s="1">
        <v>1025</v>
      </c>
      <c r="B321" s="1" t="s">
        <v>99</v>
      </c>
      <c r="C321" s="1" t="str">
        <f>_xlfn.XLOOKUP(A321,All!$A:$A,All!$C:$C,"")</f>
        <v>Cu-Al-Cr-Mg-Ni-Si</v>
      </c>
      <c r="D321" s="1">
        <v>2</v>
      </c>
      <c r="E321" s="1" t="s">
        <v>1344</v>
      </c>
      <c r="F321" s="1">
        <f t="shared" si="12"/>
        <v>92.25</v>
      </c>
      <c r="G321" s="1">
        <v>0.5</v>
      </c>
      <c r="H321" s="1">
        <v>0.1</v>
      </c>
      <c r="I321" s="1">
        <v>0.15</v>
      </c>
      <c r="J321" s="1">
        <v>6</v>
      </c>
      <c r="K321" s="1">
        <v>1</v>
      </c>
      <c r="L321" s="1">
        <v>0</v>
      </c>
      <c r="M321" s="1" t="s">
        <v>54</v>
      </c>
      <c r="N321" s="6">
        <f t="shared" si="13"/>
        <v>0</v>
      </c>
      <c r="O321" s="1">
        <v>979.85</v>
      </c>
      <c r="P321" s="1">
        <v>4</v>
      </c>
      <c r="Q321" s="1">
        <v>0</v>
      </c>
      <c r="R321" s="1">
        <v>399.85</v>
      </c>
      <c r="S321" s="1">
        <v>2</v>
      </c>
      <c r="T321" s="1">
        <v>243</v>
      </c>
      <c r="U321" s="1" t="s">
        <v>52</v>
      </c>
      <c r="V321" s="1" t="s">
        <v>52</v>
      </c>
      <c r="W321" s="1">
        <v>35</v>
      </c>
      <c r="X321" s="1" t="e">
        <f>IF(OR(T321="",W321=""),"",((T321-AVERAGE($T$2:$T$1139))/_xlfn.STDEV.S($T$2:$T$1139))-#REF!*((AVERAGE($W$2:$W$1139)-W321)/_xlfn.STDEV.S($W$2:$W$1139)))</f>
        <v>#REF!</v>
      </c>
      <c r="Y321" s="1">
        <f t="shared" si="14"/>
        <v>0.836702062630733</v>
      </c>
    </row>
    <row r="322" hidden="1" spans="1:25">
      <c r="A322" s="1">
        <v>943</v>
      </c>
      <c r="B322" s="1" t="s">
        <v>99</v>
      </c>
      <c r="C322" s="1" t="str">
        <f>_xlfn.XLOOKUP(A322,All!$A:$A,All!$C:$C,"")</f>
        <v>Cu-Al-Cr-Mg-Ni-Si</v>
      </c>
      <c r="D322" s="1">
        <v>2</v>
      </c>
      <c r="E322" s="1" t="s">
        <v>1344</v>
      </c>
      <c r="F322" s="1">
        <f t="shared" ref="F322:F385" si="15">100-SUM(G322:L322)</f>
        <v>92.25</v>
      </c>
      <c r="G322" s="1">
        <v>0.5</v>
      </c>
      <c r="H322" s="1">
        <v>0.1</v>
      </c>
      <c r="I322" s="1">
        <v>0.15</v>
      </c>
      <c r="J322" s="1">
        <v>6</v>
      </c>
      <c r="K322" s="1">
        <v>1</v>
      </c>
      <c r="L322" s="1">
        <v>0</v>
      </c>
      <c r="M322" s="1" t="s">
        <v>55</v>
      </c>
      <c r="N322" s="6">
        <f t="shared" ref="N322:N385" si="16">IF(M322="Solution ==&gt; Quenching ==&gt; Deformation ==&gt; Aging ==&gt; Secondary TMP ==&gt; Secondary Aging",2,IF(M322="Solution ==&gt; Quenching ==&gt; Deformation ==&gt; Aging",1,IF(M322="Solution ==&gt; Quenching ==&gt; Aging",0,"")))</f>
        <v>2</v>
      </c>
      <c r="O322" s="1">
        <v>979.85</v>
      </c>
      <c r="P322" s="1">
        <v>4</v>
      </c>
      <c r="Q322" s="1">
        <v>50</v>
      </c>
      <c r="R322" s="1">
        <v>499.85</v>
      </c>
      <c r="S322" s="1">
        <v>0.75</v>
      </c>
      <c r="T322" s="1">
        <v>263</v>
      </c>
      <c r="U322" s="1" t="s">
        <v>52</v>
      </c>
      <c r="V322" s="1" t="s">
        <v>52</v>
      </c>
      <c r="W322" s="1">
        <v>35</v>
      </c>
      <c r="X322" s="1" t="e">
        <f>IF(OR(T322="",W322=""),"",((T322-AVERAGE($T$2:$T$1139))/_xlfn.STDEV.S($T$2:$T$1139))-#REF!*((AVERAGE($W$2:$W$1139)-W322)/_xlfn.STDEV.S($W$2:$W$1139)))</f>
        <v>#REF!</v>
      </c>
      <c r="Y322" s="1">
        <f t="shared" ref="Y322:Y385" si="17">SQRT((1-(T322-MIN($T$2:$T$1139))/(MAX($T$2:$T$1139)-MIN($T$2:$T$1139)))^2+(1-(W322-MIN($W$2:$W$1139))/(MAX($W$2:$W$1139)-MIN($W$2:$W$1139)))^2)</f>
        <v>0.806233218706077</v>
      </c>
    </row>
    <row r="323" hidden="1" spans="1:25">
      <c r="A323" s="1">
        <v>947</v>
      </c>
      <c r="B323" s="1" t="s">
        <v>99</v>
      </c>
      <c r="C323" s="1" t="str">
        <f>_xlfn.XLOOKUP(A323,All!$A:$A,All!$C:$C,"")</f>
        <v>Cu-Al-Cr-Mg-Ni-Si</v>
      </c>
      <c r="D323" s="1">
        <v>2</v>
      </c>
      <c r="E323" s="1" t="s">
        <v>1344</v>
      </c>
      <c r="F323" s="1">
        <f t="shared" si="15"/>
        <v>92.25</v>
      </c>
      <c r="G323" s="1">
        <v>0.5</v>
      </c>
      <c r="H323" s="1">
        <v>0.1</v>
      </c>
      <c r="I323" s="1">
        <v>0.15</v>
      </c>
      <c r="J323" s="1">
        <v>6</v>
      </c>
      <c r="K323" s="1">
        <v>1</v>
      </c>
      <c r="L323" s="1">
        <v>0</v>
      </c>
      <c r="M323" s="1" t="s">
        <v>55</v>
      </c>
      <c r="N323" s="6">
        <f t="shared" si="16"/>
        <v>2</v>
      </c>
      <c r="O323" s="1">
        <v>979.85</v>
      </c>
      <c r="P323" s="1">
        <v>4</v>
      </c>
      <c r="Q323" s="1">
        <v>50</v>
      </c>
      <c r="R323" s="1">
        <v>499.85</v>
      </c>
      <c r="S323" s="1">
        <v>0.75</v>
      </c>
      <c r="T323" s="1">
        <v>264</v>
      </c>
      <c r="U323" s="1" t="s">
        <v>52</v>
      </c>
      <c r="V323" s="1" t="s">
        <v>52</v>
      </c>
      <c r="W323" s="1">
        <v>35</v>
      </c>
      <c r="X323" s="1" t="e">
        <f>IF(OR(T323="",W323=""),"",((T323-AVERAGE($T$2:$T$1139))/_xlfn.STDEV.S($T$2:$T$1139))-#REF!*((AVERAGE($W$2:$W$1139)-W323)/_xlfn.STDEV.S($W$2:$W$1139)))</f>
        <v>#REF!</v>
      </c>
      <c r="Y323" s="1">
        <f t="shared" si="17"/>
        <v>0.804802264358862</v>
      </c>
    </row>
    <row r="324" hidden="1" spans="1:25">
      <c r="A324" s="1">
        <v>1126</v>
      </c>
      <c r="B324" s="1" t="s">
        <v>99</v>
      </c>
      <c r="C324" s="1" t="str">
        <f>_xlfn.XLOOKUP(A324,All!$A:$A,All!$C:$C,"")</f>
        <v>Cu-Al-Cr-Mg-Ni-Si</v>
      </c>
      <c r="D324" s="1">
        <v>2</v>
      </c>
      <c r="E324" s="1" t="s">
        <v>1344</v>
      </c>
      <c r="F324" s="1">
        <f t="shared" si="15"/>
        <v>92.25</v>
      </c>
      <c r="G324" s="1">
        <v>0.5</v>
      </c>
      <c r="H324" s="1">
        <v>0.1</v>
      </c>
      <c r="I324" s="1">
        <v>0.15</v>
      </c>
      <c r="J324" s="1">
        <v>6</v>
      </c>
      <c r="K324" s="1">
        <v>1</v>
      </c>
      <c r="L324" s="1">
        <v>0</v>
      </c>
      <c r="M324" s="1" t="s">
        <v>55</v>
      </c>
      <c r="N324" s="6">
        <f t="shared" si="16"/>
        <v>2</v>
      </c>
      <c r="O324" s="1">
        <v>979.85</v>
      </c>
      <c r="P324" s="1">
        <v>4</v>
      </c>
      <c r="Q324" s="1">
        <v>50</v>
      </c>
      <c r="R324" s="1">
        <v>449.85</v>
      </c>
      <c r="S324" s="1">
        <v>5</v>
      </c>
      <c r="T324" s="1">
        <v>271</v>
      </c>
      <c r="U324" s="1" t="s">
        <v>52</v>
      </c>
      <c r="V324" s="1" t="s">
        <v>52</v>
      </c>
      <c r="W324" s="1">
        <v>35</v>
      </c>
      <c r="X324" s="1" t="e">
        <f>IF(OR(T324="",W324=""),"",((T324-AVERAGE($T$2:$T$1139))/_xlfn.STDEV.S($T$2:$T$1139))-#REF!*((AVERAGE($W$2:$W$1139)-W324)/_xlfn.STDEV.S($W$2:$W$1139)))</f>
        <v>#REF!</v>
      </c>
      <c r="Y324" s="1">
        <f t="shared" si="17"/>
        <v>0.795044896217672</v>
      </c>
    </row>
    <row r="325" hidden="1" spans="1:25">
      <c r="A325" s="1">
        <v>916</v>
      </c>
      <c r="B325" s="1" t="s">
        <v>99</v>
      </c>
      <c r="C325" s="1" t="str">
        <f>_xlfn.XLOOKUP(A325,All!$A:$A,All!$C:$C,"")</f>
        <v>Cu-Al-Cr-Mg-Ni-Si</v>
      </c>
      <c r="D325" s="1">
        <v>2</v>
      </c>
      <c r="E325" s="1" t="s">
        <v>1344</v>
      </c>
      <c r="F325" s="1">
        <f t="shared" si="15"/>
        <v>92.25</v>
      </c>
      <c r="G325" s="1">
        <v>0.5</v>
      </c>
      <c r="H325" s="1">
        <v>0.1</v>
      </c>
      <c r="I325" s="1">
        <v>0.15</v>
      </c>
      <c r="J325" s="1">
        <v>6</v>
      </c>
      <c r="K325" s="1">
        <v>1</v>
      </c>
      <c r="L325" s="1">
        <v>0</v>
      </c>
      <c r="M325" s="1" t="s">
        <v>55</v>
      </c>
      <c r="N325" s="6">
        <f t="shared" si="16"/>
        <v>2</v>
      </c>
      <c r="O325" s="1">
        <v>979.85</v>
      </c>
      <c r="P325" s="1">
        <v>4</v>
      </c>
      <c r="Q325" s="1">
        <v>50</v>
      </c>
      <c r="R325" s="1">
        <v>499.85</v>
      </c>
      <c r="S325" s="1">
        <v>0.5</v>
      </c>
      <c r="T325" s="1">
        <v>272</v>
      </c>
      <c r="U325" s="1" t="s">
        <v>52</v>
      </c>
      <c r="V325" s="1" t="s">
        <v>52</v>
      </c>
      <c r="W325" s="1">
        <v>35</v>
      </c>
      <c r="X325" s="1" t="e">
        <f>IF(OR(T325="",W325=""),"",((T325-AVERAGE($T$2:$T$1139))/_xlfn.STDEV.S($T$2:$T$1139))-#REF!*((AVERAGE($W$2:$W$1139)-W325)/_xlfn.STDEV.S($W$2:$W$1139)))</f>
        <v>#REF!</v>
      </c>
      <c r="Y325" s="1">
        <f t="shared" si="17"/>
        <v>0.793688616630125</v>
      </c>
    </row>
    <row r="326" hidden="1" spans="1:25">
      <c r="A326" s="1">
        <v>731</v>
      </c>
      <c r="B326" s="1" t="s">
        <v>96</v>
      </c>
      <c r="C326" s="1" t="str">
        <f>_xlfn.XLOOKUP(A326,All!$A:$A,All!$C:$C,"")</f>
        <v>Cu-Al-Cr-Mg-Ni-Si</v>
      </c>
      <c r="D326" s="1">
        <v>2</v>
      </c>
      <c r="E326" s="1" t="s">
        <v>1344</v>
      </c>
      <c r="F326" s="1">
        <f t="shared" si="15"/>
        <v>92.25</v>
      </c>
      <c r="G326" s="1">
        <v>0.5</v>
      </c>
      <c r="H326" s="1">
        <v>0.1</v>
      </c>
      <c r="I326" s="1">
        <v>0.15</v>
      </c>
      <c r="J326" s="1">
        <v>6</v>
      </c>
      <c r="K326" s="1">
        <v>1</v>
      </c>
      <c r="L326" s="1">
        <v>0</v>
      </c>
      <c r="M326" s="1" t="s">
        <v>54</v>
      </c>
      <c r="N326" s="6">
        <f t="shared" si="16"/>
        <v>0</v>
      </c>
      <c r="O326" s="1">
        <v>969.85</v>
      </c>
      <c r="P326" s="1">
        <v>4</v>
      </c>
      <c r="Q326" s="1">
        <v>0</v>
      </c>
      <c r="R326" s="1">
        <v>499.85</v>
      </c>
      <c r="S326" s="1">
        <v>10</v>
      </c>
      <c r="T326" s="1">
        <v>279</v>
      </c>
      <c r="U326" s="1" t="s">
        <v>52</v>
      </c>
      <c r="V326" s="1" t="s">
        <v>52</v>
      </c>
      <c r="W326" s="1">
        <v>35</v>
      </c>
      <c r="X326" s="1" t="e">
        <f>IF(OR(T326="",W326=""),"",((T326-AVERAGE($T$2:$T$1139))/_xlfn.STDEV.S($T$2:$T$1139))-#REF!*((AVERAGE($W$2:$W$1139)-W326)/_xlfn.STDEV.S($W$2:$W$1139)))</f>
        <v>#REF!</v>
      </c>
      <c r="Y326" s="1">
        <f t="shared" si="17"/>
        <v>0.784464901837064</v>
      </c>
    </row>
    <row r="327" hidden="1" spans="1:25">
      <c r="A327" s="1">
        <v>880</v>
      </c>
      <c r="B327" s="1" t="s">
        <v>99</v>
      </c>
      <c r="C327" s="1" t="str">
        <f>_xlfn.XLOOKUP(A327,All!$A:$A,All!$C:$C,"")</f>
        <v>Cu-Al-Cr-Mg-Ni-Si</v>
      </c>
      <c r="D327" s="1">
        <v>2</v>
      </c>
      <c r="E327" s="1" t="s">
        <v>1344</v>
      </c>
      <c r="F327" s="1">
        <f t="shared" si="15"/>
        <v>92.25</v>
      </c>
      <c r="G327" s="1">
        <v>0.5</v>
      </c>
      <c r="H327" s="1">
        <v>0.1</v>
      </c>
      <c r="I327" s="1">
        <v>0.15</v>
      </c>
      <c r="J327" s="1">
        <v>6</v>
      </c>
      <c r="K327" s="1">
        <v>1</v>
      </c>
      <c r="L327" s="1">
        <v>0</v>
      </c>
      <c r="M327" s="1" t="s">
        <v>55</v>
      </c>
      <c r="N327" s="6">
        <f t="shared" si="16"/>
        <v>2</v>
      </c>
      <c r="O327" s="1">
        <v>979.85</v>
      </c>
      <c r="P327" s="1">
        <v>4</v>
      </c>
      <c r="Q327" s="1">
        <v>50</v>
      </c>
      <c r="R327" s="1">
        <v>499.85</v>
      </c>
      <c r="S327" s="1">
        <v>0.25</v>
      </c>
      <c r="T327" s="1">
        <v>280</v>
      </c>
      <c r="U327" s="1" t="s">
        <v>52</v>
      </c>
      <c r="V327" s="1" t="s">
        <v>52</v>
      </c>
      <c r="W327" s="1">
        <v>35</v>
      </c>
      <c r="X327" s="1" t="e">
        <f>IF(OR(T327="",W327=""),"",((T327-AVERAGE($T$2:$T$1139))/_xlfn.STDEV.S($T$2:$T$1139))-#REF!*((AVERAGE($W$2:$W$1139)-W327)/_xlfn.STDEV.S($W$2:$W$1139)))</f>
        <v>#REF!</v>
      </c>
      <c r="Y327" s="1">
        <f t="shared" si="17"/>
        <v>0.78318641891646</v>
      </c>
    </row>
    <row r="328" hidden="1" spans="1:25">
      <c r="A328" s="1">
        <v>709</v>
      </c>
      <c r="B328" s="1" t="s">
        <v>96</v>
      </c>
      <c r="C328" s="1" t="str">
        <f>_xlfn.XLOOKUP(A328,All!$A:$A,All!$C:$C,"")</f>
        <v>Cu-Al-Cr-Mg-Ni-Si</v>
      </c>
      <c r="D328" s="1">
        <v>2</v>
      </c>
      <c r="E328" s="1" t="s">
        <v>1344</v>
      </c>
      <c r="F328" s="1">
        <f t="shared" si="15"/>
        <v>92.25</v>
      </c>
      <c r="G328" s="1">
        <v>0.5</v>
      </c>
      <c r="H328" s="1">
        <v>0.1</v>
      </c>
      <c r="I328" s="1">
        <v>0.15</v>
      </c>
      <c r="J328" s="1">
        <v>6</v>
      </c>
      <c r="K328" s="1">
        <v>1</v>
      </c>
      <c r="L328" s="1">
        <v>0</v>
      </c>
      <c r="M328" s="1" t="s">
        <v>54</v>
      </c>
      <c r="N328" s="6">
        <f t="shared" si="16"/>
        <v>0</v>
      </c>
      <c r="O328" s="1">
        <v>969.85</v>
      </c>
      <c r="P328" s="1">
        <v>4</v>
      </c>
      <c r="Q328" s="1">
        <v>0</v>
      </c>
      <c r="R328" s="1">
        <v>499.85</v>
      </c>
      <c r="S328" s="1">
        <v>8</v>
      </c>
      <c r="T328" s="1">
        <v>285</v>
      </c>
      <c r="U328" s="1" t="s">
        <v>52</v>
      </c>
      <c r="V328" s="1" t="s">
        <v>52</v>
      </c>
      <c r="W328" s="1">
        <v>35</v>
      </c>
      <c r="X328" s="1" t="e">
        <f>IF(OR(T328="",W328=""),"",((T328-AVERAGE($T$2:$T$1139))/_xlfn.STDEV.S($T$2:$T$1139))-#REF!*((AVERAGE($W$2:$W$1139)-W328)/_xlfn.STDEV.S($W$2:$W$1139)))</f>
        <v>#REF!</v>
      </c>
      <c r="Y328" s="1">
        <f t="shared" si="17"/>
        <v>0.776944125046722</v>
      </c>
    </row>
    <row r="329" hidden="1" spans="1:25">
      <c r="A329" s="1">
        <v>788</v>
      </c>
      <c r="B329" s="1" t="s">
        <v>96</v>
      </c>
      <c r="C329" s="1" t="str">
        <f>_xlfn.XLOOKUP(A329,All!$A:$A,All!$C:$C,"")</f>
        <v>Cu-Al-Cr-Mg-Ni-Si</v>
      </c>
      <c r="D329" s="1">
        <v>2</v>
      </c>
      <c r="E329" s="1" t="s">
        <v>1344</v>
      </c>
      <c r="F329" s="1">
        <f t="shared" si="15"/>
        <v>92.25</v>
      </c>
      <c r="G329" s="1">
        <v>0.5</v>
      </c>
      <c r="H329" s="1">
        <v>0.1</v>
      </c>
      <c r="I329" s="1">
        <v>0.15</v>
      </c>
      <c r="J329" s="1">
        <v>6</v>
      </c>
      <c r="K329" s="1">
        <v>1</v>
      </c>
      <c r="L329" s="1">
        <v>0</v>
      </c>
      <c r="M329" s="1" t="s">
        <v>54</v>
      </c>
      <c r="N329" s="6">
        <f t="shared" si="16"/>
        <v>0</v>
      </c>
      <c r="O329" s="1">
        <v>969.85</v>
      </c>
      <c r="P329" s="1">
        <v>4</v>
      </c>
      <c r="Q329" s="1">
        <v>0</v>
      </c>
      <c r="R329" s="1">
        <v>449.85</v>
      </c>
      <c r="S329" s="1">
        <v>18</v>
      </c>
      <c r="T329" s="1">
        <v>287</v>
      </c>
      <c r="U329" s="1" t="s">
        <v>52</v>
      </c>
      <c r="V329" s="1" t="s">
        <v>52</v>
      </c>
      <c r="W329" s="1">
        <v>35</v>
      </c>
      <c r="X329" s="1" t="e">
        <f>IF(OR(T329="",W329=""),"",((T329-AVERAGE($T$2:$T$1139))/_xlfn.STDEV.S($T$2:$T$1139))-#REF!*((AVERAGE($W$2:$W$1139)-W329)/_xlfn.STDEV.S($W$2:$W$1139)))</f>
        <v>#REF!</v>
      </c>
      <c r="Y329" s="1">
        <f t="shared" si="17"/>
        <v>0.774518165430972</v>
      </c>
    </row>
    <row r="330" hidden="1" spans="1:25">
      <c r="A330" s="1">
        <v>795</v>
      </c>
      <c r="B330" s="1" t="s">
        <v>96</v>
      </c>
      <c r="C330" s="1" t="str">
        <f>_xlfn.XLOOKUP(A330,All!$A:$A,All!$C:$C,"")</f>
        <v>Cu-Al-Cr-Mg-Ni-Si</v>
      </c>
      <c r="D330" s="1">
        <v>2</v>
      </c>
      <c r="E330" s="1" t="s">
        <v>1344</v>
      </c>
      <c r="F330" s="1">
        <f t="shared" si="15"/>
        <v>92.25</v>
      </c>
      <c r="G330" s="1">
        <v>0.5</v>
      </c>
      <c r="H330" s="1">
        <v>0.1</v>
      </c>
      <c r="I330" s="1">
        <v>0.15</v>
      </c>
      <c r="J330" s="1">
        <v>6</v>
      </c>
      <c r="K330" s="1">
        <v>1</v>
      </c>
      <c r="L330" s="1">
        <v>0</v>
      </c>
      <c r="M330" s="1" t="s">
        <v>54</v>
      </c>
      <c r="N330" s="6">
        <f t="shared" si="16"/>
        <v>0</v>
      </c>
      <c r="O330" s="1">
        <v>969.85</v>
      </c>
      <c r="P330" s="1">
        <v>4</v>
      </c>
      <c r="Q330" s="1">
        <v>0</v>
      </c>
      <c r="R330" s="1">
        <v>449.85</v>
      </c>
      <c r="S330" s="1">
        <v>20</v>
      </c>
      <c r="T330" s="1">
        <v>287</v>
      </c>
      <c r="U330" s="1" t="s">
        <v>52</v>
      </c>
      <c r="V330" s="1" t="s">
        <v>52</v>
      </c>
      <c r="W330" s="1">
        <v>35</v>
      </c>
      <c r="X330" s="1" t="e">
        <f>IF(OR(T330="",W330=""),"",((T330-AVERAGE($T$2:$T$1139))/_xlfn.STDEV.S($T$2:$T$1139))-#REF!*((AVERAGE($W$2:$W$1139)-W330)/_xlfn.STDEV.S($W$2:$W$1139)))</f>
        <v>#REF!</v>
      </c>
      <c r="Y330" s="1">
        <f t="shared" si="17"/>
        <v>0.774518165430972</v>
      </c>
    </row>
    <row r="331" hidden="1" spans="1:25">
      <c r="A331" s="1">
        <v>770</v>
      </c>
      <c r="B331" s="1" t="s">
        <v>96</v>
      </c>
      <c r="C331" s="1" t="str">
        <f>_xlfn.XLOOKUP(A331,All!$A:$A,All!$C:$C,"")</f>
        <v>Cu-Al-Cr-Mg-Ni-Si</v>
      </c>
      <c r="D331" s="1">
        <v>2</v>
      </c>
      <c r="E331" s="1" t="s">
        <v>1344</v>
      </c>
      <c r="F331" s="1">
        <f t="shared" si="15"/>
        <v>92.25</v>
      </c>
      <c r="G331" s="1">
        <v>0.5</v>
      </c>
      <c r="H331" s="1">
        <v>0.1</v>
      </c>
      <c r="I331" s="1">
        <v>0.15</v>
      </c>
      <c r="J331" s="1">
        <v>6</v>
      </c>
      <c r="K331" s="1">
        <v>1</v>
      </c>
      <c r="L331" s="1">
        <v>0</v>
      </c>
      <c r="M331" s="1" t="s">
        <v>54</v>
      </c>
      <c r="N331" s="6">
        <f t="shared" si="16"/>
        <v>0</v>
      </c>
      <c r="O331" s="1">
        <v>969.85</v>
      </c>
      <c r="P331" s="1">
        <v>4</v>
      </c>
      <c r="Q331" s="1">
        <v>0</v>
      </c>
      <c r="R331" s="1">
        <v>449.85</v>
      </c>
      <c r="S331" s="1">
        <v>16</v>
      </c>
      <c r="T331" s="1">
        <v>288</v>
      </c>
      <c r="U331" s="1" t="s">
        <v>52</v>
      </c>
      <c r="V331" s="1" t="s">
        <v>52</v>
      </c>
      <c r="W331" s="1">
        <v>35</v>
      </c>
      <c r="X331" s="1" t="e">
        <f>IF(OR(T331="",W331=""),"",((T331-AVERAGE($T$2:$T$1139))/_xlfn.STDEV.S($T$2:$T$1139))-#REF!*((AVERAGE($W$2:$W$1139)-W331)/_xlfn.STDEV.S($W$2:$W$1139)))</f>
        <v>#REF!</v>
      </c>
      <c r="Y331" s="1">
        <f t="shared" si="17"/>
        <v>0.773320583288713</v>
      </c>
    </row>
    <row r="332" hidden="1" spans="1:25">
      <c r="A332" s="1">
        <v>692</v>
      </c>
      <c r="B332" s="1" t="s">
        <v>96</v>
      </c>
      <c r="C332" s="1" t="str">
        <f>_xlfn.XLOOKUP(A332,All!$A:$A,All!$C:$C,"")</f>
        <v>Cu-Al-Cr-Mg-Ni-Si</v>
      </c>
      <c r="D332" s="1">
        <v>2</v>
      </c>
      <c r="E332" s="1" t="s">
        <v>1344</v>
      </c>
      <c r="F332" s="1">
        <f t="shared" si="15"/>
        <v>92.25</v>
      </c>
      <c r="G332" s="1">
        <v>0.5</v>
      </c>
      <c r="H332" s="1">
        <v>0.1</v>
      </c>
      <c r="I332" s="1">
        <v>0.15</v>
      </c>
      <c r="J332" s="1">
        <v>6</v>
      </c>
      <c r="K332" s="1">
        <v>1</v>
      </c>
      <c r="L332" s="1">
        <v>0</v>
      </c>
      <c r="M332" s="1" t="s">
        <v>54</v>
      </c>
      <c r="N332" s="6">
        <f t="shared" si="16"/>
        <v>0</v>
      </c>
      <c r="O332" s="1">
        <v>969.85</v>
      </c>
      <c r="P332" s="1">
        <v>4</v>
      </c>
      <c r="Q332" s="1">
        <v>0</v>
      </c>
      <c r="R332" s="1">
        <v>499.85</v>
      </c>
      <c r="S332" s="1">
        <v>6</v>
      </c>
      <c r="T332" s="1">
        <v>290</v>
      </c>
      <c r="U332" s="1" t="s">
        <v>52</v>
      </c>
      <c r="V332" s="1" t="s">
        <v>52</v>
      </c>
      <c r="W332" s="1">
        <v>35</v>
      </c>
      <c r="X332" s="1" t="e">
        <f>IF(OR(T332="",W332=""),"",((T332-AVERAGE($T$2:$T$1139))/_xlfn.STDEV.S($T$2:$T$1139))-#REF!*((AVERAGE($W$2:$W$1139)-W332)/_xlfn.STDEV.S($W$2:$W$1139)))</f>
        <v>#REF!</v>
      </c>
      <c r="Y332" s="1">
        <f t="shared" si="17"/>
        <v>0.770956453518485</v>
      </c>
    </row>
    <row r="333" hidden="1" spans="1:25">
      <c r="A333" s="1">
        <v>882</v>
      </c>
      <c r="B333" s="1" t="s">
        <v>99</v>
      </c>
      <c r="C333" s="1" t="str">
        <f>_xlfn.XLOOKUP(A333,All!$A:$A,All!$C:$C,"")</f>
        <v>Cu-Al-Cr-Mg-Ni-Si</v>
      </c>
      <c r="D333" s="1">
        <v>2</v>
      </c>
      <c r="E333" s="1" t="s">
        <v>1344</v>
      </c>
      <c r="F333" s="1">
        <f t="shared" si="15"/>
        <v>92.25</v>
      </c>
      <c r="G333" s="1">
        <v>0.5</v>
      </c>
      <c r="H333" s="1">
        <v>0.1</v>
      </c>
      <c r="I333" s="1">
        <v>0.15</v>
      </c>
      <c r="J333" s="1">
        <v>6</v>
      </c>
      <c r="K333" s="1">
        <v>1</v>
      </c>
      <c r="L333" s="1">
        <v>0</v>
      </c>
      <c r="M333" s="1" t="s">
        <v>55</v>
      </c>
      <c r="N333" s="6">
        <f t="shared" si="16"/>
        <v>2</v>
      </c>
      <c r="O333" s="1">
        <v>979.85</v>
      </c>
      <c r="P333" s="1">
        <v>4</v>
      </c>
      <c r="Q333" s="1">
        <v>50</v>
      </c>
      <c r="R333" s="1">
        <v>399.85</v>
      </c>
      <c r="S333" s="1">
        <v>0.25</v>
      </c>
      <c r="T333" s="1">
        <v>290</v>
      </c>
      <c r="U333" s="1" t="s">
        <v>52</v>
      </c>
      <c r="V333" s="1" t="s">
        <v>52</v>
      </c>
      <c r="W333" s="1">
        <v>35</v>
      </c>
      <c r="X333" s="1" t="e">
        <f>IF(OR(T333="",W333=""),"",((T333-AVERAGE($T$2:$T$1139))/_xlfn.STDEV.S($T$2:$T$1139))-#REF!*((AVERAGE($W$2:$W$1139)-W333)/_xlfn.STDEV.S($W$2:$W$1139)))</f>
        <v>#REF!</v>
      </c>
      <c r="Y333" s="1">
        <f t="shared" si="17"/>
        <v>0.770956453518485</v>
      </c>
    </row>
    <row r="334" spans="1:25">
      <c r="A334" s="1">
        <v>814</v>
      </c>
      <c r="B334" s="1" t="s">
        <v>96</v>
      </c>
      <c r="C334" s="1" t="str">
        <f>_xlfn.XLOOKUP(A334,All!$A:$A,All!$C:$C,"")</f>
        <v>Cu-Al-Cr-Mg-Ni-Si</v>
      </c>
      <c r="D334" s="1">
        <v>2</v>
      </c>
      <c r="E334" s="1" t="s">
        <v>1344</v>
      </c>
      <c r="F334" s="1">
        <f t="shared" si="15"/>
        <v>92.25</v>
      </c>
      <c r="G334" s="1">
        <v>0.5</v>
      </c>
      <c r="H334" s="1">
        <v>0.1</v>
      </c>
      <c r="I334" s="1">
        <v>0.15</v>
      </c>
      <c r="J334" s="1">
        <v>6</v>
      </c>
      <c r="K334" s="1">
        <v>1</v>
      </c>
      <c r="L334" s="1">
        <v>0</v>
      </c>
      <c r="M334" s="1" t="s">
        <v>50</v>
      </c>
      <c r="N334" s="6">
        <f t="shared" si="16"/>
        <v>1</v>
      </c>
      <c r="O334" s="1">
        <v>969.85</v>
      </c>
      <c r="P334" s="1">
        <v>4</v>
      </c>
      <c r="Q334" s="1">
        <v>80</v>
      </c>
      <c r="R334" s="1">
        <v>449.85</v>
      </c>
      <c r="S334" s="1">
        <v>23</v>
      </c>
      <c r="T334" s="1">
        <v>293</v>
      </c>
      <c r="U334" s="1" t="s">
        <v>52</v>
      </c>
      <c r="V334" s="1" t="s">
        <v>52</v>
      </c>
      <c r="W334" s="1">
        <v>35</v>
      </c>
      <c r="X334" s="1" t="e">
        <f>IF(OR(T334="",W334=""),"",((T334-AVERAGE($T$2:$T$1139))/_xlfn.STDEV.S($T$2:$T$1139))-#REF!*((AVERAGE($W$2:$W$1139)-W334)/_xlfn.STDEV.S($W$2:$W$1139)))</f>
        <v>#REF!</v>
      </c>
      <c r="Y334" s="1">
        <f t="shared" si="17"/>
        <v>0.767488558989535</v>
      </c>
    </row>
    <row r="335" hidden="1" spans="1:25">
      <c r="A335" s="1">
        <v>915</v>
      </c>
      <c r="B335" s="1" t="s">
        <v>99</v>
      </c>
      <c r="C335" s="1" t="str">
        <f>_xlfn.XLOOKUP(A335,All!$A:$A,All!$C:$C,"")</f>
        <v>Cu-Al-Cr-Mg-Ni-Si</v>
      </c>
      <c r="D335" s="1">
        <v>2</v>
      </c>
      <c r="E335" s="1" t="s">
        <v>1344</v>
      </c>
      <c r="F335" s="1">
        <f t="shared" si="15"/>
        <v>92.25</v>
      </c>
      <c r="G335" s="1">
        <v>0.5</v>
      </c>
      <c r="H335" s="1">
        <v>0.1</v>
      </c>
      <c r="I335" s="1">
        <v>0.15</v>
      </c>
      <c r="J335" s="1">
        <v>6</v>
      </c>
      <c r="K335" s="1">
        <v>1</v>
      </c>
      <c r="L335" s="1">
        <v>0</v>
      </c>
      <c r="M335" s="1" t="s">
        <v>55</v>
      </c>
      <c r="N335" s="6">
        <f t="shared" si="16"/>
        <v>2</v>
      </c>
      <c r="O335" s="1">
        <v>979.85</v>
      </c>
      <c r="P335" s="1">
        <v>4</v>
      </c>
      <c r="Q335" s="1">
        <v>50</v>
      </c>
      <c r="R335" s="1">
        <v>449.85</v>
      </c>
      <c r="S335" s="1">
        <v>0.5</v>
      </c>
      <c r="T335" s="1">
        <v>297</v>
      </c>
      <c r="U335" s="1" t="s">
        <v>52</v>
      </c>
      <c r="V335" s="1" t="s">
        <v>52</v>
      </c>
      <c r="W335" s="1">
        <v>35</v>
      </c>
      <c r="X335" s="1" t="e">
        <f>IF(OR(T335="",W335=""),"",((T335-AVERAGE($T$2:$T$1139))/_xlfn.STDEV.S($T$2:$T$1139))-#REF!*((AVERAGE($W$2:$W$1139)-W335)/_xlfn.STDEV.S($W$2:$W$1139)))</f>
        <v>#REF!</v>
      </c>
      <c r="Y335" s="1">
        <f t="shared" si="17"/>
        <v>0.763012843752246</v>
      </c>
    </row>
    <row r="336" spans="1:25">
      <c r="A336" s="1">
        <v>798</v>
      </c>
      <c r="B336" s="1" t="s">
        <v>96</v>
      </c>
      <c r="C336" s="1" t="str">
        <f>_xlfn.XLOOKUP(A336,All!$A:$A,All!$C:$C,"")</f>
        <v>Cu-Al-Cr-Mg-Ni-Si</v>
      </c>
      <c r="D336" s="1">
        <v>2</v>
      </c>
      <c r="E336" s="1" t="s">
        <v>1344</v>
      </c>
      <c r="F336" s="1">
        <f t="shared" si="15"/>
        <v>92.25</v>
      </c>
      <c r="G336" s="1">
        <v>0.5</v>
      </c>
      <c r="H336" s="1">
        <v>0.1</v>
      </c>
      <c r="I336" s="1">
        <v>0.15</v>
      </c>
      <c r="J336" s="1">
        <v>6</v>
      </c>
      <c r="K336" s="1">
        <v>1</v>
      </c>
      <c r="L336" s="1">
        <v>0</v>
      </c>
      <c r="M336" s="1" t="s">
        <v>50</v>
      </c>
      <c r="N336" s="6">
        <f t="shared" si="16"/>
        <v>1</v>
      </c>
      <c r="O336" s="1">
        <v>969.85</v>
      </c>
      <c r="P336" s="1">
        <v>4</v>
      </c>
      <c r="Q336" s="1">
        <v>80</v>
      </c>
      <c r="R336" s="1">
        <v>449.85</v>
      </c>
      <c r="S336" s="1">
        <v>20</v>
      </c>
      <c r="T336" s="1">
        <v>298</v>
      </c>
      <c r="U336" s="1" t="s">
        <v>52</v>
      </c>
      <c r="V336" s="1" t="s">
        <v>52</v>
      </c>
      <c r="W336" s="1">
        <v>35</v>
      </c>
      <c r="X336" s="1" t="e">
        <f>IF(OR(T336="",W336=""),"",((T336-AVERAGE($T$2:$T$1139))/_xlfn.STDEV.S($T$2:$T$1139))-#REF!*((AVERAGE($W$2:$W$1139)-W336)/_xlfn.STDEV.S($W$2:$W$1139)))</f>
        <v>#REF!</v>
      </c>
      <c r="Y336" s="1">
        <f t="shared" si="17"/>
        <v>0.761920681521003</v>
      </c>
    </row>
    <row r="337" hidden="1" spans="1:25">
      <c r="A337" s="1">
        <v>879</v>
      </c>
      <c r="B337" s="1" t="s">
        <v>99</v>
      </c>
      <c r="C337" s="1" t="str">
        <f>_xlfn.XLOOKUP(A337,All!$A:$A,All!$C:$C,"")</f>
        <v>Cu-Al-Cr-Mg-Ni-Si</v>
      </c>
      <c r="D337" s="1">
        <v>2</v>
      </c>
      <c r="E337" s="1" t="s">
        <v>1344</v>
      </c>
      <c r="F337" s="1">
        <f t="shared" si="15"/>
        <v>92.25</v>
      </c>
      <c r="G337" s="1">
        <v>0.5</v>
      </c>
      <c r="H337" s="1">
        <v>0.1</v>
      </c>
      <c r="I337" s="1">
        <v>0.15</v>
      </c>
      <c r="J337" s="1">
        <v>6</v>
      </c>
      <c r="K337" s="1">
        <v>1</v>
      </c>
      <c r="L337" s="1">
        <v>0</v>
      </c>
      <c r="M337" s="1" t="s">
        <v>55</v>
      </c>
      <c r="N337" s="6">
        <f t="shared" si="16"/>
        <v>2</v>
      </c>
      <c r="O337" s="1">
        <v>979.85</v>
      </c>
      <c r="P337" s="1">
        <v>4</v>
      </c>
      <c r="Q337" s="1">
        <v>50</v>
      </c>
      <c r="R337" s="1">
        <v>449.85</v>
      </c>
      <c r="S337" s="1">
        <v>0.25</v>
      </c>
      <c r="T337" s="1">
        <v>305</v>
      </c>
      <c r="U337" s="1" t="s">
        <v>52</v>
      </c>
      <c r="V337" s="1" t="s">
        <v>52</v>
      </c>
      <c r="W337" s="1">
        <v>35</v>
      </c>
      <c r="X337" s="1" t="e">
        <f>IF(OR(T337="",W337=""),"",((T337-AVERAGE($T$2:$T$1139))/_xlfn.STDEV.S($T$2:$T$1139))-#REF!*((AVERAGE($W$2:$W$1139)-W337)/_xlfn.STDEV.S($W$2:$W$1139)))</f>
        <v>#REF!</v>
      </c>
      <c r="Y337" s="1">
        <f t="shared" si="17"/>
        <v>0.754580500145541</v>
      </c>
    </row>
    <row r="338" spans="1:25">
      <c r="A338" s="1">
        <v>784</v>
      </c>
      <c r="B338" s="1" t="s">
        <v>96</v>
      </c>
      <c r="C338" s="1" t="str">
        <f>_xlfn.XLOOKUP(A338,All!$A:$A,All!$C:$C,"")</f>
        <v>Cu-Al-Cr-Mg-Ni-Si</v>
      </c>
      <c r="D338" s="1">
        <v>2</v>
      </c>
      <c r="E338" s="1" t="s">
        <v>1344</v>
      </c>
      <c r="F338" s="1">
        <f t="shared" si="15"/>
        <v>92.25</v>
      </c>
      <c r="G338" s="1">
        <v>0.5</v>
      </c>
      <c r="H338" s="1">
        <v>0.1</v>
      </c>
      <c r="I338" s="1">
        <v>0.15</v>
      </c>
      <c r="J338" s="1">
        <v>6</v>
      </c>
      <c r="K338" s="1">
        <v>1</v>
      </c>
      <c r="L338" s="1">
        <v>0</v>
      </c>
      <c r="M338" s="1" t="s">
        <v>50</v>
      </c>
      <c r="N338" s="6">
        <f t="shared" si="16"/>
        <v>1</v>
      </c>
      <c r="O338" s="1">
        <v>969.85</v>
      </c>
      <c r="P338" s="1">
        <v>4</v>
      </c>
      <c r="Q338" s="1">
        <v>80</v>
      </c>
      <c r="R338" s="1">
        <v>449.85</v>
      </c>
      <c r="S338" s="1">
        <v>17</v>
      </c>
      <c r="T338" s="1">
        <v>306</v>
      </c>
      <c r="U338" s="1" t="s">
        <v>52</v>
      </c>
      <c r="V338" s="1" t="s">
        <v>52</v>
      </c>
      <c r="W338" s="1">
        <v>35</v>
      </c>
      <c r="X338" s="1" t="e">
        <f>IF(OR(T338="",W338=""),"",((T338-AVERAGE($T$2:$T$1139))/_xlfn.STDEV.S($T$2:$T$1139))-#REF!*((AVERAGE($W$2:$W$1139)-W338)/_xlfn.STDEV.S($W$2:$W$1139)))</f>
        <v>#REF!</v>
      </c>
      <c r="Y338" s="1">
        <f t="shared" si="17"/>
        <v>0.753576013281286</v>
      </c>
    </row>
    <row r="339" hidden="1" spans="1:25">
      <c r="A339" s="1">
        <v>1044</v>
      </c>
      <c r="B339" s="1" t="s">
        <v>99</v>
      </c>
      <c r="C339" s="1" t="str">
        <f>_xlfn.XLOOKUP(A339,All!$A:$A,All!$C:$C,"")</f>
        <v>Cu-Al-Cr-Mg-Ni-Si</v>
      </c>
      <c r="D339" s="1">
        <v>2</v>
      </c>
      <c r="E339" s="1" t="s">
        <v>1344</v>
      </c>
      <c r="F339" s="1">
        <f t="shared" si="15"/>
        <v>92.25</v>
      </c>
      <c r="G339" s="1">
        <v>0.5</v>
      </c>
      <c r="H339" s="1">
        <v>0.1</v>
      </c>
      <c r="I339" s="1">
        <v>0.15</v>
      </c>
      <c r="J339" s="1">
        <v>6</v>
      </c>
      <c r="K339" s="1">
        <v>1</v>
      </c>
      <c r="L339" s="1">
        <v>0</v>
      </c>
      <c r="M339" s="1" t="s">
        <v>55</v>
      </c>
      <c r="N339" s="6">
        <f t="shared" si="16"/>
        <v>2</v>
      </c>
      <c r="O339" s="1">
        <v>979.85</v>
      </c>
      <c r="P339" s="1">
        <v>4</v>
      </c>
      <c r="Q339" s="1">
        <v>50</v>
      </c>
      <c r="R339" s="1">
        <v>399.85</v>
      </c>
      <c r="S339" s="1">
        <v>2</v>
      </c>
      <c r="T339" s="1">
        <v>306</v>
      </c>
      <c r="U339" s="1" t="s">
        <v>52</v>
      </c>
      <c r="V339" s="1" t="s">
        <v>52</v>
      </c>
      <c r="W339" s="1">
        <v>35</v>
      </c>
      <c r="X339" s="1" t="e">
        <f>IF(OR(T339="",W339=""),"",((T339-AVERAGE($T$2:$T$1139))/_xlfn.STDEV.S($T$2:$T$1139))-#REF!*((AVERAGE($W$2:$W$1139)-W339)/_xlfn.STDEV.S($W$2:$W$1139)))</f>
        <v>#REF!</v>
      </c>
      <c r="Y339" s="1">
        <f t="shared" si="17"/>
        <v>0.753576013281286</v>
      </c>
    </row>
    <row r="340" hidden="1" spans="1:25">
      <c r="A340" s="1">
        <v>1008</v>
      </c>
      <c r="B340" s="1" t="s">
        <v>99</v>
      </c>
      <c r="C340" s="1" t="str">
        <f>_xlfn.XLOOKUP(A340,All!$A:$A,All!$C:$C,"")</f>
        <v>Cu-Al-Cr-Mg-Ni-Si</v>
      </c>
      <c r="D340" s="1">
        <v>2</v>
      </c>
      <c r="E340" s="1" t="s">
        <v>1344</v>
      </c>
      <c r="F340" s="1">
        <f t="shared" si="15"/>
        <v>92.25</v>
      </c>
      <c r="G340" s="1">
        <v>0.5</v>
      </c>
      <c r="H340" s="1">
        <v>0.1</v>
      </c>
      <c r="I340" s="1">
        <v>0.15</v>
      </c>
      <c r="J340" s="1">
        <v>6</v>
      </c>
      <c r="K340" s="1">
        <v>1</v>
      </c>
      <c r="L340" s="1">
        <v>0</v>
      </c>
      <c r="M340" s="1" t="s">
        <v>55</v>
      </c>
      <c r="N340" s="6">
        <f t="shared" si="16"/>
        <v>2</v>
      </c>
      <c r="O340" s="1">
        <v>979.85</v>
      </c>
      <c r="P340" s="1">
        <v>4</v>
      </c>
      <c r="Q340" s="1">
        <v>50</v>
      </c>
      <c r="R340" s="1">
        <v>399.85</v>
      </c>
      <c r="S340" s="1">
        <v>1.5</v>
      </c>
      <c r="T340" s="1">
        <v>312</v>
      </c>
      <c r="U340" s="1" t="s">
        <v>52</v>
      </c>
      <c r="V340" s="1" t="s">
        <v>52</v>
      </c>
      <c r="W340" s="1">
        <v>35</v>
      </c>
      <c r="X340" s="1" t="e">
        <f>IF(OR(T340="",W340=""),"",((T340-AVERAGE($T$2:$T$1139))/_xlfn.STDEV.S($T$2:$T$1139))-#REF!*((AVERAGE($W$2:$W$1139)-W340)/_xlfn.STDEV.S($W$2:$W$1139)))</f>
        <v>#REF!</v>
      </c>
      <c r="Y340" s="1">
        <f t="shared" si="17"/>
        <v>0.747785039139969</v>
      </c>
    </row>
    <row r="341" spans="1:25">
      <c r="A341" s="1">
        <v>765</v>
      </c>
      <c r="B341" s="1" t="s">
        <v>96</v>
      </c>
      <c r="C341" s="1" t="str">
        <f>_xlfn.XLOOKUP(A341,All!$A:$A,All!$C:$C,"")</f>
        <v>Cu-Al-Cr-Mg-Ni-Si</v>
      </c>
      <c r="D341" s="1">
        <v>2</v>
      </c>
      <c r="E341" s="1" t="s">
        <v>1344</v>
      </c>
      <c r="F341" s="1">
        <f t="shared" si="15"/>
        <v>92.25</v>
      </c>
      <c r="G341" s="1">
        <v>0.5</v>
      </c>
      <c r="H341" s="1">
        <v>0.1</v>
      </c>
      <c r="I341" s="1">
        <v>0.15</v>
      </c>
      <c r="J341" s="1">
        <v>6</v>
      </c>
      <c r="K341" s="1">
        <v>1</v>
      </c>
      <c r="L341" s="1">
        <v>0</v>
      </c>
      <c r="M341" s="1" t="s">
        <v>50</v>
      </c>
      <c r="N341" s="6">
        <f t="shared" si="16"/>
        <v>1</v>
      </c>
      <c r="O341" s="1">
        <v>969.85</v>
      </c>
      <c r="P341" s="1">
        <v>4</v>
      </c>
      <c r="Q341" s="1">
        <v>80</v>
      </c>
      <c r="R341" s="1">
        <v>449.85</v>
      </c>
      <c r="S341" s="1">
        <v>15</v>
      </c>
      <c r="T341" s="1">
        <v>313</v>
      </c>
      <c r="U341" s="1" t="s">
        <v>52</v>
      </c>
      <c r="V341" s="1" t="s">
        <v>52</v>
      </c>
      <c r="W341" s="1">
        <v>35</v>
      </c>
      <c r="X341" s="1" t="e">
        <f>IF(OR(T341="",W341=""),"",((T341-AVERAGE($T$2:$T$1139))/_xlfn.STDEV.S($T$2:$T$1139))-#REF!*((AVERAGE($W$2:$W$1139)-W341)/_xlfn.STDEV.S($W$2:$W$1139)))</f>
        <v>#REF!</v>
      </c>
      <c r="Y341" s="1">
        <f t="shared" si="17"/>
        <v>0.746859607841232</v>
      </c>
    </row>
    <row r="342" spans="1:25">
      <c r="A342" s="1">
        <v>713</v>
      </c>
      <c r="B342" s="1" t="s">
        <v>97</v>
      </c>
      <c r="C342" s="1" t="str">
        <f>_xlfn.XLOOKUP(A342,All!$A:$A,All!$C:$C,"")</f>
        <v>Cu-Al-Cr-Mg-Ni-Si</v>
      </c>
      <c r="D342" s="1">
        <v>2</v>
      </c>
      <c r="E342" s="1" t="s">
        <v>1344</v>
      </c>
      <c r="F342" s="1">
        <f t="shared" si="15"/>
        <v>92.27</v>
      </c>
      <c r="G342" s="1">
        <v>0.49</v>
      </c>
      <c r="H342" s="1">
        <v>0.11</v>
      </c>
      <c r="I342" s="1">
        <v>0.12</v>
      </c>
      <c r="J342" s="1">
        <v>5.98</v>
      </c>
      <c r="K342" s="1">
        <v>1.03</v>
      </c>
      <c r="L342" s="1">
        <v>0</v>
      </c>
      <c r="M342" s="1" t="s">
        <v>50</v>
      </c>
      <c r="N342" s="6">
        <f t="shared" si="16"/>
        <v>1</v>
      </c>
      <c r="O342" s="1">
        <v>969.85</v>
      </c>
      <c r="P342" s="1">
        <v>6</v>
      </c>
      <c r="Q342" s="1">
        <v>50</v>
      </c>
      <c r="R342" s="1">
        <v>449.85</v>
      </c>
      <c r="S342" s="1">
        <v>8</v>
      </c>
      <c r="T342" s="1">
        <v>351</v>
      </c>
      <c r="U342" s="1" t="s">
        <v>52</v>
      </c>
      <c r="V342" s="1" t="s">
        <v>52</v>
      </c>
      <c r="W342" s="1">
        <v>35</v>
      </c>
      <c r="X342" s="1" t="e">
        <f>IF(OR(T342="",W342=""),"",((T342-AVERAGE($T$2:$T$1139))/_xlfn.STDEV.S($T$2:$T$1139))-#REF!*((AVERAGE($W$2:$W$1139)-W342)/_xlfn.STDEV.S($W$2:$W$1139)))</f>
        <v>#REF!</v>
      </c>
      <c r="Y342" s="1">
        <f t="shared" si="17"/>
        <v>0.720543434596451</v>
      </c>
    </row>
    <row r="343" hidden="1" spans="1:25">
      <c r="A343" s="1">
        <v>940</v>
      </c>
      <c r="B343" s="1" t="s">
        <v>99</v>
      </c>
      <c r="C343" s="1" t="str">
        <f>_xlfn.XLOOKUP(A343,All!$A:$A,All!$C:$C,"")</f>
        <v>Cu-Al-Cr-Mg-Ni-Si</v>
      </c>
      <c r="D343" s="1">
        <v>2</v>
      </c>
      <c r="E343" s="1" t="s">
        <v>1344</v>
      </c>
      <c r="F343" s="1">
        <f t="shared" si="15"/>
        <v>92.25</v>
      </c>
      <c r="G343" s="1">
        <v>0.5</v>
      </c>
      <c r="H343" s="1">
        <v>0.1</v>
      </c>
      <c r="I343" s="1">
        <v>0.15</v>
      </c>
      <c r="J343" s="1">
        <v>6</v>
      </c>
      <c r="K343" s="1">
        <v>1</v>
      </c>
      <c r="L343" s="1">
        <v>0</v>
      </c>
      <c r="M343" s="1" t="s">
        <v>55</v>
      </c>
      <c r="N343" s="6">
        <f t="shared" si="16"/>
        <v>2</v>
      </c>
      <c r="O343" s="1">
        <v>979.85</v>
      </c>
      <c r="P343" s="1">
        <v>4</v>
      </c>
      <c r="Q343" s="1">
        <v>50</v>
      </c>
      <c r="R343" s="1">
        <v>549.85</v>
      </c>
      <c r="S343" s="1">
        <v>0.75</v>
      </c>
      <c r="T343" s="1">
        <v>212</v>
      </c>
      <c r="U343" s="1" t="s">
        <v>52</v>
      </c>
      <c r="V343" s="1" t="s">
        <v>52</v>
      </c>
      <c r="W343" s="1">
        <v>34</v>
      </c>
      <c r="X343" s="1" t="e">
        <f>IF(OR(T343="",W343=""),"",((T343-AVERAGE($T$2:$T$1139))/_xlfn.STDEV.S($T$2:$T$1139))-#REF!*((AVERAGE($W$2:$W$1139)-W343)/_xlfn.STDEV.S($W$2:$W$1139)))</f>
        <v>#REF!</v>
      </c>
      <c r="Y343" s="1">
        <f t="shared" si="17"/>
        <v>0.900280998471653</v>
      </c>
    </row>
    <row r="344" hidden="1" spans="1:25">
      <c r="A344" s="1">
        <v>881</v>
      </c>
      <c r="B344" s="1" t="s">
        <v>99</v>
      </c>
      <c r="C344" s="1" t="str">
        <f>_xlfn.XLOOKUP(A344,All!$A:$A,All!$C:$C,"")</f>
        <v>Cu-Al-Cr-Mg-Ni-Si</v>
      </c>
      <c r="D344" s="1">
        <v>2</v>
      </c>
      <c r="E344" s="1" t="s">
        <v>1344</v>
      </c>
      <c r="F344" s="1">
        <f t="shared" si="15"/>
        <v>92.25</v>
      </c>
      <c r="G344" s="1">
        <v>0.5</v>
      </c>
      <c r="H344" s="1">
        <v>0.1</v>
      </c>
      <c r="I344" s="1">
        <v>0.15</v>
      </c>
      <c r="J344" s="1">
        <v>6</v>
      </c>
      <c r="K344" s="1">
        <v>1</v>
      </c>
      <c r="L344" s="1">
        <v>0</v>
      </c>
      <c r="M344" s="1" t="s">
        <v>55</v>
      </c>
      <c r="N344" s="6">
        <f t="shared" si="16"/>
        <v>2</v>
      </c>
      <c r="O344" s="1">
        <v>979.85</v>
      </c>
      <c r="P344" s="1">
        <v>4</v>
      </c>
      <c r="Q344" s="1">
        <v>50</v>
      </c>
      <c r="R344" s="1">
        <v>549.85</v>
      </c>
      <c r="S344" s="1">
        <v>0.25</v>
      </c>
      <c r="T344" s="1">
        <v>223</v>
      </c>
      <c r="U344" s="1" t="s">
        <v>52</v>
      </c>
      <c r="V344" s="1" t="s">
        <v>52</v>
      </c>
      <c r="W344" s="1">
        <v>34</v>
      </c>
      <c r="X344" s="1" t="e">
        <f>IF(OR(T344="",W344=""),"",((T344-AVERAGE($T$2:$T$1139))/_xlfn.STDEV.S($T$2:$T$1139))-#REF!*((AVERAGE($W$2:$W$1139)-W344)/_xlfn.STDEV.S($W$2:$W$1139)))</f>
        <v>#REF!</v>
      </c>
      <c r="Y344" s="1">
        <f t="shared" si="17"/>
        <v>0.880695747690427</v>
      </c>
    </row>
    <row r="345" hidden="1" spans="1:25">
      <c r="A345" s="1">
        <v>1073</v>
      </c>
      <c r="B345" s="1" t="s">
        <v>99</v>
      </c>
      <c r="C345" s="1" t="str">
        <f>_xlfn.XLOOKUP(A345,All!$A:$A,All!$C:$C,"")</f>
        <v>Cu-Al-Cr-Mg-Ni-Si</v>
      </c>
      <c r="D345" s="1">
        <v>2</v>
      </c>
      <c r="E345" s="1" t="s">
        <v>1344</v>
      </c>
      <c r="F345" s="1">
        <f t="shared" si="15"/>
        <v>92.25</v>
      </c>
      <c r="G345" s="1">
        <v>0.5</v>
      </c>
      <c r="H345" s="1">
        <v>0.1</v>
      </c>
      <c r="I345" s="1">
        <v>0.15</v>
      </c>
      <c r="J345" s="1">
        <v>6</v>
      </c>
      <c r="K345" s="1">
        <v>1</v>
      </c>
      <c r="L345" s="1">
        <v>0</v>
      </c>
      <c r="M345" s="1" t="s">
        <v>55</v>
      </c>
      <c r="N345" s="6">
        <f t="shared" si="16"/>
        <v>2</v>
      </c>
      <c r="O345" s="1">
        <v>979.85</v>
      </c>
      <c r="P345" s="1">
        <v>4</v>
      </c>
      <c r="Q345" s="1">
        <v>50</v>
      </c>
      <c r="R345" s="1">
        <v>499.85</v>
      </c>
      <c r="S345" s="1">
        <v>3</v>
      </c>
      <c r="T345" s="1">
        <v>231</v>
      </c>
      <c r="U345" s="1" t="s">
        <v>52</v>
      </c>
      <c r="V345" s="1" t="s">
        <v>52</v>
      </c>
      <c r="W345" s="1">
        <v>34</v>
      </c>
      <c r="X345" s="1" t="e">
        <f>IF(OR(T345="",W345=""),"",((T345-AVERAGE($T$2:$T$1139))/_xlfn.STDEV.S($T$2:$T$1139))-#REF!*((AVERAGE($W$2:$W$1139)-W345)/_xlfn.STDEV.S($W$2:$W$1139)))</f>
        <v>#REF!</v>
      </c>
      <c r="Y345" s="1">
        <f t="shared" si="17"/>
        <v>0.866999035914871</v>
      </c>
    </row>
    <row r="346" spans="1:25">
      <c r="A346" s="1">
        <v>619</v>
      </c>
      <c r="B346" s="1" t="s">
        <v>97</v>
      </c>
      <c r="C346" s="1" t="str">
        <f>_xlfn.XLOOKUP(A346,All!$A:$A,All!$C:$C,"")</f>
        <v>Cu-Al-Cr-Mg-Ni-Si</v>
      </c>
      <c r="D346" s="1">
        <v>2</v>
      </c>
      <c r="E346" s="1" t="s">
        <v>1344</v>
      </c>
      <c r="F346" s="1">
        <f t="shared" si="15"/>
        <v>92.27</v>
      </c>
      <c r="G346" s="1">
        <v>0.49</v>
      </c>
      <c r="H346" s="1">
        <v>0.11</v>
      </c>
      <c r="I346" s="1">
        <v>0.12</v>
      </c>
      <c r="J346" s="1">
        <v>5.98</v>
      </c>
      <c r="K346" s="1">
        <v>1.03</v>
      </c>
      <c r="L346" s="1">
        <v>0</v>
      </c>
      <c r="M346" s="1" t="s">
        <v>50</v>
      </c>
      <c r="N346" s="6">
        <f t="shared" si="16"/>
        <v>1</v>
      </c>
      <c r="O346" s="1">
        <v>969.85</v>
      </c>
      <c r="P346" s="1">
        <v>6</v>
      </c>
      <c r="Q346" s="1">
        <v>50</v>
      </c>
      <c r="R346" s="1">
        <v>549.85</v>
      </c>
      <c r="S346" s="1">
        <v>1.5</v>
      </c>
      <c r="T346" s="1">
        <v>238</v>
      </c>
      <c r="U346" s="1" t="s">
        <v>52</v>
      </c>
      <c r="V346" s="1" t="s">
        <v>52</v>
      </c>
      <c r="W346" s="1">
        <v>34</v>
      </c>
      <c r="X346" s="1" t="e">
        <f>IF(OR(T346="",W346=""),"",((T346-AVERAGE($T$2:$T$1139))/_xlfn.STDEV.S($T$2:$T$1139))-#REF!*((AVERAGE($W$2:$W$1139)-W346)/_xlfn.STDEV.S($W$2:$W$1139)))</f>
        <v>#REF!</v>
      </c>
      <c r="Y346" s="1">
        <f t="shared" si="17"/>
        <v>0.855412098959476</v>
      </c>
    </row>
    <row r="347" hidden="1" spans="1:25">
      <c r="A347" s="1">
        <v>846</v>
      </c>
      <c r="B347" s="1" t="s">
        <v>99</v>
      </c>
      <c r="C347" s="1" t="str">
        <f>_xlfn.XLOOKUP(A347,All!$A:$A,All!$C:$C,"")</f>
        <v>Cu-Al-Cr-Mg-Ni-Si</v>
      </c>
      <c r="D347" s="1">
        <v>2</v>
      </c>
      <c r="E347" s="1" t="s">
        <v>1344</v>
      </c>
      <c r="F347" s="1">
        <f t="shared" si="15"/>
        <v>92.25</v>
      </c>
      <c r="G347" s="1">
        <v>0.5</v>
      </c>
      <c r="H347" s="1">
        <v>0.1</v>
      </c>
      <c r="I347" s="1">
        <v>0.15</v>
      </c>
      <c r="J347" s="1">
        <v>6</v>
      </c>
      <c r="K347" s="1">
        <v>1</v>
      </c>
      <c r="L347" s="1">
        <v>0</v>
      </c>
      <c r="M347" s="1" t="s">
        <v>55</v>
      </c>
      <c r="N347" s="6">
        <f t="shared" si="16"/>
        <v>2</v>
      </c>
      <c r="O347" s="1">
        <v>979.85</v>
      </c>
      <c r="P347" s="1">
        <v>4</v>
      </c>
      <c r="Q347" s="1">
        <v>50</v>
      </c>
      <c r="R347" s="1">
        <v>549.85</v>
      </c>
      <c r="S347" s="1">
        <v>0.083</v>
      </c>
      <c r="T347" s="1">
        <v>254</v>
      </c>
      <c r="U347" s="1" t="s">
        <v>52</v>
      </c>
      <c r="V347" s="1" t="s">
        <v>52</v>
      </c>
      <c r="W347" s="1">
        <v>34</v>
      </c>
      <c r="X347" s="1" t="e">
        <f>IF(OR(T347="",W347=""),"",((T347-AVERAGE($T$2:$T$1139))/_xlfn.STDEV.S($T$2:$T$1139))-#REF!*((AVERAGE($W$2:$W$1139)-W347)/_xlfn.STDEV.S($W$2:$W$1139)))</f>
        <v>#REF!</v>
      </c>
      <c r="Y347" s="1">
        <f t="shared" si="17"/>
        <v>0.830406809094925</v>
      </c>
    </row>
    <row r="348" hidden="1" spans="1:25">
      <c r="A348" s="1">
        <v>920</v>
      </c>
      <c r="B348" s="1" t="s">
        <v>99</v>
      </c>
      <c r="C348" s="1" t="str">
        <f>_xlfn.XLOOKUP(A348,All!$A:$A,All!$C:$C,"")</f>
        <v>Cu-Al-Cr-Mg-Ni-Si</v>
      </c>
      <c r="D348" s="1">
        <v>2</v>
      </c>
      <c r="E348" s="1" t="s">
        <v>1344</v>
      </c>
      <c r="F348" s="1">
        <f t="shared" si="15"/>
        <v>92.25</v>
      </c>
      <c r="G348" s="1">
        <v>0.5</v>
      </c>
      <c r="H348" s="1">
        <v>0.1</v>
      </c>
      <c r="I348" s="1">
        <v>0.15</v>
      </c>
      <c r="J348" s="1">
        <v>6</v>
      </c>
      <c r="K348" s="1">
        <v>1</v>
      </c>
      <c r="L348" s="1">
        <v>0</v>
      </c>
      <c r="M348" s="1" t="s">
        <v>55</v>
      </c>
      <c r="N348" s="6">
        <f t="shared" si="16"/>
        <v>2</v>
      </c>
      <c r="O348" s="1">
        <v>979.85</v>
      </c>
      <c r="P348" s="1">
        <v>4</v>
      </c>
      <c r="Q348" s="1">
        <v>50</v>
      </c>
      <c r="R348" s="1">
        <v>499.85</v>
      </c>
      <c r="S348" s="1">
        <v>0.5</v>
      </c>
      <c r="T348" s="1">
        <v>275</v>
      </c>
      <c r="U348" s="1" t="s">
        <v>52</v>
      </c>
      <c r="V348" s="1" t="s">
        <v>52</v>
      </c>
      <c r="W348" s="1">
        <v>34</v>
      </c>
      <c r="X348" s="1" t="e">
        <f>IF(OR(T348="",W348=""),"",((T348-AVERAGE($T$2:$T$1139))/_xlfn.STDEV.S($T$2:$T$1139))-#REF!*((AVERAGE($W$2:$W$1139)-W348)/_xlfn.STDEV.S($W$2:$W$1139)))</f>
        <v>#REF!</v>
      </c>
      <c r="Y348" s="1">
        <f t="shared" si="17"/>
        <v>0.800973771863673</v>
      </c>
    </row>
    <row r="349" hidden="1" spans="1:25">
      <c r="A349" s="1">
        <v>1099</v>
      </c>
      <c r="B349" s="1" t="s">
        <v>99</v>
      </c>
      <c r="C349" s="1" t="str">
        <f>_xlfn.XLOOKUP(A349,All!$A:$A,All!$C:$C,"")</f>
        <v>Cu-Al-Cr-Mg-Ni-Si</v>
      </c>
      <c r="D349" s="1">
        <v>2</v>
      </c>
      <c r="E349" s="1" t="s">
        <v>1344</v>
      </c>
      <c r="F349" s="1">
        <f t="shared" si="15"/>
        <v>92.25</v>
      </c>
      <c r="G349" s="1">
        <v>0.5</v>
      </c>
      <c r="H349" s="1">
        <v>0.1</v>
      </c>
      <c r="I349" s="1">
        <v>0.15</v>
      </c>
      <c r="J349" s="1">
        <v>6</v>
      </c>
      <c r="K349" s="1">
        <v>1</v>
      </c>
      <c r="L349" s="1">
        <v>0</v>
      </c>
      <c r="M349" s="1" t="s">
        <v>55</v>
      </c>
      <c r="N349" s="6">
        <f t="shared" si="16"/>
        <v>2</v>
      </c>
      <c r="O349" s="1">
        <v>979.85</v>
      </c>
      <c r="P349" s="1">
        <v>4</v>
      </c>
      <c r="Q349" s="1">
        <v>50</v>
      </c>
      <c r="R349" s="1">
        <v>449.85</v>
      </c>
      <c r="S349" s="1">
        <v>4</v>
      </c>
      <c r="T349" s="1">
        <v>284</v>
      </c>
      <c r="U349" s="1" t="s">
        <v>52</v>
      </c>
      <c r="V349" s="1" t="s">
        <v>52</v>
      </c>
      <c r="W349" s="1">
        <v>34</v>
      </c>
      <c r="X349" s="1" t="e">
        <f>IF(OR(T349="",W349=""),"",((T349-AVERAGE($T$2:$T$1139))/_xlfn.STDEV.S($T$2:$T$1139))-#REF!*((AVERAGE($W$2:$W$1139)-W349)/_xlfn.STDEV.S($W$2:$W$1139)))</f>
        <v>#REF!</v>
      </c>
      <c r="Y349" s="1">
        <f t="shared" si="17"/>
        <v>0.789633487297816</v>
      </c>
    </row>
    <row r="350" spans="1:25">
      <c r="A350" s="1">
        <v>817</v>
      </c>
      <c r="B350" s="1" t="s">
        <v>96</v>
      </c>
      <c r="C350" s="1" t="str">
        <f>_xlfn.XLOOKUP(A350,All!$A:$A,All!$C:$C,"")</f>
        <v>Cu-Al-Cr-Mg-Ni-Si</v>
      </c>
      <c r="D350" s="1">
        <v>2</v>
      </c>
      <c r="E350" s="1" t="s">
        <v>1344</v>
      </c>
      <c r="F350" s="1">
        <f t="shared" si="15"/>
        <v>92.25</v>
      </c>
      <c r="G350" s="1">
        <v>0.5</v>
      </c>
      <c r="H350" s="1">
        <v>0.1</v>
      </c>
      <c r="I350" s="1">
        <v>0.15</v>
      </c>
      <c r="J350" s="1">
        <v>6</v>
      </c>
      <c r="K350" s="1">
        <v>1</v>
      </c>
      <c r="L350" s="1">
        <v>0</v>
      </c>
      <c r="M350" s="1" t="s">
        <v>50</v>
      </c>
      <c r="N350" s="6">
        <f t="shared" si="16"/>
        <v>1</v>
      </c>
      <c r="O350" s="1">
        <v>969.85</v>
      </c>
      <c r="P350" s="1">
        <v>4</v>
      </c>
      <c r="Q350" s="1">
        <v>50</v>
      </c>
      <c r="R350" s="1">
        <v>449.85</v>
      </c>
      <c r="S350" s="1">
        <v>27</v>
      </c>
      <c r="T350" s="1">
        <v>285</v>
      </c>
      <c r="U350" s="1" t="s">
        <v>52</v>
      </c>
      <c r="V350" s="1" t="s">
        <v>52</v>
      </c>
      <c r="W350" s="1">
        <v>34</v>
      </c>
      <c r="X350" s="1" t="e">
        <f>IF(OR(T350="",W350=""),"",((T350-AVERAGE($T$2:$T$1139))/_xlfn.STDEV.S($T$2:$T$1139))-#REF!*((AVERAGE($W$2:$W$1139)-W350)/_xlfn.STDEV.S($W$2:$W$1139)))</f>
        <v>#REF!</v>
      </c>
      <c r="Y350" s="1">
        <f t="shared" si="17"/>
        <v>0.788423061208014</v>
      </c>
    </row>
    <row r="351" spans="1:25">
      <c r="A351" s="1">
        <v>656</v>
      </c>
      <c r="B351" s="1" t="s">
        <v>97</v>
      </c>
      <c r="C351" s="1" t="str">
        <f>_xlfn.XLOOKUP(A351,All!$A:$A,All!$C:$C,"")</f>
        <v>Cu-Al-Cr-Mg-Ni-Si</v>
      </c>
      <c r="D351" s="1">
        <v>2</v>
      </c>
      <c r="E351" s="1" t="s">
        <v>1344</v>
      </c>
      <c r="F351" s="1">
        <f t="shared" si="15"/>
        <v>92.27</v>
      </c>
      <c r="G351" s="1">
        <v>0.49</v>
      </c>
      <c r="H351" s="1">
        <v>0.11</v>
      </c>
      <c r="I351" s="1">
        <v>0.12</v>
      </c>
      <c r="J351" s="1">
        <v>5.98</v>
      </c>
      <c r="K351" s="1">
        <v>1.03</v>
      </c>
      <c r="L351" s="1">
        <v>0</v>
      </c>
      <c r="M351" s="1" t="s">
        <v>50</v>
      </c>
      <c r="N351" s="6">
        <f t="shared" si="16"/>
        <v>1</v>
      </c>
      <c r="O351" s="1">
        <v>969.85</v>
      </c>
      <c r="P351" s="1">
        <v>6</v>
      </c>
      <c r="Q351" s="1">
        <v>50</v>
      </c>
      <c r="R351" s="1">
        <v>499.85</v>
      </c>
      <c r="S351" s="1">
        <v>3</v>
      </c>
      <c r="T351" s="1">
        <v>289</v>
      </c>
      <c r="U351" s="1" t="s">
        <v>52</v>
      </c>
      <c r="V351" s="1" t="s">
        <v>52</v>
      </c>
      <c r="W351" s="1">
        <v>34</v>
      </c>
      <c r="X351" s="1" t="e">
        <f>IF(OR(T351="",W351=""),"",((T351-AVERAGE($T$2:$T$1139))/_xlfn.STDEV.S($T$2:$T$1139))-#REF!*((AVERAGE($W$2:$W$1139)-W351)/_xlfn.STDEV.S($W$2:$W$1139)))</f>
        <v>#REF!</v>
      </c>
      <c r="Y351" s="1">
        <f t="shared" si="17"/>
        <v>0.783682735179066</v>
      </c>
    </row>
    <row r="352" hidden="1" spans="1:25">
      <c r="A352" s="1">
        <v>759</v>
      </c>
      <c r="B352" s="1" t="s">
        <v>96</v>
      </c>
      <c r="C352" s="1" t="str">
        <f>_xlfn.XLOOKUP(A352,All!$A:$A,All!$C:$C,"")</f>
        <v>Cu-Al-Cr-Mg-Ni-Si</v>
      </c>
      <c r="D352" s="1">
        <v>2</v>
      </c>
      <c r="E352" s="1" t="s">
        <v>1344</v>
      </c>
      <c r="F352" s="1">
        <f t="shared" si="15"/>
        <v>92.25</v>
      </c>
      <c r="G352" s="1">
        <v>0.5</v>
      </c>
      <c r="H352" s="1">
        <v>0.1</v>
      </c>
      <c r="I352" s="1">
        <v>0.15</v>
      </c>
      <c r="J352" s="1">
        <v>6</v>
      </c>
      <c r="K352" s="1">
        <v>1</v>
      </c>
      <c r="L352" s="1">
        <v>0</v>
      </c>
      <c r="M352" s="1" t="s">
        <v>54</v>
      </c>
      <c r="N352" s="6">
        <f t="shared" si="16"/>
        <v>0</v>
      </c>
      <c r="O352" s="1">
        <v>969.85</v>
      </c>
      <c r="P352" s="1">
        <v>4</v>
      </c>
      <c r="Q352" s="1">
        <v>0</v>
      </c>
      <c r="R352" s="1">
        <v>449.85</v>
      </c>
      <c r="S352" s="1">
        <v>14</v>
      </c>
      <c r="T352" s="1">
        <v>289</v>
      </c>
      <c r="U352" s="1" t="s">
        <v>52</v>
      </c>
      <c r="V352" s="1" t="s">
        <v>52</v>
      </c>
      <c r="W352" s="1">
        <v>34</v>
      </c>
      <c r="X352" s="1" t="e">
        <f>IF(OR(T352="",W352=""),"",((T352-AVERAGE($T$2:$T$1139))/_xlfn.STDEV.S($T$2:$T$1139))-#REF!*((AVERAGE($W$2:$W$1139)-W352)/_xlfn.STDEV.S($W$2:$W$1139)))</f>
        <v>#REF!</v>
      </c>
      <c r="Y352" s="1">
        <f t="shared" si="17"/>
        <v>0.783682735179066</v>
      </c>
    </row>
    <row r="353" hidden="1" spans="1:25">
      <c r="A353" s="1">
        <v>843</v>
      </c>
      <c r="B353" s="1" t="s">
        <v>99</v>
      </c>
      <c r="C353" s="1" t="str">
        <f>_xlfn.XLOOKUP(A353,All!$A:$A,All!$C:$C,"")</f>
        <v>Cu-Al-Cr-Mg-Ni-Si</v>
      </c>
      <c r="D353" s="1">
        <v>2</v>
      </c>
      <c r="E353" s="1" t="s">
        <v>1344</v>
      </c>
      <c r="F353" s="1">
        <f t="shared" si="15"/>
        <v>92.25</v>
      </c>
      <c r="G353" s="1">
        <v>0.5</v>
      </c>
      <c r="H353" s="1">
        <v>0.1</v>
      </c>
      <c r="I353" s="1">
        <v>0.15</v>
      </c>
      <c r="J353" s="1">
        <v>6</v>
      </c>
      <c r="K353" s="1">
        <v>1</v>
      </c>
      <c r="L353" s="1">
        <v>0</v>
      </c>
      <c r="M353" s="1" t="s">
        <v>55</v>
      </c>
      <c r="N353" s="6">
        <f t="shared" si="16"/>
        <v>2</v>
      </c>
      <c r="O353" s="1">
        <v>979.85</v>
      </c>
      <c r="P353" s="1">
        <v>4</v>
      </c>
      <c r="Q353" s="1">
        <v>50</v>
      </c>
      <c r="R353" s="1">
        <v>399.85</v>
      </c>
      <c r="S353" s="1">
        <v>0.083</v>
      </c>
      <c r="T353" s="1">
        <v>289</v>
      </c>
      <c r="U353" s="1" t="s">
        <v>52</v>
      </c>
      <c r="V353" s="1" t="s">
        <v>52</v>
      </c>
      <c r="W353" s="1">
        <v>34</v>
      </c>
      <c r="X353" s="1" t="e">
        <f>IF(OR(T353="",W353=""),"",((T353-AVERAGE($T$2:$T$1139))/_xlfn.STDEV.S($T$2:$T$1139))-#REF!*((AVERAGE($W$2:$W$1139)-W353)/_xlfn.STDEV.S($W$2:$W$1139)))</f>
        <v>#REF!</v>
      </c>
      <c r="Y353" s="1">
        <f t="shared" si="17"/>
        <v>0.783682735179066</v>
      </c>
    </row>
    <row r="354" hidden="1" spans="1:25">
      <c r="A354" s="1">
        <v>844</v>
      </c>
      <c r="B354" s="1" t="s">
        <v>99</v>
      </c>
      <c r="C354" s="1" t="str">
        <f>_xlfn.XLOOKUP(A354,All!$A:$A,All!$C:$C,"")</f>
        <v>Cu-Al-Cr-Mg-Ni-Si</v>
      </c>
      <c r="D354" s="1">
        <v>2</v>
      </c>
      <c r="E354" s="1" t="s">
        <v>1344</v>
      </c>
      <c r="F354" s="1">
        <f t="shared" si="15"/>
        <v>92.25</v>
      </c>
      <c r="G354" s="1">
        <v>0.5</v>
      </c>
      <c r="H354" s="1">
        <v>0.1</v>
      </c>
      <c r="I354" s="1">
        <v>0.15</v>
      </c>
      <c r="J354" s="1">
        <v>6</v>
      </c>
      <c r="K354" s="1">
        <v>1</v>
      </c>
      <c r="L354" s="1">
        <v>0</v>
      </c>
      <c r="M354" s="1" t="s">
        <v>55</v>
      </c>
      <c r="N354" s="6">
        <f t="shared" si="16"/>
        <v>2</v>
      </c>
      <c r="O354" s="1">
        <v>979.85</v>
      </c>
      <c r="P354" s="1">
        <v>4</v>
      </c>
      <c r="Q354" s="1">
        <v>50</v>
      </c>
      <c r="R354" s="1">
        <v>449.85</v>
      </c>
      <c r="S354" s="1">
        <v>0.083</v>
      </c>
      <c r="T354" s="1">
        <v>290</v>
      </c>
      <c r="U354" s="1" t="s">
        <v>52</v>
      </c>
      <c r="V354" s="1" t="s">
        <v>52</v>
      </c>
      <c r="W354" s="1">
        <v>34</v>
      </c>
      <c r="X354" s="1" t="e">
        <f>IF(OR(T354="",W354=""),"",((T354-AVERAGE($T$2:$T$1139))/_xlfn.STDEV.S($T$2:$T$1139))-#REF!*((AVERAGE($W$2:$W$1139)-W354)/_xlfn.STDEV.S($W$2:$W$1139)))</f>
        <v>#REF!</v>
      </c>
      <c r="Y354" s="1">
        <f t="shared" si="17"/>
        <v>0.782523228550948</v>
      </c>
    </row>
    <row r="355" hidden="1" spans="1:25">
      <c r="A355" s="1">
        <v>679</v>
      </c>
      <c r="B355" s="1" t="s">
        <v>96</v>
      </c>
      <c r="C355" s="1" t="str">
        <f>_xlfn.XLOOKUP(A355,All!$A:$A,All!$C:$C,"")</f>
        <v>Cu-Al-Cr-Mg-Ni-Si</v>
      </c>
      <c r="D355" s="1">
        <v>2</v>
      </c>
      <c r="E355" s="1" t="s">
        <v>1344</v>
      </c>
      <c r="F355" s="1">
        <f t="shared" si="15"/>
        <v>92.25</v>
      </c>
      <c r="G355" s="1">
        <v>0.5</v>
      </c>
      <c r="H355" s="1">
        <v>0.1</v>
      </c>
      <c r="I355" s="1">
        <v>0.15</v>
      </c>
      <c r="J355" s="1">
        <v>6</v>
      </c>
      <c r="K355" s="1">
        <v>1</v>
      </c>
      <c r="L355" s="1">
        <v>0</v>
      </c>
      <c r="M355" s="1" t="s">
        <v>54</v>
      </c>
      <c r="N355" s="6">
        <f t="shared" si="16"/>
        <v>0</v>
      </c>
      <c r="O355" s="1">
        <v>969.85</v>
      </c>
      <c r="P355" s="1">
        <v>4</v>
      </c>
      <c r="Q355" s="1">
        <v>0</v>
      </c>
      <c r="R355" s="1">
        <v>499.85</v>
      </c>
      <c r="S355" s="1">
        <v>4.5</v>
      </c>
      <c r="T355" s="1">
        <v>293</v>
      </c>
      <c r="U355" s="1" t="s">
        <v>52</v>
      </c>
      <c r="V355" s="1" t="s">
        <v>52</v>
      </c>
      <c r="W355" s="1">
        <v>34</v>
      </c>
      <c r="X355" s="1" t="e">
        <f>IF(OR(T355="",W355=""),"",((T355-AVERAGE($T$2:$T$1139))/_xlfn.STDEV.S($T$2:$T$1139))-#REF!*((AVERAGE($W$2:$W$1139)-W355)/_xlfn.STDEV.S($W$2:$W$1139)))</f>
        <v>#REF!</v>
      </c>
      <c r="Y355" s="1">
        <f t="shared" si="17"/>
        <v>0.779106820776095</v>
      </c>
    </row>
    <row r="356" hidden="1" spans="1:25">
      <c r="A356" s="1">
        <v>740</v>
      </c>
      <c r="B356" s="1" t="s">
        <v>96</v>
      </c>
      <c r="C356" s="1" t="str">
        <f>_xlfn.XLOOKUP(A356,All!$A:$A,All!$C:$C,"")</f>
        <v>Cu-Al-Cr-Mg-Ni-Si</v>
      </c>
      <c r="D356" s="1">
        <v>2</v>
      </c>
      <c r="E356" s="1" t="s">
        <v>1344</v>
      </c>
      <c r="F356" s="1">
        <f t="shared" si="15"/>
        <v>92.25</v>
      </c>
      <c r="G356" s="1">
        <v>0.5</v>
      </c>
      <c r="H356" s="1">
        <v>0.1</v>
      </c>
      <c r="I356" s="1">
        <v>0.15</v>
      </c>
      <c r="J356" s="1">
        <v>6</v>
      </c>
      <c r="K356" s="1">
        <v>1</v>
      </c>
      <c r="L356" s="1">
        <v>0</v>
      </c>
      <c r="M356" s="1" t="s">
        <v>54</v>
      </c>
      <c r="N356" s="6">
        <f t="shared" si="16"/>
        <v>0</v>
      </c>
      <c r="O356" s="1">
        <v>969.85</v>
      </c>
      <c r="P356" s="1">
        <v>4</v>
      </c>
      <c r="Q356" s="1">
        <v>0</v>
      </c>
      <c r="R356" s="1">
        <v>449.85</v>
      </c>
      <c r="S356" s="1">
        <v>12</v>
      </c>
      <c r="T356" s="1">
        <v>293</v>
      </c>
      <c r="U356" s="1" t="s">
        <v>52</v>
      </c>
      <c r="V356" s="1" t="s">
        <v>52</v>
      </c>
      <c r="W356" s="1">
        <v>34</v>
      </c>
      <c r="X356" s="1" t="e">
        <f>IF(OR(T356="",W356=""),"",((T356-AVERAGE($T$2:$T$1139))/_xlfn.STDEV.S($T$2:$T$1139))-#REF!*((AVERAGE($W$2:$W$1139)-W356)/_xlfn.STDEV.S($W$2:$W$1139)))</f>
        <v>#REF!</v>
      </c>
      <c r="Y356" s="1">
        <f t="shared" si="17"/>
        <v>0.779106820776095</v>
      </c>
    </row>
    <row r="357" hidden="1" spans="1:25">
      <c r="A357" s="1">
        <v>651</v>
      </c>
      <c r="B357" s="1" t="s">
        <v>96</v>
      </c>
      <c r="C357" s="1" t="str">
        <f>_xlfn.XLOOKUP(A357,All!$A:$A,All!$C:$C,"")</f>
        <v>Cu-Al-Cr-Mg-Ni-Si</v>
      </c>
      <c r="D357" s="1">
        <v>2</v>
      </c>
      <c r="E357" s="1" t="s">
        <v>1344</v>
      </c>
      <c r="F357" s="1">
        <f t="shared" si="15"/>
        <v>92.25</v>
      </c>
      <c r="G357" s="1">
        <v>0.5</v>
      </c>
      <c r="H357" s="1">
        <v>0.1</v>
      </c>
      <c r="I357" s="1">
        <v>0.15</v>
      </c>
      <c r="J357" s="1">
        <v>6</v>
      </c>
      <c r="K357" s="1">
        <v>1</v>
      </c>
      <c r="L357" s="1">
        <v>0</v>
      </c>
      <c r="M357" s="1" t="s">
        <v>54</v>
      </c>
      <c r="N357" s="6">
        <f t="shared" si="16"/>
        <v>0</v>
      </c>
      <c r="O357" s="1">
        <v>969.85</v>
      </c>
      <c r="P357" s="1">
        <v>4</v>
      </c>
      <c r="Q357" s="1">
        <v>0</v>
      </c>
      <c r="R357" s="1">
        <v>499.85</v>
      </c>
      <c r="S357" s="1">
        <v>3</v>
      </c>
      <c r="T357" s="1">
        <v>295</v>
      </c>
      <c r="U357" s="1" t="s">
        <v>52</v>
      </c>
      <c r="V357" s="1" t="s">
        <v>52</v>
      </c>
      <c r="W357" s="1">
        <v>34</v>
      </c>
      <c r="X357" s="1" t="e">
        <f>IF(OR(T357="",W357=""),"",((T357-AVERAGE($T$2:$T$1139))/_xlfn.STDEV.S($T$2:$T$1139))-#REF!*((AVERAGE($W$2:$W$1139)-W357)/_xlfn.STDEV.S($W$2:$W$1139)))</f>
        <v>#REF!</v>
      </c>
      <c r="Y357" s="1">
        <f t="shared" si="17"/>
        <v>0.776881429889234</v>
      </c>
    </row>
    <row r="358" hidden="1" spans="1:25">
      <c r="A358" s="1">
        <v>730</v>
      </c>
      <c r="B358" s="1" t="s">
        <v>96</v>
      </c>
      <c r="C358" s="1" t="str">
        <f>_xlfn.XLOOKUP(A358,All!$A:$A,All!$C:$C,"")</f>
        <v>Cu-Al-Cr-Mg-Ni-Si</v>
      </c>
      <c r="D358" s="1">
        <v>2</v>
      </c>
      <c r="E358" s="1" t="s">
        <v>1344</v>
      </c>
      <c r="F358" s="1">
        <f t="shared" si="15"/>
        <v>92.25</v>
      </c>
      <c r="G358" s="1">
        <v>0.5</v>
      </c>
      <c r="H358" s="1">
        <v>0.1</v>
      </c>
      <c r="I358" s="1">
        <v>0.15</v>
      </c>
      <c r="J358" s="1">
        <v>6</v>
      </c>
      <c r="K358" s="1">
        <v>1</v>
      </c>
      <c r="L358" s="1">
        <v>0</v>
      </c>
      <c r="M358" s="1" t="s">
        <v>54</v>
      </c>
      <c r="N358" s="6">
        <f t="shared" si="16"/>
        <v>0</v>
      </c>
      <c r="O358" s="1">
        <v>969.85</v>
      </c>
      <c r="P358" s="1">
        <v>4</v>
      </c>
      <c r="Q358" s="1">
        <v>0</v>
      </c>
      <c r="R358" s="1">
        <v>449.85</v>
      </c>
      <c r="S358" s="1">
        <v>10</v>
      </c>
      <c r="T358" s="1">
        <v>297</v>
      </c>
      <c r="U358" s="1" t="s">
        <v>52</v>
      </c>
      <c r="V358" s="1" t="s">
        <v>52</v>
      </c>
      <c r="W358" s="1">
        <v>34</v>
      </c>
      <c r="X358" s="1" t="e">
        <f>IF(OR(T358="",W358=""),"",((T358-AVERAGE($T$2:$T$1139))/_xlfn.STDEV.S($T$2:$T$1139))-#REF!*((AVERAGE($W$2:$W$1139)-W358)/_xlfn.STDEV.S($W$2:$W$1139)))</f>
        <v>#REF!</v>
      </c>
      <c r="Y358" s="1">
        <f t="shared" si="17"/>
        <v>0.774698231397807</v>
      </c>
    </row>
    <row r="359" hidden="1" spans="1:25">
      <c r="A359" s="1">
        <v>840</v>
      </c>
      <c r="B359" s="1" t="s">
        <v>99</v>
      </c>
      <c r="C359" s="1" t="str">
        <f>_xlfn.XLOOKUP(A359,All!$A:$A,All!$C:$C,"")</f>
        <v>Cu-Al-Cr-Mg-Ni-Si</v>
      </c>
      <c r="D359" s="1">
        <v>2</v>
      </c>
      <c r="E359" s="1" t="s">
        <v>1344</v>
      </c>
      <c r="F359" s="1">
        <f t="shared" si="15"/>
        <v>92.25</v>
      </c>
      <c r="G359" s="1">
        <v>0.5</v>
      </c>
      <c r="H359" s="1">
        <v>0.1</v>
      </c>
      <c r="I359" s="1">
        <v>0.15</v>
      </c>
      <c r="J359" s="1">
        <v>6</v>
      </c>
      <c r="K359" s="1">
        <v>1</v>
      </c>
      <c r="L359" s="1">
        <v>0</v>
      </c>
      <c r="M359" s="1" t="s">
        <v>55</v>
      </c>
      <c r="N359" s="6">
        <f t="shared" si="16"/>
        <v>2</v>
      </c>
      <c r="O359" s="1">
        <v>979.85</v>
      </c>
      <c r="P359" s="1">
        <v>4</v>
      </c>
      <c r="Q359" s="1">
        <v>50</v>
      </c>
      <c r="R359" s="1">
        <v>449.85</v>
      </c>
      <c r="S359" s="1">
        <v>0.083</v>
      </c>
      <c r="T359" s="1">
        <v>310</v>
      </c>
      <c r="U359" s="1" t="s">
        <v>52</v>
      </c>
      <c r="V359" s="1" t="s">
        <v>52</v>
      </c>
      <c r="W359" s="1">
        <v>34</v>
      </c>
      <c r="X359" s="1" t="e">
        <f>IF(OR(T359="",W359=""),"",((T359-AVERAGE($T$2:$T$1139))/_xlfn.STDEV.S($T$2:$T$1139))-#REF!*((AVERAGE($W$2:$W$1139)-W359)/_xlfn.STDEV.S($W$2:$W$1139)))</f>
        <v>#REF!</v>
      </c>
      <c r="Y359" s="1">
        <f t="shared" si="17"/>
        <v>0.76156027562374</v>
      </c>
    </row>
    <row r="360" hidden="1" spans="1:25">
      <c r="A360" s="1">
        <v>978</v>
      </c>
      <c r="B360" s="1" t="s">
        <v>99</v>
      </c>
      <c r="C360" s="1" t="str">
        <f>_xlfn.XLOOKUP(A360,All!$A:$A,All!$C:$C,"")</f>
        <v>Cu-Al-Cr-Mg-Ni-Si</v>
      </c>
      <c r="D360" s="1">
        <v>2</v>
      </c>
      <c r="E360" s="1" t="s">
        <v>1344</v>
      </c>
      <c r="F360" s="1">
        <f t="shared" si="15"/>
        <v>92.25</v>
      </c>
      <c r="G360" s="1">
        <v>0.5</v>
      </c>
      <c r="H360" s="1">
        <v>0.1</v>
      </c>
      <c r="I360" s="1">
        <v>0.15</v>
      </c>
      <c r="J360" s="1">
        <v>6</v>
      </c>
      <c r="K360" s="1">
        <v>1</v>
      </c>
      <c r="L360" s="1">
        <v>0</v>
      </c>
      <c r="M360" s="1" t="s">
        <v>55</v>
      </c>
      <c r="N360" s="6">
        <f t="shared" si="16"/>
        <v>2</v>
      </c>
      <c r="O360" s="1">
        <v>979.85</v>
      </c>
      <c r="P360" s="1">
        <v>4</v>
      </c>
      <c r="Q360" s="1">
        <v>50</v>
      </c>
      <c r="R360" s="1">
        <v>399.85</v>
      </c>
      <c r="S360" s="1">
        <v>1</v>
      </c>
      <c r="T360" s="1">
        <v>313</v>
      </c>
      <c r="U360" s="1" t="s">
        <v>52</v>
      </c>
      <c r="V360" s="1" t="s">
        <v>52</v>
      </c>
      <c r="W360" s="1">
        <v>34</v>
      </c>
      <c r="X360" s="1" t="e">
        <f>IF(OR(T360="",W360=""),"",((T360-AVERAGE($T$2:$T$1139))/_xlfn.STDEV.S($T$2:$T$1139))-#REF!*((AVERAGE($W$2:$W$1139)-W360)/_xlfn.STDEV.S($W$2:$W$1139)))</f>
        <v>#REF!</v>
      </c>
      <c r="Y360" s="1">
        <f t="shared" si="17"/>
        <v>0.758793795325685</v>
      </c>
    </row>
    <row r="361" hidden="1" spans="1:25">
      <c r="A361" s="1">
        <v>941</v>
      </c>
      <c r="B361" s="1" t="s">
        <v>99</v>
      </c>
      <c r="C361" s="1" t="str">
        <f>_xlfn.XLOOKUP(A361,All!$A:$A,All!$C:$C,"")</f>
        <v>Cu-Al-Cr-Mg-Ni-Si</v>
      </c>
      <c r="D361" s="1">
        <v>2</v>
      </c>
      <c r="E361" s="1" t="s">
        <v>1344</v>
      </c>
      <c r="F361" s="1">
        <f t="shared" si="15"/>
        <v>92.25</v>
      </c>
      <c r="G361" s="1">
        <v>0.5</v>
      </c>
      <c r="H361" s="1">
        <v>0.1</v>
      </c>
      <c r="I361" s="1">
        <v>0.15</v>
      </c>
      <c r="J361" s="1">
        <v>6</v>
      </c>
      <c r="K361" s="1">
        <v>1</v>
      </c>
      <c r="L361" s="1">
        <v>0</v>
      </c>
      <c r="M361" s="1" t="s">
        <v>55</v>
      </c>
      <c r="N361" s="6">
        <f t="shared" si="16"/>
        <v>2</v>
      </c>
      <c r="O361" s="1">
        <v>979.85</v>
      </c>
      <c r="P361" s="1">
        <v>4</v>
      </c>
      <c r="Q361" s="1">
        <v>50</v>
      </c>
      <c r="R361" s="1">
        <v>399.85</v>
      </c>
      <c r="S361" s="1">
        <v>0.75</v>
      </c>
      <c r="T361" s="1">
        <v>314</v>
      </c>
      <c r="U361" s="1" t="s">
        <v>52</v>
      </c>
      <c r="V361" s="1" t="s">
        <v>52</v>
      </c>
      <c r="W361" s="1">
        <v>34</v>
      </c>
      <c r="X361" s="1" t="e">
        <f>IF(OR(T361="",W361=""),"",((T361-AVERAGE($T$2:$T$1139))/_xlfn.STDEV.S($T$2:$T$1139))-#REF!*((AVERAGE($W$2:$W$1139)-W361)/_xlfn.STDEV.S($W$2:$W$1139)))</f>
        <v>#REF!</v>
      </c>
      <c r="Y361" s="1">
        <f t="shared" si="17"/>
        <v>0.757894222047023</v>
      </c>
    </row>
    <row r="362" spans="1:25">
      <c r="A362" s="1">
        <v>754</v>
      </c>
      <c r="B362" s="1" t="s">
        <v>96</v>
      </c>
      <c r="C362" s="1" t="str">
        <f>_xlfn.XLOOKUP(A362,All!$A:$A,All!$C:$C,"")</f>
        <v>Cu-Al-Cr-Mg-Ni-Si</v>
      </c>
      <c r="D362" s="1">
        <v>2</v>
      </c>
      <c r="E362" s="1" t="s">
        <v>1344</v>
      </c>
      <c r="F362" s="1">
        <f t="shared" si="15"/>
        <v>92.25</v>
      </c>
      <c r="G362" s="1">
        <v>0.5</v>
      </c>
      <c r="H362" s="1">
        <v>0.1</v>
      </c>
      <c r="I362" s="1">
        <v>0.15</v>
      </c>
      <c r="J362" s="1">
        <v>6</v>
      </c>
      <c r="K362" s="1">
        <v>1</v>
      </c>
      <c r="L362" s="1">
        <v>0</v>
      </c>
      <c r="M362" s="1" t="s">
        <v>50</v>
      </c>
      <c r="N362" s="6">
        <f t="shared" si="16"/>
        <v>1</v>
      </c>
      <c r="O362" s="1">
        <v>969.85</v>
      </c>
      <c r="P362" s="1">
        <v>4</v>
      </c>
      <c r="Q362" s="1">
        <v>80</v>
      </c>
      <c r="R362" s="1">
        <v>449.85</v>
      </c>
      <c r="S362" s="1">
        <v>13</v>
      </c>
      <c r="T362" s="1">
        <v>315</v>
      </c>
      <c r="U362" s="1" t="s">
        <v>52</v>
      </c>
      <c r="V362" s="1" t="s">
        <v>52</v>
      </c>
      <c r="W362" s="1">
        <v>34</v>
      </c>
      <c r="X362" s="1" t="e">
        <f>IF(OR(T362="",W362=""),"",((T362-AVERAGE($T$2:$T$1139))/_xlfn.STDEV.S($T$2:$T$1139))-#REF!*((AVERAGE($W$2:$W$1139)-W362)/_xlfn.STDEV.S($W$2:$W$1139)))</f>
        <v>#REF!</v>
      </c>
      <c r="Y362" s="1">
        <f t="shared" si="17"/>
        <v>0.757006009701427</v>
      </c>
    </row>
    <row r="363" hidden="1" spans="1:25">
      <c r="A363" s="1">
        <v>914</v>
      </c>
      <c r="B363" s="1" t="s">
        <v>99</v>
      </c>
      <c r="C363" s="1" t="str">
        <f>_xlfn.XLOOKUP(A363,All!$A:$A,All!$C:$C,"")</f>
        <v>Cu-Al-Cr-Mg-Ni-Si</v>
      </c>
      <c r="D363" s="1">
        <v>2</v>
      </c>
      <c r="E363" s="1" t="s">
        <v>1344</v>
      </c>
      <c r="F363" s="1">
        <f t="shared" si="15"/>
        <v>92.25</v>
      </c>
      <c r="G363" s="1">
        <v>0.5</v>
      </c>
      <c r="H363" s="1">
        <v>0.1</v>
      </c>
      <c r="I363" s="1">
        <v>0.15</v>
      </c>
      <c r="J363" s="1">
        <v>6</v>
      </c>
      <c r="K363" s="1">
        <v>1</v>
      </c>
      <c r="L363" s="1">
        <v>0</v>
      </c>
      <c r="M363" s="1" t="s">
        <v>55</v>
      </c>
      <c r="N363" s="6">
        <f t="shared" si="16"/>
        <v>2</v>
      </c>
      <c r="O363" s="1">
        <v>979.85</v>
      </c>
      <c r="P363" s="1">
        <v>4</v>
      </c>
      <c r="Q363" s="1">
        <v>50</v>
      </c>
      <c r="R363" s="1">
        <v>399.85</v>
      </c>
      <c r="S363" s="1">
        <v>0.5</v>
      </c>
      <c r="T363" s="1">
        <v>316</v>
      </c>
      <c r="U363" s="1" t="s">
        <v>52</v>
      </c>
      <c r="V363" s="1" t="s">
        <v>52</v>
      </c>
      <c r="W363" s="1">
        <v>34</v>
      </c>
      <c r="X363" s="1" t="e">
        <f>IF(OR(T363="",W363=""),"",((T363-AVERAGE($T$2:$T$1139))/_xlfn.STDEV.S($T$2:$T$1139))-#REF!*((AVERAGE($W$2:$W$1139)-W363)/_xlfn.STDEV.S($W$2:$W$1139)))</f>
        <v>#REF!</v>
      </c>
      <c r="Y363" s="1">
        <f t="shared" si="17"/>
        <v>0.756129198325393</v>
      </c>
    </row>
    <row r="364" spans="1:25">
      <c r="A364" s="1">
        <v>736</v>
      </c>
      <c r="B364" s="1" t="s">
        <v>96</v>
      </c>
      <c r="C364" s="1" t="str">
        <f>_xlfn.XLOOKUP(A364,All!$A:$A,All!$C:$C,"")</f>
        <v>Cu-Al-Cr-Mg-Ni-Si</v>
      </c>
      <c r="D364" s="1">
        <v>2</v>
      </c>
      <c r="E364" s="1" t="s">
        <v>1344</v>
      </c>
      <c r="F364" s="1">
        <f t="shared" si="15"/>
        <v>92.25</v>
      </c>
      <c r="G364" s="1">
        <v>0.5</v>
      </c>
      <c r="H364" s="1">
        <v>0.1</v>
      </c>
      <c r="I364" s="1">
        <v>0.15</v>
      </c>
      <c r="J364" s="1">
        <v>6</v>
      </c>
      <c r="K364" s="1">
        <v>1</v>
      </c>
      <c r="L364" s="1">
        <v>0</v>
      </c>
      <c r="M364" s="1" t="s">
        <v>50</v>
      </c>
      <c r="N364" s="6">
        <f t="shared" si="16"/>
        <v>1</v>
      </c>
      <c r="O364" s="1">
        <v>969.85</v>
      </c>
      <c r="P364" s="1">
        <v>4</v>
      </c>
      <c r="Q364" s="1">
        <v>80</v>
      </c>
      <c r="R364" s="1">
        <v>449.85</v>
      </c>
      <c r="S364" s="1">
        <v>11</v>
      </c>
      <c r="T364" s="1">
        <v>319</v>
      </c>
      <c r="U364" s="1" t="s">
        <v>52</v>
      </c>
      <c r="V364" s="1" t="s">
        <v>52</v>
      </c>
      <c r="W364" s="1">
        <v>34</v>
      </c>
      <c r="X364" s="1" t="e">
        <f>IF(OR(T364="",W364=""),"",((T364-AVERAGE($T$2:$T$1139))/_xlfn.STDEV.S($T$2:$T$1139))-#REF!*((AVERAGE($W$2:$W$1139)-W364)/_xlfn.STDEV.S($W$2:$W$1139)))</f>
        <v>#REF!</v>
      </c>
      <c r="Y364" s="1">
        <f t="shared" si="17"/>
        <v>0.753567565394396</v>
      </c>
    </row>
    <row r="365" spans="1:25">
      <c r="A365" s="1">
        <v>800</v>
      </c>
      <c r="B365" s="1" t="s">
        <v>98</v>
      </c>
      <c r="C365" s="1" t="str">
        <f>_xlfn.XLOOKUP(A365,All!$A:$A,All!$C:$C,"")</f>
        <v>Cu-Al-Cr-Mg-Ni-Si</v>
      </c>
      <c r="D365" s="1">
        <v>2</v>
      </c>
      <c r="E365" s="1" t="s">
        <v>1344</v>
      </c>
      <c r="F365" s="1">
        <f t="shared" si="15"/>
        <v>92.25</v>
      </c>
      <c r="G365" s="1">
        <v>0.5</v>
      </c>
      <c r="H365" s="1">
        <v>0.1</v>
      </c>
      <c r="I365" s="1">
        <v>0.15</v>
      </c>
      <c r="J365" s="1">
        <v>6</v>
      </c>
      <c r="K365" s="1">
        <v>1</v>
      </c>
      <c r="L365" s="1">
        <v>0</v>
      </c>
      <c r="M365" s="1" t="s">
        <v>50</v>
      </c>
      <c r="N365" s="6">
        <f t="shared" si="16"/>
        <v>1</v>
      </c>
      <c r="O365" s="1">
        <v>969.85</v>
      </c>
      <c r="P365" s="1">
        <v>6</v>
      </c>
      <c r="Q365" s="1">
        <v>50</v>
      </c>
      <c r="R365" s="1">
        <v>499.85</v>
      </c>
      <c r="S365" s="1">
        <v>20</v>
      </c>
      <c r="T365" s="1">
        <v>172</v>
      </c>
      <c r="U365" s="1" t="s">
        <v>52</v>
      </c>
      <c r="V365" s="1" t="s">
        <v>52</v>
      </c>
      <c r="W365" s="1">
        <v>33</v>
      </c>
      <c r="X365" s="1" t="e">
        <f>IF(OR(T365="",W365=""),"",((T365-AVERAGE($T$2:$T$1139))/_xlfn.STDEV.S($T$2:$T$1139))-#REF!*((AVERAGE($W$2:$W$1139)-W365)/_xlfn.STDEV.S($W$2:$W$1139)))</f>
        <v>#REF!</v>
      </c>
      <c r="Y365" s="1">
        <f t="shared" si="17"/>
        <v>0.987330734281547</v>
      </c>
    </row>
    <row r="366" spans="1:25">
      <c r="A366" s="1">
        <v>766</v>
      </c>
      <c r="B366" s="1" t="s">
        <v>98</v>
      </c>
      <c r="C366" s="1" t="str">
        <f>_xlfn.XLOOKUP(A366,All!$A:$A,All!$C:$C,"")</f>
        <v>Cu-Al-Cr-Mg-Ni-Si</v>
      </c>
      <c r="D366" s="1">
        <v>2</v>
      </c>
      <c r="E366" s="1" t="s">
        <v>1344</v>
      </c>
      <c r="F366" s="1">
        <f t="shared" si="15"/>
        <v>92.25</v>
      </c>
      <c r="G366" s="1">
        <v>0.5</v>
      </c>
      <c r="H366" s="1">
        <v>0.1</v>
      </c>
      <c r="I366" s="1">
        <v>0.15</v>
      </c>
      <c r="J366" s="1">
        <v>6</v>
      </c>
      <c r="K366" s="1">
        <v>1</v>
      </c>
      <c r="L366" s="1">
        <v>0</v>
      </c>
      <c r="M366" s="1" t="s">
        <v>50</v>
      </c>
      <c r="N366" s="6">
        <f t="shared" si="16"/>
        <v>1</v>
      </c>
      <c r="O366" s="1">
        <v>969.85</v>
      </c>
      <c r="P366" s="1">
        <v>6</v>
      </c>
      <c r="Q366" s="1">
        <v>50</v>
      </c>
      <c r="R366" s="1">
        <v>499.85</v>
      </c>
      <c r="S366" s="1">
        <v>15</v>
      </c>
      <c r="T366" s="1">
        <v>179</v>
      </c>
      <c r="U366" s="1" t="s">
        <v>52</v>
      </c>
      <c r="V366" s="1" t="s">
        <v>52</v>
      </c>
      <c r="W366" s="1">
        <v>33</v>
      </c>
      <c r="X366" s="1" t="e">
        <f>IF(OR(T366="",W366=""),"",((T366-AVERAGE($T$2:$T$1139))/_xlfn.STDEV.S($T$2:$T$1139))-#REF!*((AVERAGE($W$2:$W$1139)-W366)/_xlfn.STDEV.S($W$2:$W$1139)))</f>
        <v>#REF!</v>
      </c>
      <c r="Y366" s="1">
        <f t="shared" si="17"/>
        <v>0.973186669599277</v>
      </c>
    </row>
    <row r="367" spans="1:25">
      <c r="A367" s="1">
        <v>588</v>
      </c>
      <c r="B367" s="1" t="s">
        <v>97</v>
      </c>
      <c r="C367" s="1" t="str">
        <f>_xlfn.XLOOKUP(A367,All!$A:$A,All!$C:$C,"")</f>
        <v>Cu-Al-Cr-Mg-Ni-Si</v>
      </c>
      <c r="D367" s="1">
        <v>2</v>
      </c>
      <c r="E367" s="1" t="s">
        <v>1344</v>
      </c>
      <c r="F367" s="1">
        <f t="shared" si="15"/>
        <v>92.27</v>
      </c>
      <c r="G367" s="1">
        <v>0.49</v>
      </c>
      <c r="H367" s="1">
        <v>0.11</v>
      </c>
      <c r="I367" s="1">
        <v>0.12</v>
      </c>
      <c r="J367" s="1">
        <v>5.98</v>
      </c>
      <c r="K367" s="1">
        <v>1.03</v>
      </c>
      <c r="L367" s="1">
        <v>0</v>
      </c>
      <c r="M367" s="1" t="s">
        <v>50</v>
      </c>
      <c r="N367" s="6">
        <f t="shared" si="16"/>
        <v>1</v>
      </c>
      <c r="O367" s="1">
        <v>969.85</v>
      </c>
      <c r="P367" s="1">
        <v>6</v>
      </c>
      <c r="Q367" s="1">
        <v>50</v>
      </c>
      <c r="R367" s="1">
        <v>699.85</v>
      </c>
      <c r="S367" s="1">
        <v>0.75</v>
      </c>
      <c r="T367" s="1">
        <v>239</v>
      </c>
      <c r="U367" s="1" t="s">
        <v>52</v>
      </c>
      <c r="V367" s="1" t="s">
        <v>52</v>
      </c>
      <c r="W367" s="1">
        <v>33</v>
      </c>
      <c r="X367" s="1" t="e">
        <f>IF(OR(T367="",W367=""),"",((T367-AVERAGE($T$2:$T$1139))/_xlfn.STDEV.S($T$2:$T$1139))-#REF!*((AVERAGE($W$2:$W$1139)-W367)/_xlfn.STDEV.S($W$2:$W$1139)))</f>
        <v>#REF!</v>
      </c>
      <c r="Y367" s="1">
        <f t="shared" si="17"/>
        <v>0.864427740016764</v>
      </c>
    </row>
    <row r="368" hidden="1" spans="1:25">
      <c r="A368" s="1">
        <v>1042</v>
      </c>
      <c r="B368" s="1" t="s">
        <v>99</v>
      </c>
      <c r="C368" s="1" t="str">
        <f>_xlfn.XLOOKUP(A368,All!$A:$A,All!$C:$C,"")</f>
        <v>Cu-Al-Cr-Mg-Ni-Si</v>
      </c>
      <c r="D368" s="1">
        <v>2</v>
      </c>
      <c r="E368" s="1" t="s">
        <v>1344</v>
      </c>
      <c r="F368" s="1">
        <f t="shared" si="15"/>
        <v>92.25</v>
      </c>
      <c r="G368" s="1">
        <v>0.5</v>
      </c>
      <c r="H368" s="1">
        <v>0.1</v>
      </c>
      <c r="I368" s="1">
        <v>0.15</v>
      </c>
      <c r="J368" s="1">
        <v>6</v>
      </c>
      <c r="K368" s="1">
        <v>1</v>
      </c>
      <c r="L368" s="1">
        <v>0</v>
      </c>
      <c r="M368" s="1" t="s">
        <v>55</v>
      </c>
      <c r="N368" s="6">
        <f t="shared" si="16"/>
        <v>2</v>
      </c>
      <c r="O368" s="1">
        <v>979.85</v>
      </c>
      <c r="P368" s="1">
        <v>4</v>
      </c>
      <c r="Q368" s="1">
        <v>50</v>
      </c>
      <c r="R368" s="1">
        <v>499.85</v>
      </c>
      <c r="S368" s="1">
        <v>2</v>
      </c>
      <c r="T368" s="1">
        <v>242</v>
      </c>
      <c r="U368" s="1" t="s">
        <v>52</v>
      </c>
      <c r="V368" s="1" t="s">
        <v>52</v>
      </c>
      <c r="W368" s="1">
        <v>33</v>
      </c>
      <c r="X368" s="1" t="e">
        <f>IF(OR(T368="",W368=""),"",((T368-AVERAGE($T$2:$T$1139))/_xlfn.STDEV.S($T$2:$T$1139))-#REF!*((AVERAGE($W$2:$W$1139)-W368)/_xlfn.STDEV.S($W$2:$W$1139)))</f>
        <v>#REF!</v>
      </c>
      <c r="Y368" s="1">
        <f t="shared" si="17"/>
        <v>0.859663223157214</v>
      </c>
    </row>
    <row r="369" hidden="1" spans="1:25">
      <c r="A369" s="1">
        <v>989</v>
      </c>
      <c r="B369" s="1" t="s">
        <v>99</v>
      </c>
      <c r="C369" s="1" t="str">
        <f>_xlfn.XLOOKUP(A369,All!$A:$A,All!$C:$C,"")</f>
        <v>Cu-Al-Cr-Mg-Ni-Si</v>
      </c>
      <c r="D369" s="1">
        <v>2</v>
      </c>
      <c r="E369" s="1" t="s">
        <v>1344</v>
      </c>
      <c r="F369" s="1">
        <f t="shared" si="15"/>
        <v>92.25</v>
      </c>
      <c r="G369" s="1">
        <v>0.5</v>
      </c>
      <c r="H369" s="1">
        <v>0.1</v>
      </c>
      <c r="I369" s="1">
        <v>0.15</v>
      </c>
      <c r="J369" s="1">
        <v>6</v>
      </c>
      <c r="K369" s="1">
        <v>1</v>
      </c>
      <c r="L369" s="1">
        <v>0</v>
      </c>
      <c r="M369" s="1" t="s">
        <v>54</v>
      </c>
      <c r="N369" s="6">
        <f t="shared" si="16"/>
        <v>0</v>
      </c>
      <c r="O369" s="1">
        <v>979.85</v>
      </c>
      <c r="P369" s="1">
        <v>4</v>
      </c>
      <c r="Q369" s="1">
        <v>0</v>
      </c>
      <c r="R369" s="1">
        <v>399.85</v>
      </c>
      <c r="S369" s="1">
        <v>1.5</v>
      </c>
      <c r="T369" s="1">
        <v>244</v>
      </c>
      <c r="U369" s="1" t="s">
        <v>52</v>
      </c>
      <c r="V369" s="1" t="s">
        <v>52</v>
      </c>
      <c r="W369" s="1">
        <v>33</v>
      </c>
      <c r="X369" s="1" t="e">
        <f>IF(OR(T369="",W369=""),"",((T369-AVERAGE($T$2:$T$1139))/_xlfn.STDEV.S($T$2:$T$1139))-#REF!*((AVERAGE($W$2:$W$1139)-W369)/_xlfn.STDEV.S($W$2:$W$1139)))</f>
        <v>#REF!</v>
      </c>
      <c r="Y369" s="1">
        <f t="shared" si="17"/>
        <v>0.856527083574307</v>
      </c>
    </row>
    <row r="370" spans="1:25">
      <c r="A370" s="1">
        <v>604</v>
      </c>
      <c r="B370" s="1" t="s">
        <v>97</v>
      </c>
      <c r="C370" s="1" t="str">
        <f>_xlfn.XLOOKUP(A370,All!$A:$A,All!$C:$C,"")</f>
        <v>Cu-Al-Cr-Mg-Ni-Si</v>
      </c>
      <c r="D370" s="1">
        <v>2</v>
      </c>
      <c r="E370" s="1" t="s">
        <v>1344</v>
      </c>
      <c r="F370" s="1">
        <f t="shared" si="15"/>
        <v>92.27</v>
      </c>
      <c r="G370" s="1">
        <v>0.49</v>
      </c>
      <c r="H370" s="1">
        <v>0.11</v>
      </c>
      <c r="I370" s="1">
        <v>0.12</v>
      </c>
      <c r="J370" s="1">
        <v>5.98</v>
      </c>
      <c r="K370" s="1">
        <v>1.03</v>
      </c>
      <c r="L370" s="1">
        <v>0</v>
      </c>
      <c r="M370" s="1" t="s">
        <v>50</v>
      </c>
      <c r="N370" s="6">
        <f t="shared" si="16"/>
        <v>1</v>
      </c>
      <c r="O370" s="1">
        <v>969.85</v>
      </c>
      <c r="P370" s="1">
        <v>6</v>
      </c>
      <c r="Q370" s="1">
        <v>50</v>
      </c>
      <c r="R370" s="1">
        <v>549.85</v>
      </c>
      <c r="S370" s="1">
        <v>1</v>
      </c>
      <c r="T370" s="1">
        <v>253</v>
      </c>
      <c r="U370" s="1" t="s">
        <v>52</v>
      </c>
      <c r="V370" s="1" t="s">
        <v>52</v>
      </c>
      <c r="W370" s="1">
        <v>33</v>
      </c>
      <c r="X370" s="1" t="e">
        <f>IF(OR(T370="",W370=""),"",((T370-AVERAGE($T$2:$T$1139))/_xlfn.STDEV.S($T$2:$T$1139))-#REF!*((AVERAGE($W$2:$W$1139)-W370)/_xlfn.STDEV.S($W$2:$W$1139)))</f>
        <v>#REF!</v>
      </c>
      <c r="Y370" s="1">
        <f t="shared" si="17"/>
        <v>0.842822772629174</v>
      </c>
    </row>
    <row r="371" hidden="1" spans="1:25">
      <c r="A371" s="1">
        <v>1006</v>
      </c>
      <c r="B371" s="1" t="s">
        <v>99</v>
      </c>
      <c r="C371" s="1" t="str">
        <f>_xlfn.XLOOKUP(A371,All!$A:$A,All!$C:$C,"")</f>
        <v>Cu-Al-Cr-Mg-Ni-Si</v>
      </c>
      <c r="D371" s="1">
        <v>2</v>
      </c>
      <c r="E371" s="1" t="s">
        <v>1344</v>
      </c>
      <c r="F371" s="1">
        <f t="shared" si="15"/>
        <v>92.25</v>
      </c>
      <c r="G371" s="1">
        <v>0.5</v>
      </c>
      <c r="H371" s="1">
        <v>0.1</v>
      </c>
      <c r="I371" s="1">
        <v>0.15</v>
      </c>
      <c r="J371" s="1">
        <v>6</v>
      </c>
      <c r="K371" s="1">
        <v>1</v>
      </c>
      <c r="L371" s="1">
        <v>0</v>
      </c>
      <c r="M371" s="1" t="s">
        <v>55</v>
      </c>
      <c r="N371" s="6">
        <f t="shared" si="16"/>
        <v>2</v>
      </c>
      <c r="O371" s="1">
        <v>979.85</v>
      </c>
      <c r="P371" s="1">
        <v>4</v>
      </c>
      <c r="Q371" s="1">
        <v>50</v>
      </c>
      <c r="R371" s="1">
        <v>499.85</v>
      </c>
      <c r="S371" s="1">
        <v>1.5</v>
      </c>
      <c r="T371" s="1">
        <v>253</v>
      </c>
      <c r="U371" s="1" t="s">
        <v>52</v>
      </c>
      <c r="V371" s="1" t="s">
        <v>52</v>
      </c>
      <c r="W371" s="1">
        <v>33</v>
      </c>
      <c r="X371" s="1" t="e">
        <f>IF(OR(T371="",W371=""),"",((T371-AVERAGE($T$2:$T$1139))/_xlfn.STDEV.S($T$2:$T$1139))-#REF!*((AVERAGE($W$2:$W$1139)-W371)/_xlfn.STDEV.S($W$2:$W$1139)))</f>
        <v>#REF!</v>
      </c>
      <c r="Y371" s="1">
        <f t="shared" si="17"/>
        <v>0.842822772629174</v>
      </c>
    </row>
    <row r="372" hidden="1" spans="1:25">
      <c r="A372" s="1">
        <v>823</v>
      </c>
      <c r="B372" s="1" t="s">
        <v>99</v>
      </c>
      <c r="C372" s="1" t="str">
        <f>_xlfn.XLOOKUP(A372,All!$A:$A,All!$C:$C,"")</f>
        <v>Cu-Al-Cr-Mg-Ni-Si</v>
      </c>
      <c r="D372" s="1">
        <v>2</v>
      </c>
      <c r="E372" s="1" t="s">
        <v>1344</v>
      </c>
      <c r="F372" s="1">
        <f t="shared" si="15"/>
        <v>92.25</v>
      </c>
      <c r="G372" s="1">
        <v>0.5</v>
      </c>
      <c r="H372" s="1">
        <v>0.1</v>
      </c>
      <c r="I372" s="1">
        <v>0.15</v>
      </c>
      <c r="J372" s="1">
        <v>6</v>
      </c>
      <c r="K372" s="1">
        <v>1</v>
      </c>
      <c r="L372" s="1">
        <v>0</v>
      </c>
      <c r="M372" s="1" t="s">
        <v>55</v>
      </c>
      <c r="N372" s="6">
        <f t="shared" si="16"/>
        <v>2</v>
      </c>
      <c r="O372" s="1">
        <v>979.85</v>
      </c>
      <c r="P372" s="1">
        <v>4</v>
      </c>
      <c r="Q372" s="1">
        <v>50</v>
      </c>
      <c r="R372" s="1">
        <v>399.85</v>
      </c>
      <c r="S372" s="1">
        <v>0.083</v>
      </c>
      <c r="T372" s="1">
        <v>255</v>
      </c>
      <c r="U372" s="1" t="s">
        <v>52</v>
      </c>
      <c r="V372" s="1" t="s">
        <v>52</v>
      </c>
      <c r="W372" s="1">
        <v>33</v>
      </c>
      <c r="X372" s="1" t="e">
        <f>IF(OR(T372="",W372=""),"",((T372-AVERAGE($T$2:$T$1139))/_xlfn.STDEV.S($T$2:$T$1139))-#REF!*((AVERAGE($W$2:$W$1139)-W372)/_xlfn.STDEV.S($W$2:$W$1139)))</f>
        <v>#REF!</v>
      </c>
      <c r="Y372" s="1">
        <f t="shared" si="17"/>
        <v>0.839870245957322</v>
      </c>
    </row>
    <row r="373" hidden="1" spans="1:25">
      <c r="A373" s="1">
        <v>842</v>
      </c>
      <c r="B373" s="1" t="s">
        <v>99</v>
      </c>
      <c r="C373" s="1" t="str">
        <f>_xlfn.XLOOKUP(A373,All!$A:$A,All!$C:$C,"")</f>
        <v>Cu-Al-Cr-Mg-Ni-Si</v>
      </c>
      <c r="D373" s="1">
        <v>2</v>
      </c>
      <c r="E373" s="1" t="s">
        <v>1344</v>
      </c>
      <c r="F373" s="1">
        <f t="shared" si="15"/>
        <v>92.25</v>
      </c>
      <c r="G373" s="1">
        <v>0.5</v>
      </c>
      <c r="H373" s="1">
        <v>0.1</v>
      </c>
      <c r="I373" s="1">
        <v>0.15</v>
      </c>
      <c r="J373" s="1">
        <v>6</v>
      </c>
      <c r="K373" s="1">
        <v>1</v>
      </c>
      <c r="L373" s="1">
        <v>0</v>
      </c>
      <c r="M373" s="1" t="s">
        <v>55</v>
      </c>
      <c r="N373" s="6">
        <f t="shared" si="16"/>
        <v>2</v>
      </c>
      <c r="O373" s="1">
        <v>979.85</v>
      </c>
      <c r="P373" s="1">
        <v>4</v>
      </c>
      <c r="Q373" s="1">
        <v>50</v>
      </c>
      <c r="R373" s="1">
        <v>549.85</v>
      </c>
      <c r="S373" s="1">
        <v>0.083</v>
      </c>
      <c r="T373" s="1">
        <v>264</v>
      </c>
      <c r="U373" s="1" t="s">
        <v>52</v>
      </c>
      <c r="V373" s="1" t="s">
        <v>52</v>
      </c>
      <c r="W373" s="1">
        <v>33</v>
      </c>
      <c r="X373" s="1" t="e">
        <f>IF(OR(T373="",W373=""),"",((T373-AVERAGE($T$2:$T$1139))/_xlfn.STDEV.S($T$2:$T$1139))-#REF!*((AVERAGE($W$2:$W$1139)-W373)/_xlfn.STDEV.S($W$2:$W$1139)))</f>
        <v>#REF!</v>
      </c>
      <c r="Y373" s="1">
        <f t="shared" si="17"/>
        <v>0.827016737870009</v>
      </c>
    </row>
    <row r="374" hidden="1" spans="1:25">
      <c r="A374" s="1">
        <v>841</v>
      </c>
      <c r="B374" s="1" t="s">
        <v>99</v>
      </c>
      <c r="C374" s="1" t="str">
        <f>_xlfn.XLOOKUP(A374,All!$A:$A,All!$C:$C,"")</f>
        <v>Cu-Al-Cr-Mg-Ni-Si</v>
      </c>
      <c r="D374" s="1">
        <v>2</v>
      </c>
      <c r="E374" s="1" t="s">
        <v>1344</v>
      </c>
      <c r="F374" s="1">
        <f t="shared" si="15"/>
        <v>92.25</v>
      </c>
      <c r="G374" s="1">
        <v>0.5</v>
      </c>
      <c r="H374" s="1">
        <v>0.1</v>
      </c>
      <c r="I374" s="1">
        <v>0.15</v>
      </c>
      <c r="J374" s="1">
        <v>6</v>
      </c>
      <c r="K374" s="1">
        <v>1</v>
      </c>
      <c r="L374" s="1">
        <v>0</v>
      </c>
      <c r="M374" s="1" t="s">
        <v>55</v>
      </c>
      <c r="N374" s="6">
        <f t="shared" si="16"/>
        <v>2</v>
      </c>
      <c r="O374" s="1">
        <v>979.85</v>
      </c>
      <c r="P374" s="1">
        <v>4</v>
      </c>
      <c r="Q374" s="1">
        <v>50</v>
      </c>
      <c r="R374" s="1">
        <v>499.85</v>
      </c>
      <c r="S374" s="1">
        <v>0.083</v>
      </c>
      <c r="T374" s="1">
        <v>286</v>
      </c>
      <c r="U374" s="1" t="s">
        <v>52</v>
      </c>
      <c r="V374" s="1" t="s">
        <v>52</v>
      </c>
      <c r="W374" s="1">
        <v>33</v>
      </c>
      <c r="X374" s="1" t="e">
        <f>IF(OR(T374="",W374=""),"",((T374-AVERAGE($T$2:$T$1139))/_xlfn.STDEV.S($T$2:$T$1139))-#REF!*((AVERAGE($W$2:$W$1139)-W374)/_xlfn.STDEV.S($W$2:$W$1139)))</f>
        <v>#REF!</v>
      </c>
      <c r="Y374" s="1">
        <f t="shared" si="17"/>
        <v>0.798749567481218</v>
      </c>
    </row>
    <row r="375" spans="1:25">
      <c r="A375" s="1">
        <v>813</v>
      </c>
      <c r="B375" s="1" t="s">
        <v>96</v>
      </c>
      <c r="C375" s="1" t="str">
        <f>_xlfn.XLOOKUP(A375,All!$A:$A,All!$C:$C,"")</f>
        <v>Cu-Al-Cr-Mg-Ni-Si</v>
      </c>
      <c r="D375" s="1">
        <v>2</v>
      </c>
      <c r="E375" s="1" t="s">
        <v>1344</v>
      </c>
      <c r="F375" s="1">
        <f t="shared" si="15"/>
        <v>92.25</v>
      </c>
      <c r="G375" s="1">
        <v>0.5</v>
      </c>
      <c r="H375" s="1">
        <v>0.1</v>
      </c>
      <c r="I375" s="1">
        <v>0.15</v>
      </c>
      <c r="J375" s="1">
        <v>6</v>
      </c>
      <c r="K375" s="1">
        <v>1</v>
      </c>
      <c r="L375" s="1">
        <v>0</v>
      </c>
      <c r="M375" s="1" t="s">
        <v>50</v>
      </c>
      <c r="N375" s="6">
        <f t="shared" si="16"/>
        <v>1</v>
      </c>
      <c r="O375" s="1">
        <v>969.85</v>
      </c>
      <c r="P375" s="1">
        <v>4</v>
      </c>
      <c r="Q375" s="1">
        <v>50</v>
      </c>
      <c r="R375" s="1">
        <v>449.85</v>
      </c>
      <c r="S375" s="1">
        <v>23</v>
      </c>
      <c r="T375" s="1">
        <v>288</v>
      </c>
      <c r="U375" s="1" t="s">
        <v>52</v>
      </c>
      <c r="V375" s="1" t="s">
        <v>52</v>
      </c>
      <c r="W375" s="1">
        <v>33</v>
      </c>
      <c r="X375" s="1" t="e">
        <f>IF(OR(T375="",W375=""),"",((T375-AVERAGE($T$2:$T$1139))/_xlfn.STDEV.S($T$2:$T$1139))-#REF!*((AVERAGE($W$2:$W$1139)-W375)/_xlfn.STDEV.S($W$2:$W$1139)))</f>
        <v>#REF!</v>
      </c>
      <c r="Y375" s="1">
        <f t="shared" si="17"/>
        <v>0.796413664208491</v>
      </c>
    </row>
    <row r="376" spans="1:25">
      <c r="A376" s="1">
        <v>797</v>
      </c>
      <c r="B376" s="1" t="s">
        <v>96</v>
      </c>
      <c r="C376" s="1" t="str">
        <f>_xlfn.XLOOKUP(A376,All!$A:$A,All!$C:$C,"")</f>
        <v>Cu-Al-Cr-Mg-Ni-Si</v>
      </c>
      <c r="D376" s="1">
        <v>2</v>
      </c>
      <c r="E376" s="1" t="s">
        <v>1344</v>
      </c>
      <c r="F376" s="1">
        <f t="shared" si="15"/>
        <v>92.25</v>
      </c>
      <c r="G376" s="1">
        <v>0.5</v>
      </c>
      <c r="H376" s="1">
        <v>0.1</v>
      </c>
      <c r="I376" s="1">
        <v>0.15</v>
      </c>
      <c r="J376" s="1">
        <v>6</v>
      </c>
      <c r="K376" s="1">
        <v>1</v>
      </c>
      <c r="L376" s="1">
        <v>0</v>
      </c>
      <c r="M376" s="1" t="s">
        <v>50</v>
      </c>
      <c r="N376" s="6">
        <f t="shared" si="16"/>
        <v>1</v>
      </c>
      <c r="O376" s="1">
        <v>969.85</v>
      </c>
      <c r="P376" s="1">
        <v>4</v>
      </c>
      <c r="Q376" s="1">
        <v>50</v>
      </c>
      <c r="R376" s="1">
        <v>449.85</v>
      </c>
      <c r="S376" s="1">
        <v>20</v>
      </c>
      <c r="T376" s="1">
        <v>291</v>
      </c>
      <c r="U376" s="1" t="s">
        <v>52</v>
      </c>
      <c r="V376" s="1" t="s">
        <v>52</v>
      </c>
      <c r="W376" s="1">
        <v>33</v>
      </c>
      <c r="X376" s="1" t="e">
        <f>IF(OR(T376="",W376=""),"",((T376-AVERAGE($T$2:$T$1139))/_xlfn.STDEV.S($T$2:$T$1139))-#REF!*((AVERAGE($W$2:$W$1139)-W376)/_xlfn.STDEV.S($W$2:$W$1139)))</f>
        <v>#REF!</v>
      </c>
      <c r="Y376" s="1">
        <f t="shared" si="17"/>
        <v>0.792985905265767</v>
      </c>
    </row>
    <row r="377" hidden="1" spans="1:25">
      <c r="A377" s="1">
        <v>1072</v>
      </c>
      <c r="B377" s="1" t="s">
        <v>99</v>
      </c>
      <c r="C377" s="1" t="str">
        <f>_xlfn.XLOOKUP(A377,All!$A:$A,All!$C:$C,"")</f>
        <v>Cu-Al-Cr-Mg-Ni-Si</v>
      </c>
      <c r="D377" s="1">
        <v>2</v>
      </c>
      <c r="E377" s="1" t="s">
        <v>1344</v>
      </c>
      <c r="F377" s="1">
        <f t="shared" si="15"/>
        <v>92.25</v>
      </c>
      <c r="G377" s="1">
        <v>0.5</v>
      </c>
      <c r="H377" s="1">
        <v>0.1</v>
      </c>
      <c r="I377" s="1">
        <v>0.15</v>
      </c>
      <c r="J377" s="1">
        <v>6</v>
      </c>
      <c r="K377" s="1">
        <v>1</v>
      </c>
      <c r="L377" s="1">
        <v>0</v>
      </c>
      <c r="M377" s="1" t="s">
        <v>55</v>
      </c>
      <c r="N377" s="6">
        <f t="shared" si="16"/>
        <v>2</v>
      </c>
      <c r="O377" s="1">
        <v>979.85</v>
      </c>
      <c r="P377" s="1">
        <v>4</v>
      </c>
      <c r="Q377" s="1">
        <v>50</v>
      </c>
      <c r="R377" s="1">
        <v>449.85</v>
      </c>
      <c r="S377" s="1">
        <v>3</v>
      </c>
      <c r="T377" s="1">
        <v>292</v>
      </c>
      <c r="U377" s="1" t="s">
        <v>52</v>
      </c>
      <c r="V377" s="1" t="s">
        <v>52</v>
      </c>
      <c r="W377" s="1">
        <v>33</v>
      </c>
      <c r="X377" s="1" t="e">
        <f>IF(OR(T377="",W377=""),"",((T377-AVERAGE($T$2:$T$1139))/_xlfn.STDEV.S($T$2:$T$1139))-#REF!*((AVERAGE($W$2:$W$1139)-W377)/_xlfn.STDEV.S($W$2:$W$1139)))</f>
        <v>#REF!</v>
      </c>
      <c r="Y377" s="1">
        <f t="shared" si="17"/>
        <v>0.791863787278371</v>
      </c>
    </row>
    <row r="378" spans="1:25">
      <c r="A378" s="1">
        <v>783</v>
      </c>
      <c r="B378" s="1" t="s">
        <v>96</v>
      </c>
      <c r="C378" s="1" t="str">
        <f>_xlfn.XLOOKUP(A378,All!$A:$A,All!$C:$C,"")</f>
        <v>Cu-Al-Cr-Mg-Ni-Si</v>
      </c>
      <c r="D378" s="1">
        <v>2</v>
      </c>
      <c r="E378" s="1" t="s">
        <v>1344</v>
      </c>
      <c r="F378" s="1">
        <f t="shared" si="15"/>
        <v>92.25</v>
      </c>
      <c r="G378" s="1">
        <v>0.5</v>
      </c>
      <c r="H378" s="1">
        <v>0.1</v>
      </c>
      <c r="I378" s="1">
        <v>0.15</v>
      </c>
      <c r="J378" s="1">
        <v>6</v>
      </c>
      <c r="K378" s="1">
        <v>1</v>
      </c>
      <c r="L378" s="1">
        <v>0</v>
      </c>
      <c r="M378" s="1" t="s">
        <v>50</v>
      </c>
      <c r="N378" s="6">
        <f t="shared" si="16"/>
        <v>1</v>
      </c>
      <c r="O378" s="1">
        <v>969.85</v>
      </c>
      <c r="P378" s="1">
        <v>4</v>
      </c>
      <c r="Q378" s="1">
        <v>50</v>
      </c>
      <c r="R378" s="1">
        <v>449.85</v>
      </c>
      <c r="S378" s="1">
        <v>17</v>
      </c>
      <c r="T378" s="1">
        <v>297</v>
      </c>
      <c r="U378" s="1" t="s">
        <v>52</v>
      </c>
      <c r="V378" s="1" t="s">
        <v>52</v>
      </c>
      <c r="W378" s="1">
        <v>33</v>
      </c>
      <c r="X378" s="1" t="e">
        <f>IF(OR(T378="",W378=""),"",((T378-AVERAGE($T$2:$T$1139))/_xlfn.STDEV.S($T$2:$T$1139))-#REF!*((AVERAGE($W$2:$W$1139)-W378)/_xlfn.STDEV.S($W$2:$W$1139)))</f>
        <v>#REF!</v>
      </c>
      <c r="Y378" s="1">
        <f t="shared" si="17"/>
        <v>0.786408672212412</v>
      </c>
    </row>
    <row r="379" hidden="1" spans="1:25">
      <c r="A379" s="1">
        <v>708</v>
      </c>
      <c r="B379" s="1" t="s">
        <v>96</v>
      </c>
      <c r="C379" s="1" t="str">
        <f>_xlfn.XLOOKUP(A379,All!$A:$A,All!$C:$C,"")</f>
        <v>Cu-Al-Cr-Mg-Ni-Si</v>
      </c>
      <c r="D379" s="1">
        <v>2</v>
      </c>
      <c r="E379" s="1" t="s">
        <v>1344</v>
      </c>
      <c r="F379" s="1">
        <f t="shared" si="15"/>
        <v>92.25</v>
      </c>
      <c r="G379" s="1">
        <v>0.5</v>
      </c>
      <c r="H379" s="1">
        <v>0.1</v>
      </c>
      <c r="I379" s="1">
        <v>0.15</v>
      </c>
      <c r="J379" s="1">
        <v>6</v>
      </c>
      <c r="K379" s="1">
        <v>1</v>
      </c>
      <c r="L379" s="1">
        <v>0</v>
      </c>
      <c r="M379" s="1" t="s">
        <v>54</v>
      </c>
      <c r="N379" s="6">
        <f t="shared" si="16"/>
        <v>0</v>
      </c>
      <c r="O379" s="1">
        <v>969.85</v>
      </c>
      <c r="P379" s="1">
        <v>4</v>
      </c>
      <c r="Q379" s="1">
        <v>0</v>
      </c>
      <c r="R379" s="1">
        <v>449.85</v>
      </c>
      <c r="S379" s="1">
        <v>8</v>
      </c>
      <c r="T379" s="1">
        <v>300</v>
      </c>
      <c r="U379" s="1" t="s">
        <v>52</v>
      </c>
      <c r="V379" s="1" t="s">
        <v>52</v>
      </c>
      <c r="W379" s="1">
        <v>33</v>
      </c>
      <c r="X379" s="1" t="e">
        <f>IF(OR(T379="",W379=""),"",((T379-AVERAGE($T$2:$T$1139))/_xlfn.STDEV.S($T$2:$T$1139))-#REF!*((AVERAGE($W$2:$W$1139)-W379)/_xlfn.STDEV.S($W$2:$W$1139)))</f>
        <v>#REF!</v>
      </c>
      <c r="Y379" s="1">
        <f t="shared" si="17"/>
        <v>0.783261534929068</v>
      </c>
    </row>
    <row r="380" spans="1:25">
      <c r="A380" s="1">
        <v>764</v>
      </c>
      <c r="B380" s="1" t="s">
        <v>96</v>
      </c>
      <c r="C380" s="1" t="str">
        <f>_xlfn.XLOOKUP(A380,All!$A:$A,All!$C:$C,"")</f>
        <v>Cu-Al-Cr-Mg-Ni-Si</v>
      </c>
      <c r="D380" s="1">
        <v>2</v>
      </c>
      <c r="E380" s="1" t="s">
        <v>1344</v>
      </c>
      <c r="F380" s="1">
        <f t="shared" si="15"/>
        <v>92.25</v>
      </c>
      <c r="G380" s="1">
        <v>0.5</v>
      </c>
      <c r="H380" s="1">
        <v>0.1</v>
      </c>
      <c r="I380" s="1">
        <v>0.15</v>
      </c>
      <c r="J380" s="1">
        <v>6</v>
      </c>
      <c r="K380" s="1">
        <v>1</v>
      </c>
      <c r="L380" s="1">
        <v>0</v>
      </c>
      <c r="M380" s="1" t="s">
        <v>50</v>
      </c>
      <c r="N380" s="6">
        <f t="shared" si="16"/>
        <v>1</v>
      </c>
      <c r="O380" s="1">
        <v>969.85</v>
      </c>
      <c r="P380" s="1">
        <v>4</v>
      </c>
      <c r="Q380" s="1">
        <v>50</v>
      </c>
      <c r="R380" s="1">
        <v>449.85</v>
      </c>
      <c r="S380" s="1">
        <v>15</v>
      </c>
      <c r="T380" s="1">
        <v>305</v>
      </c>
      <c r="U380" s="1" t="s">
        <v>52</v>
      </c>
      <c r="V380" s="1" t="s">
        <v>52</v>
      </c>
      <c r="W380" s="1">
        <v>33</v>
      </c>
      <c r="X380" s="1" t="e">
        <f>IF(OR(T380="",W380=""),"",((T380-AVERAGE($T$2:$T$1139))/_xlfn.STDEV.S($T$2:$T$1139))-#REF!*((AVERAGE($W$2:$W$1139)-W380)/_xlfn.STDEV.S($W$2:$W$1139)))</f>
        <v>#REF!</v>
      </c>
      <c r="Y380" s="1">
        <f t="shared" si="17"/>
        <v>0.778229870410982</v>
      </c>
    </row>
    <row r="381" spans="1:25">
      <c r="A381" s="1">
        <v>638</v>
      </c>
      <c r="B381" s="1" t="s">
        <v>97</v>
      </c>
      <c r="C381" s="1" t="str">
        <f>_xlfn.XLOOKUP(A381,All!$A:$A,All!$C:$C,"")</f>
        <v>Cu-Al-Cr-Mg-Ni-Si</v>
      </c>
      <c r="D381" s="1">
        <v>2</v>
      </c>
      <c r="E381" s="1" t="s">
        <v>1344</v>
      </c>
      <c r="F381" s="1">
        <f t="shared" si="15"/>
        <v>92.27</v>
      </c>
      <c r="G381" s="1">
        <v>0.49</v>
      </c>
      <c r="H381" s="1">
        <v>0.11</v>
      </c>
      <c r="I381" s="1">
        <v>0.12</v>
      </c>
      <c r="J381" s="1">
        <v>5.98</v>
      </c>
      <c r="K381" s="1">
        <v>1.03</v>
      </c>
      <c r="L381" s="1">
        <v>0</v>
      </c>
      <c r="M381" s="1" t="s">
        <v>50</v>
      </c>
      <c r="N381" s="6">
        <f t="shared" si="16"/>
        <v>1</v>
      </c>
      <c r="O381" s="1">
        <v>969.85</v>
      </c>
      <c r="P381" s="1">
        <v>6</v>
      </c>
      <c r="Q381" s="1">
        <v>50</v>
      </c>
      <c r="R381" s="1">
        <v>499.85</v>
      </c>
      <c r="S381" s="1">
        <v>2</v>
      </c>
      <c r="T381" s="1">
        <v>309</v>
      </c>
      <c r="U381" s="1" t="s">
        <v>52</v>
      </c>
      <c r="V381" s="1" t="s">
        <v>52</v>
      </c>
      <c r="W381" s="1">
        <v>33</v>
      </c>
      <c r="X381" s="1" t="e">
        <f>IF(OR(T381="",W381=""),"",((T381-AVERAGE($T$2:$T$1139))/_xlfn.STDEV.S($T$2:$T$1139))-#REF!*((AVERAGE($W$2:$W$1139)-W381)/_xlfn.STDEV.S($W$2:$W$1139)))</f>
        <v>#REF!</v>
      </c>
      <c r="Y381" s="1">
        <f t="shared" si="17"/>
        <v>0.774399736000629</v>
      </c>
    </row>
    <row r="382" spans="1:25">
      <c r="A382" s="1">
        <v>753</v>
      </c>
      <c r="B382" s="1" t="s">
        <v>96</v>
      </c>
      <c r="C382" s="1" t="str">
        <f>_xlfn.XLOOKUP(A382,All!$A:$A,All!$C:$C,"")</f>
        <v>Cu-Al-Cr-Mg-Ni-Si</v>
      </c>
      <c r="D382" s="1">
        <v>2</v>
      </c>
      <c r="E382" s="1" t="s">
        <v>1344</v>
      </c>
      <c r="F382" s="1">
        <f t="shared" si="15"/>
        <v>92.25</v>
      </c>
      <c r="G382" s="1">
        <v>0.5</v>
      </c>
      <c r="H382" s="1">
        <v>0.1</v>
      </c>
      <c r="I382" s="1">
        <v>0.15</v>
      </c>
      <c r="J382" s="1">
        <v>6</v>
      </c>
      <c r="K382" s="1">
        <v>1</v>
      </c>
      <c r="L382" s="1">
        <v>0</v>
      </c>
      <c r="M382" s="1" t="s">
        <v>50</v>
      </c>
      <c r="N382" s="6">
        <f t="shared" si="16"/>
        <v>1</v>
      </c>
      <c r="O382" s="1">
        <v>969.85</v>
      </c>
      <c r="P382" s="1">
        <v>4</v>
      </c>
      <c r="Q382" s="1">
        <v>50</v>
      </c>
      <c r="R382" s="1">
        <v>449.85</v>
      </c>
      <c r="S382" s="1">
        <v>13</v>
      </c>
      <c r="T382" s="1">
        <v>311</v>
      </c>
      <c r="U382" s="1" t="s">
        <v>52</v>
      </c>
      <c r="V382" s="1" t="s">
        <v>52</v>
      </c>
      <c r="W382" s="1">
        <v>33</v>
      </c>
      <c r="X382" s="1" t="e">
        <f>IF(OR(T382="",W382=""),"",((T382-AVERAGE($T$2:$T$1139))/_xlfn.STDEV.S($T$2:$T$1139))-#REF!*((AVERAGE($W$2:$W$1139)-W382)/_xlfn.STDEV.S($W$2:$W$1139)))</f>
        <v>#REF!</v>
      </c>
      <c r="Y382" s="1">
        <f t="shared" si="17"/>
        <v>0.77255062916464</v>
      </c>
    </row>
    <row r="383" spans="1:25">
      <c r="A383" s="1">
        <v>618</v>
      </c>
      <c r="B383" s="1" t="s">
        <v>97</v>
      </c>
      <c r="C383" s="1" t="str">
        <f>_xlfn.XLOOKUP(A383,All!$A:$A,All!$C:$C,"")</f>
        <v>Cu-Al-Cr-Mg-Ni-Si</v>
      </c>
      <c r="D383" s="1">
        <v>2</v>
      </c>
      <c r="E383" s="1" t="s">
        <v>1344</v>
      </c>
      <c r="F383" s="1">
        <f t="shared" si="15"/>
        <v>92.27</v>
      </c>
      <c r="G383" s="1">
        <v>0.49</v>
      </c>
      <c r="H383" s="1">
        <v>0.11</v>
      </c>
      <c r="I383" s="1">
        <v>0.12</v>
      </c>
      <c r="J383" s="1">
        <v>5.98</v>
      </c>
      <c r="K383" s="1">
        <v>1.03</v>
      </c>
      <c r="L383" s="1">
        <v>0</v>
      </c>
      <c r="M383" s="1" t="s">
        <v>50</v>
      </c>
      <c r="N383" s="6">
        <f t="shared" si="16"/>
        <v>1</v>
      </c>
      <c r="O383" s="1">
        <v>969.85</v>
      </c>
      <c r="P383" s="1">
        <v>6</v>
      </c>
      <c r="Q383" s="1">
        <v>50</v>
      </c>
      <c r="R383" s="1">
        <v>499.85</v>
      </c>
      <c r="S383" s="1">
        <v>1.5</v>
      </c>
      <c r="T383" s="1">
        <v>313</v>
      </c>
      <c r="U383" s="1" t="s">
        <v>52</v>
      </c>
      <c r="V383" s="1" t="s">
        <v>52</v>
      </c>
      <c r="W383" s="1">
        <v>33</v>
      </c>
      <c r="X383" s="1" t="e">
        <f>IF(OR(T383="",W383=""),"",((T383-AVERAGE($T$2:$T$1139))/_xlfn.STDEV.S($T$2:$T$1139))-#REF!*((AVERAGE($W$2:$W$1139)-W383)/_xlfn.STDEV.S($W$2:$W$1139)))</f>
        <v>#REF!</v>
      </c>
      <c r="Y383" s="1">
        <f t="shared" si="17"/>
        <v>0.77074592040747</v>
      </c>
    </row>
    <row r="384" hidden="1" spans="1:25">
      <c r="A384" s="1">
        <v>878</v>
      </c>
      <c r="B384" s="1" t="s">
        <v>99</v>
      </c>
      <c r="C384" s="1" t="str">
        <f>_xlfn.XLOOKUP(A384,All!$A:$A,All!$C:$C,"")</f>
        <v>Cu-Al-Cr-Mg-Ni-Si</v>
      </c>
      <c r="D384" s="1">
        <v>2</v>
      </c>
      <c r="E384" s="1" t="s">
        <v>1344</v>
      </c>
      <c r="F384" s="1">
        <f t="shared" si="15"/>
        <v>92.25</v>
      </c>
      <c r="G384" s="1">
        <v>0.5</v>
      </c>
      <c r="H384" s="1">
        <v>0.1</v>
      </c>
      <c r="I384" s="1">
        <v>0.15</v>
      </c>
      <c r="J384" s="1">
        <v>6</v>
      </c>
      <c r="K384" s="1">
        <v>1</v>
      </c>
      <c r="L384" s="1">
        <v>0</v>
      </c>
      <c r="M384" s="1" t="s">
        <v>55</v>
      </c>
      <c r="N384" s="6">
        <f t="shared" si="16"/>
        <v>2</v>
      </c>
      <c r="O384" s="1">
        <v>979.85</v>
      </c>
      <c r="P384" s="1">
        <v>4</v>
      </c>
      <c r="Q384" s="1">
        <v>50</v>
      </c>
      <c r="R384" s="1">
        <v>399.85</v>
      </c>
      <c r="S384" s="1">
        <v>0.25</v>
      </c>
      <c r="T384" s="1">
        <v>316</v>
      </c>
      <c r="U384" s="1" t="s">
        <v>52</v>
      </c>
      <c r="V384" s="1" t="s">
        <v>52</v>
      </c>
      <c r="W384" s="1">
        <v>33</v>
      </c>
      <c r="X384" s="1" t="e">
        <f>IF(OR(T384="",W384=""),"",((T384-AVERAGE($T$2:$T$1139))/_xlfn.STDEV.S($T$2:$T$1139))-#REF!*((AVERAGE($W$2:$W$1139)-W384)/_xlfn.STDEV.S($W$2:$W$1139)))</f>
        <v>#REF!</v>
      </c>
      <c r="Y384" s="1">
        <f t="shared" si="17"/>
        <v>0.768122786122246</v>
      </c>
    </row>
    <row r="385" spans="1:25">
      <c r="A385" s="1">
        <v>724</v>
      </c>
      <c r="B385" s="1" t="s">
        <v>96</v>
      </c>
      <c r="C385" s="1" t="str">
        <f>_xlfn.XLOOKUP(A385,All!$A:$A,All!$C:$C,"")</f>
        <v>Cu-Al-Cr-Mg-Ni-Si</v>
      </c>
      <c r="D385" s="1">
        <v>2</v>
      </c>
      <c r="E385" s="1" t="s">
        <v>1344</v>
      </c>
      <c r="F385" s="1">
        <f t="shared" si="15"/>
        <v>92.25</v>
      </c>
      <c r="G385" s="1">
        <v>0.5</v>
      </c>
      <c r="H385" s="1">
        <v>0.1</v>
      </c>
      <c r="I385" s="1">
        <v>0.15</v>
      </c>
      <c r="J385" s="1">
        <v>6</v>
      </c>
      <c r="K385" s="1">
        <v>1</v>
      </c>
      <c r="L385" s="1">
        <v>0</v>
      </c>
      <c r="M385" s="1" t="s">
        <v>50</v>
      </c>
      <c r="N385" s="6">
        <f t="shared" si="16"/>
        <v>1</v>
      </c>
      <c r="O385" s="1">
        <v>969.85</v>
      </c>
      <c r="P385" s="1">
        <v>4</v>
      </c>
      <c r="Q385" s="1">
        <v>80</v>
      </c>
      <c r="R385" s="1">
        <v>449.85</v>
      </c>
      <c r="S385" s="1">
        <v>9</v>
      </c>
      <c r="T385" s="1">
        <v>320</v>
      </c>
      <c r="U385" s="1" t="s">
        <v>52</v>
      </c>
      <c r="V385" s="1" t="s">
        <v>52</v>
      </c>
      <c r="W385" s="1">
        <v>33</v>
      </c>
      <c r="X385" s="1" t="e">
        <f>IF(OR(T385="",W385=""),"",((T385-AVERAGE($T$2:$T$1139))/_xlfn.STDEV.S($T$2:$T$1139))-#REF!*((AVERAGE($W$2:$W$1139)-W385)/_xlfn.STDEV.S($W$2:$W$1139)))</f>
        <v>#REF!</v>
      </c>
      <c r="Y385" s="1">
        <f t="shared" si="17"/>
        <v>0.764783542675837</v>
      </c>
    </row>
    <row r="386" spans="1:25">
      <c r="A386" s="1">
        <v>704</v>
      </c>
      <c r="B386" s="1" t="s">
        <v>96</v>
      </c>
      <c r="C386" s="1" t="str">
        <f>_xlfn.XLOOKUP(A386,All!$A:$A,All!$C:$C,"")</f>
        <v>Cu-Al-Cr-Mg-Ni-Si</v>
      </c>
      <c r="D386" s="1">
        <v>2</v>
      </c>
      <c r="E386" s="1" t="s">
        <v>1344</v>
      </c>
      <c r="F386" s="1">
        <f t="shared" ref="F386:F449" si="18">100-SUM(G386:L386)</f>
        <v>92.25</v>
      </c>
      <c r="G386" s="1">
        <v>0.5</v>
      </c>
      <c r="H386" s="1">
        <v>0.1</v>
      </c>
      <c r="I386" s="1">
        <v>0.15</v>
      </c>
      <c r="J386" s="1">
        <v>6</v>
      </c>
      <c r="K386" s="1">
        <v>1</v>
      </c>
      <c r="L386" s="1">
        <v>0</v>
      </c>
      <c r="M386" s="1" t="s">
        <v>50</v>
      </c>
      <c r="N386" s="6">
        <f t="shared" ref="N386:N449" si="19">IF(M386="Solution ==&gt; Quenching ==&gt; Deformation ==&gt; Aging ==&gt; Secondary TMP ==&gt; Secondary Aging",2,IF(M386="Solution ==&gt; Quenching ==&gt; Deformation ==&gt; Aging",1,IF(M386="Solution ==&gt; Quenching ==&gt; Aging",0,"")))</f>
        <v>1</v>
      </c>
      <c r="O386" s="1">
        <v>969.85</v>
      </c>
      <c r="P386" s="1">
        <v>4</v>
      </c>
      <c r="Q386" s="1">
        <v>80</v>
      </c>
      <c r="R386" s="1">
        <v>449.85</v>
      </c>
      <c r="S386" s="1">
        <v>7</v>
      </c>
      <c r="T386" s="1">
        <v>324</v>
      </c>
      <c r="U386" s="1" t="s">
        <v>52</v>
      </c>
      <c r="V386" s="1" t="s">
        <v>52</v>
      </c>
      <c r="W386" s="1">
        <v>33</v>
      </c>
      <c r="X386" s="1" t="e">
        <f>IF(OR(T386="",W386=""),"",((T386-AVERAGE($T$2:$T$1139))/_xlfn.STDEV.S($T$2:$T$1139))-#REF!*((AVERAGE($W$2:$W$1139)-W386)/_xlfn.STDEV.S($W$2:$W$1139)))</f>
        <v>#REF!</v>
      </c>
      <c r="Y386" s="1">
        <f t="shared" ref="Y386:Y449" si="20">SQRT((1-(T386-MIN($T$2:$T$1139))/(MAX($T$2:$T$1139)-MIN($T$2:$T$1139)))^2+(1-(W386-MIN($W$2:$W$1139))/(MAX($W$2:$W$1139)-MIN($W$2:$W$1139)))^2)</f>
        <v>0.761627351481268</v>
      </c>
    </row>
    <row r="387" hidden="1" spans="1:25">
      <c r="A387" s="1">
        <v>1055</v>
      </c>
      <c r="B387" s="1" t="s">
        <v>99</v>
      </c>
      <c r="C387" s="1" t="str">
        <f>_xlfn.XLOOKUP(A387,All!$A:$A,All!$C:$C,"")</f>
        <v>Cu-Al-Cr-Mg-Ni-Si</v>
      </c>
      <c r="D387" s="1">
        <v>2</v>
      </c>
      <c r="E387" s="1" t="s">
        <v>1344</v>
      </c>
      <c r="F387" s="1">
        <f t="shared" si="18"/>
        <v>92.25</v>
      </c>
      <c r="G387" s="1">
        <v>0.5</v>
      </c>
      <c r="H387" s="1">
        <v>0.1</v>
      </c>
      <c r="I387" s="1">
        <v>0.15</v>
      </c>
      <c r="J387" s="1">
        <v>6</v>
      </c>
      <c r="K387" s="1">
        <v>1</v>
      </c>
      <c r="L387" s="1">
        <v>0</v>
      </c>
      <c r="M387" s="1" t="s">
        <v>55</v>
      </c>
      <c r="N387" s="6">
        <f t="shared" si="19"/>
        <v>2</v>
      </c>
      <c r="O387" s="1">
        <v>979.85</v>
      </c>
      <c r="P387" s="1">
        <v>4</v>
      </c>
      <c r="Q387" s="1">
        <v>80</v>
      </c>
      <c r="R387" s="1">
        <v>499.85</v>
      </c>
      <c r="S387" s="1">
        <v>3</v>
      </c>
      <c r="T387" s="1">
        <v>192</v>
      </c>
      <c r="U387" s="1" t="s">
        <v>52</v>
      </c>
      <c r="V387" s="1" t="s">
        <v>52</v>
      </c>
      <c r="W387" s="1">
        <v>32</v>
      </c>
      <c r="X387" s="1" t="e">
        <f>IF(OR(T387="",W387=""),"",((T387-AVERAGE($T$2:$T$1139))/_xlfn.STDEV.S($T$2:$T$1139))-#REF!*((AVERAGE($W$2:$W$1139)-W387)/_xlfn.STDEV.S($W$2:$W$1139)))</f>
        <v>#REF!</v>
      </c>
      <c r="Y387" s="1">
        <f t="shared" si="20"/>
        <v>0.957410318343692</v>
      </c>
    </row>
    <row r="388" hidden="1" spans="1:25">
      <c r="A388" s="1">
        <v>913</v>
      </c>
      <c r="B388" s="1" t="s">
        <v>99</v>
      </c>
      <c r="C388" s="1" t="str">
        <f>_xlfn.XLOOKUP(A388,All!$A:$A,All!$C:$C,"")</f>
        <v>Cu-Al-Cr-Mg-Ni-Si</v>
      </c>
      <c r="D388" s="1">
        <v>2</v>
      </c>
      <c r="E388" s="1" t="s">
        <v>1344</v>
      </c>
      <c r="F388" s="1">
        <f t="shared" si="18"/>
        <v>92.25</v>
      </c>
      <c r="G388" s="1">
        <v>0.5</v>
      </c>
      <c r="H388" s="1">
        <v>0.1</v>
      </c>
      <c r="I388" s="1">
        <v>0.15</v>
      </c>
      <c r="J388" s="1">
        <v>6</v>
      </c>
      <c r="K388" s="1">
        <v>1</v>
      </c>
      <c r="L388" s="1">
        <v>0</v>
      </c>
      <c r="M388" s="1" t="s">
        <v>55</v>
      </c>
      <c r="N388" s="6">
        <f t="shared" si="19"/>
        <v>2</v>
      </c>
      <c r="O388" s="1">
        <v>979.85</v>
      </c>
      <c r="P388" s="1">
        <v>4</v>
      </c>
      <c r="Q388" s="1">
        <v>50</v>
      </c>
      <c r="R388" s="1">
        <v>549.85</v>
      </c>
      <c r="S388" s="1">
        <v>0.5</v>
      </c>
      <c r="T388" s="1">
        <v>213</v>
      </c>
      <c r="U388" s="1" t="s">
        <v>52</v>
      </c>
      <c r="V388" s="1" t="s">
        <v>52</v>
      </c>
      <c r="W388" s="1">
        <v>32</v>
      </c>
      <c r="X388" s="1" t="e">
        <f>IF(OR(T388="",W388=""),"",((T388-AVERAGE($T$2:$T$1139))/_xlfn.STDEV.S($T$2:$T$1139))-#REF!*((AVERAGE($W$2:$W$1139)-W388)/_xlfn.STDEV.S($W$2:$W$1139)))</f>
        <v>#REF!</v>
      </c>
      <c r="Y388" s="1">
        <f t="shared" si="20"/>
        <v>0.918757744370779</v>
      </c>
    </row>
    <row r="389" hidden="1" spans="1:25">
      <c r="A389" s="1">
        <v>1024</v>
      </c>
      <c r="B389" s="1" t="s">
        <v>99</v>
      </c>
      <c r="C389" s="1" t="str">
        <f>_xlfn.XLOOKUP(A389,All!$A:$A,All!$C:$C,"")</f>
        <v>Cu-Al-Cr-Mg-Ni-Si</v>
      </c>
      <c r="D389" s="1">
        <v>2</v>
      </c>
      <c r="E389" s="1" t="s">
        <v>1344</v>
      </c>
      <c r="F389" s="1">
        <f t="shared" si="18"/>
        <v>92.25</v>
      </c>
      <c r="G389" s="1">
        <v>0.5</v>
      </c>
      <c r="H389" s="1">
        <v>0.1</v>
      </c>
      <c r="I389" s="1">
        <v>0.15</v>
      </c>
      <c r="J389" s="1">
        <v>6</v>
      </c>
      <c r="K389" s="1">
        <v>1</v>
      </c>
      <c r="L389" s="1">
        <v>0</v>
      </c>
      <c r="M389" s="1" t="s">
        <v>55</v>
      </c>
      <c r="N389" s="6">
        <f t="shared" si="19"/>
        <v>2</v>
      </c>
      <c r="O389" s="1">
        <v>979.85</v>
      </c>
      <c r="P389" s="1">
        <v>4</v>
      </c>
      <c r="Q389" s="1">
        <v>80</v>
      </c>
      <c r="R389" s="1">
        <v>499.85</v>
      </c>
      <c r="S389" s="1">
        <v>2</v>
      </c>
      <c r="T389" s="1">
        <v>227</v>
      </c>
      <c r="U389" s="1" t="s">
        <v>52</v>
      </c>
      <c r="V389" s="1" t="s">
        <v>52</v>
      </c>
      <c r="W389" s="1">
        <v>32</v>
      </c>
      <c r="X389" s="1" t="e">
        <f>IF(OR(T389="",W389=""),"",((T389-AVERAGE($T$2:$T$1139))/_xlfn.STDEV.S($T$2:$T$1139))-#REF!*((AVERAGE($W$2:$W$1139)-W389)/_xlfn.STDEV.S($W$2:$W$1139)))</f>
        <v>#REF!</v>
      </c>
      <c r="Y389" s="1">
        <f t="shared" si="20"/>
        <v>0.894639934691145</v>
      </c>
    </row>
    <row r="390" hidden="1" spans="1:25">
      <c r="A390" s="1">
        <v>860</v>
      </c>
      <c r="B390" s="1" t="s">
        <v>99</v>
      </c>
      <c r="C390" s="1" t="str">
        <f>_xlfn.XLOOKUP(A390,All!$A:$A,All!$C:$C,"")</f>
        <v>Cu-Al-Cr-Mg-Ni-Si</v>
      </c>
      <c r="D390" s="1">
        <v>2</v>
      </c>
      <c r="E390" s="1" t="s">
        <v>1344</v>
      </c>
      <c r="F390" s="1">
        <f t="shared" si="18"/>
        <v>92.25</v>
      </c>
      <c r="G390" s="1">
        <v>0.5</v>
      </c>
      <c r="H390" s="1">
        <v>0.1</v>
      </c>
      <c r="I390" s="1">
        <v>0.15</v>
      </c>
      <c r="J390" s="1">
        <v>6</v>
      </c>
      <c r="K390" s="1">
        <v>1</v>
      </c>
      <c r="L390" s="1">
        <v>0</v>
      </c>
      <c r="M390" s="1" t="s">
        <v>54</v>
      </c>
      <c r="N390" s="6">
        <f t="shared" si="19"/>
        <v>0</v>
      </c>
      <c r="O390" s="1">
        <v>979.85</v>
      </c>
      <c r="P390" s="1">
        <v>4</v>
      </c>
      <c r="Q390" s="1">
        <v>0</v>
      </c>
      <c r="R390" s="1">
        <v>449.85</v>
      </c>
      <c r="S390" s="1">
        <v>0.25</v>
      </c>
      <c r="T390" s="1">
        <v>239</v>
      </c>
      <c r="U390" s="1" t="s">
        <v>52</v>
      </c>
      <c r="V390" s="1" t="s">
        <v>52</v>
      </c>
      <c r="W390" s="1">
        <v>32</v>
      </c>
      <c r="X390" s="1" t="e">
        <f>IF(OR(T390="",W390=""),"",((T390-AVERAGE($T$2:$T$1139))/_xlfn.STDEV.S($T$2:$T$1139))-#REF!*((AVERAGE($W$2:$W$1139)-W390)/_xlfn.STDEV.S($W$2:$W$1139)))</f>
        <v>#REF!</v>
      </c>
      <c r="Y390" s="1">
        <f t="shared" si="20"/>
        <v>0.875116602351075</v>
      </c>
    </row>
    <row r="391" spans="1:25">
      <c r="A391" s="1">
        <v>574</v>
      </c>
      <c r="B391" s="1" t="s">
        <v>97</v>
      </c>
      <c r="C391" s="1" t="str">
        <f>_xlfn.XLOOKUP(A391,All!$A:$A,All!$C:$C,"")</f>
        <v>Cu-Al-Cr-Mg-Ni-Si</v>
      </c>
      <c r="D391" s="1">
        <v>2</v>
      </c>
      <c r="E391" s="1" t="s">
        <v>1344</v>
      </c>
      <c r="F391" s="1">
        <f t="shared" si="18"/>
        <v>92.27</v>
      </c>
      <c r="G391" s="1">
        <v>0.49</v>
      </c>
      <c r="H391" s="1">
        <v>0.11</v>
      </c>
      <c r="I391" s="1">
        <v>0.12</v>
      </c>
      <c r="J391" s="1">
        <v>5.98</v>
      </c>
      <c r="K391" s="1">
        <v>1.03</v>
      </c>
      <c r="L391" s="1">
        <v>0</v>
      </c>
      <c r="M391" s="1" t="s">
        <v>50</v>
      </c>
      <c r="N391" s="6">
        <f t="shared" si="19"/>
        <v>1</v>
      </c>
      <c r="O391" s="1">
        <v>969.85</v>
      </c>
      <c r="P391" s="1">
        <v>6</v>
      </c>
      <c r="Q391" s="1">
        <v>50</v>
      </c>
      <c r="R391" s="1">
        <v>699.85</v>
      </c>
      <c r="S391" s="1">
        <v>0.5</v>
      </c>
      <c r="T391" s="1">
        <v>245</v>
      </c>
      <c r="U391" s="1" t="s">
        <v>52</v>
      </c>
      <c r="V391" s="1" t="s">
        <v>52</v>
      </c>
      <c r="W391" s="1">
        <v>32</v>
      </c>
      <c r="X391" s="1" t="e">
        <f>IF(OR(T391="",W391=""),"",((T391-AVERAGE($T$2:$T$1139))/_xlfn.STDEV.S($T$2:$T$1139))-#REF!*((AVERAGE($W$2:$W$1139)-W391)/_xlfn.STDEV.S($W$2:$W$1139)))</f>
        <v>#REF!</v>
      </c>
      <c r="Y391" s="1">
        <f t="shared" si="20"/>
        <v>0.865776828695711</v>
      </c>
    </row>
    <row r="392" hidden="1" spans="1:25">
      <c r="A392" s="1">
        <v>822</v>
      </c>
      <c r="B392" s="1" t="s">
        <v>99</v>
      </c>
      <c r="C392" s="1" t="str">
        <f>_xlfn.XLOOKUP(A392,All!$A:$A,All!$C:$C,"")</f>
        <v>Cu-Al-Cr-Mg-Ni-Si</v>
      </c>
      <c r="D392" s="1">
        <v>2</v>
      </c>
      <c r="E392" s="1" t="s">
        <v>1344</v>
      </c>
      <c r="F392" s="1">
        <f t="shared" si="18"/>
        <v>92.25</v>
      </c>
      <c r="G392" s="1">
        <v>0.5</v>
      </c>
      <c r="H392" s="1">
        <v>0.1</v>
      </c>
      <c r="I392" s="1">
        <v>0.15</v>
      </c>
      <c r="J392" s="1">
        <v>6</v>
      </c>
      <c r="K392" s="1">
        <v>1</v>
      </c>
      <c r="L392" s="1">
        <v>0</v>
      </c>
      <c r="M392" s="1" t="s">
        <v>54</v>
      </c>
      <c r="N392" s="6">
        <f t="shared" si="19"/>
        <v>0</v>
      </c>
      <c r="O392" s="1">
        <v>979.85</v>
      </c>
      <c r="P392" s="1">
        <v>4</v>
      </c>
      <c r="Q392" s="1">
        <v>0</v>
      </c>
      <c r="R392" s="1">
        <v>499.85</v>
      </c>
      <c r="S392" s="1">
        <v>0.083</v>
      </c>
      <c r="T392" s="1">
        <v>247</v>
      </c>
      <c r="U392" s="1" t="s">
        <v>52</v>
      </c>
      <c r="V392" s="1" t="s">
        <v>52</v>
      </c>
      <c r="W392" s="1">
        <v>32</v>
      </c>
      <c r="X392" s="1" t="e">
        <f>IF(OR(T392="",W392=""),"",((T392-AVERAGE($T$2:$T$1139))/_xlfn.STDEV.S($T$2:$T$1139))-#REF!*((AVERAGE($W$2:$W$1139)-W392)/_xlfn.STDEV.S($W$2:$W$1139)))</f>
        <v>#REF!</v>
      </c>
      <c r="Y392" s="1">
        <f t="shared" si="20"/>
        <v>0.862728357189864</v>
      </c>
    </row>
    <row r="393" spans="1:25">
      <c r="A393" s="1">
        <v>587</v>
      </c>
      <c r="B393" s="1" t="s">
        <v>97</v>
      </c>
      <c r="C393" s="1" t="str">
        <f>_xlfn.XLOOKUP(A393,All!$A:$A,All!$C:$C,"")</f>
        <v>Cu-Al-Cr-Mg-Ni-Si</v>
      </c>
      <c r="D393" s="1">
        <v>2</v>
      </c>
      <c r="E393" s="1" t="s">
        <v>1344</v>
      </c>
      <c r="F393" s="1">
        <f t="shared" si="18"/>
        <v>92.27</v>
      </c>
      <c r="G393" s="1">
        <v>0.49</v>
      </c>
      <c r="H393" s="1">
        <v>0.11</v>
      </c>
      <c r="I393" s="1">
        <v>0.12</v>
      </c>
      <c r="J393" s="1">
        <v>5.98</v>
      </c>
      <c r="K393" s="1">
        <v>1.03</v>
      </c>
      <c r="L393" s="1">
        <v>0</v>
      </c>
      <c r="M393" s="1" t="s">
        <v>50</v>
      </c>
      <c r="N393" s="6">
        <f t="shared" si="19"/>
        <v>1</v>
      </c>
      <c r="O393" s="1">
        <v>969.85</v>
      </c>
      <c r="P393" s="1">
        <v>6</v>
      </c>
      <c r="Q393" s="1">
        <v>50</v>
      </c>
      <c r="R393" s="1">
        <v>649.85</v>
      </c>
      <c r="S393" s="1">
        <v>0.75</v>
      </c>
      <c r="T393" s="1">
        <v>248</v>
      </c>
      <c r="U393" s="1" t="s">
        <v>52</v>
      </c>
      <c r="V393" s="1" t="s">
        <v>52</v>
      </c>
      <c r="W393" s="1">
        <v>32</v>
      </c>
      <c r="X393" s="1" t="e">
        <f>IF(OR(T393="",W393=""),"",((T393-AVERAGE($T$2:$T$1139))/_xlfn.STDEV.S($T$2:$T$1139))-#REF!*((AVERAGE($W$2:$W$1139)-W393)/_xlfn.STDEV.S($W$2:$W$1139)))</f>
        <v>#REF!</v>
      </c>
      <c r="Y393" s="1">
        <f t="shared" si="20"/>
        <v>0.861216463662039</v>
      </c>
    </row>
    <row r="394" spans="1:25">
      <c r="A394" s="1">
        <v>585</v>
      </c>
      <c r="B394" s="1" t="s">
        <v>97</v>
      </c>
      <c r="C394" s="1" t="str">
        <f>_xlfn.XLOOKUP(A394,All!$A:$A,All!$C:$C,"")</f>
        <v>Cu-Al-Cr-Mg-Ni-Si</v>
      </c>
      <c r="D394" s="1">
        <v>2</v>
      </c>
      <c r="E394" s="1" t="s">
        <v>1344</v>
      </c>
      <c r="F394" s="1">
        <f t="shared" si="18"/>
        <v>92.27</v>
      </c>
      <c r="G394" s="1">
        <v>0.49</v>
      </c>
      <c r="H394" s="1">
        <v>0.11</v>
      </c>
      <c r="I394" s="1">
        <v>0.12</v>
      </c>
      <c r="J394" s="1">
        <v>5.98</v>
      </c>
      <c r="K394" s="1">
        <v>1.03</v>
      </c>
      <c r="L394" s="1">
        <v>0</v>
      </c>
      <c r="M394" s="1" t="s">
        <v>50</v>
      </c>
      <c r="N394" s="6">
        <f t="shared" si="19"/>
        <v>1</v>
      </c>
      <c r="O394" s="1">
        <v>969.85</v>
      </c>
      <c r="P394" s="1">
        <v>6</v>
      </c>
      <c r="Q394" s="1">
        <v>50</v>
      </c>
      <c r="R394" s="1">
        <v>549.85</v>
      </c>
      <c r="S394" s="1">
        <v>0.75</v>
      </c>
      <c r="T394" s="1">
        <v>273</v>
      </c>
      <c r="U394" s="1" t="s">
        <v>52</v>
      </c>
      <c r="V394" s="1" t="s">
        <v>52</v>
      </c>
      <c r="W394" s="1">
        <v>32</v>
      </c>
      <c r="X394" s="1" t="e">
        <f>IF(OR(T394="",W394=""),"",((T394-AVERAGE($T$2:$T$1139))/_xlfn.STDEV.S($T$2:$T$1139))-#REF!*((AVERAGE($W$2:$W$1139)-W394)/_xlfn.STDEV.S($W$2:$W$1139)))</f>
        <v>#REF!</v>
      </c>
      <c r="Y394" s="1">
        <f t="shared" si="20"/>
        <v>0.826226011608823</v>
      </c>
    </row>
    <row r="395" spans="1:25">
      <c r="A395" s="1">
        <v>571</v>
      </c>
      <c r="B395" s="1" t="s">
        <v>97</v>
      </c>
      <c r="C395" s="1" t="str">
        <f>_xlfn.XLOOKUP(A395,All!$A:$A,All!$C:$C,"")</f>
        <v>Cu-Al-Cr-Mg-Ni-Si</v>
      </c>
      <c r="D395" s="1">
        <v>2</v>
      </c>
      <c r="E395" s="1" t="s">
        <v>1344</v>
      </c>
      <c r="F395" s="1">
        <f t="shared" si="18"/>
        <v>92.27</v>
      </c>
      <c r="G395" s="1">
        <v>0.49</v>
      </c>
      <c r="H395" s="1">
        <v>0.11</v>
      </c>
      <c r="I395" s="1">
        <v>0.12</v>
      </c>
      <c r="J395" s="1">
        <v>5.98</v>
      </c>
      <c r="K395" s="1">
        <v>1.03</v>
      </c>
      <c r="L395" s="1">
        <v>0</v>
      </c>
      <c r="M395" s="1" t="s">
        <v>50</v>
      </c>
      <c r="N395" s="6">
        <f t="shared" si="19"/>
        <v>1</v>
      </c>
      <c r="O395" s="1">
        <v>969.85</v>
      </c>
      <c r="P395" s="1">
        <v>6</v>
      </c>
      <c r="Q395" s="1">
        <v>50</v>
      </c>
      <c r="R395" s="1">
        <v>549.85</v>
      </c>
      <c r="S395" s="1">
        <v>0.5</v>
      </c>
      <c r="T395" s="1">
        <v>284</v>
      </c>
      <c r="U395" s="1" t="s">
        <v>52</v>
      </c>
      <c r="V395" s="1" t="s">
        <v>52</v>
      </c>
      <c r="W395" s="1">
        <v>32</v>
      </c>
      <c r="X395" s="1" t="e">
        <f>IF(OR(T395="",W395=""),"",((T395-AVERAGE($T$2:$T$1139))/_xlfn.STDEV.S($T$2:$T$1139))-#REF!*((AVERAGE($W$2:$W$1139)-W395)/_xlfn.STDEV.S($W$2:$W$1139)))</f>
        <v>#REF!</v>
      </c>
      <c r="Y395" s="1">
        <f t="shared" si="20"/>
        <v>0.812647552301802</v>
      </c>
    </row>
    <row r="396" hidden="1" spans="1:25">
      <c r="A396" s="1">
        <v>884</v>
      </c>
      <c r="B396" s="1" t="s">
        <v>99</v>
      </c>
      <c r="C396" s="1" t="str">
        <f>_xlfn.XLOOKUP(A396,All!$A:$A,All!$C:$C,"")</f>
        <v>Cu-Al-Cr-Mg-Ni-Si</v>
      </c>
      <c r="D396" s="1">
        <v>2</v>
      </c>
      <c r="E396" s="1" t="s">
        <v>1344</v>
      </c>
      <c r="F396" s="1">
        <f t="shared" si="18"/>
        <v>92.25</v>
      </c>
      <c r="G396" s="1">
        <v>0.5</v>
      </c>
      <c r="H396" s="1">
        <v>0.1</v>
      </c>
      <c r="I396" s="1">
        <v>0.15</v>
      </c>
      <c r="J396" s="1">
        <v>6</v>
      </c>
      <c r="K396" s="1">
        <v>1</v>
      </c>
      <c r="L396" s="1">
        <v>0</v>
      </c>
      <c r="M396" s="1" t="s">
        <v>55</v>
      </c>
      <c r="N396" s="6">
        <f t="shared" si="19"/>
        <v>2</v>
      </c>
      <c r="O396" s="1">
        <v>979.85</v>
      </c>
      <c r="P396" s="1">
        <v>4</v>
      </c>
      <c r="Q396" s="1">
        <v>50</v>
      </c>
      <c r="R396" s="1">
        <v>499.85</v>
      </c>
      <c r="S396" s="1">
        <v>0.25</v>
      </c>
      <c r="T396" s="1">
        <v>291</v>
      </c>
      <c r="U396" s="1" t="s">
        <v>52</v>
      </c>
      <c r="V396" s="1" t="s">
        <v>52</v>
      </c>
      <c r="W396" s="1">
        <v>32</v>
      </c>
      <c r="X396" s="1" t="e">
        <f>IF(OR(T396="",W396=""),"",((T396-AVERAGE($T$2:$T$1139))/_xlfn.STDEV.S($T$2:$T$1139))-#REF!*((AVERAGE($W$2:$W$1139)-W396)/_xlfn.STDEV.S($W$2:$W$1139)))</f>
        <v>#REF!</v>
      </c>
      <c r="Y396" s="1">
        <f t="shared" si="20"/>
        <v>0.804624381901374</v>
      </c>
    </row>
    <row r="397" hidden="1" spans="1:25">
      <c r="A397" s="1">
        <v>631</v>
      </c>
      <c r="B397" s="1" t="s">
        <v>96</v>
      </c>
      <c r="C397" s="1" t="str">
        <f>_xlfn.XLOOKUP(A397,All!$A:$A,All!$C:$C,"")</f>
        <v>Cu-Al-Cr-Mg-Ni-Si</v>
      </c>
      <c r="D397" s="1">
        <v>2</v>
      </c>
      <c r="E397" s="1" t="s">
        <v>1344</v>
      </c>
      <c r="F397" s="1">
        <f t="shared" si="18"/>
        <v>92.25</v>
      </c>
      <c r="G397" s="1">
        <v>0.5</v>
      </c>
      <c r="H397" s="1">
        <v>0.1</v>
      </c>
      <c r="I397" s="1">
        <v>0.15</v>
      </c>
      <c r="J397" s="1">
        <v>6</v>
      </c>
      <c r="K397" s="1">
        <v>1</v>
      </c>
      <c r="L397" s="1">
        <v>0</v>
      </c>
      <c r="M397" s="1" t="s">
        <v>54</v>
      </c>
      <c r="N397" s="6">
        <f t="shared" si="19"/>
        <v>0</v>
      </c>
      <c r="O397" s="1">
        <v>969.85</v>
      </c>
      <c r="P397" s="1">
        <v>4</v>
      </c>
      <c r="Q397" s="1">
        <v>0</v>
      </c>
      <c r="R397" s="1">
        <v>499.85</v>
      </c>
      <c r="S397" s="1">
        <v>2</v>
      </c>
      <c r="T397" s="1">
        <v>297</v>
      </c>
      <c r="U397" s="1" t="s">
        <v>52</v>
      </c>
      <c r="V397" s="1" t="s">
        <v>52</v>
      </c>
      <c r="W397" s="1">
        <v>32</v>
      </c>
      <c r="X397" s="1" t="e">
        <f>IF(OR(T397="",W397=""),"",((T397-AVERAGE($T$2:$T$1139))/_xlfn.STDEV.S($T$2:$T$1139))-#REF!*((AVERAGE($W$2:$W$1139)-W397)/_xlfn.STDEV.S($W$2:$W$1139)))</f>
        <v>#REF!</v>
      </c>
      <c r="Y397" s="1">
        <f t="shared" si="20"/>
        <v>0.798143063448458</v>
      </c>
    </row>
    <row r="398" hidden="1" spans="1:25">
      <c r="A398" s="1">
        <v>1041</v>
      </c>
      <c r="B398" s="1" t="s">
        <v>99</v>
      </c>
      <c r="C398" s="1" t="str">
        <f>_xlfn.XLOOKUP(A398,All!$A:$A,All!$C:$C,"")</f>
        <v>Cu-Al-Cr-Mg-Ni-Si</v>
      </c>
      <c r="D398" s="1">
        <v>2</v>
      </c>
      <c r="E398" s="1" t="s">
        <v>1344</v>
      </c>
      <c r="F398" s="1">
        <f t="shared" si="18"/>
        <v>92.25</v>
      </c>
      <c r="G398" s="1">
        <v>0.5</v>
      </c>
      <c r="H398" s="1">
        <v>0.1</v>
      </c>
      <c r="I398" s="1">
        <v>0.15</v>
      </c>
      <c r="J398" s="1">
        <v>6</v>
      </c>
      <c r="K398" s="1">
        <v>1</v>
      </c>
      <c r="L398" s="1">
        <v>0</v>
      </c>
      <c r="M398" s="1" t="s">
        <v>55</v>
      </c>
      <c r="N398" s="6">
        <f t="shared" si="19"/>
        <v>2</v>
      </c>
      <c r="O398" s="1">
        <v>979.85</v>
      </c>
      <c r="P398" s="1">
        <v>4</v>
      </c>
      <c r="Q398" s="1">
        <v>50</v>
      </c>
      <c r="R398" s="1">
        <v>449.85</v>
      </c>
      <c r="S398" s="1">
        <v>2</v>
      </c>
      <c r="T398" s="1">
        <v>302</v>
      </c>
      <c r="U398" s="1" t="s">
        <v>52</v>
      </c>
      <c r="V398" s="1" t="s">
        <v>52</v>
      </c>
      <c r="W398" s="1">
        <v>32</v>
      </c>
      <c r="X398" s="1" t="e">
        <f>IF(OR(T398="",W398=""),"",((T398-AVERAGE($T$2:$T$1139))/_xlfn.STDEV.S($T$2:$T$1139))-#REF!*((AVERAGE($W$2:$W$1139)-W398)/_xlfn.STDEV.S($W$2:$W$1139)))</f>
        <v>#REF!</v>
      </c>
      <c r="Y398" s="1">
        <f t="shared" si="20"/>
        <v>0.793027846274449</v>
      </c>
    </row>
    <row r="399" hidden="1" spans="1:25">
      <c r="A399" s="1">
        <v>691</v>
      </c>
      <c r="B399" s="1" t="s">
        <v>96</v>
      </c>
      <c r="C399" s="1" t="str">
        <f>_xlfn.XLOOKUP(A399,All!$A:$A,All!$C:$C,"")</f>
        <v>Cu-Al-Cr-Mg-Ni-Si</v>
      </c>
      <c r="D399" s="1">
        <v>2</v>
      </c>
      <c r="E399" s="1" t="s">
        <v>1344</v>
      </c>
      <c r="F399" s="1">
        <f t="shared" si="18"/>
        <v>92.25</v>
      </c>
      <c r="G399" s="1">
        <v>0.5</v>
      </c>
      <c r="H399" s="1">
        <v>0.1</v>
      </c>
      <c r="I399" s="1">
        <v>0.15</v>
      </c>
      <c r="J399" s="1">
        <v>6</v>
      </c>
      <c r="K399" s="1">
        <v>1</v>
      </c>
      <c r="L399" s="1">
        <v>0</v>
      </c>
      <c r="M399" s="1" t="s">
        <v>54</v>
      </c>
      <c r="N399" s="6">
        <f t="shared" si="19"/>
        <v>0</v>
      </c>
      <c r="O399" s="1">
        <v>969.85</v>
      </c>
      <c r="P399" s="1">
        <v>4</v>
      </c>
      <c r="Q399" s="1">
        <v>0</v>
      </c>
      <c r="R399" s="1">
        <v>449.85</v>
      </c>
      <c r="S399" s="1">
        <v>6</v>
      </c>
      <c r="T399" s="1">
        <v>303</v>
      </c>
      <c r="U399" s="1" t="s">
        <v>52</v>
      </c>
      <c r="V399" s="1" t="s">
        <v>52</v>
      </c>
      <c r="W399" s="1">
        <v>32</v>
      </c>
      <c r="X399" s="1" t="e">
        <f>IF(OR(T399="",W399=""),"",((T399-AVERAGE($T$2:$T$1139))/_xlfn.STDEV.S($T$2:$T$1139))-#REF!*((AVERAGE($W$2:$W$1139)-W399)/_xlfn.STDEV.S($W$2:$W$1139)))</f>
        <v>#REF!</v>
      </c>
      <c r="Y399" s="1">
        <f t="shared" si="20"/>
        <v>0.792036479454565</v>
      </c>
    </row>
    <row r="400" spans="1:25">
      <c r="A400" s="1">
        <v>735</v>
      </c>
      <c r="B400" s="1" t="s">
        <v>96</v>
      </c>
      <c r="C400" s="1" t="str">
        <f>_xlfn.XLOOKUP(A400,All!$A:$A,All!$C:$C,"")</f>
        <v>Cu-Al-Cr-Mg-Ni-Si</v>
      </c>
      <c r="D400" s="1">
        <v>2</v>
      </c>
      <c r="E400" s="1" t="s">
        <v>1344</v>
      </c>
      <c r="F400" s="1">
        <f t="shared" si="18"/>
        <v>92.25</v>
      </c>
      <c r="G400" s="1">
        <v>0.5</v>
      </c>
      <c r="H400" s="1">
        <v>0.1</v>
      </c>
      <c r="I400" s="1">
        <v>0.15</v>
      </c>
      <c r="J400" s="1">
        <v>6</v>
      </c>
      <c r="K400" s="1">
        <v>1</v>
      </c>
      <c r="L400" s="1">
        <v>0</v>
      </c>
      <c r="M400" s="1" t="s">
        <v>50</v>
      </c>
      <c r="N400" s="6">
        <f t="shared" si="19"/>
        <v>1</v>
      </c>
      <c r="O400" s="1">
        <v>969.85</v>
      </c>
      <c r="P400" s="1">
        <v>4</v>
      </c>
      <c r="Q400" s="1">
        <v>50</v>
      </c>
      <c r="R400" s="1">
        <v>449.85</v>
      </c>
      <c r="S400" s="1">
        <v>11</v>
      </c>
      <c r="T400" s="1">
        <v>315</v>
      </c>
      <c r="U400" s="1" t="s">
        <v>52</v>
      </c>
      <c r="V400" s="1" t="s">
        <v>52</v>
      </c>
      <c r="W400" s="1">
        <v>32</v>
      </c>
      <c r="X400" s="1" t="e">
        <f>IF(OR(T400="",W400=""),"",((T400-AVERAGE($T$2:$T$1139))/_xlfn.STDEV.S($T$2:$T$1139))-#REF!*((AVERAGE($W$2:$W$1139)-W400)/_xlfn.STDEV.S($W$2:$W$1139)))</f>
        <v>#REF!</v>
      </c>
      <c r="Y400" s="1">
        <f t="shared" si="20"/>
        <v>0.780982137263124</v>
      </c>
    </row>
    <row r="401" hidden="1" spans="1:25">
      <c r="A401" s="1">
        <v>839</v>
      </c>
      <c r="B401" s="1" t="s">
        <v>99</v>
      </c>
      <c r="C401" s="1" t="str">
        <f>_xlfn.XLOOKUP(A401,All!$A:$A,All!$C:$C,"")</f>
        <v>Cu-Al-Cr-Mg-Ni-Si</v>
      </c>
      <c r="D401" s="1">
        <v>2</v>
      </c>
      <c r="E401" s="1" t="s">
        <v>1344</v>
      </c>
      <c r="F401" s="1">
        <f t="shared" si="18"/>
        <v>92.25</v>
      </c>
      <c r="G401" s="1">
        <v>0.5</v>
      </c>
      <c r="H401" s="1">
        <v>0.1</v>
      </c>
      <c r="I401" s="1">
        <v>0.15</v>
      </c>
      <c r="J401" s="1">
        <v>6</v>
      </c>
      <c r="K401" s="1">
        <v>1</v>
      </c>
      <c r="L401" s="1">
        <v>0</v>
      </c>
      <c r="M401" s="1" t="s">
        <v>55</v>
      </c>
      <c r="N401" s="6">
        <f t="shared" si="19"/>
        <v>2</v>
      </c>
      <c r="O401" s="1">
        <v>979.85</v>
      </c>
      <c r="P401" s="1">
        <v>4</v>
      </c>
      <c r="Q401" s="1">
        <v>50</v>
      </c>
      <c r="R401" s="1">
        <v>399.85</v>
      </c>
      <c r="S401" s="1">
        <v>0.083</v>
      </c>
      <c r="T401" s="1">
        <v>320</v>
      </c>
      <c r="U401" s="1" t="s">
        <v>52</v>
      </c>
      <c r="V401" s="1" t="s">
        <v>52</v>
      </c>
      <c r="W401" s="1">
        <v>32</v>
      </c>
      <c r="X401" s="1" t="e">
        <f>IF(OR(T401="",W401=""),"",((T401-AVERAGE($T$2:$T$1139))/_xlfn.STDEV.S($T$2:$T$1139))-#REF!*((AVERAGE($W$2:$W$1139)-W401)/_xlfn.STDEV.S($W$2:$W$1139)))</f>
        <v>#REF!</v>
      </c>
      <c r="Y401" s="1">
        <f t="shared" si="20"/>
        <v>0.77684465445017</v>
      </c>
    </row>
    <row r="402" hidden="1" spans="1:25">
      <c r="A402" s="1">
        <v>1181</v>
      </c>
      <c r="B402" s="1" t="s">
        <v>99</v>
      </c>
      <c r="C402" s="1" t="str">
        <f>_xlfn.XLOOKUP(A402,All!$A:$A,All!$C:$C,"")</f>
        <v>Cu-Al-Cr-Mg-Ni-Si</v>
      </c>
      <c r="D402" s="1">
        <v>2</v>
      </c>
      <c r="E402" s="1" t="s">
        <v>1344</v>
      </c>
      <c r="F402" s="1">
        <f t="shared" si="18"/>
        <v>92.25</v>
      </c>
      <c r="G402" s="1">
        <v>0.5</v>
      </c>
      <c r="H402" s="1">
        <v>0.1</v>
      </c>
      <c r="I402" s="1">
        <v>0.15</v>
      </c>
      <c r="J402" s="1">
        <v>6</v>
      </c>
      <c r="K402" s="1">
        <v>1</v>
      </c>
      <c r="L402" s="1">
        <v>0</v>
      </c>
      <c r="M402" s="1" t="s">
        <v>55</v>
      </c>
      <c r="N402" s="6">
        <f t="shared" si="19"/>
        <v>2</v>
      </c>
      <c r="O402" s="1">
        <v>979.85</v>
      </c>
      <c r="P402" s="1">
        <v>4</v>
      </c>
      <c r="Q402" s="1">
        <v>50</v>
      </c>
      <c r="R402" s="1">
        <v>399.85</v>
      </c>
      <c r="S402" s="1">
        <v>8</v>
      </c>
      <c r="T402" s="1">
        <v>320</v>
      </c>
      <c r="U402" s="1" t="s">
        <v>52</v>
      </c>
      <c r="V402" s="1" t="s">
        <v>52</v>
      </c>
      <c r="W402" s="1">
        <v>32</v>
      </c>
      <c r="X402" s="1" t="e">
        <f>IF(OR(T402="",W402=""),"",((T402-AVERAGE($T$2:$T$1139))/_xlfn.STDEV.S($T$2:$T$1139))-#REF!*((AVERAGE($W$2:$W$1139)-W402)/_xlfn.STDEV.S($W$2:$W$1139)))</f>
        <v>#REF!</v>
      </c>
      <c r="Y402" s="1">
        <f t="shared" si="20"/>
        <v>0.77684465445017</v>
      </c>
    </row>
    <row r="403" spans="1:25">
      <c r="A403" s="1">
        <v>684</v>
      </c>
      <c r="B403" s="1" t="s">
        <v>96</v>
      </c>
      <c r="C403" s="1" t="str">
        <f>_xlfn.XLOOKUP(A403,All!$A:$A,All!$C:$C,"")</f>
        <v>Cu-Al-Cr-Mg-Ni-Si</v>
      </c>
      <c r="D403" s="1">
        <v>2</v>
      </c>
      <c r="E403" s="1" t="s">
        <v>1344</v>
      </c>
      <c r="F403" s="1">
        <f t="shared" si="18"/>
        <v>92.25</v>
      </c>
      <c r="G403" s="1">
        <v>0.5</v>
      </c>
      <c r="H403" s="1">
        <v>0.1</v>
      </c>
      <c r="I403" s="1">
        <v>0.15</v>
      </c>
      <c r="J403" s="1">
        <v>6</v>
      </c>
      <c r="K403" s="1">
        <v>1</v>
      </c>
      <c r="L403" s="1">
        <v>0</v>
      </c>
      <c r="M403" s="1" t="s">
        <v>50</v>
      </c>
      <c r="N403" s="6">
        <f t="shared" si="19"/>
        <v>1</v>
      </c>
      <c r="O403" s="1">
        <v>969.85</v>
      </c>
      <c r="P403" s="1">
        <v>4</v>
      </c>
      <c r="Q403" s="1">
        <v>80</v>
      </c>
      <c r="R403" s="1">
        <v>449.85</v>
      </c>
      <c r="S403" s="1">
        <v>5</v>
      </c>
      <c r="T403" s="1">
        <v>330</v>
      </c>
      <c r="U403" s="1" t="s">
        <v>52</v>
      </c>
      <c r="V403" s="1" t="s">
        <v>52</v>
      </c>
      <c r="W403" s="1">
        <v>32</v>
      </c>
      <c r="X403" s="1" t="e">
        <f>IF(OR(T403="",W403=""),"",((T403-AVERAGE($T$2:$T$1139))/_xlfn.STDEV.S($T$2:$T$1139))-#REF!*((AVERAGE($W$2:$W$1139)-W403)/_xlfn.STDEV.S($W$2:$W$1139)))</f>
        <v>#REF!</v>
      </c>
      <c r="Y403" s="1">
        <f t="shared" si="20"/>
        <v>0.769420608847027</v>
      </c>
    </row>
    <row r="404" spans="1:25">
      <c r="A404" s="1">
        <v>801</v>
      </c>
      <c r="B404" s="1" t="s">
        <v>97</v>
      </c>
      <c r="C404" s="1" t="str">
        <f>_xlfn.XLOOKUP(A404,All!$A:$A,All!$C:$C,"")</f>
        <v>Cu-Al-Cr-Mg-Ni-Si</v>
      </c>
      <c r="D404" s="1">
        <v>2</v>
      </c>
      <c r="E404" s="1" t="s">
        <v>1344</v>
      </c>
      <c r="F404" s="1">
        <f t="shared" si="18"/>
        <v>92.27</v>
      </c>
      <c r="G404" s="1">
        <v>0.49</v>
      </c>
      <c r="H404" s="1">
        <v>0.11</v>
      </c>
      <c r="I404" s="1">
        <v>0.12</v>
      </c>
      <c r="J404" s="1">
        <v>5.98</v>
      </c>
      <c r="K404" s="1">
        <v>1.03</v>
      </c>
      <c r="L404" s="1">
        <v>0</v>
      </c>
      <c r="M404" s="1" t="s">
        <v>50</v>
      </c>
      <c r="N404" s="6">
        <f t="shared" si="19"/>
        <v>1</v>
      </c>
      <c r="O404" s="1">
        <v>969.85</v>
      </c>
      <c r="P404" s="1">
        <v>6</v>
      </c>
      <c r="Q404" s="1">
        <v>50</v>
      </c>
      <c r="R404" s="1">
        <v>399.85</v>
      </c>
      <c r="S404" s="1">
        <v>20</v>
      </c>
      <c r="T404" s="1">
        <v>330</v>
      </c>
      <c r="U404" s="1" t="s">
        <v>52</v>
      </c>
      <c r="V404" s="1" t="s">
        <v>52</v>
      </c>
      <c r="W404" s="1">
        <v>32</v>
      </c>
      <c r="X404" s="1" t="e">
        <f>IF(OR(T404="",W404=""),"",((T404-AVERAGE($T$2:$T$1139))/_xlfn.STDEV.S($T$2:$T$1139))-#REF!*((AVERAGE($W$2:$W$1139)-W404)/_xlfn.STDEV.S($W$2:$W$1139)))</f>
        <v>#REF!</v>
      </c>
      <c r="Y404" s="1">
        <f t="shared" si="20"/>
        <v>0.769420608847027</v>
      </c>
    </row>
    <row r="405" spans="1:25">
      <c r="A405" s="1">
        <v>667</v>
      </c>
      <c r="B405" s="1" t="s">
        <v>96</v>
      </c>
      <c r="C405" s="1" t="str">
        <f>_xlfn.XLOOKUP(A405,All!$A:$A,All!$C:$C,"")</f>
        <v>Cu-Al-Cr-Mg-Ni-Si</v>
      </c>
      <c r="D405" s="1">
        <v>2</v>
      </c>
      <c r="E405" s="1" t="s">
        <v>1344</v>
      </c>
      <c r="F405" s="1">
        <f t="shared" si="18"/>
        <v>92.25</v>
      </c>
      <c r="G405" s="1">
        <v>0.5</v>
      </c>
      <c r="H405" s="1">
        <v>0.1</v>
      </c>
      <c r="I405" s="1">
        <v>0.15</v>
      </c>
      <c r="J405" s="1">
        <v>6</v>
      </c>
      <c r="K405" s="1">
        <v>1</v>
      </c>
      <c r="L405" s="1">
        <v>0</v>
      </c>
      <c r="M405" s="1" t="s">
        <v>50</v>
      </c>
      <c r="N405" s="6">
        <f t="shared" si="19"/>
        <v>1</v>
      </c>
      <c r="O405" s="1">
        <v>969.85</v>
      </c>
      <c r="P405" s="1">
        <v>4</v>
      </c>
      <c r="Q405" s="1">
        <v>80</v>
      </c>
      <c r="R405" s="1">
        <v>449.85</v>
      </c>
      <c r="S405" s="1">
        <v>4</v>
      </c>
      <c r="T405" s="1">
        <v>333</v>
      </c>
      <c r="U405" s="1" t="s">
        <v>52</v>
      </c>
      <c r="V405" s="1" t="s">
        <v>52</v>
      </c>
      <c r="W405" s="1">
        <v>32</v>
      </c>
      <c r="X405" s="1" t="e">
        <f>IF(OR(T405="",W405=""),"",((T405-AVERAGE($T$2:$T$1139))/_xlfn.STDEV.S($T$2:$T$1139))-#REF!*((AVERAGE($W$2:$W$1139)-W405)/_xlfn.STDEV.S($W$2:$W$1139)))</f>
        <v>#REF!</v>
      </c>
      <c r="Y405" s="1">
        <f t="shared" si="20"/>
        <v>0.767418516321959</v>
      </c>
    </row>
    <row r="406" spans="1:25">
      <c r="A406" s="1">
        <v>694</v>
      </c>
      <c r="B406" s="1" t="s">
        <v>97</v>
      </c>
      <c r="C406" s="1" t="str">
        <f>_xlfn.XLOOKUP(A406,All!$A:$A,All!$C:$C,"")</f>
        <v>Cu-Al-Cr-Mg-Ni-Si</v>
      </c>
      <c r="D406" s="1">
        <v>2</v>
      </c>
      <c r="E406" s="1" t="s">
        <v>1344</v>
      </c>
      <c r="F406" s="1">
        <f t="shared" si="18"/>
        <v>92.27</v>
      </c>
      <c r="G406" s="1">
        <v>0.49</v>
      </c>
      <c r="H406" s="1">
        <v>0.11</v>
      </c>
      <c r="I406" s="1">
        <v>0.12</v>
      </c>
      <c r="J406" s="1">
        <v>5.98</v>
      </c>
      <c r="K406" s="1">
        <v>1.03</v>
      </c>
      <c r="L406" s="1">
        <v>0</v>
      </c>
      <c r="M406" s="1" t="s">
        <v>50</v>
      </c>
      <c r="N406" s="6">
        <f t="shared" si="19"/>
        <v>1</v>
      </c>
      <c r="O406" s="1">
        <v>969.85</v>
      </c>
      <c r="P406" s="1">
        <v>6</v>
      </c>
      <c r="Q406" s="1">
        <v>50</v>
      </c>
      <c r="R406" s="1">
        <v>449.85</v>
      </c>
      <c r="S406" s="1">
        <v>6</v>
      </c>
      <c r="T406" s="1">
        <v>351</v>
      </c>
      <c r="U406" s="1" t="s">
        <v>52</v>
      </c>
      <c r="V406" s="1" t="s">
        <v>52</v>
      </c>
      <c r="W406" s="1">
        <v>32</v>
      </c>
      <c r="X406" s="1" t="e">
        <f>IF(OR(T406="",W406=""),"",((T406-AVERAGE($T$2:$T$1139))/_xlfn.STDEV.S($T$2:$T$1139))-#REF!*((AVERAGE($W$2:$W$1139)-W406)/_xlfn.STDEV.S($W$2:$W$1139)))</f>
        <v>#REF!</v>
      </c>
      <c r="Y406" s="1">
        <f t="shared" si="20"/>
        <v>0.757645425736901</v>
      </c>
    </row>
    <row r="407" hidden="1" spans="1:25">
      <c r="A407" s="1">
        <v>877</v>
      </c>
      <c r="B407" s="1" t="s">
        <v>99</v>
      </c>
      <c r="C407" s="1" t="str">
        <f>_xlfn.XLOOKUP(A407,All!$A:$A,All!$C:$C,"")</f>
        <v>Cu-Al-Cr-Mg-Ni-Si</v>
      </c>
      <c r="D407" s="1">
        <v>2</v>
      </c>
      <c r="E407" s="1" t="s">
        <v>1344</v>
      </c>
      <c r="F407" s="1">
        <f t="shared" si="18"/>
        <v>92.25</v>
      </c>
      <c r="G407" s="1">
        <v>0.5</v>
      </c>
      <c r="H407" s="1">
        <v>0.1</v>
      </c>
      <c r="I407" s="1">
        <v>0.15</v>
      </c>
      <c r="J407" s="1">
        <v>6</v>
      </c>
      <c r="K407" s="1">
        <v>1</v>
      </c>
      <c r="L407" s="1">
        <v>0</v>
      </c>
      <c r="M407" s="1" t="s">
        <v>55</v>
      </c>
      <c r="N407" s="6">
        <f t="shared" si="19"/>
        <v>2</v>
      </c>
      <c r="O407" s="1">
        <v>979.85</v>
      </c>
      <c r="P407" s="1">
        <v>4</v>
      </c>
      <c r="Q407" s="1">
        <v>50</v>
      </c>
      <c r="R407" s="1">
        <v>549.85</v>
      </c>
      <c r="S407" s="1">
        <v>0.25</v>
      </c>
      <c r="T407" s="1">
        <v>235</v>
      </c>
      <c r="U407" s="1" t="s">
        <v>52</v>
      </c>
      <c r="V407" s="1" t="s">
        <v>52</v>
      </c>
      <c r="W407" s="1">
        <v>31</v>
      </c>
      <c r="X407" s="1" t="e">
        <f>IF(OR(T407="",W407=""),"",((T407-AVERAGE($T$2:$T$1139))/_xlfn.STDEV.S($T$2:$T$1139))-#REF!*((AVERAGE($W$2:$W$1139)-W407)/_xlfn.STDEV.S($W$2:$W$1139)))</f>
        <v>#REF!</v>
      </c>
      <c r="Y407" s="1">
        <f t="shared" si="20"/>
        <v>0.892161082204004</v>
      </c>
    </row>
    <row r="408" hidden="1" spans="1:25">
      <c r="A408" s="1">
        <v>959</v>
      </c>
      <c r="B408" s="1" t="s">
        <v>99</v>
      </c>
      <c r="C408" s="1" t="str">
        <f>_xlfn.XLOOKUP(A408,All!$A:$A,All!$C:$C,"")</f>
        <v>Cu-Al-Cr-Mg-Ni-Si</v>
      </c>
      <c r="D408" s="1">
        <v>2</v>
      </c>
      <c r="E408" s="1" t="s">
        <v>1344</v>
      </c>
      <c r="F408" s="1">
        <f t="shared" si="18"/>
        <v>92.25</v>
      </c>
      <c r="G408" s="1">
        <v>0.5</v>
      </c>
      <c r="H408" s="1">
        <v>0.1</v>
      </c>
      <c r="I408" s="1">
        <v>0.15</v>
      </c>
      <c r="J408" s="1">
        <v>6</v>
      </c>
      <c r="K408" s="1">
        <v>1</v>
      </c>
      <c r="L408" s="1">
        <v>0</v>
      </c>
      <c r="M408" s="1" t="s">
        <v>54</v>
      </c>
      <c r="N408" s="6">
        <f t="shared" si="19"/>
        <v>0</v>
      </c>
      <c r="O408" s="1">
        <v>979.85</v>
      </c>
      <c r="P408" s="1">
        <v>4</v>
      </c>
      <c r="Q408" s="1">
        <v>0</v>
      </c>
      <c r="R408" s="1">
        <v>399.85</v>
      </c>
      <c r="S408" s="1">
        <v>1</v>
      </c>
      <c r="T408" s="1">
        <v>244</v>
      </c>
      <c r="U408" s="1" t="s">
        <v>52</v>
      </c>
      <c r="V408" s="1" t="s">
        <v>52</v>
      </c>
      <c r="W408" s="1">
        <v>31</v>
      </c>
      <c r="X408" s="1" t="e">
        <f>IF(OR(T408="",W408=""),"",((T408-AVERAGE($T$2:$T$1139))/_xlfn.STDEV.S($T$2:$T$1139))-#REF!*((AVERAGE($W$2:$W$1139)-W408)/_xlfn.STDEV.S($W$2:$W$1139)))</f>
        <v>#REF!</v>
      </c>
      <c r="Y408" s="1">
        <f t="shared" si="20"/>
        <v>0.878145002204253</v>
      </c>
    </row>
    <row r="409" spans="1:25">
      <c r="A409" s="1">
        <v>573</v>
      </c>
      <c r="B409" s="1" t="s">
        <v>97</v>
      </c>
      <c r="C409" s="1" t="str">
        <f>_xlfn.XLOOKUP(A409,All!$A:$A,All!$C:$C,"")</f>
        <v>Cu-Al-Cr-Mg-Ni-Si</v>
      </c>
      <c r="D409" s="1">
        <v>2</v>
      </c>
      <c r="E409" s="1" t="s">
        <v>1344</v>
      </c>
      <c r="F409" s="1">
        <f t="shared" si="18"/>
        <v>92.27</v>
      </c>
      <c r="G409" s="1">
        <v>0.49</v>
      </c>
      <c r="H409" s="1">
        <v>0.11</v>
      </c>
      <c r="I409" s="1">
        <v>0.12</v>
      </c>
      <c r="J409" s="1">
        <v>5.98</v>
      </c>
      <c r="K409" s="1">
        <v>1.03</v>
      </c>
      <c r="L409" s="1">
        <v>0</v>
      </c>
      <c r="M409" s="1" t="s">
        <v>50</v>
      </c>
      <c r="N409" s="6">
        <f t="shared" si="19"/>
        <v>1</v>
      </c>
      <c r="O409" s="1">
        <v>969.85</v>
      </c>
      <c r="P409" s="1">
        <v>6</v>
      </c>
      <c r="Q409" s="1">
        <v>50</v>
      </c>
      <c r="R409" s="1">
        <v>649.85</v>
      </c>
      <c r="S409" s="1">
        <v>0.5</v>
      </c>
      <c r="T409" s="1">
        <v>252</v>
      </c>
      <c r="U409" s="1" t="s">
        <v>52</v>
      </c>
      <c r="V409" s="1" t="s">
        <v>52</v>
      </c>
      <c r="W409" s="1">
        <v>31</v>
      </c>
      <c r="X409" s="1" t="e">
        <f>IF(OR(T409="",W409=""),"",((T409-AVERAGE($T$2:$T$1139))/_xlfn.STDEV.S($T$2:$T$1139))-#REF!*((AVERAGE($W$2:$W$1139)-W409)/_xlfn.STDEV.S($W$2:$W$1139)))</f>
        <v>#REF!</v>
      </c>
      <c r="Y409" s="1">
        <f t="shared" si="20"/>
        <v>0.866234698253165</v>
      </c>
    </row>
    <row r="410" spans="1:25">
      <c r="A410" s="1">
        <v>572</v>
      </c>
      <c r="B410" s="1" t="s">
        <v>97</v>
      </c>
      <c r="C410" s="1" t="str">
        <f>_xlfn.XLOOKUP(A410,All!$A:$A,All!$C:$C,"")</f>
        <v>Cu-Al-Cr-Mg-Ni-Si</v>
      </c>
      <c r="D410" s="1">
        <v>2</v>
      </c>
      <c r="E410" s="1" t="s">
        <v>1344</v>
      </c>
      <c r="F410" s="1">
        <f t="shared" si="18"/>
        <v>92.27</v>
      </c>
      <c r="G410" s="1">
        <v>0.49</v>
      </c>
      <c r="H410" s="1">
        <v>0.11</v>
      </c>
      <c r="I410" s="1">
        <v>0.12</v>
      </c>
      <c r="J410" s="1">
        <v>5.98</v>
      </c>
      <c r="K410" s="1">
        <v>1.03</v>
      </c>
      <c r="L410" s="1">
        <v>0</v>
      </c>
      <c r="M410" s="1" t="s">
        <v>50</v>
      </c>
      <c r="N410" s="6">
        <f t="shared" si="19"/>
        <v>1</v>
      </c>
      <c r="O410" s="1">
        <v>969.85</v>
      </c>
      <c r="P410" s="1">
        <v>6</v>
      </c>
      <c r="Q410" s="1">
        <v>50</v>
      </c>
      <c r="R410" s="1">
        <v>599.85</v>
      </c>
      <c r="S410" s="1">
        <v>0.5</v>
      </c>
      <c r="T410" s="1">
        <v>258</v>
      </c>
      <c r="U410" s="1" t="s">
        <v>52</v>
      </c>
      <c r="V410" s="1" t="s">
        <v>52</v>
      </c>
      <c r="W410" s="1">
        <v>31</v>
      </c>
      <c r="X410" s="1" t="e">
        <f>IF(OR(T410="",W410=""),"",((T410-AVERAGE($T$2:$T$1139))/_xlfn.STDEV.S($T$2:$T$1139))-#REF!*((AVERAGE($W$2:$W$1139)-W410)/_xlfn.STDEV.S($W$2:$W$1139)))</f>
        <v>#REF!</v>
      </c>
      <c r="Y410" s="1">
        <f t="shared" si="20"/>
        <v>0.857654288131218</v>
      </c>
    </row>
    <row r="411" spans="1:25">
      <c r="A411" s="1">
        <v>686</v>
      </c>
      <c r="B411" s="1" t="s">
        <v>98</v>
      </c>
      <c r="C411" s="1" t="str">
        <f>_xlfn.XLOOKUP(A411,All!$A:$A,All!$C:$C,"")</f>
        <v>Cu-Al-Cr-Mg-Ni-Si</v>
      </c>
      <c r="D411" s="1">
        <v>2</v>
      </c>
      <c r="E411" s="1" t="s">
        <v>1344</v>
      </c>
      <c r="F411" s="1">
        <f t="shared" si="18"/>
        <v>92.25</v>
      </c>
      <c r="G411" s="1">
        <v>0.5</v>
      </c>
      <c r="H411" s="1">
        <v>0.1</v>
      </c>
      <c r="I411" s="1">
        <v>0.15</v>
      </c>
      <c r="J411" s="1">
        <v>6</v>
      </c>
      <c r="K411" s="1">
        <v>1</v>
      </c>
      <c r="L411" s="1">
        <v>0</v>
      </c>
      <c r="M411" s="1" t="s">
        <v>50</v>
      </c>
      <c r="N411" s="6">
        <f t="shared" si="19"/>
        <v>1</v>
      </c>
      <c r="O411" s="1">
        <v>969.85</v>
      </c>
      <c r="P411" s="1">
        <v>6</v>
      </c>
      <c r="Q411" s="1">
        <v>50</v>
      </c>
      <c r="R411" s="1">
        <v>499.85</v>
      </c>
      <c r="S411" s="1">
        <v>5</v>
      </c>
      <c r="T411" s="1">
        <v>266</v>
      </c>
      <c r="U411" s="1" t="s">
        <v>52</v>
      </c>
      <c r="V411" s="1" t="s">
        <v>52</v>
      </c>
      <c r="W411" s="1">
        <v>31</v>
      </c>
      <c r="X411" s="1" t="e">
        <f>IF(OR(T411="",W411=""),"",((T411-AVERAGE($T$2:$T$1139))/_xlfn.STDEV.S($T$2:$T$1139))-#REF!*((AVERAGE($W$2:$W$1139)-W411)/_xlfn.STDEV.S($W$2:$W$1139)))</f>
        <v>#REF!</v>
      </c>
      <c r="Y411" s="1">
        <f t="shared" si="20"/>
        <v>0.846700953722188</v>
      </c>
    </row>
    <row r="412" hidden="1" spans="1:25">
      <c r="A412" s="1">
        <v>976</v>
      </c>
      <c r="B412" s="1" t="s">
        <v>99</v>
      </c>
      <c r="C412" s="1" t="str">
        <f>_xlfn.XLOOKUP(A412,All!$A:$A,All!$C:$C,"")</f>
        <v>Cu-Al-Cr-Mg-Ni-Si</v>
      </c>
      <c r="D412" s="1">
        <v>2</v>
      </c>
      <c r="E412" s="1" t="s">
        <v>1344</v>
      </c>
      <c r="F412" s="1">
        <f t="shared" si="18"/>
        <v>92.25</v>
      </c>
      <c r="G412" s="1">
        <v>0.5</v>
      </c>
      <c r="H412" s="1">
        <v>0.1</v>
      </c>
      <c r="I412" s="1">
        <v>0.15</v>
      </c>
      <c r="J412" s="1">
        <v>6</v>
      </c>
      <c r="K412" s="1">
        <v>1</v>
      </c>
      <c r="L412" s="1">
        <v>0</v>
      </c>
      <c r="M412" s="1" t="s">
        <v>55</v>
      </c>
      <c r="N412" s="6">
        <f t="shared" si="19"/>
        <v>2</v>
      </c>
      <c r="O412" s="1">
        <v>979.85</v>
      </c>
      <c r="P412" s="1">
        <v>4</v>
      </c>
      <c r="Q412" s="1">
        <v>50</v>
      </c>
      <c r="R412" s="1">
        <v>499.85</v>
      </c>
      <c r="S412" s="1">
        <v>1</v>
      </c>
      <c r="T412" s="1">
        <v>267</v>
      </c>
      <c r="U412" s="1" t="s">
        <v>52</v>
      </c>
      <c r="V412" s="1" t="s">
        <v>52</v>
      </c>
      <c r="W412" s="1">
        <v>31</v>
      </c>
      <c r="X412" s="1" t="e">
        <f>IF(OR(T412="",W412=""),"",((T412-AVERAGE($T$2:$T$1139))/_xlfn.STDEV.S($T$2:$T$1139))-#REF!*((AVERAGE($W$2:$W$1139)-W412)/_xlfn.STDEV.S($W$2:$W$1139)))</f>
        <v>#REF!</v>
      </c>
      <c r="Y412" s="1">
        <f t="shared" si="20"/>
        <v>0.845371896610588</v>
      </c>
    </row>
    <row r="413" hidden="1" spans="1:25">
      <c r="A413" s="1">
        <v>769</v>
      </c>
      <c r="B413" s="1" t="s">
        <v>96</v>
      </c>
      <c r="C413" s="1" t="str">
        <f>_xlfn.XLOOKUP(A413,All!$A:$A,All!$C:$C,"")</f>
        <v>Cu-Al-Cr-Mg-Ni-Si</v>
      </c>
      <c r="D413" s="1">
        <v>2</v>
      </c>
      <c r="E413" s="1" t="s">
        <v>1344</v>
      </c>
      <c r="F413" s="1">
        <f t="shared" si="18"/>
        <v>92.25</v>
      </c>
      <c r="G413" s="1">
        <v>0.5</v>
      </c>
      <c r="H413" s="1">
        <v>0.1</v>
      </c>
      <c r="I413" s="1">
        <v>0.15</v>
      </c>
      <c r="J413" s="1">
        <v>6</v>
      </c>
      <c r="K413" s="1">
        <v>1</v>
      </c>
      <c r="L413" s="1">
        <v>0</v>
      </c>
      <c r="M413" s="1" t="s">
        <v>54</v>
      </c>
      <c r="N413" s="6">
        <f t="shared" si="19"/>
        <v>0</v>
      </c>
      <c r="O413" s="1">
        <v>969.85</v>
      </c>
      <c r="P413" s="1">
        <v>4</v>
      </c>
      <c r="Q413" s="1">
        <v>0</v>
      </c>
      <c r="R413" s="1">
        <v>399.85</v>
      </c>
      <c r="S413" s="1">
        <v>16</v>
      </c>
      <c r="T413" s="1">
        <v>300</v>
      </c>
      <c r="U413" s="1" t="s">
        <v>52</v>
      </c>
      <c r="V413" s="1" t="s">
        <v>52</v>
      </c>
      <c r="W413" s="1">
        <v>31</v>
      </c>
      <c r="X413" s="1" t="e">
        <f>IF(OR(T413="",W413=""),"",((T413-AVERAGE($T$2:$T$1139))/_xlfn.STDEV.S($T$2:$T$1139))-#REF!*((AVERAGE($W$2:$W$1139)-W413)/_xlfn.STDEV.S($W$2:$W$1139)))</f>
        <v>#REF!</v>
      </c>
      <c r="Y413" s="1">
        <f t="shared" si="20"/>
        <v>0.806844862473226</v>
      </c>
    </row>
    <row r="414" hidden="1" spans="1:25">
      <c r="A414" s="1">
        <v>787</v>
      </c>
      <c r="B414" s="1" t="s">
        <v>96</v>
      </c>
      <c r="C414" s="1" t="str">
        <f>_xlfn.XLOOKUP(A414,All!$A:$A,All!$C:$C,"")</f>
        <v>Cu-Al-Cr-Mg-Ni-Si</v>
      </c>
      <c r="D414" s="1">
        <v>2</v>
      </c>
      <c r="E414" s="1" t="s">
        <v>1344</v>
      </c>
      <c r="F414" s="1">
        <f t="shared" si="18"/>
        <v>92.25</v>
      </c>
      <c r="G414" s="1">
        <v>0.5</v>
      </c>
      <c r="H414" s="1">
        <v>0.1</v>
      </c>
      <c r="I414" s="1">
        <v>0.15</v>
      </c>
      <c r="J414" s="1">
        <v>6</v>
      </c>
      <c r="K414" s="1">
        <v>1</v>
      </c>
      <c r="L414" s="1">
        <v>0</v>
      </c>
      <c r="M414" s="1" t="s">
        <v>54</v>
      </c>
      <c r="N414" s="6">
        <f t="shared" si="19"/>
        <v>0</v>
      </c>
      <c r="O414" s="1">
        <v>969.85</v>
      </c>
      <c r="P414" s="1">
        <v>4</v>
      </c>
      <c r="Q414" s="1">
        <v>0</v>
      </c>
      <c r="R414" s="1">
        <v>399.85</v>
      </c>
      <c r="S414" s="1">
        <v>18</v>
      </c>
      <c r="T414" s="1">
        <v>301</v>
      </c>
      <c r="U414" s="1" t="s">
        <v>52</v>
      </c>
      <c r="V414" s="1" t="s">
        <v>52</v>
      </c>
      <c r="W414" s="1">
        <v>31</v>
      </c>
      <c r="X414" s="1" t="e">
        <f>IF(OR(T414="",W414=""),"",((T414-AVERAGE($T$2:$T$1139))/_xlfn.STDEV.S($T$2:$T$1139))-#REF!*((AVERAGE($W$2:$W$1139)-W414)/_xlfn.STDEV.S($W$2:$W$1139)))</f>
        <v>#REF!</v>
      </c>
      <c r="Y414" s="1">
        <f t="shared" si="20"/>
        <v>0.805847140635809</v>
      </c>
    </row>
    <row r="415" hidden="1" spans="1:25">
      <c r="A415" s="1">
        <v>596</v>
      </c>
      <c r="B415" s="1" t="s">
        <v>96</v>
      </c>
      <c r="C415" s="1" t="str">
        <f>_xlfn.XLOOKUP(A415,All!$A:$A,All!$C:$C,"")</f>
        <v>Cu-Al-Cr-Mg-Ni-Si</v>
      </c>
      <c r="D415" s="1">
        <v>2</v>
      </c>
      <c r="E415" s="1" t="s">
        <v>1344</v>
      </c>
      <c r="F415" s="1">
        <f t="shared" si="18"/>
        <v>92.25</v>
      </c>
      <c r="G415" s="1">
        <v>0.5</v>
      </c>
      <c r="H415" s="1">
        <v>0.1</v>
      </c>
      <c r="I415" s="1">
        <v>0.15</v>
      </c>
      <c r="J415" s="1">
        <v>6</v>
      </c>
      <c r="K415" s="1">
        <v>1</v>
      </c>
      <c r="L415" s="1">
        <v>0</v>
      </c>
      <c r="M415" s="1" t="s">
        <v>54</v>
      </c>
      <c r="N415" s="6">
        <f t="shared" si="19"/>
        <v>0</v>
      </c>
      <c r="O415" s="1">
        <v>969.85</v>
      </c>
      <c r="P415" s="1">
        <v>4</v>
      </c>
      <c r="Q415" s="1">
        <v>0</v>
      </c>
      <c r="R415" s="1">
        <v>499.85</v>
      </c>
      <c r="S415" s="1">
        <v>1</v>
      </c>
      <c r="T415" s="1">
        <v>302</v>
      </c>
      <c r="U415" s="1" t="s">
        <v>52</v>
      </c>
      <c r="V415" s="1" t="s">
        <v>52</v>
      </c>
      <c r="W415" s="1">
        <v>31</v>
      </c>
      <c r="X415" s="1" t="e">
        <f>IF(OR(T415="",W415=""),"",((T415-AVERAGE($T$2:$T$1139))/_xlfn.STDEV.S($T$2:$T$1139))-#REF!*((AVERAGE($W$2:$W$1139)-W415)/_xlfn.STDEV.S($W$2:$W$1139)))</f>
        <v>#REF!</v>
      </c>
      <c r="Y415" s="1">
        <f t="shared" si="20"/>
        <v>0.804859872876447</v>
      </c>
    </row>
    <row r="416" hidden="1" spans="1:25">
      <c r="A416" s="1">
        <v>845</v>
      </c>
      <c r="B416" s="1" t="s">
        <v>99</v>
      </c>
      <c r="C416" s="1" t="str">
        <f>_xlfn.XLOOKUP(A416,All!$A:$A,All!$C:$C,"")</f>
        <v>Cu-Al-Cr-Mg-Ni-Si</v>
      </c>
      <c r="D416" s="1">
        <v>2</v>
      </c>
      <c r="E416" s="1" t="s">
        <v>1344</v>
      </c>
      <c r="F416" s="1">
        <f t="shared" si="18"/>
        <v>92.25</v>
      </c>
      <c r="G416" s="1">
        <v>0.5</v>
      </c>
      <c r="H416" s="1">
        <v>0.1</v>
      </c>
      <c r="I416" s="1">
        <v>0.15</v>
      </c>
      <c r="J416" s="1">
        <v>6</v>
      </c>
      <c r="K416" s="1">
        <v>1</v>
      </c>
      <c r="L416" s="1">
        <v>0</v>
      </c>
      <c r="M416" s="1" t="s">
        <v>55</v>
      </c>
      <c r="N416" s="6">
        <f t="shared" si="19"/>
        <v>2</v>
      </c>
      <c r="O416" s="1">
        <v>979.85</v>
      </c>
      <c r="P416" s="1">
        <v>4</v>
      </c>
      <c r="Q416" s="1">
        <v>50</v>
      </c>
      <c r="R416" s="1">
        <v>499.85</v>
      </c>
      <c r="S416" s="1">
        <v>0.083</v>
      </c>
      <c r="T416" s="1">
        <v>302</v>
      </c>
      <c r="U416" s="1" t="s">
        <v>52</v>
      </c>
      <c r="V416" s="1" t="s">
        <v>52</v>
      </c>
      <c r="W416" s="1">
        <v>31</v>
      </c>
      <c r="X416" s="1" t="e">
        <f>IF(OR(T416="",W416=""),"",((T416-AVERAGE($T$2:$T$1139))/_xlfn.STDEV.S($T$2:$T$1139))-#REF!*((AVERAGE($W$2:$W$1139)-W416)/_xlfn.STDEV.S($W$2:$W$1139)))</f>
        <v>#REF!</v>
      </c>
      <c r="Y416" s="1">
        <f t="shared" si="20"/>
        <v>0.804859872876447</v>
      </c>
    </row>
    <row r="417" hidden="1" spans="1:25">
      <c r="A417" s="1">
        <v>794</v>
      </c>
      <c r="B417" s="1" t="s">
        <v>96</v>
      </c>
      <c r="C417" s="1" t="str">
        <f>_xlfn.XLOOKUP(A417,All!$A:$A,All!$C:$C,"")</f>
        <v>Cu-Al-Cr-Mg-Ni-Si</v>
      </c>
      <c r="D417" s="1">
        <v>2</v>
      </c>
      <c r="E417" s="1" t="s">
        <v>1344</v>
      </c>
      <c r="F417" s="1">
        <f t="shared" si="18"/>
        <v>92.25</v>
      </c>
      <c r="G417" s="1">
        <v>0.5</v>
      </c>
      <c r="H417" s="1">
        <v>0.1</v>
      </c>
      <c r="I417" s="1">
        <v>0.15</v>
      </c>
      <c r="J417" s="1">
        <v>6</v>
      </c>
      <c r="K417" s="1">
        <v>1</v>
      </c>
      <c r="L417" s="1">
        <v>0</v>
      </c>
      <c r="M417" s="1" t="s">
        <v>54</v>
      </c>
      <c r="N417" s="6">
        <f t="shared" si="19"/>
        <v>0</v>
      </c>
      <c r="O417" s="1">
        <v>969.85</v>
      </c>
      <c r="P417" s="1">
        <v>4</v>
      </c>
      <c r="Q417" s="1">
        <v>0</v>
      </c>
      <c r="R417" s="1">
        <v>399.85</v>
      </c>
      <c r="S417" s="1">
        <v>20</v>
      </c>
      <c r="T417" s="1">
        <v>303</v>
      </c>
      <c r="U417" s="1" t="s">
        <v>52</v>
      </c>
      <c r="V417" s="1" t="s">
        <v>52</v>
      </c>
      <c r="W417" s="1">
        <v>31</v>
      </c>
      <c r="X417" s="1" t="e">
        <f>IF(OR(T417="",W417=""),"",((T417-AVERAGE($T$2:$T$1139))/_xlfn.STDEV.S($T$2:$T$1139))-#REF!*((AVERAGE($W$2:$W$1139)-W417)/_xlfn.STDEV.S($W$2:$W$1139)))</f>
        <v>#REF!</v>
      </c>
      <c r="Y417" s="1">
        <f t="shared" si="20"/>
        <v>0.803883097711839</v>
      </c>
    </row>
    <row r="418" hidden="1" spans="1:25">
      <c r="A418" s="1">
        <v>678</v>
      </c>
      <c r="B418" s="1" t="s">
        <v>96</v>
      </c>
      <c r="C418" s="1" t="str">
        <f>_xlfn.XLOOKUP(A418,All!$A:$A,All!$C:$C,"")</f>
        <v>Cu-Al-Cr-Mg-Ni-Si</v>
      </c>
      <c r="D418" s="1">
        <v>2</v>
      </c>
      <c r="E418" s="1" t="s">
        <v>1344</v>
      </c>
      <c r="F418" s="1">
        <f t="shared" si="18"/>
        <v>92.25</v>
      </c>
      <c r="G418" s="1">
        <v>0.5</v>
      </c>
      <c r="H418" s="1">
        <v>0.1</v>
      </c>
      <c r="I418" s="1">
        <v>0.15</v>
      </c>
      <c r="J418" s="1">
        <v>6</v>
      </c>
      <c r="K418" s="1">
        <v>1</v>
      </c>
      <c r="L418" s="1">
        <v>0</v>
      </c>
      <c r="M418" s="1" t="s">
        <v>54</v>
      </c>
      <c r="N418" s="6">
        <f t="shared" si="19"/>
        <v>0</v>
      </c>
      <c r="O418" s="1">
        <v>969.85</v>
      </c>
      <c r="P418" s="1">
        <v>4</v>
      </c>
      <c r="Q418" s="1">
        <v>0</v>
      </c>
      <c r="R418" s="1">
        <v>449.85</v>
      </c>
      <c r="S418" s="1">
        <v>4.5</v>
      </c>
      <c r="T418" s="1">
        <v>305</v>
      </c>
      <c r="U418" s="1" t="s">
        <v>52</v>
      </c>
      <c r="V418" s="1" t="s">
        <v>52</v>
      </c>
      <c r="W418" s="1">
        <v>31</v>
      </c>
      <c r="X418" s="1" t="e">
        <f>IF(OR(T418="",W418=""),"",((T418-AVERAGE($T$2:$T$1139))/_xlfn.STDEV.S($T$2:$T$1139))-#REF!*((AVERAGE($W$2:$W$1139)-W418)/_xlfn.STDEV.S($W$2:$W$1139)))</f>
        <v>#REF!</v>
      </c>
      <c r="Y418" s="1">
        <f t="shared" si="20"/>
        <v>0.801961178112691</v>
      </c>
    </row>
    <row r="419" spans="1:25">
      <c r="A419" s="1">
        <v>799</v>
      </c>
      <c r="B419" s="1" t="s">
        <v>98</v>
      </c>
      <c r="C419" s="1" t="str">
        <f>_xlfn.XLOOKUP(A419,All!$A:$A,All!$C:$C,"")</f>
        <v>Cu-Al-Cr-Mg-Ni-Si</v>
      </c>
      <c r="D419" s="1">
        <v>2</v>
      </c>
      <c r="E419" s="1" t="s">
        <v>1344</v>
      </c>
      <c r="F419" s="1">
        <f t="shared" si="18"/>
        <v>92.25</v>
      </c>
      <c r="G419" s="1">
        <v>0.5</v>
      </c>
      <c r="H419" s="1">
        <v>0.1</v>
      </c>
      <c r="I419" s="1">
        <v>0.15</v>
      </c>
      <c r="J419" s="1">
        <v>6</v>
      </c>
      <c r="K419" s="1">
        <v>1</v>
      </c>
      <c r="L419" s="1">
        <v>0</v>
      </c>
      <c r="M419" s="1" t="s">
        <v>50</v>
      </c>
      <c r="N419" s="6">
        <f t="shared" si="19"/>
        <v>1</v>
      </c>
      <c r="O419" s="1">
        <v>969.85</v>
      </c>
      <c r="P419" s="1">
        <v>6</v>
      </c>
      <c r="Q419" s="1">
        <v>50</v>
      </c>
      <c r="R419" s="1">
        <v>449.85</v>
      </c>
      <c r="S419" s="1">
        <v>20</v>
      </c>
      <c r="T419" s="1">
        <v>305</v>
      </c>
      <c r="U419" s="1" t="s">
        <v>52</v>
      </c>
      <c r="V419" s="1" t="s">
        <v>52</v>
      </c>
      <c r="W419" s="1">
        <v>31</v>
      </c>
      <c r="X419" s="1" t="e">
        <f>IF(OR(T419="",W419=""),"",((T419-AVERAGE($T$2:$T$1139))/_xlfn.STDEV.S($T$2:$T$1139))-#REF!*((AVERAGE($W$2:$W$1139)-W419)/_xlfn.STDEV.S($W$2:$W$1139)))</f>
        <v>#REF!</v>
      </c>
      <c r="Y419" s="1">
        <f t="shared" si="20"/>
        <v>0.801961178112691</v>
      </c>
    </row>
    <row r="420" hidden="1" spans="1:25">
      <c r="A420" s="1">
        <v>1005</v>
      </c>
      <c r="B420" s="1" t="s">
        <v>99</v>
      </c>
      <c r="C420" s="1" t="str">
        <f>_xlfn.XLOOKUP(A420,All!$A:$A,All!$C:$C,"")</f>
        <v>Cu-Al-Cr-Mg-Ni-Si</v>
      </c>
      <c r="D420" s="1">
        <v>2</v>
      </c>
      <c r="E420" s="1" t="s">
        <v>1344</v>
      </c>
      <c r="F420" s="1">
        <f t="shared" si="18"/>
        <v>92.25</v>
      </c>
      <c r="G420" s="1">
        <v>0.5</v>
      </c>
      <c r="H420" s="1">
        <v>0.1</v>
      </c>
      <c r="I420" s="1">
        <v>0.15</v>
      </c>
      <c r="J420" s="1">
        <v>6</v>
      </c>
      <c r="K420" s="1">
        <v>1</v>
      </c>
      <c r="L420" s="1">
        <v>0</v>
      </c>
      <c r="M420" s="1" t="s">
        <v>55</v>
      </c>
      <c r="N420" s="6">
        <f t="shared" si="19"/>
        <v>2</v>
      </c>
      <c r="O420" s="1">
        <v>979.85</v>
      </c>
      <c r="P420" s="1">
        <v>4</v>
      </c>
      <c r="Q420" s="1">
        <v>50</v>
      </c>
      <c r="R420" s="1">
        <v>449.85</v>
      </c>
      <c r="S420" s="1">
        <v>1.5</v>
      </c>
      <c r="T420" s="1">
        <v>309</v>
      </c>
      <c r="U420" s="1" t="s">
        <v>52</v>
      </c>
      <c r="V420" s="1" t="s">
        <v>52</v>
      </c>
      <c r="W420" s="1">
        <v>31</v>
      </c>
      <c r="X420" s="1" t="e">
        <f>IF(OR(T420="",W420=""),"",((T420-AVERAGE($T$2:$T$1139))/_xlfn.STDEV.S($T$2:$T$1139))-#REF!*((AVERAGE($W$2:$W$1139)-W420)/_xlfn.STDEV.S($W$2:$W$1139)))</f>
        <v>#REF!</v>
      </c>
      <c r="Y420" s="1">
        <f t="shared" si="20"/>
        <v>0.798244919255891</v>
      </c>
    </row>
    <row r="421" spans="1:25">
      <c r="A421" s="1">
        <v>785</v>
      </c>
      <c r="B421" s="1" t="s">
        <v>98</v>
      </c>
      <c r="C421" s="1" t="str">
        <f>_xlfn.XLOOKUP(A421,All!$A:$A,All!$C:$C,"")</f>
        <v>Cu-Al-Cr-Mg-Ni-Si</v>
      </c>
      <c r="D421" s="1">
        <v>2</v>
      </c>
      <c r="E421" s="1" t="s">
        <v>1344</v>
      </c>
      <c r="F421" s="1">
        <f t="shared" si="18"/>
        <v>92.25</v>
      </c>
      <c r="G421" s="1">
        <v>0.5</v>
      </c>
      <c r="H421" s="1">
        <v>0.1</v>
      </c>
      <c r="I421" s="1">
        <v>0.15</v>
      </c>
      <c r="J421" s="1">
        <v>6</v>
      </c>
      <c r="K421" s="1">
        <v>1</v>
      </c>
      <c r="L421" s="1">
        <v>0</v>
      </c>
      <c r="M421" s="1" t="s">
        <v>50</v>
      </c>
      <c r="N421" s="6">
        <f t="shared" si="19"/>
        <v>1</v>
      </c>
      <c r="O421" s="1">
        <v>969.85</v>
      </c>
      <c r="P421" s="1">
        <v>6</v>
      </c>
      <c r="Q421" s="1">
        <v>50</v>
      </c>
      <c r="R421" s="1">
        <v>449.85</v>
      </c>
      <c r="S421" s="1">
        <v>17</v>
      </c>
      <c r="T421" s="1">
        <v>311</v>
      </c>
      <c r="U421" s="1" t="s">
        <v>52</v>
      </c>
      <c r="V421" s="1" t="s">
        <v>52</v>
      </c>
      <c r="W421" s="1">
        <v>31</v>
      </c>
      <c r="X421" s="1" t="e">
        <f>IF(OR(T421="",W421=""),"",((T421-AVERAGE($T$2:$T$1139))/_xlfn.STDEV.S($T$2:$T$1139))-#REF!*((AVERAGE($W$2:$W$1139)-W421)/_xlfn.STDEV.S($W$2:$W$1139)))</f>
        <v>#REF!</v>
      </c>
      <c r="Y421" s="1">
        <f t="shared" si="20"/>
        <v>0.796451175291166</v>
      </c>
    </row>
    <row r="422" spans="1:25">
      <c r="A422" s="1">
        <v>603</v>
      </c>
      <c r="B422" s="1" t="s">
        <v>97</v>
      </c>
      <c r="C422" s="1" t="str">
        <f>_xlfn.XLOOKUP(A422,All!$A:$A,All!$C:$C,"")</f>
        <v>Cu-Al-Cr-Mg-Ni-Si</v>
      </c>
      <c r="D422" s="1">
        <v>2</v>
      </c>
      <c r="E422" s="1" t="s">
        <v>1344</v>
      </c>
      <c r="F422" s="1">
        <f t="shared" si="18"/>
        <v>92.27</v>
      </c>
      <c r="G422" s="1">
        <v>0.49</v>
      </c>
      <c r="H422" s="1">
        <v>0.11</v>
      </c>
      <c r="I422" s="1">
        <v>0.12</v>
      </c>
      <c r="J422" s="1">
        <v>5.98</v>
      </c>
      <c r="K422" s="1">
        <v>1.03</v>
      </c>
      <c r="L422" s="1">
        <v>0</v>
      </c>
      <c r="M422" s="1" t="s">
        <v>50</v>
      </c>
      <c r="N422" s="6">
        <f t="shared" si="19"/>
        <v>1</v>
      </c>
      <c r="O422" s="1">
        <v>969.85</v>
      </c>
      <c r="P422" s="1">
        <v>6</v>
      </c>
      <c r="Q422" s="1">
        <v>50</v>
      </c>
      <c r="R422" s="1">
        <v>499.85</v>
      </c>
      <c r="S422" s="1">
        <v>1</v>
      </c>
      <c r="T422" s="1">
        <v>313</v>
      </c>
      <c r="U422" s="1" t="s">
        <v>52</v>
      </c>
      <c r="V422" s="1" t="s">
        <v>52</v>
      </c>
      <c r="W422" s="1">
        <v>31</v>
      </c>
      <c r="X422" s="1" t="e">
        <f>IF(OR(T422="",W422=""),"",((T422-AVERAGE($T$2:$T$1139))/_xlfn.STDEV.S($T$2:$T$1139))-#REF!*((AVERAGE($W$2:$W$1139)-W422)/_xlfn.STDEV.S($W$2:$W$1139)))</f>
        <v>#REF!</v>
      </c>
      <c r="Y422" s="1">
        <f t="shared" si="20"/>
        <v>0.79470074482459</v>
      </c>
    </row>
    <row r="423" spans="1:25">
      <c r="A423" s="1">
        <v>723</v>
      </c>
      <c r="B423" s="1" t="s">
        <v>96</v>
      </c>
      <c r="C423" s="1" t="str">
        <f>_xlfn.XLOOKUP(A423,All!$A:$A,All!$C:$C,"")</f>
        <v>Cu-Al-Cr-Mg-Ni-Si</v>
      </c>
      <c r="D423" s="1">
        <v>2</v>
      </c>
      <c r="E423" s="1" t="s">
        <v>1344</v>
      </c>
      <c r="F423" s="1">
        <f t="shared" si="18"/>
        <v>92.25</v>
      </c>
      <c r="G423" s="1">
        <v>0.5</v>
      </c>
      <c r="H423" s="1">
        <v>0.1</v>
      </c>
      <c r="I423" s="1">
        <v>0.15</v>
      </c>
      <c r="J423" s="1">
        <v>6</v>
      </c>
      <c r="K423" s="1">
        <v>1</v>
      </c>
      <c r="L423" s="1">
        <v>0</v>
      </c>
      <c r="M423" s="1" t="s">
        <v>50</v>
      </c>
      <c r="N423" s="6">
        <f t="shared" si="19"/>
        <v>1</v>
      </c>
      <c r="O423" s="1">
        <v>969.85</v>
      </c>
      <c r="P423" s="1">
        <v>4</v>
      </c>
      <c r="Q423" s="1">
        <v>50</v>
      </c>
      <c r="R423" s="1">
        <v>449.85</v>
      </c>
      <c r="S423" s="1">
        <v>9</v>
      </c>
      <c r="T423" s="1">
        <v>319</v>
      </c>
      <c r="U423" s="1" t="s">
        <v>52</v>
      </c>
      <c r="V423" s="1" t="s">
        <v>52</v>
      </c>
      <c r="W423" s="1">
        <v>31</v>
      </c>
      <c r="X423" s="1" t="e">
        <f>IF(OR(T423="",W423=""),"",((T423-AVERAGE($T$2:$T$1139))/_xlfn.STDEV.S($T$2:$T$1139))-#REF!*((AVERAGE($W$2:$W$1139)-W423)/_xlfn.STDEV.S($W$2:$W$1139)))</f>
        <v>#REF!</v>
      </c>
      <c r="Y423" s="1">
        <f t="shared" si="20"/>
        <v>0.789712178970565</v>
      </c>
    </row>
    <row r="424" spans="1:25">
      <c r="A424" s="1">
        <v>703</v>
      </c>
      <c r="B424" s="1" t="s">
        <v>96</v>
      </c>
      <c r="C424" s="1" t="str">
        <f>_xlfn.XLOOKUP(A424,All!$A:$A,All!$C:$C,"")</f>
        <v>Cu-Al-Cr-Mg-Ni-Si</v>
      </c>
      <c r="D424" s="1">
        <v>2</v>
      </c>
      <c r="E424" s="1" t="s">
        <v>1344</v>
      </c>
      <c r="F424" s="1">
        <f t="shared" si="18"/>
        <v>92.25</v>
      </c>
      <c r="G424" s="1">
        <v>0.5</v>
      </c>
      <c r="H424" s="1">
        <v>0.1</v>
      </c>
      <c r="I424" s="1">
        <v>0.15</v>
      </c>
      <c r="J424" s="1">
        <v>6</v>
      </c>
      <c r="K424" s="1">
        <v>1</v>
      </c>
      <c r="L424" s="1">
        <v>0</v>
      </c>
      <c r="M424" s="1" t="s">
        <v>50</v>
      </c>
      <c r="N424" s="6">
        <f t="shared" si="19"/>
        <v>1</v>
      </c>
      <c r="O424" s="1">
        <v>969.85</v>
      </c>
      <c r="P424" s="1">
        <v>4</v>
      </c>
      <c r="Q424" s="1">
        <v>50</v>
      </c>
      <c r="R424" s="1">
        <v>449.85</v>
      </c>
      <c r="S424" s="1">
        <v>7</v>
      </c>
      <c r="T424" s="1">
        <v>320</v>
      </c>
      <c r="U424" s="1" t="s">
        <v>52</v>
      </c>
      <c r="V424" s="1" t="s">
        <v>52</v>
      </c>
      <c r="W424" s="1">
        <v>31</v>
      </c>
      <c r="X424" s="1" t="e">
        <f>IF(OR(T424="",W424=""),"",((T424-AVERAGE($T$2:$T$1139))/_xlfn.STDEV.S($T$2:$T$1139))-#REF!*((AVERAGE($W$2:$W$1139)-W424)/_xlfn.STDEV.S($W$2:$W$1139)))</f>
        <v>#REF!</v>
      </c>
      <c r="Y424" s="1">
        <f t="shared" si="20"/>
        <v>0.788919430073695</v>
      </c>
    </row>
    <row r="425" spans="1:25">
      <c r="A425" s="1">
        <v>683</v>
      </c>
      <c r="B425" s="1" t="s">
        <v>96</v>
      </c>
      <c r="C425" s="1" t="str">
        <f>_xlfn.XLOOKUP(A425,All!$A:$A,All!$C:$C,"")</f>
        <v>Cu-Al-Cr-Mg-Ni-Si</v>
      </c>
      <c r="D425" s="1">
        <v>2</v>
      </c>
      <c r="E425" s="1" t="s">
        <v>1344</v>
      </c>
      <c r="F425" s="1">
        <f t="shared" si="18"/>
        <v>92.25</v>
      </c>
      <c r="G425" s="1">
        <v>0.5</v>
      </c>
      <c r="H425" s="1">
        <v>0.1</v>
      </c>
      <c r="I425" s="1">
        <v>0.15</v>
      </c>
      <c r="J425" s="1">
        <v>6</v>
      </c>
      <c r="K425" s="1">
        <v>1</v>
      </c>
      <c r="L425" s="1">
        <v>0</v>
      </c>
      <c r="M425" s="1" t="s">
        <v>50</v>
      </c>
      <c r="N425" s="6">
        <f t="shared" si="19"/>
        <v>1</v>
      </c>
      <c r="O425" s="1">
        <v>969.85</v>
      </c>
      <c r="P425" s="1">
        <v>4</v>
      </c>
      <c r="Q425" s="1">
        <v>50</v>
      </c>
      <c r="R425" s="1">
        <v>449.85</v>
      </c>
      <c r="S425" s="1">
        <v>5</v>
      </c>
      <c r="T425" s="1">
        <v>326</v>
      </c>
      <c r="U425" s="1" t="s">
        <v>52</v>
      </c>
      <c r="V425" s="1" t="s">
        <v>52</v>
      </c>
      <c r="W425" s="1">
        <v>31</v>
      </c>
      <c r="X425" s="1" t="e">
        <f>IF(OR(T425="",W425=""),"",((T425-AVERAGE($T$2:$T$1139))/_xlfn.STDEV.S($T$2:$T$1139))-#REF!*((AVERAGE($W$2:$W$1139)-W425)/_xlfn.STDEV.S($W$2:$W$1139)))</f>
        <v>#REF!</v>
      </c>
      <c r="Y425" s="1">
        <f t="shared" si="20"/>
        <v>0.784398058232244</v>
      </c>
    </row>
    <row r="426" spans="1:25">
      <c r="A426" s="1">
        <v>772</v>
      </c>
      <c r="B426" s="1" t="s">
        <v>97</v>
      </c>
      <c r="C426" s="1" t="str">
        <f>_xlfn.XLOOKUP(A426,All!$A:$A,All!$C:$C,"")</f>
        <v>Cu-Al-Cr-Mg-Ni-Si</v>
      </c>
      <c r="D426" s="1">
        <v>2</v>
      </c>
      <c r="E426" s="1" t="s">
        <v>1344</v>
      </c>
      <c r="F426" s="1">
        <f t="shared" si="18"/>
        <v>92.27</v>
      </c>
      <c r="G426" s="1">
        <v>0.49</v>
      </c>
      <c r="H426" s="1">
        <v>0.11</v>
      </c>
      <c r="I426" s="1">
        <v>0.12</v>
      </c>
      <c r="J426" s="1">
        <v>5.98</v>
      </c>
      <c r="K426" s="1">
        <v>1.03</v>
      </c>
      <c r="L426" s="1">
        <v>0</v>
      </c>
      <c r="M426" s="1" t="s">
        <v>50</v>
      </c>
      <c r="N426" s="6">
        <f t="shared" si="19"/>
        <v>1</v>
      </c>
      <c r="O426" s="1">
        <v>969.85</v>
      </c>
      <c r="P426" s="1">
        <v>6</v>
      </c>
      <c r="Q426" s="1">
        <v>50</v>
      </c>
      <c r="R426" s="1">
        <v>399.85</v>
      </c>
      <c r="S426" s="1">
        <v>16</v>
      </c>
      <c r="T426" s="1">
        <v>329</v>
      </c>
      <c r="U426" s="1" t="s">
        <v>52</v>
      </c>
      <c r="V426" s="1" t="s">
        <v>52</v>
      </c>
      <c r="W426" s="1">
        <v>31</v>
      </c>
      <c r="X426" s="1" t="e">
        <f>IF(OR(T426="",W426=""),"",((T426-AVERAGE($T$2:$T$1139))/_xlfn.STDEV.S($T$2:$T$1139))-#REF!*((AVERAGE($W$2:$W$1139)-W426)/_xlfn.STDEV.S($W$2:$W$1139)))</f>
        <v>#REF!</v>
      </c>
      <c r="Y426" s="1">
        <f t="shared" si="20"/>
        <v>0.782289967046785</v>
      </c>
    </row>
    <row r="427" spans="1:25">
      <c r="A427" s="1">
        <v>653</v>
      </c>
      <c r="B427" s="1" t="s">
        <v>96</v>
      </c>
      <c r="C427" s="1" t="str">
        <f>_xlfn.XLOOKUP(A427,All!$A:$A,All!$C:$C,"")</f>
        <v>Cu-Al-Cr-Mg-Ni-Si</v>
      </c>
      <c r="D427" s="1">
        <v>2</v>
      </c>
      <c r="E427" s="1" t="s">
        <v>1344</v>
      </c>
      <c r="F427" s="1">
        <f t="shared" si="18"/>
        <v>92.25</v>
      </c>
      <c r="G427" s="1">
        <v>0.5</v>
      </c>
      <c r="H427" s="1">
        <v>0.1</v>
      </c>
      <c r="I427" s="1">
        <v>0.15</v>
      </c>
      <c r="J427" s="1">
        <v>6</v>
      </c>
      <c r="K427" s="1">
        <v>1</v>
      </c>
      <c r="L427" s="1">
        <v>0</v>
      </c>
      <c r="M427" s="1" t="s">
        <v>50</v>
      </c>
      <c r="N427" s="6">
        <f t="shared" si="19"/>
        <v>1</v>
      </c>
      <c r="O427" s="1">
        <v>969.85</v>
      </c>
      <c r="P427" s="1">
        <v>4</v>
      </c>
      <c r="Q427" s="1">
        <v>80</v>
      </c>
      <c r="R427" s="1">
        <v>449.85</v>
      </c>
      <c r="S427" s="1">
        <v>3</v>
      </c>
      <c r="T427" s="1">
        <v>336</v>
      </c>
      <c r="U427" s="1" t="s">
        <v>52</v>
      </c>
      <c r="V427" s="1" t="s">
        <v>52</v>
      </c>
      <c r="W427" s="1">
        <v>31</v>
      </c>
      <c r="X427" s="1" t="e">
        <f>IF(OR(T427="",W427=""),"",((T427-AVERAGE($T$2:$T$1139))/_xlfn.STDEV.S($T$2:$T$1139))-#REF!*((AVERAGE($W$2:$W$1139)-W427)/_xlfn.STDEV.S($W$2:$W$1139)))</f>
        <v>#REF!</v>
      </c>
      <c r="Y427" s="1">
        <f t="shared" si="20"/>
        <v>0.777772399476774</v>
      </c>
    </row>
    <row r="428" spans="1:25">
      <c r="A428" s="1">
        <v>633</v>
      </c>
      <c r="B428" s="1" t="s">
        <v>96</v>
      </c>
      <c r="C428" s="1" t="str">
        <f>_xlfn.XLOOKUP(A428,All!$A:$A,All!$C:$C,"")</f>
        <v>Cu-Al-Cr-Mg-Ni-Si</v>
      </c>
      <c r="D428" s="1">
        <v>2</v>
      </c>
      <c r="E428" s="1" t="s">
        <v>1344</v>
      </c>
      <c r="F428" s="1">
        <f t="shared" si="18"/>
        <v>92.25</v>
      </c>
      <c r="G428" s="1">
        <v>0.5</v>
      </c>
      <c r="H428" s="1">
        <v>0.1</v>
      </c>
      <c r="I428" s="1">
        <v>0.15</v>
      </c>
      <c r="J428" s="1">
        <v>6</v>
      </c>
      <c r="K428" s="1">
        <v>1</v>
      </c>
      <c r="L428" s="1">
        <v>0</v>
      </c>
      <c r="M428" s="1" t="s">
        <v>50</v>
      </c>
      <c r="N428" s="6">
        <f t="shared" si="19"/>
        <v>1</v>
      </c>
      <c r="O428" s="1">
        <v>969.85</v>
      </c>
      <c r="P428" s="1">
        <v>4</v>
      </c>
      <c r="Q428" s="1">
        <v>80</v>
      </c>
      <c r="R428" s="1">
        <v>449.85</v>
      </c>
      <c r="S428" s="1">
        <v>2</v>
      </c>
      <c r="T428" s="1">
        <v>337</v>
      </c>
      <c r="U428" s="1" t="s">
        <v>52</v>
      </c>
      <c r="V428" s="1" t="s">
        <v>52</v>
      </c>
      <c r="W428" s="1">
        <v>31</v>
      </c>
      <c r="X428" s="1" t="e">
        <f>IF(OR(T428="",W428=""),"",((T428-AVERAGE($T$2:$T$1139))/_xlfn.STDEV.S($T$2:$T$1139))-#REF!*((AVERAGE($W$2:$W$1139)-W428)/_xlfn.STDEV.S($W$2:$W$1139)))</f>
        <v>#REF!</v>
      </c>
      <c r="Y428" s="1">
        <f t="shared" si="20"/>
        <v>0.777173319559092</v>
      </c>
    </row>
    <row r="429" spans="1:25">
      <c r="A429" s="1">
        <v>669</v>
      </c>
      <c r="B429" s="1" t="s">
        <v>97</v>
      </c>
      <c r="C429" s="1" t="str">
        <f>_xlfn.XLOOKUP(A429,All!$A:$A,All!$C:$C,"")</f>
        <v>Cu-Al-Cr-Mg-Ni-Si</v>
      </c>
      <c r="D429" s="1">
        <v>2</v>
      </c>
      <c r="E429" s="1" t="s">
        <v>1344</v>
      </c>
      <c r="F429" s="1">
        <f t="shared" si="18"/>
        <v>92.27</v>
      </c>
      <c r="G429" s="1">
        <v>0.49</v>
      </c>
      <c r="H429" s="1">
        <v>0.11</v>
      </c>
      <c r="I429" s="1">
        <v>0.12</v>
      </c>
      <c r="J429" s="1">
        <v>5.98</v>
      </c>
      <c r="K429" s="1">
        <v>1.03</v>
      </c>
      <c r="L429" s="1">
        <v>0</v>
      </c>
      <c r="M429" s="1" t="s">
        <v>50</v>
      </c>
      <c r="N429" s="6">
        <f t="shared" si="19"/>
        <v>1</v>
      </c>
      <c r="O429" s="1">
        <v>969.85</v>
      </c>
      <c r="P429" s="1">
        <v>6</v>
      </c>
      <c r="Q429" s="1">
        <v>50</v>
      </c>
      <c r="R429" s="1">
        <v>449.85</v>
      </c>
      <c r="S429" s="1">
        <v>4</v>
      </c>
      <c r="T429" s="1">
        <v>349</v>
      </c>
      <c r="U429" s="1" t="s">
        <v>52</v>
      </c>
      <c r="V429" s="1" t="s">
        <v>52</v>
      </c>
      <c r="W429" s="1">
        <v>31</v>
      </c>
      <c r="X429" s="1" t="e">
        <f>IF(OR(T429="",W429=""),"",((T429-AVERAGE($T$2:$T$1139))/_xlfn.STDEV.S($T$2:$T$1139))-#REF!*((AVERAGE($W$2:$W$1139)-W429)/_xlfn.STDEV.S($W$2:$W$1139)))</f>
        <v>#REF!</v>
      </c>
      <c r="Y429" s="1">
        <f t="shared" si="20"/>
        <v>0.770900644499919</v>
      </c>
    </row>
    <row r="430" hidden="1" spans="1:25">
      <c r="A430" s="1">
        <v>922</v>
      </c>
      <c r="B430" s="1" t="s">
        <v>99</v>
      </c>
      <c r="C430" s="1" t="str">
        <f>_xlfn.XLOOKUP(A430,All!$A:$A,All!$C:$C,"")</f>
        <v>Cu-Al-Cr-Mg-Ni-Si</v>
      </c>
      <c r="D430" s="1">
        <v>2</v>
      </c>
      <c r="E430" s="1" t="s">
        <v>1344</v>
      </c>
      <c r="F430" s="1">
        <f t="shared" si="18"/>
        <v>92.25</v>
      </c>
      <c r="G430" s="1">
        <v>0.5</v>
      </c>
      <c r="H430" s="1">
        <v>0.1</v>
      </c>
      <c r="I430" s="1">
        <v>0.15</v>
      </c>
      <c r="J430" s="1">
        <v>6</v>
      </c>
      <c r="K430" s="1">
        <v>1</v>
      </c>
      <c r="L430" s="1">
        <v>0</v>
      </c>
      <c r="M430" s="1" t="s">
        <v>54</v>
      </c>
      <c r="N430" s="6">
        <f t="shared" si="19"/>
        <v>0</v>
      </c>
      <c r="O430" s="1">
        <v>979.85</v>
      </c>
      <c r="P430" s="1">
        <v>4</v>
      </c>
      <c r="Q430" s="1">
        <v>0</v>
      </c>
      <c r="R430" s="1">
        <v>399.85</v>
      </c>
      <c r="S430" s="1">
        <v>0.75</v>
      </c>
      <c r="T430" s="1">
        <v>238</v>
      </c>
      <c r="U430" s="1" t="s">
        <v>52</v>
      </c>
      <c r="V430" s="1" t="s">
        <v>52</v>
      </c>
      <c r="W430" s="1">
        <v>30</v>
      </c>
      <c r="X430" s="1" t="e">
        <f>IF(OR(T430="",W430=""),"",((T430-AVERAGE($T$2:$T$1139))/_xlfn.STDEV.S($T$2:$T$1139))-#REF!*((AVERAGE($W$2:$W$1139)-W430)/_xlfn.STDEV.S($W$2:$W$1139)))</f>
        <v>#REF!</v>
      </c>
      <c r="Y430" s="1">
        <f t="shared" si="20"/>
        <v>0.898181417669202</v>
      </c>
    </row>
    <row r="431" spans="1:25">
      <c r="A431" s="1">
        <v>546</v>
      </c>
      <c r="B431" s="1" t="s">
        <v>97</v>
      </c>
      <c r="C431" s="1" t="str">
        <f>_xlfn.XLOOKUP(A431,All!$A:$A,All!$C:$C,"")</f>
        <v>Cu-Al-Cr-Mg-Ni-Si</v>
      </c>
      <c r="D431" s="1">
        <v>2</v>
      </c>
      <c r="E431" s="1" t="s">
        <v>1344</v>
      </c>
      <c r="F431" s="1">
        <f t="shared" si="18"/>
        <v>92.27</v>
      </c>
      <c r="G431" s="1">
        <v>0.49</v>
      </c>
      <c r="H431" s="1">
        <v>0.11</v>
      </c>
      <c r="I431" s="1">
        <v>0.12</v>
      </c>
      <c r="J431" s="1">
        <v>5.98</v>
      </c>
      <c r="K431" s="1">
        <v>1.03</v>
      </c>
      <c r="L431" s="1">
        <v>0</v>
      </c>
      <c r="M431" s="1" t="s">
        <v>50</v>
      </c>
      <c r="N431" s="6">
        <f t="shared" si="19"/>
        <v>1</v>
      </c>
      <c r="O431" s="1">
        <v>969.85</v>
      </c>
      <c r="P431" s="1">
        <v>6</v>
      </c>
      <c r="Q431" s="1">
        <v>50</v>
      </c>
      <c r="R431" s="1">
        <v>599.85</v>
      </c>
      <c r="S431" s="1">
        <v>0.25</v>
      </c>
      <c r="T431" s="1">
        <v>244</v>
      </c>
      <c r="U431" s="1" t="s">
        <v>52</v>
      </c>
      <c r="V431" s="1" t="s">
        <v>52</v>
      </c>
      <c r="W431" s="1">
        <v>30</v>
      </c>
      <c r="X431" s="1" t="e">
        <f>IF(OR(T431="",W431=""),"",((T431-AVERAGE($T$2:$T$1139))/_xlfn.STDEV.S($T$2:$T$1139))-#REF!*((AVERAGE($W$2:$W$1139)-W431)/_xlfn.STDEV.S($W$2:$W$1139)))</f>
        <v>#REF!</v>
      </c>
      <c r="Y431" s="1">
        <f t="shared" si="20"/>
        <v>0.889020469334822</v>
      </c>
    </row>
    <row r="432" spans="1:25">
      <c r="A432" s="1">
        <v>586</v>
      </c>
      <c r="B432" s="1" t="s">
        <v>97</v>
      </c>
      <c r="C432" s="1" t="str">
        <f>_xlfn.XLOOKUP(A432,All!$A:$A,All!$C:$C,"")</f>
        <v>Cu-Al-Cr-Mg-Ni-Si</v>
      </c>
      <c r="D432" s="1">
        <v>2</v>
      </c>
      <c r="E432" s="1" t="s">
        <v>1344</v>
      </c>
      <c r="F432" s="1">
        <f t="shared" si="18"/>
        <v>92.27</v>
      </c>
      <c r="G432" s="1">
        <v>0.49</v>
      </c>
      <c r="H432" s="1">
        <v>0.11</v>
      </c>
      <c r="I432" s="1">
        <v>0.12</v>
      </c>
      <c r="J432" s="1">
        <v>5.98</v>
      </c>
      <c r="K432" s="1">
        <v>1.03</v>
      </c>
      <c r="L432" s="1">
        <v>0</v>
      </c>
      <c r="M432" s="1" t="s">
        <v>50</v>
      </c>
      <c r="N432" s="6">
        <f t="shared" si="19"/>
        <v>1</v>
      </c>
      <c r="O432" s="1">
        <v>969.85</v>
      </c>
      <c r="P432" s="1">
        <v>6</v>
      </c>
      <c r="Q432" s="1">
        <v>50</v>
      </c>
      <c r="R432" s="1">
        <v>599.85</v>
      </c>
      <c r="S432" s="1">
        <v>0.75</v>
      </c>
      <c r="T432" s="1">
        <v>251</v>
      </c>
      <c r="U432" s="1" t="s">
        <v>52</v>
      </c>
      <c r="V432" s="1" t="s">
        <v>52</v>
      </c>
      <c r="W432" s="1">
        <v>30</v>
      </c>
      <c r="X432" s="1" t="e">
        <f>IF(OR(T432="",W432=""),"",((T432-AVERAGE($T$2:$T$1139))/_xlfn.STDEV.S($T$2:$T$1139))-#REF!*((AVERAGE($W$2:$W$1139)-W432)/_xlfn.STDEV.S($W$2:$W$1139)))</f>
        <v>#REF!</v>
      </c>
      <c r="Y432" s="1">
        <f t="shared" si="20"/>
        <v>0.878699293147255</v>
      </c>
    </row>
    <row r="433" hidden="1" spans="1:25">
      <c r="A433" s="1">
        <v>1018</v>
      </c>
      <c r="B433" s="1" t="s">
        <v>99</v>
      </c>
      <c r="C433" s="1" t="str">
        <f>_xlfn.XLOOKUP(A433,All!$A:$A,All!$C:$C,"")</f>
        <v>Cu-Al-Cr-Mg-Ni-Si</v>
      </c>
      <c r="D433" s="1">
        <v>2</v>
      </c>
      <c r="E433" s="1" t="s">
        <v>1344</v>
      </c>
      <c r="F433" s="1">
        <f t="shared" si="18"/>
        <v>92.25</v>
      </c>
      <c r="G433" s="1">
        <v>0.5</v>
      </c>
      <c r="H433" s="1">
        <v>0.1</v>
      </c>
      <c r="I433" s="1">
        <v>0.15</v>
      </c>
      <c r="J433" s="1">
        <v>6</v>
      </c>
      <c r="K433" s="1">
        <v>1</v>
      </c>
      <c r="L433" s="1">
        <v>0</v>
      </c>
      <c r="M433" s="1" t="s">
        <v>55</v>
      </c>
      <c r="N433" s="6">
        <f t="shared" si="19"/>
        <v>2</v>
      </c>
      <c r="O433" s="1">
        <v>979.85</v>
      </c>
      <c r="P433" s="1">
        <v>4</v>
      </c>
      <c r="Q433" s="1">
        <v>60</v>
      </c>
      <c r="R433" s="1">
        <v>499.85</v>
      </c>
      <c r="S433" s="1">
        <v>2</v>
      </c>
      <c r="T433" s="1">
        <v>259</v>
      </c>
      <c r="U433" s="1" t="s">
        <v>52</v>
      </c>
      <c r="V433" s="1" t="s">
        <v>52</v>
      </c>
      <c r="W433" s="1">
        <v>30</v>
      </c>
      <c r="X433" s="1" t="e">
        <f>IF(OR(T433="",W433=""),"",((T433-AVERAGE($T$2:$T$1139))/_xlfn.STDEV.S($T$2:$T$1139))-#REF!*((AVERAGE($W$2:$W$1139)-W433)/_xlfn.STDEV.S($W$2:$W$1139)))</f>
        <v>#REF!</v>
      </c>
      <c r="Y433" s="1">
        <f t="shared" si="20"/>
        <v>0.867404297372514</v>
      </c>
    </row>
    <row r="434" spans="1:25">
      <c r="A434" s="1">
        <v>548</v>
      </c>
      <c r="B434" s="1" t="s">
        <v>97</v>
      </c>
      <c r="C434" s="1" t="str">
        <f>_xlfn.XLOOKUP(A434,All!$A:$A,All!$C:$C,"")</f>
        <v>Cu-Al-Cr-Mg-Ni-Si</v>
      </c>
      <c r="D434" s="1">
        <v>2</v>
      </c>
      <c r="E434" s="1" t="s">
        <v>1344</v>
      </c>
      <c r="F434" s="1">
        <f t="shared" si="18"/>
        <v>92.27</v>
      </c>
      <c r="G434" s="1">
        <v>0.49</v>
      </c>
      <c r="H434" s="1">
        <v>0.11</v>
      </c>
      <c r="I434" s="1">
        <v>0.12</v>
      </c>
      <c r="J434" s="1">
        <v>5.98</v>
      </c>
      <c r="K434" s="1">
        <v>1.03</v>
      </c>
      <c r="L434" s="1">
        <v>0</v>
      </c>
      <c r="M434" s="1" t="s">
        <v>50</v>
      </c>
      <c r="N434" s="6">
        <f t="shared" si="19"/>
        <v>1</v>
      </c>
      <c r="O434" s="1">
        <v>969.85</v>
      </c>
      <c r="P434" s="1">
        <v>6</v>
      </c>
      <c r="Q434" s="1">
        <v>50</v>
      </c>
      <c r="R434" s="1">
        <v>699.85</v>
      </c>
      <c r="S434" s="1">
        <v>0.25</v>
      </c>
      <c r="T434" s="1">
        <v>267</v>
      </c>
      <c r="U434" s="1" t="s">
        <v>52</v>
      </c>
      <c r="V434" s="1" t="s">
        <v>52</v>
      </c>
      <c r="W434" s="1">
        <v>30</v>
      </c>
      <c r="X434" s="1" t="e">
        <f>IF(OR(T434="",W434=""),"",((T434-AVERAGE($T$2:$T$1139))/_xlfn.STDEV.S($T$2:$T$1139))-#REF!*((AVERAGE($W$2:$W$1139)-W434)/_xlfn.STDEV.S($W$2:$W$1139)))</f>
        <v>#REF!</v>
      </c>
      <c r="Y434" s="1">
        <f t="shared" si="20"/>
        <v>0.856663524132423</v>
      </c>
    </row>
    <row r="435" hidden="1" spans="1:25">
      <c r="A435" s="1">
        <v>939</v>
      </c>
      <c r="B435" s="1" t="s">
        <v>99</v>
      </c>
      <c r="C435" s="1" t="str">
        <f>_xlfn.XLOOKUP(A435,All!$A:$A,All!$C:$C,"")</f>
        <v>Cu-Al-Cr-Mg-Ni-Si</v>
      </c>
      <c r="D435" s="1">
        <v>2</v>
      </c>
      <c r="E435" s="1" t="s">
        <v>1344</v>
      </c>
      <c r="F435" s="1">
        <f t="shared" si="18"/>
        <v>92.25</v>
      </c>
      <c r="G435" s="1">
        <v>0.5</v>
      </c>
      <c r="H435" s="1">
        <v>0.1</v>
      </c>
      <c r="I435" s="1">
        <v>0.15</v>
      </c>
      <c r="J435" s="1">
        <v>6</v>
      </c>
      <c r="K435" s="1">
        <v>1</v>
      </c>
      <c r="L435" s="1">
        <v>0</v>
      </c>
      <c r="M435" s="1" t="s">
        <v>55</v>
      </c>
      <c r="N435" s="6">
        <f t="shared" si="19"/>
        <v>2</v>
      </c>
      <c r="O435" s="1">
        <v>979.85</v>
      </c>
      <c r="P435" s="1">
        <v>4</v>
      </c>
      <c r="Q435" s="1">
        <v>50</v>
      </c>
      <c r="R435" s="1">
        <v>499.85</v>
      </c>
      <c r="S435" s="1">
        <v>0.75</v>
      </c>
      <c r="T435" s="1">
        <v>272</v>
      </c>
      <c r="U435" s="1" t="s">
        <v>52</v>
      </c>
      <c r="V435" s="1" t="s">
        <v>52</v>
      </c>
      <c r="W435" s="1">
        <v>30</v>
      </c>
      <c r="X435" s="1" t="e">
        <f>IF(OR(T435="",W435=""),"",((T435-AVERAGE($T$2:$T$1139))/_xlfn.STDEV.S($T$2:$T$1139))-#REF!*((AVERAGE($W$2:$W$1139)-W435)/_xlfn.STDEV.S($W$2:$W$1139)))</f>
        <v>#REF!</v>
      </c>
      <c r="Y435" s="1">
        <f t="shared" si="20"/>
        <v>0.850241359949186</v>
      </c>
    </row>
    <row r="436" hidden="1" spans="1:25">
      <c r="A436" s="1">
        <v>958</v>
      </c>
      <c r="B436" s="1" t="s">
        <v>99</v>
      </c>
      <c r="C436" s="1" t="str">
        <f>_xlfn.XLOOKUP(A436,All!$A:$A,All!$C:$C,"")</f>
        <v>Cu-Al-Cr-Mg-Ni-Si</v>
      </c>
      <c r="D436" s="1">
        <v>2</v>
      </c>
      <c r="E436" s="1" t="s">
        <v>1344</v>
      </c>
      <c r="F436" s="1">
        <f t="shared" si="18"/>
        <v>92.25</v>
      </c>
      <c r="G436" s="1">
        <v>0.5</v>
      </c>
      <c r="H436" s="1">
        <v>0.1</v>
      </c>
      <c r="I436" s="1">
        <v>0.15</v>
      </c>
      <c r="J436" s="1">
        <v>6</v>
      </c>
      <c r="K436" s="1">
        <v>1</v>
      </c>
      <c r="L436" s="1">
        <v>0</v>
      </c>
      <c r="M436" s="1" t="s">
        <v>55</v>
      </c>
      <c r="N436" s="6">
        <f t="shared" si="19"/>
        <v>2</v>
      </c>
      <c r="O436" s="1">
        <v>979.85</v>
      </c>
      <c r="P436" s="1">
        <v>4</v>
      </c>
      <c r="Q436" s="1">
        <v>80</v>
      </c>
      <c r="R436" s="1">
        <v>499.85</v>
      </c>
      <c r="S436" s="1">
        <v>1</v>
      </c>
      <c r="T436" s="1">
        <v>284</v>
      </c>
      <c r="U436" s="1" t="s">
        <v>52</v>
      </c>
      <c r="V436" s="1" t="s">
        <v>52</v>
      </c>
      <c r="W436" s="1">
        <v>30</v>
      </c>
      <c r="X436" s="1" t="e">
        <f>IF(OR(T436="",W436=""),"",((T436-AVERAGE($T$2:$T$1139))/_xlfn.STDEV.S($T$2:$T$1139))-#REF!*((AVERAGE($W$2:$W$1139)-W436)/_xlfn.STDEV.S($W$2:$W$1139)))</f>
        <v>#REF!</v>
      </c>
      <c r="Y436" s="1">
        <f t="shared" si="20"/>
        <v>0.835775714089677</v>
      </c>
    </row>
    <row r="437" spans="1:25">
      <c r="A437" s="1">
        <v>635</v>
      </c>
      <c r="B437" s="1" t="s">
        <v>98</v>
      </c>
      <c r="C437" s="1" t="str">
        <f>_xlfn.XLOOKUP(A437,All!$A:$A,All!$C:$C,"")</f>
        <v>Cu-Al-Cr-Mg-Ni-Si</v>
      </c>
      <c r="D437" s="1">
        <v>2</v>
      </c>
      <c r="E437" s="1" t="s">
        <v>1344</v>
      </c>
      <c r="F437" s="1">
        <f t="shared" si="18"/>
        <v>92.25</v>
      </c>
      <c r="G437" s="1">
        <v>0.5</v>
      </c>
      <c r="H437" s="1">
        <v>0.1</v>
      </c>
      <c r="I437" s="1">
        <v>0.15</v>
      </c>
      <c r="J437" s="1">
        <v>6</v>
      </c>
      <c r="K437" s="1">
        <v>1</v>
      </c>
      <c r="L437" s="1">
        <v>0</v>
      </c>
      <c r="M437" s="1" t="s">
        <v>50</v>
      </c>
      <c r="N437" s="6">
        <f t="shared" si="19"/>
        <v>1</v>
      </c>
      <c r="O437" s="1">
        <v>969.85</v>
      </c>
      <c r="P437" s="1">
        <v>6</v>
      </c>
      <c r="Q437" s="1">
        <v>50</v>
      </c>
      <c r="R437" s="1">
        <v>499.85</v>
      </c>
      <c r="S437" s="1">
        <v>2</v>
      </c>
      <c r="T437" s="1">
        <v>285</v>
      </c>
      <c r="U437" s="1" t="s">
        <v>52</v>
      </c>
      <c r="V437" s="1" t="s">
        <v>52</v>
      </c>
      <c r="W437" s="1">
        <v>30</v>
      </c>
      <c r="X437" s="1" t="e">
        <f>IF(OR(T437="",W437=""),"",((T437-AVERAGE($T$2:$T$1139))/_xlfn.STDEV.S($T$2:$T$1139))-#REF!*((AVERAGE($W$2:$W$1139)-W437)/_xlfn.STDEV.S($W$2:$W$1139)))</f>
        <v>#REF!</v>
      </c>
      <c r="Y437" s="1">
        <f t="shared" si="20"/>
        <v>0.834632208487437</v>
      </c>
    </row>
    <row r="438" hidden="1" spans="1:25">
      <c r="A438" s="1">
        <v>758</v>
      </c>
      <c r="B438" s="1" t="s">
        <v>96</v>
      </c>
      <c r="C438" s="1" t="str">
        <f>_xlfn.XLOOKUP(A438,All!$A:$A,All!$C:$C,"")</f>
        <v>Cu-Al-Cr-Mg-Ni-Si</v>
      </c>
      <c r="D438" s="1">
        <v>2</v>
      </c>
      <c r="E438" s="1" t="s">
        <v>1344</v>
      </c>
      <c r="F438" s="1">
        <f t="shared" si="18"/>
        <v>92.25</v>
      </c>
      <c r="G438" s="1">
        <v>0.5</v>
      </c>
      <c r="H438" s="1">
        <v>0.1</v>
      </c>
      <c r="I438" s="1">
        <v>0.15</v>
      </c>
      <c r="J438" s="1">
        <v>6</v>
      </c>
      <c r="K438" s="1">
        <v>1</v>
      </c>
      <c r="L438" s="1">
        <v>0</v>
      </c>
      <c r="M438" s="1" t="s">
        <v>54</v>
      </c>
      <c r="N438" s="6">
        <f t="shared" si="19"/>
        <v>0</v>
      </c>
      <c r="O438" s="1">
        <v>969.85</v>
      </c>
      <c r="P438" s="1">
        <v>4</v>
      </c>
      <c r="Q438" s="1">
        <v>0</v>
      </c>
      <c r="R438" s="1">
        <v>399.85</v>
      </c>
      <c r="S438" s="1">
        <v>14</v>
      </c>
      <c r="T438" s="1">
        <v>298</v>
      </c>
      <c r="U438" s="1" t="s">
        <v>52</v>
      </c>
      <c r="V438" s="1" t="s">
        <v>52</v>
      </c>
      <c r="W438" s="1">
        <v>30</v>
      </c>
      <c r="X438" s="1" t="e">
        <f>IF(OR(T438="",W438=""),"",((T438-AVERAGE($T$2:$T$1139))/_xlfn.STDEV.S($T$2:$T$1139))-#REF!*((AVERAGE($W$2:$W$1139)-W438)/_xlfn.STDEV.S($W$2:$W$1139)))</f>
        <v>#REF!</v>
      </c>
      <c r="Y438" s="1">
        <f t="shared" si="20"/>
        <v>0.82066550733501</v>
      </c>
    </row>
    <row r="439" hidden="1" spans="1:25">
      <c r="A439" s="1">
        <v>650</v>
      </c>
      <c r="B439" s="1" t="s">
        <v>96</v>
      </c>
      <c r="C439" s="1" t="str">
        <f>_xlfn.XLOOKUP(A439,All!$A:$A,All!$C:$C,"")</f>
        <v>Cu-Al-Cr-Mg-Ni-Si</v>
      </c>
      <c r="D439" s="1">
        <v>2</v>
      </c>
      <c r="E439" s="1" t="s">
        <v>1344</v>
      </c>
      <c r="F439" s="1">
        <f t="shared" si="18"/>
        <v>92.25</v>
      </c>
      <c r="G439" s="1">
        <v>0.5</v>
      </c>
      <c r="H439" s="1">
        <v>0.1</v>
      </c>
      <c r="I439" s="1">
        <v>0.15</v>
      </c>
      <c r="J439" s="1">
        <v>6</v>
      </c>
      <c r="K439" s="1">
        <v>1</v>
      </c>
      <c r="L439" s="1">
        <v>0</v>
      </c>
      <c r="M439" s="1" t="s">
        <v>54</v>
      </c>
      <c r="N439" s="6">
        <f t="shared" si="19"/>
        <v>0</v>
      </c>
      <c r="O439" s="1">
        <v>969.85</v>
      </c>
      <c r="P439" s="1">
        <v>4</v>
      </c>
      <c r="Q439" s="1">
        <v>0</v>
      </c>
      <c r="R439" s="1">
        <v>449.85</v>
      </c>
      <c r="S439" s="1">
        <v>3</v>
      </c>
      <c r="T439" s="1">
        <v>306</v>
      </c>
      <c r="U439" s="1" t="s">
        <v>52</v>
      </c>
      <c r="V439" s="1" t="s">
        <v>52</v>
      </c>
      <c r="W439" s="1">
        <v>30</v>
      </c>
      <c r="X439" s="1" t="e">
        <f>IF(OR(T439="",W439=""),"",((T439-AVERAGE($T$2:$T$1139))/_xlfn.STDEV.S($T$2:$T$1139))-#REF!*((AVERAGE($W$2:$W$1139)-W439)/_xlfn.STDEV.S($W$2:$W$1139)))</f>
        <v>#REF!</v>
      </c>
      <c r="Y439" s="1">
        <f t="shared" si="20"/>
        <v>0.812924078738548</v>
      </c>
    </row>
    <row r="440" hidden="1" spans="1:25">
      <c r="A440" s="1">
        <v>975</v>
      </c>
      <c r="B440" s="1" t="s">
        <v>99</v>
      </c>
      <c r="C440" s="1" t="str">
        <f>_xlfn.XLOOKUP(A440,All!$A:$A,All!$C:$C,"")</f>
        <v>Cu-Al-Cr-Mg-Ni-Si</v>
      </c>
      <c r="D440" s="1">
        <v>2</v>
      </c>
      <c r="E440" s="1" t="s">
        <v>1344</v>
      </c>
      <c r="F440" s="1">
        <f t="shared" si="18"/>
        <v>92.25</v>
      </c>
      <c r="G440" s="1">
        <v>0.5</v>
      </c>
      <c r="H440" s="1">
        <v>0.1</v>
      </c>
      <c r="I440" s="1">
        <v>0.15</v>
      </c>
      <c r="J440" s="1">
        <v>6</v>
      </c>
      <c r="K440" s="1">
        <v>1</v>
      </c>
      <c r="L440" s="1">
        <v>0</v>
      </c>
      <c r="M440" s="1" t="s">
        <v>55</v>
      </c>
      <c r="N440" s="6">
        <f t="shared" si="19"/>
        <v>2</v>
      </c>
      <c r="O440" s="1">
        <v>979.85</v>
      </c>
      <c r="P440" s="1">
        <v>4</v>
      </c>
      <c r="Q440" s="1">
        <v>50</v>
      </c>
      <c r="R440" s="1">
        <v>449.85</v>
      </c>
      <c r="S440" s="1">
        <v>1</v>
      </c>
      <c r="T440" s="1">
        <v>312</v>
      </c>
      <c r="U440" s="1" t="s">
        <v>52</v>
      </c>
      <c r="V440" s="1" t="s">
        <v>52</v>
      </c>
      <c r="W440" s="1">
        <v>30</v>
      </c>
      <c r="X440" s="1" t="e">
        <f>IF(OR(T440="",W440=""),"",((T440-AVERAGE($T$2:$T$1139))/_xlfn.STDEV.S($T$2:$T$1139))-#REF!*((AVERAGE($W$2:$W$1139)-W440)/_xlfn.STDEV.S($W$2:$W$1139)))</f>
        <v>#REF!</v>
      </c>
      <c r="Y440" s="1">
        <f t="shared" si="20"/>
        <v>0.807558799569149</v>
      </c>
    </row>
    <row r="441" hidden="1" spans="1:25">
      <c r="A441" s="1">
        <v>938</v>
      </c>
      <c r="B441" s="1" t="s">
        <v>99</v>
      </c>
      <c r="C441" s="1" t="str">
        <f>_xlfn.XLOOKUP(A441,All!$A:$A,All!$C:$C,"")</f>
        <v>Cu-Al-Cr-Mg-Ni-Si</v>
      </c>
      <c r="D441" s="1">
        <v>2</v>
      </c>
      <c r="E441" s="1" t="s">
        <v>1344</v>
      </c>
      <c r="F441" s="1">
        <f t="shared" si="18"/>
        <v>92.25</v>
      </c>
      <c r="G441" s="1">
        <v>0.5</v>
      </c>
      <c r="H441" s="1">
        <v>0.1</v>
      </c>
      <c r="I441" s="1">
        <v>0.15</v>
      </c>
      <c r="J441" s="1">
        <v>6</v>
      </c>
      <c r="K441" s="1">
        <v>1</v>
      </c>
      <c r="L441" s="1">
        <v>0</v>
      </c>
      <c r="M441" s="1" t="s">
        <v>55</v>
      </c>
      <c r="N441" s="6">
        <f t="shared" si="19"/>
        <v>2</v>
      </c>
      <c r="O441" s="1">
        <v>979.85</v>
      </c>
      <c r="P441" s="1">
        <v>4</v>
      </c>
      <c r="Q441" s="1">
        <v>50</v>
      </c>
      <c r="R441" s="1">
        <v>449.85</v>
      </c>
      <c r="S441" s="1">
        <v>0.75</v>
      </c>
      <c r="T441" s="1">
        <v>318</v>
      </c>
      <c r="U441" s="1" t="s">
        <v>52</v>
      </c>
      <c r="V441" s="1" t="s">
        <v>52</v>
      </c>
      <c r="W441" s="1">
        <v>30</v>
      </c>
      <c r="X441" s="1" t="e">
        <f>IF(OR(T441="",W441=""),"",((T441-AVERAGE($T$2:$T$1139))/_xlfn.STDEV.S($T$2:$T$1139))-#REF!*((AVERAGE($W$2:$W$1139)-W441)/_xlfn.STDEV.S($W$2:$W$1139)))</f>
        <v>#REF!</v>
      </c>
      <c r="Y441" s="1">
        <f t="shared" si="20"/>
        <v>0.802579810987906</v>
      </c>
    </row>
    <row r="442" hidden="1" spans="1:25">
      <c r="A442" s="1">
        <v>1153</v>
      </c>
      <c r="B442" s="1" t="s">
        <v>99</v>
      </c>
      <c r="C442" s="1" t="str">
        <f>_xlfn.XLOOKUP(A442,All!$A:$A,All!$C:$C,"")</f>
        <v>Cu-Al-Cr-Mg-Ni-Si</v>
      </c>
      <c r="D442" s="1">
        <v>2</v>
      </c>
      <c r="E442" s="1" t="s">
        <v>1344</v>
      </c>
      <c r="F442" s="1">
        <f t="shared" si="18"/>
        <v>92.25</v>
      </c>
      <c r="G442" s="1">
        <v>0.5</v>
      </c>
      <c r="H442" s="1">
        <v>0.1</v>
      </c>
      <c r="I442" s="1">
        <v>0.15</v>
      </c>
      <c r="J442" s="1">
        <v>6</v>
      </c>
      <c r="K442" s="1">
        <v>1</v>
      </c>
      <c r="L442" s="1">
        <v>0</v>
      </c>
      <c r="M442" s="1" t="s">
        <v>55</v>
      </c>
      <c r="N442" s="6">
        <f t="shared" si="19"/>
        <v>2</v>
      </c>
      <c r="O442" s="1">
        <v>979.85</v>
      </c>
      <c r="P442" s="1">
        <v>4</v>
      </c>
      <c r="Q442" s="1">
        <v>50</v>
      </c>
      <c r="R442" s="1">
        <v>399.85</v>
      </c>
      <c r="S442" s="1">
        <v>6</v>
      </c>
      <c r="T442" s="1">
        <v>323</v>
      </c>
      <c r="U442" s="1" t="s">
        <v>52</v>
      </c>
      <c r="V442" s="1" t="s">
        <v>52</v>
      </c>
      <c r="W442" s="1">
        <v>30</v>
      </c>
      <c r="X442" s="1" t="e">
        <f>IF(OR(T442="",W442=""),"",((T442-AVERAGE($T$2:$T$1139))/_xlfn.STDEV.S($T$2:$T$1139))-#REF!*((AVERAGE($W$2:$W$1139)-W442)/_xlfn.STDEV.S($W$2:$W$1139)))</f>
        <v>#REF!</v>
      </c>
      <c r="Y442" s="1">
        <f t="shared" si="20"/>
        <v>0.798730965528296</v>
      </c>
    </row>
    <row r="443" spans="1:25">
      <c r="A443" s="1">
        <v>710</v>
      </c>
      <c r="B443" s="1" t="s">
        <v>98</v>
      </c>
      <c r="C443" s="1" t="str">
        <f>_xlfn.XLOOKUP(A443,All!$A:$A,All!$C:$C,"")</f>
        <v>Cu-Al-Cr-Mg-Ni-Si</v>
      </c>
      <c r="D443" s="1">
        <v>2</v>
      </c>
      <c r="E443" s="1" t="s">
        <v>1344</v>
      </c>
      <c r="F443" s="1">
        <f t="shared" si="18"/>
        <v>92.25</v>
      </c>
      <c r="G443" s="1">
        <v>0.5</v>
      </c>
      <c r="H443" s="1">
        <v>0.1</v>
      </c>
      <c r="I443" s="1">
        <v>0.15</v>
      </c>
      <c r="J443" s="1">
        <v>6</v>
      </c>
      <c r="K443" s="1">
        <v>1</v>
      </c>
      <c r="L443" s="1">
        <v>0</v>
      </c>
      <c r="M443" s="1" t="s">
        <v>50</v>
      </c>
      <c r="N443" s="6">
        <f t="shared" si="19"/>
        <v>1</v>
      </c>
      <c r="O443" s="1">
        <v>969.85</v>
      </c>
      <c r="P443" s="1">
        <v>6</v>
      </c>
      <c r="Q443" s="1">
        <v>50</v>
      </c>
      <c r="R443" s="1">
        <v>449.85</v>
      </c>
      <c r="S443" s="1">
        <v>8</v>
      </c>
      <c r="T443" s="1">
        <v>326</v>
      </c>
      <c r="U443" s="1" t="s">
        <v>52</v>
      </c>
      <c r="V443" s="1" t="s">
        <v>52</v>
      </c>
      <c r="W443" s="1">
        <v>30</v>
      </c>
      <c r="X443" s="1" t="e">
        <f>IF(OR(T443="",W443=""),"",((T443-AVERAGE($T$2:$T$1139))/_xlfn.STDEV.S($T$2:$T$1139))-#REF!*((AVERAGE($W$2:$W$1139)-W443)/_xlfn.STDEV.S($W$2:$W$1139)))</f>
        <v>#REF!</v>
      </c>
      <c r="Y443" s="1">
        <f t="shared" si="20"/>
        <v>0.796554495159318</v>
      </c>
    </row>
    <row r="444" hidden="1" spans="1:25">
      <c r="A444" s="1">
        <v>1125</v>
      </c>
      <c r="B444" s="1" t="s">
        <v>99</v>
      </c>
      <c r="C444" s="1" t="str">
        <f>_xlfn.XLOOKUP(A444,All!$A:$A,All!$C:$C,"")</f>
        <v>Cu-Al-Cr-Mg-Ni-Si</v>
      </c>
      <c r="D444" s="1">
        <v>2</v>
      </c>
      <c r="E444" s="1" t="s">
        <v>1344</v>
      </c>
      <c r="F444" s="1">
        <f t="shared" si="18"/>
        <v>92.25</v>
      </c>
      <c r="G444" s="1">
        <v>0.5</v>
      </c>
      <c r="H444" s="1">
        <v>0.1</v>
      </c>
      <c r="I444" s="1">
        <v>0.15</v>
      </c>
      <c r="J444" s="1">
        <v>6</v>
      </c>
      <c r="K444" s="1">
        <v>1</v>
      </c>
      <c r="L444" s="1">
        <v>0</v>
      </c>
      <c r="M444" s="1" t="s">
        <v>55</v>
      </c>
      <c r="N444" s="6">
        <f t="shared" si="19"/>
        <v>2</v>
      </c>
      <c r="O444" s="1">
        <v>979.85</v>
      </c>
      <c r="P444" s="1">
        <v>4</v>
      </c>
      <c r="Q444" s="1">
        <v>50</v>
      </c>
      <c r="R444" s="1">
        <v>399.85</v>
      </c>
      <c r="S444" s="1">
        <v>5</v>
      </c>
      <c r="T444" s="1">
        <v>329</v>
      </c>
      <c r="U444" s="1" t="s">
        <v>52</v>
      </c>
      <c r="V444" s="1" t="s">
        <v>52</v>
      </c>
      <c r="W444" s="1">
        <v>30</v>
      </c>
      <c r="X444" s="1" t="e">
        <f>IF(OR(T444="",W444=""),"",((T444-AVERAGE($T$2:$T$1139))/_xlfn.STDEV.S($T$2:$T$1139))-#REF!*((AVERAGE($W$2:$W$1139)-W444)/_xlfn.STDEV.S($W$2:$W$1139)))</f>
        <v>#REF!</v>
      </c>
      <c r="Y444" s="1">
        <f t="shared" si="20"/>
        <v>0.794478660847515</v>
      </c>
    </row>
    <row r="445" spans="1:25">
      <c r="A445" s="1">
        <v>584</v>
      </c>
      <c r="B445" s="1" t="s">
        <v>97</v>
      </c>
      <c r="C445" s="1" t="str">
        <f>_xlfn.XLOOKUP(A445,All!$A:$A,All!$C:$C,"")</f>
        <v>Cu-Al-Cr-Mg-Ni-Si</v>
      </c>
      <c r="D445" s="1">
        <v>2</v>
      </c>
      <c r="E445" s="1" t="s">
        <v>1344</v>
      </c>
      <c r="F445" s="1">
        <f t="shared" si="18"/>
        <v>92.27</v>
      </c>
      <c r="G445" s="1">
        <v>0.49</v>
      </c>
      <c r="H445" s="1">
        <v>0.11</v>
      </c>
      <c r="I445" s="1">
        <v>0.12</v>
      </c>
      <c r="J445" s="1">
        <v>5.98</v>
      </c>
      <c r="K445" s="1">
        <v>1.03</v>
      </c>
      <c r="L445" s="1">
        <v>0</v>
      </c>
      <c r="M445" s="1" t="s">
        <v>50</v>
      </c>
      <c r="N445" s="6">
        <f t="shared" si="19"/>
        <v>1</v>
      </c>
      <c r="O445" s="1">
        <v>969.85</v>
      </c>
      <c r="P445" s="1">
        <v>6</v>
      </c>
      <c r="Q445" s="1">
        <v>50</v>
      </c>
      <c r="R445" s="1">
        <v>499.85</v>
      </c>
      <c r="S445" s="1">
        <v>0.75</v>
      </c>
      <c r="T445" s="1">
        <v>330</v>
      </c>
      <c r="U445" s="1" t="s">
        <v>52</v>
      </c>
      <c r="V445" s="1" t="s">
        <v>52</v>
      </c>
      <c r="W445" s="1">
        <v>30</v>
      </c>
      <c r="X445" s="1" t="e">
        <f>IF(OR(T445="",W445=""),"",((T445-AVERAGE($T$2:$T$1139))/_xlfn.STDEV.S($T$2:$T$1139))-#REF!*((AVERAGE($W$2:$W$1139)-W445)/_xlfn.STDEV.S($W$2:$W$1139)))</f>
        <v>#REF!</v>
      </c>
      <c r="Y445" s="1">
        <f t="shared" si="20"/>
        <v>0.793809217204316</v>
      </c>
    </row>
    <row r="446" spans="1:25">
      <c r="A446" s="1">
        <v>666</v>
      </c>
      <c r="B446" s="1" t="s">
        <v>96</v>
      </c>
      <c r="C446" s="1" t="str">
        <f>_xlfn.XLOOKUP(A446,All!$A:$A,All!$C:$C,"")</f>
        <v>Cu-Al-Cr-Mg-Ni-Si</v>
      </c>
      <c r="D446" s="1">
        <v>2</v>
      </c>
      <c r="E446" s="1" t="s">
        <v>1344</v>
      </c>
      <c r="F446" s="1">
        <f t="shared" si="18"/>
        <v>92.25</v>
      </c>
      <c r="G446" s="1">
        <v>0.5</v>
      </c>
      <c r="H446" s="1">
        <v>0.1</v>
      </c>
      <c r="I446" s="1">
        <v>0.15</v>
      </c>
      <c r="J446" s="1">
        <v>6</v>
      </c>
      <c r="K446" s="1">
        <v>1</v>
      </c>
      <c r="L446" s="1">
        <v>0</v>
      </c>
      <c r="M446" s="1" t="s">
        <v>50</v>
      </c>
      <c r="N446" s="6">
        <f t="shared" si="19"/>
        <v>1</v>
      </c>
      <c r="O446" s="1">
        <v>969.85</v>
      </c>
      <c r="P446" s="1">
        <v>4</v>
      </c>
      <c r="Q446" s="1">
        <v>50</v>
      </c>
      <c r="R446" s="1">
        <v>449.85</v>
      </c>
      <c r="S446" s="1">
        <v>4</v>
      </c>
      <c r="T446" s="1">
        <v>331</v>
      </c>
      <c r="U446" s="1" t="s">
        <v>52</v>
      </c>
      <c r="V446" s="1" t="s">
        <v>52</v>
      </c>
      <c r="W446" s="1">
        <v>30</v>
      </c>
      <c r="X446" s="1" t="e">
        <f>IF(OR(T446="",W446=""),"",((T446-AVERAGE($T$2:$T$1139))/_xlfn.STDEV.S($T$2:$T$1139))-#REF!*((AVERAGE($W$2:$W$1139)-W446)/_xlfn.STDEV.S($W$2:$W$1139)))</f>
        <v>#REF!</v>
      </c>
      <c r="Y446" s="1">
        <f t="shared" si="20"/>
        <v>0.793151072002874</v>
      </c>
    </row>
    <row r="447" hidden="1" spans="1:25">
      <c r="A447" s="1">
        <v>1098</v>
      </c>
      <c r="B447" s="1" t="s">
        <v>99</v>
      </c>
      <c r="C447" s="1" t="str">
        <f>_xlfn.XLOOKUP(A447,All!$A:$A,All!$C:$C,"")</f>
        <v>Cu-Al-Cr-Mg-Ni-Si</v>
      </c>
      <c r="D447" s="1">
        <v>2</v>
      </c>
      <c r="E447" s="1" t="s">
        <v>1344</v>
      </c>
      <c r="F447" s="1">
        <f t="shared" si="18"/>
        <v>92.25</v>
      </c>
      <c r="G447" s="1">
        <v>0.5</v>
      </c>
      <c r="H447" s="1">
        <v>0.1</v>
      </c>
      <c r="I447" s="1">
        <v>0.15</v>
      </c>
      <c r="J447" s="1">
        <v>6</v>
      </c>
      <c r="K447" s="1">
        <v>1</v>
      </c>
      <c r="L447" s="1">
        <v>0</v>
      </c>
      <c r="M447" s="1" t="s">
        <v>55</v>
      </c>
      <c r="N447" s="6">
        <f t="shared" si="19"/>
        <v>2</v>
      </c>
      <c r="O447" s="1">
        <v>979.85</v>
      </c>
      <c r="P447" s="1">
        <v>4</v>
      </c>
      <c r="Q447" s="1">
        <v>50</v>
      </c>
      <c r="R447" s="1">
        <v>399.85</v>
      </c>
      <c r="S447" s="1">
        <v>4</v>
      </c>
      <c r="T447" s="1">
        <v>332</v>
      </c>
      <c r="U447" s="1" t="s">
        <v>52</v>
      </c>
      <c r="V447" s="1" t="s">
        <v>52</v>
      </c>
      <c r="W447" s="1">
        <v>30</v>
      </c>
      <c r="X447" s="1" t="e">
        <f>IF(OR(T447="",W447=""),"",((T447-AVERAGE($T$2:$T$1139))/_xlfn.STDEV.S($T$2:$T$1139))-#REF!*((AVERAGE($W$2:$W$1139)-W447)/_xlfn.STDEV.S($W$2:$W$1139)))</f>
        <v>#REF!</v>
      </c>
      <c r="Y447" s="1">
        <f t="shared" si="20"/>
        <v>0.792504253391991</v>
      </c>
    </row>
    <row r="448" spans="1:25">
      <c r="A448" s="1">
        <v>652</v>
      </c>
      <c r="B448" s="1" t="s">
        <v>96</v>
      </c>
      <c r="C448" s="1" t="str">
        <f>_xlfn.XLOOKUP(A448,All!$A:$A,All!$C:$C,"")</f>
        <v>Cu-Al-Cr-Mg-Ni-Si</v>
      </c>
      <c r="D448" s="1">
        <v>2</v>
      </c>
      <c r="E448" s="1" t="s">
        <v>1344</v>
      </c>
      <c r="F448" s="1">
        <f t="shared" si="18"/>
        <v>92.25</v>
      </c>
      <c r="G448" s="1">
        <v>0.5</v>
      </c>
      <c r="H448" s="1">
        <v>0.1</v>
      </c>
      <c r="I448" s="1">
        <v>0.15</v>
      </c>
      <c r="J448" s="1">
        <v>6</v>
      </c>
      <c r="K448" s="1">
        <v>1</v>
      </c>
      <c r="L448" s="1">
        <v>0</v>
      </c>
      <c r="M448" s="1" t="s">
        <v>50</v>
      </c>
      <c r="N448" s="6">
        <f t="shared" si="19"/>
        <v>1</v>
      </c>
      <c r="O448" s="1">
        <v>969.85</v>
      </c>
      <c r="P448" s="1">
        <v>4</v>
      </c>
      <c r="Q448" s="1">
        <v>50</v>
      </c>
      <c r="R448" s="1">
        <v>449.85</v>
      </c>
      <c r="S448" s="1">
        <v>3</v>
      </c>
      <c r="T448" s="1">
        <v>333</v>
      </c>
      <c r="U448" s="1" t="s">
        <v>52</v>
      </c>
      <c r="V448" s="1" t="s">
        <v>52</v>
      </c>
      <c r="W448" s="1">
        <v>30</v>
      </c>
      <c r="X448" s="1" t="e">
        <f>IF(OR(T448="",W448=""),"",((T448-AVERAGE($T$2:$T$1139))/_xlfn.STDEV.S($T$2:$T$1139))-#REF!*((AVERAGE($W$2:$W$1139)-W448)/_xlfn.STDEV.S($W$2:$W$1139)))</f>
        <v>#REF!</v>
      </c>
      <c r="Y448" s="1">
        <f t="shared" si="20"/>
        <v>0.791868789127212</v>
      </c>
    </row>
    <row r="449" spans="1:25">
      <c r="A449" s="1">
        <v>615</v>
      </c>
      <c r="B449" s="1" t="s">
        <v>96</v>
      </c>
      <c r="C449" s="1" t="str">
        <f>_xlfn.XLOOKUP(A449,All!$A:$A,All!$C:$C,"")</f>
        <v>Cu-Al-Cr-Mg-Ni-Si</v>
      </c>
      <c r="D449" s="1">
        <v>2</v>
      </c>
      <c r="E449" s="1" t="s">
        <v>1344</v>
      </c>
      <c r="F449" s="1">
        <f t="shared" si="18"/>
        <v>92.25</v>
      </c>
      <c r="G449" s="1">
        <v>0.5</v>
      </c>
      <c r="H449" s="1">
        <v>0.1</v>
      </c>
      <c r="I449" s="1">
        <v>0.15</v>
      </c>
      <c r="J449" s="1">
        <v>6</v>
      </c>
      <c r="K449" s="1">
        <v>1</v>
      </c>
      <c r="L449" s="1">
        <v>0</v>
      </c>
      <c r="M449" s="1" t="s">
        <v>50</v>
      </c>
      <c r="N449" s="6">
        <f t="shared" si="19"/>
        <v>1</v>
      </c>
      <c r="O449" s="1">
        <v>969.85</v>
      </c>
      <c r="P449" s="1">
        <v>4</v>
      </c>
      <c r="Q449" s="1">
        <v>80</v>
      </c>
      <c r="R449" s="1">
        <v>449.85</v>
      </c>
      <c r="S449" s="1">
        <v>1.5</v>
      </c>
      <c r="T449" s="1">
        <v>338</v>
      </c>
      <c r="U449" s="1" t="s">
        <v>52</v>
      </c>
      <c r="V449" s="1" t="s">
        <v>52</v>
      </c>
      <c r="W449" s="1">
        <v>30</v>
      </c>
      <c r="X449" s="1" t="e">
        <f>IF(OR(T449="",W449=""),"",((T449-AVERAGE($T$2:$T$1139))/_xlfn.STDEV.S($T$2:$T$1139))-#REF!*((AVERAGE($W$2:$W$1139)-W449)/_xlfn.STDEV.S($W$2:$W$1139)))</f>
        <v>#REF!</v>
      </c>
      <c r="Y449" s="1">
        <f t="shared" si="20"/>
        <v>0.788862726211253</v>
      </c>
    </row>
    <row r="450" hidden="1" spans="1:25">
      <c r="A450" s="1">
        <v>952</v>
      </c>
      <c r="B450" s="1" t="s">
        <v>99</v>
      </c>
      <c r="C450" s="1" t="str">
        <f>_xlfn.XLOOKUP(A450,All!$A:$A,All!$C:$C,"")</f>
        <v>Cu-Al-Cr-Mg-Ni-Si</v>
      </c>
      <c r="D450" s="1">
        <v>2</v>
      </c>
      <c r="E450" s="1" t="s">
        <v>1344</v>
      </c>
      <c r="F450" s="1">
        <f t="shared" ref="F450:F513" si="21">100-SUM(G450:L450)</f>
        <v>92.25</v>
      </c>
      <c r="G450" s="1">
        <v>0.5</v>
      </c>
      <c r="H450" s="1">
        <v>0.1</v>
      </c>
      <c r="I450" s="1">
        <v>0.15</v>
      </c>
      <c r="J450" s="1">
        <v>6</v>
      </c>
      <c r="K450" s="1">
        <v>1</v>
      </c>
      <c r="L450" s="1">
        <v>0</v>
      </c>
      <c r="M450" s="1" t="s">
        <v>55</v>
      </c>
      <c r="N450" s="6">
        <f t="shared" ref="N450:N513" si="22">IF(M450="Solution ==&gt; Quenching ==&gt; Deformation ==&gt; Aging ==&gt; Secondary TMP ==&gt; Secondary Aging",2,IF(M450="Solution ==&gt; Quenching ==&gt; Deformation ==&gt; Aging",1,IF(M450="Solution ==&gt; Quenching ==&gt; Aging",0,"")))</f>
        <v>2</v>
      </c>
      <c r="O450" s="1">
        <v>979.85</v>
      </c>
      <c r="P450" s="1">
        <v>4</v>
      </c>
      <c r="Q450" s="1">
        <v>60</v>
      </c>
      <c r="R450" s="1">
        <v>499.85</v>
      </c>
      <c r="S450" s="1">
        <v>1</v>
      </c>
      <c r="T450" s="1">
        <v>273</v>
      </c>
      <c r="U450" s="1" t="s">
        <v>52</v>
      </c>
      <c r="V450" s="1" t="s">
        <v>52</v>
      </c>
      <c r="W450" s="1">
        <v>29</v>
      </c>
      <c r="X450" s="1" t="e">
        <f>IF(OR(T450="",W450=""),"",((T450-AVERAGE($T$2:$T$1139))/_xlfn.STDEV.S($T$2:$T$1139))-#REF!*((AVERAGE($W$2:$W$1139)-W450)/_xlfn.STDEV.S($W$2:$W$1139)))</f>
        <v>#REF!</v>
      </c>
      <c r="Y450" s="1">
        <f t="shared" ref="Y450:Y513" si="23">SQRT((1-(T450-MIN($T$2:$T$1139))/(MAX($T$2:$T$1139)-MIN($T$2:$T$1139)))^2+(1-(W450-MIN($W$2:$W$1139))/(MAX($W$2:$W$1139)-MIN($W$2:$W$1139)))^2)</f>
        <v>0.860410176752358</v>
      </c>
    </row>
    <row r="451" hidden="1" spans="1:25">
      <c r="A451" s="1">
        <v>912</v>
      </c>
      <c r="B451" s="1" t="s">
        <v>99</v>
      </c>
      <c r="C451" s="1" t="str">
        <f>_xlfn.XLOOKUP(A451,All!$A:$A,All!$C:$C,"")</f>
        <v>Cu-Al-Cr-Mg-Ni-Si</v>
      </c>
      <c r="D451" s="1">
        <v>2</v>
      </c>
      <c r="E451" s="1" t="s">
        <v>1344</v>
      </c>
      <c r="F451" s="1">
        <f t="shared" si="21"/>
        <v>92.25</v>
      </c>
      <c r="G451" s="1">
        <v>0.5</v>
      </c>
      <c r="H451" s="1">
        <v>0.1</v>
      </c>
      <c r="I451" s="1">
        <v>0.15</v>
      </c>
      <c r="J451" s="1">
        <v>6</v>
      </c>
      <c r="K451" s="1">
        <v>1</v>
      </c>
      <c r="L451" s="1">
        <v>0</v>
      </c>
      <c r="M451" s="1" t="s">
        <v>55</v>
      </c>
      <c r="N451" s="6">
        <f t="shared" si="22"/>
        <v>2</v>
      </c>
      <c r="O451" s="1">
        <v>979.85</v>
      </c>
      <c r="P451" s="1">
        <v>4</v>
      </c>
      <c r="Q451" s="1">
        <v>50</v>
      </c>
      <c r="R451" s="1">
        <v>499.85</v>
      </c>
      <c r="S451" s="1">
        <v>0.5</v>
      </c>
      <c r="T451" s="1">
        <v>288</v>
      </c>
      <c r="U451" s="1" t="s">
        <v>52</v>
      </c>
      <c r="V451" s="1" t="s">
        <v>52</v>
      </c>
      <c r="W451" s="1">
        <v>29</v>
      </c>
      <c r="X451" s="1" t="e">
        <f>IF(OR(T451="",W451=""),"",((T451-AVERAGE($T$2:$T$1139))/_xlfn.STDEV.S($T$2:$T$1139))-#REF!*((AVERAGE($W$2:$W$1139)-W451)/_xlfn.STDEV.S($W$2:$W$1139)))</f>
        <v>#REF!</v>
      </c>
      <c r="Y451" s="1">
        <f t="shared" si="23"/>
        <v>0.842926286538743</v>
      </c>
    </row>
    <row r="452" hidden="1" spans="1:25">
      <c r="A452" s="1">
        <v>729</v>
      </c>
      <c r="B452" s="1" t="s">
        <v>96</v>
      </c>
      <c r="C452" s="1" t="str">
        <f>_xlfn.XLOOKUP(A452,All!$A:$A,All!$C:$C,"")</f>
        <v>Cu-Al-Cr-Mg-Ni-Si</v>
      </c>
      <c r="D452" s="1">
        <v>2</v>
      </c>
      <c r="E452" s="1" t="s">
        <v>1344</v>
      </c>
      <c r="F452" s="1">
        <f t="shared" si="21"/>
        <v>92.25</v>
      </c>
      <c r="G452" s="1">
        <v>0.5</v>
      </c>
      <c r="H452" s="1">
        <v>0.1</v>
      </c>
      <c r="I452" s="1">
        <v>0.15</v>
      </c>
      <c r="J452" s="1">
        <v>6</v>
      </c>
      <c r="K452" s="1">
        <v>1</v>
      </c>
      <c r="L452" s="1">
        <v>0</v>
      </c>
      <c r="M452" s="1" t="s">
        <v>54</v>
      </c>
      <c r="N452" s="6">
        <f t="shared" si="22"/>
        <v>0</v>
      </c>
      <c r="O452" s="1">
        <v>969.85</v>
      </c>
      <c r="P452" s="1">
        <v>4</v>
      </c>
      <c r="Q452" s="1">
        <v>0</v>
      </c>
      <c r="R452" s="1">
        <v>399.85</v>
      </c>
      <c r="S452" s="1">
        <v>10</v>
      </c>
      <c r="T452" s="1">
        <v>297</v>
      </c>
      <c r="U452" s="1" t="s">
        <v>52</v>
      </c>
      <c r="V452" s="1" t="s">
        <v>52</v>
      </c>
      <c r="W452" s="1">
        <v>29</v>
      </c>
      <c r="X452" s="1" t="e">
        <f>IF(OR(T452="",W452=""),"",((T452-AVERAGE($T$2:$T$1139))/_xlfn.STDEV.S($T$2:$T$1139))-#REF!*((AVERAGE($W$2:$W$1139)-W452)/_xlfn.STDEV.S($W$2:$W$1139)))</f>
        <v>#REF!</v>
      </c>
      <c r="Y452" s="1">
        <f t="shared" si="23"/>
        <v>0.833479813631314</v>
      </c>
    </row>
    <row r="453" hidden="1" spans="1:25">
      <c r="A453" s="1">
        <v>739</v>
      </c>
      <c r="B453" s="1" t="s">
        <v>96</v>
      </c>
      <c r="C453" s="1" t="str">
        <f>_xlfn.XLOOKUP(A453,All!$A:$A,All!$C:$C,"")</f>
        <v>Cu-Al-Cr-Mg-Ni-Si</v>
      </c>
      <c r="D453" s="1">
        <v>2</v>
      </c>
      <c r="E453" s="1" t="s">
        <v>1344</v>
      </c>
      <c r="F453" s="1">
        <f t="shared" si="21"/>
        <v>92.25</v>
      </c>
      <c r="G453" s="1">
        <v>0.5</v>
      </c>
      <c r="H453" s="1">
        <v>0.1</v>
      </c>
      <c r="I453" s="1">
        <v>0.15</v>
      </c>
      <c r="J453" s="1">
        <v>6</v>
      </c>
      <c r="K453" s="1">
        <v>1</v>
      </c>
      <c r="L453" s="1">
        <v>0</v>
      </c>
      <c r="M453" s="1" t="s">
        <v>54</v>
      </c>
      <c r="N453" s="6">
        <f t="shared" si="22"/>
        <v>0</v>
      </c>
      <c r="O453" s="1">
        <v>969.85</v>
      </c>
      <c r="P453" s="1">
        <v>4</v>
      </c>
      <c r="Q453" s="1">
        <v>0</v>
      </c>
      <c r="R453" s="1">
        <v>399.85</v>
      </c>
      <c r="S453" s="1">
        <v>12</v>
      </c>
      <c r="T453" s="1">
        <v>298</v>
      </c>
      <c r="U453" s="1" t="s">
        <v>52</v>
      </c>
      <c r="V453" s="1" t="s">
        <v>52</v>
      </c>
      <c r="W453" s="1">
        <v>29</v>
      </c>
      <c r="X453" s="1" t="e">
        <f>IF(OR(T453="",W453=""),"",((T453-AVERAGE($T$2:$T$1139))/_xlfn.STDEV.S($T$2:$T$1139))-#REF!*((AVERAGE($W$2:$W$1139)-W453)/_xlfn.STDEV.S($W$2:$W$1139)))</f>
        <v>#REF!</v>
      </c>
      <c r="Y453" s="1">
        <f t="shared" si="23"/>
        <v>0.832480104824992</v>
      </c>
    </row>
    <row r="454" spans="1:25">
      <c r="A454" s="1">
        <v>545</v>
      </c>
      <c r="B454" s="1" t="s">
        <v>97</v>
      </c>
      <c r="C454" s="1" t="str">
        <f>_xlfn.XLOOKUP(A454,All!$A:$A,All!$C:$C,"")</f>
        <v>Cu-Al-Cr-Mg-Ni-Si</v>
      </c>
      <c r="D454" s="1">
        <v>2</v>
      </c>
      <c r="E454" s="1" t="s">
        <v>1344</v>
      </c>
      <c r="F454" s="1">
        <f t="shared" si="21"/>
        <v>92.27</v>
      </c>
      <c r="G454" s="1">
        <v>0.49</v>
      </c>
      <c r="H454" s="1">
        <v>0.11</v>
      </c>
      <c r="I454" s="1">
        <v>0.12</v>
      </c>
      <c r="J454" s="1">
        <v>5.98</v>
      </c>
      <c r="K454" s="1">
        <v>1.03</v>
      </c>
      <c r="L454" s="1">
        <v>0</v>
      </c>
      <c r="M454" s="1" t="s">
        <v>50</v>
      </c>
      <c r="N454" s="6">
        <f t="shared" si="22"/>
        <v>1</v>
      </c>
      <c r="O454" s="1">
        <v>969.85</v>
      </c>
      <c r="P454" s="1">
        <v>6</v>
      </c>
      <c r="Q454" s="1">
        <v>50</v>
      </c>
      <c r="R454" s="1">
        <v>549.85</v>
      </c>
      <c r="S454" s="1">
        <v>0.25</v>
      </c>
      <c r="T454" s="1">
        <v>304</v>
      </c>
      <c r="U454" s="1" t="s">
        <v>52</v>
      </c>
      <c r="V454" s="1" t="s">
        <v>52</v>
      </c>
      <c r="W454" s="1">
        <v>29</v>
      </c>
      <c r="X454" s="1" t="e">
        <f>IF(OR(T454="",W454=""),"",((T454-AVERAGE($T$2:$T$1139))/_xlfn.STDEV.S($T$2:$T$1139))-#REF!*((AVERAGE($W$2:$W$1139)-W454)/_xlfn.STDEV.S($W$2:$W$1139)))</f>
        <v>#REF!</v>
      </c>
      <c r="Y454" s="1">
        <f t="shared" si="23"/>
        <v>0.826695514401272</v>
      </c>
    </row>
    <row r="455" hidden="1" spans="1:25">
      <c r="A455" s="1">
        <v>894</v>
      </c>
      <c r="B455" s="1" t="s">
        <v>99</v>
      </c>
      <c r="C455" s="1" t="str">
        <f>_xlfn.XLOOKUP(A455,All!$A:$A,All!$C:$C,"")</f>
        <v>Cu-Al-Cr-Mg-Ni-Si</v>
      </c>
      <c r="D455" s="1">
        <v>2</v>
      </c>
      <c r="E455" s="1" t="s">
        <v>1344</v>
      </c>
      <c r="F455" s="1">
        <f t="shared" si="21"/>
        <v>92.25</v>
      </c>
      <c r="G455" s="1">
        <v>0.5</v>
      </c>
      <c r="H455" s="1">
        <v>0.1</v>
      </c>
      <c r="I455" s="1">
        <v>0.15</v>
      </c>
      <c r="J455" s="1">
        <v>6</v>
      </c>
      <c r="K455" s="1">
        <v>1</v>
      </c>
      <c r="L455" s="1">
        <v>0</v>
      </c>
      <c r="M455" s="1" t="s">
        <v>55</v>
      </c>
      <c r="N455" s="6">
        <f t="shared" si="22"/>
        <v>2</v>
      </c>
      <c r="O455" s="1">
        <v>979.85</v>
      </c>
      <c r="P455" s="1">
        <v>4</v>
      </c>
      <c r="Q455" s="1">
        <v>80</v>
      </c>
      <c r="R455" s="1">
        <v>499.85</v>
      </c>
      <c r="S455" s="1">
        <v>0.5</v>
      </c>
      <c r="T455" s="1">
        <v>304</v>
      </c>
      <c r="U455" s="1" t="s">
        <v>52</v>
      </c>
      <c r="V455" s="1" t="s">
        <v>52</v>
      </c>
      <c r="W455" s="1">
        <v>29</v>
      </c>
      <c r="X455" s="1" t="e">
        <f>IF(OR(T455="",W455=""),"",((T455-AVERAGE($T$2:$T$1139))/_xlfn.STDEV.S($T$2:$T$1139))-#REF!*((AVERAGE($W$2:$W$1139)-W455)/_xlfn.STDEV.S($W$2:$W$1139)))</f>
        <v>#REF!</v>
      </c>
      <c r="Y455" s="1">
        <f t="shared" si="23"/>
        <v>0.826695514401272</v>
      </c>
    </row>
    <row r="456" hidden="1" spans="1:25">
      <c r="A456" s="1">
        <v>1054</v>
      </c>
      <c r="B456" s="1" t="s">
        <v>99</v>
      </c>
      <c r="C456" s="1" t="str">
        <f>_xlfn.XLOOKUP(A456,All!$A:$A,All!$C:$C,"")</f>
        <v>Cu-Al-Cr-Mg-Ni-Si</v>
      </c>
      <c r="D456" s="1">
        <v>2</v>
      </c>
      <c r="E456" s="1" t="s">
        <v>1344</v>
      </c>
      <c r="F456" s="1">
        <f t="shared" si="21"/>
        <v>92.25</v>
      </c>
      <c r="G456" s="1">
        <v>0.5</v>
      </c>
      <c r="H456" s="1">
        <v>0.1</v>
      </c>
      <c r="I456" s="1">
        <v>0.15</v>
      </c>
      <c r="J456" s="1">
        <v>6</v>
      </c>
      <c r="K456" s="1">
        <v>1</v>
      </c>
      <c r="L456" s="1">
        <v>0</v>
      </c>
      <c r="M456" s="1" t="s">
        <v>55</v>
      </c>
      <c r="N456" s="6">
        <f t="shared" si="22"/>
        <v>2</v>
      </c>
      <c r="O456" s="1">
        <v>979.85</v>
      </c>
      <c r="P456" s="1">
        <v>4</v>
      </c>
      <c r="Q456" s="1">
        <v>80</v>
      </c>
      <c r="R456" s="1">
        <v>449.85</v>
      </c>
      <c r="S456" s="1">
        <v>3</v>
      </c>
      <c r="T456" s="1">
        <v>311</v>
      </c>
      <c r="U456" s="1" t="s">
        <v>52</v>
      </c>
      <c r="V456" s="1" t="s">
        <v>52</v>
      </c>
      <c r="W456" s="1">
        <v>29</v>
      </c>
      <c r="X456" s="1" t="e">
        <f>IF(OR(T456="",W456=""),"",((T456-AVERAGE($T$2:$T$1139))/_xlfn.STDEV.S($T$2:$T$1139))-#REF!*((AVERAGE($W$2:$W$1139)-W456)/_xlfn.STDEV.S($W$2:$W$1139)))</f>
        <v>#REF!</v>
      </c>
      <c r="Y456" s="1">
        <f t="shared" si="23"/>
        <v>0.820417256414491</v>
      </c>
    </row>
    <row r="457" hidden="1" spans="1:25">
      <c r="A457" s="1">
        <v>911</v>
      </c>
      <c r="B457" s="1" t="s">
        <v>99</v>
      </c>
      <c r="C457" s="1" t="str">
        <f>_xlfn.XLOOKUP(A457,All!$A:$A,All!$C:$C,"")</f>
        <v>Cu-Al-Cr-Mg-Ni-Si</v>
      </c>
      <c r="D457" s="1">
        <v>2</v>
      </c>
      <c r="E457" s="1" t="s">
        <v>1344</v>
      </c>
      <c r="F457" s="1">
        <f t="shared" si="21"/>
        <v>92.25</v>
      </c>
      <c r="G457" s="1">
        <v>0.5</v>
      </c>
      <c r="H457" s="1">
        <v>0.1</v>
      </c>
      <c r="I457" s="1">
        <v>0.15</v>
      </c>
      <c r="J457" s="1">
        <v>6</v>
      </c>
      <c r="K457" s="1">
        <v>1</v>
      </c>
      <c r="L457" s="1">
        <v>0</v>
      </c>
      <c r="M457" s="1" t="s">
        <v>55</v>
      </c>
      <c r="N457" s="6">
        <f t="shared" si="22"/>
        <v>2</v>
      </c>
      <c r="O457" s="1">
        <v>979.85</v>
      </c>
      <c r="P457" s="1">
        <v>4</v>
      </c>
      <c r="Q457" s="1">
        <v>50</v>
      </c>
      <c r="R457" s="1">
        <v>449.85</v>
      </c>
      <c r="S457" s="1">
        <v>0.5</v>
      </c>
      <c r="T457" s="1">
        <v>321</v>
      </c>
      <c r="U457" s="1" t="s">
        <v>52</v>
      </c>
      <c r="V457" s="1" t="s">
        <v>52</v>
      </c>
      <c r="W457" s="1">
        <v>29</v>
      </c>
      <c r="X457" s="1" t="e">
        <f>IF(OR(T457="",W457=""),"",((T457-AVERAGE($T$2:$T$1139))/_xlfn.STDEV.S($T$2:$T$1139))-#REF!*((AVERAGE($W$2:$W$1139)-W457)/_xlfn.STDEV.S($W$2:$W$1139)))</f>
        <v>#REF!</v>
      </c>
      <c r="Y457" s="1">
        <f t="shared" si="23"/>
        <v>0.812349202994303</v>
      </c>
    </row>
    <row r="458" spans="1:25">
      <c r="A458" s="1">
        <v>742</v>
      </c>
      <c r="B458" s="1" t="s">
        <v>97</v>
      </c>
      <c r="C458" s="1" t="str">
        <f>_xlfn.XLOOKUP(A458,All!$A:$A,All!$C:$C,"")</f>
        <v>Cu-Al-Cr-Mg-Ni-Si</v>
      </c>
      <c r="D458" s="1">
        <v>2</v>
      </c>
      <c r="E458" s="1" t="s">
        <v>1344</v>
      </c>
      <c r="F458" s="1">
        <f t="shared" si="21"/>
        <v>92.27</v>
      </c>
      <c r="G458" s="1">
        <v>0.49</v>
      </c>
      <c r="H458" s="1">
        <v>0.11</v>
      </c>
      <c r="I458" s="1">
        <v>0.12</v>
      </c>
      <c r="J458" s="1">
        <v>5.98</v>
      </c>
      <c r="K458" s="1">
        <v>1.03</v>
      </c>
      <c r="L458" s="1">
        <v>0</v>
      </c>
      <c r="M458" s="1" t="s">
        <v>50</v>
      </c>
      <c r="N458" s="6">
        <f t="shared" si="22"/>
        <v>1</v>
      </c>
      <c r="O458" s="1">
        <v>969.85</v>
      </c>
      <c r="P458" s="1">
        <v>6</v>
      </c>
      <c r="Q458" s="1">
        <v>50</v>
      </c>
      <c r="R458" s="1">
        <v>399.85</v>
      </c>
      <c r="S458" s="1">
        <v>12</v>
      </c>
      <c r="T458" s="1">
        <v>323</v>
      </c>
      <c r="U458" s="1" t="s">
        <v>52</v>
      </c>
      <c r="V458" s="1" t="s">
        <v>52</v>
      </c>
      <c r="W458" s="1">
        <v>29</v>
      </c>
      <c r="X458" s="1" t="e">
        <f>IF(OR(T458="",W458=""),"",((T458-AVERAGE($T$2:$T$1139))/_xlfn.STDEV.S($T$2:$T$1139))-#REF!*((AVERAGE($W$2:$W$1139)-W458)/_xlfn.STDEV.S($W$2:$W$1139)))</f>
        <v>#REF!</v>
      </c>
      <c r="Y458" s="1">
        <f t="shared" si="23"/>
        <v>0.810865220177659</v>
      </c>
    </row>
    <row r="459" spans="1:25">
      <c r="A459" s="1">
        <v>685</v>
      </c>
      <c r="B459" s="1" t="s">
        <v>98</v>
      </c>
      <c r="C459" s="1" t="str">
        <f>_xlfn.XLOOKUP(A459,All!$A:$A,All!$C:$C,"")</f>
        <v>Cu-Al-Cr-Mg-Ni-Si</v>
      </c>
      <c r="D459" s="1">
        <v>2</v>
      </c>
      <c r="E459" s="1" t="s">
        <v>1344</v>
      </c>
      <c r="F459" s="1">
        <f t="shared" si="21"/>
        <v>92.25</v>
      </c>
      <c r="G459" s="1">
        <v>0.5</v>
      </c>
      <c r="H459" s="1">
        <v>0.1</v>
      </c>
      <c r="I459" s="1">
        <v>0.15</v>
      </c>
      <c r="J459" s="1">
        <v>6</v>
      </c>
      <c r="K459" s="1">
        <v>1</v>
      </c>
      <c r="L459" s="1">
        <v>0</v>
      </c>
      <c r="M459" s="1" t="s">
        <v>50</v>
      </c>
      <c r="N459" s="6">
        <f t="shared" si="22"/>
        <v>1</v>
      </c>
      <c r="O459" s="1">
        <v>969.85</v>
      </c>
      <c r="P459" s="1">
        <v>6</v>
      </c>
      <c r="Q459" s="1">
        <v>50</v>
      </c>
      <c r="R459" s="1">
        <v>449.85</v>
      </c>
      <c r="S459" s="1">
        <v>5</v>
      </c>
      <c r="T459" s="1">
        <v>334</v>
      </c>
      <c r="U459" s="1" t="s">
        <v>52</v>
      </c>
      <c r="V459" s="1" t="s">
        <v>52</v>
      </c>
      <c r="W459" s="1">
        <v>29</v>
      </c>
      <c r="X459" s="1" t="e">
        <f>IF(OR(T459="",W459=""),"",((T459-AVERAGE($T$2:$T$1139))/_xlfn.STDEV.S($T$2:$T$1139))-#REF!*((AVERAGE($W$2:$W$1139)-W459)/_xlfn.STDEV.S($W$2:$W$1139)))</f>
        <v>#REF!</v>
      </c>
      <c r="Y459" s="1">
        <f t="shared" si="23"/>
        <v>0.803492025889185</v>
      </c>
    </row>
    <row r="460" spans="1:25">
      <c r="A460" s="1">
        <v>632</v>
      </c>
      <c r="B460" s="1" t="s">
        <v>96</v>
      </c>
      <c r="C460" s="1" t="str">
        <f>_xlfn.XLOOKUP(A460,All!$A:$A,All!$C:$C,"")</f>
        <v>Cu-Al-Cr-Mg-Ni-Si</v>
      </c>
      <c r="D460" s="1">
        <v>2</v>
      </c>
      <c r="E460" s="1" t="s">
        <v>1344</v>
      </c>
      <c r="F460" s="1">
        <f t="shared" si="21"/>
        <v>92.25</v>
      </c>
      <c r="G460" s="1">
        <v>0.5</v>
      </c>
      <c r="H460" s="1">
        <v>0.1</v>
      </c>
      <c r="I460" s="1">
        <v>0.15</v>
      </c>
      <c r="J460" s="1">
        <v>6</v>
      </c>
      <c r="K460" s="1">
        <v>1</v>
      </c>
      <c r="L460" s="1">
        <v>0</v>
      </c>
      <c r="M460" s="1" t="s">
        <v>50</v>
      </c>
      <c r="N460" s="6">
        <f t="shared" si="22"/>
        <v>1</v>
      </c>
      <c r="O460" s="1">
        <v>969.85</v>
      </c>
      <c r="P460" s="1">
        <v>4</v>
      </c>
      <c r="Q460" s="1">
        <v>50</v>
      </c>
      <c r="R460" s="1">
        <v>449.85</v>
      </c>
      <c r="S460" s="1">
        <v>2</v>
      </c>
      <c r="T460" s="1">
        <v>335</v>
      </c>
      <c r="U460" s="1" t="s">
        <v>52</v>
      </c>
      <c r="V460" s="1" t="s">
        <v>52</v>
      </c>
      <c r="W460" s="1">
        <v>29</v>
      </c>
      <c r="X460" s="1" t="e">
        <f>IF(OR(T460="",W460=""),"",((T460-AVERAGE($T$2:$T$1139))/_xlfn.STDEV.S($T$2:$T$1139))-#REF!*((AVERAGE($W$2:$W$1139)-W460)/_xlfn.STDEV.S($W$2:$W$1139)))</f>
        <v>#REF!</v>
      </c>
      <c r="Y460" s="1">
        <f t="shared" si="23"/>
        <v>0.802888697806569</v>
      </c>
    </row>
    <row r="461" hidden="1" spans="1:25">
      <c r="A461" s="1">
        <v>1071</v>
      </c>
      <c r="B461" s="1" t="s">
        <v>99</v>
      </c>
      <c r="C461" s="1" t="str">
        <f>_xlfn.XLOOKUP(A461,All!$A:$A,All!$C:$C,"")</f>
        <v>Cu-Al-Cr-Mg-Ni-Si</v>
      </c>
      <c r="D461" s="1">
        <v>2</v>
      </c>
      <c r="E461" s="1" t="s">
        <v>1344</v>
      </c>
      <c r="F461" s="1">
        <f t="shared" si="21"/>
        <v>92.25</v>
      </c>
      <c r="G461" s="1">
        <v>0.5</v>
      </c>
      <c r="H461" s="1">
        <v>0.1</v>
      </c>
      <c r="I461" s="1">
        <v>0.15</v>
      </c>
      <c r="J461" s="1">
        <v>6</v>
      </c>
      <c r="K461" s="1">
        <v>1</v>
      </c>
      <c r="L461" s="1">
        <v>0</v>
      </c>
      <c r="M461" s="1" t="s">
        <v>55</v>
      </c>
      <c r="N461" s="6">
        <f t="shared" si="22"/>
        <v>2</v>
      </c>
      <c r="O461" s="1">
        <v>979.85</v>
      </c>
      <c r="P461" s="1">
        <v>4</v>
      </c>
      <c r="Q461" s="1">
        <v>50</v>
      </c>
      <c r="R461" s="1">
        <v>399.85</v>
      </c>
      <c r="S461" s="1">
        <v>3</v>
      </c>
      <c r="T461" s="1">
        <v>336</v>
      </c>
      <c r="U461" s="1" t="s">
        <v>52</v>
      </c>
      <c r="V461" s="1" t="s">
        <v>52</v>
      </c>
      <c r="W461" s="1">
        <v>29</v>
      </c>
      <c r="X461" s="1" t="e">
        <f>IF(OR(T461="",W461=""),"",((T461-AVERAGE($T$2:$T$1139))/_xlfn.STDEV.S($T$2:$T$1139))-#REF!*((AVERAGE($W$2:$W$1139)-W461)/_xlfn.STDEV.S($W$2:$W$1139)))</f>
        <v>#REF!</v>
      </c>
      <c r="Y461" s="1">
        <f t="shared" si="23"/>
        <v>0.802296644258131</v>
      </c>
    </row>
    <row r="462" spans="1:25">
      <c r="A462" s="1">
        <v>614</v>
      </c>
      <c r="B462" s="1" t="s">
        <v>96</v>
      </c>
      <c r="C462" s="1" t="str">
        <f>_xlfn.XLOOKUP(A462,All!$A:$A,All!$C:$C,"")</f>
        <v>Cu-Al-Cr-Mg-Ni-Si</v>
      </c>
      <c r="D462" s="1">
        <v>2</v>
      </c>
      <c r="E462" s="1" t="s">
        <v>1344</v>
      </c>
      <c r="F462" s="1">
        <f t="shared" si="21"/>
        <v>92.25</v>
      </c>
      <c r="G462" s="1">
        <v>0.5</v>
      </c>
      <c r="H462" s="1">
        <v>0.1</v>
      </c>
      <c r="I462" s="1">
        <v>0.15</v>
      </c>
      <c r="J462" s="1">
        <v>6</v>
      </c>
      <c r="K462" s="1">
        <v>1</v>
      </c>
      <c r="L462" s="1">
        <v>0</v>
      </c>
      <c r="M462" s="1" t="s">
        <v>50</v>
      </c>
      <c r="N462" s="6">
        <f t="shared" si="22"/>
        <v>1</v>
      </c>
      <c r="O462" s="1">
        <v>969.85</v>
      </c>
      <c r="P462" s="1">
        <v>4</v>
      </c>
      <c r="Q462" s="1">
        <v>50</v>
      </c>
      <c r="R462" s="1">
        <v>449.85</v>
      </c>
      <c r="S462" s="1">
        <v>1.5</v>
      </c>
      <c r="T462" s="1">
        <v>337</v>
      </c>
      <c r="U462" s="1" t="s">
        <v>52</v>
      </c>
      <c r="V462" s="1" t="s">
        <v>52</v>
      </c>
      <c r="W462" s="1">
        <v>29</v>
      </c>
      <c r="X462" s="1" t="e">
        <f>IF(OR(T462="",W462=""),"",((T462-AVERAGE($T$2:$T$1139))/_xlfn.STDEV.S($T$2:$T$1139))-#REF!*((AVERAGE($W$2:$W$1139)-W462)/_xlfn.STDEV.S($W$2:$W$1139)))</f>
        <v>#REF!</v>
      </c>
      <c r="Y462" s="1">
        <f t="shared" si="23"/>
        <v>0.801715890222028</v>
      </c>
    </row>
    <row r="463" spans="1:25">
      <c r="A463" s="1">
        <v>570</v>
      </c>
      <c r="B463" s="1" t="s">
        <v>97</v>
      </c>
      <c r="C463" s="1" t="str">
        <f>_xlfn.XLOOKUP(A463,All!$A:$A,All!$C:$C,"")</f>
        <v>Cu-Al-Cr-Mg-Ni-Si</v>
      </c>
      <c r="D463" s="1">
        <v>2</v>
      </c>
      <c r="E463" s="1" t="s">
        <v>1344</v>
      </c>
      <c r="F463" s="1">
        <f t="shared" si="21"/>
        <v>92.27</v>
      </c>
      <c r="G463" s="1">
        <v>0.49</v>
      </c>
      <c r="H463" s="1">
        <v>0.11</v>
      </c>
      <c r="I463" s="1">
        <v>0.12</v>
      </c>
      <c r="J463" s="1">
        <v>5.98</v>
      </c>
      <c r="K463" s="1">
        <v>1.03</v>
      </c>
      <c r="L463" s="1">
        <v>0</v>
      </c>
      <c r="M463" s="1" t="s">
        <v>50</v>
      </c>
      <c r="N463" s="6">
        <f t="shared" si="22"/>
        <v>1</v>
      </c>
      <c r="O463" s="1">
        <v>969.85</v>
      </c>
      <c r="P463" s="1">
        <v>6</v>
      </c>
      <c r="Q463" s="1">
        <v>50</v>
      </c>
      <c r="R463" s="1">
        <v>499.85</v>
      </c>
      <c r="S463" s="1">
        <v>0.5</v>
      </c>
      <c r="T463" s="1">
        <v>338</v>
      </c>
      <c r="U463" s="1" t="s">
        <v>52</v>
      </c>
      <c r="V463" s="1" t="s">
        <v>52</v>
      </c>
      <c r="W463" s="1">
        <v>29</v>
      </c>
      <c r="X463" s="1" t="e">
        <f>IF(OR(T463="",W463=""),"",((T463-AVERAGE($T$2:$T$1139))/_xlfn.STDEV.S($T$2:$T$1139))-#REF!*((AVERAGE($W$2:$W$1139)-W463)/_xlfn.STDEV.S($W$2:$W$1139)))</f>
        <v>#REF!</v>
      </c>
      <c r="Y463" s="1">
        <f t="shared" si="23"/>
        <v>0.801146460271435</v>
      </c>
    </row>
    <row r="464" spans="1:25">
      <c r="A464" s="1">
        <v>598</v>
      </c>
      <c r="B464" s="1" t="s">
        <v>96</v>
      </c>
      <c r="C464" s="1" t="str">
        <f>_xlfn.XLOOKUP(A464,All!$A:$A,All!$C:$C,"")</f>
        <v>Cu-Al-Cr-Mg-Ni-Si</v>
      </c>
      <c r="D464" s="1">
        <v>2</v>
      </c>
      <c r="E464" s="1" t="s">
        <v>1344</v>
      </c>
      <c r="F464" s="1">
        <f t="shared" si="21"/>
        <v>92.25</v>
      </c>
      <c r="G464" s="1">
        <v>0.5</v>
      </c>
      <c r="H464" s="1">
        <v>0.1</v>
      </c>
      <c r="I464" s="1">
        <v>0.15</v>
      </c>
      <c r="J464" s="1">
        <v>6</v>
      </c>
      <c r="K464" s="1">
        <v>1</v>
      </c>
      <c r="L464" s="1">
        <v>0</v>
      </c>
      <c r="M464" s="1" t="s">
        <v>50</v>
      </c>
      <c r="N464" s="6">
        <f t="shared" si="22"/>
        <v>1</v>
      </c>
      <c r="O464" s="1">
        <v>969.85</v>
      </c>
      <c r="P464" s="1">
        <v>4</v>
      </c>
      <c r="Q464" s="1">
        <v>80</v>
      </c>
      <c r="R464" s="1">
        <v>449.85</v>
      </c>
      <c r="S464" s="1">
        <v>1</v>
      </c>
      <c r="T464" s="1">
        <v>340</v>
      </c>
      <c r="U464" s="1" t="s">
        <v>52</v>
      </c>
      <c r="V464" s="1" t="s">
        <v>52</v>
      </c>
      <c r="W464" s="1">
        <v>29</v>
      </c>
      <c r="X464" s="1" t="e">
        <f>IF(OR(T464="",W464=""),"",((T464-AVERAGE($T$2:$T$1139))/_xlfn.STDEV.S($T$2:$T$1139))-#REF!*((AVERAGE($W$2:$W$1139)-W464)/_xlfn.STDEV.S($W$2:$W$1139)))</f>
        <v>#REF!</v>
      </c>
      <c r="Y464" s="1">
        <f t="shared" si="23"/>
        <v>0.800041668864993</v>
      </c>
    </row>
    <row r="465" hidden="1" spans="1:25">
      <c r="A465" s="1">
        <v>1023</v>
      </c>
      <c r="B465" s="1" t="s">
        <v>99</v>
      </c>
      <c r="C465" s="1" t="str">
        <f>_xlfn.XLOOKUP(A465,All!$A:$A,All!$C:$C,"")</f>
        <v>Cu-Al-Cr-Mg-Ni-Si</v>
      </c>
      <c r="D465" s="1">
        <v>2</v>
      </c>
      <c r="E465" s="1" t="s">
        <v>1344</v>
      </c>
      <c r="F465" s="1">
        <f t="shared" si="21"/>
        <v>92.25</v>
      </c>
      <c r="G465" s="1">
        <v>0.5</v>
      </c>
      <c r="H465" s="1">
        <v>0.1</v>
      </c>
      <c r="I465" s="1">
        <v>0.15</v>
      </c>
      <c r="J465" s="1">
        <v>6</v>
      </c>
      <c r="K465" s="1">
        <v>1</v>
      </c>
      <c r="L465" s="1">
        <v>0</v>
      </c>
      <c r="M465" s="1" t="s">
        <v>55</v>
      </c>
      <c r="N465" s="6">
        <f t="shared" si="22"/>
        <v>2</v>
      </c>
      <c r="O465" s="1">
        <v>979.85</v>
      </c>
      <c r="P465" s="1">
        <v>4</v>
      </c>
      <c r="Q465" s="1">
        <v>80</v>
      </c>
      <c r="R465" s="1">
        <v>449.85</v>
      </c>
      <c r="S465" s="1">
        <v>2</v>
      </c>
      <c r="T465" s="1">
        <v>342</v>
      </c>
      <c r="U465" s="1" t="s">
        <v>52</v>
      </c>
      <c r="V465" s="1" t="s">
        <v>52</v>
      </c>
      <c r="W465" s="1">
        <v>29</v>
      </c>
      <c r="X465" s="1" t="e">
        <f>IF(OR(T465="",W465=""),"",((T465-AVERAGE($T$2:$T$1139))/_xlfn.STDEV.S($T$2:$T$1139))-#REF!*((AVERAGE($W$2:$W$1139)-W465)/_xlfn.STDEV.S($W$2:$W$1139)))</f>
        <v>#REF!</v>
      </c>
      <c r="Y465" s="1">
        <f t="shared" si="23"/>
        <v>0.798982458338327</v>
      </c>
    </row>
    <row r="466" hidden="1" spans="1:25">
      <c r="A466" s="1">
        <v>1017</v>
      </c>
      <c r="B466" s="1" t="s">
        <v>99</v>
      </c>
      <c r="C466" s="1" t="str">
        <f>_xlfn.XLOOKUP(A466,All!$A:$A,All!$C:$C,"")</f>
        <v>Cu-Al-Cr-Mg-Ni-Si</v>
      </c>
      <c r="D466" s="1">
        <v>2</v>
      </c>
      <c r="E466" s="1" t="s">
        <v>1344</v>
      </c>
      <c r="F466" s="1">
        <f t="shared" si="21"/>
        <v>92.25</v>
      </c>
      <c r="G466" s="1">
        <v>0.5</v>
      </c>
      <c r="H466" s="1">
        <v>0.1</v>
      </c>
      <c r="I466" s="1">
        <v>0.15</v>
      </c>
      <c r="J466" s="1">
        <v>6</v>
      </c>
      <c r="K466" s="1">
        <v>1</v>
      </c>
      <c r="L466" s="1">
        <v>0</v>
      </c>
      <c r="M466" s="1" t="s">
        <v>55</v>
      </c>
      <c r="N466" s="6">
        <f t="shared" si="22"/>
        <v>2</v>
      </c>
      <c r="O466" s="1">
        <v>979.85</v>
      </c>
      <c r="P466" s="1">
        <v>4</v>
      </c>
      <c r="Q466" s="1">
        <v>60</v>
      </c>
      <c r="R466" s="1">
        <v>449.85</v>
      </c>
      <c r="S466" s="1">
        <v>2</v>
      </c>
      <c r="T466" s="1">
        <v>343</v>
      </c>
      <c r="U466" s="1" t="s">
        <v>52</v>
      </c>
      <c r="V466" s="1" t="s">
        <v>52</v>
      </c>
      <c r="W466" s="1">
        <v>29</v>
      </c>
      <c r="X466" s="1" t="e">
        <f>IF(OR(T466="",W466=""),"",((T466-AVERAGE($T$2:$T$1139))/_xlfn.STDEV.S($T$2:$T$1139))-#REF!*((AVERAGE($W$2:$W$1139)-W466)/_xlfn.STDEV.S($W$2:$W$1139)))</f>
        <v>#REF!</v>
      </c>
      <c r="Y466" s="1">
        <f t="shared" si="23"/>
        <v>0.798470002896076</v>
      </c>
    </row>
    <row r="467" spans="1:25">
      <c r="A467" s="1">
        <v>578</v>
      </c>
      <c r="B467" s="1" t="s">
        <v>96</v>
      </c>
      <c r="C467" s="1" t="str">
        <f>_xlfn.XLOOKUP(A467,All!$A:$A,All!$C:$C,"")</f>
        <v>Cu-Al-Cr-Mg-Ni-Si</v>
      </c>
      <c r="D467" s="1">
        <v>2</v>
      </c>
      <c r="E467" s="1" t="s">
        <v>1344</v>
      </c>
      <c r="F467" s="1">
        <f t="shared" si="21"/>
        <v>92.25</v>
      </c>
      <c r="G467" s="1">
        <v>0.5</v>
      </c>
      <c r="H467" s="1">
        <v>0.1</v>
      </c>
      <c r="I467" s="1">
        <v>0.15</v>
      </c>
      <c r="J467" s="1">
        <v>6</v>
      </c>
      <c r="K467" s="1">
        <v>1</v>
      </c>
      <c r="L467" s="1">
        <v>0</v>
      </c>
      <c r="M467" s="1" t="s">
        <v>50</v>
      </c>
      <c r="N467" s="6">
        <f t="shared" si="22"/>
        <v>1</v>
      </c>
      <c r="O467" s="1">
        <v>969.85</v>
      </c>
      <c r="P467" s="1">
        <v>4</v>
      </c>
      <c r="Q467" s="1">
        <v>80</v>
      </c>
      <c r="R467" s="1">
        <v>449.85</v>
      </c>
      <c r="S467" s="1">
        <v>0.667</v>
      </c>
      <c r="T467" s="1">
        <v>344</v>
      </c>
      <c r="U467" s="1" t="s">
        <v>52</v>
      </c>
      <c r="V467" s="1" t="s">
        <v>52</v>
      </c>
      <c r="W467" s="1">
        <v>29</v>
      </c>
      <c r="X467" s="1" t="e">
        <f>IF(OR(T467="",W467=""),"",((T467-AVERAGE($T$2:$T$1139))/_xlfn.STDEV.S($T$2:$T$1139))-#REF!*((AVERAGE($W$2:$W$1139)-W467)/_xlfn.STDEV.S($W$2:$W$1139)))</f>
        <v>#REF!</v>
      </c>
      <c r="Y467" s="1">
        <f t="shared" si="23"/>
        <v>0.797969010201319</v>
      </c>
    </row>
    <row r="468" spans="1:25">
      <c r="A468" s="1">
        <v>655</v>
      </c>
      <c r="B468" s="1" t="s">
        <v>97</v>
      </c>
      <c r="C468" s="1" t="str">
        <f>_xlfn.XLOOKUP(A468,All!$A:$A,All!$C:$C,"")</f>
        <v>Cu-Al-Cr-Mg-Ni-Si</v>
      </c>
      <c r="D468" s="1">
        <v>2</v>
      </c>
      <c r="E468" s="1" t="s">
        <v>1344</v>
      </c>
      <c r="F468" s="1">
        <f t="shared" si="21"/>
        <v>92.27</v>
      </c>
      <c r="G468" s="1">
        <v>0.49</v>
      </c>
      <c r="H468" s="1">
        <v>0.11</v>
      </c>
      <c r="I468" s="1">
        <v>0.12</v>
      </c>
      <c r="J468" s="1">
        <v>5.98</v>
      </c>
      <c r="K468" s="1">
        <v>1.03</v>
      </c>
      <c r="L468" s="1">
        <v>0</v>
      </c>
      <c r="M468" s="1" t="s">
        <v>50</v>
      </c>
      <c r="N468" s="6">
        <f t="shared" si="22"/>
        <v>1</v>
      </c>
      <c r="O468" s="1">
        <v>969.85</v>
      </c>
      <c r="P468" s="1">
        <v>6</v>
      </c>
      <c r="Q468" s="1">
        <v>50</v>
      </c>
      <c r="R468" s="1">
        <v>449.85</v>
      </c>
      <c r="S468" s="1">
        <v>3</v>
      </c>
      <c r="T468" s="1">
        <v>352</v>
      </c>
      <c r="U468" s="1" t="s">
        <v>52</v>
      </c>
      <c r="V468" s="1" t="s">
        <v>52</v>
      </c>
      <c r="W468" s="1">
        <v>29</v>
      </c>
      <c r="X468" s="1" t="e">
        <f>IF(OR(T468="",W468=""),"",((T468-AVERAGE($T$2:$T$1139))/_xlfn.STDEV.S($T$2:$T$1139))-#REF!*((AVERAGE($W$2:$W$1139)-W468)/_xlfn.STDEV.S($W$2:$W$1139)))</f>
        <v>#REF!</v>
      </c>
      <c r="Y468" s="1">
        <f t="shared" si="23"/>
        <v>0.794376225885031</v>
      </c>
    </row>
    <row r="469" hidden="1" spans="1:25">
      <c r="A469" s="1">
        <v>895</v>
      </c>
      <c r="B469" s="1" t="s">
        <v>99</v>
      </c>
      <c r="C469" s="1" t="str">
        <f>_xlfn.XLOOKUP(A469,All!$A:$A,All!$C:$C,"")</f>
        <v>Cu-Al-Cr-Mg-Ni-Si</v>
      </c>
      <c r="D469" s="1">
        <v>2</v>
      </c>
      <c r="E469" s="1" t="s">
        <v>1344</v>
      </c>
      <c r="F469" s="1">
        <f t="shared" si="21"/>
        <v>92.25</v>
      </c>
      <c r="G469" s="1">
        <v>0.5</v>
      </c>
      <c r="H469" s="1">
        <v>0.1</v>
      </c>
      <c r="I469" s="1">
        <v>0.15</v>
      </c>
      <c r="J469" s="1">
        <v>6</v>
      </c>
      <c r="K469" s="1">
        <v>1</v>
      </c>
      <c r="L469" s="1">
        <v>0</v>
      </c>
      <c r="M469" s="1" t="s">
        <v>54</v>
      </c>
      <c r="N469" s="6">
        <f t="shared" si="22"/>
        <v>0</v>
      </c>
      <c r="O469" s="1">
        <v>979.85</v>
      </c>
      <c r="P469" s="1">
        <v>4</v>
      </c>
      <c r="Q469" s="1">
        <v>0</v>
      </c>
      <c r="R469" s="1">
        <v>399.85</v>
      </c>
      <c r="S469" s="1">
        <v>0.5</v>
      </c>
      <c r="T469" s="1">
        <v>232</v>
      </c>
      <c r="U469" s="1" t="s">
        <v>52</v>
      </c>
      <c r="V469" s="1" t="s">
        <v>52</v>
      </c>
      <c r="W469" s="1">
        <v>28</v>
      </c>
      <c r="X469" s="1" t="e">
        <f>IF(OR(T469="",W469=""),"",((T469-AVERAGE($T$2:$T$1139))/_xlfn.STDEV.S($T$2:$T$1139))-#REF!*((AVERAGE($W$2:$W$1139)-W469)/_xlfn.STDEV.S($W$2:$W$1139)))</f>
        <v>#REF!</v>
      </c>
      <c r="Y469" s="1">
        <f t="shared" si="23"/>
        <v>0.929061249041944</v>
      </c>
    </row>
    <row r="470" hidden="1" spans="1:25">
      <c r="A470" s="1">
        <v>838</v>
      </c>
      <c r="B470" s="1" t="s">
        <v>99</v>
      </c>
      <c r="C470" s="1" t="str">
        <f>_xlfn.XLOOKUP(A470,All!$A:$A,All!$C:$C,"")</f>
        <v>Cu-Al-Cr-Mg-Ni-Si</v>
      </c>
      <c r="D470" s="1">
        <v>2</v>
      </c>
      <c r="E470" s="1" t="s">
        <v>1344</v>
      </c>
      <c r="F470" s="1">
        <f t="shared" si="21"/>
        <v>92.25</v>
      </c>
      <c r="G470" s="1">
        <v>0.5</v>
      </c>
      <c r="H470" s="1">
        <v>0.1</v>
      </c>
      <c r="I470" s="1">
        <v>0.15</v>
      </c>
      <c r="J470" s="1">
        <v>6</v>
      </c>
      <c r="K470" s="1">
        <v>1</v>
      </c>
      <c r="L470" s="1">
        <v>0</v>
      </c>
      <c r="M470" s="1" t="s">
        <v>55</v>
      </c>
      <c r="N470" s="6">
        <f t="shared" si="22"/>
        <v>2</v>
      </c>
      <c r="O470" s="1">
        <v>979.85</v>
      </c>
      <c r="P470" s="1">
        <v>4</v>
      </c>
      <c r="Q470" s="1">
        <v>50</v>
      </c>
      <c r="R470" s="1">
        <v>549.85</v>
      </c>
      <c r="S470" s="1">
        <v>0.083</v>
      </c>
      <c r="T470" s="1">
        <v>265</v>
      </c>
      <c r="U470" s="1" t="s">
        <v>52</v>
      </c>
      <c r="V470" s="1" t="s">
        <v>52</v>
      </c>
      <c r="W470" s="1">
        <v>28</v>
      </c>
      <c r="X470" s="1" t="e">
        <f>IF(OR(T470="",W470=""),"",((T470-AVERAGE($T$2:$T$1139))/_xlfn.STDEV.S($T$2:$T$1139))-#REF!*((AVERAGE($W$2:$W$1139)-W470)/_xlfn.STDEV.S($W$2:$W$1139)))</f>
        <v>#REF!</v>
      </c>
      <c r="Y470" s="1">
        <f t="shared" si="23"/>
        <v>0.881909255770372</v>
      </c>
    </row>
    <row r="471" hidden="1" spans="1:25">
      <c r="A471" s="1">
        <v>889</v>
      </c>
      <c r="B471" s="1" t="s">
        <v>99</v>
      </c>
      <c r="C471" s="1" t="str">
        <f>_xlfn.XLOOKUP(A471,All!$A:$A,All!$C:$C,"")</f>
        <v>Cu-Al-Cr-Mg-Ni-Si</v>
      </c>
      <c r="D471" s="1">
        <v>2</v>
      </c>
      <c r="E471" s="1" t="s">
        <v>1344</v>
      </c>
      <c r="F471" s="1">
        <f t="shared" si="21"/>
        <v>92.25</v>
      </c>
      <c r="G471" s="1">
        <v>0.5</v>
      </c>
      <c r="H471" s="1">
        <v>0.1</v>
      </c>
      <c r="I471" s="1">
        <v>0.15</v>
      </c>
      <c r="J471" s="1">
        <v>6</v>
      </c>
      <c r="K471" s="1">
        <v>1</v>
      </c>
      <c r="L471" s="1">
        <v>0</v>
      </c>
      <c r="M471" s="1" t="s">
        <v>55</v>
      </c>
      <c r="N471" s="6">
        <f t="shared" si="22"/>
        <v>2</v>
      </c>
      <c r="O471" s="1">
        <v>979.85</v>
      </c>
      <c r="P471" s="1">
        <v>4</v>
      </c>
      <c r="Q471" s="1">
        <v>60</v>
      </c>
      <c r="R471" s="1">
        <v>499.85</v>
      </c>
      <c r="S471" s="1">
        <v>0.5</v>
      </c>
      <c r="T471" s="1">
        <v>287</v>
      </c>
      <c r="U471" s="1" t="s">
        <v>52</v>
      </c>
      <c r="V471" s="1" t="s">
        <v>52</v>
      </c>
      <c r="W471" s="1">
        <v>28</v>
      </c>
      <c r="X471" s="1" t="e">
        <f>IF(OR(T471="",W471=""),"",((T471-AVERAGE($T$2:$T$1139))/_xlfn.STDEV.S($T$2:$T$1139))-#REF!*((AVERAGE($W$2:$W$1139)-W471)/_xlfn.STDEV.S($W$2:$W$1139)))</f>
        <v>#REF!</v>
      </c>
      <c r="Y471" s="1">
        <f t="shared" si="23"/>
        <v>0.855699794660814</v>
      </c>
    </row>
    <row r="472" hidden="1" spans="1:25">
      <c r="A472" s="1">
        <v>690</v>
      </c>
      <c r="B472" s="1" t="s">
        <v>96</v>
      </c>
      <c r="C472" s="1" t="str">
        <f>_xlfn.XLOOKUP(A472,All!$A:$A,All!$C:$C,"")</f>
        <v>Cu-Al-Cr-Mg-Ni-Si</v>
      </c>
      <c r="D472" s="1">
        <v>2</v>
      </c>
      <c r="E472" s="1" t="s">
        <v>1344</v>
      </c>
      <c r="F472" s="1">
        <f t="shared" si="21"/>
        <v>92.25</v>
      </c>
      <c r="G472" s="1">
        <v>0.5</v>
      </c>
      <c r="H472" s="1">
        <v>0.1</v>
      </c>
      <c r="I472" s="1">
        <v>0.15</v>
      </c>
      <c r="J472" s="1">
        <v>6</v>
      </c>
      <c r="K472" s="1">
        <v>1</v>
      </c>
      <c r="L472" s="1">
        <v>0</v>
      </c>
      <c r="M472" s="1" t="s">
        <v>54</v>
      </c>
      <c r="N472" s="6">
        <f t="shared" si="22"/>
        <v>0</v>
      </c>
      <c r="O472" s="1">
        <v>969.85</v>
      </c>
      <c r="P472" s="1">
        <v>4</v>
      </c>
      <c r="Q472" s="1">
        <v>0</v>
      </c>
      <c r="R472" s="1">
        <v>399.85</v>
      </c>
      <c r="S472" s="1">
        <v>6</v>
      </c>
      <c r="T472" s="1">
        <v>297</v>
      </c>
      <c r="U472" s="1" t="s">
        <v>52</v>
      </c>
      <c r="V472" s="1" t="s">
        <v>52</v>
      </c>
      <c r="W472" s="1">
        <v>28</v>
      </c>
      <c r="X472" s="1" t="e">
        <f>IF(OR(T472="",W472=""),"",((T472-AVERAGE($T$2:$T$1139))/_xlfn.STDEV.S($T$2:$T$1139))-#REF!*((AVERAGE($W$2:$W$1139)-W472)/_xlfn.STDEV.S($W$2:$W$1139)))</f>
        <v>#REF!</v>
      </c>
      <c r="Y472" s="1">
        <f t="shared" si="23"/>
        <v>0.845300153632359</v>
      </c>
    </row>
    <row r="473" hidden="1" spans="1:25">
      <c r="A473" s="1">
        <v>707</v>
      </c>
      <c r="B473" s="1" t="s">
        <v>96</v>
      </c>
      <c r="C473" s="1" t="str">
        <f>_xlfn.XLOOKUP(A473,All!$A:$A,All!$C:$C,"")</f>
        <v>Cu-Al-Cr-Mg-Ni-Si</v>
      </c>
      <c r="D473" s="1">
        <v>2</v>
      </c>
      <c r="E473" s="1" t="s">
        <v>1344</v>
      </c>
      <c r="F473" s="1">
        <f t="shared" si="21"/>
        <v>92.25</v>
      </c>
      <c r="G473" s="1">
        <v>0.5</v>
      </c>
      <c r="H473" s="1">
        <v>0.1</v>
      </c>
      <c r="I473" s="1">
        <v>0.15</v>
      </c>
      <c r="J473" s="1">
        <v>6</v>
      </c>
      <c r="K473" s="1">
        <v>1</v>
      </c>
      <c r="L473" s="1">
        <v>0</v>
      </c>
      <c r="M473" s="1" t="s">
        <v>54</v>
      </c>
      <c r="N473" s="6">
        <f t="shared" si="22"/>
        <v>0</v>
      </c>
      <c r="O473" s="1">
        <v>969.85</v>
      </c>
      <c r="P473" s="1">
        <v>4</v>
      </c>
      <c r="Q473" s="1">
        <v>0</v>
      </c>
      <c r="R473" s="1">
        <v>399.85</v>
      </c>
      <c r="S473" s="1">
        <v>8</v>
      </c>
      <c r="T473" s="1">
        <v>297</v>
      </c>
      <c r="U473" s="1" t="s">
        <v>52</v>
      </c>
      <c r="V473" s="1" t="s">
        <v>52</v>
      </c>
      <c r="W473" s="1">
        <v>28</v>
      </c>
      <c r="X473" s="1" t="e">
        <f>IF(OR(T473="",W473=""),"",((T473-AVERAGE($T$2:$T$1139))/_xlfn.STDEV.S($T$2:$T$1139))-#REF!*((AVERAGE($W$2:$W$1139)-W473)/_xlfn.STDEV.S($W$2:$W$1139)))</f>
        <v>#REF!</v>
      </c>
      <c r="Y473" s="1">
        <f t="shared" si="23"/>
        <v>0.845300153632359</v>
      </c>
    </row>
    <row r="474" hidden="1" spans="1:25">
      <c r="A474" s="1">
        <v>849</v>
      </c>
      <c r="B474" s="1" t="s">
        <v>99</v>
      </c>
      <c r="C474" s="1" t="str">
        <f>_xlfn.XLOOKUP(A474,All!$A:$A,All!$C:$C,"")</f>
        <v>Cu-Al-Cr-Mg-Ni-Si</v>
      </c>
      <c r="D474" s="1">
        <v>2</v>
      </c>
      <c r="E474" s="1" t="s">
        <v>1344</v>
      </c>
      <c r="F474" s="1">
        <f t="shared" si="21"/>
        <v>92.25</v>
      </c>
      <c r="G474" s="1">
        <v>0.5</v>
      </c>
      <c r="H474" s="1">
        <v>0.1</v>
      </c>
      <c r="I474" s="1">
        <v>0.15</v>
      </c>
      <c r="J474" s="1">
        <v>6</v>
      </c>
      <c r="K474" s="1">
        <v>1</v>
      </c>
      <c r="L474" s="1">
        <v>0</v>
      </c>
      <c r="M474" s="1" t="s">
        <v>55</v>
      </c>
      <c r="N474" s="6">
        <f t="shared" si="22"/>
        <v>2</v>
      </c>
      <c r="O474" s="1">
        <v>979.85</v>
      </c>
      <c r="P474" s="1">
        <v>4</v>
      </c>
      <c r="Q474" s="1">
        <v>60</v>
      </c>
      <c r="R474" s="1">
        <v>499.85</v>
      </c>
      <c r="S474" s="1">
        <v>0.16</v>
      </c>
      <c r="T474" s="1">
        <v>299</v>
      </c>
      <c r="U474" s="1" t="s">
        <v>52</v>
      </c>
      <c r="V474" s="1" t="s">
        <v>52</v>
      </c>
      <c r="W474" s="1">
        <v>28</v>
      </c>
      <c r="X474" s="1" t="e">
        <f>IF(OR(T474="",W474=""),"",((T474-AVERAGE($T$2:$T$1139))/_xlfn.STDEV.S($T$2:$T$1139))-#REF!*((AVERAGE($W$2:$W$1139)-W474)/_xlfn.STDEV.S($W$2:$W$1139)))</f>
        <v>#REF!</v>
      </c>
      <c r="Y474" s="1">
        <f t="shared" si="23"/>
        <v>0.843338733281164</v>
      </c>
    </row>
    <row r="475" hidden="1" spans="1:25">
      <c r="A475" s="1">
        <v>630</v>
      </c>
      <c r="B475" s="1" t="s">
        <v>96</v>
      </c>
      <c r="C475" s="1" t="str">
        <f>_xlfn.XLOOKUP(A475,All!$A:$A,All!$C:$C,"")</f>
        <v>Cu-Al-Cr-Mg-Ni-Si</v>
      </c>
      <c r="D475" s="1">
        <v>2</v>
      </c>
      <c r="E475" s="1" t="s">
        <v>1344</v>
      </c>
      <c r="F475" s="1">
        <f t="shared" si="21"/>
        <v>92.25</v>
      </c>
      <c r="G475" s="1">
        <v>0.5</v>
      </c>
      <c r="H475" s="1">
        <v>0.1</v>
      </c>
      <c r="I475" s="1">
        <v>0.15</v>
      </c>
      <c r="J475" s="1">
        <v>6</v>
      </c>
      <c r="K475" s="1">
        <v>1</v>
      </c>
      <c r="L475" s="1">
        <v>0</v>
      </c>
      <c r="M475" s="1" t="s">
        <v>54</v>
      </c>
      <c r="N475" s="6">
        <f t="shared" si="22"/>
        <v>0</v>
      </c>
      <c r="O475" s="1">
        <v>969.85</v>
      </c>
      <c r="P475" s="1">
        <v>4</v>
      </c>
      <c r="Q475" s="1">
        <v>0</v>
      </c>
      <c r="R475" s="1">
        <v>449.85</v>
      </c>
      <c r="S475" s="1">
        <v>2</v>
      </c>
      <c r="T475" s="1">
        <v>310</v>
      </c>
      <c r="U475" s="1" t="s">
        <v>52</v>
      </c>
      <c r="V475" s="1" t="s">
        <v>52</v>
      </c>
      <c r="W475" s="1">
        <v>28</v>
      </c>
      <c r="X475" s="1" t="e">
        <f>IF(OR(T475="",W475=""),"",((T475-AVERAGE($T$2:$T$1139))/_xlfn.STDEV.S($T$2:$T$1139))-#REF!*((AVERAGE($W$2:$W$1139)-W475)/_xlfn.STDEV.S($W$2:$W$1139)))</f>
        <v>#REF!</v>
      </c>
      <c r="Y475" s="1">
        <f t="shared" si="23"/>
        <v>0.833276096745915</v>
      </c>
    </row>
    <row r="476" spans="1:25">
      <c r="A476" s="1">
        <v>600</v>
      </c>
      <c r="B476" s="1" t="s">
        <v>98</v>
      </c>
      <c r="C476" s="1" t="str">
        <f>_xlfn.XLOOKUP(A476,All!$A:$A,All!$C:$C,"")</f>
        <v>Cu-Al-Cr-Mg-Ni-Si</v>
      </c>
      <c r="D476" s="1">
        <v>2</v>
      </c>
      <c r="E476" s="1" t="s">
        <v>1344</v>
      </c>
      <c r="F476" s="1">
        <f t="shared" si="21"/>
        <v>92.25</v>
      </c>
      <c r="G476" s="1">
        <v>0.5</v>
      </c>
      <c r="H476" s="1">
        <v>0.1</v>
      </c>
      <c r="I476" s="1">
        <v>0.15</v>
      </c>
      <c r="J476" s="1">
        <v>6</v>
      </c>
      <c r="K476" s="1">
        <v>1</v>
      </c>
      <c r="L476" s="1">
        <v>0</v>
      </c>
      <c r="M476" s="1" t="s">
        <v>50</v>
      </c>
      <c r="N476" s="6">
        <f t="shared" si="22"/>
        <v>1</v>
      </c>
      <c r="O476" s="1">
        <v>969.85</v>
      </c>
      <c r="P476" s="1">
        <v>6</v>
      </c>
      <c r="Q476" s="1">
        <v>50</v>
      </c>
      <c r="R476" s="1">
        <v>499.85</v>
      </c>
      <c r="S476" s="1">
        <v>1</v>
      </c>
      <c r="T476" s="1">
        <v>313</v>
      </c>
      <c r="U476" s="1" t="s">
        <v>52</v>
      </c>
      <c r="V476" s="1" t="s">
        <v>52</v>
      </c>
      <c r="W476" s="1">
        <v>28</v>
      </c>
      <c r="X476" s="1" t="e">
        <f>IF(OR(T476="",W476=""),"",((T476-AVERAGE($T$2:$T$1139))/_xlfn.STDEV.S($T$2:$T$1139))-#REF!*((AVERAGE($W$2:$W$1139)-W476)/_xlfn.STDEV.S($W$2:$W$1139)))</f>
        <v>#REF!</v>
      </c>
      <c r="Y476" s="1">
        <f t="shared" si="23"/>
        <v>0.83074847205683</v>
      </c>
    </row>
    <row r="477" spans="1:25">
      <c r="A477" s="1">
        <v>544</v>
      </c>
      <c r="B477" s="1" t="s">
        <v>97</v>
      </c>
      <c r="C477" s="1" t="str">
        <f>_xlfn.XLOOKUP(A477,All!$A:$A,All!$C:$C,"")</f>
        <v>Cu-Al-Cr-Mg-Ni-Si</v>
      </c>
      <c r="D477" s="1">
        <v>2</v>
      </c>
      <c r="E477" s="1" t="s">
        <v>1344</v>
      </c>
      <c r="F477" s="1">
        <f t="shared" si="21"/>
        <v>92.27</v>
      </c>
      <c r="G477" s="1">
        <v>0.49</v>
      </c>
      <c r="H477" s="1">
        <v>0.11</v>
      </c>
      <c r="I477" s="1">
        <v>0.12</v>
      </c>
      <c r="J477" s="1">
        <v>5.98</v>
      </c>
      <c r="K477" s="1">
        <v>1.03</v>
      </c>
      <c r="L477" s="1">
        <v>0</v>
      </c>
      <c r="M477" s="1" t="s">
        <v>50</v>
      </c>
      <c r="N477" s="6">
        <f t="shared" si="22"/>
        <v>1</v>
      </c>
      <c r="O477" s="1">
        <v>969.85</v>
      </c>
      <c r="P477" s="1">
        <v>6</v>
      </c>
      <c r="Q477" s="1">
        <v>50</v>
      </c>
      <c r="R477" s="1">
        <v>499.85</v>
      </c>
      <c r="S477" s="1">
        <v>0.25</v>
      </c>
      <c r="T477" s="1">
        <v>333</v>
      </c>
      <c r="U477" s="1" t="s">
        <v>52</v>
      </c>
      <c r="V477" s="1" t="s">
        <v>52</v>
      </c>
      <c r="W477" s="1">
        <v>28</v>
      </c>
      <c r="X477" s="1" t="e">
        <f>IF(OR(T477="",W477=""),"",((T477-AVERAGE($T$2:$T$1139))/_xlfn.STDEV.S($T$2:$T$1139))-#REF!*((AVERAGE($W$2:$W$1139)-W477)/_xlfn.STDEV.S($W$2:$W$1139)))</f>
        <v>#REF!</v>
      </c>
      <c r="Y477" s="1">
        <f t="shared" si="23"/>
        <v>0.816352362153621</v>
      </c>
    </row>
    <row r="478" hidden="1" spans="1:25">
      <c r="A478" s="1">
        <v>1040</v>
      </c>
      <c r="B478" s="1" t="s">
        <v>99</v>
      </c>
      <c r="C478" s="1" t="str">
        <f>_xlfn.XLOOKUP(A478,All!$A:$A,All!$C:$C,"")</f>
        <v>Cu-Al-Cr-Mg-Ni-Si</v>
      </c>
      <c r="D478" s="1">
        <v>2</v>
      </c>
      <c r="E478" s="1" t="s">
        <v>1344</v>
      </c>
      <c r="F478" s="1">
        <f t="shared" si="21"/>
        <v>92.25</v>
      </c>
      <c r="G478" s="1">
        <v>0.5</v>
      </c>
      <c r="H478" s="1">
        <v>0.1</v>
      </c>
      <c r="I478" s="1">
        <v>0.15</v>
      </c>
      <c r="J478" s="1">
        <v>6</v>
      </c>
      <c r="K478" s="1">
        <v>1</v>
      </c>
      <c r="L478" s="1">
        <v>0</v>
      </c>
      <c r="M478" s="1" t="s">
        <v>55</v>
      </c>
      <c r="N478" s="6">
        <f t="shared" si="22"/>
        <v>2</v>
      </c>
      <c r="O478" s="1">
        <v>979.85</v>
      </c>
      <c r="P478" s="1">
        <v>4</v>
      </c>
      <c r="Q478" s="1">
        <v>50</v>
      </c>
      <c r="R478" s="1">
        <v>399.85</v>
      </c>
      <c r="S478" s="1">
        <v>2</v>
      </c>
      <c r="T478" s="1">
        <v>336</v>
      </c>
      <c r="U478" s="1" t="s">
        <v>52</v>
      </c>
      <c r="V478" s="1" t="s">
        <v>52</v>
      </c>
      <c r="W478" s="1">
        <v>28</v>
      </c>
      <c r="X478" s="1" t="e">
        <f>IF(OR(T478="",W478=""),"",((T478-AVERAGE($T$2:$T$1139))/_xlfn.STDEV.S($T$2:$T$1139))-#REF!*((AVERAGE($W$2:$W$1139)-W478)/_xlfn.STDEV.S($W$2:$W$1139)))</f>
        <v>#REF!</v>
      </c>
      <c r="Y478" s="1">
        <f t="shared" si="23"/>
        <v>0.814569613592269</v>
      </c>
    </row>
    <row r="479" hidden="1" spans="1:25">
      <c r="A479" s="1">
        <v>1004</v>
      </c>
      <c r="B479" s="1" t="s">
        <v>99</v>
      </c>
      <c r="C479" s="1" t="str">
        <f>_xlfn.XLOOKUP(A479,All!$A:$A,All!$C:$C,"")</f>
        <v>Cu-Al-Cr-Mg-Ni-Si</v>
      </c>
      <c r="D479" s="1">
        <v>2</v>
      </c>
      <c r="E479" s="1" t="s">
        <v>1344</v>
      </c>
      <c r="F479" s="1">
        <f t="shared" si="21"/>
        <v>92.25</v>
      </c>
      <c r="G479" s="1">
        <v>0.5</v>
      </c>
      <c r="H479" s="1">
        <v>0.1</v>
      </c>
      <c r="I479" s="1">
        <v>0.15</v>
      </c>
      <c r="J479" s="1">
        <v>6</v>
      </c>
      <c r="K479" s="1">
        <v>1</v>
      </c>
      <c r="L479" s="1">
        <v>0</v>
      </c>
      <c r="M479" s="1" t="s">
        <v>55</v>
      </c>
      <c r="N479" s="6">
        <f t="shared" si="22"/>
        <v>2</v>
      </c>
      <c r="O479" s="1">
        <v>979.85</v>
      </c>
      <c r="P479" s="1">
        <v>4</v>
      </c>
      <c r="Q479" s="1">
        <v>50</v>
      </c>
      <c r="R479" s="1">
        <v>399.85</v>
      </c>
      <c r="S479" s="1">
        <v>1.5</v>
      </c>
      <c r="T479" s="1">
        <v>339</v>
      </c>
      <c r="U479" s="1" t="s">
        <v>52</v>
      </c>
      <c r="V479" s="1" t="s">
        <v>52</v>
      </c>
      <c r="W479" s="1">
        <v>28</v>
      </c>
      <c r="X479" s="1" t="e">
        <f>IF(OR(T479="",W479=""),"",((T479-AVERAGE($T$2:$T$1139))/_xlfn.STDEV.S($T$2:$T$1139))-#REF!*((AVERAGE($W$2:$W$1139)-W479)/_xlfn.STDEV.S($W$2:$W$1139)))</f>
        <v>#REF!</v>
      </c>
      <c r="Y479" s="1">
        <f t="shared" si="23"/>
        <v>0.812887139706805</v>
      </c>
    </row>
    <row r="480" spans="1:25">
      <c r="A480" s="1">
        <v>597</v>
      </c>
      <c r="B480" s="1" t="s">
        <v>96</v>
      </c>
      <c r="C480" s="1" t="str">
        <f>_xlfn.XLOOKUP(A480,All!$A:$A,All!$C:$C,"")</f>
        <v>Cu-Al-Cr-Mg-Ni-Si</v>
      </c>
      <c r="D480" s="1">
        <v>2</v>
      </c>
      <c r="E480" s="1" t="s">
        <v>1344</v>
      </c>
      <c r="F480" s="1">
        <f t="shared" si="21"/>
        <v>92.25</v>
      </c>
      <c r="G480" s="1">
        <v>0.5</v>
      </c>
      <c r="H480" s="1">
        <v>0.1</v>
      </c>
      <c r="I480" s="1">
        <v>0.15</v>
      </c>
      <c r="J480" s="1">
        <v>6</v>
      </c>
      <c r="K480" s="1">
        <v>1</v>
      </c>
      <c r="L480" s="1">
        <v>0</v>
      </c>
      <c r="M480" s="1" t="s">
        <v>50</v>
      </c>
      <c r="N480" s="6">
        <f t="shared" si="22"/>
        <v>1</v>
      </c>
      <c r="O480" s="1">
        <v>969.85</v>
      </c>
      <c r="P480" s="1">
        <v>4</v>
      </c>
      <c r="Q480" s="1">
        <v>50</v>
      </c>
      <c r="R480" s="1">
        <v>449.85</v>
      </c>
      <c r="S480" s="1">
        <v>1</v>
      </c>
      <c r="T480" s="1">
        <v>343</v>
      </c>
      <c r="U480" s="1" t="s">
        <v>1245</v>
      </c>
      <c r="V480" s="1" t="s">
        <v>1246</v>
      </c>
      <c r="W480" s="1">
        <v>28</v>
      </c>
      <c r="X480" s="1" t="e">
        <f>IF(OR(T480="",W480=""),"",((T480-AVERAGE($T$2:$T$1139))/_xlfn.STDEV.S($T$2:$T$1139))-#REF!*((AVERAGE($W$2:$W$1139)-W480)/_xlfn.STDEV.S($W$2:$W$1139)))</f>
        <v>#REF!</v>
      </c>
      <c r="Y480" s="1">
        <f t="shared" si="23"/>
        <v>0.810800897585135</v>
      </c>
    </row>
    <row r="481" spans="1:25">
      <c r="A481" s="1">
        <v>565</v>
      </c>
      <c r="B481" s="1" t="s">
        <v>96</v>
      </c>
      <c r="C481" s="1" t="str">
        <f>_xlfn.XLOOKUP(A481,All!$A:$A,All!$C:$C,"")</f>
        <v>Cu-Al-Cr-Mg-Ni-Si</v>
      </c>
      <c r="D481" s="1">
        <v>2</v>
      </c>
      <c r="E481" s="1" t="s">
        <v>1344</v>
      </c>
      <c r="F481" s="1">
        <f t="shared" si="21"/>
        <v>92.25</v>
      </c>
      <c r="G481" s="1">
        <v>0.5</v>
      </c>
      <c r="H481" s="1">
        <v>0.1</v>
      </c>
      <c r="I481" s="1">
        <v>0.15</v>
      </c>
      <c r="J481" s="1">
        <v>6</v>
      </c>
      <c r="K481" s="1">
        <v>1</v>
      </c>
      <c r="L481" s="1">
        <v>0</v>
      </c>
      <c r="M481" s="1" t="s">
        <v>50</v>
      </c>
      <c r="N481" s="6">
        <f t="shared" si="22"/>
        <v>1</v>
      </c>
      <c r="O481" s="1">
        <v>969.85</v>
      </c>
      <c r="P481" s="1">
        <v>4</v>
      </c>
      <c r="Q481" s="1">
        <v>80</v>
      </c>
      <c r="R481" s="1">
        <v>449.85</v>
      </c>
      <c r="S481" s="1">
        <v>0.5</v>
      </c>
      <c r="T481" s="1">
        <v>345</v>
      </c>
      <c r="U481" s="1" t="s">
        <v>52</v>
      </c>
      <c r="V481" s="1" t="s">
        <v>52</v>
      </c>
      <c r="W481" s="1">
        <v>28</v>
      </c>
      <c r="X481" s="1" t="e">
        <f>IF(OR(T481="",W481=""),"",((T481-AVERAGE($T$2:$T$1139))/_xlfn.STDEV.S($T$2:$T$1139))-#REF!*((AVERAGE($W$2:$W$1139)-W481)/_xlfn.STDEV.S($W$2:$W$1139)))</f>
        <v>#REF!</v>
      </c>
      <c r="Y481" s="1">
        <f t="shared" si="23"/>
        <v>0.809825478657467</v>
      </c>
    </row>
    <row r="482" spans="1:25">
      <c r="A482" s="1">
        <v>637</v>
      </c>
      <c r="B482" s="1" t="s">
        <v>97</v>
      </c>
      <c r="C482" s="1" t="str">
        <f>_xlfn.XLOOKUP(A482,All!$A:$A,All!$C:$C,"")</f>
        <v>Cu-Al-Cr-Mg-Ni-Si</v>
      </c>
      <c r="D482" s="1">
        <v>2</v>
      </c>
      <c r="E482" s="1" t="s">
        <v>1344</v>
      </c>
      <c r="F482" s="1">
        <f t="shared" si="21"/>
        <v>92.27</v>
      </c>
      <c r="G482" s="1">
        <v>0.49</v>
      </c>
      <c r="H482" s="1">
        <v>0.11</v>
      </c>
      <c r="I482" s="1">
        <v>0.12</v>
      </c>
      <c r="J482" s="1">
        <v>5.98</v>
      </c>
      <c r="K482" s="1">
        <v>1.03</v>
      </c>
      <c r="L482" s="1">
        <v>0</v>
      </c>
      <c r="M482" s="1" t="s">
        <v>50</v>
      </c>
      <c r="N482" s="6">
        <f t="shared" si="22"/>
        <v>1</v>
      </c>
      <c r="O482" s="1">
        <v>969.85</v>
      </c>
      <c r="P482" s="1">
        <v>6</v>
      </c>
      <c r="Q482" s="1">
        <v>50</v>
      </c>
      <c r="R482" s="1">
        <v>449.85</v>
      </c>
      <c r="S482" s="1">
        <v>2</v>
      </c>
      <c r="T482" s="1">
        <v>346</v>
      </c>
      <c r="U482" s="1" t="s">
        <v>52</v>
      </c>
      <c r="V482" s="1" t="s">
        <v>52</v>
      </c>
      <c r="W482" s="1">
        <v>28</v>
      </c>
      <c r="X482" s="1" t="e">
        <f>IF(OR(T482="",W482=""),"",((T482-AVERAGE($T$2:$T$1139))/_xlfn.STDEV.S($T$2:$T$1139))-#REF!*((AVERAGE($W$2:$W$1139)-W482)/_xlfn.STDEV.S($W$2:$W$1139)))</f>
        <v>#REF!</v>
      </c>
      <c r="Y482" s="1">
        <f t="shared" si="23"/>
        <v>0.809354767359919</v>
      </c>
    </row>
    <row r="483" hidden="1" spans="1:25">
      <c r="A483" s="1">
        <v>951</v>
      </c>
      <c r="B483" s="1" t="s">
        <v>99</v>
      </c>
      <c r="C483" s="1" t="str">
        <f>_xlfn.XLOOKUP(A483,All!$A:$A,All!$C:$C,"")</f>
        <v>Cu-Al-Cr-Mg-Ni-Si</v>
      </c>
      <c r="D483" s="1">
        <v>2</v>
      </c>
      <c r="E483" s="1" t="s">
        <v>1344</v>
      </c>
      <c r="F483" s="1">
        <f t="shared" si="21"/>
        <v>92.25</v>
      </c>
      <c r="G483" s="1">
        <v>0.5</v>
      </c>
      <c r="H483" s="1">
        <v>0.1</v>
      </c>
      <c r="I483" s="1">
        <v>0.15</v>
      </c>
      <c r="J483" s="1">
        <v>6</v>
      </c>
      <c r="K483" s="1">
        <v>1</v>
      </c>
      <c r="L483" s="1">
        <v>0</v>
      </c>
      <c r="M483" s="1" t="s">
        <v>55</v>
      </c>
      <c r="N483" s="6">
        <f t="shared" si="22"/>
        <v>2</v>
      </c>
      <c r="O483" s="1">
        <v>979.85</v>
      </c>
      <c r="P483" s="1">
        <v>4</v>
      </c>
      <c r="Q483" s="1">
        <v>60</v>
      </c>
      <c r="R483" s="1">
        <v>449.85</v>
      </c>
      <c r="S483" s="1">
        <v>1</v>
      </c>
      <c r="T483" s="1">
        <v>349</v>
      </c>
      <c r="U483" s="1" t="s">
        <v>52</v>
      </c>
      <c r="V483" s="1" t="s">
        <v>52</v>
      </c>
      <c r="W483" s="1">
        <v>28</v>
      </c>
      <c r="X483" s="1" t="e">
        <f>IF(OR(T483="",W483=""),"",((T483-AVERAGE($T$2:$T$1139))/_xlfn.STDEV.S($T$2:$T$1139))-#REF!*((AVERAGE($W$2:$W$1139)-W483)/_xlfn.STDEV.S($W$2:$W$1139)))</f>
        <v>#REF!</v>
      </c>
      <c r="Y483" s="1">
        <f t="shared" si="23"/>
        <v>0.808010862359159</v>
      </c>
    </row>
    <row r="484" spans="1:25">
      <c r="A484" s="1">
        <v>617</v>
      </c>
      <c r="B484" s="1" t="s">
        <v>97</v>
      </c>
      <c r="C484" s="1" t="str">
        <f>_xlfn.XLOOKUP(A484,All!$A:$A,All!$C:$C,"")</f>
        <v>Cu-Al-Cr-Mg-Ni-Si</v>
      </c>
      <c r="D484" s="1">
        <v>2</v>
      </c>
      <c r="E484" s="1" t="s">
        <v>1344</v>
      </c>
      <c r="F484" s="1">
        <f t="shared" si="21"/>
        <v>92.27</v>
      </c>
      <c r="G484" s="1">
        <v>0.49</v>
      </c>
      <c r="H484" s="1">
        <v>0.11</v>
      </c>
      <c r="I484" s="1">
        <v>0.12</v>
      </c>
      <c r="J484" s="1">
        <v>5.98</v>
      </c>
      <c r="K484" s="1">
        <v>1.03</v>
      </c>
      <c r="L484" s="1">
        <v>0</v>
      </c>
      <c r="M484" s="1" t="s">
        <v>50</v>
      </c>
      <c r="N484" s="6">
        <f t="shared" si="22"/>
        <v>1</v>
      </c>
      <c r="O484" s="1">
        <v>969.85</v>
      </c>
      <c r="P484" s="1">
        <v>6</v>
      </c>
      <c r="Q484" s="1">
        <v>50</v>
      </c>
      <c r="R484" s="1">
        <v>449.85</v>
      </c>
      <c r="S484" s="1">
        <v>1.5</v>
      </c>
      <c r="T484" s="1">
        <v>350</v>
      </c>
      <c r="U484" s="1" t="s">
        <v>52</v>
      </c>
      <c r="V484" s="1" t="s">
        <v>52</v>
      </c>
      <c r="W484" s="1">
        <v>28</v>
      </c>
      <c r="X484" s="1" t="e">
        <f>IF(OR(T484="",W484=""),"",((T484-AVERAGE($T$2:$T$1139))/_xlfn.STDEV.S($T$2:$T$1139))-#REF!*((AVERAGE($W$2:$W$1139)-W484)/_xlfn.STDEV.S($W$2:$W$1139)))</f>
        <v>#REF!</v>
      </c>
      <c r="Y484" s="1">
        <f t="shared" si="23"/>
        <v>0.807585700067222</v>
      </c>
    </row>
    <row r="485" hidden="1" spans="1:25">
      <c r="A485" s="1">
        <v>957</v>
      </c>
      <c r="B485" s="1" t="s">
        <v>99</v>
      </c>
      <c r="C485" s="1" t="str">
        <f>_xlfn.XLOOKUP(A485,All!$A:$A,All!$C:$C,"")</f>
        <v>Cu-Al-Cr-Mg-Ni-Si</v>
      </c>
      <c r="D485" s="1">
        <v>2</v>
      </c>
      <c r="E485" s="1" t="s">
        <v>1344</v>
      </c>
      <c r="F485" s="1">
        <f t="shared" si="21"/>
        <v>92.25</v>
      </c>
      <c r="G485" s="1">
        <v>0.5</v>
      </c>
      <c r="H485" s="1">
        <v>0.1</v>
      </c>
      <c r="I485" s="1">
        <v>0.15</v>
      </c>
      <c r="J485" s="1">
        <v>6</v>
      </c>
      <c r="K485" s="1">
        <v>1</v>
      </c>
      <c r="L485" s="1">
        <v>0</v>
      </c>
      <c r="M485" s="1" t="s">
        <v>55</v>
      </c>
      <c r="N485" s="6">
        <f t="shared" si="22"/>
        <v>2</v>
      </c>
      <c r="O485" s="1">
        <v>979.85</v>
      </c>
      <c r="P485" s="1">
        <v>4</v>
      </c>
      <c r="Q485" s="1">
        <v>80</v>
      </c>
      <c r="R485" s="1">
        <v>449.85</v>
      </c>
      <c r="S485" s="1">
        <v>1</v>
      </c>
      <c r="T485" s="1">
        <v>351</v>
      </c>
      <c r="U485" s="1" t="s">
        <v>52</v>
      </c>
      <c r="V485" s="1" t="s">
        <v>52</v>
      </c>
      <c r="W485" s="1">
        <v>28</v>
      </c>
      <c r="X485" s="1" t="e">
        <f>IF(OR(T485="",W485=""),"",((T485-AVERAGE($T$2:$T$1139))/_xlfn.STDEV.S($T$2:$T$1139))-#REF!*((AVERAGE($W$2:$W$1139)-W485)/_xlfn.STDEV.S($W$2:$W$1139)))</f>
        <v>#REF!</v>
      </c>
      <c r="Y485" s="1">
        <f t="shared" si="23"/>
        <v>0.80717197123045</v>
      </c>
    </row>
    <row r="486" spans="1:25">
      <c r="A486" s="1">
        <v>547</v>
      </c>
      <c r="B486" s="1" t="s">
        <v>97</v>
      </c>
      <c r="C486" s="1" t="str">
        <f>_xlfn.XLOOKUP(A486,All!$A:$A,All!$C:$C,"")</f>
        <v>Cu-Al-Cr-Mg-Ni-Si</v>
      </c>
      <c r="D486" s="1">
        <v>2</v>
      </c>
      <c r="E486" s="1" t="s">
        <v>1344</v>
      </c>
      <c r="F486" s="1">
        <f t="shared" si="21"/>
        <v>92.27</v>
      </c>
      <c r="G486" s="1">
        <v>0.49</v>
      </c>
      <c r="H486" s="1">
        <v>0.11</v>
      </c>
      <c r="I486" s="1">
        <v>0.12</v>
      </c>
      <c r="J486" s="1">
        <v>5.98</v>
      </c>
      <c r="K486" s="1">
        <v>1.03</v>
      </c>
      <c r="L486" s="1">
        <v>0</v>
      </c>
      <c r="M486" s="1" t="s">
        <v>50</v>
      </c>
      <c r="N486" s="6">
        <f t="shared" si="22"/>
        <v>1</v>
      </c>
      <c r="O486" s="1">
        <v>969.85</v>
      </c>
      <c r="P486" s="1">
        <v>6</v>
      </c>
      <c r="Q486" s="1">
        <v>50</v>
      </c>
      <c r="R486" s="1">
        <v>649.85</v>
      </c>
      <c r="S486" s="1">
        <v>0.25</v>
      </c>
      <c r="T486" s="1">
        <v>227</v>
      </c>
      <c r="U486" s="1" t="s">
        <v>52</v>
      </c>
      <c r="V486" s="1" t="s">
        <v>52</v>
      </c>
      <c r="W486" s="1">
        <v>27</v>
      </c>
      <c r="X486" s="1" t="e">
        <f>IF(OR(T486="",W486=""),"",((T486-AVERAGE($T$2:$T$1139))/_xlfn.STDEV.S($T$2:$T$1139))-#REF!*((AVERAGE($W$2:$W$1139)-W486)/_xlfn.STDEV.S($W$2:$W$1139)))</f>
        <v>#REF!</v>
      </c>
      <c r="Y486" s="1">
        <f t="shared" si="23"/>
        <v>0.947648069034162</v>
      </c>
    </row>
    <row r="487" hidden="1" spans="1:25">
      <c r="A487" s="1">
        <v>821</v>
      </c>
      <c r="B487" s="1" t="s">
        <v>99</v>
      </c>
      <c r="C487" s="1" t="str">
        <f>_xlfn.XLOOKUP(A487,All!$A:$A,All!$C:$C,"")</f>
        <v>Cu-Al-Cr-Mg-Ni-Si</v>
      </c>
      <c r="D487" s="1">
        <v>2</v>
      </c>
      <c r="E487" s="1" t="s">
        <v>1344</v>
      </c>
      <c r="F487" s="1">
        <f t="shared" si="21"/>
        <v>92.25</v>
      </c>
      <c r="G487" s="1">
        <v>0.5</v>
      </c>
      <c r="H487" s="1">
        <v>0.1</v>
      </c>
      <c r="I487" s="1">
        <v>0.15</v>
      </c>
      <c r="J487" s="1">
        <v>6</v>
      </c>
      <c r="K487" s="1">
        <v>1</v>
      </c>
      <c r="L487" s="1">
        <v>0</v>
      </c>
      <c r="M487" s="1" t="s">
        <v>54</v>
      </c>
      <c r="N487" s="6">
        <f t="shared" si="22"/>
        <v>0</v>
      </c>
      <c r="O487" s="1">
        <v>979.85</v>
      </c>
      <c r="P487" s="1">
        <v>4</v>
      </c>
      <c r="Q487" s="1">
        <v>0</v>
      </c>
      <c r="R487" s="1">
        <v>449.85</v>
      </c>
      <c r="S487" s="1">
        <v>0.083</v>
      </c>
      <c r="T487" s="1">
        <v>227</v>
      </c>
      <c r="U487" s="1" t="s">
        <v>52</v>
      </c>
      <c r="V487" s="1" t="s">
        <v>52</v>
      </c>
      <c r="W487" s="1">
        <v>27</v>
      </c>
      <c r="X487" s="1" t="e">
        <f>IF(OR(T487="",W487=""),"",((T487-AVERAGE($T$2:$T$1139))/_xlfn.STDEV.S($T$2:$T$1139))-#REF!*((AVERAGE($W$2:$W$1139)-W487)/_xlfn.STDEV.S($W$2:$W$1139)))</f>
        <v>#REF!</v>
      </c>
      <c r="Y487" s="1">
        <f t="shared" si="23"/>
        <v>0.947648069034162</v>
      </c>
    </row>
    <row r="488" spans="1:25">
      <c r="A488" s="1">
        <v>575</v>
      </c>
      <c r="B488" s="1" t="s">
        <v>97</v>
      </c>
      <c r="C488" s="1" t="str">
        <f>_xlfn.XLOOKUP(A488,All!$A:$A,All!$C:$C,"")</f>
        <v>Cu-Al-Cr-Mg-Ni-Si</v>
      </c>
      <c r="D488" s="1">
        <v>2</v>
      </c>
      <c r="E488" s="1" t="s">
        <v>1344</v>
      </c>
      <c r="F488" s="1">
        <f t="shared" si="21"/>
        <v>92.27</v>
      </c>
      <c r="G488" s="1">
        <v>0.49</v>
      </c>
      <c r="H488" s="1">
        <v>0.11</v>
      </c>
      <c r="I488" s="1">
        <v>0.12</v>
      </c>
      <c r="J488" s="1">
        <v>5.98</v>
      </c>
      <c r="K488" s="1">
        <v>1.03</v>
      </c>
      <c r="L488" s="1">
        <v>0</v>
      </c>
      <c r="M488" s="1" t="s">
        <v>50</v>
      </c>
      <c r="N488" s="6">
        <f t="shared" si="22"/>
        <v>1</v>
      </c>
      <c r="O488" s="1">
        <v>969.85</v>
      </c>
      <c r="P488" s="1">
        <v>6</v>
      </c>
      <c r="Q488" s="1">
        <v>50</v>
      </c>
      <c r="R488" s="1">
        <v>749.85</v>
      </c>
      <c r="S488" s="1">
        <v>0.5</v>
      </c>
      <c r="T488" s="1">
        <v>243</v>
      </c>
      <c r="U488" s="1" t="s">
        <v>52</v>
      </c>
      <c r="V488" s="1" t="s">
        <v>52</v>
      </c>
      <c r="W488" s="1">
        <v>27</v>
      </c>
      <c r="X488" s="1" t="e">
        <f>IF(OR(T488="",W488=""),"",((T488-AVERAGE($T$2:$T$1139))/_xlfn.STDEV.S($T$2:$T$1139))-#REF!*((AVERAGE($W$2:$W$1139)-W488)/_xlfn.STDEV.S($W$2:$W$1139)))</f>
        <v>#REF!</v>
      </c>
      <c r="Y488" s="1">
        <f t="shared" si="23"/>
        <v>0.923347356962982</v>
      </c>
    </row>
    <row r="489" hidden="1" spans="1:25">
      <c r="A489" s="1">
        <v>563</v>
      </c>
      <c r="B489" s="1" t="s">
        <v>96</v>
      </c>
      <c r="C489" s="1" t="str">
        <f>_xlfn.XLOOKUP(A489,All!$A:$A,All!$C:$C,"")</f>
        <v>Cu-Al-Cr-Mg-Ni-Si</v>
      </c>
      <c r="D489" s="1">
        <v>2</v>
      </c>
      <c r="E489" s="1" t="s">
        <v>1344</v>
      </c>
      <c r="F489" s="1">
        <f t="shared" si="21"/>
        <v>92.25</v>
      </c>
      <c r="G489" s="1">
        <v>0.5</v>
      </c>
      <c r="H489" s="1">
        <v>0.1</v>
      </c>
      <c r="I489" s="1">
        <v>0.15</v>
      </c>
      <c r="J489" s="1">
        <v>6</v>
      </c>
      <c r="K489" s="1">
        <v>1</v>
      </c>
      <c r="L489" s="1">
        <v>0</v>
      </c>
      <c r="M489" s="1" t="s">
        <v>54</v>
      </c>
      <c r="N489" s="6">
        <f t="shared" si="22"/>
        <v>0</v>
      </c>
      <c r="O489" s="1">
        <v>969.85</v>
      </c>
      <c r="P489" s="1">
        <v>4</v>
      </c>
      <c r="Q489" s="1">
        <v>0</v>
      </c>
      <c r="R489" s="1">
        <v>499.85</v>
      </c>
      <c r="S489" s="1">
        <v>0.5</v>
      </c>
      <c r="T489" s="1">
        <v>286</v>
      </c>
      <c r="U489" s="1" t="s">
        <v>52</v>
      </c>
      <c r="V489" s="1" t="s">
        <v>52</v>
      </c>
      <c r="W489" s="1">
        <v>27</v>
      </c>
      <c r="X489" s="1" t="e">
        <f>IF(OR(T489="",W489=""),"",((T489-AVERAGE($T$2:$T$1139))/_xlfn.STDEV.S($T$2:$T$1139))-#REF!*((AVERAGE($W$2:$W$1139)-W489)/_xlfn.STDEV.S($W$2:$W$1139)))</f>
        <v>#REF!</v>
      </c>
      <c r="Y489" s="1">
        <f t="shared" si="23"/>
        <v>0.868476177883672</v>
      </c>
    </row>
    <row r="490" hidden="1" spans="1:25">
      <c r="A490" s="1">
        <v>677</v>
      </c>
      <c r="B490" s="1" t="s">
        <v>96</v>
      </c>
      <c r="C490" s="1" t="str">
        <f>_xlfn.XLOOKUP(A490,All!$A:$A,All!$C:$C,"")</f>
        <v>Cu-Al-Cr-Mg-Ni-Si</v>
      </c>
      <c r="D490" s="1">
        <v>2</v>
      </c>
      <c r="E490" s="1" t="s">
        <v>1344</v>
      </c>
      <c r="F490" s="1">
        <f t="shared" si="21"/>
        <v>92.25</v>
      </c>
      <c r="G490" s="1">
        <v>0.5</v>
      </c>
      <c r="H490" s="1">
        <v>0.1</v>
      </c>
      <c r="I490" s="1">
        <v>0.15</v>
      </c>
      <c r="J490" s="1">
        <v>6</v>
      </c>
      <c r="K490" s="1">
        <v>1</v>
      </c>
      <c r="L490" s="1">
        <v>0</v>
      </c>
      <c r="M490" s="1" t="s">
        <v>54</v>
      </c>
      <c r="N490" s="6">
        <f t="shared" si="22"/>
        <v>0</v>
      </c>
      <c r="O490" s="1">
        <v>969.85</v>
      </c>
      <c r="P490" s="1">
        <v>4</v>
      </c>
      <c r="Q490" s="1">
        <v>0</v>
      </c>
      <c r="R490" s="1">
        <v>399.85</v>
      </c>
      <c r="S490" s="1">
        <v>4.5</v>
      </c>
      <c r="T490" s="1">
        <v>295</v>
      </c>
      <c r="U490" s="1" t="s">
        <v>52</v>
      </c>
      <c r="V490" s="1" t="s">
        <v>52</v>
      </c>
      <c r="W490" s="1">
        <v>27</v>
      </c>
      <c r="X490" s="1" t="e">
        <f>IF(OR(T490="",W490=""),"",((T490-AVERAGE($T$2:$T$1139))/_xlfn.STDEV.S($T$2:$T$1139))-#REF!*((AVERAGE($W$2:$W$1139)-W490)/_xlfn.STDEV.S($W$2:$W$1139)))</f>
        <v>#REF!</v>
      </c>
      <c r="Y490" s="1">
        <f t="shared" si="23"/>
        <v>0.859113500130653</v>
      </c>
    </row>
    <row r="491" hidden="1" spans="1:25">
      <c r="A491" s="1">
        <v>876</v>
      </c>
      <c r="B491" s="1" t="s">
        <v>99</v>
      </c>
      <c r="C491" s="1" t="str">
        <f>_xlfn.XLOOKUP(A491,All!$A:$A,All!$C:$C,"")</f>
        <v>Cu-Al-Cr-Mg-Ni-Si</v>
      </c>
      <c r="D491" s="1">
        <v>2</v>
      </c>
      <c r="E491" s="1" t="s">
        <v>1344</v>
      </c>
      <c r="F491" s="1">
        <f t="shared" si="21"/>
        <v>92.25</v>
      </c>
      <c r="G491" s="1">
        <v>0.5</v>
      </c>
      <c r="H491" s="1">
        <v>0.1</v>
      </c>
      <c r="I491" s="1">
        <v>0.15</v>
      </c>
      <c r="J491" s="1">
        <v>6</v>
      </c>
      <c r="K491" s="1">
        <v>1</v>
      </c>
      <c r="L491" s="1">
        <v>0</v>
      </c>
      <c r="M491" s="1" t="s">
        <v>55</v>
      </c>
      <c r="N491" s="6">
        <f t="shared" si="22"/>
        <v>2</v>
      </c>
      <c r="O491" s="1">
        <v>979.85</v>
      </c>
      <c r="P491" s="1">
        <v>4</v>
      </c>
      <c r="Q491" s="1">
        <v>50</v>
      </c>
      <c r="R491" s="1">
        <v>499.85</v>
      </c>
      <c r="S491" s="1">
        <v>0.25</v>
      </c>
      <c r="T491" s="1">
        <v>304</v>
      </c>
      <c r="U491" s="1" t="s">
        <v>52</v>
      </c>
      <c r="V491" s="1" t="s">
        <v>52</v>
      </c>
      <c r="W491" s="1">
        <v>27</v>
      </c>
      <c r="X491" s="1" t="e">
        <f>IF(OR(T491="",W491=""),"",((T491-AVERAGE($T$2:$T$1139))/_xlfn.STDEV.S($T$2:$T$1139))-#REF!*((AVERAGE($W$2:$W$1139)-W491)/_xlfn.STDEV.S($W$2:$W$1139)))</f>
        <v>#REF!</v>
      </c>
      <c r="Y491" s="1">
        <f t="shared" si="23"/>
        <v>0.850544221972722</v>
      </c>
    </row>
    <row r="492" spans="1:25">
      <c r="A492" s="1">
        <v>712</v>
      </c>
      <c r="B492" s="1" t="s">
        <v>97</v>
      </c>
      <c r="C492" s="1" t="str">
        <f>_xlfn.XLOOKUP(A492,All!$A:$A,All!$C:$C,"")</f>
        <v>Cu-Al-Cr-Mg-Ni-Si</v>
      </c>
      <c r="D492" s="1">
        <v>2</v>
      </c>
      <c r="E492" s="1" t="s">
        <v>1344</v>
      </c>
      <c r="F492" s="1">
        <f t="shared" si="21"/>
        <v>92.27</v>
      </c>
      <c r="G492" s="1">
        <v>0.49</v>
      </c>
      <c r="H492" s="1">
        <v>0.11</v>
      </c>
      <c r="I492" s="1">
        <v>0.12</v>
      </c>
      <c r="J492" s="1">
        <v>5.98</v>
      </c>
      <c r="K492" s="1">
        <v>1.03</v>
      </c>
      <c r="L492" s="1">
        <v>0</v>
      </c>
      <c r="M492" s="1" t="s">
        <v>50</v>
      </c>
      <c r="N492" s="6">
        <f t="shared" si="22"/>
        <v>1</v>
      </c>
      <c r="O492" s="1">
        <v>969.85</v>
      </c>
      <c r="P492" s="1">
        <v>6</v>
      </c>
      <c r="Q492" s="1">
        <v>50</v>
      </c>
      <c r="R492" s="1">
        <v>399.85</v>
      </c>
      <c r="S492" s="1">
        <v>8</v>
      </c>
      <c r="T492" s="1">
        <v>323</v>
      </c>
      <c r="U492" s="1" t="s">
        <v>52</v>
      </c>
      <c r="V492" s="1" t="s">
        <v>52</v>
      </c>
      <c r="W492" s="1">
        <v>27</v>
      </c>
      <c r="X492" s="1" t="e">
        <f>IF(OR(T492="",W492=""),"",((T492-AVERAGE($T$2:$T$1139))/_xlfn.STDEV.S($T$2:$T$1139))-#REF!*((AVERAGE($W$2:$W$1139)-W492)/_xlfn.STDEV.S($W$2:$W$1139)))</f>
        <v>#REF!</v>
      </c>
      <c r="Y492" s="1">
        <f t="shared" si="23"/>
        <v>0.835166094434971</v>
      </c>
    </row>
    <row r="493" spans="1:25">
      <c r="A493" s="1">
        <v>555</v>
      </c>
      <c r="B493" s="1" t="s">
        <v>96</v>
      </c>
      <c r="C493" s="1" t="str">
        <f>_xlfn.XLOOKUP(A493,All!$A:$A,All!$C:$C,"")</f>
        <v>Cu-Al-Cr-Mg-Ni-Si</v>
      </c>
      <c r="D493" s="1">
        <v>2</v>
      </c>
      <c r="E493" s="1" t="s">
        <v>1344</v>
      </c>
      <c r="F493" s="1">
        <f t="shared" si="21"/>
        <v>92.25</v>
      </c>
      <c r="G493" s="1">
        <v>0.5</v>
      </c>
      <c r="H493" s="1">
        <v>0.1</v>
      </c>
      <c r="I493" s="1">
        <v>0.15</v>
      </c>
      <c r="J493" s="1">
        <v>6</v>
      </c>
      <c r="K493" s="1">
        <v>1</v>
      </c>
      <c r="L493" s="1">
        <v>0</v>
      </c>
      <c r="M493" s="1" t="s">
        <v>50</v>
      </c>
      <c r="N493" s="6">
        <f t="shared" si="22"/>
        <v>1</v>
      </c>
      <c r="O493" s="1">
        <v>969.85</v>
      </c>
      <c r="P493" s="1">
        <v>4</v>
      </c>
      <c r="Q493" s="1">
        <v>80</v>
      </c>
      <c r="R493" s="1">
        <v>449.85</v>
      </c>
      <c r="S493" s="1">
        <v>0.333</v>
      </c>
      <c r="T493" s="1">
        <v>328</v>
      </c>
      <c r="U493" s="1" t="s">
        <v>52</v>
      </c>
      <c r="V493" s="1" t="s">
        <v>52</v>
      </c>
      <c r="W493" s="1">
        <v>27</v>
      </c>
      <c r="X493" s="1" t="e">
        <f>IF(OR(T493="",W493=""),"",((T493-AVERAGE($T$2:$T$1139))/_xlfn.STDEV.S($T$2:$T$1139))-#REF!*((AVERAGE($W$2:$W$1139)-W493)/_xlfn.STDEV.S($W$2:$W$1139)))</f>
        <v>#REF!</v>
      </c>
      <c r="Y493" s="1">
        <f t="shared" si="23"/>
        <v>0.83175097276162</v>
      </c>
    </row>
    <row r="494" hidden="1" spans="1:25">
      <c r="A494" s="1">
        <v>875</v>
      </c>
      <c r="B494" s="1" t="s">
        <v>99</v>
      </c>
      <c r="C494" s="1" t="str">
        <f>_xlfn.XLOOKUP(A494,All!$A:$A,All!$C:$C,"")</f>
        <v>Cu-Al-Cr-Mg-Ni-Si</v>
      </c>
      <c r="D494" s="1">
        <v>2</v>
      </c>
      <c r="E494" s="1" t="s">
        <v>1344</v>
      </c>
      <c r="F494" s="1">
        <f t="shared" si="21"/>
        <v>92.25</v>
      </c>
      <c r="G494" s="1">
        <v>0.5</v>
      </c>
      <c r="H494" s="1">
        <v>0.1</v>
      </c>
      <c r="I494" s="1">
        <v>0.15</v>
      </c>
      <c r="J494" s="1">
        <v>6</v>
      </c>
      <c r="K494" s="1">
        <v>1</v>
      </c>
      <c r="L494" s="1">
        <v>0</v>
      </c>
      <c r="M494" s="1" t="s">
        <v>55</v>
      </c>
      <c r="N494" s="6">
        <f t="shared" si="22"/>
        <v>2</v>
      </c>
      <c r="O494" s="1">
        <v>979.85</v>
      </c>
      <c r="P494" s="1">
        <v>4</v>
      </c>
      <c r="Q494" s="1">
        <v>50</v>
      </c>
      <c r="R494" s="1">
        <v>449.85</v>
      </c>
      <c r="S494" s="1">
        <v>0.25</v>
      </c>
      <c r="T494" s="1">
        <v>330</v>
      </c>
      <c r="U494" s="1" t="s">
        <v>52</v>
      </c>
      <c r="V494" s="1" t="s">
        <v>52</v>
      </c>
      <c r="W494" s="1">
        <v>27</v>
      </c>
      <c r="X494" s="1" t="e">
        <f>IF(OR(T494="",W494=""),"",((T494-AVERAGE($T$2:$T$1139))/_xlfn.STDEV.S($T$2:$T$1139))-#REF!*((AVERAGE($W$2:$W$1139)-W494)/_xlfn.STDEV.S($W$2:$W$1139)))</f>
        <v>#REF!</v>
      </c>
      <c r="Y494" s="1">
        <f t="shared" si="23"/>
        <v>0.830460308093366</v>
      </c>
    </row>
    <row r="495" hidden="1" spans="1:25">
      <c r="A495" s="1">
        <v>857</v>
      </c>
      <c r="B495" s="1" t="s">
        <v>99</v>
      </c>
      <c r="C495" s="1" t="str">
        <f>_xlfn.XLOOKUP(A495,All!$A:$A,All!$C:$C,"")</f>
        <v>Cu-Al-Cr-Mg-Ni-Si</v>
      </c>
      <c r="D495" s="1">
        <v>2</v>
      </c>
      <c r="E495" s="1" t="s">
        <v>1344</v>
      </c>
      <c r="F495" s="1">
        <f t="shared" si="21"/>
        <v>92.25</v>
      </c>
      <c r="G495" s="1">
        <v>0.5</v>
      </c>
      <c r="H495" s="1">
        <v>0.1</v>
      </c>
      <c r="I495" s="1">
        <v>0.15</v>
      </c>
      <c r="J495" s="1">
        <v>6</v>
      </c>
      <c r="K495" s="1">
        <v>1</v>
      </c>
      <c r="L495" s="1">
        <v>0</v>
      </c>
      <c r="M495" s="1" t="s">
        <v>55</v>
      </c>
      <c r="N495" s="6">
        <f t="shared" si="22"/>
        <v>2</v>
      </c>
      <c r="O495" s="1">
        <v>979.85</v>
      </c>
      <c r="P495" s="1">
        <v>4</v>
      </c>
      <c r="Q495" s="1">
        <v>80</v>
      </c>
      <c r="R495" s="1">
        <v>499.85</v>
      </c>
      <c r="S495" s="1">
        <v>0.17</v>
      </c>
      <c r="T495" s="1">
        <v>331</v>
      </c>
      <c r="U495" s="1" t="s">
        <v>52</v>
      </c>
      <c r="V495" s="1" t="s">
        <v>52</v>
      </c>
      <c r="W495" s="1">
        <v>27</v>
      </c>
      <c r="X495" s="1" t="e">
        <f>IF(OR(T495="",W495=""),"",((T495-AVERAGE($T$2:$T$1139))/_xlfn.STDEV.S($T$2:$T$1139))-#REF!*((AVERAGE($W$2:$W$1139)-W495)/_xlfn.STDEV.S($W$2:$W$1139)))</f>
        <v>#REF!</v>
      </c>
      <c r="Y495" s="1">
        <f t="shared" si="23"/>
        <v>0.829831231648525</v>
      </c>
    </row>
    <row r="496" spans="1:25">
      <c r="A496" s="1">
        <v>634</v>
      </c>
      <c r="B496" s="1" t="s">
        <v>98</v>
      </c>
      <c r="C496" s="1" t="str">
        <f>_xlfn.XLOOKUP(A496,All!$A:$A,All!$C:$C,"")</f>
        <v>Cu-Al-Cr-Mg-Ni-Si</v>
      </c>
      <c r="D496" s="1">
        <v>2</v>
      </c>
      <c r="E496" s="1" t="s">
        <v>1344</v>
      </c>
      <c r="F496" s="1">
        <f t="shared" si="21"/>
        <v>92.25</v>
      </c>
      <c r="G496" s="1">
        <v>0.5</v>
      </c>
      <c r="H496" s="1">
        <v>0.1</v>
      </c>
      <c r="I496" s="1">
        <v>0.15</v>
      </c>
      <c r="J496" s="1">
        <v>6</v>
      </c>
      <c r="K496" s="1">
        <v>1</v>
      </c>
      <c r="L496" s="1">
        <v>0</v>
      </c>
      <c r="M496" s="1" t="s">
        <v>50</v>
      </c>
      <c r="N496" s="6">
        <f t="shared" si="22"/>
        <v>1</v>
      </c>
      <c r="O496" s="1">
        <v>969.85</v>
      </c>
      <c r="P496" s="1">
        <v>6</v>
      </c>
      <c r="Q496" s="1">
        <v>50</v>
      </c>
      <c r="R496" s="1">
        <v>449.85</v>
      </c>
      <c r="S496" s="1">
        <v>2</v>
      </c>
      <c r="T496" s="1">
        <v>338</v>
      </c>
      <c r="U496" s="1" t="s">
        <v>52</v>
      </c>
      <c r="V496" s="1" t="s">
        <v>52</v>
      </c>
      <c r="W496" s="1">
        <v>27</v>
      </c>
      <c r="X496" s="1" t="e">
        <f>IF(OR(T496="",W496=""),"",((T496-AVERAGE($T$2:$T$1139))/_xlfn.STDEV.S($T$2:$T$1139))-#REF!*((AVERAGE($W$2:$W$1139)-W496)/_xlfn.STDEV.S($W$2:$W$1139)))</f>
        <v>#REF!</v>
      </c>
      <c r="Y496" s="1">
        <f t="shared" si="23"/>
        <v>0.825733401774114</v>
      </c>
    </row>
    <row r="497" hidden="1" spans="1:25">
      <c r="A497" s="1">
        <v>974</v>
      </c>
      <c r="B497" s="1" t="s">
        <v>99</v>
      </c>
      <c r="C497" s="1" t="str">
        <f>_xlfn.XLOOKUP(A497,All!$A:$A,All!$C:$C,"")</f>
        <v>Cu-Al-Cr-Mg-Ni-Si</v>
      </c>
      <c r="D497" s="1">
        <v>2</v>
      </c>
      <c r="E497" s="1" t="s">
        <v>1344</v>
      </c>
      <c r="F497" s="1">
        <f t="shared" si="21"/>
        <v>92.25</v>
      </c>
      <c r="G497" s="1">
        <v>0.5</v>
      </c>
      <c r="H497" s="1">
        <v>0.1</v>
      </c>
      <c r="I497" s="1">
        <v>0.15</v>
      </c>
      <c r="J497" s="1">
        <v>6</v>
      </c>
      <c r="K497" s="1">
        <v>1</v>
      </c>
      <c r="L497" s="1">
        <v>0</v>
      </c>
      <c r="M497" s="1" t="s">
        <v>55</v>
      </c>
      <c r="N497" s="6">
        <f t="shared" si="22"/>
        <v>2</v>
      </c>
      <c r="O497" s="1">
        <v>979.85</v>
      </c>
      <c r="P497" s="1">
        <v>4</v>
      </c>
      <c r="Q497" s="1">
        <v>50</v>
      </c>
      <c r="R497" s="1">
        <v>399.85</v>
      </c>
      <c r="S497" s="1">
        <v>1</v>
      </c>
      <c r="T497" s="1">
        <v>343</v>
      </c>
      <c r="U497" s="1" t="s">
        <v>52</v>
      </c>
      <c r="V497" s="1" t="s">
        <v>52</v>
      </c>
      <c r="W497" s="1">
        <v>27</v>
      </c>
      <c r="X497" s="1" t="e">
        <f>IF(OR(T497="",W497=""),"",((T497-AVERAGE($T$2:$T$1139))/_xlfn.STDEV.S($T$2:$T$1139))-#REF!*((AVERAGE($W$2:$W$1139)-W497)/_xlfn.STDEV.S($W$2:$W$1139)))</f>
        <v>#REF!</v>
      </c>
      <c r="Y497" s="1">
        <f t="shared" si="23"/>
        <v>0.823136893551042</v>
      </c>
    </row>
    <row r="498" hidden="1" spans="1:25">
      <c r="A498" s="1">
        <v>910</v>
      </c>
      <c r="B498" s="1" t="s">
        <v>99</v>
      </c>
      <c r="C498" s="1" t="str">
        <f>_xlfn.XLOOKUP(A498,All!$A:$A,All!$C:$C,"")</f>
        <v>Cu-Al-Cr-Mg-Ni-Si</v>
      </c>
      <c r="D498" s="1">
        <v>2</v>
      </c>
      <c r="E498" s="1" t="s">
        <v>1344</v>
      </c>
      <c r="F498" s="1">
        <f t="shared" si="21"/>
        <v>92.25</v>
      </c>
      <c r="G498" s="1">
        <v>0.5</v>
      </c>
      <c r="H498" s="1">
        <v>0.1</v>
      </c>
      <c r="I498" s="1">
        <v>0.15</v>
      </c>
      <c r="J498" s="1">
        <v>6</v>
      </c>
      <c r="K498" s="1">
        <v>1</v>
      </c>
      <c r="L498" s="1">
        <v>0</v>
      </c>
      <c r="M498" s="1" t="s">
        <v>55</v>
      </c>
      <c r="N498" s="6">
        <f t="shared" si="22"/>
        <v>2</v>
      </c>
      <c r="O498" s="1">
        <v>979.85</v>
      </c>
      <c r="P498" s="1">
        <v>4</v>
      </c>
      <c r="Q498" s="1">
        <v>50</v>
      </c>
      <c r="R498" s="1">
        <v>399.85</v>
      </c>
      <c r="S498" s="1">
        <v>0.5</v>
      </c>
      <c r="T498" s="1">
        <v>344</v>
      </c>
      <c r="U498" s="1" t="s">
        <v>52</v>
      </c>
      <c r="V498" s="1" t="s">
        <v>52</v>
      </c>
      <c r="W498" s="1">
        <v>27</v>
      </c>
      <c r="X498" s="1" t="e">
        <f>IF(OR(T498="",W498=""),"",((T498-AVERAGE($T$2:$T$1139))/_xlfn.STDEV.S($T$2:$T$1139))-#REF!*((AVERAGE($W$2:$W$1139)-W498)/_xlfn.STDEV.S($W$2:$W$1139)))</f>
        <v>#REF!</v>
      </c>
      <c r="Y498" s="1">
        <f t="shared" si="23"/>
        <v>0.822650923078357</v>
      </c>
    </row>
    <row r="499" hidden="1" spans="1:25">
      <c r="A499" s="1">
        <v>937</v>
      </c>
      <c r="B499" s="1" t="s">
        <v>99</v>
      </c>
      <c r="C499" s="1" t="str">
        <f>_xlfn.XLOOKUP(A499,All!$A:$A,All!$C:$C,"")</f>
        <v>Cu-Al-Cr-Mg-Ni-Si</v>
      </c>
      <c r="D499" s="1">
        <v>2</v>
      </c>
      <c r="E499" s="1" t="s">
        <v>1344</v>
      </c>
      <c r="F499" s="1">
        <f t="shared" si="21"/>
        <v>92.25</v>
      </c>
      <c r="G499" s="1">
        <v>0.5</v>
      </c>
      <c r="H499" s="1">
        <v>0.1</v>
      </c>
      <c r="I499" s="1">
        <v>0.15</v>
      </c>
      <c r="J499" s="1">
        <v>6</v>
      </c>
      <c r="K499" s="1">
        <v>1</v>
      </c>
      <c r="L499" s="1">
        <v>0</v>
      </c>
      <c r="M499" s="1" t="s">
        <v>55</v>
      </c>
      <c r="N499" s="6">
        <f t="shared" si="22"/>
        <v>2</v>
      </c>
      <c r="O499" s="1">
        <v>979.85</v>
      </c>
      <c r="P499" s="1">
        <v>4</v>
      </c>
      <c r="Q499" s="1">
        <v>50</v>
      </c>
      <c r="R499" s="1">
        <v>399.85</v>
      </c>
      <c r="S499" s="1">
        <v>0.75</v>
      </c>
      <c r="T499" s="1">
        <v>345</v>
      </c>
      <c r="U499" s="1" t="s">
        <v>52</v>
      </c>
      <c r="V499" s="1" t="s">
        <v>52</v>
      </c>
      <c r="W499" s="1">
        <v>27</v>
      </c>
      <c r="X499" s="1" t="e">
        <f>IF(OR(T499="",W499=""),"",((T499-AVERAGE($T$2:$T$1139))/_xlfn.STDEV.S($T$2:$T$1139))-#REF!*((AVERAGE($W$2:$W$1139)-W499)/_xlfn.STDEV.S($W$2:$W$1139)))</f>
        <v>#REF!</v>
      </c>
      <c r="Y499" s="1">
        <f t="shared" si="23"/>
        <v>0.822176110017067</v>
      </c>
    </row>
    <row r="500" spans="1:25">
      <c r="A500" s="1">
        <v>602</v>
      </c>
      <c r="B500" s="1" t="s">
        <v>97</v>
      </c>
      <c r="C500" s="1" t="str">
        <f>_xlfn.XLOOKUP(A500,All!$A:$A,All!$C:$C,"")</f>
        <v>Cu-Al-Cr-Mg-Ni-Si</v>
      </c>
      <c r="D500" s="1">
        <v>2</v>
      </c>
      <c r="E500" s="1" t="s">
        <v>1344</v>
      </c>
      <c r="F500" s="1">
        <f t="shared" si="21"/>
        <v>92.27</v>
      </c>
      <c r="G500" s="1">
        <v>0.49</v>
      </c>
      <c r="H500" s="1">
        <v>0.11</v>
      </c>
      <c r="I500" s="1">
        <v>0.12</v>
      </c>
      <c r="J500" s="1">
        <v>5.98</v>
      </c>
      <c r="K500" s="1">
        <v>1.03</v>
      </c>
      <c r="L500" s="1">
        <v>0</v>
      </c>
      <c r="M500" s="1" t="s">
        <v>50</v>
      </c>
      <c r="N500" s="6">
        <f t="shared" si="22"/>
        <v>1</v>
      </c>
      <c r="O500" s="1">
        <v>969.85</v>
      </c>
      <c r="P500" s="1">
        <v>6</v>
      </c>
      <c r="Q500" s="1">
        <v>50</v>
      </c>
      <c r="R500" s="1">
        <v>449.85</v>
      </c>
      <c r="S500" s="1">
        <v>1</v>
      </c>
      <c r="T500" s="1">
        <v>350</v>
      </c>
      <c r="U500" s="1" t="s">
        <v>52</v>
      </c>
      <c r="V500" s="1" t="s">
        <v>52</v>
      </c>
      <c r="W500" s="1">
        <v>27</v>
      </c>
      <c r="X500" s="1" t="e">
        <f>IF(OR(T500="",W500=""),"",((T500-AVERAGE($T$2:$T$1139))/_xlfn.STDEV.S($T$2:$T$1139))-#REF!*((AVERAGE($W$2:$W$1139)-W500)/_xlfn.STDEV.S($W$2:$W$1139)))</f>
        <v>#REF!</v>
      </c>
      <c r="Y500" s="1">
        <f t="shared" si="23"/>
        <v>0.819970068327537</v>
      </c>
    </row>
    <row r="501" hidden="1" spans="1:25">
      <c r="A501" s="1">
        <v>893</v>
      </c>
      <c r="B501" s="1" t="s">
        <v>99</v>
      </c>
      <c r="C501" s="1" t="str">
        <f>_xlfn.XLOOKUP(A501,All!$A:$A,All!$C:$C,"")</f>
        <v>Cu-Al-Cr-Mg-Ni-Si</v>
      </c>
      <c r="D501" s="1">
        <v>2</v>
      </c>
      <c r="E501" s="1" t="s">
        <v>1344</v>
      </c>
      <c r="F501" s="1">
        <f t="shared" si="21"/>
        <v>92.25</v>
      </c>
      <c r="G501" s="1">
        <v>0.5</v>
      </c>
      <c r="H501" s="1">
        <v>0.1</v>
      </c>
      <c r="I501" s="1">
        <v>0.15</v>
      </c>
      <c r="J501" s="1">
        <v>6</v>
      </c>
      <c r="K501" s="1">
        <v>1</v>
      </c>
      <c r="L501" s="1">
        <v>0</v>
      </c>
      <c r="M501" s="1" t="s">
        <v>55</v>
      </c>
      <c r="N501" s="6">
        <f t="shared" si="22"/>
        <v>2</v>
      </c>
      <c r="O501" s="1">
        <v>979.85</v>
      </c>
      <c r="P501" s="1">
        <v>4</v>
      </c>
      <c r="Q501" s="1">
        <v>80</v>
      </c>
      <c r="R501" s="1">
        <v>449.85</v>
      </c>
      <c r="S501" s="1">
        <v>0.5</v>
      </c>
      <c r="T501" s="1">
        <v>373</v>
      </c>
      <c r="U501" s="1" t="s">
        <v>52</v>
      </c>
      <c r="V501" s="1" t="s">
        <v>52</v>
      </c>
      <c r="W501" s="1">
        <v>27</v>
      </c>
      <c r="X501" s="1" t="e">
        <f>IF(OR(T501="",W501=""),"",((T501-AVERAGE($T$2:$T$1139))/_xlfn.STDEV.S($T$2:$T$1139))-#REF!*((AVERAGE($W$2:$W$1139)-W501)/_xlfn.STDEV.S($W$2:$W$1139)))</f>
        <v>#REF!</v>
      </c>
      <c r="Y501" s="1">
        <f t="shared" si="23"/>
        <v>0.813477995464056</v>
      </c>
    </row>
    <row r="502" hidden="1" spans="1:25">
      <c r="A502" s="1">
        <v>649</v>
      </c>
      <c r="B502" s="1" t="s">
        <v>96</v>
      </c>
      <c r="C502" s="1" t="str">
        <f>_xlfn.XLOOKUP(A502,All!$A:$A,All!$C:$C,"")</f>
        <v>Cu-Al-Cr-Mg-Ni-Si</v>
      </c>
      <c r="D502" s="1">
        <v>2</v>
      </c>
      <c r="E502" s="1" t="s">
        <v>1344</v>
      </c>
      <c r="F502" s="1">
        <f t="shared" si="21"/>
        <v>92.25</v>
      </c>
      <c r="G502" s="1">
        <v>0.5</v>
      </c>
      <c r="H502" s="1">
        <v>0.1</v>
      </c>
      <c r="I502" s="1">
        <v>0.15</v>
      </c>
      <c r="J502" s="1">
        <v>6</v>
      </c>
      <c r="K502" s="1">
        <v>1</v>
      </c>
      <c r="L502" s="1">
        <v>0</v>
      </c>
      <c r="M502" s="1" t="s">
        <v>54</v>
      </c>
      <c r="N502" s="6">
        <f t="shared" si="22"/>
        <v>0</v>
      </c>
      <c r="O502" s="1">
        <v>969.85</v>
      </c>
      <c r="P502" s="1">
        <v>4</v>
      </c>
      <c r="Q502" s="1">
        <v>0</v>
      </c>
      <c r="R502" s="1">
        <v>399.85</v>
      </c>
      <c r="S502" s="1">
        <v>3</v>
      </c>
      <c r="T502" s="1">
        <v>293</v>
      </c>
      <c r="U502" s="1" t="s">
        <v>52</v>
      </c>
      <c r="V502" s="1" t="s">
        <v>52</v>
      </c>
      <c r="W502" s="1">
        <v>26</v>
      </c>
      <c r="X502" s="1" t="e">
        <f>IF(OR(T502="",W502=""),"",((T502-AVERAGE($T$2:$T$1139))/_xlfn.STDEV.S($T$2:$T$1139))-#REF!*((AVERAGE($W$2:$W$1139)-W502)/_xlfn.STDEV.S($W$2:$W$1139)))</f>
        <v>#REF!</v>
      </c>
      <c r="Y502" s="1">
        <f t="shared" si="23"/>
        <v>0.872930374187904</v>
      </c>
    </row>
    <row r="503" hidden="1" spans="1:25">
      <c r="A503" s="1">
        <v>595</v>
      </c>
      <c r="B503" s="1" t="s">
        <v>96</v>
      </c>
      <c r="C503" s="1" t="str">
        <f>_xlfn.XLOOKUP(A503,All!$A:$A,All!$C:$C,"")</f>
        <v>Cu-Al-Cr-Mg-Ni-Si</v>
      </c>
      <c r="D503" s="1">
        <v>2</v>
      </c>
      <c r="E503" s="1" t="s">
        <v>1344</v>
      </c>
      <c r="F503" s="1">
        <f t="shared" si="21"/>
        <v>92.25</v>
      </c>
      <c r="G503" s="1">
        <v>0.5</v>
      </c>
      <c r="H503" s="1">
        <v>0.1</v>
      </c>
      <c r="I503" s="1">
        <v>0.15</v>
      </c>
      <c r="J503" s="1">
        <v>6</v>
      </c>
      <c r="K503" s="1">
        <v>1</v>
      </c>
      <c r="L503" s="1">
        <v>0</v>
      </c>
      <c r="M503" s="1" t="s">
        <v>54</v>
      </c>
      <c r="N503" s="6">
        <f t="shared" si="22"/>
        <v>0</v>
      </c>
      <c r="O503" s="1">
        <v>969.85</v>
      </c>
      <c r="P503" s="1">
        <v>4</v>
      </c>
      <c r="Q503" s="1">
        <v>0</v>
      </c>
      <c r="R503" s="1">
        <v>449.85</v>
      </c>
      <c r="S503" s="1">
        <v>1</v>
      </c>
      <c r="T503" s="1">
        <v>297</v>
      </c>
      <c r="U503" s="1" t="s">
        <v>52</v>
      </c>
      <c r="V503" s="1" t="s">
        <v>52</v>
      </c>
      <c r="W503" s="1">
        <v>26</v>
      </c>
      <c r="X503" s="1" t="e">
        <f>IF(OR(T503="",W503=""),"",((T503-AVERAGE($T$2:$T$1139))/_xlfn.STDEV.S($T$2:$T$1139))-#REF!*((AVERAGE($W$2:$W$1139)-W503)/_xlfn.STDEV.S($W$2:$W$1139)))</f>
        <v>#REF!</v>
      </c>
      <c r="Y503" s="1">
        <f t="shared" si="23"/>
        <v>0.868997899727548</v>
      </c>
    </row>
    <row r="504" spans="1:25">
      <c r="A504" s="1">
        <v>567</v>
      </c>
      <c r="B504" s="1" t="s">
        <v>98</v>
      </c>
      <c r="C504" s="1" t="str">
        <f>_xlfn.XLOOKUP(A504,All!$A:$A,All!$C:$C,"")</f>
        <v>Cu-Al-Cr-Mg-Ni-Si</v>
      </c>
      <c r="D504" s="1">
        <v>2</v>
      </c>
      <c r="E504" s="1" t="s">
        <v>1344</v>
      </c>
      <c r="F504" s="1">
        <f t="shared" si="21"/>
        <v>92.25</v>
      </c>
      <c r="G504" s="1">
        <v>0.5</v>
      </c>
      <c r="H504" s="1">
        <v>0.1</v>
      </c>
      <c r="I504" s="1">
        <v>0.15</v>
      </c>
      <c r="J504" s="1">
        <v>6</v>
      </c>
      <c r="K504" s="1">
        <v>1</v>
      </c>
      <c r="L504" s="1">
        <v>0</v>
      </c>
      <c r="M504" s="1" t="s">
        <v>50</v>
      </c>
      <c r="N504" s="6">
        <f t="shared" si="22"/>
        <v>1</v>
      </c>
      <c r="O504" s="1">
        <v>969.85</v>
      </c>
      <c r="P504" s="1">
        <v>6</v>
      </c>
      <c r="Q504" s="1">
        <v>50</v>
      </c>
      <c r="R504" s="1">
        <v>499.85</v>
      </c>
      <c r="S504" s="1">
        <v>0.5</v>
      </c>
      <c r="T504" s="1">
        <v>318</v>
      </c>
      <c r="U504" s="1" t="s">
        <v>52</v>
      </c>
      <c r="V504" s="1" t="s">
        <v>52</v>
      </c>
      <c r="W504" s="1">
        <v>26</v>
      </c>
      <c r="X504" s="1" t="e">
        <f>IF(OR(T504="",W504=""),"",((T504-AVERAGE($T$2:$T$1139))/_xlfn.STDEV.S($T$2:$T$1139))-#REF!*((AVERAGE($W$2:$W$1139)-W504)/_xlfn.STDEV.S($W$2:$W$1139)))</f>
        <v>#REF!</v>
      </c>
      <c r="Y504" s="1">
        <f t="shared" si="23"/>
        <v>0.850960841052855</v>
      </c>
    </row>
    <row r="505" spans="1:25">
      <c r="A505" s="1">
        <v>693</v>
      </c>
      <c r="B505" s="1" t="s">
        <v>97</v>
      </c>
      <c r="C505" s="1" t="str">
        <f>_xlfn.XLOOKUP(A505,All!$A:$A,All!$C:$C,"")</f>
        <v>Cu-Al-Cr-Mg-Ni-Si</v>
      </c>
      <c r="D505" s="1">
        <v>2</v>
      </c>
      <c r="E505" s="1" t="s">
        <v>1344</v>
      </c>
      <c r="F505" s="1">
        <f t="shared" si="21"/>
        <v>92.27</v>
      </c>
      <c r="G505" s="1">
        <v>0.49</v>
      </c>
      <c r="H505" s="1">
        <v>0.11</v>
      </c>
      <c r="I505" s="1">
        <v>0.12</v>
      </c>
      <c r="J505" s="1">
        <v>5.98</v>
      </c>
      <c r="K505" s="1">
        <v>1.03</v>
      </c>
      <c r="L505" s="1">
        <v>0</v>
      </c>
      <c r="M505" s="1" t="s">
        <v>50</v>
      </c>
      <c r="N505" s="6">
        <f t="shared" si="22"/>
        <v>1</v>
      </c>
      <c r="O505" s="1">
        <v>969.85</v>
      </c>
      <c r="P505" s="1">
        <v>6</v>
      </c>
      <c r="Q505" s="1">
        <v>50</v>
      </c>
      <c r="R505" s="1">
        <v>399.85</v>
      </c>
      <c r="S505" s="1">
        <v>6</v>
      </c>
      <c r="T505" s="1">
        <v>325</v>
      </c>
      <c r="U505" s="1" t="s">
        <v>52</v>
      </c>
      <c r="V505" s="1" t="s">
        <v>52</v>
      </c>
      <c r="W505" s="1">
        <v>26</v>
      </c>
      <c r="X505" s="1" t="e">
        <f>IF(OR(T505="",W505=""),"",((T505-AVERAGE($T$2:$T$1139))/_xlfn.STDEV.S($T$2:$T$1139))-#REF!*((AVERAGE($W$2:$W$1139)-W505)/_xlfn.STDEV.S($W$2:$W$1139)))</f>
        <v>#REF!</v>
      </c>
      <c r="Y505" s="1">
        <f t="shared" si="23"/>
        <v>0.845953668163504</v>
      </c>
    </row>
    <row r="506" hidden="1" spans="1:25">
      <c r="A506" s="1">
        <v>836</v>
      </c>
      <c r="B506" s="1" t="s">
        <v>99</v>
      </c>
      <c r="C506" s="1" t="str">
        <f>_xlfn.XLOOKUP(A506,All!$A:$A,All!$C:$C,"")</f>
        <v>Cu-Al-Cr-Mg-Ni-Si</v>
      </c>
      <c r="D506" s="1">
        <v>2</v>
      </c>
      <c r="E506" s="1" t="s">
        <v>1344</v>
      </c>
      <c r="F506" s="1">
        <f t="shared" si="21"/>
        <v>92.25</v>
      </c>
      <c r="G506" s="1">
        <v>0.5</v>
      </c>
      <c r="H506" s="1">
        <v>0.1</v>
      </c>
      <c r="I506" s="1">
        <v>0.15</v>
      </c>
      <c r="J506" s="1">
        <v>6</v>
      </c>
      <c r="K506" s="1">
        <v>1</v>
      </c>
      <c r="L506" s="1">
        <v>0</v>
      </c>
      <c r="M506" s="1" t="s">
        <v>55</v>
      </c>
      <c r="N506" s="6">
        <f t="shared" si="22"/>
        <v>2</v>
      </c>
      <c r="O506" s="1">
        <v>979.85</v>
      </c>
      <c r="P506" s="1">
        <v>4</v>
      </c>
      <c r="Q506" s="1">
        <v>50</v>
      </c>
      <c r="R506" s="1">
        <v>449.85</v>
      </c>
      <c r="S506" s="1">
        <v>0.083</v>
      </c>
      <c r="T506" s="1">
        <v>336</v>
      </c>
      <c r="U506" s="1" t="s">
        <v>52</v>
      </c>
      <c r="V506" s="1" t="s">
        <v>52</v>
      </c>
      <c r="W506" s="1">
        <v>26</v>
      </c>
      <c r="X506" s="1" t="e">
        <f>IF(OR(T506="",W506=""),"",((T506-AVERAGE($T$2:$T$1139))/_xlfn.STDEV.S($T$2:$T$1139))-#REF!*((AVERAGE($W$2:$W$1139)-W506)/_xlfn.STDEV.S($W$2:$W$1139)))</f>
        <v>#REF!</v>
      </c>
      <c r="Y506" s="1">
        <f t="shared" si="23"/>
        <v>0.83913565970459</v>
      </c>
    </row>
    <row r="507" spans="1:25">
      <c r="A507" s="1">
        <v>577</v>
      </c>
      <c r="B507" s="1" t="s">
        <v>96</v>
      </c>
      <c r="C507" s="1" t="str">
        <f>_xlfn.XLOOKUP(A507,All!$A:$A,All!$C:$C,"")</f>
        <v>Cu-Al-Cr-Mg-Ni-Si</v>
      </c>
      <c r="D507" s="1">
        <v>2</v>
      </c>
      <c r="E507" s="1" t="s">
        <v>1344</v>
      </c>
      <c r="F507" s="1">
        <f t="shared" si="21"/>
        <v>92.25</v>
      </c>
      <c r="G507" s="1">
        <v>0.5</v>
      </c>
      <c r="H507" s="1">
        <v>0.1</v>
      </c>
      <c r="I507" s="1">
        <v>0.15</v>
      </c>
      <c r="J507" s="1">
        <v>6</v>
      </c>
      <c r="K507" s="1">
        <v>1</v>
      </c>
      <c r="L507" s="1">
        <v>0</v>
      </c>
      <c r="M507" s="1" t="s">
        <v>50</v>
      </c>
      <c r="N507" s="6">
        <f t="shared" si="22"/>
        <v>1</v>
      </c>
      <c r="O507" s="1">
        <v>969.85</v>
      </c>
      <c r="P507" s="1">
        <v>4</v>
      </c>
      <c r="Q507" s="1">
        <v>50</v>
      </c>
      <c r="R507" s="1">
        <v>449.85</v>
      </c>
      <c r="S507" s="1">
        <v>0.667</v>
      </c>
      <c r="T507" s="1">
        <v>339</v>
      </c>
      <c r="U507" s="1" t="s">
        <v>52</v>
      </c>
      <c r="V507" s="1" t="s">
        <v>52</v>
      </c>
      <c r="W507" s="1">
        <v>26</v>
      </c>
      <c r="X507" s="1" t="e">
        <f>IF(OR(T507="",W507=""),"",((T507-AVERAGE($T$2:$T$1139))/_xlfn.STDEV.S($T$2:$T$1139))-#REF!*((AVERAGE($W$2:$W$1139)-W507)/_xlfn.STDEV.S($W$2:$W$1139)))</f>
        <v>#REF!</v>
      </c>
      <c r="Y507" s="1">
        <f t="shared" si="23"/>
        <v>0.837502538444339</v>
      </c>
    </row>
    <row r="508" spans="1:25">
      <c r="A508" s="1">
        <v>599</v>
      </c>
      <c r="B508" s="1" t="s">
        <v>98</v>
      </c>
      <c r="C508" s="1" t="str">
        <f>_xlfn.XLOOKUP(A508,All!$A:$A,All!$C:$C,"")</f>
        <v>Cu-Al-Cr-Mg-Ni-Si</v>
      </c>
      <c r="D508" s="1">
        <v>2</v>
      </c>
      <c r="E508" s="1" t="s">
        <v>1344</v>
      </c>
      <c r="F508" s="1">
        <f t="shared" si="21"/>
        <v>92.25</v>
      </c>
      <c r="G508" s="1">
        <v>0.5</v>
      </c>
      <c r="H508" s="1">
        <v>0.1</v>
      </c>
      <c r="I508" s="1">
        <v>0.15</v>
      </c>
      <c r="J508" s="1">
        <v>6</v>
      </c>
      <c r="K508" s="1">
        <v>1</v>
      </c>
      <c r="L508" s="1">
        <v>0</v>
      </c>
      <c r="M508" s="1" t="s">
        <v>50</v>
      </c>
      <c r="N508" s="6">
        <f t="shared" si="22"/>
        <v>1</v>
      </c>
      <c r="O508" s="1">
        <v>969.85</v>
      </c>
      <c r="P508" s="1">
        <v>6</v>
      </c>
      <c r="Q508" s="1">
        <v>50</v>
      </c>
      <c r="R508" s="1">
        <v>449.85</v>
      </c>
      <c r="S508" s="1">
        <v>1</v>
      </c>
      <c r="T508" s="1">
        <v>341</v>
      </c>
      <c r="U508" s="1" t="s">
        <v>1243</v>
      </c>
      <c r="V508" s="1" t="s">
        <v>1244</v>
      </c>
      <c r="W508" s="1">
        <v>26</v>
      </c>
      <c r="X508" s="1" t="e">
        <f>IF(OR(T508="",W508=""),"",((T508-AVERAGE($T$2:$T$1139))/_xlfn.STDEV.S($T$2:$T$1139))-#REF!*((AVERAGE($W$2:$W$1139)-W508)/_xlfn.STDEV.S($W$2:$W$1139)))</f>
        <v>#REF!</v>
      </c>
      <c r="Y508" s="1">
        <f t="shared" si="23"/>
        <v>0.836468266501584</v>
      </c>
    </row>
    <row r="509" hidden="1" spans="1:25">
      <c r="A509" s="1">
        <v>835</v>
      </c>
      <c r="B509" s="1" t="s">
        <v>99</v>
      </c>
      <c r="C509" s="1" t="str">
        <f>_xlfn.XLOOKUP(A509,All!$A:$A,All!$C:$C,"")</f>
        <v>Cu-Al-Cr-Mg-Ni-Si</v>
      </c>
      <c r="D509" s="1">
        <v>2</v>
      </c>
      <c r="E509" s="1" t="s">
        <v>1344</v>
      </c>
      <c r="F509" s="1">
        <f t="shared" si="21"/>
        <v>92.25</v>
      </c>
      <c r="G509" s="1">
        <v>0.5</v>
      </c>
      <c r="H509" s="1">
        <v>0.1</v>
      </c>
      <c r="I509" s="1">
        <v>0.15</v>
      </c>
      <c r="J509" s="1">
        <v>6</v>
      </c>
      <c r="K509" s="1">
        <v>1</v>
      </c>
      <c r="L509" s="1">
        <v>0</v>
      </c>
      <c r="M509" s="1" t="s">
        <v>55</v>
      </c>
      <c r="N509" s="6">
        <f t="shared" si="22"/>
        <v>2</v>
      </c>
      <c r="O509" s="1">
        <v>979.85</v>
      </c>
      <c r="P509" s="1">
        <v>4</v>
      </c>
      <c r="Q509" s="1">
        <v>50</v>
      </c>
      <c r="R509" s="1">
        <v>399.85</v>
      </c>
      <c r="S509" s="1">
        <v>0.083</v>
      </c>
      <c r="T509" s="1">
        <v>346</v>
      </c>
      <c r="U509" s="1" t="s">
        <v>52</v>
      </c>
      <c r="V509" s="1" t="s">
        <v>52</v>
      </c>
      <c r="W509" s="1">
        <v>26</v>
      </c>
      <c r="X509" s="1" t="e">
        <f>IF(OR(T509="",W509=""),"",((T509-AVERAGE($T$2:$T$1139))/_xlfn.STDEV.S($T$2:$T$1139))-#REF!*((AVERAGE($W$2:$W$1139)-W509)/_xlfn.STDEV.S($W$2:$W$1139)))</f>
        <v>#REF!</v>
      </c>
      <c r="Y509" s="1">
        <f t="shared" si="23"/>
        <v>0.834074420809216</v>
      </c>
    </row>
    <row r="510" spans="1:25">
      <c r="A510" s="1">
        <v>583</v>
      </c>
      <c r="B510" s="1" t="s">
        <v>97</v>
      </c>
      <c r="C510" s="1" t="str">
        <f>_xlfn.XLOOKUP(A510,All!$A:$A,All!$C:$C,"")</f>
        <v>Cu-Al-Cr-Mg-Ni-Si</v>
      </c>
      <c r="D510" s="1">
        <v>2</v>
      </c>
      <c r="E510" s="1" t="s">
        <v>1344</v>
      </c>
      <c r="F510" s="1">
        <f t="shared" si="21"/>
        <v>92.27</v>
      </c>
      <c r="G510" s="1">
        <v>0.49</v>
      </c>
      <c r="H510" s="1">
        <v>0.11</v>
      </c>
      <c r="I510" s="1">
        <v>0.12</v>
      </c>
      <c r="J510" s="1">
        <v>5.98</v>
      </c>
      <c r="K510" s="1">
        <v>1.03</v>
      </c>
      <c r="L510" s="1">
        <v>0</v>
      </c>
      <c r="M510" s="1" t="s">
        <v>50</v>
      </c>
      <c r="N510" s="6">
        <f t="shared" si="22"/>
        <v>1</v>
      </c>
      <c r="O510" s="1">
        <v>969.85</v>
      </c>
      <c r="P510" s="1">
        <v>6</v>
      </c>
      <c r="Q510" s="1">
        <v>50</v>
      </c>
      <c r="R510" s="1">
        <v>449.85</v>
      </c>
      <c r="S510" s="1">
        <v>0.75</v>
      </c>
      <c r="T510" s="1">
        <v>348</v>
      </c>
      <c r="U510" s="1" t="s">
        <v>52</v>
      </c>
      <c r="V510" s="1" t="s">
        <v>52</v>
      </c>
      <c r="W510" s="1">
        <v>26</v>
      </c>
      <c r="X510" s="1" t="e">
        <f>IF(OR(T510="",W510=""),"",((T510-AVERAGE($T$2:$T$1139))/_xlfn.STDEV.S($T$2:$T$1139))-#REF!*((AVERAGE($W$2:$W$1139)-W510)/_xlfn.STDEV.S($W$2:$W$1139)))</f>
        <v>#REF!</v>
      </c>
      <c r="Y510" s="1">
        <f t="shared" si="23"/>
        <v>0.833194013031795</v>
      </c>
    </row>
    <row r="511" hidden="1" spans="1:25">
      <c r="A511" s="1">
        <v>874</v>
      </c>
      <c r="B511" s="1" t="s">
        <v>99</v>
      </c>
      <c r="C511" s="1" t="str">
        <f>_xlfn.XLOOKUP(A511,All!$A:$A,All!$C:$C,"")</f>
        <v>Cu-Al-Cr-Mg-Ni-Si</v>
      </c>
      <c r="D511" s="1">
        <v>2</v>
      </c>
      <c r="E511" s="1" t="s">
        <v>1344</v>
      </c>
      <c r="F511" s="1">
        <f t="shared" si="21"/>
        <v>92.25</v>
      </c>
      <c r="G511" s="1">
        <v>0.5</v>
      </c>
      <c r="H511" s="1">
        <v>0.1</v>
      </c>
      <c r="I511" s="1">
        <v>0.15</v>
      </c>
      <c r="J511" s="1">
        <v>6</v>
      </c>
      <c r="K511" s="1">
        <v>1</v>
      </c>
      <c r="L511" s="1">
        <v>0</v>
      </c>
      <c r="M511" s="1" t="s">
        <v>55</v>
      </c>
      <c r="N511" s="6">
        <f t="shared" si="22"/>
        <v>2</v>
      </c>
      <c r="O511" s="1">
        <v>979.85</v>
      </c>
      <c r="P511" s="1">
        <v>4</v>
      </c>
      <c r="Q511" s="1">
        <v>50</v>
      </c>
      <c r="R511" s="1">
        <v>399.85</v>
      </c>
      <c r="S511" s="1">
        <v>0.25</v>
      </c>
      <c r="T511" s="1">
        <v>348</v>
      </c>
      <c r="U511" s="1" t="s">
        <v>52</v>
      </c>
      <c r="V511" s="1" t="s">
        <v>52</v>
      </c>
      <c r="W511" s="1">
        <v>26</v>
      </c>
      <c r="X511" s="1" t="e">
        <f>IF(OR(T511="",W511=""),"",((T511-AVERAGE($T$2:$T$1139))/_xlfn.STDEV.S($T$2:$T$1139))-#REF!*((AVERAGE($W$2:$W$1139)-W511)/_xlfn.STDEV.S($W$2:$W$1139)))</f>
        <v>#REF!</v>
      </c>
      <c r="Y511" s="1">
        <f t="shared" si="23"/>
        <v>0.833194013031795</v>
      </c>
    </row>
    <row r="512" hidden="1" spans="1:25">
      <c r="A512" s="1">
        <v>888</v>
      </c>
      <c r="B512" s="1" t="s">
        <v>99</v>
      </c>
      <c r="C512" s="1" t="str">
        <f>_xlfn.XLOOKUP(A512,All!$A:$A,All!$C:$C,"")</f>
        <v>Cu-Al-Cr-Mg-Ni-Si</v>
      </c>
      <c r="D512" s="1">
        <v>2</v>
      </c>
      <c r="E512" s="1" t="s">
        <v>1344</v>
      </c>
      <c r="F512" s="1">
        <f t="shared" si="21"/>
        <v>92.25</v>
      </c>
      <c r="G512" s="1">
        <v>0.5</v>
      </c>
      <c r="H512" s="1">
        <v>0.1</v>
      </c>
      <c r="I512" s="1">
        <v>0.15</v>
      </c>
      <c r="J512" s="1">
        <v>6</v>
      </c>
      <c r="K512" s="1">
        <v>1</v>
      </c>
      <c r="L512" s="1">
        <v>0</v>
      </c>
      <c r="M512" s="1" t="s">
        <v>55</v>
      </c>
      <c r="N512" s="6">
        <f t="shared" si="22"/>
        <v>2</v>
      </c>
      <c r="O512" s="1">
        <v>979.85</v>
      </c>
      <c r="P512" s="1">
        <v>4</v>
      </c>
      <c r="Q512" s="1">
        <v>60</v>
      </c>
      <c r="R512" s="1">
        <v>449.85</v>
      </c>
      <c r="S512" s="1">
        <v>0.5</v>
      </c>
      <c r="T512" s="1">
        <v>359</v>
      </c>
      <c r="U512" s="1" t="s">
        <v>52</v>
      </c>
      <c r="V512" s="1" t="s">
        <v>52</v>
      </c>
      <c r="W512" s="1">
        <v>26</v>
      </c>
      <c r="X512" s="1" t="e">
        <f>IF(OR(T512="",W512=""),"",((T512-AVERAGE($T$2:$T$1139))/_xlfn.STDEV.S($T$2:$T$1139))-#REF!*((AVERAGE($W$2:$W$1139)-W512)/_xlfn.STDEV.S($W$2:$W$1139)))</f>
        <v>#REF!</v>
      </c>
      <c r="Y512" s="1">
        <f t="shared" si="23"/>
        <v>0.829146849424817</v>
      </c>
    </row>
    <row r="513" hidden="1" spans="1:25">
      <c r="A513" s="1">
        <v>859</v>
      </c>
      <c r="B513" s="1" t="s">
        <v>99</v>
      </c>
      <c r="C513" s="1" t="str">
        <f>_xlfn.XLOOKUP(A513,All!$A:$A,All!$C:$C,"")</f>
        <v>Cu-Al-Cr-Mg-Ni-Si</v>
      </c>
      <c r="D513" s="1">
        <v>2</v>
      </c>
      <c r="E513" s="1" t="s">
        <v>1344</v>
      </c>
      <c r="F513" s="1">
        <f t="shared" si="21"/>
        <v>92.25</v>
      </c>
      <c r="G513" s="1">
        <v>0.5</v>
      </c>
      <c r="H513" s="1">
        <v>0.1</v>
      </c>
      <c r="I513" s="1">
        <v>0.15</v>
      </c>
      <c r="J513" s="1">
        <v>6</v>
      </c>
      <c r="K513" s="1">
        <v>1</v>
      </c>
      <c r="L513" s="1">
        <v>0</v>
      </c>
      <c r="M513" s="1" t="s">
        <v>54</v>
      </c>
      <c r="N513" s="6">
        <f t="shared" si="22"/>
        <v>0</v>
      </c>
      <c r="O513" s="1">
        <v>979.85</v>
      </c>
      <c r="P513" s="1">
        <v>4</v>
      </c>
      <c r="Q513" s="1">
        <v>0</v>
      </c>
      <c r="R513" s="1">
        <v>399.85</v>
      </c>
      <c r="S513" s="1">
        <v>0.25</v>
      </c>
      <c r="T513" s="1">
        <v>222</v>
      </c>
      <c r="U513" s="1" t="s">
        <v>52</v>
      </c>
      <c r="V513" s="1" t="s">
        <v>52</v>
      </c>
      <c r="W513" s="1">
        <v>25</v>
      </c>
      <c r="X513" s="1" t="e">
        <f>IF(OR(T513="",W513=""),"",((T513-AVERAGE($T$2:$T$1139))/_xlfn.STDEV.S($T$2:$T$1139))-#REF!*((AVERAGE($W$2:$W$1139)-W513)/_xlfn.STDEV.S($W$2:$W$1139)))</f>
        <v>#REF!</v>
      </c>
      <c r="Y513" s="1">
        <f t="shared" si="23"/>
        <v>0.976976532023534</v>
      </c>
    </row>
    <row r="514" hidden="1" spans="1:25">
      <c r="A514" s="1">
        <v>629</v>
      </c>
      <c r="B514" s="1" t="s">
        <v>96</v>
      </c>
      <c r="C514" s="1" t="str">
        <f>_xlfn.XLOOKUP(A514,All!$A:$A,All!$C:$C,"")</f>
        <v>Cu-Al-Cr-Mg-Ni-Si</v>
      </c>
      <c r="D514" s="1">
        <v>2</v>
      </c>
      <c r="E514" s="1" t="s">
        <v>1344</v>
      </c>
      <c r="F514" s="1">
        <f t="shared" ref="F514:F577" si="24">100-SUM(G514:L514)</f>
        <v>92.25</v>
      </c>
      <c r="G514" s="1">
        <v>0.5</v>
      </c>
      <c r="H514" s="1">
        <v>0.1</v>
      </c>
      <c r="I514" s="1">
        <v>0.15</v>
      </c>
      <c r="J514" s="1">
        <v>6</v>
      </c>
      <c r="K514" s="1">
        <v>1</v>
      </c>
      <c r="L514" s="1">
        <v>0</v>
      </c>
      <c r="M514" s="1" t="s">
        <v>54</v>
      </c>
      <c r="N514" s="6">
        <f t="shared" ref="N514:N577" si="25">IF(M514="Solution ==&gt; Quenching ==&gt; Deformation ==&gt; Aging ==&gt; Secondary TMP ==&gt; Secondary Aging",2,IF(M514="Solution ==&gt; Quenching ==&gt; Deformation ==&gt; Aging",1,IF(M514="Solution ==&gt; Quenching ==&gt; Aging",0,"")))</f>
        <v>0</v>
      </c>
      <c r="O514" s="1">
        <v>969.85</v>
      </c>
      <c r="P514" s="1">
        <v>4</v>
      </c>
      <c r="Q514" s="1">
        <v>0</v>
      </c>
      <c r="R514" s="1">
        <v>399.85</v>
      </c>
      <c r="S514" s="1">
        <v>2</v>
      </c>
      <c r="T514" s="1">
        <v>288</v>
      </c>
      <c r="U514" s="1" t="s">
        <v>52</v>
      </c>
      <c r="V514" s="1" t="s">
        <v>52</v>
      </c>
      <c r="W514" s="1">
        <v>25</v>
      </c>
      <c r="X514" s="1" t="e">
        <f>IF(OR(T514="",W514=""),"",((T514-AVERAGE($T$2:$T$1139))/_xlfn.STDEV.S($T$2:$T$1139))-#REF!*((AVERAGE($W$2:$W$1139)-W514)/_xlfn.STDEV.S($W$2:$W$1139)))</f>
        <v>#REF!</v>
      </c>
      <c r="Y514" s="1">
        <f t="shared" ref="Y514:Y577" si="26">SQRT((1-(T514-MIN($T$2:$T$1139))/(MAX($T$2:$T$1139)-MIN($T$2:$T$1139)))^2+(1-(W514-MIN($W$2:$W$1139))/(MAX($W$2:$W$1139)-MIN($W$2:$W$1139)))^2)</f>
        <v>0.889817242212127</v>
      </c>
    </row>
    <row r="515" hidden="1" spans="1:25">
      <c r="A515" s="1">
        <v>837</v>
      </c>
      <c r="B515" s="1" t="s">
        <v>99</v>
      </c>
      <c r="C515" s="1" t="str">
        <f>_xlfn.XLOOKUP(A515,All!$A:$A,All!$C:$C,"")</f>
        <v>Cu-Al-Cr-Mg-Ni-Si</v>
      </c>
      <c r="D515" s="1">
        <v>2</v>
      </c>
      <c r="E515" s="1" t="s">
        <v>1344</v>
      </c>
      <c r="F515" s="1">
        <f t="shared" si="24"/>
        <v>92.25</v>
      </c>
      <c r="G515" s="1">
        <v>0.5</v>
      </c>
      <c r="H515" s="1">
        <v>0.1</v>
      </c>
      <c r="I515" s="1">
        <v>0.15</v>
      </c>
      <c r="J515" s="1">
        <v>6</v>
      </c>
      <c r="K515" s="1">
        <v>1</v>
      </c>
      <c r="L515" s="1">
        <v>0</v>
      </c>
      <c r="M515" s="1" t="s">
        <v>55</v>
      </c>
      <c r="N515" s="6">
        <f t="shared" si="25"/>
        <v>2</v>
      </c>
      <c r="O515" s="1">
        <v>979.85</v>
      </c>
      <c r="P515" s="1">
        <v>4</v>
      </c>
      <c r="Q515" s="1">
        <v>50</v>
      </c>
      <c r="R515" s="1">
        <v>499.85</v>
      </c>
      <c r="S515" s="1">
        <v>0.083</v>
      </c>
      <c r="T515" s="1">
        <v>320</v>
      </c>
      <c r="U515" s="1" t="s">
        <v>52</v>
      </c>
      <c r="V515" s="1" t="s">
        <v>52</v>
      </c>
      <c r="W515" s="1">
        <v>25</v>
      </c>
      <c r="X515" s="1" t="e">
        <f>IF(OR(T515="",W515=""),"",((T515-AVERAGE($T$2:$T$1139))/_xlfn.STDEV.S($T$2:$T$1139))-#REF!*((AVERAGE($W$2:$W$1139)-W515)/_xlfn.STDEV.S($W$2:$W$1139)))</f>
        <v>#REF!</v>
      </c>
      <c r="Y515" s="1">
        <f t="shared" si="26"/>
        <v>0.861622810252725</v>
      </c>
    </row>
    <row r="516" spans="1:25">
      <c r="A516" s="1">
        <v>654</v>
      </c>
      <c r="B516" s="1" t="s">
        <v>97</v>
      </c>
      <c r="C516" s="1" t="str">
        <f>_xlfn.XLOOKUP(A516,All!$A:$A,All!$C:$C,"")</f>
        <v>Cu-Al-Cr-Mg-Ni-Si</v>
      </c>
      <c r="D516" s="1">
        <v>2</v>
      </c>
      <c r="E516" s="1" t="s">
        <v>1344</v>
      </c>
      <c r="F516" s="1">
        <f t="shared" si="24"/>
        <v>92.27</v>
      </c>
      <c r="G516" s="1">
        <v>0.49</v>
      </c>
      <c r="H516" s="1">
        <v>0.11</v>
      </c>
      <c r="I516" s="1">
        <v>0.12</v>
      </c>
      <c r="J516" s="1">
        <v>5.98</v>
      </c>
      <c r="K516" s="1">
        <v>1.03</v>
      </c>
      <c r="L516" s="1">
        <v>0</v>
      </c>
      <c r="M516" s="1" t="s">
        <v>50</v>
      </c>
      <c r="N516" s="6">
        <f t="shared" si="25"/>
        <v>1</v>
      </c>
      <c r="O516" s="1">
        <v>969.85</v>
      </c>
      <c r="P516" s="1">
        <v>6</v>
      </c>
      <c r="Q516" s="1">
        <v>50</v>
      </c>
      <c r="R516" s="1">
        <v>399.85</v>
      </c>
      <c r="S516" s="1">
        <v>3</v>
      </c>
      <c r="T516" s="1">
        <v>335</v>
      </c>
      <c r="U516" s="1" t="s">
        <v>52</v>
      </c>
      <c r="V516" s="1" t="s">
        <v>52</v>
      </c>
      <c r="W516" s="1">
        <v>25</v>
      </c>
      <c r="X516" s="1" t="e">
        <f>IF(OR(T516="",W516=""),"",((T516-AVERAGE($T$2:$T$1139))/_xlfn.STDEV.S($T$2:$T$1139))-#REF!*((AVERAGE($W$2:$W$1139)-W516)/_xlfn.STDEV.S($W$2:$W$1139)))</f>
        <v>#REF!</v>
      </c>
      <c r="Y516" s="1">
        <f t="shared" si="26"/>
        <v>0.851986068586528</v>
      </c>
    </row>
    <row r="517" spans="1:25">
      <c r="A517" s="1">
        <v>668</v>
      </c>
      <c r="B517" s="1" t="s">
        <v>97</v>
      </c>
      <c r="C517" s="1" t="str">
        <f>_xlfn.XLOOKUP(A517,All!$A:$A,All!$C:$C,"")</f>
        <v>Cu-Al-Cr-Mg-Ni-Si</v>
      </c>
      <c r="D517" s="1">
        <v>2</v>
      </c>
      <c r="E517" s="1" t="s">
        <v>1344</v>
      </c>
      <c r="F517" s="1">
        <f t="shared" si="24"/>
        <v>92.27</v>
      </c>
      <c r="G517" s="1">
        <v>0.49</v>
      </c>
      <c r="H517" s="1">
        <v>0.11</v>
      </c>
      <c r="I517" s="1">
        <v>0.12</v>
      </c>
      <c r="J517" s="1">
        <v>5.98</v>
      </c>
      <c r="K517" s="1">
        <v>1.03</v>
      </c>
      <c r="L517" s="1">
        <v>0</v>
      </c>
      <c r="M517" s="1" t="s">
        <v>50</v>
      </c>
      <c r="N517" s="6">
        <f t="shared" si="25"/>
        <v>1</v>
      </c>
      <c r="O517" s="1">
        <v>969.85</v>
      </c>
      <c r="P517" s="1">
        <v>6</v>
      </c>
      <c r="Q517" s="1">
        <v>50</v>
      </c>
      <c r="R517" s="1">
        <v>399.85</v>
      </c>
      <c r="S517" s="1">
        <v>4</v>
      </c>
      <c r="T517" s="1">
        <v>335</v>
      </c>
      <c r="U517" s="1" t="s">
        <v>52</v>
      </c>
      <c r="V517" s="1" t="s">
        <v>52</v>
      </c>
      <c r="W517" s="1">
        <v>25</v>
      </c>
      <c r="X517" s="1" t="e">
        <f>IF(OR(T517="",W517=""),"",((T517-AVERAGE($T$2:$T$1139))/_xlfn.STDEV.S($T$2:$T$1139))-#REF!*((AVERAGE($W$2:$W$1139)-W517)/_xlfn.STDEV.S($W$2:$W$1139)))</f>
        <v>#REF!</v>
      </c>
      <c r="Y517" s="1">
        <f t="shared" si="26"/>
        <v>0.851986068586528</v>
      </c>
    </row>
    <row r="518" spans="1:25">
      <c r="A518" s="1">
        <v>569</v>
      </c>
      <c r="B518" s="1" t="s">
        <v>97</v>
      </c>
      <c r="C518" s="1" t="str">
        <f>_xlfn.XLOOKUP(A518,All!$A:$A,All!$C:$C,"")</f>
        <v>Cu-Al-Cr-Mg-Ni-Si</v>
      </c>
      <c r="D518" s="1">
        <v>2</v>
      </c>
      <c r="E518" s="1" t="s">
        <v>1344</v>
      </c>
      <c r="F518" s="1">
        <f t="shared" si="24"/>
        <v>92.27</v>
      </c>
      <c r="G518" s="1">
        <v>0.49</v>
      </c>
      <c r="H518" s="1">
        <v>0.11</v>
      </c>
      <c r="I518" s="1">
        <v>0.12</v>
      </c>
      <c r="J518" s="1">
        <v>5.98</v>
      </c>
      <c r="K518" s="1">
        <v>1.03</v>
      </c>
      <c r="L518" s="1">
        <v>0</v>
      </c>
      <c r="M518" s="1" t="s">
        <v>50</v>
      </c>
      <c r="N518" s="6">
        <f t="shared" si="25"/>
        <v>1</v>
      </c>
      <c r="O518" s="1">
        <v>969.85</v>
      </c>
      <c r="P518" s="1">
        <v>6</v>
      </c>
      <c r="Q518" s="1">
        <v>50</v>
      </c>
      <c r="R518" s="1">
        <v>449.85</v>
      </c>
      <c r="S518" s="1">
        <v>0.5</v>
      </c>
      <c r="T518" s="1">
        <v>336</v>
      </c>
      <c r="U518" s="1" t="s">
        <v>52</v>
      </c>
      <c r="V518" s="1" t="s">
        <v>52</v>
      </c>
      <c r="W518" s="1">
        <v>25</v>
      </c>
      <c r="X518" s="1" t="e">
        <f>IF(OR(T518="",W518=""),"",((T518-AVERAGE($T$2:$T$1139))/_xlfn.STDEV.S($T$2:$T$1139))-#REF!*((AVERAGE($W$2:$W$1139)-W518)/_xlfn.STDEV.S($W$2:$W$1139)))</f>
        <v>#REF!</v>
      </c>
      <c r="Y518" s="1">
        <f t="shared" si="26"/>
        <v>0.85142815632786</v>
      </c>
    </row>
    <row r="519" hidden="1" spans="1:25">
      <c r="A519" s="1">
        <v>1053</v>
      </c>
      <c r="B519" s="1" t="s">
        <v>99</v>
      </c>
      <c r="C519" s="1" t="str">
        <f>_xlfn.XLOOKUP(A519,All!$A:$A,All!$C:$C,"")</f>
        <v>Cu-Al-Cr-Mg-Ni-Si</v>
      </c>
      <c r="D519" s="1">
        <v>2</v>
      </c>
      <c r="E519" s="1" t="s">
        <v>1344</v>
      </c>
      <c r="F519" s="1">
        <f t="shared" si="24"/>
        <v>92.25</v>
      </c>
      <c r="G519" s="1">
        <v>0.5</v>
      </c>
      <c r="H519" s="1">
        <v>0.1</v>
      </c>
      <c r="I519" s="1">
        <v>0.15</v>
      </c>
      <c r="J519" s="1">
        <v>6</v>
      </c>
      <c r="K519" s="1">
        <v>1</v>
      </c>
      <c r="L519" s="1">
        <v>0</v>
      </c>
      <c r="M519" s="1" t="s">
        <v>55</v>
      </c>
      <c r="N519" s="6">
        <f t="shared" si="25"/>
        <v>2</v>
      </c>
      <c r="O519" s="1">
        <v>979.85</v>
      </c>
      <c r="P519" s="1">
        <v>4</v>
      </c>
      <c r="Q519" s="1">
        <v>80</v>
      </c>
      <c r="R519" s="1">
        <v>399.85</v>
      </c>
      <c r="S519" s="1">
        <v>3</v>
      </c>
      <c r="T519" s="1">
        <v>353</v>
      </c>
      <c r="U519" s="1" t="s">
        <v>52</v>
      </c>
      <c r="V519" s="1" t="s">
        <v>52</v>
      </c>
      <c r="W519" s="1">
        <v>25</v>
      </c>
      <c r="X519" s="1" t="e">
        <f>IF(OR(T519="",W519=""),"",((T519-AVERAGE($T$2:$T$1139))/_xlfn.STDEV.S($T$2:$T$1139))-#REF!*((AVERAGE($W$2:$W$1139)-W519)/_xlfn.STDEV.S($W$2:$W$1139)))</f>
        <v>#REF!</v>
      </c>
      <c r="Y519" s="1">
        <f t="shared" si="26"/>
        <v>0.843595373557105</v>
      </c>
    </row>
    <row r="520" hidden="1" spans="1:25">
      <c r="A520" s="1">
        <v>856</v>
      </c>
      <c r="B520" s="1" t="s">
        <v>99</v>
      </c>
      <c r="C520" s="1" t="str">
        <f>_xlfn.XLOOKUP(A520,All!$A:$A,All!$C:$C,"")</f>
        <v>Cu-Al-Cr-Mg-Ni-Si</v>
      </c>
      <c r="D520" s="1">
        <v>2</v>
      </c>
      <c r="E520" s="1" t="s">
        <v>1344</v>
      </c>
      <c r="F520" s="1">
        <f t="shared" si="24"/>
        <v>92.25</v>
      </c>
      <c r="G520" s="1">
        <v>0.5</v>
      </c>
      <c r="H520" s="1">
        <v>0.1</v>
      </c>
      <c r="I520" s="1">
        <v>0.15</v>
      </c>
      <c r="J520" s="1">
        <v>6</v>
      </c>
      <c r="K520" s="1">
        <v>1</v>
      </c>
      <c r="L520" s="1">
        <v>0</v>
      </c>
      <c r="M520" s="1" t="s">
        <v>55</v>
      </c>
      <c r="N520" s="6">
        <f t="shared" si="25"/>
        <v>2</v>
      </c>
      <c r="O520" s="1">
        <v>979.85</v>
      </c>
      <c r="P520" s="1">
        <v>4</v>
      </c>
      <c r="Q520" s="1">
        <v>80</v>
      </c>
      <c r="R520" s="1">
        <v>449.85</v>
      </c>
      <c r="S520" s="1">
        <v>0.17</v>
      </c>
      <c r="T520" s="1">
        <v>361</v>
      </c>
      <c r="U520" s="1" t="s">
        <v>52</v>
      </c>
      <c r="V520" s="1" t="s">
        <v>52</v>
      </c>
      <c r="W520" s="1">
        <v>25</v>
      </c>
      <c r="X520" s="1" t="e">
        <f>IF(OR(T520="",W520=""),"",((T520-AVERAGE($T$2:$T$1139))/_xlfn.STDEV.S($T$2:$T$1139))-#REF!*((AVERAGE($W$2:$W$1139)-W520)/_xlfn.STDEV.S($W$2:$W$1139)))</f>
        <v>#REF!</v>
      </c>
      <c r="Y520" s="1">
        <f t="shared" si="26"/>
        <v>0.841003664585931</v>
      </c>
    </row>
    <row r="521" hidden="1" spans="1:25">
      <c r="A521" s="1">
        <v>851</v>
      </c>
      <c r="B521" s="1" t="s">
        <v>99</v>
      </c>
      <c r="C521" s="1" t="str">
        <f>_xlfn.XLOOKUP(A521,All!$A:$A,All!$C:$C,"")</f>
        <v>Cu-Al-Cr-Mg-Ni-Si</v>
      </c>
      <c r="D521" s="1">
        <v>2</v>
      </c>
      <c r="E521" s="1" t="s">
        <v>1344</v>
      </c>
      <c r="F521" s="1">
        <f t="shared" si="24"/>
        <v>92.25</v>
      </c>
      <c r="G521" s="1">
        <v>0.5</v>
      </c>
      <c r="H521" s="1">
        <v>0.1</v>
      </c>
      <c r="I521" s="1">
        <v>0.15</v>
      </c>
      <c r="J521" s="1">
        <v>6</v>
      </c>
      <c r="K521" s="1">
        <v>1</v>
      </c>
      <c r="L521" s="1">
        <v>0</v>
      </c>
      <c r="M521" s="1" t="s">
        <v>55</v>
      </c>
      <c r="N521" s="6">
        <f t="shared" si="25"/>
        <v>2</v>
      </c>
      <c r="O521" s="1">
        <v>979.85</v>
      </c>
      <c r="P521" s="1">
        <v>4</v>
      </c>
      <c r="Q521" s="1">
        <v>60</v>
      </c>
      <c r="R521" s="1">
        <v>449.85</v>
      </c>
      <c r="S521" s="1">
        <v>0.17</v>
      </c>
      <c r="T521" s="1">
        <v>373</v>
      </c>
      <c r="U521" s="1" t="s">
        <v>52</v>
      </c>
      <c r="V521" s="1" t="s">
        <v>52</v>
      </c>
      <c r="W521" s="1">
        <v>25</v>
      </c>
      <c r="X521" s="1" t="e">
        <f>IF(OR(T521="",W521=""),"",((T521-AVERAGE($T$2:$T$1139))/_xlfn.STDEV.S($T$2:$T$1139))-#REF!*((AVERAGE($W$2:$W$1139)-W521)/_xlfn.STDEV.S($W$2:$W$1139)))</f>
        <v>#REF!</v>
      </c>
      <c r="Y521" s="1">
        <f t="shared" si="26"/>
        <v>0.838448835114117</v>
      </c>
    </row>
    <row r="522" hidden="1" spans="1:25">
      <c r="A522" s="1">
        <v>858</v>
      </c>
      <c r="B522" s="1" t="s">
        <v>99</v>
      </c>
      <c r="C522" s="1" t="str">
        <f>_xlfn.XLOOKUP(A522,All!$A:$A,All!$C:$C,"")</f>
        <v>Cu-Al-Cr-Mg-Ni-Si</v>
      </c>
      <c r="D522" s="1">
        <v>2</v>
      </c>
      <c r="E522" s="1" t="s">
        <v>1344</v>
      </c>
      <c r="F522" s="1">
        <f t="shared" si="24"/>
        <v>92.25</v>
      </c>
      <c r="G522" s="1">
        <v>0.5</v>
      </c>
      <c r="H522" s="1">
        <v>0.1</v>
      </c>
      <c r="I522" s="1">
        <v>0.15</v>
      </c>
      <c r="J522" s="1">
        <v>6</v>
      </c>
      <c r="K522" s="1">
        <v>1</v>
      </c>
      <c r="L522" s="1">
        <v>0</v>
      </c>
      <c r="M522" s="1" t="s">
        <v>55</v>
      </c>
      <c r="N522" s="6">
        <f t="shared" si="25"/>
        <v>2</v>
      </c>
      <c r="O522" s="1">
        <v>979.85</v>
      </c>
      <c r="P522" s="1">
        <v>4</v>
      </c>
      <c r="Q522" s="1">
        <v>55</v>
      </c>
      <c r="R522" s="1">
        <v>449.85</v>
      </c>
      <c r="S522" s="1">
        <v>0.2167</v>
      </c>
      <c r="T522" s="1">
        <v>381</v>
      </c>
      <c r="U522" s="1" t="s">
        <v>52</v>
      </c>
      <c r="V522" s="1" t="s">
        <v>1241</v>
      </c>
      <c r="W522" s="1">
        <v>25</v>
      </c>
      <c r="X522" s="1" t="e">
        <f>IF(OR(T522="",W522=""),"",((T522-AVERAGE($T$2:$T$1139))/_xlfn.STDEV.S($T$2:$T$1139))-#REF!*((AVERAGE($W$2:$W$1139)-W522)/_xlfn.STDEV.S($W$2:$W$1139)))</f>
        <v>#REF!</v>
      </c>
      <c r="Y522" s="1">
        <f t="shared" si="26"/>
        <v>0.837640427960517</v>
      </c>
    </row>
    <row r="523" spans="1:25">
      <c r="A523" s="1">
        <v>549</v>
      </c>
      <c r="B523" s="1" t="s">
        <v>97</v>
      </c>
      <c r="C523" s="1" t="str">
        <f>_xlfn.XLOOKUP(A523,All!$A:$A,All!$C:$C,"")</f>
        <v>Cu-Al-Cr-Mg-Ni-Si</v>
      </c>
      <c r="D523" s="1">
        <v>2</v>
      </c>
      <c r="E523" s="1" t="s">
        <v>1344</v>
      </c>
      <c r="F523" s="1">
        <f t="shared" si="24"/>
        <v>92.27</v>
      </c>
      <c r="G523" s="1">
        <v>0.49</v>
      </c>
      <c r="H523" s="1">
        <v>0.11</v>
      </c>
      <c r="I523" s="1">
        <v>0.12</v>
      </c>
      <c r="J523" s="1">
        <v>5.98</v>
      </c>
      <c r="K523" s="1">
        <v>1.03</v>
      </c>
      <c r="L523" s="1">
        <v>0</v>
      </c>
      <c r="M523" s="1" t="s">
        <v>50</v>
      </c>
      <c r="N523" s="6">
        <f t="shared" si="25"/>
        <v>1</v>
      </c>
      <c r="O523" s="1">
        <v>969.85</v>
      </c>
      <c r="P523" s="1">
        <v>6</v>
      </c>
      <c r="Q523" s="1">
        <v>50</v>
      </c>
      <c r="R523" s="1">
        <v>749.85</v>
      </c>
      <c r="S523" s="1">
        <v>0.25</v>
      </c>
      <c r="T523" s="1">
        <v>262</v>
      </c>
      <c r="U523" s="1" t="s">
        <v>52</v>
      </c>
      <c r="V523" s="1" t="s">
        <v>52</v>
      </c>
      <c r="W523" s="1">
        <v>24</v>
      </c>
      <c r="X523" s="1" t="e">
        <f>IF(OR(T523="",W523=""),"",((T523-AVERAGE($T$2:$T$1139))/_xlfn.STDEV.S($T$2:$T$1139))-#REF!*((AVERAGE($W$2:$W$1139)-W523)/_xlfn.STDEV.S($W$2:$W$1139)))</f>
        <v>#REF!</v>
      </c>
      <c r="Y523" s="1">
        <f t="shared" si="26"/>
        <v>0.931224940654771</v>
      </c>
    </row>
    <row r="524" spans="1:25">
      <c r="A524" s="1">
        <v>636</v>
      </c>
      <c r="B524" s="1" t="s">
        <v>97</v>
      </c>
      <c r="C524" s="1" t="str">
        <f>_xlfn.XLOOKUP(A524,All!$A:$A,All!$C:$C,"")</f>
        <v>Cu-Al-Cr-Mg-Ni-Si</v>
      </c>
      <c r="D524" s="1">
        <v>2</v>
      </c>
      <c r="E524" s="1" t="s">
        <v>1344</v>
      </c>
      <c r="F524" s="1">
        <f t="shared" si="24"/>
        <v>92.27</v>
      </c>
      <c r="G524" s="1">
        <v>0.49</v>
      </c>
      <c r="H524" s="1">
        <v>0.11</v>
      </c>
      <c r="I524" s="1">
        <v>0.12</v>
      </c>
      <c r="J524" s="1">
        <v>5.98</v>
      </c>
      <c r="K524" s="1">
        <v>1.03</v>
      </c>
      <c r="L524" s="1">
        <v>0</v>
      </c>
      <c r="M524" s="1" t="s">
        <v>50</v>
      </c>
      <c r="N524" s="6">
        <f t="shared" si="25"/>
        <v>1</v>
      </c>
      <c r="O524" s="1">
        <v>969.85</v>
      </c>
      <c r="P524" s="1">
        <v>6</v>
      </c>
      <c r="Q524" s="1">
        <v>50</v>
      </c>
      <c r="R524" s="1">
        <v>399.85</v>
      </c>
      <c r="S524" s="1">
        <v>2</v>
      </c>
      <c r="T524" s="1">
        <v>329</v>
      </c>
      <c r="U524" s="1" t="s">
        <v>52</v>
      </c>
      <c r="V524" s="1" t="s">
        <v>52</v>
      </c>
      <c r="W524" s="1">
        <v>24</v>
      </c>
      <c r="X524" s="1" t="e">
        <f>IF(OR(T524="",W524=""),"",((T524-AVERAGE($T$2:$T$1139))/_xlfn.STDEV.S($T$2:$T$1139))-#REF!*((AVERAGE($W$2:$W$1139)-W524)/_xlfn.STDEV.S($W$2:$W$1139)))</f>
        <v>#REF!</v>
      </c>
      <c r="Y524" s="1">
        <f t="shared" si="26"/>
        <v>0.867796832525943</v>
      </c>
    </row>
    <row r="525" spans="1:25">
      <c r="A525" s="1">
        <v>541</v>
      </c>
      <c r="B525" s="1" t="s">
        <v>96</v>
      </c>
      <c r="C525" s="1" t="str">
        <f>_xlfn.XLOOKUP(A525,All!$A:$A,All!$C:$C,"")</f>
        <v>Cu-Al-Cr-Mg-Ni-Si</v>
      </c>
      <c r="D525" s="1">
        <v>2</v>
      </c>
      <c r="E525" s="1" t="s">
        <v>1344</v>
      </c>
      <c r="F525" s="1">
        <f t="shared" si="24"/>
        <v>92.25</v>
      </c>
      <c r="G525" s="1">
        <v>0.5</v>
      </c>
      <c r="H525" s="1">
        <v>0.1</v>
      </c>
      <c r="I525" s="1">
        <v>0.15</v>
      </c>
      <c r="J525" s="1">
        <v>6</v>
      </c>
      <c r="K525" s="1">
        <v>1</v>
      </c>
      <c r="L525" s="1">
        <v>0</v>
      </c>
      <c r="M525" s="1" t="s">
        <v>50</v>
      </c>
      <c r="N525" s="6">
        <f t="shared" si="25"/>
        <v>1</v>
      </c>
      <c r="O525" s="1">
        <v>969.85</v>
      </c>
      <c r="P525" s="1">
        <v>4</v>
      </c>
      <c r="Q525" s="1">
        <v>80</v>
      </c>
      <c r="R525" s="1">
        <v>449.85</v>
      </c>
      <c r="S525" s="1">
        <v>0.167</v>
      </c>
      <c r="T525" s="1">
        <v>330</v>
      </c>
      <c r="U525" s="1" t="s">
        <v>52</v>
      </c>
      <c r="V525" s="1" t="s">
        <v>52</v>
      </c>
      <c r="W525" s="1">
        <v>24</v>
      </c>
      <c r="X525" s="1" t="e">
        <f>IF(OR(T525="",W525=""),"",((T525-AVERAGE($T$2:$T$1139))/_xlfn.STDEV.S($T$2:$T$1139))-#REF!*((AVERAGE($W$2:$W$1139)-W525)/_xlfn.STDEV.S($W$2:$W$1139)))</f>
        <v>#REF!</v>
      </c>
      <c r="Y525" s="1">
        <f t="shared" si="26"/>
        <v>0.867183990464843</v>
      </c>
    </row>
    <row r="526" spans="1:25">
      <c r="A526" s="1">
        <v>566</v>
      </c>
      <c r="B526" s="1" t="s">
        <v>98</v>
      </c>
      <c r="C526" s="1" t="str">
        <f>_xlfn.XLOOKUP(A526,All!$A:$A,All!$C:$C,"")</f>
        <v>Cu-Al-Cr-Mg-Ni-Si</v>
      </c>
      <c r="D526" s="1">
        <v>2</v>
      </c>
      <c r="E526" s="1" t="s">
        <v>1344</v>
      </c>
      <c r="F526" s="1">
        <f t="shared" si="24"/>
        <v>92.25</v>
      </c>
      <c r="G526" s="1">
        <v>0.5</v>
      </c>
      <c r="H526" s="1">
        <v>0.1</v>
      </c>
      <c r="I526" s="1">
        <v>0.15</v>
      </c>
      <c r="J526" s="1">
        <v>6</v>
      </c>
      <c r="K526" s="1">
        <v>1</v>
      </c>
      <c r="L526" s="1">
        <v>0</v>
      </c>
      <c r="M526" s="1" t="s">
        <v>50</v>
      </c>
      <c r="N526" s="6">
        <f t="shared" si="25"/>
        <v>1</v>
      </c>
      <c r="O526" s="1">
        <v>969.85</v>
      </c>
      <c r="P526" s="1">
        <v>6</v>
      </c>
      <c r="Q526" s="1">
        <v>50</v>
      </c>
      <c r="R526" s="1">
        <v>449.85</v>
      </c>
      <c r="S526" s="1">
        <v>0.5</v>
      </c>
      <c r="T526" s="1">
        <v>344</v>
      </c>
      <c r="U526" s="1" t="s">
        <v>52</v>
      </c>
      <c r="V526" s="1" t="s">
        <v>52</v>
      </c>
      <c r="W526" s="1">
        <v>24</v>
      </c>
      <c r="X526" s="1" t="e">
        <f>IF(OR(T526="",W526=""),"",((T526-AVERAGE($T$2:$T$1139))/_xlfn.STDEV.S($T$2:$T$1139))-#REF!*((AVERAGE($W$2:$W$1139)-W526)/_xlfn.STDEV.S($W$2:$W$1139)))</f>
        <v>#REF!</v>
      </c>
      <c r="Y526" s="1">
        <f t="shared" si="26"/>
        <v>0.859708259377373</v>
      </c>
    </row>
    <row r="527" hidden="1" spans="1:25">
      <c r="A527" s="1">
        <v>1016</v>
      </c>
      <c r="B527" s="1" t="s">
        <v>99</v>
      </c>
      <c r="C527" s="1" t="str">
        <f>_xlfn.XLOOKUP(A527,All!$A:$A,All!$C:$C,"")</f>
        <v>Cu-Al-Cr-Mg-Ni-Si</v>
      </c>
      <c r="D527" s="1">
        <v>2</v>
      </c>
      <c r="E527" s="1" t="s">
        <v>1344</v>
      </c>
      <c r="F527" s="1">
        <f t="shared" si="24"/>
        <v>92.25</v>
      </c>
      <c r="G527" s="1">
        <v>0.5</v>
      </c>
      <c r="H527" s="1">
        <v>0.1</v>
      </c>
      <c r="I527" s="1">
        <v>0.15</v>
      </c>
      <c r="J527" s="1">
        <v>6</v>
      </c>
      <c r="K527" s="1">
        <v>1</v>
      </c>
      <c r="L527" s="1">
        <v>0</v>
      </c>
      <c r="M527" s="1" t="s">
        <v>55</v>
      </c>
      <c r="N527" s="6">
        <f t="shared" si="25"/>
        <v>2</v>
      </c>
      <c r="O527" s="1">
        <v>979.85</v>
      </c>
      <c r="P527" s="1">
        <v>4</v>
      </c>
      <c r="Q527" s="1">
        <v>60</v>
      </c>
      <c r="R527" s="1">
        <v>399.85</v>
      </c>
      <c r="S527" s="1">
        <v>2</v>
      </c>
      <c r="T527" s="1">
        <v>353</v>
      </c>
      <c r="U527" s="1" t="s">
        <v>52</v>
      </c>
      <c r="V527" s="1" t="s">
        <v>52</v>
      </c>
      <c r="W527" s="1">
        <v>24</v>
      </c>
      <c r="X527" s="1" t="e">
        <f>IF(OR(T527="",W527=""),"",((T527-AVERAGE($T$2:$T$1139))/_xlfn.STDEV.S($T$2:$T$1139))-#REF!*((AVERAGE($W$2:$W$1139)-W527)/_xlfn.STDEV.S($W$2:$W$1139)))</f>
        <v>#REF!</v>
      </c>
      <c r="Y527" s="1">
        <f t="shared" si="26"/>
        <v>0.856006369302794</v>
      </c>
    </row>
    <row r="528" hidden="1" spans="1:25">
      <c r="A528" s="1">
        <v>956</v>
      </c>
      <c r="B528" s="1" t="s">
        <v>99</v>
      </c>
      <c r="C528" s="1" t="str">
        <f>_xlfn.XLOOKUP(A528,All!$A:$A,All!$C:$C,"")</f>
        <v>Cu-Al-Cr-Mg-Ni-Si</v>
      </c>
      <c r="D528" s="1">
        <v>2</v>
      </c>
      <c r="E528" s="1" t="s">
        <v>1344</v>
      </c>
      <c r="F528" s="1">
        <f t="shared" si="24"/>
        <v>92.25</v>
      </c>
      <c r="G528" s="1">
        <v>0.5</v>
      </c>
      <c r="H528" s="1">
        <v>0.1</v>
      </c>
      <c r="I528" s="1">
        <v>0.15</v>
      </c>
      <c r="J528" s="1">
        <v>6</v>
      </c>
      <c r="K528" s="1">
        <v>1</v>
      </c>
      <c r="L528" s="1">
        <v>0</v>
      </c>
      <c r="M528" s="1" t="s">
        <v>55</v>
      </c>
      <c r="N528" s="6">
        <f t="shared" si="25"/>
        <v>2</v>
      </c>
      <c r="O528" s="1">
        <v>979.85</v>
      </c>
      <c r="P528" s="1">
        <v>4</v>
      </c>
      <c r="Q528" s="1">
        <v>80</v>
      </c>
      <c r="R528" s="1">
        <v>399.85</v>
      </c>
      <c r="S528" s="1">
        <v>1</v>
      </c>
      <c r="T528" s="1">
        <v>362</v>
      </c>
      <c r="U528" s="1" t="s">
        <v>52</v>
      </c>
      <c r="V528" s="1" t="s">
        <v>52</v>
      </c>
      <c r="W528" s="1">
        <v>24</v>
      </c>
      <c r="X528" s="1" t="e">
        <f>IF(OR(T528="",W528=""),"",((T528-AVERAGE($T$2:$T$1139))/_xlfn.STDEV.S($T$2:$T$1139))-#REF!*((AVERAGE($W$2:$W$1139)-W528)/_xlfn.STDEV.S($W$2:$W$1139)))</f>
        <v>#REF!</v>
      </c>
      <c r="Y528" s="1">
        <f t="shared" si="26"/>
        <v>0.853182190508781</v>
      </c>
    </row>
    <row r="529" hidden="1" spans="1:25">
      <c r="A529" s="1">
        <v>1022</v>
      </c>
      <c r="B529" s="1" t="s">
        <v>99</v>
      </c>
      <c r="C529" s="1" t="str">
        <f>_xlfn.XLOOKUP(A529,All!$A:$A,All!$C:$C,"")</f>
        <v>Cu-Al-Cr-Mg-Ni-Si</v>
      </c>
      <c r="D529" s="1">
        <v>2</v>
      </c>
      <c r="E529" s="1" t="s">
        <v>1344</v>
      </c>
      <c r="F529" s="1">
        <f t="shared" si="24"/>
        <v>92.25</v>
      </c>
      <c r="G529" s="1">
        <v>0.5</v>
      </c>
      <c r="H529" s="1">
        <v>0.1</v>
      </c>
      <c r="I529" s="1">
        <v>0.15</v>
      </c>
      <c r="J529" s="1">
        <v>6</v>
      </c>
      <c r="K529" s="1">
        <v>1</v>
      </c>
      <c r="L529" s="1">
        <v>0</v>
      </c>
      <c r="M529" s="1" t="s">
        <v>55</v>
      </c>
      <c r="N529" s="6">
        <f t="shared" si="25"/>
        <v>2</v>
      </c>
      <c r="O529" s="1">
        <v>979.85</v>
      </c>
      <c r="P529" s="1">
        <v>4</v>
      </c>
      <c r="Q529" s="1">
        <v>80</v>
      </c>
      <c r="R529" s="1">
        <v>399.85</v>
      </c>
      <c r="S529" s="1">
        <v>2</v>
      </c>
      <c r="T529" s="1">
        <v>362</v>
      </c>
      <c r="U529" s="1" t="s">
        <v>52</v>
      </c>
      <c r="V529" s="1" t="s">
        <v>52</v>
      </c>
      <c r="W529" s="1">
        <v>24</v>
      </c>
      <c r="X529" s="1" t="e">
        <f>IF(OR(T529="",W529=""),"",((T529-AVERAGE($T$2:$T$1139))/_xlfn.STDEV.S($T$2:$T$1139))-#REF!*((AVERAGE($W$2:$W$1139)-W529)/_xlfn.STDEV.S($W$2:$W$1139)))</f>
        <v>#REF!</v>
      </c>
      <c r="Y529" s="1">
        <f t="shared" si="26"/>
        <v>0.853182190508781</v>
      </c>
    </row>
    <row r="530" hidden="1" spans="1:25">
      <c r="A530" s="1">
        <v>820</v>
      </c>
      <c r="B530" s="1" t="s">
        <v>99</v>
      </c>
      <c r="C530" s="1" t="str">
        <f>_xlfn.XLOOKUP(A530,All!$A:$A,All!$C:$C,"")</f>
        <v>Cu-Al-Cr-Mg-Ni-Si</v>
      </c>
      <c r="D530" s="1">
        <v>2</v>
      </c>
      <c r="E530" s="1" t="s">
        <v>1344</v>
      </c>
      <c r="F530" s="1">
        <f t="shared" si="24"/>
        <v>92.25</v>
      </c>
      <c r="G530" s="1">
        <v>0.5</v>
      </c>
      <c r="H530" s="1">
        <v>0.1</v>
      </c>
      <c r="I530" s="1">
        <v>0.15</v>
      </c>
      <c r="J530" s="1">
        <v>6</v>
      </c>
      <c r="K530" s="1">
        <v>1</v>
      </c>
      <c r="L530" s="1">
        <v>0</v>
      </c>
      <c r="M530" s="1" t="s">
        <v>54</v>
      </c>
      <c r="N530" s="6">
        <f t="shared" si="25"/>
        <v>0</v>
      </c>
      <c r="O530" s="1">
        <v>979.85</v>
      </c>
      <c r="P530" s="1">
        <v>4</v>
      </c>
      <c r="Q530" s="1">
        <v>0</v>
      </c>
      <c r="R530" s="1">
        <v>399.85</v>
      </c>
      <c r="S530" s="1">
        <v>0.083</v>
      </c>
      <c r="T530" s="1">
        <v>208</v>
      </c>
      <c r="U530" s="1" t="s">
        <v>52</v>
      </c>
      <c r="V530" s="1" t="s">
        <v>52</v>
      </c>
      <c r="W530" s="1">
        <v>23</v>
      </c>
      <c r="X530" s="1" t="e">
        <f>IF(OR(T530="",W530=""),"",((T530-AVERAGE($T$2:$T$1139))/_xlfn.STDEV.S($T$2:$T$1139))-#REF!*((AVERAGE($W$2:$W$1139)-W530)/_xlfn.STDEV.S($W$2:$W$1139)))</f>
        <v>#REF!</v>
      </c>
      <c r="Y530" s="1">
        <f t="shared" si="26"/>
        <v>1.02080147380554</v>
      </c>
    </row>
    <row r="531" hidden="1" spans="1:25">
      <c r="A531" s="1">
        <v>562</v>
      </c>
      <c r="B531" s="1" t="s">
        <v>96</v>
      </c>
      <c r="C531" s="1" t="str">
        <f>_xlfn.XLOOKUP(A531,All!$A:$A,All!$C:$C,"")</f>
        <v>Cu-Al-Cr-Mg-Ni-Si</v>
      </c>
      <c r="D531" s="1">
        <v>2</v>
      </c>
      <c r="E531" s="1" t="s">
        <v>1344</v>
      </c>
      <c r="F531" s="1">
        <f t="shared" si="24"/>
        <v>92.25</v>
      </c>
      <c r="G531" s="1">
        <v>0.5</v>
      </c>
      <c r="H531" s="1">
        <v>0.1</v>
      </c>
      <c r="I531" s="1">
        <v>0.15</v>
      </c>
      <c r="J531" s="1">
        <v>6</v>
      </c>
      <c r="K531" s="1">
        <v>1</v>
      </c>
      <c r="L531" s="1">
        <v>0</v>
      </c>
      <c r="M531" s="1" t="s">
        <v>54</v>
      </c>
      <c r="N531" s="6">
        <f t="shared" si="25"/>
        <v>0</v>
      </c>
      <c r="O531" s="1">
        <v>969.85</v>
      </c>
      <c r="P531" s="1">
        <v>4</v>
      </c>
      <c r="Q531" s="1">
        <v>0</v>
      </c>
      <c r="R531" s="1">
        <v>449.85</v>
      </c>
      <c r="S531" s="1">
        <v>0.5</v>
      </c>
      <c r="T531" s="1">
        <v>285</v>
      </c>
      <c r="U531" s="1" t="s">
        <v>52</v>
      </c>
      <c r="V531" s="1" t="s">
        <v>52</v>
      </c>
      <c r="W531" s="1">
        <v>23</v>
      </c>
      <c r="X531" s="1" t="e">
        <f>IF(OR(T531="",W531=""),"",((T531-AVERAGE($T$2:$T$1139))/_xlfn.STDEV.S($T$2:$T$1139))-#REF!*((AVERAGE($W$2:$W$1139)-W531)/_xlfn.STDEV.S($W$2:$W$1139)))</f>
        <v>#REF!</v>
      </c>
      <c r="Y531" s="1">
        <f t="shared" si="26"/>
        <v>0.916456312894737</v>
      </c>
    </row>
    <row r="532" hidden="1" spans="1:25">
      <c r="A532" s="1">
        <v>594</v>
      </c>
      <c r="B532" s="1" t="s">
        <v>96</v>
      </c>
      <c r="C532" s="1" t="str">
        <f>_xlfn.XLOOKUP(A532,All!$A:$A,All!$C:$C,"")</f>
        <v>Cu-Al-Cr-Mg-Ni-Si</v>
      </c>
      <c r="D532" s="1">
        <v>2</v>
      </c>
      <c r="E532" s="1" t="s">
        <v>1344</v>
      </c>
      <c r="F532" s="1">
        <f t="shared" si="24"/>
        <v>92.25</v>
      </c>
      <c r="G532" s="1">
        <v>0.5</v>
      </c>
      <c r="H532" s="1">
        <v>0.1</v>
      </c>
      <c r="I532" s="1">
        <v>0.15</v>
      </c>
      <c r="J532" s="1">
        <v>6</v>
      </c>
      <c r="K532" s="1">
        <v>1</v>
      </c>
      <c r="L532" s="1">
        <v>0</v>
      </c>
      <c r="M532" s="1" t="s">
        <v>54</v>
      </c>
      <c r="N532" s="6">
        <f t="shared" si="25"/>
        <v>0</v>
      </c>
      <c r="O532" s="1">
        <v>969.85</v>
      </c>
      <c r="P532" s="1">
        <v>4</v>
      </c>
      <c r="Q532" s="1">
        <v>0</v>
      </c>
      <c r="R532" s="1">
        <v>399.85</v>
      </c>
      <c r="S532" s="1">
        <v>1</v>
      </c>
      <c r="T532" s="1">
        <v>285</v>
      </c>
      <c r="U532" s="1" t="s">
        <v>52</v>
      </c>
      <c r="V532" s="1" t="s">
        <v>52</v>
      </c>
      <c r="W532" s="1">
        <v>23</v>
      </c>
      <c r="X532" s="1" t="e">
        <f>IF(OR(T532="",W532=""),"",((T532-AVERAGE($T$2:$T$1139))/_xlfn.STDEV.S($T$2:$T$1139))-#REF!*((AVERAGE($W$2:$W$1139)-W532)/_xlfn.STDEV.S($W$2:$W$1139)))</f>
        <v>#REF!</v>
      </c>
      <c r="Y532" s="1">
        <f t="shared" si="26"/>
        <v>0.916456312894737</v>
      </c>
    </row>
    <row r="533" spans="1:25">
      <c r="A533" s="1">
        <v>601</v>
      </c>
      <c r="B533" s="1" t="s">
        <v>97</v>
      </c>
      <c r="C533" s="1" t="str">
        <f>_xlfn.XLOOKUP(A533,All!$A:$A,All!$C:$C,"")</f>
        <v>Cu-Al-Cr-Mg-Ni-Si</v>
      </c>
      <c r="D533" s="1">
        <v>2</v>
      </c>
      <c r="E533" s="1" t="s">
        <v>1344</v>
      </c>
      <c r="F533" s="1">
        <f t="shared" si="24"/>
        <v>92.27</v>
      </c>
      <c r="G533" s="1">
        <v>0.49</v>
      </c>
      <c r="H533" s="1">
        <v>0.11</v>
      </c>
      <c r="I533" s="1">
        <v>0.12</v>
      </c>
      <c r="J533" s="1">
        <v>5.98</v>
      </c>
      <c r="K533" s="1">
        <v>1.03</v>
      </c>
      <c r="L533" s="1">
        <v>0</v>
      </c>
      <c r="M533" s="1" t="s">
        <v>50</v>
      </c>
      <c r="N533" s="6">
        <f t="shared" si="25"/>
        <v>1</v>
      </c>
      <c r="O533" s="1">
        <v>969.85</v>
      </c>
      <c r="P533" s="1">
        <v>6</v>
      </c>
      <c r="Q533" s="1">
        <v>50</v>
      </c>
      <c r="R533" s="1">
        <v>399.85</v>
      </c>
      <c r="S533" s="1">
        <v>1</v>
      </c>
      <c r="T533" s="1">
        <v>321</v>
      </c>
      <c r="U533" s="1" t="s">
        <v>52</v>
      </c>
      <c r="V533" s="1" t="s">
        <v>52</v>
      </c>
      <c r="W533" s="1">
        <v>23</v>
      </c>
      <c r="X533" s="1" t="e">
        <f>IF(OR(T533="",W533=""),"",((T533-AVERAGE($T$2:$T$1139))/_xlfn.STDEV.S($T$2:$T$1139))-#REF!*((AVERAGE($W$2:$W$1139)-W533)/_xlfn.STDEV.S($W$2:$W$1139)))</f>
        <v>#REF!</v>
      </c>
      <c r="Y533" s="1">
        <f t="shared" si="26"/>
        <v>0.885246421967059</v>
      </c>
    </row>
    <row r="534" spans="1:25">
      <c r="A534" s="1">
        <v>616</v>
      </c>
      <c r="B534" s="1" t="s">
        <v>97</v>
      </c>
      <c r="C534" s="1" t="str">
        <f>_xlfn.XLOOKUP(A534,All!$A:$A,All!$C:$C,"")</f>
        <v>Cu-Al-Cr-Mg-Ni-Si</v>
      </c>
      <c r="D534" s="1">
        <v>2</v>
      </c>
      <c r="E534" s="1" t="s">
        <v>1344</v>
      </c>
      <c r="F534" s="1">
        <f t="shared" si="24"/>
        <v>92.27</v>
      </c>
      <c r="G534" s="1">
        <v>0.49</v>
      </c>
      <c r="H534" s="1">
        <v>0.11</v>
      </c>
      <c r="I534" s="1">
        <v>0.12</v>
      </c>
      <c r="J534" s="1">
        <v>5.98</v>
      </c>
      <c r="K534" s="1">
        <v>1.03</v>
      </c>
      <c r="L534" s="1">
        <v>0</v>
      </c>
      <c r="M534" s="1" t="s">
        <v>50</v>
      </c>
      <c r="N534" s="6">
        <f t="shared" si="25"/>
        <v>1</v>
      </c>
      <c r="O534" s="1">
        <v>969.85</v>
      </c>
      <c r="P534" s="1">
        <v>6</v>
      </c>
      <c r="Q534" s="1">
        <v>50</v>
      </c>
      <c r="R534" s="1">
        <v>399.85</v>
      </c>
      <c r="S534" s="1">
        <v>1.5</v>
      </c>
      <c r="T534" s="1">
        <v>329</v>
      </c>
      <c r="U534" s="1" t="s">
        <v>52</v>
      </c>
      <c r="V534" s="1" t="s">
        <v>52</v>
      </c>
      <c r="W534" s="1">
        <v>23</v>
      </c>
      <c r="X534" s="1" t="e">
        <f>IF(OR(T534="",W534=""),"",((T534-AVERAGE($T$2:$T$1139))/_xlfn.STDEV.S($T$2:$T$1139))-#REF!*((AVERAGE($W$2:$W$1139)-W534)/_xlfn.STDEV.S($W$2:$W$1139)))</f>
        <v>#REF!</v>
      </c>
      <c r="Y534" s="1">
        <f t="shared" si="26"/>
        <v>0.880044085567343</v>
      </c>
    </row>
    <row r="535" spans="1:25">
      <c r="A535" s="1">
        <v>543</v>
      </c>
      <c r="B535" s="1" t="s">
        <v>97</v>
      </c>
      <c r="C535" s="1" t="str">
        <f>_xlfn.XLOOKUP(A535,All!$A:$A,All!$C:$C,"")</f>
        <v>Cu-Al-Cr-Mg-Ni-Si</v>
      </c>
      <c r="D535" s="1">
        <v>2</v>
      </c>
      <c r="E535" s="1" t="s">
        <v>1344</v>
      </c>
      <c r="F535" s="1">
        <f t="shared" si="24"/>
        <v>92.27</v>
      </c>
      <c r="G535" s="1">
        <v>0.49</v>
      </c>
      <c r="H535" s="1">
        <v>0.11</v>
      </c>
      <c r="I535" s="1">
        <v>0.12</v>
      </c>
      <c r="J535" s="1">
        <v>5.98</v>
      </c>
      <c r="K535" s="1">
        <v>1.03</v>
      </c>
      <c r="L535" s="1">
        <v>0</v>
      </c>
      <c r="M535" s="1" t="s">
        <v>50</v>
      </c>
      <c r="N535" s="6">
        <f t="shared" si="25"/>
        <v>1</v>
      </c>
      <c r="O535" s="1">
        <v>969.85</v>
      </c>
      <c r="P535" s="1">
        <v>6</v>
      </c>
      <c r="Q535" s="1">
        <v>50</v>
      </c>
      <c r="R535" s="1">
        <v>449.85</v>
      </c>
      <c r="S535" s="1">
        <v>0.25</v>
      </c>
      <c r="T535" s="1">
        <v>331</v>
      </c>
      <c r="U535" s="1" t="s">
        <v>52</v>
      </c>
      <c r="V535" s="1" t="s">
        <v>52</v>
      </c>
      <c r="W535" s="1">
        <v>23</v>
      </c>
      <c r="X535" s="1" t="e">
        <f>IF(OR(T535="",W535=""),"",((T535-AVERAGE($T$2:$T$1139))/_xlfn.STDEV.S($T$2:$T$1139))-#REF!*((AVERAGE($W$2:$W$1139)-W535)/_xlfn.STDEV.S($W$2:$W$1139)))</f>
        <v>#REF!</v>
      </c>
      <c r="Y535" s="1">
        <f t="shared" si="26"/>
        <v>0.878845761791743</v>
      </c>
    </row>
    <row r="536" spans="1:25">
      <c r="A536" s="1">
        <v>564</v>
      </c>
      <c r="B536" s="1" t="s">
        <v>96</v>
      </c>
      <c r="C536" s="1" t="str">
        <f>_xlfn.XLOOKUP(A536,All!$A:$A,All!$C:$C,"")</f>
        <v>Cu-Al-Cr-Mg-Ni-Si</v>
      </c>
      <c r="D536" s="1">
        <v>2</v>
      </c>
      <c r="E536" s="1" t="s">
        <v>1344</v>
      </c>
      <c r="F536" s="1">
        <f t="shared" si="24"/>
        <v>92.25</v>
      </c>
      <c r="G536" s="1">
        <v>0.5</v>
      </c>
      <c r="H536" s="1">
        <v>0.1</v>
      </c>
      <c r="I536" s="1">
        <v>0.15</v>
      </c>
      <c r="J536" s="1">
        <v>6</v>
      </c>
      <c r="K536" s="1">
        <v>1</v>
      </c>
      <c r="L536" s="1">
        <v>0</v>
      </c>
      <c r="M536" s="1" t="s">
        <v>50</v>
      </c>
      <c r="N536" s="6">
        <f t="shared" si="25"/>
        <v>1</v>
      </c>
      <c r="O536" s="1">
        <v>969.85</v>
      </c>
      <c r="P536" s="1">
        <v>4</v>
      </c>
      <c r="Q536" s="1">
        <v>50</v>
      </c>
      <c r="R536" s="1">
        <v>449.85</v>
      </c>
      <c r="S536" s="1">
        <v>0.5</v>
      </c>
      <c r="T536" s="1">
        <v>332</v>
      </c>
      <c r="U536" s="1" t="s">
        <v>52</v>
      </c>
      <c r="V536" s="1" t="s">
        <v>52</v>
      </c>
      <c r="W536" s="1">
        <v>23</v>
      </c>
      <c r="X536" s="1" t="e">
        <f>IF(OR(T536="",W536=""),"",((T536-AVERAGE($T$2:$T$1139))/_xlfn.STDEV.S($T$2:$T$1139))-#REF!*((AVERAGE($W$2:$W$1139)-W536)/_xlfn.STDEV.S($W$2:$W$1139)))</f>
        <v>#REF!</v>
      </c>
      <c r="Y536" s="1">
        <f t="shared" si="26"/>
        <v>0.878262057500151</v>
      </c>
    </row>
    <row r="537" hidden="1" spans="1:25">
      <c r="A537" s="1">
        <v>892</v>
      </c>
      <c r="B537" s="1" t="s">
        <v>99</v>
      </c>
      <c r="C537" s="1" t="str">
        <f>_xlfn.XLOOKUP(A537,All!$A:$A,All!$C:$C,"")</f>
        <v>Cu-Al-Cr-Mg-Ni-Si</v>
      </c>
      <c r="D537" s="1">
        <v>2</v>
      </c>
      <c r="E537" s="1" t="s">
        <v>1344</v>
      </c>
      <c r="F537" s="1">
        <f t="shared" si="24"/>
        <v>92.25</v>
      </c>
      <c r="G537" s="1">
        <v>0.5</v>
      </c>
      <c r="H537" s="1">
        <v>0.1</v>
      </c>
      <c r="I537" s="1">
        <v>0.15</v>
      </c>
      <c r="J537" s="1">
        <v>6</v>
      </c>
      <c r="K537" s="1">
        <v>1</v>
      </c>
      <c r="L537" s="1">
        <v>0</v>
      </c>
      <c r="M537" s="1" t="s">
        <v>55</v>
      </c>
      <c r="N537" s="6">
        <f t="shared" si="25"/>
        <v>2</v>
      </c>
      <c r="O537" s="1">
        <v>979.85</v>
      </c>
      <c r="P537" s="1">
        <v>4</v>
      </c>
      <c r="Q537" s="1">
        <v>80</v>
      </c>
      <c r="R537" s="1">
        <v>399.85</v>
      </c>
      <c r="S537" s="1">
        <v>0.5</v>
      </c>
      <c r="T537" s="1">
        <v>359</v>
      </c>
      <c r="U537" s="1" t="s">
        <v>52</v>
      </c>
      <c r="V537" s="1" t="s">
        <v>52</v>
      </c>
      <c r="W537" s="1">
        <v>23</v>
      </c>
      <c r="X537" s="1" t="e">
        <f>IF(OR(T537="",W537=""),"",((T537-AVERAGE($T$2:$T$1139))/_xlfn.STDEV.S($T$2:$T$1139))-#REF!*((AVERAGE($W$2:$W$1139)-W537)/_xlfn.STDEV.S($W$2:$W$1139)))</f>
        <v>#REF!</v>
      </c>
      <c r="Y537" s="1">
        <f t="shared" si="26"/>
        <v>0.866467395757682</v>
      </c>
    </row>
    <row r="538" hidden="1" spans="1:25">
      <c r="A538" s="1">
        <v>950</v>
      </c>
      <c r="B538" s="1" t="s">
        <v>99</v>
      </c>
      <c r="C538" s="1" t="str">
        <f>_xlfn.XLOOKUP(A538,All!$A:$A,All!$C:$C,"")</f>
        <v>Cu-Al-Cr-Mg-Ni-Si</v>
      </c>
      <c r="D538" s="1">
        <v>2</v>
      </c>
      <c r="E538" s="1" t="s">
        <v>1344</v>
      </c>
      <c r="F538" s="1">
        <f t="shared" si="24"/>
        <v>92.25</v>
      </c>
      <c r="G538" s="1">
        <v>0.5</v>
      </c>
      <c r="H538" s="1">
        <v>0.1</v>
      </c>
      <c r="I538" s="1">
        <v>0.15</v>
      </c>
      <c r="J538" s="1">
        <v>6</v>
      </c>
      <c r="K538" s="1">
        <v>1</v>
      </c>
      <c r="L538" s="1">
        <v>0</v>
      </c>
      <c r="M538" s="1" t="s">
        <v>55</v>
      </c>
      <c r="N538" s="6">
        <f t="shared" si="25"/>
        <v>2</v>
      </c>
      <c r="O538" s="1">
        <v>979.85</v>
      </c>
      <c r="P538" s="1">
        <v>4</v>
      </c>
      <c r="Q538" s="1">
        <v>60</v>
      </c>
      <c r="R538" s="1">
        <v>399.85</v>
      </c>
      <c r="S538" s="1">
        <v>1</v>
      </c>
      <c r="T538" s="1">
        <v>360</v>
      </c>
      <c r="U538" s="1" t="s">
        <v>52</v>
      </c>
      <c r="V538" s="1" t="s">
        <v>52</v>
      </c>
      <c r="W538" s="1">
        <v>23</v>
      </c>
      <c r="X538" s="1" t="e">
        <f>IF(OR(T538="",W538=""),"",((T538-AVERAGE($T$2:$T$1139))/_xlfn.STDEV.S($T$2:$T$1139))-#REF!*((AVERAGE($W$2:$W$1139)-W538)/_xlfn.STDEV.S($W$2:$W$1139)))</f>
        <v>#REF!</v>
      </c>
      <c r="Y538" s="1">
        <f t="shared" si="26"/>
        <v>0.866179569383206</v>
      </c>
    </row>
    <row r="539" hidden="1" spans="1:25">
      <c r="A539" s="1">
        <v>887</v>
      </c>
      <c r="B539" s="1" t="s">
        <v>99</v>
      </c>
      <c r="C539" s="1" t="str">
        <f>_xlfn.XLOOKUP(A539,All!$A:$A,All!$C:$C,"")</f>
        <v>Cu-Al-Cr-Mg-Ni-Si</v>
      </c>
      <c r="D539" s="1">
        <v>2</v>
      </c>
      <c r="E539" s="1" t="s">
        <v>1344</v>
      </c>
      <c r="F539" s="1">
        <f t="shared" si="24"/>
        <v>92.25</v>
      </c>
      <c r="G539" s="1">
        <v>0.5</v>
      </c>
      <c r="H539" s="1">
        <v>0.1</v>
      </c>
      <c r="I539" s="1">
        <v>0.15</v>
      </c>
      <c r="J539" s="1">
        <v>6</v>
      </c>
      <c r="K539" s="1">
        <v>1</v>
      </c>
      <c r="L539" s="1">
        <v>0</v>
      </c>
      <c r="M539" s="1" t="s">
        <v>55</v>
      </c>
      <c r="N539" s="6">
        <f t="shared" si="25"/>
        <v>2</v>
      </c>
      <c r="O539" s="1">
        <v>979.85</v>
      </c>
      <c r="P539" s="1">
        <v>4</v>
      </c>
      <c r="Q539" s="1">
        <v>60</v>
      </c>
      <c r="R539" s="1">
        <v>399.85</v>
      </c>
      <c r="S539" s="1">
        <v>0.5</v>
      </c>
      <c r="T539" s="1">
        <v>382</v>
      </c>
      <c r="U539" s="1" t="s">
        <v>52</v>
      </c>
      <c r="V539" s="1" t="s">
        <v>52</v>
      </c>
      <c r="W539" s="1">
        <v>23</v>
      </c>
      <c r="X539" s="1" t="e">
        <f>IF(OR(T539="",W539=""),"",((T539-AVERAGE($T$2:$T$1139))/_xlfn.STDEV.S($T$2:$T$1139))-#REF!*((AVERAGE($W$2:$W$1139)-W539)/_xlfn.STDEV.S($W$2:$W$1139)))</f>
        <v>#REF!</v>
      </c>
      <c r="Y539" s="1">
        <f t="shared" si="26"/>
        <v>0.862587271755434</v>
      </c>
    </row>
    <row r="540" spans="1:25">
      <c r="A540" s="1">
        <v>568</v>
      </c>
      <c r="B540" s="1" t="s">
        <v>97</v>
      </c>
      <c r="C540" s="1" t="str">
        <f>_xlfn.XLOOKUP(A540,All!$A:$A,All!$C:$C,"")</f>
        <v>Cu-Al-Cr-Mg-Ni-Si</v>
      </c>
      <c r="D540" s="1">
        <v>2</v>
      </c>
      <c r="E540" s="1" t="s">
        <v>1344</v>
      </c>
      <c r="F540" s="1">
        <f t="shared" si="24"/>
        <v>92.27</v>
      </c>
      <c r="G540" s="1">
        <v>0.49</v>
      </c>
      <c r="H540" s="1">
        <v>0.11</v>
      </c>
      <c r="I540" s="1">
        <v>0.12</v>
      </c>
      <c r="J540" s="1">
        <v>5.98</v>
      </c>
      <c r="K540" s="1">
        <v>1.03</v>
      </c>
      <c r="L540" s="1">
        <v>0</v>
      </c>
      <c r="M540" s="1" t="s">
        <v>50</v>
      </c>
      <c r="N540" s="6">
        <f t="shared" si="25"/>
        <v>1</v>
      </c>
      <c r="O540" s="1">
        <v>969.85</v>
      </c>
      <c r="P540" s="1">
        <v>6</v>
      </c>
      <c r="Q540" s="1">
        <v>50</v>
      </c>
      <c r="R540" s="1">
        <v>399.85</v>
      </c>
      <c r="S540" s="1">
        <v>0.5</v>
      </c>
      <c r="T540" s="1">
        <v>326</v>
      </c>
      <c r="U540" s="1" t="s">
        <v>52</v>
      </c>
      <c r="V540" s="1" t="s">
        <v>52</v>
      </c>
      <c r="W540" s="1">
        <v>22</v>
      </c>
      <c r="X540" s="1" t="e">
        <f>IF(OR(T540="",W540=""),"",((T540-AVERAGE($T$2:$T$1139))/_xlfn.STDEV.S($T$2:$T$1139))-#REF!*((AVERAGE($W$2:$W$1139)-W540)/_xlfn.STDEV.S($W$2:$W$1139)))</f>
        <v>#REF!</v>
      </c>
      <c r="Y540" s="1">
        <f t="shared" si="26"/>
        <v>0.894147115277187</v>
      </c>
    </row>
    <row r="541" spans="1:25">
      <c r="A541" s="1">
        <v>582</v>
      </c>
      <c r="B541" s="1" t="s">
        <v>97</v>
      </c>
      <c r="C541" s="1" t="str">
        <f>_xlfn.XLOOKUP(A541,All!$A:$A,All!$C:$C,"")</f>
        <v>Cu-Al-Cr-Mg-Ni-Si</v>
      </c>
      <c r="D541" s="1">
        <v>2</v>
      </c>
      <c r="E541" s="1" t="s">
        <v>1344</v>
      </c>
      <c r="F541" s="1">
        <f t="shared" si="24"/>
        <v>92.27</v>
      </c>
      <c r="G541" s="1">
        <v>0.49</v>
      </c>
      <c r="H541" s="1">
        <v>0.11</v>
      </c>
      <c r="I541" s="1">
        <v>0.12</v>
      </c>
      <c r="J541" s="1">
        <v>5.98</v>
      </c>
      <c r="K541" s="1">
        <v>1.03</v>
      </c>
      <c r="L541" s="1">
        <v>0</v>
      </c>
      <c r="M541" s="1" t="s">
        <v>50</v>
      </c>
      <c r="N541" s="6">
        <f t="shared" si="25"/>
        <v>1</v>
      </c>
      <c r="O541" s="1">
        <v>969.85</v>
      </c>
      <c r="P541" s="1">
        <v>6</v>
      </c>
      <c r="Q541" s="1">
        <v>50</v>
      </c>
      <c r="R541" s="1">
        <v>399.85</v>
      </c>
      <c r="S541" s="1">
        <v>0.75</v>
      </c>
      <c r="T541" s="1">
        <v>329</v>
      </c>
      <c r="U541" s="1" t="s">
        <v>52</v>
      </c>
      <c r="V541" s="1" t="s">
        <v>52</v>
      </c>
      <c r="W541" s="1">
        <v>22</v>
      </c>
      <c r="X541" s="1" t="e">
        <f>IF(OR(T541="",W541=""),"",((T541-AVERAGE($T$2:$T$1139))/_xlfn.STDEV.S($T$2:$T$1139))-#REF!*((AVERAGE($W$2:$W$1139)-W541)/_xlfn.STDEV.S($W$2:$W$1139)))</f>
        <v>#REF!</v>
      </c>
      <c r="Y541" s="1">
        <f t="shared" si="26"/>
        <v>0.892298348391422</v>
      </c>
    </row>
    <row r="542" hidden="1" spans="1:25">
      <c r="A542" s="1">
        <v>855</v>
      </c>
      <c r="B542" s="1" t="s">
        <v>99</v>
      </c>
      <c r="C542" s="1" t="str">
        <f>_xlfn.XLOOKUP(A542,All!$A:$A,All!$C:$C,"")</f>
        <v>Cu-Al-Cr-Mg-Ni-Si</v>
      </c>
      <c r="D542" s="1">
        <v>2</v>
      </c>
      <c r="E542" s="1" t="s">
        <v>1344</v>
      </c>
      <c r="F542" s="1">
        <f t="shared" si="24"/>
        <v>92.25</v>
      </c>
      <c r="G542" s="1">
        <v>0.5</v>
      </c>
      <c r="H542" s="1">
        <v>0.1</v>
      </c>
      <c r="I542" s="1">
        <v>0.15</v>
      </c>
      <c r="J542" s="1">
        <v>6</v>
      </c>
      <c r="K542" s="1">
        <v>1</v>
      </c>
      <c r="L542" s="1">
        <v>0</v>
      </c>
      <c r="M542" s="1" t="s">
        <v>55</v>
      </c>
      <c r="N542" s="6">
        <f t="shared" si="25"/>
        <v>2</v>
      </c>
      <c r="O542" s="1">
        <v>979.85</v>
      </c>
      <c r="P542" s="1">
        <v>4</v>
      </c>
      <c r="Q542" s="1">
        <v>80</v>
      </c>
      <c r="R542" s="1">
        <v>399.85</v>
      </c>
      <c r="S542" s="1">
        <v>0.17</v>
      </c>
      <c r="T542" s="1">
        <v>357</v>
      </c>
      <c r="U542" s="1" t="s">
        <v>52</v>
      </c>
      <c r="V542" s="1" t="s">
        <v>52</v>
      </c>
      <c r="W542" s="1">
        <v>21</v>
      </c>
      <c r="X542" s="1" t="e">
        <f>IF(OR(T542="",W542=""),"",((T542-AVERAGE($T$2:$T$1139))/_xlfn.STDEV.S($T$2:$T$1139))-#REF!*((AVERAGE($W$2:$W$1139)-W542)/_xlfn.STDEV.S($W$2:$W$1139)))</f>
        <v>#REF!</v>
      </c>
      <c r="Y542" s="1">
        <f t="shared" si="26"/>
        <v>0.891947087933177</v>
      </c>
    </row>
    <row r="543" hidden="1" spans="1:25">
      <c r="A543" s="1">
        <v>850</v>
      </c>
      <c r="B543" s="1" t="s">
        <v>99</v>
      </c>
      <c r="C543" s="1" t="str">
        <f>_xlfn.XLOOKUP(A543,All!$A:$A,All!$C:$C,"")</f>
        <v>Cu-Al-Cr-Mg-Ni-Si</v>
      </c>
      <c r="D543" s="1">
        <v>2</v>
      </c>
      <c r="E543" s="1" t="s">
        <v>1344</v>
      </c>
      <c r="F543" s="1">
        <f t="shared" si="24"/>
        <v>92.25</v>
      </c>
      <c r="G543" s="1">
        <v>0.5</v>
      </c>
      <c r="H543" s="1">
        <v>0.1</v>
      </c>
      <c r="I543" s="1">
        <v>0.15</v>
      </c>
      <c r="J543" s="1">
        <v>6</v>
      </c>
      <c r="K543" s="1">
        <v>1</v>
      </c>
      <c r="L543" s="1">
        <v>0</v>
      </c>
      <c r="M543" s="1" t="s">
        <v>55</v>
      </c>
      <c r="N543" s="6">
        <f t="shared" si="25"/>
        <v>2</v>
      </c>
      <c r="O543" s="1">
        <v>979.85</v>
      </c>
      <c r="P543" s="1">
        <v>4</v>
      </c>
      <c r="Q543" s="1">
        <v>60</v>
      </c>
      <c r="R543" s="1">
        <v>399.85</v>
      </c>
      <c r="S543" s="1">
        <v>0.17</v>
      </c>
      <c r="T543" s="1">
        <v>371</v>
      </c>
      <c r="U543" s="1" t="s">
        <v>52</v>
      </c>
      <c r="V543" s="1" t="s">
        <v>52</v>
      </c>
      <c r="W543" s="1">
        <v>21</v>
      </c>
      <c r="X543" s="1" t="e">
        <f>IF(OR(T543="",W543=""),"",((T543-AVERAGE($T$2:$T$1139))/_xlfn.STDEV.S($T$2:$T$1139))-#REF!*((AVERAGE($W$2:$W$1139)-W543)/_xlfn.STDEV.S($W$2:$W$1139)))</f>
        <v>#REF!</v>
      </c>
      <c r="Y543" s="1">
        <f t="shared" si="26"/>
        <v>0.888691948306559</v>
      </c>
    </row>
    <row r="544" hidden="1" spans="1:25">
      <c r="A544" s="1">
        <v>539</v>
      </c>
      <c r="B544" s="1" t="s">
        <v>96</v>
      </c>
      <c r="C544" s="1" t="str">
        <f>_xlfn.XLOOKUP(A544,All!$A:$A,All!$C:$C,"")</f>
        <v>Cu-Al-Cr-Mg-Ni-Si</v>
      </c>
      <c r="D544" s="1">
        <v>2</v>
      </c>
      <c r="E544" s="1" t="s">
        <v>1344</v>
      </c>
      <c r="F544" s="1">
        <f t="shared" si="24"/>
        <v>92.25</v>
      </c>
      <c r="G544" s="1">
        <v>0.5</v>
      </c>
      <c r="H544" s="1">
        <v>0.1</v>
      </c>
      <c r="I544" s="1">
        <v>0.15</v>
      </c>
      <c r="J544" s="1">
        <v>6</v>
      </c>
      <c r="K544" s="1">
        <v>1</v>
      </c>
      <c r="L544" s="1">
        <v>0</v>
      </c>
      <c r="M544" s="1" t="s">
        <v>54</v>
      </c>
      <c r="N544" s="6">
        <f t="shared" si="25"/>
        <v>0</v>
      </c>
      <c r="O544" s="1">
        <v>969.85</v>
      </c>
      <c r="P544" s="1">
        <v>4</v>
      </c>
      <c r="Q544" s="1">
        <v>0</v>
      </c>
      <c r="R544" s="1">
        <v>499.85</v>
      </c>
      <c r="S544" s="1">
        <v>0.167</v>
      </c>
      <c r="T544" s="1">
        <v>268</v>
      </c>
      <c r="U544" s="1" t="s">
        <v>52</v>
      </c>
      <c r="V544" s="1" t="s">
        <v>52</v>
      </c>
      <c r="W544" s="1">
        <v>20</v>
      </c>
      <c r="X544" s="1" t="e">
        <f>IF(OR(T544="",W544=""),"",((T544-AVERAGE($T$2:$T$1139))/_xlfn.STDEV.S($T$2:$T$1139))-#REF!*((AVERAGE($W$2:$W$1139)-W544)/_xlfn.STDEV.S($W$2:$W$1139)))</f>
        <v>#REF!</v>
      </c>
      <c r="Y544" s="1">
        <f t="shared" si="26"/>
        <v>0.970060488345038</v>
      </c>
    </row>
    <row r="545" hidden="1" spans="1:25">
      <c r="A545" s="1">
        <v>561</v>
      </c>
      <c r="B545" s="1" t="s">
        <v>96</v>
      </c>
      <c r="C545" s="1" t="str">
        <f>_xlfn.XLOOKUP(A545,All!$A:$A,All!$C:$C,"")</f>
        <v>Cu-Al-Cr-Mg-Ni-Si</v>
      </c>
      <c r="D545" s="1">
        <v>2</v>
      </c>
      <c r="E545" s="1" t="s">
        <v>1344</v>
      </c>
      <c r="F545" s="1">
        <f t="shared" si="24"/>
        <v>92.25</v>
      </c>
      <c r="G545" s="1">
        <v>0.5</v>
      </c>
      <c r="H545" s="1">
        <v>0.1</v>
      </c>
      <c r="I545" s="1">
        <v>0.15</v>
      </c>
      <c r="J545" s="1">
        <v>6</v>
      </c>
      <c r="K545" s="1">
        <v>1</v>
      </c>
      <c r="L545" s="1">
        <v>0</v>
      </c>
      <c r="M545" s="1" t="s">
        <v>54</v>
      </c>
      <c r="N545" s="6">
        <f t="shared" si="25"/>
        <v>0</v>
      </c>
      <c r="O545" s="1">
        <v>969.85</v>
      </c>
      <c r="P545" s="1">
        <v>4</v>
      </c>
      <c r="Q545" s="1">
        <v>0</v>
      </c>
      <c r="R545" s="1">
        <v>399.85</v>
      </c>
      <c r="S545" s="1">
        <v>0.5</v>
      </c>
      <c r="T545" s="1">
        <v>281</v>
      </c>
      <c r="U545" s="1" t="s">
        <v>52</v>
      </c>
      <c r="V545" s="1" t="s">
        <v>52</v>
      </c>
      <c r="W545" s="1">
        <v>20</v>
      </c>
      <c r="X545" s="1" t="e">
        <f>IF(OR(T545="",W545=""),"",((T545-AVERAGE($T$2:$T$1139))/_xlfn.STDEV.S($T$2:$T$1139))-#REF!*((AVERAGE($W$2:$W$1139)-W545)/_xlfn.STDEV.S($W$2:$W$1139)))</f>
        <v>#REF!</v>
      </c>
      <c r="Y545" s="1">
        <f t="shared" si="26"/>
        <v>0.955897128492629</v>
      </c>
    </row>
    <row r="546" spans="1:25">
      <c r="A546" s="1">
        <v>540</v>
      </c>
      <c r="B546" s="1" t="s">
        <v>96</v>
      </c>
      <c r="C546" s="1" t="str">
        <f>_xlfn.XLOOKUP(A546,All!$A:$A,All!$C:$C,"")</f>
        <v>Cu-Al-Cr-Mg-Ni-Si</v>
      </c>
      <c r="D546" s="1">
        <v>2</v>
      </c>
      <c r="E546" s="1" t="s">
        <v>1344</v>
      </c>
      <c r="F546" s="1">
        <f t="shared" si="24"/>
        <v>92.25</v>
      </c>
      <c r="G546" s="1">
        <v>0.5</v>
      </c>
      <c r="H546" s="1">
        <v>0.1</v>
      </c>
      <c r="I546" s="1">
        <v>0.15</v>
      </c>
      <c r="J546" s="1">
        <v>6</v>
      </c>
      <c r="K546" s="1">
        <v>1</v>
      </c>
      <c r="L546" s="1">
        <v>0</v>
      </c>
      <c r="M546" s="1" t="s">
        <v>50</v>
      </c>
      <c r="N546" s="6">
        <f t="shared" si="25"/>
        <v>1</v>
      </c>
      <c r="O546" s="1">
        <v>969.85</v>
      </c>
      <c r="P546" s="1">
        <v>4</v>
      </c>
      <c r="Q546" s="1">
        <v>50</v>
      </c>
      <c r="R546" s="1">
        <v>449.85</v>
      </c>
      <c r="S546" s="1">
        <v>0.167</v>
      </c>
      <c r="T546" s="1">
        <v>306</v>
      </c>
      <c r="U546" s="1" t="s">
        <v>52</v>
      </c>
      <c r="V546" s="1" t="s">
        <v>52</v>
      </c>
      <c r="W546" s="1">
        <v>20</v>
      </c>
      <c r="X546" s="1" t="e">
        <f>IF(OR(T546="",W546=""),"",((T546-AVERAGE($T$2:$T$1139))/_xlfn.STDEV.S($T$2:$T$1139))-#REF!*((AVERAGE($W$2:$W$1139)-W546)/_xlfn.STDEV.S($W$2:$W$1139)))</f>
        <v>#REF!</v>
      </c>
      <c r="Y546" s="1">
        <f t="shared" si="26"/>
        <v>0.932856129203703</v>
      </c>
    </row>
    <row r="547" spans="1:25">
      <c r="A547" s="1">
        <v>542</v>
      </c>
      <c r="B547" s="1" t="s">
        <v>97</v>
      </c>
      <c r="C547" s="1" t="str">
        <f>_xlfn.XLOOKUP(A547,All!$A:$A,All!$C:$C,"")</f>
        <v>Cu-Al-Cr-Mg-Ni-Si</v>
      </c>
      <c r="D547" s="1">
        <v>2</v>
      </c>
      <c r="E547" s="1" t="s">
        <v>1344</v>
      </c>
      <c r="F547" s="1">
        <f t="shared" si="24"/>
        <v>92.27</v>
      </c>
      <c r="G547" s="1">
        <v>0.49</v>
      </c>
      <c r="H547" s="1">
        <v>0.11</v>
      </c>
      <c r="I547" s="1">
        <v>0.12</v>
      </c>
      <c r="J547" s="1">
        <v>5.98</v>
      </c>
      <c r="K547" s="1">
        <v>1.03</v>
      </c>
      <c r="L547" s="1">
        <v>0</v>
      </c>
      <c r="M547" s="1" t="s">
        <v>50</v>
      </c>
      <c r="N547" s="6">
        <f t="shared" si="25"/>
        <v>1</v>
      </c>
      <c r="O547" s="1">
        <v>969.85</v>
      </c>
      <c r="P547" s="1">
        <v>6</v>
      </c>
      <c r="Q547" s="1">
        <v>50</v>
      </c>
      <c r="R547" s="1">
        <v>399.85</v>
      </c>
      <c r="S547" s="1">
        <v>0.25</v>
      </c>
      <c r="T547" s="1">
        <v>317</v>
      </c>
      <c r="U547" s="1" t="s">
        <v>52</v>
      </c>
      <c r="V547" s="1" t="s">
        <v>52</v>
      </c>
      <c r="W547" s="1">
        <v>20</v>
      </c>
      <c r="X547" s="1" t="e">
        <f>IF(OR(T547="",W547=""),"",((T547-AVERAGE($T$2:$T$1139))/_xlfn.STDEV.S($T$2:$T$1139))-#REF!*((AVERAGE($W$2:$W$1139)-W547)/_xlfn.STDEV.S($W$2:$W$1139)))</f>
        <v>#REF!</v>
      </c>
      <c r="Y547" s="1">
        <f t="shared" si="26"/>
        <v>0.924553107896262</v>
      </c>
    </row>
    <row r="548" hidden="1" spans="1:25">
      <c r="A548" s="1">
        <v>1020</v>
      </c>
      <c r="B548" s="1" t="s">
        <v>99</v>
      </c>
      <c r="C548" s="1" t="str">
        <f>_xlfn.XLOOKUP(A548,All!$A:$A,All!$C:$C,"")</f>
        <v>Cu-Al-Cr-Mg-Ni-Si</v>
      </c>
      <c r="D548" s="1">
        <v>2</v>
      </c>
      <c r="E548" s="1" t="s">
        <v>1344</v>
      </c>
      <c r="F548" s="1">
        <f t="shared" si="24"/>
        <v>92.25</v>
      </c>
      <c r="G548" s="1">
        <v>0.5</v>
      </c>
      <c r="H548" s="1">
        <v>0.1</v>
      </c>
      <c r="I548" s="1">
        <v>0.15</v>
      </c>
      <c r="J548" s="1">
        <v>6</v>
      </c>
      <c r="K548" s="1">
        <v>1</v>
      </c>
      <c r="L548" s="1">
        <v>0</v>
      </c>
      <c r="M548" s="1" t="s">
        <v>55</v>
      </c>
      <c r="N548" s="6">
        <f t="shared" si="25"/>
        <v>2</v>
      </c>
      <c r="O548" s="1">
        <v>979.85</v>
      </c>
      <c r="P548" s="1">
        <v>4</v>
      </c>
      <c r="Q548" s="1">
        <v>80</v>
      </c>
      <c r="R548" s="1">
        <v>449.85</v>
      </c>
      <c r="S548" s="1">
        <v>2</v>
      </c>
      <c r="T548" s="1">
        <v>325</v>
      </c>
      <c r="U548" s="1" t="s">
        <v>52</v>
      </c>
      <c r="V548" s="1" t="s">
        <v>52</v>
      </c>
      <c r="W548" s="1">
        <v>20</v>
      </c>
      <c r="X548" s="1" t="e">
        <f>IF(OR(T548="",W548=""),"",((T548-AVERAGE($T$2:$T$1139))/_xlfn.STDEV.S($T$2:$T$1139))-#REF!*((AVERAGE($W$2:$W$1139)-W548)/_xlfn.STDEV.S($W$2:$W$1139)))</f>
        <v>#REF!</v>
      </c>
      <c r="Y548" s="1">
        <f t="shared" si="26"/>
        <v>0.919245673734333</v>
      </c>
    </row>
    <row r="549" hidden="1" spans="1:25">
      <c r="A549" s="1">
        <v>538</v>
      </c>
      <c r="B549" s="1" t="s">
        <v>96</v>
      </c>
      <c r="C549" s="1" t="str">
        <f>_xlfn.XLOOKUP(A549,All!$A:$A,All!$C:$C,"")</f>
        <v>Cu-Al-Cr-Mg-Ni-Si</v>
      </c>
      <c r="D549" s="1">
        <v>2</v>
      </c>
      <c r="E549" s="1" t="s">
        <v>1344</v>
      </c>
      <c r="F549" s="1">
        <f t="shared" si="24"/>
        <v>92.25</v>
      </c>
      <c r="G549" s="1">
        <v>0.5</v>
      </c>
      <c r="H549" s="1">
        <v>0.1</v>
      </c>
      <c r="I549" s="1">
        <v>0.15</v>
      </c>
      <c r="J549" s="1">
        <v>6</v>
      </c>
      <c r="K549" s="1">
        <v>1</v>
      </c>
      <c r="L549" s="1">
        <v>0</v>
      </c>
      <c r="M549" s="1" t="s">
        <v>54</v>
      </c>
      <c r="N549" s="6">
        <f t="shared" si="25"/>
        <v>0</v>
      </c>
      <c r="O549" s="1">
        <v>969.85</v>
      </c>
      <c r="P549" s="1">
        <v>4</v>
      </c>
      <c r="Q549" s="1">
        <v>0</v>
      </c>
      <c r="R549" s="1">
        <v>449.85</v>
      </c>
      <c r="S549" s="1">
        <v>0.167</v>
      </c>
      <c r="T549" s="1">
        <v>265</v>
      </c>
      <c r="U549" s="1" t="s">
        <v>52</v>
      </c>
      <c r="V549" s="1" t="s">
        <v>52</v>
      </c>
      <c r="W549" s="1">
        <v>19</v>
      </c>
      <c r="X549" s="1" t="e">
        <f>IF(OR(T549="",W549=""),"",((T549-AVERAGE($T$2:$T$1139))/_xlfn.STDEV.S($T$2:$T$1139))-#REF!*((AVERAGE($W$2:$W$1139)-W549)/_xlfn.STDEV.S($W$2:$W$1139)))</f>
        <v>#REF!</v>
      </c>
      <c r="Y549" s="1">
        <f t="shared" si="26"/>
        <v>0.985099073907519</v>
      </c>
    </row>
    <row r="550" hidden="1" spans="1:25">
      <c r="A550" s="1">
        <v>954</v>
      </c>
      <c r="B550" s="1" t="s">
        <v>99</v>
      </c>
      <c r="C550" s="1" t="str">
        <f>_xlfn.XLOOKUP(A550,All!$A:$A,All!$C:$C,"")</f>
        <v>Cu-Al-Cr-Mg-Ni-Si</v>
      </c>
      <c r="D550" s="1">
        <v>2</v>
      </c>
      <c r="E550" s="1" t="s">
        <v>1344</v>
      </c>
      <c r="F550" s="1">
        <f t="shared" si="24"/>
        <v>92.25</v>
      </c>
      <c r="G550" s="1">
        <v>0.5</v>
      </c>
      <c r="H550" s="1">
        <v>0.1</v>
      </c>
      <c r="I550" s="1">
        <v>0.15</v>
      </c>
      <c r="J550" s="1">
        <v>6</v>
      </c>
      <c r="K550" s="1">
        <v>1</v>
      </c>
      <c r="L550" s="1">
        <v>0</v>
      </c>
      <c r="M550" s="1" t="s">
        <v>55</v>
      </c>
      <c r="N550" s="6">
        <f t="shared" si="25"/>
        <v>2</v>
      </c>
      <c r="O550" s="1">
        <v>979.85</v>
      </c>
      <c r="P550" s="1">
        <v>4</v>
      </c>
      <c r="Q550" s="1">
        <v>80</v>
      </c>
      <c r="R550" s="1">
        <v>449.85</v>
      </c>
      <c r="S550" s="1">
        <v>1</v>
      </c>
      <c r="T550" s="1">
        <v>342</v>
      </c>
      <c r="U550" s="1" t="s">
        <v>52</v>
      </c>
      <c r="V550" s="1" t="s">
        <v>52</v>
      </c>
      <c r="W550" s="1">
        <v>19</v>
      </c>
      <c r="X550" s="1" t="e">
        <f>IF(OR(T550="",W550=""),"",((T550-AVERAGE($T$2:$T$1139))/_xlfn.STDEV.S($T$2:$T$1139))-#REF!*((AVERAGE($W$2:$W$1139)-W550)/_xlfn.STDEV.S($W$2:$W$1139)))</f>
        <v>#REF!</v>
      </c>
      <c r="Y550" s="1">
        <f t="shared" si="26"/>
        <v>0.92242775800187</v>
      </c>
    </row>
    <row r="551" hidden="1" spans="1:25">
      <c r="A551" s="1">
        <v>1021</v>
      </c>
      <c r="B551" s="1" t="s">
        <v>99</v>
      </c>
      <c r="C551" s="1" t="str">
        <f>_xlfn.XLOOKUP(A551,All!$A:$A,All!$C:$C,"")</f>
        <v>Cu-Al-Cr-Mg-Ni-Si</v>
      </c>
      <c r="D551" s="1">
        <v>2</v>
      </c>
      <c r="E551" s="1" t="s">
        <v>1344</v>
      </c>
      <c r="F551" s="1">
        <f t="shared" si="24"/>
        <v>92.25</v>
      </c>
      <c r="G551" s="1">
        <v>0.5</v>
      </c>
      <c r="H551" s="1">
        <v>0.1</v>
      </c>
      <c r="I551" s="1">
        <v>0.15</v>
      </c>
      <c r="J551" s="1">
        <v>6</v>
      </c>
      <c r="K551" s="1">
        <v>1</v>
      </c>
      <c r="L551" s="1">
        <v>0</v>
      </c>
      <c r="M551" s="1" t="s">
        <v>55</v>
      </c>
      <c r="N551" s="6">
        <f t="shared" si="25"/>
        <v>2</v>
      </c>
      <c r="O551" s="1">
        <v>979.85</v>
      </c>
      <c r="P551" s="1">
        <v>4</v>
      </c>
      <c r="Q551" s="1">
        <v>80</v>
      </c>
      <c r="R551" s="1">
        <v>499.85</v>
      </c>
      <c r="S551" s="1">
        <v>2</v>
      </c>
      <c r="T551" s="1">
        <v>219</v>
      </c>
      <c r="U551" s="1" t="s">
        <v>52</v>
      </c>
      <c r="V551" s="1" t="s">
        <v>52</v>
      </c>
      <c r="W551" s="1">
        <v>18</v>
      </c>
      <c r="X551" s="1" t="e">
        <f>IF(OR(T551="",W551=""),"",((T551-AVERAGE($T$2:$T$1139))/_xlfn.STDEV.S($T$2:$T$1139))-#REF!*((AVERAGE($W$2:$W$1139)-W551)/_xlfn.STDEV.S($W$2:$W$1139)))</f>
        <v>#REF!</v>
      </c>
      <c r="Y551" s="1">
        <f t="shared" si="26"/>
        <v>1.05737670205315</v>
      </c>
    </row>
    <row r="552" hidden="1" spans="1:25">
      <c r="A552" s="1">
        <v>955</v>
      </c>
      <c r="B552" s="1" t="s">
        <v>99</v>
      </c>
      <c r="C552" s="1" t="str">
        <f>_xlfn.XLOOKUP(A552,All!$A:$A,All!$C:$C,"")</f>
        <v>Cu-Al-Cr-Mg-Ni-Si</v>
      </c>
      <c r="D552" s="1">
        <v>2</v>
      </c>
      <c r="E552" s="1" t="s">
        <v>1344</v>
      </c>
      <c r="F552" s="1">
        <f t="shared" si="24"/>
        <v>92.25</v>
      </c>
      <c r="G552" s="1">
        <v>0.5</v>
      </c>
      <c r="H552" s="1">
        <v>0.1</v>
      </c>
      <c r="I552" s="1">
        <v>0.15</v>
      </c>
      <c r="J552" s="1">
        <v>6</v>
      </c>
      <c r="K552" s="1">
        <v>1</v>
      </c>
      <c r="L552" s="1">
        <v>0</v>
      </c>
      <c r="M552" s="1" t="s">
        <v>55</v>
      </c>
      <c r="N552" s="6">
        <f t="shared" si="25"/>
        <v>2</v>
      </c>
      <c r="O552" s="1">
        <v>979.85</v>
      </c>
      <c r="P552" s="1">
        <v>4</v>
      </c>
      <c r="Q552" s="1">
        <v>80</v>
      </c>
      <c r="R552" s="1">
        <v>499.85</v>
      </c>
      <c r="S552" s="1">
        <v>1</v>
      </c>
      <c r="T552" s="1">
        <v>250</v>
      </c>
      <c r="U552" s="1" t="s">
        <v>52</v>
      </c>
      <c r="V552" s="1" t="s">
        <v>52</v>
      </c>
      <c r="W552" s="1">
        <v>18</v>
      </c>
      <c r="X552" s="1" t="e">
        <f>IF(OR(T552="",W552=""),"",((T552-AVERAGE($T$2:$T$1139))/_xlfn.STDEV.S($T$2:$T$1139))-#REF!*((AVERAGE($W$2:$W$1139)-W552)/_xlfn.STDEV.S($W$2:$W$1139)))</f>
        <v>#REF!</v>
      </c>
      <c r="Y552" s="1">
        <f t="shared" si="26"/>
        <v>1.01472282521954</v>
      </c>
    </row>
    <row r="553" hidden="1" spans="1:25">
      <c r="A553" s="1">
        <v>890</v>
      </c>
      <c r="B553" s="1" t="s">
        <v>99</v>
      </c>
      <c r="C553" s="1" t="str">
        <f>_xlfn.XLOOKUP(A553,All!$A:$A,All!$C:$C,"")</f>
        <v>Cu-Al-Cr-Mg-Ni-Si</v>
      </c>
      <c r="D553" s="1">
        <v>2</v>
      </c>
      <c r="E553" s="1" t="s">
        <v>1344</v>
      </c>
      <c r="F553" s="1">
        <f t="shared" si="24"/>
        <v>92.25</v>
      </c>
      <c r="G553" s="1">
        <v>0.5</v>
      </c>
      <c r="H553" s="1">
        <v>0.1</v>
      </c>
      <c r="I553" s="1">
        <v>0.15</v>
      </c>
      <c r="J553" s="1">
        <v>6</v>
      </c>
      <c r="K553" s="1">
        <v>1</v>
      </c>
      <c r="L553" s="1">
        <v>0</v>
      </c>
      <c r="M553" s="1" t="s">
        <v>55</v>
      </c>
      <c r="N553" s="6">
        <f t="shared" si="25"/>
        <v>2</v>
      </c>
      <c r="O553" s="1">
        <v>979.85</v>
      </c>
      <c r="P553" s="1">
        <v>4</v>
      </c>
      <c r="Q553" s="1">
        <v>80</v>
      </c>
      <c r="R553" s="1">
        <v>449.85</v>
      </c>
      <c r="S553" s="1">
        <v>0.5</v>
      </c>
      <c r="T553" s="1">
        <v>345</v>
      </c>
      <c r="U553" s="1" t="s">
        <v>52</v>
      </c>
      <c r="V553" s="1" t="s">
        <v>52</v>
      </c>
      <c r="W553" s="1">
        <v>18</v>
      </c>
      <c r="X553" s="1" t="e">
        <f>IF(OR(T553="",W553=""),"",((T553-AVERAGE($T$2:$T$1139))/_xlfn.STDEV.S($T$2:$T$1139))-#REF!*((AVERAGE($W$2:$W$1139)-W553)/_xlfn.STDEV.S($W$2:$W$1139)))</f>
        <v>#REF!</v>
      </c>
      <c r="Y553" s="1">
        <f t="shared" si="26"/>
        <v>0.933510742242849</v>
      </c>
    </row>
    <row r="554" hidden="1" spans="1:25">
      <c r="A554" s="1">
        <v>853</v>
      </c>
      <c r="B554" s="1" t="s">
        <v>99</v>
      </c>
      <c r="C554" s="1" t="str">
        <f>_xlfn.XLOOKUP(A554,All!$A:$A,All!$C:$C,"")</f>
        <v>Cu-Al-Cr-Mg-Ni-Si</v>
      </c>
      <c r="D554" s="1">
        <v>2</v>
      </c>
      <c r="E554" s="1" t="s">
        <v>1344</v>
      </c>
      <c r="F554" s="1">
        <f t="shared" si="24"/>
        <v>92.25</v>
      </c>
      <c r="G554" s="1">
        <v>0.5</v>
      </c>
      <c r="H554" s="1">
        <v>0.1</v>
      </c>
      <c r="I554" s="1">
        <v>0.15</v>
      </c>
      <c r="J554" s="1">
        <v>6</v>
      </c>
      <c r="K554" s="1">
        <v>1</v>
      </c>
      <c r="L554" s="1">
        <v>0</v>
      </c>
      <c r="M554" s="1" t="s">
        <v>55</v>
      </c>
      <c r="N554" s="6">
        <f t="shared" si="25"/>
        <v>2</v>
      </c>
      <c r="O554" s="1">
        <v>979.85</v>
      </c>
      <c r="P554" s="1">
        <v>4</v>
      </c>
      <c r="Q554" s="1">
        <v>80</v>
      </c>
      <c r="R554" s="1">
        <v>449.85</v>
      </c>
      <c r="S554" s="1">
        <v>0.17</v>
      </c>
      <c r="T554" s="1">
        <v>351</v>
      </c>
      <c r="U554" s="1" t="s">
        <v>52</v>
      </c>
      <c r="V554" s="1" t="s">
        <v>52</v>
      </c>
      <c r="W554" s="1">
        <v>18</v>
      </c>
      <c r="X554" s="1" t="e">
        <f>IF(OR(T554="",W554=""),"",((T554-AVERAGE($T$2:$T$1139))/_xlfn.STDEV.S($T$2:$T$1139))-#REF!*((AVERAGE($W$2:$W$1139)-W554)/_xlfn.STDEV.S($W$2:$W$1139)))</f>
        <v>#REF!</v>
      </c>
      <c r="Y554" s="1">
        <f t="shared" si="26"/>
        <v>0.93120974605083</v>
      </c>
    </row>
    <row r="555" hidden="1" spans="1:25">
      <c r="A555" s="1">
        <v>891</v>
      </c>
      <c r="B555" s="1" t="s">
        <v>99</v>
      </c>
      <c r="C555" s="1" t="str">
        <f>_xlfn.XLOOKUP(A555,All!$A:$A,All!$C:$C,"")</f>
        <v>Cu-Al-Cr-Mg-Ni-Si</v>
      </c>
      <c r="D555" s="1">
        <v>2</v>
      </c>
      <c r="E555" s="1" t="s">
        <v>1344</v>
      </c>
      <c r="F555" s="1">
        <f t="shared" si="24"/>
        <v>92.25</v>
      </c>
      <c r="G555" s="1">
        <v>0.5</v>
      </c>
      <c r="H555" s="1">
        <v>0.1</v>
      </c>
      <c r="I555" s="1">
        <v>0.15</v>
      </c>
      <c r="J555" s="1">
        <v>6</v>
      </c>
      <c r="K555" s="1">
        <v>1</v>
      </c>
      <c r="L555" s="1">
        <v>0</v>
      </c>
      <c r="M555" s="1" t="s">
        <v>55</v>
      </c>
      <c r="N555" s="6">
        <f t="shared" si="25"/>
        <v>2</v>
      </c>
      <c r="O555" s="1">
        <v>979.85</v>
      </c>
      <c r="P555" s="1">
        <v>4</v>
      </c>
      <c r="Q555" s="1">
        <v>80</v>
      </c>
      <c r="R555" s="1">
        <v>499.85</v>
      </c>
      <c r="S555" s="1">
        <v>0.5</v>
      </c>
      <c r="T555" s="1">
        <v>267</v>
      </c>
      <c r="U555" s="1" t="s">
        <v>52</v>
      </c>
      <c r="V555" s="1" t="s">
        <v>52</v>
      </c>
      <c r="W555" s="1">
        <v>17</v>
      </c>
      <c r="X555" s="1" t="e">
        <f>IF(OR(T555="",W555=""),"",((T555-AVERAGE($T$2:$T$1139))/_xlfn.STDEV.S($T$2:$T$1139))-#REF!*((AVERAGE($W$2:$W$1139)-W555)/_xlfn.STDEV.S($W$2:$W$1139)))</f>
        <v>#REF!</v>
      </c>
      <c r="Y555" s="1">
        <f t="shared" si="26"/>
        <v>1.00605846926458</v>
      </c>
    </row>
    <row r="556" hidden="1" spans="1:25">
      <c r="A556" s="1">
        <v>854</v>
      </c>
      <c r="B556" s="1" t="s">
        <v>99</v>
      </c>
      <c r="C556" s="1" t="str">
        <f>_xlfn.XLOOKUP(A556,All!$A:$A,All!$C:$C,"")</f>
        <v>Cu-Al-Cr-Mg-Ni-Si</v>
      </c>
      <c r="D556" s="1">
        <v>2</v>
      </c>
      <c r="E556" s="1" t="s">
        <v>1344</v>
      </c>
      <c r="F556" s="1">
        <f t="shared" si="24"/>
        <v>92.25</v>
      </c>
      <c r="G556" s="1">
        <v>0.5</v>
      </c>
      <c r="H556" s="1">
        <v>0.1</v>
      </c>
      <c r="I556" s="1">
        <v>0.15</v>
      </c>
      <c r="J556" s="1">
        <v>6</v>
      </c>
      <c r="K556" s="1">
        <v>1</v>
      </c>
      <c r="L556" s="1">
        <v>0</v>
      </c>
      <c r="M556" s="1" t="s">
        <v>55</v>
      </c>
      <c r="N556" s="6">
        <f t="shared" si="25"/>
        <v>2</v>
      </c>
      <c r="O556" s="1">
        <v>979.85</v>
      </c>
      <c r="P556" s="1">
        <v>4</v>
      </c>
      <c r="Q556" s="1">
        <v>80</v>
      </c>
      <c r="R556" s="1">
        <v>499.85</v>
      </c>
      <c r="S556" s="1">
        <v>0.17</v>
      </c>
      <c r="T556" s="1">
        <v>285</v>
      </c>
      <c r="U556" s="1" t="s">
        <v>52</v>
      </c>
      <c r="V556" s="1" t="s">
        <v>52</v>
      </c>
      <c r="W556" s="1">
        <v>17</v>
      </c>
      <c r="X556" s="1" t="e">
        <f>IF(OR(T556="",W556=""),"",((T556-AVERAGE($T$2:$T$1139))/_xlfn.STDEV.S($T$2:$T$1139))-#REF!*((AVERAGE($W$2:$W$1139)-W556)/_xlfn.STDEV.S($W$2:$W$1139)))</f>
        <v>#REF!</v>
      </c>
      <c r="Y556" s="1">
        <f t="shared" si="26"/>
        <v>0.98736628129819</v>
      </c>
    </row>
    <row r="557" hidden="1" spans="1:25">
      <c r="A557" s="1">
        <v>1019</v>
      </c>
      <c r="B557" s="1" t="s">
        <v>99</v>
      </c>
      <c r="C557" s="1" t="str">
        <f>_xlfn.XLOOKUP(A557,All!$A:$A,All!$C:$C,"")</f>
        <v>Cu-Al-Cr-Mg-Ni-Si</v>
      </c>
      <c r="D557" s="1">
        <v>2</v>
      </c>
      <c r="E557" s="1" t="s">
        <v>1344</v>
      </c>
      <c r="F557" s="1">
        <f t="shared" si="24"/>
        <v>92.25</v>
      </c>
      <c r="G557" s="1">
        <v>0.5</v>
      </c>
      <c r="H557" s="1">
        <v>0.1</v>
      </c>
      <c r="I557" s="1">
        <v>0.15</v>
      </c>
      <c r="J557" s="1">
        <v>6</v>
      </c>
      <c r="K557" s="1">
        <v>1</v>
      </c>
      <c r="L557" s="1">
        <v>0</v>
      </c>
      <c r="M557" s="1" t="s">
        <v>55</v>
      </c>
      <c r="N557" s="6">
        <f t="shared" si="25"/>
        <v>2</v>
      </c>
      <c r="O557" s="1">
        <v>979.85</v>
      </c>
      <c r="P557" s="1">
        <v>4</v>
      </c>
      <c r="Q557" s="1">
        <v>80</v>
      </c>
      <c r="R557" s="1">
        <v>399.85</v>
      </c>
      <c r="S557" s="1">
        <v>2</v>
      </c>
      <c r="T557" s="1">
        <v>363</v>
      </c>
      <c r="U557" s="1" t="s">
        <v>52</v>
      </c>
      <c r="V557" s="1" t="s">
        <v>52</v>
      </c>
      <c r="W557" s="1">
        <v>14</v>
      </c>
      <c r="X557" s="1" t="e">
        <f>IF(OR(T557="",W557=""),"",((T557-AVERAGE($T$2:$T$1139))/_xlfn.STDEV.S($T$2:$T$1139))-#REF!*((AVERAGE($W$2:$W$1139)-W557)/_xlfn.STDEV.S($W$2:$W$1139)))</f>
        <v>#REF!</v>
      </c>
      <c r="Y557" s="1">
        <f t="shared" si="26"/>
        <v>0.97754928544809</v>
      </c>
    </row>
    <row r="558" hidden="1" spans="1:25">
      <c r="A558" s="1">
        <v>953</v>
      </c>
      <c r="B558" s="1" t="s">
        <v>99</v>
      </c>
      <c r="C558" s="1" t="str">
        <f>_xlfn.XLOOKUP(A558,All!$A:$A,All!$C:$C,"")</f>
        <v>Cu-Al-Cr-Mg-Ni-Si</v>
      </c>
      <c r="D558" s="1">
        <v>2</v>
      </c>
      <c r="E558" s="1" t="s">
        <v>1344</v>
      </c>
      <c r="F558" s="1">
        <f t="shared" si="24"/>
        <v>92.25</v>
      </c>
      <c r="G558" s="1">
        <v>0.5</v>
      </c>
      <c r="H558" s="1">
        <v>0.1</v>
      </c>
      <c r="I558" s="1">
        <v>0.15</v>
      </c>
      <c r="J558" s="1">
        <v>6</v>
      </c>
      <c r="K558" s="1">
        <v>1</v>
      </c>
      <c r="L558" s="1">
        <v>0</v>
      </c>
      <c r="M558" s="1" t="s">
        <v>55</v>
      </c>
      <c r="N558" s="6">
        <f t="shared" si="25"/>
        <v>2</v>
      </c>
      <c r="O558" s="1">
        <v>979.85</v>
      </c>
      <c r="P558" s="1">
        <v>4</v>
      </c>
      <c r="Q558" s="1">
        <v>80</v>
      </c>
      <c r="R558" s="1">
        <v>399.85</v>
      </c>
      <c r="S558" s="1">
        <v>1</v>
      </c>
      <c r="T558" s="1">
        <v>365</v>
      </c>
      <c r="U558" s="1" t="s">
        <v>52</v>
      </c>
      <c r="V558" s="1" t="s">
        <v>52</v>
      </c>
      <c r="W558" s="1">
        <v>13</v>
      </c>
      <c r="X558" s="1" t="e">
        <f>IF(OR(T558="",W558=""),"",((T558-AVERAGE($T$2:$T$1139))/_xlfn.STDEV.S($T$2:$T$1139))-#REF!*((AVERAGE($W$2:$W$1139)-W558)/_xlfn.STDEV.S($W$2:$W$1139)))</f>
        <v>#REF!</v>
      </c>
      <c r="Y558" s="1">
        <f t="shared" si="26"/>
        <v>0.989598819123395</v>
      </c>
    </row>
    <row r="559" hidden="1" spans="1:25">
      <c r="A559" s="1">
        <v>848</v>
      </c>
      <c r="B559" s="1" t="s">
        <v>99</v>
      </c>
      <c r="C559" s="1" t="str">
        <f>_xlfn.XLOOKUP(A559,All!$A:$A,All!$C:$C,"")</f>
        <v>Cu-Al-Cr-Mg-Ni-Si</v>
      </c>
      <c r="D559" s="1">
        <v>2</v>
      </c>
      <c r="E559" s="1" t="s">
        <v>1344</v>
      </c>
      <c r="F559" s="1">
        <f t="shared" si="24"/>
        <v>92.25</v>
      </c>
      <c r="G559" s="1">
        <v>0.5</v>
      </c>
      <c r="H559" s="1">
        <v>0.1</v>
      </c>
      <c r="I559" s="1">
        <v>0.15</v>
      </c>
      <c r="J559" s="1">
        <v>6</v>
      </c>
      <c r="K559" s="1">
        <v>1</v>
      </c>
      <c r="L559" s="1">
        <v>0</v>
      </c>
      <c r="M559" s="1" t="s">
        <v>55</v>
      </c>
      <c r="N559" s="6">
        <f t="shared" si="25"/>
        <v>2</v>
      </c>
      <c r="O559" s="1">
        <v>979.85</v>
      </c>
      <c r="P559" s="1">
        <v>4</v>
      </c>
      <c r="Q559" s="1">
        <v>80</v>
      </c>
      <c r="R559" s="1">
        <v>399.85</v>
      </c>
      <c r="S559" s="1">
        <v>0.15</v>
      </c>
      <c r="T559" s="1">
        <v>370</v>
      </c>
      <c r="U559" s="1" t="s">
        <v>52</v>
      </c>
      <c r="V559" s="1" t="s">
        <v>52</v>
      </c>
      <c r="W559" s="1">
        <v>13</v>
      </c>
      <c r="X559" s="1" t="e">
        <f>IF(OR(T559="",W559=""),"",((T559-AVERAGE($T$2:$T$1139))/_xlfn.STDEV.S($T$2:$T$1139))-#REF!*((AVERAGE($W$2:$W$1139)-W559)/_xlfn.STDEV.S($W$2:$W$1139)))</f>
        <v>#REF!</v>
      </c>
      <c r="Y559" s="1">
        <f t="shared" si="26"/>
        <v>0.988718904599137</v>
      </c>
    </row>
    <row r="560" hidden="1" spans="1:25">
      <c r="A560" s="1">
        <v>852</v>
      </c>
      <c r="B560" s="1" t="s">
        <v>99</v>
      </c>
      <c r="C560" s="1" t="str">
        <f>_xlfn.XLOOKUP(A560,All!$A:$A,All!$C:$C,"")</f>
        <v>Cu-Al-Cr-Mg-Ni-Si</v>
      </c>
      <c r="D560" s="1">
        <v>2</v>
      </c>
      <c r="E560" s="1" t="s">
        <v>1344</v>
      </c>
      <c r="F560" s="1">
        <f t="shared" si="24"/>
        <v>92.25</v>
      </c>
      <c r="G560" s="1">
        <v>0.5</v>
      </c>
      <c r="H560" s="1">
        <v>0.1</v>
      </c>
      <c r="I560" s="1">
        <v>0.15</v>
      </c>
      <c r="J560" s="1">
        <v>6</v>
      </c>
      <c r="K560" s="1">
        <v>1</v>
      </c>
      <c r="L560" s="1">
        <v>0</v>
      </c>
      <c r="M560" s="1" t="s">
        <v>55</v>
      </c>
      <c r="N560" s="6">
        <f t="shared" si="25"/>
        <v>2</v>
      </c>
      <c r="O560" s="1">
        <v>979.85</v>
      </c>
      <c r="P560" s="1">
        <v>4</v>
      </c>
      <c r="Q560" s="1">
        <v>80</v>
      </c>
      <c r="R560" s="1">
        <v>399.85</v>
      </c>
      <c r="S560" s="1">
        <v>0.17</v>
      </c>
      <c r="T560" s="1">
        <v>386</v>
      </c>
      <c r="U560" s="1" t="s">
        <v>52</v>
      </c>
      <c r="V560" s="1" t="s">
        <v>52</v>
      </c>
      <c r="W560" s="1">
        <v>12</v>
      </c>
      <c r="X560" s="1" t="e">
        <f>IF(OR(T560="",W560=""),"",((T560-AVERAGE($T$2:$T$1139))/_xlfn.STDEV.S($T$2:$T$1139))-#REF!*((AVERAGE($W$2:$W$1139)-W560)/_xlfn.STDEV.S($W$2:$W$1139)))</f>
        <v>#REF!</v>
      </c>
      <c r="Y560" s="1">
        <f t="shared" si="26"/>
        <v>1</v>
      </c>
    </row>
    <row r="561" hidden="1" spans="1:25">
      <c r="A561" s="1">
        <v>403</v>
      </c>
      <c r="B561" s="1" t="s">
        <v>64</v>
      </c>
      <c r="C561" s="1" t="str">
        <f>_xlfn.XLOOKUP(A561,All!$A:$A,All!$C:$C,"")</f>
        <v>Cu-Cr-Mg</v>
      </c>
      <c r="D561" s="1">
        <v>1</v>
      </c>
      <c r="E561" s="1" t="s">
        <v>1344</v>
      </c>
      <c r="F561" s="1">
        <f t="shared" si="24"/>
        <v>99.53</v>
      </c>
      <c r="G561" s="1">
        <v>0</v>
      </c>
      <c r="H561" s="1">
        <v>0.28</v>
      </c>
      <c r="I561" s="1">
        <v>0.19</v>
      </c>
      <c r="J561" s="1">
        <v>0</v>
      </c>
      <c r="K561" s="1">
        <v>0</v>
      </c>
      <c r="L561" s="1">
        <v>0</v>
      </c>
      <c r="M561" s="1" t="s">
        <v>54</v>
      </c>
      <c r="N561" s="6">
        <f t="shared" si="25"/>
        <v>0</v>
      </c>
      <c r="O561" s="1">
        <v>949.85</v>
      </c>
      <c r="P561" s="1">
        <v>4</v>
      </c>
      <c r="Q561" s="1">
        <v>0</v>
      </c>
      <c r="R561" s="1">
        <v>509.85</v>
      </c>
      <c r="S561" s="1">
        <v>6</v>
      </c>
      <c r="T561" s="1">
        <v>89</v>
      </c>
      <c r="U561" s="1" t="s">
        <v>52</v>
      </c>
      <c r="V561" s="1" t="s">
        <v>52</v>
      </c>
      <c r="W561" s="1">
        <v>88</v>
      </c>
      <c r="X561" s="1" t="e">
        <f>IF(OR(T561="",W561=""),"",((T561-AVERAGE($T$2:$T$1139))/_xlfn.STDEV.S($T$2:$T$1139))-#REF!*((AVERAGE($W$2:$W$1139)-W561)/_xlfn.STDEV.S($W$2:$W$1139)))</f>
        <v>#REF!</v>
      </c>
      <c r="Y561" s="1">
        <f t="shared" si="26"/>
        <v>0.91241396703636</v>
      </c>
    </row>
    <row r="562" hidden="1" spans="1:25">
      <c r="A562" s="1">
        <v>360</v>
      </c>
      <c r="B562" s="1" t="s">
        <v>64</v>
      </c>
      <c r="C562" s="1" t="str">
        <f>_xlfn.XLOOKUP(A562,All!$A:$A,All!$C:$C,"")</f>
        <v>Cu-Cr-Mg</v>
      </c>
      <c r="D562" s="1">
        <v>1</v>
      </c>
      <c r="E562" s="1" t="s">
        <v>1344</v>
      </c>
      <c r="F562" s="1">
        <f t="shared" si="24"/>
        <v>99.53</v>
      </c>
      <c r="G562" s="1">
        <v>0</v>
      </c>
      <c r="H562" s="1">
        <v>0.28</v>
      </c>
      <c r="I562" s="1">
        <v>0.19</v>
      </c>
      <c r="J562" s="1">
        <v>0</v>
      </c>
      <c r="K562" s="1">
        <v>0</v>
      </c>
      <c r="L562" s="1">
        <v>0</v>
      </c>
      <c r="M562" s="1" t="s">
        <v>54</v>
      </c>
      <c r="N562" s="6">
        <f t="shared" si="25"/>
        <v>0</v>
      </c>
      <c r="O562" s="1">
        <v>949.85</v>
      </c>
      <c r="P562" s="1">
        <v>4</v>
      </c>
      <c r="Q562" s="1">
        <v>0</v>
      </c>
      <c r="R562" s="1">
        <v>509.85</v>
      </c>
      <c r="S562" s="1">
        <v>4</v>
      </c>
      <c r="T562" s="1">
        <v>84</v>
      </c>
      <c r="U562" s="1" t="s">
        <v>52</v>
      </c>
      <c r="V562" s="1" t="s">
        <v>52</v>
      </c>
      <c r="W562" s="1">
        <v>87</v>
      </c>
      <c r="X562" s="1" t="e">
        <f>IF(OR(T562="",W562=""),"",((T562-AVERAGE($T$2:$T$1139))/_xlfn.STDEV.S($T$2:$T$1139))-#REF!*((AVERAGE($W$2:$W$1139)-W562)/_xlfn.STDEV.S($W$2:$W$1139)))</f>
        <v>#REF!</v>
      </c>
      <c r="Y562" s="1">
        <f t="shared" si="26"/>
        <v>0.928486314599026</v>
      </c>
    </row>
    <row r="563" hidden="1" spans="1:25">
      <c r="A563" s="1">
        <v>436</v>
      </c>
      <c r="B563" s="1" t="s">
        <v>64</v>
      </c>
      <c r="C563" s="1" t="str">
        <f>_xlfn.XLOOKUP(A563,All!$A:$A,All!$C:$C,"")</f>
        <v>Cu-Cr-Mg</v>
      </c>
      <c r="D563" s="1">
        <v>1</v>
      </c>
      <c r="E563" s="1" t="s">
        <v>1344</v>
      </c>
      <c r="F563" s="1">
        <f t="shared" si="24"/>
        <v>99.53</v>
      </c>
      <c r="G563" s="1">
        <v>0</v>
      </c>
      <c r="H563" s="1">
        <v>0.28</v>
      </c>
      <c r="I563" s="1">
        <v>0.19</v>
      </c>
      <c r="J563" s="1">
        <v>0</v>
      </c>
      <c r="K563" s="1">
        <v>0</v>
      </c>
      <c r="L563" s="1">
        <v>0</v>
      </c>
      <c r="M563" s="1" t="s">
        <v>54</v>
      </c>
      <c r="N563" s="6">
        <f t="shared" si="25"/>
        <v>0</v>
      </c>
      <c r="O563" s="1">
        <v>949.85</v>
      </c>
      <c r="P563" s="1">
        <v>4</v>
      </c>
      <c r="Q563" s="1">
        <v>0</v>
      </c>
      <c r="R563" s="1">
        <v>509.85</v>
      </c>
      <c r="S563" s="1">
        <v>12</v>
      </c>
      <c r="T563" s="1">
        <v>85</v>
      </c>
      <c r="U563" s="1" t="s">
        <v>52</v>
      </c>
      <c r="V563" s="1" t="s">
        <v>52</v>
      </c>
      <c r="W563" s="1">
        <v>87</v>
      </c>
      <c r="X563" s="1" t="e">
        <f>IF(OR(T563="",W563=""),"",((T563-AVERAGE($T$2:$T$1139))/_xlfn.STDEV.S($T$2:$T$1139))-#REF!*((AVERAGE($W$2:$W$1139)-W563)/_xlfn.STDEV.S($W$2:$W$1139)))</f>
        <v>#REF!</v>
      </c>
      <c r="Y563" s="1">
        <f t="shared" si="26"/>
        <v>0.92542581048841</v>
      </c>
    </row>
    <row r="564" hidden="1" spans="1:25">
      <c r="A564" s="1">
        <v>420</v>
      </c>
      <c r="B564" s="1" t="s">
        <v>64</v>
      </c>
      <c r="C564" s="1" t="str">
        <f>_xlfn.XLOOKUP(A564,All!$A:$A,All!$C:$C,"")</f>
        <v>Cu-Cr-Mg</v>
      </c>
      <c r="D564" s="1">
        <v>1</v>
      </c>
      <c r="E564" s="1" t="s">
        <v>1344</v>
      </c>
      <c r="F564" s="1">
        <f t="shared" si="24"/>
        <v>99.53</v>
      </c>
      <c r="G564" s="1">
        <v>0</v>
      </c>
      <c r="H564" s="1">
        <v>0.28</v>
      </c>
      <c r="I564" s="1">
        <v>0.19</v>
      </c>
      <c r="J564" s="1">
        <v>0</v>
      </c>
      <c r="K564" s="1">
        <v>0</v>
      </c>
      <c r="L564" s="1">
        <v>0</v>
      </c>
      <c r="M564" s="1" t="s">
        <v>54</v>
      </c>
      <c r="N564" s="6">
        <f t="shared" si="25"/>
        <v>0</v>
      </c>
      <c r="O564" s="1">
        <v>949.85</v>
      </c>
      <c r="P564" s="1">
        <v>4</v>
      </c>
      <c r="Q564" s="1">
        <v>0</v>
      </c>
      <c r="R564" s="1">
        <v>509.85</v>
      </c>
      <c r="S564" s="1">
        <v>8</v>
      </c>
      <c r="T564" s="1">
        <v>88</v>
      </c>
      <c r="U564" s="1" t="s">
        <v>52</v>
      </c>
      <c r="V564" s="1" t="s">
        <v>52</v>
      </c>
      <c r="W564" s="1">
        <v>87</v>
      </c>
      <c r="X564" s="1" t="e">
        <f>IF(OR(T564="",W564=""),"",((T564-AVERAGE($T$2:$T$1139))/_xlfn.STDEV.S($T$2:$T$1139))-#REF!*((AVERAGE($W$2:$W$1139)-W564)/_xlfn.STDEV.S($W$2:$W$1139)))</f>
        <v>#REF!</v>
      </c>
      <c r="Y564" s="1">
        <f t="shared" si="26"/>
        <v>0.916244578278823</v>
      </c>
    </row>
    <row r="565" hidden="1" spans="1:25">
      <c r="A565" s="1">
        <v>328</v>
      </c>
      <c r="B565" s="1" t="s">
        <v>64</v>
      </c>
      <c r="C565" s="1" t="str">
        <f>_xlfn.XLOOKUP(A565,All!$A:$A,All!$C:$C,"")</f>
        <v>Cu-Cr-Mg</v>
      </c>
      <c r="D565" s="1">
        <v>1</v>
      </c>
      <c r="E565" s="1" t="s">
        <v>1344</v>
      </c>
      <c r="F565" s="1">
        <f t="shared" si="24"/>
        <v>99.53</v>
      </c>
      <c r="G565" s="1">
        <v>0</v>
      </c>
      <c r="H565" s="1">
        <v>0.28</v>
      </c>
      <c r="I565" s="1">
        <v>0.19</v>
      </c>
      <c r="J565" s="1">
        <v>0</v>
      </c>
      <c r="K565" s="1">
        <v>0</v>
      </c>
      <c r="L565" s="1">
        <v>0</v>
      </c>
      <c r="M565" s="1" t="s">
        <v>54</v>
      </c>
      <c r="N565" s="6">
        <f t="shared" si="25"/>
        <v>0</v>
      </c>
      <c r="O565" s="1">
        <v>949.85</v>
      </c>
      <c r="P565" s="1">
        <v>4</v>
      </c>
      <c r="Q565" s="1">
        <v>0</v>
      </c>
      <c r="R565" s="1">
        <v>509.85</v>
      </c>
      <c r="S565" s="1">
        <v>2</v>
      </c>
      <c r="T565" s="1">
        <v>86</v>
      </c>
      <c r="U565" s="1" t="s">
        <v>52</v>
      </c>
      <c r="V565" s="1" t="s">
        <v>52</v>
      </c>
      <c r="W565" s="1">
        <v>86</v>
      </c>
      <c r="X565" s="1" t="e">
        <f>IF(OR(T565="",W565=""),"",((T565-AVERAGE($T$2:$T$1139))/_xlfn.STDEV.S($T$2:$T$1139))-#REF!*((AVERAGE($W$2:$W$1139)-W565)/_xlfn.STDEV.S($W$2:$W$1139)))</f>
        <v>#REF!</v>
      </c>
      <c r="Y565" s="1">
        <f t="shared" si="26"/>
        <v>0.923296590464239</v>
      </c>
    </row>
    <row r="566" hidden="1" spans="1:25">
      <c r="A566" s="1">
        <v>359</v>
      </c>
      <c r="B566" s="1" t="s">
        <v>64</v>
      </c>
      <c r="C566" s="1" t="str">
        <f>_xlfn.XLOOKUP(A566,All!$A:$A,All!$C:$C,"")</f>
        <v>Cu-Cr-Mg</v>
      </c>
      <c r="D566" s="1">
        <v>1</v>
      </c>
      <c r="E566" s="1" t="s">
        <v>1344</v>
      </c>
      <c r="F566" s="1">
        <f t="shared" si="24"/>
        <v>99.53</v>
      </c>
      <c r="G566" s="1">
        <v>0</v>
      </c>
      <c r="H566" s="1">
        <v>0.28</v>
      </c>
      <c r="I566" s="1">
        <v>0.19</v>
      </c>
      <c r="J566" s="1">
        <v>0</v>
      </c>
      <c r="K566" s="1">
        <v>0</v>
      </c>
      <c r="L566" s="1">
        <v>0</v>
      </c>
      <c r="M566" s="1" t="s">
        <v>54</v>
      </c>
      <c r="N566" s="6">
        <f t="shared" si="25"/>
        <v>0</v>
      </c>
      <c r="O566" s="1">
        <v>949.85</v>
      </c>
      <c r="P566" s="1">
        <v>4</v>
      </c>
      <c r="Q566" s="1">
        <v>0</v>
      </c>
      <c r="R566" s="1">
        <v>479.85</v>
      </c>
      <c r="S566" s="1">
        <v>4</v>
      </c>
      <c r="T566" s="1">
        <v>107</v>
      </c>
      <c r="U566" s="1" t="s">
        <v>52</v>
      </c>
      <c r="V566" s="1" t="s">
        <v>52</v>
      </c>
      <c r="W566" s="1">
        <v>85</v>
      </c>
      <c r="X566" s="1" t="e">
        <f>IF(OR(T566="",W566=""),"",((T566-AVERAGE($T$2:$T$1139))/_xlfn.STDEV.S($T$2:$T$1139))-#REF!*((AVERAGE($W$2:$W$1139)-W566)/_xlfn.STDEV.S($W$2:$W$1139)))</f>
        <v>#REF!</v>
      </c>
      <c r="Y566" s="1">
        <f t="shared" si="26"/>
        <v>0.8602895986925</v>
      </c>
    </row>
    <row r="567" hidden="1" spans="1:25">
      <c r="A567" s="1">
        <v>402</v>
      </c>
      <c r="B567" s="1" t="s">
        <v>64</v>
      </c>
      <c r="C567" s="1" t="str">
        <f>_xlfn.XLOOKUP(A567,All!$A:$A,All!$C:$C,"")</f>
        <v>Cu-Cr-Mg</v>
      </c>
      <c r="D567" s="1">
        <v>1</v>
      </c>
      <c r="E567" s="1" t="s">
        <v>1344</v>
      </c>
      <c r="F567" s="1">
        <f t="shared" si="24"/>
        <v>99.53</v>
      </c>
      <c r="G567" s="1">
        <v>0</v>
      </c>
      <c r="H567" s="1">
        <v>0.28</v>
      </c>
      <c r="I567" s="1">
        <v>0.19</v>
      </c>
      <c r="J567" s="1">
        <v>0</v>
      </c>
      <c r="K567" s="1">
        <v>0</v>
      </c>
      <c r="L567" s="1">
        <v>0</v>
      </c>
      <c r="M567" s="1" t="s">
        <v>54</v>
      </c>
      <c r="N567" s="6">
        <f t="shared" si="25"/>
        <v>0</v>
      </c>
      <c r="O567" s="1">
        <v>949.85</v>
      </c>
      <c r="P567" s="1">
        <v>4</v>
      </c>
      <c r="Q567" s="1">
        <v>0</v>
      </c>
      <c r="R567" s="1">
        <v>479.85</v>
      </c>
      <c r="S567" s="1">
        <v>6</v>
      </c>
      <c r="T567" s="1">
        <v>107</v>
      </c>
      <c r="U567" s="1" t="s">
        <v>52</v>
      </c>
      <c r="V567" s="1" t="s">
        <v>52</v>
      </c>
      <c r="W567" s="1">
        <v>85</v>
      </c>
      <c r="X567" s="1" t="e">
        <f>IF(OR(T567="",W567=""),"",((T567-AVERAGE($T$2:$T$1139))/_xlfn.STDEV.S($T$2:$T$1139))-#REF!*((AVERAGE($W$2:$W$1139)-W567)/_xlfn.STDEV.S($W$2:$W$1139)))</f>
        <v>#REF!</v>
      </c>
      <c r="Y567" s="1">
        <f t="shared" si="26"/>
        <v>0.8602895986925</v>
      </c>
    </row>
    <row r="568" hidden="1" spans="1:25">
      <c r="A568" s="1">
        <v>435</v>
      </c>
      <c r="B568" s="1" t="s">
        <v>64</v>
      </c>
      <c r="C568" s="1" t="str">
        <f>_xlfn.XLOOKUP(A568,All!$A:$A,All!$C:$C,"")</f>
        <v>Cu-Cr-Mg</v>
      </c>
      <c r="D568" s="1">
        <v>1</v>
      </c>
      <c r="E568" s="1" t="s">
        <v>1344</v>
      </c>
      <c r="F568" s="1">
        <f t="shared" si="24"/>
        <v>99.53</v>
      </c>
      <c r="G568" s="1">
        <v>0</v>
      </c>
      <c r="H568" s="1">
        <v>0.28</v>
      </c>
      <c r="I568" s="1">
        <v>0.19</v>
      </c>
      <c r="J568" s="1">
        <v>0</v>
      </c>
      <c r="K568" s="1">
        <v>0</v>
      </c>
      <c r="L568" s="1">
        <v>0</v>
      </c>
      <c r="M568" s="1" t="s">
        <v>54</v>
      </c>
      <c r="N568" s="6">
        <f t="shared" si="25"/>
        <v>0</v>
      </c>
      <c r="O568" s="1">
        <v>949.85</v>
      </c>
      <c r="P568" s="1">
        <v>4</v>
      </c>
      <c r="Q568" s="1">
        <v>0</v>
      </c>
      <c r="R568" s="1">
        <v>479.85</v>
      </c>
      <c r="S568" s="1">
        <v>12</v>
      </c>
      <c r="T568" s="1">
        <v>108</v>
      </c>
      <c r="U568" s="1" t="s">
        <v>52</v>
      </c>
      <c r="V568" s="1" t="s">
        <v>52</v>
      </c>
      <c r="W568" s="1">
        <v>85</v>
      </c>
      <c r="X568" s="1" t="e">
        <f>IF(OR(T568="",W568=""),"",((T568-AVERAGE($T$2:$T$1139))/_xlfn.STDEV.S($T$2:$T$1139))-#REF!*((AVERAGE($W$2:$W$1139)-W568)/_xlfn.STDEV.S($W$2:$W$1139)))</f>
        <v>#REF!</v>
      </c>
      <c r="Y568" s="1">
        <f t="shared" si="26"/>
        <v>0.85723807848117</v>
      </c>
    </row>
    <row r="569" hidden="1" spans="1:25">
      <c r="A569" s="1">
        <v>419</v>
      </c>
      <c r="B569" s="1" t="s">
        <v>64</v>
      </c>
      <c r="C569" s="1" t="str">
        <f>_xlfn.XLOOKUP(A569,All!$A:$A,All!$C:$C,"")</f>
        <v>Cu-Cr-Mg</v>
      </c>
      <c r="D569" s="1">
        <v>1</v>
      </c>
      <c r="E569" s="1" t="s">
        <v>1344</v>
      </c>
      <c r="F569" s="1">
        <f t="shared" si="24"/>
        <v>99.53</v>
      </c>
      <c r="G569" s="1">
        <v>0</v>
      </c>
      <c r="H569" s="1">
        <v>0.28</v>
      </c>
      <c r="I569" s="1">
        <v>0.19</v>
      </c>
      <c r="J569" s="1">
        <v>0</v>
      </c>
      <c r="K569" s="1">
        <v>0</v>
      </c>
      <c r="L569" s="1">
        <v>0</v>
      </c>
      <c r="M569" s="1" t="s">
        <v>54</v>
      </c>
      <c r="N569" s="6">
        <f t="shared" si="25"/>
        <v>0</v>
      </c>
      <c r="O569" s="1">
        <v>949.85</v>
      </c>
      <c r="P569" s="1">
        <v>4</v>
      </c>
      <c r="Q569" s="1">
        <v>0</v>
      </c>
      <c r="R569" s="1">
        <v>479.85</v>
      </c>
      <c r="S569" s="1">
        <v>8</v>
      </c>
      <c r="T569" s="1">
        <v>107</v>
      </c>
      <c r="U569" s="1" t="s">
        <v>52</v>
      </c>
      <c r="V569" s="1" t="s">
        <v>52</v>
      </c>
      <c r="W569" s="1">
        <v>84</v>
      </c>
      <c r="X569" s="1" t="e">
        <f>IF(OR(T569="",W569=""),"",((T569-AVERAGE($T$2:$T$1139))/_xlfn.STDEV.S($T$2:$T$1139))-#REF!*((AVERAGE($W$2:$W$1139)-W569)/_xlfn.STDEV.S($W$2:$W$1139)))</f>
        <v>#REF!</v>
      </c>
      <c r="Y569" s="1">
        <f t="shared" si="26"/>
        <v>0.861650708592816</v>
      </c>
    </row>
    <row r="570" hidden="1" spans="1:25">
      <c r="A570" s="1">
        <v>401</v>
      </c>
      <c r="B570" s="1" t="s">
        <v>64</v>
      </c>
      <c r="C570" s="1" t="str">
        <f>_xlfn.XLOOKUP(A570,All!$A:$A,All!$C:$C,"")</f>
        <v>Cu-Cr-Mg</v>
      </c>
      <c r="D570" s="1">
        <v>1</v>
      </c>
      <c r="E570" s="1" t="s">
        <v>1344</v>
      </c>
      <c r="F570" s="1">
        <f t="shared" si="24"/>
        <v>99.53</v>
      </c>
      <c r="G570" s="1">
        <v>0</v>
      </c>
      <c r="H570" s="1">
        <v>0.28</v>
      </c>
      <c r="I570" s="1">
        <v>0.19</v>
      </c>
      <c r="J570" s="1">
        <v>0</v>
      </c>
      <c r="K570" s="1">
        <v>0</v>
      </c>
      <c r="L570" s="1">
        <v>0</v>
      </c>
      <c r="M570" s="1" t="s">
        <v>54</v>
      </c>
      <c r="N570" s="6">
        <f t="shared" si="25"/>
        <v>0</v>
      </c>
      <c r="O570" s="1">
        <v>949.85</v>
      </c>
      <c r="P570" s="1">
        <v>4</v>
      </c>
      <c r="Q570" s="1">
        <v>0</v>
      </c>
      <c r="R570" s="1">
        <v>449.85</v>
      </c>
      <c r="S570" s="1">
        <v>6</v>
      </c>
      <c r="T570" s="1">
        <v>122</v>
      </c>
      <c r="U570" s="1" t="s">
        <v>52</v>
      </c>
      <c r="V570" s="1" t="s">
        <v>52</v>
      </c>
      <c r="W570" s="1">
        <v>84</v>
      </c>
      <c r="X570" s="1" t="e">
        <f>IF(OR(T570="",W570=""),"",((T570-AVERAGE($T$2:$T$1139))/_xlfn.STDEV.S($T$2:$T$1139))-#REF!*((AVERAGE($W$2:$W$1139)-W570)/_xlfn.STDEV.S($W$2:$W$1139)))</f>
        <v>#REF!</v>
      </c>
      <c r="Y570" s="1">
        <f t="shared" si="26"/>
        <v>0.815966834108385</v>
      </c>
    </row>
    <row r="571" hidden="1" spans="1:25">
      <c r="A571" s="1">
        <v>358</v>
      </c>
      <c r="B571" s="1" t="s">
        <v>64</v>
      </c>
      <c r="C571" s="1" t="str">
        <f>_xlfn.XLOOKUP(A571,All!$A:$A,All!$C:$C,"")</f>
        <v>Cu-Cr-Mg</v>
      </c>
      <c r="D571" s="1">
        <v>1</v>
      </c>
      <c r="E571" s="1" t="s">
        <v>1344</v>
      </c>
      <c r="F571" s="1">
        <f t="shared" si="24"/>
        <v>99.53</v>
      </c>
      <c r="G571" s="1">
        <v>0</v>
      </c>
      <c r="H571" s="1">
        <v>0.28</v>
      </c>
      <c r="I571" s="1">
        <v>0.19</v>
      </c>
      <c r="J571" s="1">
        <v>0</v>
      </c>
      <c r="K571" s="1">
        <v>0</v>
      </c>
      <c r="L571" s="1">
        <v>0</v>
      </c>
      <c r="M571" s="1" t="s">
        <v>54</v>
      </c>
      <c r="N571" s="6">
        <f t="shared" si="25"/>
        <v>0</v>
      </c>
      <c r="O571" s="1">
        <v>949.85</v>
      </c>
      <c r="P571" s="1">
        <v>4</v>
      </c>
      <c r="Q571" s="1">
        <v>0</v>
      </c>
      <c r="R571" s="1">
        <v>449.85</v>
      </c>
      <c r="S571" s="1">
        <v>4</v>
      </c>
      <c r="T571" s="1">
        <v>122</v>
      </c>
      <c r="U571" s="1" t="s">
        <v>52</v>
      </c>
      <c r="V571" s="1" t="s">
        <v>52</v>
      </c>
      <c r="W571" s="1">
        <v>83</v>
      </c>
      <c r="X571" s="1" t="e">
        <f>IF(OR(T571="",W571=""),"",((T571-AVERAGE($T$2:$T$1139))/_xlfn.STDEV.S($T$2:$T$1139))-#REF!*((AVERAGE($W$2:$W$1139)-W571)/_xlfn.STDEV.S($W$2:$W$1139)))</f>
        <v>#REF!</v>
      </c>
      <c r="Y571" s="1">
        <f t="shared" si="26"/>
        <v>0.817592884243045</v>
      </c>
    </row>
    <row r="572" hidden="1" spans="1:25">
      <c r="A572" s="1">
        <v>434</v>
      </c>
      <c r="B572" s="1" t="s">
        <v>64</v>
      </c>
      <c r="C572" s="1" t="str">
        <f>_xlfn.XLOOKUP(A572,All!$A:$A,All!$C:$C,"")</f>
        <v>Cu-Cr-Mg</v>
      </c>
      <c r="D572" s="1">
        <v>1</v>
      </c>
      <c r="E572" s="1" t="s">
        <v>1344</v>
      </c>
      <c r="F572" s="1">
        <f t="shared" si="24"/>
        <v>99.53</v>
      </c>
      <c r="G572" s="1">
        <v>0</v>
      </c>
      <c r="H572" s="1">
        <v>0.28</v>
      </c>
      <c r="I572" s="1">
        <v>0.19</v>
      </c>
      <c r="J572" s="1">
        <v>0</v>
      </c>
      <c r="K572" s="1">
        <v>0</v>
      </c>
      <c r="L572" s="1">
        <v>0</v>
      </c>
      <c r="M572" s="1" t="s">
        <v>54</v>
      </c>
      <c r="N572" s="6">
        <f t="shared" si="25"/>
        <v>0</v>
      </c>
      <c r="O572" s="1">
        <v>949.85</v>
      </c>
      <c r="P572" s="1">
        <v>4</v>
      </c>
      <c r="Q572" s="1">
        <v>0</v>
      </c>
      <c r="R572" s="1">
        <v>449.85</v>
      </c>
      <c r="S572" s="1">
        <v>12</v>
      </c>
      <c r="T572" s="1">
        <v>122</v>
      </c>
      <c r="U572" s="1" t="s">
        <v>52</v>
      </c>
      <c r="V572" s="1" t="s">
        <v>52</v>
      </c>
      <c r="W572" s="1">
        <v>83</v>
      </c>
      <c r="X572" s="1" t="e">
        <f>IF(OR(T572="",W572=""),"",((T572-AVERAGE($T$2:$T$1139))/_xlfn.STDEV.S($T$2:$T$1139))-#REF!*((AVERAGE($W$2:$W$1139)-W572)/_xlfn.STDEV.S($W$2:$W$1139)))</f>
        <v>#REF!</v>
      </c>
      <c r="Y572" s="1">
        <f t="shared" si="26"/>
        <v>0.817592884243045</v>
      </c>
    </row>
    <row r="573" hidden="1" spans="1:25">
      <c r="A573" s="1">
        <v>418</v>
      </c>
      <c r="B573" s="1" t="s">
        <v>64</v>
      </c>
      <c r="C573" s="1" t="str">
        <f>_xlfn.XLOOKUP(A573,All!$A:$A,All!$C:$C,"")</f>
        <v>Cu-Cr-Mg</v>
      </c>
      <c r="D573" s="1">
        <v>1</v>
      </c>
      <c r="E573" s="1" t="s">
        <v>1344</v>
      </c>
      <c r="F573" s="1">
        <f t="shared" si="24"/>
        <v>99.53</v>
      </c>
      <c r="G573" s="1">
        <v>0</v>
      </c>
      <c r="H573" s="1">
        <v>0.28</v>
      </c>
      <c r="I573" s="1">
        <v>0.19</v>
      </c>
      <c r="J573" s="1">
        <v>0</v>
      </c>
      <c r="K573" s="1">
        <v>0</v>
      </c>
      <c r="L573" s="1">
        <v>0</v>
      </c>
      <c r="M573" s="1" t="s">
        <v>54</v>
      </c>
      <c r="N573" s="6">
        <f t="shared" si="25"/>
        <v>0</v>
      </c>
      <c r="O573" s="1">
        <v>949.85</v>
      </c>
      <c r="P573" s="1">
        <v>4</v>
      </c>
      <c r="Q573" s="1">
        <v>0</v>
      </c>
      <c r="R573" s="1">
        <v>449.85</v>
      </c>
      <c r="S573" s="1">
        <v>8</v>
      </c>
      <c r="T573" s="1">
        <v>123</v>
      </c>
      <c r="U573" s="1" t="s">
        <v>52</v>
      </c>
      <c r="V573" s="1" t="s">
        <v>52</v>
      </c>
      <c r="W573" s="1">
        <v>83</v>
      </c>
      <c r="X573" s="1" t="e">
        <f>IF(OR(T573="",W573=""),"",((T573-AVERAGE($T$2:$T$1139))/_xlfn.STDEV.S($T$2:$T$1139))-#REF!*((AVERAGE($W$2:$W$1139)-W573)/_xlfn.STDEV.S($W$2:$W$1139)))</f>
        <v>#REF!</v>
      </c>
      <c r="Y573" s="1">
        <f t="shared" si="26"/>
        <v>0.814554686813047</v>
      </c>
    </row>
    <row r="574" hidden="1" spans="1:25">
      <c r="A574" s="1">
        <v>297</v>
      </c>
      <c r="B574" s="1" t="s">
        <v>64</v>
      </c>
      <c r="C574" s="1" t="str">
        <f>_xlfn.XLOOKUP(A574,All!$A:$A,All!$C:$C,"")</f>
        <v>Cu-Cr-Mg</v>
      </c>
      <c r="D574" s="1">
        <v>1</v>
      </c>
      <c r="E574" s="1" t="s">
        <v>1344</v>
      </c>
      <c r="F574" s="1">
        <f t="shared" si="24"/>
        <v>99.53</v>
      </c>
      <c r="G574" s="1">
        <v>0</v>
      </c>
      <c r="H574" s="1">
        <v>0.28</v>
      </c>
      <c r="I574" s="1">
        <v>0.19</v>
      </c>
      <c r="J574" s="1">
        <v>0</v>
      </c>
      <c r="K574" s="1">
        <v>0</v>
      </c>
      <c r="L574" s="1">
        <v>0</v>
      </c>
      <c r="M574" s="1" t="s">
        <v>54</v>
      </c>
      <c r="N574" s="6">
        <f t="shared" si="25"/>
        <v>0</v>
      </c>
      <c r="O574" s="1">
        <v>949.85</v>
      </c>
      <c r="P574" s="1">
        <v>4</v>
      </c>
      <c r="Q574" s="1">
        <v>0</v>
      </c>
      <c r="R574" s="1">
        <v>479.85</v>
      </c>
      <c r="S574" s="1">
        <v>1</v>
      </c>
      <c r="T574" s="1">
        <v>111</v>
      </c>
      <c r="U574" s="1" t="s">
        <v>52</v>
      </c>
      <c r="V574" s="1" t="s">
        <v>52</v>
      </c>
      <c r="W574" s="1">
        <v>82</v>
      </c>
      <c r="X574" s="1" t="e">
        <f>IF(OR(T574="",W574=""),"",((T574-AVERAGE($T$2:$T$1139))/_xlfn.STDEV.S($T$2:$T$1139))-#REF!*((AVERAGE($W$2:$W$1139)-W574)/_xlfn.STDEV.S($W$2:$W$1139)))</f>
        <v>#REF!</v>
      </c>
      <c r="Y574" s="1">
        <f t="shared" si="26"/>
        <v>0.852769356557038</v>
      </c>
    </row>
    <row r="575" hidden="1" spans="1:25">
      <c r="A575" s="1">
        <v>327</v>
      </c>
      <c r="B575" s="1" t="s">
        <v>64</v>
      </c>
      <c r="C575" s="1" t="str">
        <f>_xlfn.XLOOKUP(A575,All!$A:$A,All!$C:$C,"")</f>
        <v>Cu-Cr-Mg</v>
      </c>
      <c r="D575" s="1">
        <v>1</v>
      </c>
      <c r="E575" s="1" t="s">
        <v>1344</v>
      </c>
      <c r="F575" s="1">
        <f t="shared" si="24"/>
        <v>99.53</v>
      </c>
      <c r="G575" s="1">
        <v>0</v>
      </c>
      <c r="H575" s="1">
        <v>0.28</v>
      </c>
      <c r="I575" s="1">
        <v>0.19</v>
      </c>
      <c r="J575" s="1">
        <v>0</v>
      </c>
      <c r="K575" s="1">
        <v>0</v>
      </c>
      <c r="L575" s="1">
        <v>0</v>
      </c>
      <c r="M575" s="1" t="s">
        <v>54</v>
      </c>
      <c r="N575" s="6">
        <f t="shared" si="25"/>
        <v>0</v>
      </c>
      <c r="O575" s="1">
        <v>949.85</v>
      </c>
      <c r="P575" s="1">
        <v>4</v>
      </c>
      <c r="Q575" s="1">
        <v>0</v>
      </c>
      <c r="R575" s="1">
        <v>479.85</v>
      </c>
      <c r="S575" s="1">
        <v>2</v>
      </c>
      <c r="T575" s="1">
        <v>112</v>
      </c>
      <c r="U575" s="1" t="s">
        <v>52</v>
      </c>
      <c r="V575" s="1" t="s">
        <v>52</v>
      </c>
      <c r="W575" s="1">
        <v>82</v>
      </c>
      <c r="X575" s="1" t="e">
        <f>IF(OR(T575="",W575=""),"",((T575-AVERAGE($T$2:$T$1139))/_xlfn.STDEV.S($T$2:$T$1139))-#REF!*((AVERAGE($W$2:$W$1139)-W575)/_xlfn.STDEV.S($W$2:$W$1139)))</f>
        <v>#REF!</v>
      </c>
      <c r="Y575" s="1">
        <f t="shared" si="26"/>
        <v>0.849735123882455</v>
      </c>
    </row>
    <row r="576" hidden="1" spans="1:25">
      <c r="A576" s="1">
        <v>433</v>
      </c>
      <c r="B576" s="1" t="s">
        <v>64</v>
      </c>
      <c r="C576" s="1" t="str">
        <f>_xlfn.XLOOKUP(A576,All!$A:$A,All!$C:$C,"")</f>
        <v>Cu-Cr-Mg</v>
      </c>
      <c r="D576" s="1">
        <v>1</v>
      </c>
      <c r="E576" s="1" t="s">
        <v>1344</v>
      </c>
      <c r="F576" s="1">
        <f t="shared" si="24"/>
        <v>99.53</v>
      </c>
      <c r="G576" s="1">
        <v>0</v>
      </c>
      <c r="H576" s="1">
        <v>0.28</v>
      </c>
      <c r="I576" s="1">
        <v>0.19</v>
      </c>
      <c r="J576" s="1">
        <v>0</v>
      </c>
      <c r="K576" s="1">
        <v>0</v>
      </c>
      <c r="L576" s="1">
        <v>0</v>
      </c>
      <c r="M576" s="1" t="s">
        <v>54</v>
      </c>
      <c r="N576" s="6">
        <f t="shared" si="25"/>
        <v>0</v>
      </c>
      <c r="O576" s="1">
        <v>949.85</v>
      </c>
      <c r="P576" s="1">
        <v>4</v>
      </c>
      <c r="Q576" s="1">
        <v>0</v>
      </c>
      <c r="R576" s="1">
        <v>419.85</v>
      </c>
      <c r="S576" s="1">
        <v>12</v>
      </c>
      <c r="T576" s="1">
        <v>126</v>
      </c>
      <c r="U576" s="1" t="s">
        <v>52</v>
      </c>
      <c r="V576" s="1" t="s">
        <v>52</v>
      </c>
      <c r="W576" s="1">
        <v>82</v>
      </c>
      <c r="X576" s="1" t="e">
        <f>IF(OR(T576="",W576=""),"",((T576-AVERAGE($T$2:$T$1139))/_xlfn.STDEV.S($T$2:$T$1139))-#REF!*((AVERAGE($W$2:$W$1139)-W576)/_xlfn.STDEV.S($W$2:$W$1139)))</f>
        <v>#REF!</v>
      </c>
      <c r="Y576" s="1">
        <f t="shared" si="26"/>
        <v>0.807282256517311</v>
      </c>
    </row>
    <row r="577" hidden="1" spans="1:25">
      <c r="A577" s="1">
        <v>326</v>
      </c>
      <c r="B577" s="1" t="s">
        <v>64</v>
      </c>
      <c r="C577" s="1" t="str">
        <f>_xlfn.XLOOKUP(A577,All!$A:$A,All!$C:$C,"")</f>
        <v>Cu-Cr-Mg</v>
      </c>
      <c r="D577" s="1">
        <v>1</v>
      </c>
      <c r="E577" s="1" t="s">
        <v>1344</v>
      </c>
      <c r="F577" s="1">
        <f t="shared" si="24"/>
        <v>99.53</v>
      </c>
      <c r="G577" s="1">
        <v>0</v>
      </c>
      <c r="H577" s="1">
        <v>0.28</v>
      </c>
      <c r="I577" s="1">
        <v>0.19</v>
      </c>
      <c r="J577" s="1">
        <v>0</v>
      </c>
      <c r="K577" s="1">
        <v>0</v>
      </c>
      <c r="L577" s="1">
        <v>0</v>
      </c>
      <c r="M577" s="1" t="s">
        <v>54</v>
      </c>
      <c r="N577" s="6">
        <f t="shared" si="25"/>
        <v>0</v>
      </c>
      <c r="O577" s="1">
        <v>949.85</v>
      </c>
      <c r="P577" s="1">
        <v>4</v>
      </c>
      <c r="Q577" s="1">
        <v>0</v>
      </c>
      <c r="R577" s="1">
        <v>449.85</v>
      </c>
      <c r="S577" s="1">
        <v>2</v>
      </c>
      <c r="T577" s="1">
        <v>121</v>
      </c>
      <c r="U577" s="1" t="s">
        <v>52</v>
      </c>
      <c r="V577" s="1" t="s">
        <v>52</v>
      </c>
      <c r="W577" s="1">
        <v>80</v>
      </c>
      <c r="X577" s="1" t="e">
        <f>IF(OR(T577="",W577=""),"",((T577-AVERAGE($T$2:$T$1139))/_xlfn.STDEV.S($T$2:$T$1139))-#REF!*((AVERAGE($W$2:$W$1139)-W577)/_xlfn.STDEV.S($W$2:$W$1139)))</f>
        <v>#REF!</v>
      </c>
      <c r="Y577" s="1">
        <f t="shared" si="26"/>
        <v>0.826607210133647</v>
      </c>
    </row>
    <row r="578" hidden="1" spans="1:25">
      <c r="A578" s="1">
        <v>296</v>
      </c>
      <c r="B578" s="1" t="s">
        <v>64</v>
      </c>
      <c r="C578" s="1" t="str">
        <f>_xlfn.XLOOKUP(A578,All!$A:$A,All!$C:$C,"")</f>
        <v>Cu-Cr-Mg</v>
      </c>
      <c r="D578" s="1">
        <v>1</v>
      </c>
      <c r="E578" s="1" t="s">
        <v>1344</v>
      </c>
      <c r="F578" s="1">
        <f t="shared" ref="F578:F641" si="27">100-SUM(G578:L578)</f>
        <v>99.53</v>
      </c>
      <c r="G578" s="1">
        <v>0</v>
      </c>
      <c r="H578" s="1">
        <v>0.28</v>
      </c>
      <c r="I578" s="1">
        <v>0.19</v>
      </c>
      <c r="J578" s="1">
        <v>0</v>
      </c>
      <c r="K578" s="1">
        <v>0</v>
      </c>
      <c r="L578" s="1">
        <v>0</v>
      </c>
      <c r="M578" s="1" t="s">
        <v>54</v>
      </c>
      <c r="N578" s="6">
        <f t="shared" ref="N578:N641" si="28">IF(M578="Solution ==&gt; Quenching ==&gt; Deformation ==&gt; Aging ==&gt; Secondary TMP ==&gt; Secondary Aging",2,IF(M578="Solution ==&gt; Quenching ==&gt; Deformation ==&gt; Aging",1,IF(M578="Solution ==&gt; Quenching ==&gt; Aging",0,"")))</f>
        <v>0</v>
      </c>
      <c r="O578" s="1">
        <v>949.85</v>
      </c>
      <c r="P578" s="1">
        <v>4</v>
      </c>
      <c r="Q578" s="1">
        <v>0</v>
      </c>
      <c r="R578" s="1">
        <v>449.85</v>
      </c>
      <c r="S578" s="1">
        <v>1</v>
      </c>
      <c r="T578" s="1">
        <v>122</v>
      </c>
      <c r="U578" s="1" t="s">
        <v>52</v>
      </c>
      <c r="V578" s="1" t="s">
        <v>52</v>
      </c>
      <c r="W578" s="1">
        <v>80</v>
      </c>
      <c r="X578" s="1" t="e">
        <f>IF(OR(T578="",W578=""),"",((T578-AVERAGE($T$2:$T$1139))/_xlfn.STDEV.S($T$2:$T$1139))-#REF!*((AVERAGE($W$2:$W$1139)-W578)/_xlfn.STDEV.S($W$2:$W$1139)))</f>
        <v>#REF!</v>
      </c>
      <c r="Y578" s="1">
        <f t="shared" ref="Y578:Y641" si="29">SQRT((1-(T578-MIN($T$2:$T$1139))/(MAX($T$2:$T$1139)-MIN($T$2:$T$1139)))^2+(1-(W578-MIN($W$2:$W$1139))/(MAX($W$2:$W$1139)-MIN($W$2:$W$1139)))^2)</f>
        <v>0.823590841598461</v>
      </c>
    </row>
    <row r="579" hidden="1" spans="1:25">
      <c r="A579" s="1">
        <v>417</v>
      </c>
      <c r="B579" s="1" t="s">
        <v>64</v>
      </c>
      <c r="C579" s="1" t="str">
        <f>_xlfn.XLOOKUP(A579,All!$A:$A,All!$C:$C,"")</f>
        <v>Cu-Cr-Mg</v>
      </c>
      <c r="D579" s="1">
        <v>1</v>
      </c>
      <c r="E579" s="1" t="s">
        <v>1344</v>
      </c>
      <c r="F579" s="1">
        <f t="shared" si="27"/>
        <v>99.53</v>
      </c>
      <c r="G579" s="1">
        <v>0</v>
      </c>
      <c r="H579" s="1">
        <v>0.28</v>
      </c>
      <c r="I579" s="1">
        <v>0.19</v>
      </c>
      <c r="J579" s="1">
        <v>0</v>
      </c>
      <c r="K579" s="1">
        <v>0</v>
      </c>
      <c r="L579" s="1">
        <v>0</v>
      </c>
      <c r="M579" s="1" t="s">
        <v>54</v>
      </c>
      <c r="N579" s="6">
        <f t="shared" si="28"/>
        <v>0</v>
      </c>
      <c r="O579" s="1">
        <v>949.85</v>
      </c>
      <c r="P579" s="1">
        <v>4</v>
      </c>
      <c r="Q579" s="1">
        <v>0</v>
      </c>
      <c r="R579" s="1">
        <v>419.85</v>
      </c>
      <c r="S579" s="1">
        <v>8</v>
      </c>
      <c r="T579" s="1">
        <v>127</v>
      </c>
      <c r="U579" s="1" t="s">
        <v>52</v>
      </c>
      <c r="V579" s="1" t="s">
        <v>52</v>
      </c>
      <c r="W579" s="1">
        <v>80</v>
      </c>
      <c r="X579" s="1" t="e">
        <f>IF(OR(T579="",W579=""),"",((T579-AVERAGE($T$2:$T$1139))/_xlfn.STDEV.S($T$2:$T$1139))-#REF!*((AVERAGE($W$2:$W$1139)-W579)/_xlfn.STDEV.S($W$2:$W$1139)))</f>
        <v>#REF!</v>
      </c>
      <c r="Y579" s="1">
        <f t="shared" si="29"/>
        <v>0.808514768466947</v>
      </c>
    </row>
    <row r="580" hidden="1" spans="1:25">
      <c r="A580" s="1">
        <v>357</v>
      </c>
      <c r="B580" s="1" t="s">
        <v>64</v>
      </c>
      <c r="C580" s="1" t="str">
        <f>_xlfn.XLOOKUP(A580,All!$A:$A,All!$C:$C,"")</f>
        <v>Cu-Cr-Mg</v>
      </c>
      <c r="D580" s="1">
        <v>1</v>
      </c>
      <c r="E580" s="1" t="s">
        <v>1344</v>
      </c>
      <c r="F580" s="1">
        <f t="shared" si="27"/>
        <v>99.53</v>
      </c>
      <c r="G580" s="1">
        <v>0</v>
      </c>
      <c r="H580" s="1">
        <v>0.28</v>
      </c>
      <c r="I580" s="1">
        <v>0.19</v>
      </c>
      <c r="J580" s="1">
        <v>0</v>
      </c>
      <c r="K580" s="1">
        <v>0</v>
      </c>
      <c r="L580" s="1">
        <v>0</v>
      </c>
      <c r="M580" s="1" t="s">
        <v>54</v>
      </c>
      <c r="N580" s="6">
        <f t="shared" si="28"/>
        <v>0</v>
      </c>
      <c r="O580" s="1">
        <v>949.85</v>
      </c>
      <c r="P580" s="1">
        <v>4</v>
      </c>
      <c r="Q580" s="1">
        <v>0</v>
      </c>
      <c r="R580" s="1">
        <v>419.85</v>
      </c>
      <c r="S580" s="1">
        <v>4</v>
      </c>
      <c r="T580" s="1">
        <v>124</v>
      </c>
      <c r="U580" s="1" t="s">
        <v>52</v>
      </c>
      <c r="V580" s="1" t="s">
        <v>52</v>
      </c>
      <c r="W580" s="1">
        <v>79</v>
      </c>
      <c r="X580" s="1" t="e">
        <f>IF(OR(T580="",W580=""),"",((T580-AVERAGE($T$2:$T$1139))/_xlfn.STDEV.S($T$2:$T$1139))-#REF!*((AVERAGE($W$2:$W$1139)-W580)/_xlfn.STDEV.S($W$2:$W$1139)))</f>
        <v>#REF!</v>
      </c>
      <c r="Y580" s="1">
        <f t="shared" si="29"/>
        <v>0.819944736050943</v>
      </c>
    </row>
    <row r="581" hidden="1" spans="1:25">
      <c r="A581" s="1">
        <v>400</v>
      </c>
      <c r="B581" s="1" t="s">
        <v>64</v>
      </c>
      <c r="C581" s="1" t="str">
        <f>_xlfn.XLOOKUP(A581,All!$A:$A,All!$C:$C,"")</f>
        <v>Cu-Cr-Mg</v>
      </c>
      <c r="D581" s="1">
        <v>1</v>
      </c>
      <c r="E581" s="1" t="s">
        <v>1344</v>
      </c>
      <c r="F581" s="1">
        <f t="shared" si="27"/>
        <v>99.53</v>
      </c>
      <c r="G581" s="1">
        <v>0</v>
      </c>
      <c r="H581" s="1">
        <v>0.28</v>
      </c>
      <c r="I581" s="1">
        <v>0.19</v>
      </c>
      <c r="J581" s="1">
        <v>0</v>
      </c>
      <c r="K581" s="1">
        <v>0</v>
      </c>
      <c r="L581" s="1">
        <v>0</v>
      </c>
      <c r="M581" s="1" t="s">
        <v>54</v>
      </c>
      <c r="N581" s="6">
        <f t="shared" si="28"/>
        <v>0</v>
      </c>
      <c r="O581" s="1">
        <v>949.85</v>
      </c>
      <c r="P581" s="1">
        <v>4</v>
      </c>
      <c r="Q581" s="1">
        <v>0</v>
      </c>
      <c r="R581" s="1">
        <v>419.85</v>
      </c>
      <c r="S581" s="1">
        <v>6</v>
      </c>
      <c r="T581" s="1">
        <v>124</v>
      </c>
      <c r="U581" s="1" t="s">
        <v>52</v>
      </c>
      <c r="V581" s="1" t="s">
        <v>52</v>
      </c>
      <c r="W581" s="1">
        <v>79</v>
      </c>
      <c r="X581" s="1" t="e">
        <f>IF(OR(T581="",W581=""),"",((T581-AVERAGE($T$2:$T$1139))/_xlfn.STDEV.S($T$2:$T$1139))-#REF!*((AVERAGE($W$2:$W$1139)-W581)/_xlfn.STDEV.S($W$2:$W$1139)))</f>
        <v>#REF!</v>
      </c>
      <c r="Y581" s="1">
        <f t="shared" si="29"/>
        <v>0.819944736050943</v>
      </c>
    </row>
    <row r="582" hidden="1" spans="1:25">
      <c r="A582" s="1">
        <v>298</v>
      </c>
      <c r="B582" s="1" t="s">
        <v>64</v>
      </c>
      <c r="C582" s="1" t="str">
        <f>_xlfn.XLOOKUP(A582,All!$A:$A,All!$C:$C,"")</f>
        <v>Cu-Cr-Mg</v>
      </c>
      <c r="D582" s="1">
        <v>1</v>
      </c>
      <c r="E582" s="1" t="s">
        <v>1344</v>
      </c>
      <c r="F582" s="1">
        <f t="shared" si="27"/>
        <v>99.53</v>
      </c>
      <c r="G582" s="1">
        <v>0</v>
      </c>
      <c r="H582" s="1">
        <v>0.28</v>
      </c>
      <c r="I582" s="1">
        <v>0.19</v>
      </c>
      <c r="J582" s="1">
        <v>0</v>
      </c>
      <c r="K582" s="1">
        <v>0</v>
      </c>
      <c r="L582" s="1">
        <v>0</v>
      </c>
      <c r="M582" s="1" t="s">
        <v>54</v>
      </c>
      <c r="N582" s="6">
        <f t="shared" si="28"/>
        <v>0</v>
      </c>
      <c r="O582" s="1">
        <v>949.85</v>
      </c>
      <c r="P582" s="1">
        <v>4</v>
      </c>
      <c r="Q582" s="1">
        <v>0</v>
      </c>
      <c r="R582" s="1">
        <v>509.85</v>
      </c>
      <c r="S582" s="1">
        <v>1</v>
      </c>
      <c r="T582" s="1">
        <v>86</v>
      </c>
      <c r="U582" s="1" t="s">
        <v>52</v>
      </c>
      <c r="V582" s="1" t="s">
        <v>52</v>
      </c>
      <c r="W582" s="1">
        <v>78</v>
      </c>
      <c r="X582" s="1" t="e">
        <f>IF(OR(T582="",W582=""),"",((T582-AVERAGE($T$2:$T$1139))/_xlfn.STDEV.S($T$2:$T$1139))-#REF!*((AVERAGE($W$2:$W$1139)-W582)/_xlfn.STDEV.S($W$2:$W$1139)))</f>
        <v>#REF!</v>
      </c>
      <c r="Y582" s="1">
        <f t="shared" si="29"/>
        <v>0.936737206458081</v>
      </c>
    </row>
    <row r="583" hidden="1" spans="1:25">
      <c r="A583" s="1">
        <v>432</v>
      </c>
      <c r="B583" s="1" t="s">
        <v>64</v>
      </c>
      <c r="C583" s="1" t="str">
        <f>_xlfn.XLOOKUP(A583,All!$A:$A,All!$C:$C,"")</f>
        <v>Cu-Cr-Mg</v>
      </c>
      <c r="D583" s="1">
        <v>1</v>
      </c>
      <c r="E583" s="1" t="s">
        <v>1344</v>
      </c>
      <c r="F583" s="1">
        <f t="shared" si="27"/>
        <v>99.53</v>
      </c>
      <c r="G583" s="1">
        <v>0</v>
      </c>
      <c r="H583" s="1">
        <v>0.28</v>
      </c>
      <c r="I583" s="1">
        <v>0.19</v>
      </c>
      <c r="J583" s="1">
        <v>0</v>
      </c>
      <c r="K583" s="1">
        <v>0</v>
      </c>
      <c r="L583" s="1">
        <v>0</v>
      </c>
      <c r="M583" s="1" t="s">
        <v>54</v>
      </c>
      <c r="N583" s="6">
        <f t="shared" si="28"/>
        <v>0</v>
      </c>
      <c r="O583" s="1">
        <v>949.85</v>
      </c>
      <c r="P583" s="1">
        <v>4</v>
      </c>
      <c r="Q583" s="1">
        <v>0</v>
      </c>
      <c r="R583" s="1">
        <v>389.85</v>
      </c>
      <c r="S583" s="1">
        <v>12</v>
      </c>
      <c r="T583" s="1">
        <v>116</v>
      </c>
      <c r="U583" s="1" t="s">
        <v>52</v>
      </c>
      <c r="V583" s="1" t="s">
        <v>52</v>
      </c>
      <c r="W583" s="1">
        <v>77</v>
      </c>
      <c r="X583" s="1" t="e">
        <f>IF(OR(T583="",W583=""),"",((T583-AVERAGE($T$2:$T$1139))/_xlfn.STDEV.S($T$2:$T$1139))-#REF!*((AVERAGE($W$2:$W$1139)-W583)/_xlfn.STDEV.S($W$2:$W$1139)))</f>
        <v>#REF!</v>
      </c>
      <c r="Y583" s="1">
        <f t="shared" si="29"/>
        <v>0.849179628294238</v>
      </c>
    </row>
    <row r="584" hidden="1" spans="1:25">
      <c r="A584" s="1">
        <v>283</v>
      </c>
      <c r="B584" s="1" t="s">
        <v>64</v>
      </c>
      <c r="C584" s="1" t="str">
        <f>_xlfn.XLOOKUP(A584,All!$A:$A,All!$C:$C,"")</f>
        <v>Cu-Cr-Mg</v>
      </c>
      <c r="D584" s="1">
        <v>1</v>
      </c>
      <c r="E584" s="1" t="s">
        <v>1344</v>
      </c>
      <c r="F584" s="1">
        <f t="shared" si="27"/>
        <v>99.53</v>
      </c>
      <c r="G584" s="1">
        <v>0</v>
      </c>
      <c r="H584" s="1">
        <v>0.28</v>
      </c>
      <c r="I584" s="1">
        <v>0.19</v>
      </c>
      <c r="J584" s="1">
        <v>0</v>
      </c>
      <c r="K584" s="1">
        <v>0</v>
      </c>
      <c r="L584" s="1">
        <v>0</v>
      </c>
      <c r="M584" s="1" t="s">
        <v>54</v>
      </c>
      <c r="N584" s="6">
        <f t="shared" si="28"/>
        <v>0</v>
      </c>
      <c r="O584" s="1">
        <v>949.85</v>
      </c>
      <c r="P584" s="1">
        <v>4</v>
      </c>
      <c r="Q584" s="1">
        <v>0</v>
      </c>
      <c r="R584" s="1">
        <v>479.85</v>
      </c>
      <c r="S584" s="1">
        <v>0.5</v>
      </c>
      <c r="T584" s="1">
        <v>107</v>
      </c>
      <c r="U584" s="1" t="s">
        <v>52</v>
      </c>
      <c r="V584" s="1" t="s">
        <v>52</v>
      </c>
      <c r="W584" s="1">
        <v>76</v>
      </c>
      <c r="X584" s="1" t="e">
        <f>IF(OR(T584="",W584=""),"",((T584-AVERAGE($T$2:$T$1139))/_xlfn.STDEV.S($T$2:$T$1139))-#REF!*((AVERAGE($W$2:$W$1139)-W584)/_xlfn.STDEV.S($W$2:$W$1139)))</f>
        <v>#REF!</v>
      </c>
      <c r="Y584" s="1">
        <f t="shared" si="29"/>
        <v>0.87888676382029</v>
      </c>
    </row>
    <row r="585" hidden="1" spans="1:25">
      <c r="A585" s="1">
        <v>399</v>
      </c>
      <c r="B585" s="1" t="s">
        <v>64</v>
      </c>
      <c r="C585" s="1" t="str">
        <f>_xlfn.XLOOKUP(A585,All!$A:$A,All!$C:$C,"")</f>
        <v>Cu-Cr-Mg</v>
      </c>
      <c r="D585" s="1">
        <v>1</v>
      </c>
      <c r="E585" s="1" t="s">
        <v>1344</v>
      </c>
      <c r="F585" s="1">
        <f t="shared" si="27"/>
        <v>99.53</v>
      </c>
      <c r="G585" s="1">
        <v>0</v>
      </c>
      <c r="H585" s="1">
        <v>0.28</v>
      </c>
      <c r="I585" s="1">
        <v>0.19</v>
      </c>
      <c r="J585" s="1">
        <v>0</v>
      </c>
      <c r="K585" s="1">
        <v>0</v>
      </c>
      <c r="L585" s="1">
        <v>0</v>
      </c>
      <c r="M585" s="1" t="s">
        <v>54</v>
      </c>
      <c r="N585" s="6">
        <f t="shared" si="28"/>
        <v>0</v>
      </c>
      <c r="O585" s="1">
        <v>949.85</v>
      </c>
      <c r="P585" s="1">
        <v>4</v>
      </c>
      <c r="Q585" s="1">
        <v>0</v>
      </c>
      <c r="R585" s="1">
        <v>389.85</v>
      </c>
      <c r="S585" s="1">
        <v>6</v>
      </c>
      <c r="T585" s="1">
        <v>109</v>
      </c>
      <c r="U585" s="1" t="s">
        <v>52</v>
      </c>
      <c r="V585" s="1" t="s">
        <v>52</v>
      </c>
      <c r="W585" s="1">
        <v>76</v>
      </c>
      <c r="X585" s="1" t="e">
        <f>IF(OR(T585="",W585=""),"",((T585-AVERAGE($T$2:$T$1139))/_xlfn.STDEV.S($T$2:$T$1139))-#REF!*((AVERAGE($W$2:$W$1139)-W585)/_xlfn.STDEV.S($W$2:$W$1139)))</f>
        <v>#REF!</v>
      </c>
      <c r="Y585" s="1">
        <f t="shared" si="29"/>
        <v>0.87291386843261</v>
      </c>
    </row>
    <row r="586" hidden="1" spans="1:25">
      <c r="A586" s="1">
        <v>416</v>
      </c>
      <c r="B586" s="1" t="s">
        <v>64</v>
      </c>
      <c r="C586" s="1" t="str">
        <f>_xlfn.XLOOKUP(A586,All!$A:$A,All!$C:$C,"")</f>
        <v>Cu-Cr-Mg</v>
      </c>
      <c r="D586" s="1">
        <v>1</v>
      </c>
      <c r="E586" s="1" t="s">
        <v>1344</v>
      </c>
      <c r="F586" s="1">
        <f t="shared" si="27"/>
        <v>99.53</v>
      </c>
      <c r="G586" s="1">
        <v>0</v>
      </c>
      <c r="H586" s="1">
        <v>0.28</v>
      </c>
      <c r="I586" s="1">
        <v>0.19</v>
      </c>
      <c r="J586" s="1">
        <v>0</v>
      </c>
      <c r="K586" s="1">
        <v>0</v>
      </c>
      <c r="L586" s="1">
        <v>0</v>
      </c>
      <c r="M586" s="1" t="s">
        <v>54</v>
      </c>
      <c r="N586" s="6">
        <f t="shared" si="28"/>
        <v>0</v>
      </c>
      <c r="O586" s="1">
        <v>949.85</v>
      </c>
      <c r="P586" s="1">
        <v>4</v>
      </c>
      <c r="Q586" s="1">
        <v>0</v>
      </c>
      <c r="R586" s="1">
        <v>389.85</v>
      </c>
      <c r="S586" s="1">
        <v>8</v>
      </c>
      <c r="T586" s="1">
        <v>117</v>
      </c>
      <c r="U586" s="1" t="s">
        <v>52</v>
      </c>
      <c r="V586" s="1" t="s">
        <v>52</v>
      </c>
      <c r="W586" s="1">
        <v>76</v>
      </c>
      <c r="X586" s="1" t="e">
        <f>IF(OR(T586="",W586=""),"",((T586-AVERAGE($T$2:$T$1139))/_xlfn.STDEV.S($T$2:$T$1139))-#REF!*((AVERAGE($W$2:$W$1139)-W586)/_xlfn.STDEV.S($W$2:$W$1139)))</f>
        <v>#REF!</v>
      </c>
      <c r="Y586" s="1">
        <f t="shared" si="29"/>
        <v>0.849045399851102</v>
      </c>
    </row>
    <row r="587" hidden="1" spans="1:25">
      <c r="A587" s="1">
        <v>325</v>
      </c>
      <c r="B587" s="1" t="s">
        <v>64</v>
      </c>
      <c r="C587" s="1" t="str">
        <f>_xlfn.XLOOKUP(A587,All!$A:$A,All!$C:$C,"")</f>
        <v>Cu-Cr-Mg</v>
      </c>
      <c r="D587" s="1">
        <v>1</v>
      </c>
      <c r="E587" s="1" t="s">
        <v>1344</v>
      </c>
      <c r="F587" s="1">
        <f t="shared" si="27"/>
        <v>99.53</v>
      </c>
      <c r="G587" s="1">
        <v>0</v>
      </c>
      <c r="H587" s="1">
        <v>0.28</v>
      </c>
      <c r="I587" s="1">
        <v>0.19</v>
      </c>
      <c r="J587" s="1">
        <v>0</v>
      </c>
      <c r="K587" s="1">
        <v>0</v>
      </c>
      <c r="L587" s="1">
        <v>0</v>
      </c>
      <c r="M587" s="1" t="s">
        <v>54</v>
      </c>
      <c r="N587" s="6">
        <f t="shared" si="28"/>
        <v>0</v>
      </c>
      <c r="O587" s="1">
        <v>949.85</v>
      </c>
      <c r="P587" s="1">
        <v>4</v>
      </c>
      <c r="Q587" s="1">
        <v>0</v>
      </c>
      <c r="R587" s="1">
        <v>419.85</v>
      </c>
      <c r="S587" s="1">
        <v>2</v>
      </c>
      <c r="T587" s="1">
        <v>119</v>
      </c>
      <c r="U587" s="1" t="s">
        <v>52</v>
      </c>
      <c r="V587" s="1" t="s">
        <v>52</v>
      </c>
      <c r="W587" s="1">
        <v>76</v>
      </c>
      <c r="X587" s="1" t="e">
        <f>IF(OR(T587="",W587=""),"",((T587-AVERAGE($T$2:$T$1139))/_xlfn.STDEV.S($T$2:$T$1139))-#REF!*((AVERAGE($W$2:$W$1139)-W587)/_xlfn.STDEV.S($W$2:$W$1139)))</f>
        <v>#REF!</v>
      </c>
      <c r="Y587" s="1">
        <f t="shared" si="29"/>
        <v>0.843084306328854</v>
      </c>
    </row>
    <row r="588" hidden="1" spans="1:25">
      <c r="A588" s="1">
        <v>356</v>
      </c>
      <c r="B588" s="1" t="s">
        <v>64</v>
      </c>
      <c r="C588" s="1" t="str">
        <f>_xlfn.XLOOKUP(A588,All!$A:$A,All!$C:$C,"")</f>
        <v>Cu-Cr-Mg</v>
      </c>
      <c r="D588" s="1">
        <v>1</v>
      </c>
      <c r="E588" s="1" t="s">
        <v>1344</v>
      </c>
      <c r="F588" s="1">
        <f t="shared" si="27"/>
        <v>99.53</v>
      </c>
      <c r="G588" s="1">
        <v>0</v>
      </c>
      <c r="H588" s="1">
        <v>0.28</v>
      </c>
      <c r="I588" s="1">
        <v>0.19</v>
      </c>
      <c r="J588" s="1">
        <v>0</v>
      </c>
      <c r="K588" s="1">
        <v>0</v>
      </c>
      <c r="L588" s="1">
        <v>0</v>
      </c>
      <c r="M588" s="1" t="s">
        <v>54</v>
      </c>
      <c r="N588" s="6">
        <f t="shared" si="28"/>
        <v>0</v>
      </c>
      <c r="O588" s="1">
        <v>949.85</v>
      </c>
      <c r="P588" s="1">
        <v>4</v>
      </c>
      <c r="Q588" s="1">
        <v>0</v>
      </c>
      <c r="R588" s="1">
        <v>389.85</v>
      </c>
      <c r="S588" s="1">
        <v>4</v>
      </c>
      <c r="T588" s="1">
        <v>109</v>
      </c>
      <c r="U588" s="1" t="s">
        <v>52</v>
      </c>
      <c r="V588" s="1" t="s">
        <v>52</v>
      </c>
      <c r="W588" s="1">
        <v>71</v>
      </c>
      <c r="X588" s="1" t="e">
        <f>IF(OR(T588="",W588=""),"",((T588-AVERAGE($T$2:$T$1139))/_xlfn.STDEV.S($T$2:$T$1139))-#REF!*((AVERAGE($W$2:$W$1139)-W588)/_xlfn.STDEV.S($W$2:$W$1139)))</f>
        <v>#REF!</v>
      </c>
      <c r="Y588" s="1">
        <f t="shared" si="29"/>
        <v>0.889317081642978</v>
      </c>
    </row>
    <row r="589" hidden="1" spans="1:25">
      <c r="A589" s="1">
        <v>282</v>
      </c>
      <c r="B589" s="1" t="s">
        <v>64</v>
      </c>
      <c r="C589" s="1" t="str">
        <f>_xlfn.XLOOKUP(A589,All!$A:$A,All!$C:$C,"")</f>
        <v>Cu-Cr-Mg</v>
      </c>
      <c r="D589" s="1">
        <v>1</v>
      </c>
      <c r="E589" s="1" t="s">
        <v>1344</v>
      </c>
      <c r="F589" s="1">
        <f t="shared" si="27"/>
        <v>99.53</v>
      </c>
      <c r="G589" s="1">
        <v>0</v>
      </c>
      <c r="H589" s="1">
        <v>0.28</v>
      </c>
      <c r="I589" s="1">
        <v>0.19</v>
      </c>
      <c r="J589" s="1">
        <v>0</v>
      </c>
      <c r="K589" s="1">
        <v>0</v>
      </c>
      <c r="L589" s="1">
        <v>0</v>
      </c>
      <c r="M589" s="1" t="s">
        <v>54</v>
      </c>
      <c r="N589" s="6">
        <f t="shared" si="28"/>
        <v>0</v>
      </c>
      <c r="O589" s="1">
        <v>949.85</v>
      </c>
      <c r="P589" s="1">
        <v>4</v>
      </c>
      <c r="Q589" s="1">
        <v>0</v>
      </c>
      <c r="R589" s="1">
        <v>449.85</v>
      </c>
      <c r="S589" s="1">
        <v>0.5</v>
      </c>
      <c r="T589" s="1">
        <v>118</v>
      </c>
      <c r="U589" s="1" t="s">
        <v>52</v>
      </c>
      <c r="V589" s="1" t="s">
        <v>52</v>
      </c>
      <c r="W589" s="1">
        <v>71</v>
      </c>
      <c r="X589" s="1" t="e">
        <f>IF(OR(T589="",W589=""),"",((T589-AVERAGE($T$2:$T$1139))/_xlfn.STDEV.S($T$2:$T$1139))-#REF!*((AVERAGE($W$2:$W$1139)-W589)/_xlfn.STDEV.S($W$2:$W$1139)))</f>
        <v>#REF!</v>
      </c>
      <c r="Y589" s="1">
        <f t="shared" si="29"/>
        <v>0.862978249917694</v>
      </c>
    </row>
    <row r="590" hidden="1" spans="1:25">
      <c r="A590" s="1">
        <v>295</v>
      </c>
      <c r="B590" s="1" t="s">
        <v>64</v>
      </c>
      <c r="C590" s="1" t="str">
        <f>_xlfn.XLOOKUP(A590,All!$A:$A,All!$C:$C,"")</f>
        <v>Cu-Cr-Mg</v>
      </c>
      <c r="D590" s="1">
        <v>1</v>
      </c>
      <c r="E590" s="1" t="s">
        <v>1344</v>
      </c>
      <c r="F590" s="1">
        <f t="shared" si="27"/>
        <v>99.53</v>
      </c>
      <c r="G590" s="1">
        <v>0</v>
      </c>
      <c r="H590" s="1">
        <v>0.28</v>
      </c>
      <c r="I590" s="1">
        <v>0.19</v>
      </c>
      <c r="J590" s="1">
        <v>0</v>
      </c>
      <c r="K590" s="1">
        <v>0</v>
      </c>
      <c r="L590" s="1">
        <v>0</v>
      </c>
      <c r="M590" s="1" t="s">
        <v>54</v>
      </c>
      <c r="N590" s="6">
        <f t="shared" si="28"/>
        <v>0</v>
      </c>
      <c r="O590" s="1">
        <v>949.85</v>
      </c>
      <c r="P590" s="1">
        <v>4</v>
      </c>
      <c r="Q590" s="1">
        <v>0</v>
      </c>
      <c r="R590" s="1">
        <v>419.85</v>
      </c>
      <c r="S590" s="1">
        <v>1</v>
      </c>
      <c r="T590" s="1">
        <v>108</v>
      </c>
      <c r="U590" s="1" t="s">
        <v>52</v>
      </c>
      <c r="V590" s="1" t="s">
        <v>52</v>
      </c>
      <c r="W590" s="1">
        <v>66</v>
      </c>
      <c r="X590" s="1" t="e">
        <f>IF(OR(T590="",W590=""),"",((T590-AVERAGE($T$2:$T$1139))/_xlfn.STDEV.S($T$2:$T$1139))-#REF!*((AVERAGE($W$2:$W$1139)-W590)/_xlfn.STDEV.S($W$2:$W$1139)))</f>
        <v>#REF!</v>
      </c>
      <c r="Y590" s="1">
        <f t="shared" si="29"/>
        <v>0.912592939485118</v>
      </c>
    </row>
    <row r="591" hidden="1" spans="1:25">
      <c r="A591" s="1">
        <v>324</v>
      </c>
      <c r="B591" s="1" t="s">
        <v>64</v>
      </c>
      <c r="C591" s="1" t="str">
        <f>_xlfn.XLOOKUP(A591,All!$A:$A,All!$C:$C,"")</f>
        <v>Cu-Cr-Mg</v>
      </c>
      <c r="D591" s="1">
        <v>1</v>
      </c>
      <c r="E591" s="1" t="s">
        <v>1344</v>
      </c>
      <c r="F591" s="1">
        <f t="shared" si="27"/>
        <v>99.53</v>
      </c>
      <c r="G591" s="1">
        <v>0</v>
      </c>
      <c r="H591" s="1">
        <v>0.28</v>
      </c>
      <c r="I591" s="1">
        <v>0.19</v>
      </c>
      <c r="J591" s="1">
        <v>0</v>
      </c>
      <c r="K591" s="1">
        <v>0</v>
      </c>
      <c r="L591" s="1">
        <v>0</v>
      </c>
      <c r="M591" s="1" t="s">
        <v>54</v>
      </c>
      <c r="N591" s="6">
        <f t="shared" si="28"/>
        <v>0</v>
      </c>
      <c r="O591" s="1">
        <v>949.85</v>
      </c>
      <c r="P591" s="1">
        <v>4</v>
      </c>
      <c r="Q591" s="1">
        <v>0</v>
      </c>
      <c r="R591" s="1">
        <v>389.85</v>
      </c>
      <c r="S591" s="1">
        <v>2</v>
      </c>
      <c r="T591" s="1">
        <v>98</v>
      </c>
      <c r="U591" s="1" t="s">
        <v>52</v>
      </c>
      <c r="V591" s="1" t="s">
        <v>52</v>
      </c>
      <c r="W591" s="1">
        <v>65</v>
      </c>
      <c r="X591" s="1" t="e">
        <f>IF(OR(T591="",W591=""),"",((T591-AVERAGE($T$2:$T$1139))/_xlfn.STDEV.S($T$2:$T$1139))-#REF!*((AVERAGE($W$2:$W$1139)-W591)/_xlfn.STDEV.S($W$2:$W$1139)))</f>
        <v>#REF!</v>
      </c>
      <c r="Y591" s="1">
        <f t="shared" si="29"/>
        <v>0.945708559227524</v>
      </c>
    </row>
    <row r="592" hidden="1" spans="1:25">
      <c r="A592" s="1">
        <v>284</v>
      </c>
      <c r="B592" s="1" t="s">
        <v>64</v>
      </c>
      <c r="C592" s="1" t="str">
        <f>_xlfn.XLOOKUP(A592,All!$A:$A,All!$C:$C,"")</f>
        <v>Cu-Cr-Mg</v>
      </c>
      <c r="D592" s="1">
        <v>1</v>
      </c>
      <c r="E592" s="1" t="s">
        <v>1344</v>
      </c>
      <c r="F592" s="1">
        <f t="shared" si="27"/>
        <v>99.53</v>
      </c>
      <c r="G592" s="1">
        <v>0</v>
      </c>
      <c r="H592" s="1">
        <v>0.28</v>
      </c>
      <c r="I592" s="1">
        <v>0.19</v>
      </c>
      <c r="J592" s="1">
        <v>0</v>
      </c>
      <c r="K592" s="1">
        <v>0</v>
      </c>
      <c r="L592" s="1">
        <v>0</v>
      </c>
      <c r="M592" s="1" t="s">
        <v>54</v>
      </c>
      <c r="N592" s="6">
        <f t="shared" si="28"/>
        <v>0</v>
      </c>
      <c r="O592" s="1">
        <v>949.85</v>
      </c>
      <c r="P592" s="1">
        <v>4</v>
      </c>
      <c r="Q592" s="1">
        <v>0</v>
      </c>
      <c r="R592" s="1">
        <v>509.85</v>
      </c>
      <c r="S592" s="1">
        <v>0.5</v>
      </c>
      <c r="T592" s="1">
        <v>82</v>
      </c>
      <c r="U592" s="1" t="s">
        <v>52</v>
      </c>
      <c r="V592" s="1" t="s">
        <v>52</v>
      </c>
      <c r="W592" s="1">
        <v>62</v>
      </c>
      <c r="X592" s="1" t="e">
        <f>IF(OR(T592="",W592=""),"",((T592-AVERAGE($T$2:$T$1139))/_xlfn.STDEV.S($T$2:$T$1139))-#REF!*((AVERAGE($W$2:$W$1139)-W592)/_xlfn.STDEV.S($W$2:$W$1139)))</f>
        <v>#REF!</v>
      </c>
      <c r="Y592" s="1">
        <f t="shared" si="29"/>
        <v>1.00509196322014</v>
      </c>
    </row>
    <row r="593" hidden="1" spans="1:25">
      <c r="A593" s="1">
        <v>260</v>
      </c>
      <c r="B593" s="1" t="s">
        <v>64</v>
      </c>
      <c r="C593" s="1" t="str">
        <f>_xlfn.XLOOKUP(A593,All!$A:$A,All!$C:$C,"")</f>
        <v>Cu-Cr-Mg</v>
      </c>
      <c r="D593" s="1">
        <v>1</v>
      </c>
      <c r="E593" s="1" t="s">
        <v>1344</v>
      </c>
      <c r="F593" s="1">
        <f t="shared" si="27"/>
        <v>99.53</v>
      </c>
      <c r="G593" s="1">
        <v>0</v>
      </c>
      <c r="H593" s="1">
        <v>0.28</v>
      </c>
      <c r="I593" s="1">
        <v>0.19</v>
      </c>
      <c r="J593" s="1">
        <v>0</v>
      </c>
      <c r="K593" s="1">
        <v>0</v>
      </c>
      <c r="L593" s="1">
        <v>0</v>
      </c>
      <c r="M593" s="1" t="s">
        <v>54</v>
      </c>
      <c r="N593" s="6">
        <f t="shared" si="28"/>
        <v>0</v>
      </c>
      <c r="O593" s="1">
        <v>949.85</v>
      </c>
      <c r="P593" s="1">
        <v>4</v>
      </c>
      <c r="Q593" s="1">
        <v>0</v>
      </c>
      <c r="R593" s="1">
        <v>479.85</v>
      </c>
      <c r="S593" s="1">
        <v>0.25</v>
      </c>
      <c r="T593" s="1">
        <v>99</v>
      </c>
      <c r="U593" s="1" t="s">
        <v>52</v>
      </c>
      <c r="V593" s="1" t="s">
        <v>52</v>
      </c>
      <c r="W593" s="1">
        <v>62</v>
      </c>
      <c r="X593" s="1" t="e">
        <f>IF(OR(T593="",W593=""),"",((T593-AVERAGE($T$2:$T$1139))/_xlfn.STDEV.S($T$2:$T$1139))-#REF!*((AVERAGE($W$2:$W$1139)-W593)/_xlfn.STDEV.S($W$2:$W$1139)))</f>
        <v>#REF!</v>
      </c>
      <c r="Y593" s="1">
        <f t="shared" si="29"/>
        <v>0.95690803542294</v>
      </c>
    </row>
    <row r="594" hidden="1" spans="1:25">
      <c r="A594" s="1">
        <v>294</v>
      </c>
      <c r="B594" s="1" t="s">
        <v>64</v>
      </c>
      <c r="C594" s="1" t="str">
        <f>_xlfn.XLOOKUP(A594,All!$A:$A,All!$C:$C,"")</f>
        <v>Cu-Cr-Mg</v>
      </c>
      <c r="D594" s="1">
        <v>1</v>
      </c>
      <c r="E594" s="1" t="s">
        <v>1344</v>
      </c>
      <c r="F594" s="1">
        <f t="shared" si="27"/>
        <v>99.53</v>
      </c>
      <c r="G594" s="1">
        <v>0</v>
      </c>
      <c r="H594" s="1">
        <v>0.28</v>
      </c>
      <c r="I594" s="1">
        <v>0.19</v>
      </c>
      <c r="J594" s="1">
        <v>0</v>
      </c>
      <c r="K594" s="1">
        <v>0</v>
      </c>
      <c r="L594" s="1">
        <v>0</v>
      </c>
      <c r="M594" s="1" t="s">
        <v>54</v>
      </c>
      <c r="N594" s="6">
        <f t="shared" si="28"/>
        <v>0</v>
      </c>
      <c r="O594" s="1">
        <v>949.85</v>
      </c>
      <c r="P594" s="1">
        <v>4</v>
      </c>
      <c r="Q594" s="1">
        <v>0</v>
      </c>
      <c r="R594" s="1">
        <v>389.85</v>
      </c>
      <c r="S594" s="1">
        <v>1</v>
      </c>
      <c r="T594" s="1">
        <v>77</v>
      </c>
      <c r="U594" s="1" t="s">
        <v>52</v>
      </c>
      <c r="V594" s="1" t="s">
        <v>52</v>
      </c>
      <c r="W594" s="1">
        <v>55</v>
      </c>
      <c r="X594" s="1" t="e">
        <f>IF(OR(T594="",W594=""),"",((T594-AVERAGE($T$2:$T$1139))/_xlfn.STDEV.S($T$2:$T$1139))-#REF!*((AVERAGE($W$2:$W$1139)-W594)/_xlfn.STDEV.S($W$2:$W$1139)))</f>
        <v>#REF!</v>
      </c>
      <c r="Y594" s="1">
        <f t="shared" si="29"/>
        <v>1.05467108902976</v>
      </c>
    </row>
    <row r="595" hidden="1" spans="1:25">
      <c r="A595" s="1">
        <v>261</v>
      </c>
      <c r="B595" s="1" t="s">
        <v>64</v>
      </c>
      <c r="C595" s="1" t="str">
        <f>_xlfn.XLOOKUP(A595,All!$A:$A,All!$C:$C,"")</f>
        <v>Cu-Cr-Mg</v>
      </c>
      <c r="D595" s="1">
        <v>1</v>
      </c>
      <c r="E595" s="1" t="s">
        <v>1344</v>
      </c>
      <c r="F595" s="1">
        <f t="shared" si="27"/>
        <v>99.53</v>
      </c>
      <c r="G595" s="1">
        <v>0</v>
      </c>
      <c r="H595" s="1">
        <v>0.28</v>
      </c>
      <c r="I595" s="1">
        <v>0.19</v>
      </c>
      <c r="J595" s="1">
        <v>0</v>
      </c>
      <c r="K595" s="1">
        <v>0</v>
      </c>
      <c r="L595" s="1">
        <v>0</v>
      </c>
      <c r="M595" s="1" t="s">
        <v>54</v>
      </c>
      <c r="N595" s="6">
        <f t="shared" si="28"/>
        <v>0</v>
      </c>
      <c r="O595" s="1">
        <v>949.85</v>
      </c>
      <c r="P595" s="1">
        <v>4</v>
      </c>
      <c r="Q595" s="1">
        <v>0</v>
      </c>
      <c r="R595" s="1">
        <v>509.85</v>
      </c>
      <c r="S595" s="1">
        <v>0.25</v>
      </c>
      <c r="T595" s="1">
        <v>77</v>
      </c>
      <c r="U595" s="1" t="s">
        <v>52</v>
      </c>
      <c r="V595" s="1" t="s">
        <v>52</v>
      </c>
      <c r="W595" s="1">
        <v>54</v>
      </c>
      <c r="X595" s="1" t="e">
        <f>IF(OR(T595="",W595=""),"",((T595-AVERAGE($T$2:$T$1139))/_xlfn.STDEV.S($T$2:$T$1139))-#REF!*((AVERAGE($W$2:$W$1139)-W595)/_xlfn.STDEV.S($W$2:$W$1139)))</f>
        <v>#REF!</v>
      </c>
      <c r="Y595" s="1">
        <f t="shared" si="29"/>
        <v>1.06021217500802</v>
      </c>
    </row>
    <row r="596" hidden="1" spans="1:25">
      <c r="A596" s="1">
        <v>259</v>
      </c>
      <c r="B596" s="1" t="s">
        <v>64</v>
      </c>
      <c r="C596" s="1" t="str">
        <f>_xlfn.XLOOKUP(A596,All!$A:$A,All!$C:$C,"")</f>
        <v>Cu-Cr-Mg</v>
      </c>
      <c r="D596" s="1">
        <v>1</v>
      </c>
      <c r="E596" s="1" t="s">
        <v>1344</v>
      </c>
      <c r="F596" s="1">
        <f t="shared" si="27"/>
        <v>99.53</v>
      </c>
      <c r="G596" s="1">
        <v>0</v>
      </c>
      <c r="H596" s="1">
        <v>0.28</v>
      </c>
      <c r="I596" s="1">
        <v>0.19</v>
      </c>
      <c r="J596" s="1">
        <v>0</v>
      </c>
      <c r="K596" s="1">
        <v>0</v>
      </c>
      <c r="L596" s="1">
        <v>0</v>
      </c>
      <c r="M596" s="1" t="s">
        <v>54</v>
      </c>
      <c r="N596" s="6">
        <f t="shared" si="28"/>
        <v>0</v>
      </c>
      <c r="O596" s="1">
        <v>949.85</v>
      </c>
      <c r="P596" s="1">
        <v>4</v>
      </c>
      <c r="Q596" s="1">
        <v>0</v>
      </c>
      <c r="R596" s="1">
        <v>449.85</v>
      </c>
      <c r="S596" s="1">
        <v>0.25</v>
      </c>
      <c r="T596" s="1">
        <v>94</v>
      </c>
      <c r="U596" s="1" t="s">
        <v>52</v>
      </c>
      <c r="V596" s="1" t="s">
        <v>52</v>
      </c>
      <c r="W596" s="1">
        <v>54</v>
      </c>
      <c r="X596" s="1" t="e">
        <f>IF(OR(T596="",W596=""),"",((T596-AVERAGE($T$2:$T$1139))/_xlfn.STDEV.S($T$2:$T$1139))-#REF!*((AVERAGE($W$2:$W$1139)-W596)/_xlfn.STDEV.S($W$2:$W$1139)))</f>
        <v>#REF!</v>
      </c>
      <c r="Y596" s="1">
        <f t="shared" si="29"/>
        <v>1.01386063203782</v>
      </c>
    </row>
    <row r="597" hidden="1" spans="1:25">
      <c r="A597" s="1">
        <v>281</v>
      </c>
      <c r="B597" s="1" t="s">
        <v>64</v>
      </c>
      <c r="C597" s="1" t="str">
        <f>_xlfn.XLOOKUP(A597,All!$A:$A,All!$C:$C,"")</f>
        <v>Cu-Cr-Mg</v>
      </c>
      <c r="D597" s="1">
        <v>1</v>
      </c>
      <c r="E597" s="1" t="s">
        <v>1344</v>
      </c>
      <c r="F597" s="1">
        <f t="shared" si="27"/>
        <v>99.53</v>
      </c>
      <c r="G597" s="1">
        <v>0</v>
      </c>
      <c r="H597" s="1">
        <v>0.28</v>
      </c>
      <c r="I597" s="1">
        <v>0.19</v>
      </c>
      <c r="J597" s="1">
        <v>0</v>
      </c>
      <c r="K597" s="1">
        <v>0</v>
      </c>
      <c r="L597" s="1">
        <v>0</v>
      </c>
      <c r="M597" s="1" t="s">
        <v>54</v>
      </c>
      <c r="N597" s="6">
        <f t="shared" si="28"/>
        <v>0</v>
      </c>
      <c r="O597" s="1">
        <v>949.85</v>
      </c>
      <c r="P597" s="1">
        <v>4</v>
      </c>
      <c r="Q597" s="1">
        <v>0</v>
      </c>
      <c r="R597" s="1">
        <v>419.85</v>
      </c>
      <c r="S597" s="1">
        <v>0.5</v>
      </c>
      <c r="T597" s="1">
        <v>81</v>
      </c>
      <c r="U597" s="1" t="s">
        <v>52</v>
      </c>
      <c r="V597" s="1" t="s">
        <v>52</v>
      </c>
      <c r="W597" s="1">
        <v>53</v>
      </c>
      <c r="X597" s="1" t="e">
        <f>IF(OR(T597="",W597=""),"",((T597-AVERAGE($T$2:$T$1139))/_xlfn.STDEV.S($T$2:$T$1139))-#REF!*((AVERAGE($W$2:$W$1139)-W597)/_xlfn.STDEV.S($W$2:$W$1139)))</f>
        <v>#REF!</v>
      </c>
      <c r="Y597" s="1">
        <f t="shared" si="29"/>
        <v>1.05497462859644</v>
      </c>
    </row>
    <row r="598" hidden="1" spans="1:25">
      <c r="A598" s="1">
        <v>254</v>
      </c>
      <c r="B598" s="1" t="s">
        <v>64</v>
      </c>
      <c r="C598" s="1" t="str">
        <f>_xlfn.XLOOKUP(A598,All!$A:$A,All!$C:$C,"")</f>
        <v>Cu-Cr-Mg</v>
      </c>
      <c r="D598" s="1">
        <v>1</v>
      </c>
      <c r="E598" s="1" t="s">
        <v>1344</v>
      </c>
      <c r="F598" s="1">
        <f t="shared" si="27"/>
        <v>99.53</v>
      </c>
      <c r="G598" s="1">
        <v>0</v>
      </c>
      <c r="H598" s="1">
        <v>0.28</v>
      </c>
      <c r="I598" s="1">
        <v>0.19</v>
      </c>
      <c r="J598" s="1">
        <v>0</v>
      </c>
      <c r="K598" s="1">
        <v>0</v>
      </c>
      <c r="L598" s="1">
        <v>0</v>
      </c>
      <c r="M598" s="1" t="s">
        <v>54</v>
      </c>
      <c r="N598" s="6">
        <f t="shared" si="28"/>
        <v>0</v>
      </c>
      <c r="O598" s="1">
        <v>949.85</v>
      </c>
      <c r="P598" s="1">
        <v>4</v>
      </c>
      <c r="Q598" s="1">
        <v>0</v>
      </c>
      <c r="R598" s="1">
        <v>479.85</v>
      </c>
      <c r="S598" s="1">
        <v>0.167</v>
      </c>
      <c r="T598" s="1">
        <v>89</v>
      </c>
      <c r="U598" s="1" t="s">
        <v>52</v>
      </c>
      <c r="V598" s="1" t="s">
        <v>52</v>
      </c>
      <c r="W598" s="1">
        <v>53</v>
      </c>
      <c r="X598" s="1" t="e">
        <f>IF(OR(T598="",W598=""),"",((T598-AVERAGE($T$2:$T$1139))/_xlfn.STDEV.S($T$2:$T$1139))-#REF!*((AVERAGE($W$2:$W$1139)-W598)/_xlfn.STDEV.S($W$2:$W$1139)))</f>
        <v>#REF!</v>
      </c>
      <c r="Y598" s="1">
        <f t="shared" si="29"/>
        <v>1.03327416363859</v>
      </c>
    </row>
    <row r="599" hidden="1" spans="1:25">
      <c r="A599" s="1">
        <v>255</v>
      </c>
      <c r="B599" s="1" t="s">
        <v>64</v>
      </c>
      <c r="C599" s="1" t="str">
        <f>_xlfn.XLOOKUP(A599,All!$A:$A,All!$C:$C,"")</f>
        <v>Cu-Cr-Mg</v>
      </c>
      <c r="D599" s="1">
        <v>1</v>
      </c>
      <c r="E599" s="1" t="s">
        <v>1344</v>
      </c>
      <c r="F599" s="1">
        <f t="shared" si="27"/>
        <v>99.53</v>
      </c>
      <c r="G599" s="1">
        <v>0</v>
      </c>
      <c r="H599" s="1">
        <v>0.28</v>
      </c>
      <c r="I599" s="1">
        <v>0.19</v>
      </c>
      <c r="J599" s="1">
        <v>0</v>
      </c>
      <c r="K599" s="1">
        <v>0</v>
      </c>
      <c r="L599" s="1">
        <v>0</v>
      </c>
      <c r="M599" s="1" t="s">
        <v>54</v>
      </c>
      <c r="N599" s="6">
        <f t="shared" si="28"/>
        <v>0</v>
      </c>
      <c r="O599" s="1">
        <v>949.85</v>
      </c>
      <c r="P599" s="1">
        <v>4</v>
      </c>
      <c r="Q599" s="1">
        <v>0</v>
      </c>
      <c r="R599" s="1">
        <v>509.85</v>
      </c>
      <c r="S599" s="1">
        <v>0.167</v>
      </c>
      <c r="T599" s="1">
        <v>75</v>
      </c>
      <c r="U599" s="1" t="s">
        <v>52</v>
      </c>
      <c r="V599" s="1" t="s">
        <v>52</v>
      </c>
      <c r="W599" s="1">
        <v>51</v>
      </c>
      <c r="X599" s="1" t="e">
        <f>IF(OR(T599="",W599=""),"",((T599-AVERAGE($T$2:$T$1139))/_xlfn.STDEV.S($T$2:$T$1139))-#REF!*((AVERAGE($W$2:$W$1139)-W599)/_xlfn.STDEV.S($W$2:$W$1139)))</f>
        <v>#REF!</v>
      </c>
      <c r="Y599" s="1">
        <f t="shared" si="29"/>
        <v>1.0829352885134</v>
      </c>
    </row>
    <row r="600" hidden="1" spans="1:25">
      <c r="A600" s="1">
        <v>280</v>
      </c>
      <c r="B600" s="1" t="s">
        <v>64</v>
      </c>
      <c r="C600" s="1" t="str">
        <f>_xlfn.XLOOKUP(A600,All!$A:$A,All!$C:$C,"")</f>
        <v>Cu-Cr-Mg</v>
      </c>
      <c r="D600" s="1">
        <v>1</v>
      </c>
      <c r="E600" s="1" t="s">
        <v>1344</v>
      </c>
      <c r="F600" s="1">
        <f t="shared" si="27"/>
        <v>99.53</v>
      </c>
      <c r="G600" s="1">
        <v>0</v>
      </c>
      <c r="H600" s="1">
        <v>0.28</v>
      </c>
      <c r="I600" s="1">
        <v>0.19</v>
      </c>
      <c r="J600" s="1">
        <v>0</v>
      </c>
      <c r="K600" s="1">
        <v>0</v>
      </c>
      <c r="L600" s="1">
        <v>0</v>
      </c>
      <c r="M600" s="1" t="s">
        <v>54</v>
      </c>
      <c r="N600" s="6">
        <f t="shared" si="28"/>
        <v>0</v>
      </c>
      <c r="O600" s="1">
        <v>949.85</v>
      </c>
      <c r="P600" s="1">
        <v>4</v>
      </c>
      <c r="Q600" s="1">
        <v>0</v>
      </c>
      <c r="R600" s="1">
        <v>389.85</v>
      </c>
      <c r="S600" s="1">
        <v>0.5</v>
      </c>
      <c r="T600" s="1">
        <v>67</v>
      </c>
      <c r="U600" s="1" t="s">
        <v>52</v>
      </c>
      <c r="V600" s="1" t="s">
        <v>52</v>
      </c>
      <c r="W600" s="1">
        <v>50</v>
      </c>
      <c r="X600" s="1" t="e">
        <f>IF(OR(T600="",W600=""),"",((T600-AVERAGE($T$2:$T$1139))/_xlfn.STDEV.S($T$2:$T$1139))-#REF!*((AVERAGE($W$2:$W$1139)-W600)/_xlfn.STDEV.S($W$2:$W$1139)))</f>
        <v>#REF!</v>
      </c>
      <c r="Y600" s="1">
        <f t="shared" si="29"/>
        <v>1.1104689452522</v>
      </c>
    </row>
    <row r="601" hidden="1" spans="1:25">
      <c r="A601" s="1">
        <v>253</v>
      </c>
      <c r="B601" s="1" t="s">
        <v>64</v>
      </c>
      <c r="C601" s="1" t="str">
        <f>_xlfn.XLOOKUP(A601,All!$A:$A,All!$C:$C,"")</f>
        <v>Cu-Cr-Mg</v>
      </c>
      <c r="D601" s="1">
        <v>1</v>
      </c>
      <c r="E601" s="1" t="s">
        <v>1344</v>
      </c>
      <c r="F601" s="1">
        <f t="shared" si="27"/>
        <v>99.53</v>
      </c>
      <c r="G601" s="1">
        <v>0</v>
      </c>
      <c r="H601" s="1">
        <v>0.28</v>
      </c>
      <c r="I601" s="1">
        <v>0.19</v>
      </c>
      <c r="J601" s="1">
        <v>0</v>
      </c>
      <c r="K601" s="1">
        <v>0</v>
      </c>
      <c r="L601" s="1">
        <v>0</v>
      </c>
      <c r="M601" s="1" t="s">
        <v>54</v>
      </c>
      <c r="N601" s="6">
        <f t="shared" si="28"/>
        <v>0</v>
      </c>
      <c r="O601" s="1">
        <v>949.85</v>
      </c>
      <c r="P601" s="1">
        <v>4</v>
      </c>
      <c r="Q601" s="1">
        <v>0</v>
      </c>
      <c r="R601" s="1">
        <v>449.85</v>
      </c>
      <c r="S601" s="1">
        <v>0.167</v>
      </c>
      <c r="T601" s="1">
        <v>80</v>
      </c>
      <c r="U601" s="1" t="s">
        <v>52</v>
      </c>
      <c r="V601" s="1" t="s">
        <v>52</v>
      </c>
      <c r="W601" s="1">
        <v>50</v>
      </c>
      <c r="X601" s="1" t="e">
        <f>IF(OR(T601="",W601=""),"",((T601-AVERAGE($T$2:$T$1139))/_xlfn.STDEV.S($T$2:$T$1139))-#REF!*((AVERAGE($W$2:$W$1139)-W601)/_xlfn.STDEV.S($W$2:$W$1139)))</f>
        <v>#REF!</v>
      </c>
      <c r="Y601" s="1">
        <f t="shared" si="29"/>
        <v>1.07549495505976</v>
      </c>
    </row>
    <row r="602" hidden="1" spans="1:25">
      <c r="A602" s="1">
        <v>227</v>
      </c>
      <c r="B602" s="1" t="s">
        <v>64</v>
      </c>
      <c r="C602" s="1" t="str">
        <f>_xlfn.XLOOKUP(A602,All!$A:$A,All!$C:$C,"")</f>
        <v>Cu-Cr-Mg</v>
      </c>
      <c r="D602" s="1">
        <v>1</v>
      </c>
      <c r="E602" s="1" t="s">
        <v>1344</v>
      </c>
      <c r="F602" s="1">
        <f t="shared" si="27"/>
        <v>99.53</v>
      </c>
      <c r="G602" s="1">
        <v>0</v>
      </c>
      <c r="H602" s="1">
        <v>0.28</v>
      </c>
      <c r="I602" s="1">
        <v>0.19</v>
      </c>
      <c r="J602" s="1">
        <v>0</v>
      </c>
      <c r="K602" s="1">
        <v>0</v>
      </c>
      <c r="L602" s="1">
        <v>0</v>
      </c>
      <c r="M602" s="1" t="s">
        <v>54</v>
      </c>
      <c r="N602" s="6">
        <f t="shared" si="28"/>
        <v>0</v>
      </c>
      <c r="O602" s="1">
        <v>949.85</v>
      </c>
      <c r="P602" s="1">
        <v>4</v>
      </c>
      <c r="Q602" s="1">
        <v>0</v>
      </c>
      <c r="R602" s="1">
        <v>509.85</v>
      </c>
      <c r="S602" s="1">
        <v>0.0833</v>
      </c>
      <c r="T602" s="1">
        <v>69</v>
      </c>
      <c r="U602" s="1" t="s">
        <v>52</v>
      </c>
      <c r="V602" s="1" t="s">
        <v>52</v>
      </c>
      <c r="W602" s="1">
        <v>49</v>
      </c>
      <c r="X602" s="1" t="e">
        <f>IF(OR(T602="",W602=""),"",((T602-AVERAGE($T$2:$T$1139))/_xlfn.STDEV.S($T$2:$T$1139))-#REF!*((AVERAGE($W$2:$W$1139)-W602)/_xlfn.STDEV.S($W$2:$W$1139)))</f>
        <v>#REF!</v>
      </c>
      <c r="Y602" s="1">
        <f t="shared" si="29"/>
        <v>1.11105971599558</v>
      </c>
    </row>
    <row r="603" hidden="1" spans="1:25">
      <c r="A603" s="1">
        <v>258</v>
      </c>
      <c r="B603" s="1" t="s">
        <v>64</v>
      </c>
      <c r="C603" s="1" t="str">
        <f>_xlfn.XLOOKUP(A603,All!$A:$A,All!$C:$C,"")</f>
        <v>Cu-Cr-Mg</v>
      </c>
      <c r="D603" s="1">
        <v>1</v>
      </c>
      <c r="E603" s="1" t="s">
        <v>1344</v>
      </c>
      <c r="F603" s="1">
        <f t="shared" si="27"/>
        <v>99.53</v>
      </c>
      <c r="G603" s="1">
        <v>0</v>
      </c>
      <c r="H603" s="1">
        <v>0.28</v>
      </c>
      <c r="I603" s="1">
        <v>0.19</v>
      </c>
      <c r="J603" s="1">
        <v>0</v>
      </c>
      <c r="K603" s="1">
        <v>0</v>
      </c>
      <c r="L603" s="1">
        <v>0</v>
      </c>
      <c r="M603" s="1" t="s">
        <v>54</v>
      </c>
      <c r="N603" s="6">
        <f t="shared" si="28"/>
        <v>0</v>
      </c>
      <c r="O603" s="1">
        <v>949.85</v>
      </c>
      <c r="P603" s="1">
        <v>4</v>
      </c>
      <c r="Q603" s="1">
        <v>0</v>
      </c>
      <c r="R603" s="1">
        <v>419.85</v>
      </c>
      <c r="S603" s="1">
        <v>0.25</v>
      </c>
      <c r="T603" s="1">
        <v>69</v>
      </c>
      <c r="U603" s="1" t="s">
        <v>52</v>
      </c>
      <c r="V603" s="1" t="s">
        <v>52</v>
      </c>
      <c r="W603" s="1">
        <v>49</v>
      </c>
      <c r="X603" s="1" t="e">
        <f>IF(OR(T603="",W603=""),"",((T603-AVERAGE($T$2:$T$1139))/_xlfn.STDEV.S($T$2:$T$1139))-#REF!*((AVERAGE($W$2:$W$1139)-W603)/_xlfn.STDEV.S($W$2:$W$1139)))</f>
        <v>#REF!</v>
      </c>
      <c r="Y603" s="1">
        <f t="shared" si="29"/>
        <v>1.11105971599558</v>
      </c>
    </row>
    <row r="604" hidden="1" spans="1:25">
      <c r="A604" s="1">
        <v>251</v>
      </c>
      <c r="B604" s="1" t="s">
        <v>64</v>
      </c>
      <c r="C604" s="1" t="str">
        <f>_xlfn.XLOOKUP(A604,All!$A:$A,All!$C:$C,"")</f>
        <v>Cu-Cr-Mg</v>
      </c>
      <c r="D604" s="1">
        <v>1</v>
      </c>
      <c r="E604" s="1" t="s">
        <v>1344</v>
      </c>
      <c r="F604" s="1">
        <f t="shared" si="27"/>
        <v>99.53</v>
      </c>
      <c r="G604" s="1">
        <v>0</v>
      </c>
      <c r="H604" s="1">
        <v>0.28</v>
      </c>
      <c r="I604" s="1">
        <v>0.19</v>
      </c>
      <c r="J604" s="1">
        <v>0</v>
      </c>
      <c r="K604" s="1">
        <v>0</v>
      </c>
      <c r="L604" s="1">
        <v>0</v>
      </c>
      <c r="M604" s="1" t="s">
        <v>54</v>
      </c>
      <c r="N604" s="6">
        <f t="shared" si="28"/>
        <v>0</v>
      </c>
      <c r="O604" s="1">
        <v>949.85</v>
      </c>
      <c r="P604" s="1">
        <v>4</v>
      </c>
      <c r="Q604" s="1">
        <v>0</v>
      </c>
      <c r="R604" s="1">
        <v>389.85</v>
      </c>
      <c r="S604" s="1">
        <v>0.167</v>
      </c>
      <c r="T604" s="1">
        <v>64</v>
      </c>
      <c r="U604" s="1" t="s">
        <v>52</v>
      </c>
      <c r="V604" s="1" t="s">
        <v>52</v>
      </c>
      <c r="W604" s="1">
        <v>48</v>
      </c>
      <c r="X604" s="1" t="e">
        <f>IF(OR(T604="",W604=""),"",((T604-AVERAGE($T$2:$T$1139))/_xlfn.STDEV.S($T$2:$T$1139))-#REF!*((AVERAGE($W$2:$W$1139)-W604)/_xlfn.STDEV.S($W$2:$W$1139)))</f>
        <v>#REF!</v>
      </c>
      <c r="Y604" s="1">
        <f t="shared" si="29"/>
        <v>1.13053556958367</v>
      </c>
    </row>
    <row r="605" hidden="1" spans="1:25">
      <c r="A605" s="1">
        <v>200</v>
      </c>
      <c r="B605" s="1" t="s">
        <v>64</v>
      </c>
      <c r="C605" s="1" t="str">
        <f>_xlfn.XLOOKUP(A605,All!$A:$A,All!$C:$C,"")</f>
        <v>Cu-Cr-Mg</v>
      </c>
      <c r="D605" s="1">
        <v>1</v>
      </c>
      <c r="E605" s="1" t="s">
        <v>1344</v>
      </c>
      <c r="F605" s="1">
        <f t="shared" si="27"/>
        <v>99.53</v>
      </c>
      <c r="G605" s="1">
        <v>0</v>
      </c>
      <c r="H605" s="1">
        <v>0.28</v>
      </c>
      <c r="I605" s="1">
        <v>0.19</v>
      </c>
      <c r="J605" s="1">
        <v>0</v>
      </c>
      <c r="K605" s="1">
        <v>0</v>
      </c>
      <c r="L605" s="1">
        <v>0</v>
      </c>
      <c r="M605" s="1" t="s">
        <v>54</v>
      </c>
      <c r="N605" s="6">
        <f t="shared" si="28"/>
        <v>0</v>
      </c>
      <c r="O605" s="1">
        <v>949.85</v>
      </c>
      <c r="P605" s="1">
        <v>4</v>
      </c>
      <c r="Q605" s="1">
        <v>0</v>
      </c>
      <c r="R605" s="1">
        <v>389.85</v>
      </c>
      <c r="S605" s="1">
        <v>0.0167</v>
      </c>
      <c r="T605" s="1">
        <v>65</v>
      </c>
      <c r="U605" s="1" t="s">
        <v>52</v>
      </c>
      <c r="V605" s="1" t="s">
        <v>52</v>
      </c>
      <c r="W605" s="1">
        <v>48</v>
      </c>
      <c r="X605" s="1" t="e">
        <f>IF(OR(T605="",W605=""),"",((T605-AVERAGE($T$2:$T$1139))/_xlfn.STDEV.S($T$2:$T$1139))-#REF!*((AVERAGE($W$2:$W$1139)-W605)/_xlfn.STDEV.S($W$2:$W$1139)))</f>
        <v>#REF!</v>
      </c>
      <c r="Y605" s="1">
        <f t="shared" si="29"/>
        <v>1.12785654669737</v>
      </c>
    </row>
    <row r="606" hidden="1" spans="1:25">
      <c r="A606" s="1">
        <v>223</v>
      </c>
      <c r="B606" s="1" t="s">
        <v>64</v>
      </c>
      <c r="C606" s="1" t="str">
        <f>_xlfn.XLOOKUP(A606,All!$A:$A,All!$C:$C,"")</f>
        <v>Cu-Cr-Mg</v>
      </c>
      <c r="D606" s="1">
        <v>4</v>
      </c>
      <c r="E606" s="1" t="s">
        <v>1344</v>
      </c>
      <c r="F606" s="1">
        <f t="shared" si="27"/>
        <v>99.53</v>
      </c>
      <c r="G606" s="1">
        <v>0</v>
      </c>
      <c r="H606" s="1">
        <v>0.28</v>
      </c>
      <c r="I606" s="1">
        <v>0.19</v>
      </c>
      <c r="J606" s="1">
        <v>0</v>
      </c>
      <c r="K606" s="1">
        <v>0</v>
      </c>
      <c r="L606" s="1">
        <v>0</v>
      </c>
      <c r="M606" s="1" t="s">
        <v>54</v>
      </c>
      <c r="N606" s="6">
        <f t="shared" si="28"/>
        <v>0</v>
      </c>
      <c r="O606" s="1">
        <v>949.85</v>
      </c>
      <c r="P606" s="1">
        <v>4</v>
      </c>
      <c r="Q606" s="1">
        <v>0</v>
      </c>
      <c r="R606" s="1">
        <v>389.85</v>
      </c>
      <c r="S606" s="1">
        <v>0.0833</v>
      </c>
      <c r="T606" s="1">
        <v>65</v>
      </c>
      <c r="U606" s="1" t="s">
        <v>52</v>
      </c>
      <c r="V606" s="1" t="s">
        <v>52</v>
      </c>
      <c r="W606" s="1">
        <v>48</v>
      </c>
      <c r="X606" s="1" t="e">
        <f>IF(OR(T606="",W606=""),"",((T606-AVERAGE($T$2:$T$1139))/_xlfn.STDEV.S($T$2:$T$1139))-#REF!*((AVERAGE($W$2:$W$1139)-W606)/_xlfn.STDEV.S($W$2:$W$1139)))</f>
        <v>#REF!</v>
      </c>
      <c r="Y606" s="1">
        <f t="shared" si="29"/>
        <v>1.12785654669737</v>
      </c>
    </row>
    <row r="607" hidden="1" spans="1:25">
      <c r="A607" s="1">
        <v>195</v>
      </c>
      <c r="B607" s="1" t="s">
        <v>64</v>
      </c>
      <c r="C607" s="1" t="str">
        <f>_xlfn.XLOOKUP(A607,All!$A:$A,All!$C:$C,"")</f>
        <v>Cu-Cr-Mg</v>
      </c>
      <c r="D607" s="1">
        <v>4</v>
      </c>
      <c r="E607" s="1" t="s">
        <v>1344</v>
      </c>
      <c r="F607" s="1">
        <f t="shared" si="27"/>
        <v>99.53</v>
      </c>
      <c r="G607" s="1">
        <v>0</v>
      </c>
      <c r="H607" s="1">
        <v>0.28</v>
      </c>
      <c r="I607" s="1">
        <v>0.19</v>
      </c>
      <c r="J607" s="1">
        <v>0</v>
      </c>
      <c r="K607" s="1">
        <v>0</v>
      </c>
      <c r="L607" s="1">
        <v>0</v>
      </c>
      <c r="M607" s="1" t="s">
        <v>54</v>
      </c>
      <c r="N607" s="6">
        <f t="shared" si="28"/>
        <v>0</v>
      </c>
      <c r="O607" s="1">
        <v>949.85</v>
      </c>
      <c r="P607" s="1">
        <v>4</v>
      </c>
      <c r="Q607" s="1">
        <v>0</v>
      </c>
      <c r="R607" s="1">
        <v>389.85</v>
      </c>
      <c r="S607" s="1">
        <v>0.0083</v>
      </c>
      <c r="T607" s="1">
        <v>66</v>
      </c>
      <c r="U607" s="1" t="s">
        <v>52</v>
      </c>
      <c r="V607" s="1" t="s">
        <v>52</v>
      </c>
      <c r="W607" s="1">
        <v>48</v>
      </c>
      <c r="X607" s="1" t="e">
        <f>IF(OR(T607="",W607=""),"",((T607-AVERAGE($T$2:$T$1139))/_xlfn.STDEV.S($T$2:$T$1139))-#REF!*((AVERAGE($W$2:$W$1139)-W607)/_xlfn.STDEV.S($W$2:$W$1139)))</f>
        <v>#REF!</v>
      </c>
      <c r="Y607" s="1">
        <f t="shared" si="29"/>
        <v>1.12517950776161</v>
      </c>
    </row>
    <row r="608" hidden="1" spans="1:25">
      <c r="A608" s="1">
        <v>217</v>
      </c>
      <c r="B608" s="1" t="s">
        <v>64</v>
      </c>
      <c r="C608" s="1" t="str">
        <f>_xlfn.XLOOKUP(A608,All!$A:$A,All!$C:$C,"")</f>
        <v>Cu-Cr-Mg</v>
      </c>
      <c r="D608" s="1">
        <v>4</v>
      </c>
      <c r="E608" s="1" t="s">
        <v>1344</v>
      </c>
      <c r="F608" s="1">
        <f t="shared" si="27"/>
        <v>99.53</v>
      </c>
      <c r="G608" s="1">
        <v>0</v>
      </c>
      <c r="H608" s="1">
        <v>0.28</v>
      </c>
      <c r="I608" s="1">
        <v>0.19</v>
      </c>
      <c r="J608" s="1">
        <v>0</v>
      </c>
      <c r="K608" s="1">
        <v>0</v>
      </c>
      <c r="L608" s="1">
        <v>0</v>
      </c>
      <c r="M608" s="1" t="s">
        <v>54</v>
      </c>
      <c r="N608" s="6">
        <f t="shared" si="28"/>
        <v>0</v>
      </c>
      <c r="O608" s="1">
        <v>949.85</v>
      </c>
      <c r="P608" s="1">
        <v>4</v>
      </c>
      <c r="Q608" s="1">
        <v>0</v>
      </c>
      <c r="R608" s="1">
        <v>389.85</v>
      </c>
      <c r="S608" s="1">
        <v>0.0417</v>
      </c>
      <c r="T608" s="1">
        <v>66</v>
      </c>
      <c r="U608" s="1" t="s">
        <v>52</v>
      </c>
      <c r="V608" s="1" t="s">
        <v>52</v>
      </c>
      <c r="W608" s="1">
        <v>48</v>
      </c>
      <c r="X608" s="1" t="e">
        <f>IF(OR(T608="",W608=""),"",((T608-AVERAGE($T$2:$T$1139))/_xlfn.STDEV.S($T$2:$T$1139))-#REF!*((AVERAGE($W$2:$W$1139)-W608)/_xlfn.STDEV.S($W$2:$W$1139)))</f>
        <v>#REF!</v>
      </c>
      <c r="Y608" s="1">
        <f t="shared" si="29"/>
        <v>1.12517950776161</v>
      </c>
    </row>
    <row r="609" hidden="1" spans="1:25">
      <c r="A609" s="1">
        <v>218</v>
      </c>
      <c r="B609" s="1" t="s">
        <v>64</v>
      </c>
      <c r="C609" s="1" t="str">
        <f>_xlfn.XLOOKUP(A609,All!$A:$A,All!$C:$C,"")</f>
        <v>Cu-Cr-Mg</v>
      </c>
      <c r="D609" s="1">
        <v>4</v>
      </c>
      <c r="E609" s="1" t="s">
        <v>1344</v>
      </c>
      <c r="F609" s="1">
        <f t="shared" si="27"/>
        <v>99.53</v>
      </c>
      <c r="G609" s="1">
        <v>0</v>
      </c>
      <c r="H609" s="1">
        <v>0.28</v>
      </c>
      <c r="I609" s="1">
        <v>0.19</v>
      </c>
      <c r="J609" s="1">
        <v>0</v>
      </c>
      <c r="K609" s="1">
        <v>0</v>
      </c>
      <c r="L609" s="1">
        <v>0</v>
      </c>
      <c r="M609" s="1" t="s">
        <v>54</v>
      </c>
      <c r="N609" s="6">
        <f t="shared" si="28"/>
        <v>0</v>
      </c>
      <c r="O609" s="1">
        <v>949.85</v>
      </c>
      <c r="P609" s="1">
        <v>4</v>
      </c>
      <c r="Q609" s="1">
        <v>0</v>
      </c>
      <c r="R609" s="1">
        <v>419.85</v>
      </c>
      <c r="S609" s="1">
        <v>0.0417</v>
      </c>
      <c r="T609" s="1">
        <v>66</v>
      </c>
      <c r="U609" s="1" t="s">
        <v>52</v>
      </c>
      <c r="V609" s="1" t="s">
        <v>52</v>
      </c>
      <c r="W609" s="1">
        <v>48</v>
      </c>
      <c r="X609" s="1" t="e">
        <f>IF(OR(T609="",W609=""),"",((T609-AVERAGE($T$2:$T$1139))/_xlfn.STDEV.S($T$2:$T$1139))-#REF!*((AVERAGE($W$2:$W$1139)-W609)/_xlfn.STDEV.S($W$2:$W$1139)))</f>
        <v>#REF!</v>
      </c>
      <c r="Y609" s="1">
        <f t="shared" si="29"/>
        <v>1.12517950776161</v>
      </c>
    </row>
    <row r="610" hidden="1" spans="1:25">
      <c r="A610" s="1">
        <v>252</v>
      </c>
      <c r="B610" s="1" t="s">
        <v>64</v>
      </c>
      <c r="C610" s="1" t="str">
        <f>_xlfn.XLOOKUP(A610,All!$A:$A,All!$C:$C,"")</f>
        <v>Cu-Cr-Mg</v>
      </c>
      <c r="D610" s="1">
        <v>4</v>
      </c>
      <c r="E610" s="1" t="s">
        <v>1344</v>
      </c>
      <c r="F610" s="1">
        <f t="shared" si="27"/>
        <v>99.53</v>
      </c>
      <c r="G610" s="1">
        <v>0</v>
      </c>
      <c r="H610" s="1">
        <v>0.28</v>
      </c>
      <c r="I610" s="1">
        <v>0.19</v>
      </c>
      <c r="J610" s="1">
        <v>0</v>
      </c>
      <c r="K610" s="1">
        <v>0</v>
      </c>
      <c r="L610" s="1">
        <v>0</v>
      </c>
      <c r="M610" s="1" t="s">
        <v>54</v>
      </c>
      <c r="N610" s="6">
        <f t="shared" si="28"/>
        <v>0</v>
      </c>
      <c r="O610" s="1">
        <v>949.85</v>
      </c>
      <c r="P610" s="1">
        <v>4</v>
      </c>
      <c r="Q610" s="1">
        <v>0</v>
      </c>
      <c r="R610" s="1">
        <v>419.85</v>
      </c>
      <c r="S610" s="1">
        <v>0.167</v>
      </c>
      <c r="T610" s="1">
        <v>67</v>
      </c>
      <c r="U610" s="1" t="s">
        <v>52</v>
      </c>
      <c r="V610" s="1" t="s">
        <v>52</v>
      </c>
      <c r="W610" s="1">
        <v>48</v>
      </c>
      <c r="X610" s="1" t="e">
        <f>IF(OR(T610="",W610=""),"",((T610-AVERAGE($T$2:$T$1139))/_xlfn.STDEV.S($T$2:$T$1139))-#REF!*((AVERAGE($W$2:$W$1139)-W610)/_xlfn.STDEV.S($W$2:$W$1139)))</f>
        <v>#REF!</v>
      </c>
      <c r="Y610" s="1">
        <f t="shared" si="29"/>
        <v>1.12250446697086</v>
      </c>
    </row>
    <row r="611" hidden="1" spans="1:25">
      <c r="A611" s="1">
        <v>257</v>
      </c>
      <c r="B611" s="1" t="s">
        <v>64</v>
      </c>
      <c r="C611" s="1" t="str">
        <f>_xlfn.XLOOKUP(A611,All!$A:$A,All!$C:$C,"")</f>
        <v>Cu-Cr-Mg</v>
      </c>
      <c r="D611" s="1">
        <v>4</v>
      </c>
      <c r="E611" s="1" t="s">
        <v>1344</v>
      </c>
      <c r="F611" s="1">
        <f t="shared" si="27"/>
        <v>99.53</v>
      </c>
      <c r="G611" s="1">
        <v>0</v>
      </c>
      <c r="H611" s="1">
        <v>0.28</v>
      </c>
      <c r="I611" s="1">
        <v>0.19</v>
      </c>
      <c r="J611" s="1">
        <v>0</v>
      </c>
      <c r="K611" s="1">
        <v>0</v>
      </c>
      <c r="L611" s="1">
        <v>0</v>
      </c>
      <c r="M611" s="1" t="s">
        <v>54</v>
      </c>
      <c r="N611" s="6">
        <f t="shared" si="28"/>
        <v>0</v>
      </c>
      <c r="O611" s="1">
        <v>949.85</v>
      </c>
      <c r="P611" s="1">
        <v>4</v>
      </c>
      <c r="Q611" s="1">
        <v>0</v>
      </c>
      <c r="R611" s="1">
        <v>389.85</v>
      </c>
      <c r="S611" s="1">
        <v>0.25</v>
      </c>
      <c r="T611" s="1">
        <v>67</v>
      </c>
      <c r="U611" s="1" t="s">
        <v>52</v>
      </c>
      <c r="V611" s="1" t="s">
        <v>52</v>
      </c>
      <c r="W611" s="1">
        <v>48</v>
      </c>
      <c r="X611" s="1" t="e">
        <f>IF(OR(T611="",W611=""),"",((T611-AVERAGE($T$2:$T$1139))/_xlfn.STDEV.S($T$2:$T$1139))-#REF!*((AVERAGE($W$2:$W$1139)-W611)/_xlfn.STDEV.S($W$2:$W$1139)))</f>
        <v>#REF!</v>
      </c>
      <c r="Y611" s="1">
        <f t="shared" si="29"/>
        <v>1.12250446697086</v>
      </c>
    </row>
    <row r="612" hidden="1" spans="1:25">
      <c r="A612" s="1">
        <v>225</v>
      </c>
      <c r="B612" s="1" t="s">
        <v>64</v>
      </c>
      <c r="C612" s="1" t="str">
        <f>_xlfn.XLOOKUP(A612,All!$A:$A,All!$C:$C,"")</f>
        <v>Cu-Cr-Mg</v>
      </c>
      <c r="D612" s="1">
        <v>4</v>
      </c>
      <c r="E612" s="1" t="s">
        <v>1344</v>
      </c>
      <c r="F612" s="1">
        <f t="shared" si="27"/>
        <v>99.53</v>
      </c>
      <c r="G612" s="1">
        <v>0</v>
      </c>
      <c r="H612" s="1">
        <v>0.28</v>
      </c>
      <c r="I612" s="1">
        <v>0.19</v>
      </c>
      <c r="J612" s="1">
        <v>0</v>
      </c>
      <c r="K612" s="1">
        <v>0</v>
      </c>
      <c r="L612" s="1">
        <v>0</v>
      </c>
      <c r="M612" s="1" t="s">
        <v>54</v>
      </c>
      <c r="N612" s="6">
        <f t="shared" si="28"/>
        <v>0</v>
      </c>
      <c r="O612" s="1">
        <v>949.85</v>
      </c>
      <c r="P612" s="1">
        <v>4</v>
      </c>
      <c r="Q612" s="1">
        <v>0</v>
      </c>
      <c r="R612" s="1">
        <v>449.85</v>
      </c>
      <c r="S612" s="1">
        <v>0.0833</v>
      </c>
      <c r="T612" s="1">
        <v>68</v>
      </c>
      <c r="U612" s="1" t="s">
        <v>52</v>
      </c>
      <c r="V612" s="1" t="s">
        <v>52</v>
      </c>
      <c r="W612" s="1">
        <v>48</v>
      </c>
      <c r="X612" s="1" t="e">
        <f>IF(OR(T612="",W612=""),"",((T612-AVERAGE($T$2:$T$1139))/_xlfn.STDEV.S($T$2:$T$1139))-#REF!*((AVERAGE($W$2:$W$1139)-W612)/_xlfn.STDEV.S($W$2:$W$1139)))</f>
        <v>#REF!</v>
      </c>
      <c r="Y612" s="1">
        <f t="shared" si="29"/>
        <v>1.11983143864454</v>
      </c>
    </row>
    <row r="613" hidden="1" spans="1:25">
      <c r="A613" s="1">
        <v>226</v>
      </c>
      <c r="B613" s="1" t="s">
        <v>64</v>
      </c>
      <c r="C613" s="1" t="str">
        <f>_xlfn.XLOOKUP(A613,All!$A:$A,All!$C:$C,"")</f>
        <v>Cu-Cr-Mg</v>
      </c>
      <c r="D613" s="1">
        <v>4</v>
      </c>
      <c r="E613" s="1" t="s">
        <v>1344</v>
      </c>
      <c r="F613" s="1">
        <f t="shared" si="27"/>
        <v>99.53</v>
      </c>
      <c r="G613" s="1">
        <v>0</v>
      </c>
      <c r="H613" s="1">
        <v>0.28</v>
      </c>
      <c r="I613" s="1">
        <v>0.19</v>
      </c>
      <c r="J613" s="1">
        <v>0</v>
      </c>
      <c r="K613" s="1">
        <v>0</v>
      </c>
      <c r="L613" s="1">
        <v>0</v>
      </c>
      <c r="M613" s="1" t="s">
        <v>54</v>
      </c>
      <c r="N613" s="6">
        <f t="shared" si="28"/>
        <v>0</v>
      </c>
      <c r="O613" s="1">
        <v>949.85</v>
      </c>
      <c r="P613" s="1">
        <v>4</v>
      </c>
      <c r="Q613" s="1">
        <v>0</v>
      </c>
      <c r="R613" s="1">
        <v>479.85</v>
      </c>
      <c r="S613" s="1">
        <v>0.0833</v>
      </c>
      <c r="T613" s="1">
        <v>73</v>
      </c>
      <c r="U613" s="1" t="s">
        <v>52</v>
      </c>
      <c r="V613" s="1" t="s">
        <v>52</v>
      </c>
      <c r="W613" s="1">
        <v>48</v>
      </c>
      <c r="X613" s="1" t="e">
        <f>IF(OR(T613="",W613=""),"",((T613-AVERAGE($T$2:$T$1139))/_xlfn.STDEV.S($T$2:$T$1139))-#REF!*((AVERAGE($W$2:$W$1139)-W613)/_xlfn.STDEV.S($W$2:$W$1139)))</f>
        <v>#REF!</v>
      </c>
      <c r="Y613" s="1">
        <f t="shared" si="29"/>
        <v>1.10649699406606</v>
      </c>
    </row>
    <row r="614" hidden="1" spans="1:25">
      <c r="A614" s="1">
        <v>203</v>
      </c>
      <c r="B614" s="1" t="s">
        <v>64</v>
      </c>
      <c r="C614" s="1" t="str">
        <f>_xlfn.XLOOKUP(A614,All!$A:$A,All!$C:$C,"")</f>
        <v>Cu-Cr-Mg</v>
      </c>
      <c r="D614" s="1">
        <v>4</v>
      </c>
      <c r="E614" s="1" t="s">
        <v>1344</v>
      </c>
      <c r="F614" s="1">
        <f t="shared" si="27"/>
        <v>99.53</v>
      </c>
      <c r="G614" s="1">
        <v>0</v>
      </c>
      <c r="H614" s="1">
        <v>0.28</v>
      </c>
      <c r="I614" s="1">
        <v>0.19</v>
      </c>
      <c r="J614" s="1">
        <v>0</v>
      </c>
      <c r="K614" s="1">
        <v>0</v>
      </c>
      <c r="L614" s="1">
        <v>0</v>
      </c>
      <c r="M614" s="1" t="s">
        <v>54</v>
      </c>
      <c r="N614" s="6">
        <f t="shared" si="28"/>
        <v>0</v>
      </c>
      <c r="O614" s="1">
        <v>949.85</v>
      </c>
      <c r="P614" s="1">
        <v>4</v>
      </c>
      <c r="Q614" s="1">
        <v>0</v>
      </c>
      <c r="R614" s="1">
        <v>479.85</v>
      </c>
      <c r="S614" s="1">
        <v>0.0167</v>
      </c>
      <c r="T614" s="1">
        <v>61</v>
      </c>
      <c r="U614" s="1" t="s">
        <v>52</v>
      </c>
      <c r="V614" s="1" t="s">
        <v>52</v>
      </c>
      <c r="W614" s="1">
        <v>47</v>
      </c>
      <c r="X614" s="1" t="e">
        <f>IF(OR(T614="",W614=""),"",((T614-AVERAGE($T$2:$T$1139))/_xlfn.STDEV.S($T$2:$T$1139))-#REF!*((AVERAGE($W$2:$W$1139)-W614)/_xlfn.STDEV.S($W$2:$W$1139)))</f>
        <v>#REF!</v>
      </c>
      <c r="Y614" s="1">
        <f t="shared" si="29"/>
        <v>1.14467492771398</v>
      </c>
    </row>
    <row r="615" hidden="1" spans="1:25">
      <c r="A615" s="1">
        <v>204</v>
      </c>
      <c r="B615" s="1" t="s">
        <v>64</v>
      </c>
      <c r="C615" s="1" t="str">
        <f>_xlfn.XLOOKUP(A615,All!$A:$A,All!$C:$C,"")</f>
        <v>Cu-Cr-Mg</v>
      </c>
      <c r="D615" s="1">
        <v>4</v>
      </c>
      <c r="E615" s="1" t="s">
        <v>1344</v>
      </c>
      <c r="F615" s="1">
        <f t="shared" si="27"/>
        <v>99.53</v>
      </c>
      <c r="G615" s="1">
        <v>0</v>
      </c>
      <c r="H615" s="1">
        <v>0.28</v>
      </c>
      <c r="I615" s="1">
        <v>0.19</v>
      </c>
      <c r="J615" s="1">
        <v>0</v>
      </c>
      <c r="K615" s="1">
        <v>0</v>
      </c>
      <c r="L615" s="1">
        <v>0</v>
      </c>
      <c r="M615" s="1" t="s">
        <v>54</v>
      </c>
      <c r="N615" s="6">
        <f t="shared" si="28"/>
        <v>0</v>
      </c>
      <c r="O615" s="1">
        <v>949.85</v>
      </c>
      <c r="P615" s="1">
        <v>4</v>
      </c>
      <c r="Q615" s="1">
        <v>0</v>
      </c>
      <c r="R615" s="1">
        <v>509.85</v>
      </c>
      <c r="S615" s="1">
        <v>0.0167</v>
      </c>
      <c r="T615" s="1">
        <v>63</v>
      </c>
      <c r="U615" s="1" t="s">
        <v>52</v>
      </c>
      <c r="V615" s="1" t="s">
        <v>52</v>
      </c>
      <c r="W615" s="1">
        <v>47</v>
      </c>
      <c r="X615" s="1" t="e">
        <f>IF(OR(T615="",W615=""),"",((T615-AVERAGE($T$2:$T$1139))/_xlfn.STDEV.S($T$2:$T$1139))-#REF!*((AVERAGE($W$2:$W$1139)-W615)/_xlfn.STDEV.S($W$2:$W$1139)))</f>
        <v>#REF!</v>
      </c>
      <c r="Y615" s="1">
        <f t="shared" si="29"/>
        <v>1.1393357833334</v>
      </c>
    </row>
    <row r="616" hidden="1" spans="1:25">
      <c r="A616" s="1">
        <v>197</v>
      </c>
      <c r="B616" s="1" t="s">
        <v>64</v>
      </c>
      <c r="C616" s="1" t="str">
        <f>_xlfn.XLOOKUP(A616,All!$A:$A,All!$C:$C,"")</f>
        <v>Cu-Cr-Mg</v>
      </c>
      <c r="D616" s="1">
        <v>1</v>
      </c>
      <c r="E616" s="1" t="s">
        <v>1344</v>
      </c>
      <c r="F616" s="1">
        <f t="shared" si="27"/>
        <v>99.53</v>
      </c>
      <c r="G616" s="1">
        <v>0</v>
      </c>
      <c r="H616" s="1">
        <v>0.28</v>
      </c>
      <c r="I616" s="1">
        <v>0.19</v>
      </c>
      <c r="J616" s="1">
        <v>0</v>
      </c>
      <c r="K616" s="1">
        <v>0</v>
      </c>
      <c r="L616" s="1">
        <v>0</v>
      </c>
      <c r="M616" s="1" t="s">
        <v>54</v>
      </c>
      <c r="N616" s="6">
        <f t="shared" si="28"/>
        <v>0</v>
      </c>
      <c r="O616" s="1">
        <v>949.85</v>
      </c>
      <c r="P616" s="1">
        <v>4</v>
      </c>
      <c r="Q616" s="1">
        <v>0</v>
      </c>
      <c r="R616" s="1">
        <v>449.85</v>
      </c>
      <c r="S616" s="1">
        <v>0.0083</v>
      </c>
      <c r="T616" s="1">
        <v>65</v>
      </c>
      <c r="U616" s="1" t="s">
        <v>52</v>
      </c>
      <c r="V616" s="1" t="s">
        <v>52</v>
      </c>
      <c r="W616" s="1">
        <v>47</v>
      </c>
      <c r="X616" s="1" t="e">
        <f>IF(OR(T616="",W616=""),"",((T616-AVERAGE($T$2:$T$1139))/_xlfn.STDEV.S($T$2:$T$1139))-#REF!*((AVERAGE($W$2:$W$1139)-W616)/_xlfn.STDEV.S($W$2:$W$1139)))</f>
        <v>#REF!</v>
      </c>
      <c r="Y616" s="1">
        <f t="shared" si="29"/>
        <v>1.13400469131662</v>
      </c>
    </row>
    <row r="617" hidden="1" spans="1:25">
      <c r="A617" s="1">
        <v>202</v>
      </c>
      <c r="B617" s="1" t="s">
        <v>64</v>
      </c>
      <c r="C617" s="1" t="str">
        <f>_xlfn.XLOOKUP(A617,All!$A:$A,All!$C:$C,"")</f>
        <v>Cu-Cr-Mg</v>
      </c>
      <c r="D617" s="1">
        <v>1</v>
      </c>
      <c r="E617" s="1" t="s">
        <v>1344</v>
      </c>
      <c r="F617" s="1">
        <f t="shared" si="27"/>
        <v>99.53</v>
      </c>
      <c r="G617" s="1">
        <v>0</v>
      </c>
      <c r="H617" s="1">
        <v>0.28</v>
      </c>
      <c r="I617" s="1">
        <v>0.19</v>
      </c>
      <c r="J617" s="1">
        <v>0</v>
      </c>
      <c r="K617" s="1">
        <v>0</v>
      </c>
      <c r="L617" s="1">
        <v>0</v>
      </c>
      <c r="M617" s="1" t="s">
        <v>54</v>
      </c>
      <c r="N617" s="6">
        <f t="shared" si="28"/>
        <v>0</v>
      </c>
      <c r="O617" s="1">
        <v>949.85</v>
      </c>
      <c r="P617" s="1">
        <v>4</v>
      </c>
      <c r="Q617" s="1">
        <v>0</v>
      </c>
      <c r="R617" s="1">
        <v>449.85</v>
      </c>
      <c r="S617" s="1">
        <v>0.0167</v>
      </c>
      <c r="T617" s="1">
        <v>65</v>
      </c>
      <c r="U617" s="1" t="s">
        <v>52</v>
      </c>
      <c r="V617" s="1" t="s">
        <v>52</v>
      </c>
      <c r="W617" s="1">
        <v>47</v>
      </c>
      <c r="X617" s="1" t="e">
        <f>IF(OR(T617="",W617=""),"",((T617-AVERAGE($T$2:$T$1139))/_xlfn.STDEV.S($T$2:$T$1139))-#REF!*((AVERAGE($W$2:$W$1139)-W617)/_xlfn.STDEV.S($W$2:$W$1139)))</f>
        <v>#REF!</v>
      </c>
      <c r="Y617" s="1">
        <f t="shared" si="29"/>
        <v>1.13400469131662</v>
      </c>
    </row>
    <row r="618" hidden="1" spans="1:25">
      <c r="A618" s="1">
        <v>219</v>
      </c>
      <c r="B618" s="1" t="s">
        <v>64</v>
      </c>
      <c r="C618" s="1" t="str">
        <f>_xlfn.XLOOKUP(A618,All!$A:$A,All!$C:$C,"")</f>
        <v>Cu-Cr-Mg</v>
      </c>
      <c r="D618" s="1">
        <v>1</v>
      </c>
      <c r="E618" s="1" t="s">
        <v>1344</v>
      </c>
      <c r="F618" s="1">
        <f t="shared" si="27"/>
        <v>99.53</v>
      </c>
      <c r="G618" s="1">
        <v>0</v>
      </c>
      <c r="H618" s="1">
        <v>0.28</v>
      </c>
      <c r="I618" s="1">
        <v>0.19</v>
      </c>
      <c r="J618" s="1">
        <v>0</v>
      </c>
      <c r="K618" s="1">
        <v>0</v>
      </c>
      <c r="L618" s="1">
        <v>0</v>
      </c>
      <c r="M618" s="1" t="s">
        <v>54</v>
      </c>
      <c r="N618" s="6">
        <f t="shared" si="28"/>
        <v>0</v>
      </c>
      <c r="O618" s="1">
        <v>949.85</v>
      </c>
      <c r="P618" s="1">
        <v>4</v>
      </c>
      <c r="Q618" s="1">
        <v>0</v>
      </c>
      <c r="R618" s="1">
        <v>449.85</v>
      </c>
      <c r="S618" s="1">
        <v>0.0417</v>
      </c>
      <c r="T618" s="1">
        <v>65</v>
      </c>
      <c r="U618" s="1" t="s">
        <v>52</v>
      </c>
      <c r="V618" s="1" t="s">
        <v>52</v>
      </c>
      <c r="W618" s="1">
        <v>47</v>
      </c>
      <c r="X618" s="1" t="e">
        <f>IF(OR(T618="",W618=""),"",((T618-AVERAGE($T$2:$T$1139))/_xlfn.STDEV.S($T$2:$T$1139))-#REF!*((AVERAGE($W$2:$W$1139)-W618)/_xlfn.STDEV.S($W$2:$W$1139)))</f>
        <v>#REF!</v>
      </c>
      <c r="Y618" s="1">
        <f t="shared" si="29"/>
        <v>1.13400469131662</v>
      </c>
    </row>
    <row r="619" hidden="1" spans="1:25">
      <c r="A619" s="1">
        <v>221</v>
      </c>
      <c r="B619" s="1" t="s">
        <v>64</v>
      </c>
      <c r="C619" s="1" t="str">
        <f>_xlfn.XLOOKUP(A619,All!$A:$A,All!$C:$C,"")</f>
        <v>Cu-Cr-Mg</v>
      </c>
      <c r="D619" s="1">
        <v>1</v>
      </c>
      <c r="E619" s="1" t="s">
        <v>1344</v>
      </c>
      <c r="F619" s="1">
        <f t="shared" si="27"/>
        <v>99.53</v>
      </c>
      <c r="G619" s="1">
        <v>0</v>
      </c>
      <c r="H619" s="1">
        <v>0.28</v>
      </c>
      <c r="I619" s="1">
        <v>0.19</v>
      </c>
      <c r="J619" s="1">
        <v>0</v>
      </c>
      <c r="K619" s="1">
        <v>0</v>
      </c>
      <c r="L619" s="1">
        <v>0</v>
      </c>
      <c r="M619" s="1" t="s">
        <v>54</v>
      </c>
      <c r="N619" s="6">
        <f t="shared" si="28"/>
        <v>0</v>
      </c>
      <c r="O619" s="1">
        <v>949.85</v>
      </c>
      <c r="P619" s="1">
        <v>4</v>
      </c>
      <c r="Q619" s="1">
        <v>0</v>
      </c>
      <c r="R619" s="1">
        <v>509.85</v>
      </c>
      <c r="S619" s="1">
        <v>0.0417</v>
      </c>
      <c r="T619" s="1">
        <v>66</v>
      </c>
      <c r="U619" s="1" t="s">
        <v>52</v>
      </c>
      <c r="V619" s="1" t="s">
        <v>52</v>
      </c>
      <c r="W619" s="1">
        <v>47</v>
      </c>
      <c r="X619" s="1" t="e">
        <f>IF(OR(T619="",W619=""),"",((T619-AVERAGE($T$2:$T$1139))/_xlfn.STDEV.S($T$2:$T$1139))-#REF!*((AVERAGE($W$2:$W$1139)-W619)/_xlfn.STDEV.S($W$2:$W$1139)))</f>
        <v>#REF!</v>
      </c>
      <c r="Y619" s="1">
        <f t="shared" si="29"/>
        <v>1.13134220052408</v>
      </c>
    </row>
    <row r="620" hidden="1" spans="1:25">
      <c r="A620" s="1">
        <v>224</v>
      </c>
      <c r="B620" s="1" t="s">
        <v>64</v>
      </c>
      <c r="C620" s="1" t="str">
        <f>_xlfn.XLOOKUP(A620,All!$A:$A,All!$C:$C,"")</f>
        <v>Cu-Cr-Mg</v>
      </c>
      <c r="D620" s="1">
        <v>1</v>
      </c>
      <c r="E620" s="1" t="s">
        <v>1344</v>
      </c>
      <c r="F620" s="1">
        <f t="shared" si="27"/>
        <v>99.53</v>
      </c>
      <c r="G620" s="1">
        <v>0</v>
      </c>
      <c r="H620" s="1">
        <v>0.28</v>
      </c>
      <c r="I620" s="1">
        <v>0.19</v>
      </c>
      <c r="J620" s="1">
        <v>0</v>
      </c>
      <c r="K620" s="1">
        <v>0</v>
      </c>
      <c r="L620" s="1">
        <v>0</v>
      </c>
      <c r="M620" s="1" t="s">
        <v>54</v>
      </c>
      <c r="N620" s="6">
        <f t="shared" si="28"/>
        <v>0</v>
      </c>
      <c r="O620" s="1">
        <v>949.85</v>
      </c>
      <c r="P620" s="1">
        <v>4</v>
      </c>
      <c r="Q620" s="1">
        <v>0</v>
      </c>
      <c r="R620" s="1">
        <v>419.85</v>
      </c>
      <c r="S620" s="1">
        <v>0.0833</v>
      </c>
      <c r="T620" s="1">
        <v>66</v>
      </c>
      <c r="U620" s="1" t="s">
        <v>52</v>
      </c>
      <c r="V620" s="1" t="s">
        <v>52</v>
      </c>
      <c r="W620" s="1">
        <v>47</v>
      </c>
      <c r="X620" s="1" t="e">
        <f>IF(OR(T620="",W620=""),"",((T620-AVERAGE($T$2:$T$1139))/_xlfn.STDEV.S($T$2:$T$1139))-#REF!*((AVERAGE($W$2:$W$1139)-W620)/_xlfn.STDEV.S($W$2:$W$1139)))</f>
        <v>#REF!</v>
      </c>
      <c r="Y620" s="1">
        <f t="shared" si="29"/>
        <v>1.13134220052408</v>
      </c>
    </row>
    <row r="621" hidden="1" spans="1:25">
      <c r="A621" s="1">
        <v>196</v>
      </c>
      <c r="B621" s="1" t="s">
        <v>64</v>
      </c>
      <c r="C621" s="1" t="str">
        <f>_xlfn.XLOOKUP(A621,All!$A:$A,All!$C:$C,"")</f>
        <v>Cu-Cr-Mg</v>
      </c>
      <c r="D621" s="1">
        <v>1</v>
      </c>
      <c r="E621" s="1" t="s">
        <v>1344</v>
      </c>
      <c r="F621" s="1">
        <f t="shared" si="27"/>
        <v>99.53</v>
      </c>
      <c r="G621" s="1">
        <v>0</v>
      </c>
      <c r="H621" s="1">
        <v>0.28</v>
      </c>
      <c r="I621" s="1">
        <v>0.19</v>
      </c>
      <c r="J621" s="1">
        <v>0</v>
      </c>
      <c r="K621" s="1">
        <v>0</v>
      </c>
      <c r="L621" s="1">
        <v>0</v>
      </c>
      <c r="M621" s="1" t="s">
        <v>54</v>
      </c>
      <c r="N621" s="6">
        <f t="shared" si="28"/>
        <v>0</v>
      </c>
      <c r="O621" s="1">
        <v>949.85</v>
      </c>
      <c r="P621" s="1">
        <v>4</v>
      </c>
      <c r="Q621" s="1">
        <v>0</v>
      </c>
      <c r="R621" s="1">
        <v>419.85</v>
      </c>
      <c r="S621" s="1">
        <v>0.0083</v>
      </c>
      <c r="T621" s="1">
        <v>67</v>
      </c>
      <c r="U621" s="1" t="s">
        <v>52</v>
      </c>
      <c r="V621" s="1" t="s">
        <v>52</v>
      </c>
      <c r="W621" s="1">
        <v>47</v>
      </c>
      <c r="X621" s="1" t="e">
        <f>IF(OR(T621="",W621=""),"",((T621-AVERAGE($T$2:$T$1139))/_xlfn.STDEV.S($T$2:$T$1139))-#REF!*((AVERAGE($W$2:$W$1139)-W621)/_xlfn.STDEV.S($W$2:$W$1139)))</f>
        <v>#REF!</v>
      </c>
      <c r="Y621" s="1">
        <f t="shared" si="29"/>
        <v>1.12868176576461</v>
      </c>
    </row>
    <row r="622" hidden="1" spans="1:25">
      <c r="A622" s="1">
        <v>201</v>
      </c>
      <c r="B622" s="1" t="s">
        <v>64</v>
      </c>
      <c r="C622" s="1" t="str">
        <f>_xlfn.XLOOKUP(A622,All!$A:$A,All!$C:$C,"")</f>
        <v>Cu-Cr-Mg</v>
      </c>
      <c r="D622" s="1">
        <v>1</v>
      </c>
      <c r="E622" s="1" t="s">
        <v>1344</v>
      </c>
      <c r="F622" s="1">
        <f t="shared" si="27"/>
        <v>99.53</v>
      </c>
      <c r="G622" s="1">
        <v>0</v>
      </c>
      <c r="H622" s="1">
        <v>0.28</v>
      </c>
      <c r="I622" s="1">
        <v>0.19</v>
      </c>
      <c r="J622" s="1">
        <v>0</v>
      </c>
      <c r="K622" s="1">
        <v>0</v>
      </c>
      <c r="L622" s="1">
        <v>0</v>
      </c>
      <c r="M622" s="1" t="s">
        <v>54</v>
      </c>
      <c r="N622" s="6">
        <f t="shared" si="28"/>
        <v>0</v>
      </c>
      <c r="O622" s="1">
        <v>949.85</v>
      </c>
      <c r="P622" s="1">
        <v>4</v>
      </c>
      <c r="Q622" s="1">
        <v>0</v>
      </c>
      <c r="R622" s="1">
        <v>419.85</v>
      </c>
      <c r="S622" s="1">
        <v>0.0167</v>
      </c>
      <c r="T622" s="1">
        <v>68</v>
      </c>
      <c r="U622" s="1" t="s">
        <v>52</v>
      </c>
      <c r="V622" s="1" t="s">
        <v>52</v>
      </c>
      <c r="W622" s="1">
        <v>47</v>
      </c>
      <c r="X622" s="1" t="e">
        <f>IF(OR(T622="",W622=""),"",((T622-AVERAGE($T$2:$T$1139))/_xlfn.STDEV.S($T$2:$T$1139))-#REF!*((AVERAGE($W$2:$W$1139)-W622)/_xlfn.STDEV.S($W$2:$W$1139)))</f>
        <v>#REF!</v>
      </c>
      <c r="Y622" s="1">
        <f t="shared" si="29"/>
        <v>1.12602340161149</v>
      </c>
    </row>
    <row r="623" hidden="1" spans="1:25">
      <c r="A623" s="1">
        <v>220</v>
      </c>
      <c r="B623" s="1" t="s">
        <v>64</v>
      </c>
      <c r="C623" s="1" t="str">
        <f>_xlfn.XLOOKUP(A623,All!$A:$A,All!$C:$C,"")</f>
        <v>Cu-Cr-Mg</v>
      </c>
      <c r="D623" s="1">
        <v>1</v>
      </c>
      <c r="E623" s="1" t="s">
        <v>1344</v>
      </c>
      <c r="F623" s="1">
        <f t="shared" si="27"/>
        <v>99.53</v>
      </c>
      <c r="G623" s="1">
        <v>0</v>
      </c>
      <c r="H623" s="1">
        <v>0.28</v>
      </c>
      <c r="I623" s="1">
        <v>0.19</v>
      </c>
      <c r="J623" s="1">
        <v>0</v>
      </c>
      <c r="K623" s="1">
        <v>0</v>
      </c>
      <c r="L623" s="1">
        <v>0</v>
      </c>
      <c r="M623" s="1" t="s">
        <v>54</v>
      </c>
      <c r="N623" s="6">
        <f t="shared" si="28"/>
        <v>0</v>
      </c>
      <c r="O623" s="1">
        <v>949.85</v>
      </c>
      <c r="P623" s="1">
        <v>4</v>
      </c>
      <c r="Q623" s="1">
        <v>0</v>
      </c>
      <c r="R623" s="1">
        <v>479.85</v>
      </c>
      <c r="S623" s="1">
        <v>0.0417</v>
      </c>
      <c r="T623" s="1">
        <v>63</v>
      </c>
      <c r="U623" s="1" t="s">
        <v>52</v>
      </c>
      <c r="V623" s="1" t="s">
        <v>52</v>
      </c>
      <c r="W623" s="1">
        <v>46</v>
      </c>
      <c r="X623" s="1" t="e">
        <f>IF(OR(T623="",W623=""),"",((T623-AVERAGE($T$2:$T$1139))/_xlfn.STDEV.S($T$2:$T$1139))-#REF!*((AVERAGE($W$2:$W$1139)-W623)/_xlfn.STDEV.S($W$2:$W$1139)))</f>
        <v>#REF!</v>
      </c>
      <c r="Y623" s="1">
        <f t="shared" si="29"/>
        <v>1.14555871834836</v>
      </c>
    </row>
    <row r="624" hidden="1" spans="1:25">
      <c r="A624" s="1">
        <v>199</v>
      </c>
      <c r="B624" s="1" t="s">
        <v>64</v>
      </c>
      <c r="C624" s="1" t="str">
        <f>_xlfn.XLOOKUP(A624,All!$A:$A,All!$C:$C,"")</f>
        <v>Cu-Cr-Mg</v>
      </c>
      <c r="D624" s="1">
        <v>1</v>
      </c>
      <c r="E624" s="1" t="s">
        <v>1344</v>
      </c>
      <c r="F624" s="1">
        <f t="shared" si="27"/>
        <v>99.53</v>
      </c>
      <c r="G624" s="1">
        <v>0</v>
      </c>
      <c r="H624" s="1">
        <v>0.28</v>
      </c>
      <c r="I624" s="1">
        <v>0.19</v>
      </c>
      <c r="J624" s="1">
        <v>0</v>
      </c>
      <c r="K624" s="1">
        <v>0</v>
      </c>
      <c r="L624" s="1">
        <v>0</v>
      </c>
      <c r="M624" s="1" t="s">
        <v>54</v>
      </c>
      <c r="N624" s="6">
        <f t="shared" si="28"/>
        <v>0</v>
      </c>
      <c r="O624" s="1">
        <v>949.85</v>
      </c>
      <c r="P624" s="1">
        <v>4</v>
      </c>
      <c r="Q624" s="1">
        <v>0</v>
      </c>
      <c r="R624" s="1">
        <v>509.85</v>
      </c>
      <c r="S624" s="1">
        <v>0.0083</v>
      </c>
      <c r="T624" s="1">
        <v>64</v>
      </c>
      <c r="U624" s="1" t="s">
        <v>52</v>
      </c>
      <c r="V624" s="1" t="s">
        <v>52</v>
      </c>
      <c r="W624" s="1">
        <v>46</v>
      </c>
      <c r="X624" s="1" t="e">
        <f>IF(OR(T624="",W624=""),"",((T624-AVERAGE($T$2:$T$1139))/_xlfn.STDEV.S($T$2:$T$1139))-#REF!*((AVERAGE($W$2:$W$1139)-W624)/_xlfn.STDEV.S($W$2:$W$1139)))</f>
        <v>#REF!</v>
      </c>
      <c r="Y624" s="1">
        <f t="shared" si="29"/>
        <v>1.14290667777114</v>
      </c>
    </row>
    <row r="625" hidden="1" spans="1:25">
      <c r="A625" s="1">
        <v>198</v>
      </c>
      <c r="B625" s="1" t="s">
        <v>64</v>
      </c>
      <c r="C625" s="1" t="str">
        <f>_xlfn.XLOOKUP(A625,All!$A:$A,All!$C:$C,"")</f>
        <v>Cu-Cr-Mg</v>
      </c>
      <c r="D625" s="1">
        <v>1</v>
      </c>
      <c r="E625" s="1" t="s">
        <v>1344</v>
      </c>
      <c r="F625" s="1">
        <f t="shared" si="27"/>
        <v>99.53</v>
      </c>
      <c r="G625" s="1">
        <v>0</v>
      </c>
      <c r="H625" s="1">
        <v>0.28</v>
      </c>
      <c r="I625" s="1">
        <v>0.19</v>
      </c>
      <c r="J625" s="1">
        <v>0</v>
      </c>
      <c r="K625" s="1">
        <v>0</v>
      </c>
      <c r="L625" s="1">
        <v>0</v>
      </c>
      <c r="M625" s="1" t="s">
        <v>54</v>
      </c>
      <c r="N625" s="6">
        <f t="shared" si="28"/>
        <v>0</v>
      </c>
      <c r="O625" s="1">
        <v>949.85</v>
      </c>
      <c r="P625" s="1">
        <v>4</v>
      </c>
      <c r="Q625" s="1">
        <v>0</v>
      </c>
      <c r="R625" s="1">
        <v>479.85</v>
      </c>
      <c r="S625" s="1">
        <v>0.0083</v>
      </c>
      <c r="T625" s="1">
        <v>62</v>
      </c>
      <c r="U625" s="1" t="s">
        <v>52</v>
      </c>
      <c r="V625" s="1" t="s">
        <v>52</v>
      </c>
      <c r="W625" s="1">
        <v>45</v>
      </c>
      <c r="X625" s="1" t="e">
        <f>IF(OR(T625="",W625=""),"",((T625-AVERAGE($T$2:$T$1139))/_xlfn.STDEV.S($T$2:$T$1139))-#REF!*((AVERAGE($W$2:$W$1139)-W625)/_xlfn.STDEV.S($W$2:$W$1139)))</f>
        <v>#REF!</v>
      </c>
      <c r="Y625" s="1">
        <f t="shared" si="29"/>
        <v>1.1545232562397</v>
      </c>
    </row>
    <row r="626" spans="1:25">
      <c r="A626" s="1">
        <v>819</v>
      </c>
      <c r="B626" s="1" t="s">
        <v>96</v>
      </c>
      <c r="C626" s="1" t="str">
        <f>_xlfn.XLOOKUP(A626,All!$A:$A,All!$C:$C,"")</f>
        <v>Cu-Cr-Mg-Ni-Si</v>
      </c>
      <c r="D626" s="1">
        <v>2</v>
      </c>
      <c r="E626" s="1" t="s">
        <v>1344</v>
      </c>
      <c r="F626" s="1">
        <f t="shared" si="27"/>
        <v>92.35</v>
      </c>
      <c r="G626" s="1">
        <v>0</v>
      </c>
      <c r="H626" s="1">
        <v>0.1</v>
      </c>
      <c r="I626" s="1">
        <v>0.15</v>
      </c>
      <c r="J626" s="1">
        <v>6</v>
      </c>
      <c r="K626" s="1">
        <v>1.4</v>
      </c>
      <c r="L626" s="1">
        <v>0</v>
      </c>
      <c r="M626" s="1" t="s">
        <v>50</v>
      </c>
      <c r="N626" s="6">
        <f t="shared" si="28"/>
        <v>1</v>
      </c>
      <c r="O626" s="1">
        <v>969.85</v>
      </c>
      <c r="P626" s="1">
        <v>4</v>
      </c>
      <c r="Q626" s="1">
        <v>80</v>
      </c>
      <c r="R626" s="1">
        <v>449.85</v>
      </c>
      <c r="S626" s="1">
        <v>30</v>
      </c>
      <c r="T626" s="1">
        <v>238</v>
      </c>
      <c r="U626" s="1" t="s">
        <v>52</v>
      </c>
      <c r="V626" s="1" t="s">
        <v>52</v>
      </c>
      <c r="W626" s="1">
        <v>47</v>
      </c>
      <c r="X626" s="1" t="e">
        <f>IF(OR(T626="",W626=""),"",((T626-AVERAGE($T$2:$T$1139))/_xlfn.STDEV.S($T$2:$T$1139))-#REF!*((AVERAGE($W$2:$W$1139)-W626)/_xlfn.STDEV.S($W$2:$W$1139)))</f>
        <v>#REF!</v>
      </c>
      <c r="Y626" s="1">
        <f t="shared" si="29"/>
        <v>0.72284929898718</v>
      </c>
    </row>
    <row r="627" spans="1:25">
      <c r="A627" s="1">
        <v>815</v>
      </c>
      <c r="B627" s="1" t="s">
        <v>96</v>
      </c>
      <c r="C627" s="1" t="str">
        <f>_xlfn.XLOOKUP(A627,All!$A:$A,All!$C:$C,"")</f>
        <v>Cu-Cr-Mg-Ni-Si</v>
      </c>
      <c r="D627" s="1">
        <v>2</v>
      </c>
      <c r="E627" s="1" t="s">
        <v>1344</v>
      </c>
      <c r="F627" s="1">
        <f t="shared" si="27"/>
        <v>92.35</v>
      </c>
      <c r="G627" s="1">
        <v>0</v>
      </c>
      <c r="H627" s="1">
        <v>0.1</v>
      </c>
      <c r="I627" s="1">
        <v>0.15</v>
      </c>
      <c r="J627" s="1">
        <v>6</v>
      </c>
      <c r="K627" s="1">
        <v>1.4</v>
      </c>
      <c r="L627" s="1">
        <v>0</v>
      </c>
      <c r="M627" s="1" t="s">
        <v>50</v>
      </c>
      <c r="N627" s="6">
        <f t="shared" si="28"/>
        <v>1</v>
      </c>
      <c r="O627" s="1">
        <v>969.85</v>
      </c>
      <c r="P627" s="1">
        <v>4</v>
      </c>
      <c r="Q627" s="1">
        <v>80</v>
      </c>
      <c r="R627" s="1">
        <v>449.85</v>
      </c>
      <c r="S627" s="1">
        <v>26</v>
      </c>
      <c r="T627" s="1">
        <v>248</v>
      </c>
      <c r="U627" s="1" t="s">
        <v>52</v>
      </c>
      <c r="V627" s="1" t="s">
        <v>52</v>
      </c>
      <c r="W627" s="1">
        <v>47</v>
      </c>
      <c r="X627" s="1" t="e">
        <f>IF(OR(T627="",W627=""),"",((T627-AVERAGE($T$2:$T$1139))/_xlfn.STDEV.S($T$2:$T$1139))-#REF!*((AVERAGE($W$2:$W$1139)-W627)/_xlfn.STDEV.S($W$2:$W$1139)))</f>
        <v>#REF!</v>
      </c>
      <c r="Y627" s="1">
        <f t="shared" si="29"/>
        <v>0.703988669853818</v>
      </c>
    </row>
    <row r="628" spans="1:25">
      <c r="A628" s="1">
        <v>812</v>
      </c>
      <c r="B628" s="1" t="s">
        <v>96</v>
      </c>
      <c r="C628" s="1" t="str">
        <f>_xlfn.XLOOKUP(A628,All!$A:$A,All!$C:$C,"")</f>
        <v>Cu-Cr-Mg-Ni-Si</v>
      </c>
      <c r="D628" s="1">
        <v>2</v>
      </c>
      <c r="E628" s="1" t="s">
        <v>1344</v>
      </c>
      <c r="F628" s="1">
        <f t="shared" si="27"/>
        <v>92.35</v>
      </c>
      <c r="G628" s="1">
        <v>0</v>
      </c>
      <c r="H628" s="1">
        <v>0.1</v>
      </c>
      <c r="I628" s="1">
        <v>0.15</v>
      </c>
      <c r="J628" s="1">
        <v>6</v>
      </c>
      <c r="K628" s="1">
        <v>1.4</v>
      </c>
      <c r="L628" s="1">
        <v>0</v>
      </c>
      <c r="M628" s="1" t="s">
        <v>50</v>
      </c>
      <c r="N628" s="6">
        <f t="shared" si="28"/>
        <v>1</v>
      </c>
      <c r="O628" s="1">
        <v>969.85</v>
      </c>
      <c r="P628" s="1">
        <v>4</v>
      </c>
      <c r="Q628" s="1">
        <v>80</v>
      </c>
      <c r="R628" s="1">
        <v>449.85</v>
      </c>
      <c r="S628" s="1">
        <v>23</v>
      </c>
      <c r="T628" s="1">
        <v>252</v>
      </c>
      <c r="U628" s="1" t="s">
        <v>52</v>
      </c>
      <c r="V628" s="1" t="s">
        <v>52</v>
      </c>
      <c r="W628" s="1">
        <v>47</v>
      </c>
      <c r="X628" s="1" t="e">
        <f>IF(OR(T628="",W628=""),"",((T628-AVERAGE($T$2:$T$1139))/_xlfn.STDEV.S($T$2:$T$1139))-#REF!*((AVERAGE($W$2:$W$1139)-W628)/_xlfn.STDEV.S($W$2:$W$1139)))</f>
        <v>#REF!</v>
      </c>
      <c r="Y628" s="1">
        <f t="shared" si="29"/>
        <v>0.696679662727248</v>
      </c>
    </row>
    <row r="629" spans="1:25">
      <c r="A629" s="1">
        <v>793</v>
      </c>
      <c r="B629" s="1" t="s">
        <v>96</v>
      </c>
      <c r="C629" s="1" t="str">
        <f>_xlfn.XLOOKUP(A629,All!$A:$A,All!$C:$C,"")</f>
        <v>Cu-Cr-Mg-Ni-Si</v>
      </c>
      <c r="D629" s="1">
        <v>2</v>
      </c>
      <c r="E629" s="1" t="s">
        <v>1344</v>
      </c>
      <c r="F629" s="1">
        <f t="shared" si="27"/>
        <v>92.35</v>
      </c>
      <c r="G629" s="1">
        <v>0</v>
      </c>
      <c r="H629" s="1">
        <v>0.1</v>
      </c>
      <c r="I629" s="1">
        <v>0.15</v>
      </c>
      <c r="J629" s="1">
        <v>6</v>
      </c>
      <c r="K629" s="1">
        <v>1.4</v>
      </c>
      <c r="L629" s="1">
        <v>0</v>
      </c>
      <c r="M629" s="1" t="s">
        <v>50</v>
      </c>
      <c r="N629" s="6">
        <f t="shared" si="28"/>
        <v>1</v>
      </c>
      <c r="O629" s="1">
        <v>969.85</v>
      </c>
      <c r="P629" s="1">
        <v>4</v>
      </c>
      <c r="Q629" s="1">
        <v>80</v>
      </c>
      <c r="R629" s="1">
        <v>449.85</v>
      </c>
      <c r="S629" s="1">
        <v>20</v>
      </c>
      <c r="T629" s="1">
        <v>259</v>
      </c>
      <c r="U629" s="1" t="s">
        <v>52</v>
      </c>
      <c r="V629" s="1" t="s">
        <v>52</v>
      </c>
      <c r="W629" s="1">
        <v>46</v>
      </c>
      <c r="X629" s="1" t="e">
        <f>IF(OR(T629="",W629=""),"",((T629-AVERAGE($T$2:$T$1139))/_xlfn.STDEV.S($T$2:$T$1139))-#REF!*((AVERAGE($W$2:$W$1139)-W629)/_xlfn.STDEV.S($W$2:$W$1139)))</f>
        <v>#REF!</v>
      </c>
      <c r="Y629" s="1">
        <f t="shared" si="29"/>
        <v>0.694543170076781</v>
      </c>
    </row>
    <row r="630" spans="1:25">
      <c r="A630" s="1">
        <v>782</v>
      </c>
      <c r="B630" s="1" t="s">
        <v>96</v>
      </c>
      <c r="C630" s="1" t="str">
        <f>_xlfn.XLOOKUP(A630,All!$A:$A,All!$C:$C,"")</f>
        <v>Cu-Cr-Mg-Ni-Si</v>
      </c>
      <c r="D630" s="1">
        <v>2</v>
      </c>
      <c r="E630" s="1" t="s">
        <v>1344</v>
      </c>
      <c r="F630" s="1">
        <f t="shared" si="27"/>
        <v>92.35</v>
      </c>
      <c r="G630" s="1">
        <v>0</v>
      </c>
      <c r="H630" s="1">
        <v>0.1</v>
      </c>
      <c r="I630" s="1">
        <v>0.15</v>
      </c>
      <c r="J630" s="1">
        <v>6</v>
      </c>
      <c r="K630" s="1">
        <v>1.4</v>
      </c>
      <c r="L630" s="1">
        <v>0</v>
      </c>
      <c r="M630" s="1" t="s">
        <v>50</v>
      </c>
      <c r="N630" s="6">
        <f t="shared" si="28"/>
        <v>1</v>
      </c>
      <c r="O630" s="1">
        <v>969.85</v>
      </c>
      <c r="P630" s="1">
        <v>4</v>
      </c>
      <c r="Q630" s="1">
        <v>80</v>
      </c>
      <c r="R630" s="1">
        <v>449.85</v>
      </c>
      <c r="S630" s="1">
        <v>17</v>
      </c>
      <c r="T630" s="1">
        <v>264</v>
      </c>
      <c r="U630" s="1" t="s">
        <v>52</v>
      </c>
      <c r="V630" s="1" t="s">
        <v>52</v>
      </c>
      <c r="W630" s="1">
        <v>46</v>
      </c>
      <c r="X630" s="1" t="e">
        <f>IF(OR(T630="",W630=""),"",((T630-AVERAGE($T$2:$T$1139))/_xlfn.STDEV.S($T$2:$T$1139))-#REF!*((AVERAGE($W$2:$W$1139)-W630)/_xlfn.STDEV.S($W$2:$W$1139)))</f>
        <v>#REF!</v>
      </c>
      <c r="Y630" s="1">
        <f t="shared" si="29"/>
        <v>0.686057894581173</v>
      </c>
    </row>
    <row r="631" spans="1:25">
      <c r="A631" s="1">
        <v>763</v>
      </c>
      <c r="B631" s="1" t="s">
        <v>96</v>
      </c>
      <c r="C631" s="1" t="str">
        <f>_xlfn.XLOOKUP(A631,All!$A:$A,All!$C:$C,"")</f>
        <v>Cu-Cr-Mg-Ni-Si</v>
      </c>
      <c r="D631" s="1">
        <v>2</v>
      </c>
      <c r="E631" s="1" t="s">
        <v>1344</v>
      </c>
      <c r="F631" s="1">
        <f t="shared" si="27"/>
        <v>92.35</v>
      </c>
      <c r="G631" s="1">
        <v>0</v>
      </c>
      <c r="H631" s="1">
        <v>0.1</v>
      </c>
      <c r="I631" s="1">
        <v>0.15</v>
      </c>
      <c r="J631" s="1">
        <v>6</v>
      </c>
      <c r="K631" s="1">
        <v>1.4</v>
      </c>
      <c r="L631" s="1">
        <v>0</v>
      </c>
      <c r="M631" s="1" t="s">
        <v>50</v>
      </c>
      <c r="N631" s="6">
        <f t="shared" si="28"/>
        <v>1</v>
      </c>
      <c r="O631" s="1">
        <v>969.85</v>
      </c>
      <c r="P631" s="1">
        <v>4</v>
      </c>
      <c r="Q631" s="1">
        <v>80</v>
      </c>
      <c r="R631" s="1">
        <v>449.85</v>
      </c>
      <c r="S631" s="1">
        <v>15</v>
      </c>
      <c r="T631" s="1">
        <v>269</v>
      </c>
      <c r="U631" s="1" t="s">
        <v>52</v>
      </c>
      <c r="V631" s="1" t="s">
        <v>52</v>
      </c>
      <c r="W631" s="1">
        <v>45</v>
      </c>
      <c r="X631" s="1" t="e">
        <f>IF(OR(T631="",W631=""),"",((T631-AVERAGE($T$2:$T$1139))/_xlfn.STDEV.S($T$2:$T$1139))-#REF!*((AVERAGE($W$2:$W$1139)-W631)/_xlfn.STDEV.S($W$2:$W$1139)))</f>
        <v>#REF!</v>
      </c>
      <c r="Y631" s="1">
        <f t="shared" si="29"/>
        <v>0.688449255531412</v>
      </c>
    </row>
    <row r="632" spans="1:25">
      <c r="A632" s="1">
        <v>752</v>
      </c>
      <c r="B632" s="1" t="s">
        <v>96</v>
      </c>
      <c r="C632" s="1" t="str">
        <f>_xlfn.XLOOKUP(A632,All!$A:$A,All!$C:$C,"")</f>
        <v>Cu-Cr-Mg-Ni-Si</v>
      </c>
      <c r="D632" s="1">
        <v>2</v>
      </c>
      <c r="E632" s="1" t="s">
        <v>1344</v>
      </c>
      <c r="F632" s="1">
        <f t="shared" si="27"/>
        <v>92.35</v>
      </c>
      <c r="G632" s="1">
        <v>0</v>
      </c>
      <c r="H632" s="1">
        <v>0.1</v>
      </c>
      <c r="I632" s="1">
        <v>0.15</v>
      </c>
      <c r="J632" s="1">
        <v>6</v>
      </c>
      <c r="K632" s="1">
        <v>1.4</v>
      </c>
      <c r="L632" s="1">
        <v>0</v>
      </c>
      <c r="M632" s="1" t="s">
        <v>50</v>
      </c>
      <c r="N632" s="6">
        <f t="shared" si="28"/>
        <v>1</v>
      </c>
      <c r="O632" s="1">
        <v>969.85</v>
      </c>
      <c r="P632" s="1">
        <v>4</v>
      </c>
      <c r="Q632" s="1">
        <v>80</v>
      </c>
      <c r="R632" s="1">
        <v>449.85</v>
      </c>
      <c r="S632" s="1">
        <v>13</v>
      </c>
      <c r="T632" s="1">
        <v>276</v>
      </c>
      <c r="U632" s="1" t="s">
        <v>52</v>
      </c>
      <c r="V632" s="1" t="s">
        <v>52</v>
      </c>
      <c r="W632" s="1">
        <v>44</v>
      </c>
      <c r="X632" s="1" t="e">
        <f>IF(OR(T632="",W632=""),"",((T632-AVERAGE($T$2:$T$1139))/_xlfn.STDEV.S($T$2:$T$1139))-#REF!*((AVERAGE($W$2:$W$1139)-W632)/_xlfn.STDEV.S($W$2:$W$1139)))</f>
        <v>#REF!</v>
      </c>
      <c r="Y632" s="1">
        <f t="shared" si="29"/>
        <v>0.688370897174795</v>
      </c>
    </row>
    <row r="633" spans="1:25">
      <c r="A633" s="1">
        <v>734</v>
      </c>
      <c r="B633" s="1" t="s">
        <v>96</v>
      </c>
      <c r="C633" s="1" t="str">
        <f>_xlfn.XLOOKUP(A633,All!$A:$A,All!$C:$C,"")</f>
        <v>Cu-Cr-Mg-Ni-Si</v>
      </c>
      <c r="D633" s="1">
        <v>2</v>
      </c>
      <c r="E633" s="1" t="s">
        <v>1344</v>
      </c>
      <c r="F633" s="1">
        <f t="shared" si="27"/>
        <v>92.35</v>
      </c>
      <c r="G633" s="1">
        <v>0</v>
      </c>
      <c r="H633" s="1">
        <v>0.1</v>
      </c>
      <c r="I633" s="1">
        <v>0.15</v>
      </c>
      <c r="J633" s="1">
        <v>6</v>
      </c>
      <c r="K633" s="1">
        <v>1.4</v>
      </c>
      <c r="L633" s="1">
        <v>0</v>
      </c>
      <c r="M633" s="1" t="s">
        <v>50</v>
      </c>
      <c r="N633" s="6">
        <f t="shared" si="28"/>
        <v>1</v>
      </c>
      <c r="O633" s="1">
        <v>969.85</v>
      </c>
      <c r="P633" s="1">
        <v>4</v>
      </c>
      <c r="Q633" s="1">
        <v>80</v>
      </c>
      <c r="R633" s="1">
        <v>449.85</v>
      </c>
      <c r="S633" s="1">
        <v>11</v>
      </c>
      <c r="T633" s="1">
        <v>283</v>
      </c>
      <c r="U633" s="1" t="s">
        <v>52</v>
      </c>
      <c r="V633" s="1" t="s">
        <v>52</v>
      </c>
      <c r="W633" s="1">
        <v>44</v>
      </c>
      <c r="X633" s="1" t="e">
        <f>IF(OR(T633="",W633=""),"",((T633-AVERAGE($T$2:$T$1139))/_xlfn.STDEV.S($T$2:$T$1139))-#REF!*((AVERAGE($W$2:$W$1139)-W633)/_xlfn.STDEV.S($W$2:$W$1139)))</f>
        <v>#REF!</v>
      </c>
      <c r="Y633" s="1">
        <f t="shared" si="29"/>
        <v>0.678103962533706</v>
      </c>
    </row>
    <row r="634" spans="1:25">
      <c r="A634" s="1">
        <v>816</v>
      </c>
      <c r="B634" s="1" t="s">
        <v>96</v>
      </c>
      <c r="C634" s="1" t="str">
        <f>_xlfn.XLOOKUP(A634,All!$A:$A,All!$C:$C,"")</f>
        <v>Cu-Cr-Mg-Ni-Si</v>
      </c>
      <c r="D634" s="1">
        <v>2</v>
      </c>
      <c r="E634" s="1" t="s">
        <v>1344</v>
      </c>
      <c r="F634" s="1">
        <f t="shared" si="27"/>
        <v>92.35</v>
      </c>
      <c r="G634" s="1">
        <v>0</v>
      </c>
      <c r="H634" s="1">
        <v>0.1</v>
      </c>
      <c r="I634" s="1">
        <v>0.15</v>
      </c>
      <c r="J634" s="1">
        <v>6</v>
      </c>
      <c r="K634" s="1">
        <v>1.4</v>
      </c>
      <c r="L634" s="1">
        <v>0</v>
      </c>
      <c r="M634" s="1" t="s">
        <v>50</v>
      </c>
      <c r="N634" s="6">
        <f t="shared" si="28"/>
        <v>1</v>
      </c>
      <c r="O634" s="1">
        <v>969.85</v>
      </c>
      <c r="P634" s="1">
        <v>4</v>
      </c>
      <c r="Q634" s="1">
        <v>50</v>
      </c>
      <c r="R634" s="1">
        <v>449.85</v>
      </c>
      <c r="S634" s="1">
        <v>27</v>
      </c>
      <c r="T634" s="1">
        <v>251</v>
      </c>
      <c r="U634" s="1" t="s">
        <v>52</v>
      </c>
      <c r="V634" s="1" t="s">
        <v>52</v>
      </c>
      <c r="W634" s="1">
        <v>43</v>
      </c>
      <c r="X634" s="1" t="e">
        <f>IF(OR(T634="",W634=""),"",((T634-AVERAGE($T$2:$T$1139))/_xlfn.STDEV.S($T$2:$T$1139))-#REF!*((AVERAGE($W$2:$W$1139)-W634)/_xlfn.STDEV.S($W$2:$W$1139)))</f>
        <v>#REF!</v>
      </c>
      <c r="Y634" s="1">
        <f t="shared" si="29"/>
        <v>0.739353567501696</v>
      </c>
    </row>
    <row r="635" spans="1:25">
      <c r="A635" s="1">
        <v>811</v>
      </c>
      <c r="B635" s="1" t="s">
        <v>96</v>
      </c>
      <c r="C635" s="1" t="str">
        <f>_xlfn.XLOOKUP(A635,All!$A:$A,All!$C:$C,"")</f>
        <v>Cu-Cr-Mg-Ni-Si</v>
      </c>
      <c r="D635" s="1">
        <v>2</v>
      </c>
      <c r="E635" s="1" t="s">
        <v>1344</v>
      </c>
      <c r="F635" s="1">
        <f t="shared" si="27"/>
        <v>92.35</v>
      </c>
      <c r="G635" s="1">
        <v>0</v>
      </c>
      <c r="H635" s="1">
        <v>0.1</v>
      </c>
      <c r="I635" s="1">
        <v>0.15</v>
      </c>
      <c r="J635" s="1">
        <v>6</v>
      </c>
      <c r="K635" s="1">
        <v>1.4</v>
      </c>
      <c r="L635" s="1">
        <v>0</v>
      </c>
      <c r="M635" s="1" t="s">
        <v>50</v>
      </c>
      <c r="N635" s="6">
        <f t="shared" si="28"/>
        <v>1</v>
      </c>
      <c r="O635" s="1">
        <v>969.85</v>
      </c>
      <c r="P635" s="1">
        <v>4</v>
      </c>
      <c r="Q635" s="1">
        <v>50</v>
      </c>
      <c r="R635" s="1">
        <v>449.85</v>
      </c>
      <c r="S635" s="1">
        <v>23</v>
      </c>
      <c r="T635" s="1">
        <v>253</v>
      </c>
      <c r="U635" s="1" t="s">
        <v>52</v>
      </c>
      <c r="V635" s="1" t="s">
        <v>52</v>
      </c>
      <c r="W635" s="1">
        <v>43</v>
      </c>
      <c r="X635" s="1" t="e">
        <f>IF(OR(T635="",W635=""),"",((T635-AVERAGE($T$2:$T$1139))/_xlfn.STDEV.S($T$2:$T$1139))-#REF!*((AVERAGE($W$2:$W$1139)-W635)/_xlfn.STDEV.S($W$2:$W$1139)))</f>
        <v>#REF!</v>
      </c>
      <c r="Y635" s="1">
        <f t="shared" si="29"/>
        <v>0.735934933307509</v>
      </c>
    </row>
    <row r="636" spans="1:25">
      <c r="A636" s="1">
        <v>792</v>
      </c>
      <c r="B636" s="1" t="s">
        <v>96</v>
      </c>
      <c r="C636" s="1" t="str">
        <f>_xlfn.XLOOKUP(A636,All!$A:$A,All!$C:$C,"")</f>
        <v>Cu-Cr-Mg-Ni-Si</v>
      </c>
      <c r="D636" s="1">
        <v>2</v>
      </c>
      <c r="E636" s="1" t="s">
        <v>1344</v>
      </c>
      <c r="F636" s="1">
        <f t="shared" si="27"/>
        <v>92.35</v>
      </c>
      <c r="G636" s="1">
        <v>0</v>
      </c>
      <c r="H636" s="1">
        <v>0.1</v>
      </c>
      <c r="I636" s="1">
        <v>0.15</v>
      </c>
      <c r="J636" s="1">
        <v>6</v>
      </c>
      <c r="K636" s="1">
        <v>1.4</v>
      </c>
      <c r="L636" s="1">
        <v>0</v>
      </c>
      <c r="M636" s="1" t="s">
        <v>50</v>
      </c>
      <c r="N636" s="6">
        <f t="shared" si="28"/>
        <v>1</v>
      </c>
      <c r="O636" s="1">
        <v>969.85</v>
      </c>
      <c r="P636" s="1">
        <v>4</v>
      </c>
      <c r="Q636" s="1">
        <v>50</v>
      </c>
      <c r="R636" s="1">
        <v>449.85</v>
      </c>
      <c r="S636" s="1">
        <v>20</v>
      </c>
      <c r="T636" s="1">
        <v>258</v>
      </c>
      <c r="U636" s="1" t="s">
        <v>52</v>
      </c>
      <c r="V636" s="1" t="s">
        <v>52</v>
      </c>
      <c r="W636" s="1">
        <v>43</v>
      </c>
      <c r="X636" s="1" t="e">
        <f>IF(OR(T636="",W636=""),"",((T636-AVERAGE($T$2:$T$1139))/_xlfn.STDEV.S($T$2:$T$1139))-#REF!*((AVERAGE($W$2:$W$1139)-W636)/_xlfn.STDEV.S($W$2:$W$1139)))</f>
        <v>#REF!</v>
      </c>
      <c r="Y636" s="1">
        <f t="shared" si="29"/>
        <v>0.727544416479067</v>
      </c>
    </row>
    <row r="637" spans="1:25">
      <c r="A637" s="1">
        <v>722</v>
      </c>
      <c r="B637" s="1" t="s">
        <v>96</v>
      </c>
      <c r="C637" s="1" t="str">
        <f>_xlfn.XLOOKUP(A637,All!$A:$A,All!$C:$C,"")</f>
        <v>Cu-Cr-Mg-Ni-Si</v>
      </c>
      <c r="D637" s="1">
        <v>2</v>
      </c>
      <c r="E637" s="1" t="s">
        <v>1344</v>
      </c>
      <c r="F637" s="1">
        <f t="shared" si="27"/>
        <v>92.35</v>
      </c>
      <c r="G637" s="1">
        <v>0</v>
      </c>
      <c r="H637" s="1">
        <v>0.1</v>
      </c>
      <c r="I637" s="1">
        <v>0.15</v>
      </c>
      <c r="J637" s="1">
        <v>6</v>
      </c>
      <c r="K637" s="1">
        <v>1.4</v>
      </c>
      <c r="L637" s="1">
        <v>0</v>
      </c>
      <c r="M637" s="1" t="s">
        <v>50</v>
      </c>
      <c r="N637" s="6">
        <f t="shared" si="28"/>
        <v>1</v>
      </c>
      <c r="O637" s="1">
        <v>969.85</v>
      </c>
      <c r="P637" s="1">
        <v>4</v>
      </c>
      <c r="Q637" s="1">
        <v>80</v>
      </c>
      <c r="R637" s="1">
        <v>449.85</v>
      </c>
      <c r="S637" s="1">
        <v>9</v>
      </c>
      <c r="T637" s="1">
        <v>292</v>
      </c>
      <c r="U637" s="1" t="s">
        <v>52</v>
      </c>
      <c r="V637" s="1" t="s">
        <v>52</v>
      </c>
      <c r="W637" s="1">
        <v>43</v>
      </c>
      <c r="X637" s="1" t="e">
        <f>IF(OR(T637="",W637=""),"",((T637-AVERAGE($T$2:$T$1139))/_xlfn.STDEV.S($T$2:$T$1139))-#REF!*((AVERAGE($W$2:$W$1139)-W637)/_xlfn.STDEV.S($W$2:$W$1139)))</f>
        <v>#REF!</v>
      </c>
      <c r="Y637" s="1">
        <f t="shared" si="29"/>
        <v>0.676977294746911</v>
      </c>
    </row>
    <row r="638" spans="1:25">
      <c r="A638" s="1">
        <v>781</v>
      </c>
      <c r="B638" s="1" t="s">
        <v>96</v>
      </c>
      <c r="C638" s="1" t="str">
        <f>_xlfn.XLOOKUP(A638,All!$A:$A,All!$C:$C,"")</f>
        <v>Cu-Cr-Mg-Ni-Si</v>
      </c>
      <c r="D638" s="1">
        <v>2</v>
      </c>
      <c r="E638" s="1" t="s">
        <v>1344</v>
      </c>
      <c r="F638" s="1">
        <f t="shared" si="27"/>
        <v>92.35</v>
      </c>
      <c r="G638" s="1">
        <v>0</v>
      </c>
      <c r="H638" s="1">
        <v>0.1</v>
      </c>
      <c r="I638" s="1">
        <v>0.15</v>
      </c>
      <c r="J638" s="1">
        <v>6</v>
      </c>
      <c r="K638" s="1">
        <v>1.4</v>
      </c>
      <c r="L638" s="1">
        <v>0</v>
      </c>
      <c r="M638" s="1" t="s">
        <v>50</v>
      </c>
      <c r="N638" s="6">
        <f t="shared" si="28"/>
        <v>1</v>
      </c>
      <c r="O638" s="1">
        <v>969.85</v>
      </c>
      <c r="P638" s="1">
        <v>4</v>
      </c>
      <c r="Q638" s="1">
        <v>50</v>
      </c>
      <c r="R638" s="1">
        <v>449.85</v>
      </c>
      <c r="S638" s="1">
        <v>17</v>
      </c>
      <c r="T638" s="1">
        <v>268</v>
      </c>
      <c r="U638" s="1" t="s">
        <v>52</v>
      </c>
      <c r="V638" s="1" t="s">
        <v>52</v>
      </c>
      <c r="W638" s="1">
        <v>42</v>
      </c>
      <c r="X638" s="1" t="e">
        <f>IF(OR(T638="",W638=""),"",((T638-AVERAGE($T$2:$T$1139))/_xlfn.STDEV.S($T$2:$T$1139))-#REF!*((AVERAGE($W$2:$W$1139)-W638)/_xlfn.STDEV.S($W$2:$W$1139)))</f>
        <v>#REF!</v>
      </c>
      <c r="Y638" s="1">
        <f t="shared" si="29"/>
        <v>0.722248122910828</v>
      </c>
    </row>
    <row r="639" spans="1:25">
      <c r="A639" s="1">
        <v>762</v>
      </c>
      <c r="B639" s="1" t="s">
        <v>96</v>
      </c>
      <c r="C639" s="1" t="str">
        <f>_xlfn.XLOOKUP(A639,All!$A:$A,All!$C:$C,"")</f>
        <v>Cu-Cr-Mg-Ni-Si</v>
      </c>
      <c r="D639" s="1">
        <v>2</v>
      </c>
      <c r="E639" s="1" t="s">
        <v>1344</v>
      </c>
      <c r="F639" s="1">
        <f t="shared" si="27"/>
        <v>92.35</v>
      </c>
      <c r="G639" s="1">
        <v>0</v>
      </c>
      <c r="H639" s="1">
        <v>0.1</v>
      </c>
      <c r="I639" s="1">
        <v>0.15</v>
      </c>
      <c r="J639" s="1">
        <v>6</v>
      </c>
      <c r="K639" s="1">
        <v>1.4</v>
      </c>
      <c r="L639" s="1">
        <v>0</v>
      </c>
      <c r="M639" s="1" t="s">
        <v>50</v>
      </c>
      <c r="N639" s="6">
        <f t="shared" si="28"/>
        <v>1</v>
      </c>
      <c r="O639" s="1">
        <v>969.85</v>
      </c>
      <c r="P639" s="1">
        <v>4</v>
      </c>
      <c r="Q639" s="1">
        <v>50</v>
      </c>
      <c r="R639" s="1">
        <v>449.85</v>
      </c>
      <c r="S639" s="1">
        <v>15</v>
      </c>
      <c r="T639" s="1">
        <v>278</v>
      </c>
      <c r="U639" s="1" t="s">
        <v>52</v>
      </c>
      <c r="V639" s="1" t="s">
        <v>52</v>
      </c>
      <c r="W639" s="1">
        <v>41</v>
      </c>
      <c r="X639" s="1" t="e">
        <f>IF(OR(T639="",W639=""),"",((T639-AVERAGE($T$2:$T$1139))/_xlfn.STDEV.S($T$2:$T$1139))-#REF!*((AVERAGE($W$2:$W$1139)-W639)/_xlfn.STDEV.S($W$2:$W$1139)))</f>
        <v>#REF!</v>
      </c>
      <c r="Y639" s="1">
        <f t="shared" si="29"/>
        <v>0.718441519246758</v>
      </c>
    </row>
    <row r="640" spans="1:25">
      <c r="A640" s="1">
        <v>702</v>
      </c>
      <c r="B640" s="1" t="s">
        <v>96</v>
      </c>
      <c r="C640" s="1" t="str">
        <f>_xlfn.XLOOKUP(A640,All!$A:$A,All!$C:$C,"")</f>
        <v>Cu-Cr-Mg-Ni-Si</v>
      </c>
      <c r="D640" s="1">
        <v>2</v>
      </c>
      <c r="E640" s="1" t="s">
        <v>1344</v>
      </c>
      <c r="F640" s="1">
        <f t="shared" si="27"/>
        <v>92.35</v>
      </c>
      <c r="G640" s="1">
        <v>0</v>
      </c>
      <c r="H640" s="1">
        <v>0.1</v>
      </c>
      <c r="I640" s="1">
        <v>0.15</v>
      </c>
      <c r="J640" s="1">
        <v>6</v>
      </c>
      <c r="K640" s="1">
        <v>1.4</v>
      </c>
      <c r="L640" s="1">
        <v>0</v>
      </c>
      <c r="M640" s="1" t="s">
        <v>50</v>
      </c>
      <c r="N640" s="6">
        <f t="shared" si="28"/>
        <v>1</v>
      </c>
      <c r="O640" s="1">
        <v>969.85</v>
      </c>
      <c r="P640" s="1">
        <v>4</v>
      </c>
      <c r="Q640" s="1">
        <v>80</v>
      </c>
      <c r="R640" s="1">
        <v>449.85</v>
      </c>
      <c r="S640" s="1">
        <v>7</v>
      </c>
      <c r="T640" s="1">
        <v>296</v>
      </c>
      <c r="U640" s="1" t="s">
        <v>52</v>
      </c>
      <c r="V640" s="1" t="s">
        <v>52</v>
      </c>
      <c r="W640" s="1">
        <v>41</v>
      </c>
      <c r="X640" s="1" t="e">
        <f>IF(OR(T640="",W640=""),"",((T640-AVERAGE($T$2:$T$1139))/_xlfn.STDEV.S($T$2:$T$1139))-#REF!*((AVERAGE($W$2:$W$1139)-W640)/_xlfn.STDEV.S($W$2:$W$1139)))</f>
        <v>#REF!</v>
      </c>
      <c r="Y640" s="1">
        <f t="shared" si="29"/>
        <v>0.694710654486211</v>
      </c>
    </row>
    <row r="641" spans="1:25">
      <c r="A641" s="1">
        <v>682</v>
      </c>
      <c r="B641" s="1" t="s">
        <v>96</v>
      </c>
      <c r="C641" s="1" t="str">
        <f>_xlfn.XLOOKUP(A641,All!$A:$A,All!$C:$C,"")</f>
        <v>Cu-Cr-Mg-Ni-Si</v>
      </c>
      <c r="D641" s="1">
        <v>2</v>
      </c>
      <c r="E641" s="1" t="s">
        <v>1344</v>
      </c>
      <c r="F641" s="1">
        <f t="shared" si="27"/>
        <v>92.35</v>
      </c>
      <c r="G641" s="1">
        <v>0</v>
      </c>
      <c r="H641" s="1">
        <v>0.1</v>
      </c>
      <c r="I641" s="1">
        <v>0.15</v>
      </c>
      <c r="J641" s="1">
        <v>6</v>
      </c>
      <c r="K641" s="1">
        <v>1.4</v>
      </c>
      <c r="L641" s="1">
        <v>0</v>
      </c>
      <c r="M641" s="1" t="s">
        <v>50</v>
      </c>
      <c r="N641" s="6">
        <f t="shared" si="28"/>
        <v>1</v>
      </c>
      <c r="O641" s="1">
        <v>969.85</v>
      </c>
      <c r="P641" s="1">
        <v>4</v>
      </c>
      <c r="Q641" s="1">
        <v>80</v>
      </c>
      <c r="R641" s="1">
        <v>449.85</v>
      </c>
      <c r="S641" s="1">
        <v>5</v>
      </c>
      <c r="T641" s="1">
        <v>300</v>
      </c>
      <c r="U641" s="1" t="s">
        <v>52</v>
      </c>
      <c r="V641" s="1" t="s">
        <v>52</v>
      </c>
      <c r="W641" s="1">
        <v>41</v>
      </c>
      <c r="X641" s="1" t="e">
        <f>IF(OR(T641="",W641=""),"",((T641-AVERAGE($T$2:$T$1139))/_xlfn.STDEV.S($T$2:$T$1139))-#REF!*((AVERAGE($W$2:$W$1139)-W641)/_xlfn.STDEV.S($W$2:$W$1139)))</f>
        <v>#REF!</v>
      </c>
      <c r="Y641" s="1">
        <f t="shared" si="29"/>
        <v>0.689926541089295</v>
      </c>
    </row>
    <row r="642" hidden="1" spans="1:25">
      <c r="A642" s="1">
        <v>768</v>
      </c>
      <c r="B642" s="1" t="s">
        <v>96</v>
      </c>
      <c r="C642" s="1" t="str">
        <f>_xlfn.XLOOKUP(A642,All!$A:$A,All!$C:$C,"")</f>
        <v>Cu-Cr-Mg-Ni-Si</v>
      </c>
      <c r="D642" s="1">
        <v>2</v>
      </c>
      <c r="E642" s="1" t="s">
        <v>1344</v>
      </c>
      <c r="F642" s="1">
        <f t="shared" ref="F642:F705" si="30">100-SUM(G642:L642)</f>
        <v>92.35</v>
      </c>
      <c r="G642" s="1">
        <v>0</v>
      </c>
      <c r="H642" s="1">
        <v>0.1</v>
      </c>
      <c r="I642" s="1">
        <v>0.15</v>
      </c>
      <c r="J642" s="1">
        <v>6</v>
      </c>
      <c r="K642" s="1">
        <v>1.4</v>
      </c>
      <c r="L642" s="1">
        <v>0</v>
      </c>
      <c r="M642" s="1" t="s">
        <v>54</v>
      </c>
      <c r="N642" s="6">
        <f t="shared" ref="N642:N705" si="31">IF(M642="Solution ==&gt; Quenching ==&gt; Deformation ==&gt; Aging ==&gt; Secondary TMP ==&gt; Secondary Aging",2,IF(M642="Solution ==&gt; Quenching ==&gt; Deformation ==&gt; Aging",1,IF(M642="Solution ==&gt; Quenching ==&gt; Aging",0,"")))</f>
        <v>0</v>
      </c>
      <c r="O642" s="1">
        <v>969.85</v>
      </c>
      <c r="P642" s="1">
        <v>4</v>
      </c>
      <c r="Q642" s="1">
        <v>0</v>
      </c>
      <c r="R642" s="1">
        <v>499.85</v>
      </c>
      <c r="S642" s="1">
        <v>16</v>
      </c>
      <c r="T642" s="1">
        <v>259</v>
      </c>
      <c r="U642" s="1" t="s">
        <v>52</v>
      </c>
      <c r="V642" s="1" t="s">
        <v>52</v>
      </c>
      <c r="W642" s="1">
        <v>40</v>
      </c>
      <c r="X642" s="1" t="e">
        <f>IF(OR(T642="",W642=""),"",((T642-AVERAGE($T$2:$T$1139))/_xlfn.STDEV.S($T$2:$T$1139))-#REF!*((AVERAGE($W$2:$W$1139)-W642)/_xlfn.STDEV.S($W$2:$W$1139)))</f>
        <v>#REF!</v>
      </c>
      <c r="Y642" s="1">
        <f t="shared" ref="Y642:Y705" si="32">SQRT((1-(T642-MIN($T$2:$T$1139))/(MAX($T$2:$T$1139)-MIN($T$2:$T$1139)))^2+(1-(W642-MIN($W$2:$W$1139))/(MAX($W$2:$W$1139)-MIN($W$2:$W$1139)))^2)</f>
        <v>0.757802886706236</v>
      </c>
    </row>
    <row r="643" hidden="1" spans="1:25">
      <c r="A643" s="1">
        <v>757</v>
      </c>
      <c r="B643" s="1" t="s">
        <v>96</v>
      </c>
      <c r="C643" s="1" t="str">
        <f>_xlfn.XLOOKUP(A643,All!$A:$A,All!$C:$C,"")</f>
        <v>Cu-Cr-Mg-Ni-Si</v>
      </c>
      <c r="D643" s="1">
        <v>2</v>
      </c>
      <c r="E643" s="1" t="s">
        <v>1344</v>
      </c>
      <c r="F643" s="1">
        <f t="shared" si="30"/>
        <v>92.35</v>
      </c>
      <c r="G643" s="1">
        <v>0</v>
      </c>
      <c r="H643" s="1">
        <v>0.1</v>
      </c>
      <c r="I643" s="1">
        <v>0.15</v>
      </c>
      <c r="J643" s="1">
        <v>6</v>
      </c>
      <c r="K643" s="1">
        <v>1.4</v>
      </c>
      <c r="L643" s="1">
        <v>0</v>
      </c>
      <c r="M643" s="1" t="s">
        <v>54</v>
      </c>
      <c r="N643" s="6">
        <f t="shared" si="31"/>
        <v>0</v>
      </c>
      <c r="O643" s="1">
        <v>969.85</v>
      </c>
      <c r="P643" s="1">
        <v>4</v>
      </c>
      <c r="Q643" s="1">
        <v>0</v>
      </c>
      <c r="R643" s="1">
        <v>499.85</v>
      </c>
      <c r="S643" s="1">
        <v>14</v>
      </c>
      <c r="T643" s="1">
        <v>261</v>
      </c>
      <c r="U643" s="1" t="s">
        <v>52</v>
      </c>
      <c r="V643" s="1" t="s">
        <v>52</v>
      </c>
      <c r="W643" s="1">
        <v>40</v>
      </c>
      <c r="X643" s="1" t="e">
        <f>IF(OR(T643="",W643=""),"",((T643-AVERAGE($T$2:$T$1139))/_xlfn.STDEV.S($T$2:$T$1139))-#REF!*((AVERAGE($W$2:$W$1139)-W643)/_xlfn.STDEV.S($W$2:$W$1139)))</f>
        <v>#REF!</v>
      </c>
      <c r="Y643" s="1">
        <f t="shared" si="32"/>
        <v>0.754667374526097</v>
      </c>
    </row>
    <row r="644" spans="1:25">
      <c r="A644" s="1">
        <v>751</v>
      </c>
      <c r="B644" s="1" t="s">
        <v>96</v>
      </c>
      <c r="C644" s="1" t="str">
        <f>_xlfn.XLOOKUP(A644,All!$A:$A,All!$C:$C,"")</f>
        <v>Cu-Cr-Mg-Ni-Si</v>
      </c>
      <c r="D644" s="1">
        <v>2</v>
      </c>
      <c r="E644" s="1" t="s">
        <v>1344</v>
      </c>
      <c r="F644" s="1">
        <f t="shared" si="30"/>
        <v>92.35</v>
      </c>
      <c r="G644" s="1">
        <v>0</v>
      </c>
      <c r="H644" s="1">
        <v>0.1</v>
      </c>
      <c r="I644" s="1">
        <v>0.15</v>
      </c>
      <c r="J644" s="1">
        <v>6</v>
      </c>
      <c r="K644" s="1">
        <v>1.4</v>
      </c>
      <c r="L644" s="1">
        <v>0</v>
      </c>
      <c r="M644" s="1" t="s">
        <v>50</v>
      </c>
      <c r="N644" s="6">
        <f t="shared" si="31"/>
        <v>1</v>
      </c>
      <c r="O644" s="1">
        <v>969.85</v>
      </c>
      <c r="P644" s="1">
        <v>4</v>
      </c>
      <c r="Q644" s="1">
        <v>50</v>
      </c>
      <c r="R644" s="1">
        <v>449.85</v>
      </c>
      <c r="S644" s="1">
        <v>13</v>
      </c>
      <c r="T644" s="1">
        <v>290</v>
      </c>
      <c r="U644" s="1" t="s">
        <v>52</v>
      </c>
      <c r="V644" s="1" t="s">
        <v>52</v>
      </c>
      <c r="W644" s="1">
        <v>40</v>
      </c>
      <c r="X644" s="1" t="e">
        <f>IF(OR(T644="",W644=""),"",((T644-AVERAGE($T$2:$T$1139))/_xlfn.STDEV.S($T$2:$T$1139))-#REF!*((AVERAGE($W$2:$W$1139)-W644)/_xlfn.STDEV.S($W$2:$W$1139)))</f>
        <v>#REF!</v>
      </c>
      <c r="Y644" s="1">
        <f t="shared" si="32"/>
        <v>0.713594845288137</v>
      </c>
    </row>
    <row r="645" spans="1:25">
      <c r="A645" s="1">
        <v>733</v>
      </c>
      <c r="B645" s="1" t="s">
        <v>96</v>
      </c>
      <c r="C645" s="1" t="str">
        <f>_xlfn.XLOOKUP(A645,All!$A:$A,All!$C:$C,"")</f>
        <v>Cu-Cr-Mg-Ni-Si</v>
      </c>
      <c r="D645" s="1">
        <v>2</v>
      </c>
      <c r="E645" s="1" t="s">
        <v>1344</v>
      </c>
      <c r="F645" s="1">
        <f t="shared" si="30"/>
        <v>92.35</v>
      </c>
      <c r="G645" s="1">
        <v>0</v>
      </c>
      <c r="H645" s="1">
        <v>0.1</v>
      </c>
      <c r="I645" s="1">
        <v>0.15</v>
      </c>
      <c r="J645" s="1">
        <v>6</v>
      </c>
      <c r="K645" s="1">
        <v>1.4</v>
      </c>
      <c r="L645" s="1">
        <v>0</v>
      </c>
      <c r="M645" s="1" t="s">
        <v>50</v>
      </c>
      <c r="N645" s="6">
        <f t="shared" si="31"/>
        <v>1</v>
      </c>
      <c r="O645" s="1">
        <v>969.85</v>
      </c>
      <c r="P645" s="1">
        <v>4</v>
      </c>
      <c r="Q645" s="1">
        <v>50</v>
      </c>
      <c r="R645" s="1">
        <v>449.85</v>
      </c>
      <c r="S645" s="1">
        <v>11</v>
      </c>
      <c r="T645" s="1">
        <v>294</v>
      </c>
      <c r="U645" s="1" t="s">
        <v>52</v>
      </c>
      <c r="V645" s="1" t="s">
        <v>52</v>
      </c>
      <c r="W645" s="1">
        <v>40</v>
      </c>
      <c r="X645" s="1" t="e">
        <f>IF(OR(T645="",W645=""),"",((T645-AVERAGE($T$2:$T$1139))/_xlfn.STDEV.S($T$2:$T$1139))-#REF!*((AVERAGE($W$2:$W$1139)-W645)/_xlfn.STDEV.S($W$2:$W$1139)))</f>
        <v>#REF!</v>
      </c>
      <c r="Y645" s="1">
        <f t="shared" si="32"/>
        <v>0.708619564845011</v>
      </c>
    </row>
    <row r="646" spans="1:25">
      <c r="A646" s="1">
        <v>665</v>
      </c>
      <c r="B646" s="1" t="s">
        <v>96</v>
      </c>
      <c r="C646" s="1" t="str">
        <f>_xlfn.XLOOKUP(A646,All!$A:$A,All!$C:$C,"")</f>
        <v>Cu-Cr-Mg-Ni-Si</v>
      </c>
      <c r="D646" s="1">
        <v>2</v>
      </c>
      <c r="E646" s="1" t="s">
        <v>1344</v>
      </c>
      <c r="F646" s="1">
        <f t="shared" si="30"/>
        <v>92.35</v>
      </c>
      <c r="G646" s="1">
        <v>0</v>
      </c>
      <c r="H646" s="1">
        <v>0.1</v>
      </c>
      <c r="I646" s="1">
        <v>0.15</v>
      </c>
      <c r="J646" s="1">
        <v>6</v>
      </c>
      <c r="K646" s="1">
        <v>1.4</v>
      </c>
      <c r="L646" s="1">
        <v>0</v>
      </c>
      <c r="M646" s="1" t="s">
        <v>50</v>
      </c>
      <c r="N646" s="6">
        <f t="shared" si="31"/>
        <v>1</v>
      </c>
      <c r="O646" s="1">
        <v>969.85</v>
      </c>
      <c r="P646" s="1">
        <v>4</v>
      </c>
      <c r="Q646" s="1">
        <v>80</v>
      </c>
      <c r="R646" s="1">
        <v>449.85</v>
      </c>
      <c r="S646" s="1">
        <v>4</v>
      </c>
      <c r="T646" s="1">
        <v>303</v>
      </c>
      <c r="U646" s="1" t="s">
        <v>52</v>
      </c>
      <c r="V646" s="1" t="s">
        <v>52</v>
      </c>
      <c r="W646" s="1">
        <v>40</v>
      </c>
      <c r="X646" s="1" t="e">
        <f>IF(OR(T646="",W646=""),"",((T646-AVERAGE($T$2:$T$1139))/_xlfn.STDEV.S($T$2:$T$1139))-#REF!*((AVERAGE($W$2:$W$1139)-W646)/_xlfn.STDEV.S($W$2:$W$1139)))</f>
        <v>#REF!</v>
      </c>
      <c r="Y646" s="1">
        <f t="shared" si="32"/>
        <v>0.698084367957614</v>
      </c>
    </row>
    <row r="647" hidden="1" spans="1:25">
      <c r="A647" s="1">
        <v>738</v>
      </c>
      <c r="B647" s="1" t="s">
        <v>96</v>
      </c>
      <c r="C647" s="1" t="str">
        <f>_xlfn.XLOOKUP(A647,All!$A:$A,All!$C:$C,"")</f>
        <v>Cu-Cr-Mg-Ni-Si</v>
      </c>
      <c r="D647" s="1">
        <v>2</v>
      </c>
      <c r="E647" s="1" t="s">
        <v>1344</v>
      </c>
      <c r="F647" s="1">
        <f t="shared" si="30"/>
        <v>92.35</v>
      </c>
      <c r="G647" s="1">
        <v>0</v>
      </c>
      <c r="H647" s="1">
        <v>0.1</v>
      </c>
      <c r="I647" s="1">
        <v>0.15</v>
      </c>
      <c r="J647" s="1">
        <v>6</v>
      </c>
      <c r="K647" s="1">
        <v>1.4</v>
      </c>
      <c r="L647" s="1">
        <v>0</v>
      </c>
      <c r="M647" s="1" t="s">
        <v>54</v>
      </c>
      <c r="N647" s="6">
        <f t="shared" si="31"/>
        <v>0</v>
      </c>
      <c r="O647" s="1">
        <v>969.85</v>
      </c>
      <c r="P647" s="1">
        <v>4</v>
      </c>
      <c r="Q647" s="1">
        <v>0</v>
      </c>
      <c r="R647" s="1">
        <v>499.85</v>
      </c>
      <c r="S647" s="1">
        <v>12</v>
      </c>
      <c r="T647" s="1">
        <v>265</v>
      </c>
      <c r="U647" s="1" t="s">
        <v>52</v>
      </c>
      <c r="V647" s="1" t="s">
        <v>52</v>
      </c>
      <c r="W647" s="1">
        <v>39</v>
      </c>
      <c r="X647" s="1" t="e">
        <f>IF(OR(T647="",W647=""),"",((T647-AVERAGE($T$2:$T$1139))/_xlfn.STDEV.S($T$2:$T$1139))-#REF!*((AVERAGE($W$2:$W$1139)-W647)/_xlfn.STDEV.S($W$2:$W$1139)))</f>
        <v>#REF!</v>
      </c>
      <c r="Y647" s="1">
        <f t="shared" si="32"/>
        <v>0.759388033493715</v>
      </c>
    </row>
    <row r="648" hidden="1" spans="1:25">
      <c r="A648" s="1">
        <v>728</v>
      </c>
      <c r="B648" s="1" t="s">
        <v>96</v>
      </c>
      <c r="C648" s="1" t="str">
        <f>_xlfn.XLOOKUP(A648,All!$A:$A,All!$C:$C,"")</f>
        <v>Cu-Cr-Mg-Ni-Si</v>
      </c>
      <c r="D648" s="1">
        <v>2</v>
      </c>
      <c r="E648" s="1" t="s">
        <v>1344</v>
      </c>
      <c r="F648" s="1">
        <f t="shared" si="30"/>
        <v>92.35</v>
      </c>
      <c r="G648" s="1">
        <v>0</v>
      </c>
      <c r="H648" s="1">
        <v>0.1</v>
      </c>
      <c r="I648" s="1">
        <v>0.15</v>
      </c>
      <c r="J648" s="1">
        <v>6</v>
      </c>
      <c r="K648" s="1">
        <v>1.4</v>
      </c>
      <c r="L648" s="1">
        <v>0</v>
      </c>
      <c r="M648" s="1" t="s">
        <v>54</v>
      </c>
      <c r="N648" s="6">
        <f t="shared" si="31"/>
        <v>0</v>
      </c>
      <c r="O648" s="1">
        <v>969.85</v>
      </c>
      <c r="P648" s="1">
        <v>4</v>
      </c>
      <c r="Q648" s="1">
        <v>0</v>
      </c>
      <c r="R648" s="1">
        <v>499.85</v>
      </c>
      <c r="S648" s="1">
        <v>10</v>
      </c>
      <c r="T648" s="1">
        <v>266</v>
      </c>
      <c r="U648" s="1" t="s">
        <v>52</v>
      </c>
      <c r="V648" s="1" t="s">
        <v>52</v>
      </c>
      <c r="W648" s="1">
        <v>39</v>
      </c>
      <c r="X648" s="1" t="e">
        <f>IF(OR(T648="",W648=""),"",((T648-AVERAGE($T$2:$T$1139))/_xlfn.STDEV.S($T$2:$T$1139))-#REF!*((AVERAGE($W$2:$W$1139)-W648)/_xlfn.STDEV.S($W$2:$W$1139)))</f>
        <v>#REF!</v>
      </c>
      <c r="Y648" s="1">
        <f t="shared" si="32"/>
        <v>0.757893465491069</v>
      </c>
    </row>
    <row r="649" hidden="1" spans="1:25">
      <c r="A649" s="1">
        <v>810</v>
      </c>
      <c r="B649" s="1" t="s">
        <v>96</v>
      </c>
      <c r="C649" s="1" t="str">
        <f>_xlfn.XLOOKUP(A649,All!$A:$A,All!$C:$C,"")</f>
        <v>Cu-Cr-Mg-Ni-Si</v>
      </c>
      <c r="D649" s="1">
        <v>2</v>
      </c>
      <c r="E649" s="1" t="s">
        <v>1344</v>
      </c>
      <c r="F649" s="1">
        <f t="shared" si="30"/>
        <v>92.35</v>
      </c>
      <c r="G649" s="1">
        <v>0</v>
      </c>
      <c r="H649" s="1">
        <v>0.1</v>
      </c>
      <c r="I649" s="1">
        <v>0.15</v>
      </c>
      <c r="J649" s="1">
        <v>6</v>
      </c>
      <c r="K649" s="1">
        <v>1.4</v>
      </c>
      <c r="L649" s="1">
        <v>0</v>
      </c>
      <c r="M649" s="1" t="s">
        <v>54</v>
      </c>
      <c r="N649" s="6">
        <f t="shared" si="31"/>
        <v>0</v>
      </c>
      <c r="O649" s="1">
        <v>969.85</v>
      </c>
      <c r="P649" s="1">
        <v>4</v>
      </c>
      <c r="Q649" s="1">
        <v>0</v>
      </c>
      <c r="R649" s="1">
        <v>449.85</v>
      </c>
      <c r="S649" s="1">
        <v>23</v>
      </c>
      <c r="T649" s="1">
        <v>282</v>
      </c>
      <c r="U649" s="1" t="s">
        <v>52</v>
      </c>
      <c r="V649" s="1" t="s">
        <v>52</v>
      </c>
      <c r="W649" s="1">
        <v>39</v>
      </c>
      <c r="X649" s="1" t="e">
        <f>IF(OR(T649="",W649=""),"",((T649-AVERAGE($T$2:$T$1139))/_xlfn.STDEV.S($T$2:$T$1139))-#REF!*((AVERAGE($W$2:$W$1139)-W649)/_xlfn.STDEV.S($W$2:$W$1139)))</f>
        <v>#REF!</v>
      </c>
      <c r="Y649" s="1">
        <f t="shared" si="32"/>
        <v>0.735308773693085</v>
      </c>
    </row>
    <row r="650" hidden="1" spans="1:25">
      <c r="A650" s="1">
        <v>790</v>
      </c>
      <c r="B650" s="1" t="s">
        <v>96</v>
      </c>
      <c r="C650" s="1" t="str">
        <f>_xlfn.XLOOKUP(A650,All!$A:$A,All!$C:$C,"")</f>
        <v>Cu-Cr-Mg-Ni-Si</v>
      </c>
      <c r="D650" s="1">
        <v>2</v>
      </c>
      <c r="E650" s="1" t="s">
        <v>1344</v>
      </c>
      <c r="F650" s="1">
        <f t="shared" si="30"/>
        <v>92.35</v>
      </c>
      <c r="G650" s="1">
        <v>0</v>
      </c>
      <c r="H650" s="1">
        <v>0.1</v>
      </c>
      <c r="I650" s="1">
        <v>0.15</v>
      </c>
      <c r="J650" s="1">
        <v>6</v>
      </c>
      <c r="K650" s="1">
        <v>1.4</v>
      </c>
      <c r="L650" s="1">
        <v>0</v>
      </c>
      <c r="M650" s="1" t="s">
        <v>54</v>
      </c>
      <c r="N650" s="6">
        <f t="shared" si="31"/>
        <v>0</v>
      </c>
      <c r="O650" s="1">
        <v>969.85</v>
      </c>
      <c r="P650" s="1">
        <v>4</v>
      </c>
      <c r="Q650" s="1">
        <v>0</v>
      </c>
      <c r="R650" s="1">
        <v>449.85</v>
      </c>
      <c r="S650" s="1">
        <v>19</v>
      </c>
      <c r="T650" s="1">
        <v>286</v>
      </c>
      <c r="U650" s="1" t="s">
        <v>52</v>
      </c>
      <c r="V650" s="1" t="s">
        <v>52</v>
      </c>
      <c r="W650" s="1">
        <v>39</v>
      </c>
      <c r="X650" s="1" t="e">
        <f>IF(OR(T650="",W650=""),"",((T650-AVERAGE($T$2:$T$1139))/_xlfn.STDEV.S($T$2:$T$1139))-#REF!*((AVERAGE($W$2:$W$1139)-W650)/_xlfn.STDEV.S($W$2:$W$1139)))</f>
        <v>#REF!</v>
      </c>
      <c r="Y650" s="1">
        <f t="shared" si="32"/>
        <v>0.730069086834549</v>
      </c>
    </row>
    <row r="651" hidden="1" spans="1:25">
      <c r="A651" s="1">
        <v>809</v>
      </c>
      <c r="B651" s="1" t="s">
        <v>96</v>
      </c>
      <c r="C651" s="1" t="str">
        <f>_xlfn.XLOOKUP(A651,All!$A:$A,All!$C:$C,"")</f>
        <v>Cu-Cr-Mg-Ni-Si</v>
      </c>
      <c r="D651" s="1">
        <v>2</v>
      </c>
      <c r="E651" s="1" t="s">
        <v>1344</v>
      </c>
      <c r="F651" s="1">
        <f t="shared" si="30"/>
        <v>92.35</v>
      </c>
      <c r="G651" s="1">
        <v>0</v>
      </c>
      <c r="H651" s="1">
        <v>0.1</v>
      </c>
      <c r="I651" s="1">
        <v>0.15</v>
      </c>
      <c r="J651" s="1">
        <v>6</v>
      </c>
      <c r="K651" s="1">
        <v>1.4</v>
      </c>
      <c r="L651" s="1">
        <v>0</v>
      </c>
      <c r="M651" s="1" t="s">
        <v>54</v>
      </c>
      <c r="N651" s="6">
        <f t="shared" si="31"/>
        <v>0</v>
      </c>
      <c r="O651" s="1">
        <v>969.85</v>
      </c>
      <c r="P651" s="1">
        <v>4</v>
      </c>
      <c r="Q651" s="1">
        <v>0</v>
      </c>
      <c r="R651" s="1">
        <v>449.85</v>
      </c>
      <c r="S651" s="1">
        <v>21</v>
      </c>
      <c r="T651" s="1">
        <v>286</v>
      </c>
      <c r="U651" s="1" t="s">
        <v>52</v>
      </c>
      <c r="V651" s="1" t="s">
        <v>52</v>
      </c>
      <c r="W651" s="1">
        <v>39</v>
      </c>
      <c r="X651" s="1" t="e">
        <f>IF(OR(T651="",W651=""),"",((T651-AVERAGE($T$2:$T$1139))/_xlfn.STDEV.S($T$2:$T$1139))-#REF!*((AVERAGE($W$2:$W$1139)-W651)/_xlfn.STDEV.S($W$2:$W$1139)))</f>
        <v>#REF!</v>
      </c>
      <c r="Y651" s="1">
        <f t="shared" si="32"/>
        <v>0.730069086834549</v>
      </c>
    </row>
    <row r="652" spans="1:25">
      <c r="A652" s="1">
        <v>721</v>
      </c>
      <c r="B652" s="1" t="s">
        <v>96</v>
      </c>
      <c r="C652" s="1" t="str">
        <f>_xlfn.XLOOKUP(A652,All!$A:$A,All!$C:$C,"")</f>
        <v>Cu-Cr-Mg-Ni-Si</v>
      </c>
      <c r="D652" s="1">
        <v>2</v>
      </c>
      <c r="E652" s="1" t="s">
        <v>1344</v>
      </c>
      <c r="F652" s="1">
        <f t="shared" si="30"/>
        <v>92.35</v>
      </c>
      <c r="G652" s="1">
        <v>0</v>
      </c>
      <c r="H652" s="1">
        <v>0.1</v>
      </c>
      <c r="I652" s="1">
        <v>0.15</v>
      </c>
      <c r="J652" s="1">
        <v>6</v>
      </c>
      <c r="K652" s="1">
        <v>1.4</v>
      </c>
      <c r="L652" s="1">
        <v>0</v>
      </c>
      <c r="M652" s="1" t="s">
        <v>50</v>
      </c>
      <c r="N652" s="6">
        <f t="shared" si="31"/>
        <v>1</v>
      </c>
      <c r="O652" s="1">
        <v>969.85</v>
      </c>
      <c r="P652" s="1">
        <v>4</v>
      </c>
      <c r="Q652" s="1">
        <v>50</v>
      </c>
      <c r="R652" s="1">
        <v>449.85</v>
      </c>
      <c r="S652" s="1">
        <v>9</v>
      </c>
      <c r="T652" s="1">
        <v>300</v>
      </c>
      <c r="U652" s="1" t="s">
        <v>52</v>
      </c>
      <c r="V652" s="1" t="s">
        <v>52</v>
      </c>
      <c r="W652" s="1">
        <v>39</v>
      </c>
      <c r="X652" s="1" t="e">
        <f>IF(OR(T652="",W652=""),"",((T652-AVERAGE($T$2:$T$1139))/_xlfn.STDEV.S($T$2:$T$1139))-#REF!*((AVERAGE($W$2:$W$1139)-W652)/_xlfn.STDEV.S($W$2:$W$1139)))</f>
        <v>#REF!</v>
      </c>
      <c r="Y652" s="1">
        <f t="shared" si="32"/>
        <v>0.713090900306153</v>
      </c>
    </row>
    <row r="653" hidden="1" spans="1:25">
      <c r="A653" s="1">
        <v>706</v>
      </c>
      <c r="B653" s="1" t="s">
        <v>96</v>
      </c>
      <c r="C653" s="1" t="str">
        <f>_xlfn.XLOOKUP(A653,All!$A:$A,All!$C:$C,"")</f>
        <v>Cu-Cr-Mg-Ni-Si</v>
      </c>
      <c r="D653" s="1">
        <v>2</v>
      </c>
      <c r="E653" s="1" t="s">
        <v>1344</v>
      </c>
      <c r="F653" s="1">
        <f t="shared" si="30"/>
        <v>92.35</v>
      </c>
      <c r="G653" s="1">
        <v>0</v>
      </c>
      <c r="H653" s="1">
        <v>0.1</v>
      </c>
      <c r="I653" s="1">
        <v>0.15</v>
      </c>
      <c r="J653" s="1">
        <v>6</v>
      </c>
      <c r="K653" s="1">
        <v>1.4</v>
      </c>
      <c r="L653" s="1">
        <v>0</v>
      </c>
      <c r="M653" s="1" t="s">
        <v>54</v>
      </c>
      <c r="N653" s="6">
        <f t="shared" si="31"/>
        <v>0</v>
      </c>
      <c r="O653" s="1">
        <v>969.85</v>
      </c>
      <c r="P653" s="1">
        <v>4</v>
      </c>
      <c r="Q653" s="1">
        <v>0</v>
      </c>
      <c r="R653" s="1">
        <v>499.85</v>
      </c>
      <c r="S653" s="1">
        <v>8</v>
      </c>
      <c r="T653" s="1">
        <v>273</v>
      </c>
      <c r="U653" s="1" t="s">
        <v>52</v>
      </c>
      <c r="V653" s="1" t="s">
        <v>52</v>
      </c>
      <c r="W653" s="1">
        <v>38</v>
      </c>
      <c r="X653" s="1" t="e">
        <f>IF(OR(T653="",W653=""),"",((T653-AVERAGE($T$2:$T$1139))/_xlfn.STDEV.S($T$2:$T$1139))-#REF!*((AVERAGE($W$2:$W$1139)-W653)/_xlfn.STDEV.S($W$2:$W$1139)))</f>
        <v>#REF!</v>
      </c>
      <c r="Y653" s="1">
        <f t="shared" si="32"/>
        <v>0.758798011501759</v>
      </c>
    </row>
    <row r="654" hidden="1" spans="1:25">
      <c r="A654" s="1">
        <v>689</v>
      </c>
      <c r="B654" s="1" t="s">
        <v>96</v>
      </c>
      <c r="C654" s="1" t="str">
        <f>_xlfn.XLOOKUP(A654,All!$A:$A,All!$C:$C,"")</f>
        <v>Cu-Cr-Mg-Ni-Si</v>
      </c>
      <c r="D654" s="1">
        <v>2</v>
      </c>
      <c r="E654" s="1" t="s">
        <v>1344</v>
      </c>
      <c r="F654" s="1">
        <f t="shared" si="30"/>
        <v>92.35</v>
      </c>
      <c r="G654" s="1">
        <v>0</v>
      </c>
      <c r="H654" s="1">
        <v>0.1</v>
      </c>
      <c r="I654" s="1">
        <v>0.15</v>
      </c>
      <c r="J654" s="1">
        <v>6</v>
      </c>
      <c r="K654" s="1">
        <v>1.4</v>
      </c>
      <c r="L654" s="1">
        <v>0</v>
      </c>
      <c r="M654" s="1" t="s">
        <v>54</v>
      </c>
      <c r="N654" s="6">
        <f t="shared" si="31"/>
        <v>0</v>
      </c>
      <c r="O654" s="1">
        <v>969.85</v>
      </c>
      <c r="P654" s="1">
        <v>4</v>
      </c>
      <c r="Q654" s="1">
        <v>0</v>
      </c>
      <c r="R654" s="1">
        <v>499.85</v>
      </c>
      <c r="S654" s="1">
        <v>6</v>
      </c>
      <c r="T654" s="1">
        <v>277</v>
      </c>
      <c r="U654" s="1" t="s">
        <v>52</v>
      </c>
      <c r="V654" s="1" t="s">
        <v>52</v>
      </c>
      <c r="W654" s="1">
        <v>38</v>
      </c>
      <c r="X654" s="1" t="e">
        <f>IF(OR(T654="",W654=""),"",((T654-AVERAGE($T$2:$T$1139))/_xlfn.STDEV.S($T$2:$T$1139))-#REF!*((AVERAGE($W$2:$W$1139)-W654)/_xlfn.STDEV.S($W$2:$W$1139)))</f>
        <v>#REF!</v>
      </c>
      <c r="Y654" s="1">
        <f t="shared" si="32"/>
        <v>0.753272075591055</v>
      </c>
    </row>
    <row r="655" hidden="1" spans="1:25">
      <c r="A655" s="1">
        <v>663</v>
      </c>
      <c r="B655" s="1" t="s">
        <v>96</v>
      </c>
      <c r="C655" s="1" t="str">
        <f>_xlfn.XLOOKUP(A655,All!$A:$A,All!$C:$C,"")</f>
        <v>Cu-Cr-Mg-Ni-Si</v>
      </c>
      <c r="D655" s="1">
        <v>2</v>
      </c>
      <c r="E655" s="1" t="s">
        <v>1344</v>
      </c>
      <c r="F655" s="1">
        <f t="shared" si="30"/>
        <v>92.35</v>
      </c>
      <c r="G655" s="1">
        <v>0</v>
      </c>
      <c r="H655" s="1">
        <v>0.1</v>
      </c>
      <c r="I655" s="1">
        <v>0.15</v>
      </c>
      <c r="J655" s="1">
        <v>6</v>
      </c>
      <c r="K655" s="1">
        <v>1.4</v>
      </c>
      <c r="L655" s="1">
        <v>0</v>
      </c>
      <c r="M655" s="1" t="s">
        <v>54</v>
      </c>
      <c r="N655" s="6">
        <f t="shared" si="31"/>
        <v>0</v>
      </c>
      <c r="O655" s="1">
        <v>969.85</v>
      </c>
      <c r="P655" s="1">
        <v>4</v>
      </c>
      <c r="Q655" s="1">
        <v>0</v>
      </c>
      <c r="R655" s="1">
        <v>499.85</v>
      </c>
      <c r="S655" s="1">
        <v>4</v>
      </c>
      <c r="T655" s="1">
        <v>282</v>
      </c>
      <c r="U655" s="1" t="s">
        <v>52</v>
      </c>
      <c r="V655" s="1" t="s">
        <v>52</v>
      </c>
      <c r="W655" s="1">
        <v>38</v>
      </c>
      <c r="X655" s="1" t="e">
        <f>IF(OR(T655="",W655=""),"",((T655-AVERAGE($T$2:$T$1139))/_xlfn.STDEV.S($T$2:$T$1139))-#REF!*((AVERAGE($W$2:$W$1139)-W655)/_xlfn.STDEV.S($W$2:$W$1139)))</f>
        <v>#REF!</v>
      </c>
      <c r="Y655" s="1">
        <f t="shared" si="32"/>
        <v>0.746590746440129</v>
      </c>
    </row>
    <row r="656" hidden="1" spans="1:25">
      <c r="A656" s="1">
        <v>780</v>
      </c>
      <c r="B656" s="1" t="s">
        <v>96</v>
      </c>
      <c r="C656" s="1" t="str">
        <f>_xlfn.XLOOKUP(A656,All!$A:$A,All!$C:$C,"")</f>
        <v>Cu-Cr-Mg-Ni-Si</v>
      </c>
      <c r="D656" s="1">
        <v>2</v>
      </c>
      <c r="E656" s="1" t="s">
        <v>1344</v>
      </c>
      <c r="F656" s="1">
        <f t="shared" si="30"/>
        <v>92.35</v>
      </c>
      <c r="G656" s="1">
        <v>0</v>
      </c>
      <c r="H656" s="1">
        <v>0.1</v>
      </c>
      <c r="I656" s="1">
        <v>0.15</v>
      </c>
      <c r="J656" s="1">
        <v>6</v>
      </c>
      <c r="K656" s="1">
        <v>1.4</v>
      </c>
      <c r="L656" s="1">
        <v>0</v>
      </c>
      <c r="M656" s="1" t="s">
        <v>54</v>
      </c>
      <c r="N656" s="6">
        <f t="shared" si="31"/>
        <v>0</v>
      </c>
      <c r="O656" s="1">
        <v>969.85</v>
      </c>
      <c r="P656" s="1">
        <v>4</v>
      </c>
      <c r="Q656" s="1">
        <v>0</v>
      </c>
      <c r="R656" s="1">
        <v>449.85</v>
      </c>
      <c r="S656" s="1">
        <v>17</v>
      </c>
      <c r="T656" s="1">
        <v>290</v>
      </c>
      <c r="U656" s="1" t="s">
        <v>52</v>
      </c>
      <c r="V656" s="1" t="s">
        <v>52</v>
      </c>
      <c r="W656" s="1">
        <v>38</v>
      </c>
      <c r="X656" s="1" t="e">
        <f>IF(OR(T656="",W656=""),"",((T656-AVERAGE($T$2:$T$1139))/_xlfn.STDEV.S($T$2:$T$1139))-#REF!*((AVERAGE($W$2:$W$1139)-W656)/_xlfn.STDEV.S($W$2:$W$1139)))</f>
        <v>#REF!</v>
      </c>
      <c r="Y656" s="1">
        <f t="shared" si="32"/>
        <v>0.736439137486459</v>
      </c>
    </row>
    <row r="657" hidden="1" spans="1:25">
      <c r="A657" s="1">
        <v>761</v>
      </c>
      <c r="B657" s="1" t="s">
        <v>96</v>
      </c>
      <c r="C657" s="1" t="str">
        <f>_xlfn.XLOOKUP(A657,All!$A:$A,All!$C:$C,"")</f>
        <v>Cu-Cr-Mg-Ni-Si</v>
      </c>
      <c r="D657" s="1">
        <v>2</v>
      </c>
      <c r="E657" s="1" t="s">
        <v>1344</v>
      </c>
      <c r="F657" s="1">
        <f t="shared" si="30"/>
        <v>92.35</v>
      </c>
      <c r="G657" s="1">
        <v>0</v>
      </c>
      <c r="H657" s="1">
        <v>0.1</v>
      </c>
      <c r="I657" s="1">
        <v>0.15</v>
      </c>
      <c r="J657" s="1">
        <v>6</v>
      </c>
      <c r="K657" s="1">
        <v>1.4</v>
      </c>
      <c r="L657" s="1">
        <v>0</v>
      </c>
      <c r="M657" s="1" t="s">
        <v>54</v>
      </c>
      <c r="N657" s="6">
        <f t="shared" si="31"/>
        <v>0</v>
      </c>
      <c r="O657" s="1">
        <v>969.85</v>
      </c>
      <c r="P657" s="1">
        <v>4</v>
      </c>
      <c r="Q657" s="1">
        <v>0</v>
      </c>
      <c r="R657" s="1">
        <v>449.85</v>
      </c>
      <c r="S657" s="1">
        <v>15</v>
      </c>
      <c r="T657" s="1">
        <v>291</v>
      </c>
      <c r="U657" s="1" t="s">
        <v>52</v>
      </c>
      <c r="V657" s="1" t="s">
        <v>52</v>
      </c>
      <c r="W657" s="1">
        <v>38</v>
      </c>
      <c r="X657" s="1" t="e">
        <f>IF(OR(T657="",W657=""),"",((T657-AVERAGE($T$2:$T$1139))/_xlfn.STDEV.S($T$2:$T$1139))-#REF!*((AVERAGE($W$2:$W$1139)-W657)/_xlfn.STDEV.S($W$2:$W$1139)))</f>
        <v>#REF!</v>
      </c>
      <c r="Y657" s="1">
        <f t="shared" si="32"/>
        <v>0.735217924121935</v>
      </c>
    </row>
    <row r="658" hidden="1" spans="1:25">
      <c r="A658" s="1">
        <v>720</v>
      </c>
      <c r="B658" s="1" t="s">
        <v>96</v>
      </c>
      <c r="C658" s="1" t="str">
        <f>_xlfn.XLOOKUP(A658,All!$A:$A,All!$C:$C,"")</f>
        <v>Cu-Cr-Mg-Ni-Si</v>
      </c>
      <c r="D658" s="1">
        <v>2</v>
      </c>
      <c r="E658" s="1" t="s">
        <v>1344</v>
      </c>
      <c r="F658" s="1">
        <f t="shared" si="30"/>
        <v>92.35</v>
      </c>
      <c r="G658" s="1">
        <v>0</v>
      </c>
      <c r="H658" s="1">
        <v>0.1</v>
      </c>
      <c r="I658" s="1">
        <v>0.15</v>
      </c>
      <c r="J658" s="1">
        <v>6</v>
      </c>
      <c r="K658" s="1">
        <v>1.4</v>
      </c>
      <c r="L658" s="1">
        <v>0</v>
      </c>
      <c r="M658" s="1" t="s">
        <v>54</v>
      </c>
      <c r="N658" s="6">
        <f t="shared" si="31"/>
        <v>0</v>
      </c>
      <c r="O658" s="1">
        <v>969.85</v>
      </c>
      <c r="P658" s="1">
        <v>4</v>
      </c>
      <c r="Q658" s="1">
        <v>0</v>
      </c>
      <c r="R658" s="1">
        <v>449.85</v>
      </c>
      <c r="S658" s="1">
        <v>9</v>
      </c>
      <c r="T658" s="1">
        <v>292</v>
      </c>
      <c r="U658" s="1" t="s">
        <v>52</v>
      </c>
      <c r="V658" s="1" t="s">
        <v>52</v>
      </c>
      <c r="W658" s="1">
        <v>38</v>
      </c>
      <c r="X658" s="1" t="e">
        <f>IF(OR(T658="",W658=""),"",((T658-AVERAGE($T$2:$T$1139))/_xlfn.STDEV.S($T$2:$T$1139))-#REF!*((AVERAGE($W$2:$W$1139)-W658)/_xlfn.STDEV.S($W$2:$W$1139)))</f>
        <v>#REF!</v>
      </c>
      <c r="Y658" s="1">
        <f t="shared" si="32"/>
        <v>0.734007498328761</v>
      </c>
    </row>
    <row r="659" hidden="1" spans="1:25">
      <c r="A659" s="1">
        <v>732</v>
      </c>
      <c r="B659" s="1" t="s">
        <v>96</v>
      </c>
      <c r="C659" s="1" t="str">
        <f>_xlfn.XLOOKUP(A659,All!$A:$A,All!$C:$C,"")</f>
        <v>Cu-Cr-Mg-Ni-Si</v>
      </c>
      <c r="D659" s="1">
        <v>2</v>
      </c>
      <c r="E659" s="1" t="s">
        <v>1344</v>
      </c>
      <c r="F659" s="1">
        <f t="shared" si="30"/>
        <v>92.35</v>
      </c>
      <c r="G659" s="1">
        <v>0</v>
      </c>
      <c r="H659" s="1">
        <v>0.1</v>
      </c>
      <c r="I659" s="1">
        <v>0.15</v>
      </c>
      <c r="J659" s="1">
        <v>6</v>
      </c>
      <c r="K659" s="1">
        <v>1.4</v>
      </c>
      <c r="L659" s="1">
        <v>0</v>
      </c>
      <c r="M659" s="1" t="s">
        <v>54</v>
      </c>
      <c r="N659" s="6">
        <f t="shared" si="31"/>
        <v>0</v>
      </c>
      <c r="O659" s="1">
        <v>969.85</v>
      </c>
      <c r="P659" s="1">
        <v>4</v>
      </c>
      <c r="Q659" s="1">
        <v>0</v>
      </c>
      <c r="R659" s="1">
        <v>449.85</v>
      </c>
      <c r="S659" s="1">
        <v>11</v>
      </c>
      <c r="T659" s="1">
        <v>292</v>
      </c>
      <c r="U659" s="1" t="s">
        <v>52</v>
      </c>
      <c r="V659" s="1" t="s">
        <v>52</v>
      </c>
      <c r="W659" s="1">
        <v>38</v>
      </c>
      <c r="X659" s="1" t="e">
        <f>IF(OR(T659="",W659=""),"",((T659-AVERAGE($T$2:$T$1139))/_xlfn.STDEV.S($T$2:$T$1139))-#REF!*((AVERAGE($W$2:$W$1139)-W659)/_xlfn.STDEV.S($W$2:$W$1139)))</f>
        <v>#REF!</v>
      </c>
      <c r="Y659" s="1">
        <f t="shared" si="32"/>
        <v>0.734007498328761</v>
      </c>
    </row>
    <row r="660" hidden="1" spans="1:25">
      <c r="A660" s="1">
        <v>750</v>
      </c>
      <c r="B660" s="1" t="s">
        <v>96</v>
      </c>
      <c r="C660" s="1" t="str">
        <f>_xlfn.XLOOKUP(A660,All!$A:$A,All!$C:$C,"")</f>
        <v>Cu-Cr-Mg-Ni-Si</v>
      </c>
      <c r="D660" s="1">
        <v>2</v>
      </c>
      <c r="E660" s="1" t="s">
        <v>1344</v>
      </c>
      <c r="F660" s="1">
        <f t="shared" si="30"/>
        <v>92.35</v>
      </c>
      <c r="G660" s="1">
        <v>0</v>
      </c>
      <c r="H660" s="1">
        <v>0.1</v>
      </c>
      <c r="I660" s="1">
        <v>0.15</v>
      </c>
      <c r="J660" s="1">
        <v>6</v>
      </c>
      <c r="K660" s="1">
        <v>1.4</v>
      </c>
      <c r="L660" s="1">
        <v>0</v>
      </c>
      <c r="M660" s="1" t="s">
        <v>54</v>
      </c>
      <c r="N660" s="6">
        <f t="shared" si="31"/>
        <v>0</v>
      </c>
      <c r="O660" s="1">
        <v>969.85</v>
      </c>
      <c r="P660" s="1">
        <v>4</v>
      </c>
      <c r="Q660" s="1">
        <v>0</v>
      </c>
      <c r="R660" s="1">
        <v>449.85</v>
      </c>
      <c r="S660" s="1">
        <v>13</v>
      </c>
      <c r="T660" s="1">
        <v>293</v>
      </c>
      <c r="U660" s="1" t="s">
        <v>52</v>
      </c>
      <c r="V660" s="1" t="s">
        <v>52</v>
      </c>
      <c r="W660" s="1">
        <v>38</v>
      </c>
      <c r="X660" s="1" t="e">
        <f>IF(OR(T660="",W660=""),"",((T660-AVERAGE($T$2:$T$1139))/_xlfn.STDEV.S($T$2:$T$1139))-#REF!*((AVERAGE($W$2:$W$1139)-W660)/_xlfn.STDEV.S($W$2:$W$1139)))</f>
        <v>#REF!</v>
      </c>
      <c r="Y660" s="1">
        <f t="shared" si="32"/>
        <v>0.732807913562506</v>
      </c>
    </row>
    <row r="661" spans="1:25">
      <c r="A661" s="1">
        <v>701</v>
      </c>
      <c r="B661" s="1" t="s">
        <v>96</v>
      </c>
      <c r="C661" s="1" t="str">
        <f>_xlfn.XLOOKUP(A661,All!$A:$A,All!$C:$C,"")</f>
        <v>Cu-Cr-Mg-Ni-Si</v>
      </c>
      <c r="D661" s="1">
        <v>2</v>
      </c>
      <c r="E661" s="1" t="s">
        <v>1344</v>
      </c>
      <c r="F661" s="1">
        <f t="shared" si="30"/>
        <v>92.35</v>
      </c>
      <c r="G661" s="1">
        <v>0</v>
      </c>
      <c r="H661" s="1">
        <v>0.1</v>
      </c>
      <c r="I661" s="1">
        <v>0.15</v>
      </c>
      <c r="J661" s="1">
        <v>6</v>
      </c>
      <c r="K661" s="1">
        <v>1.4</v>
      </c>
      <c r="L661" s="1">
        <v>0</v>
      </c>
      <c r="M661" s="1" t="s">
        <v>50</v>
      </c>
      <c r="N661" s="6">
        <f t="shared" si="31"/>
        <v>1</v>
      </c>
      <c r="O661" s="1">
        <v>969.85</v>
      </c>
      <c r="P661" s="1">
        <v>4</v>
      </c>
      <c r="Q661" s="1">
        <v>50</v>
      </c>
      <c r="R661" s="1">
        <v>449.85</v>
      </c>
      <c r="S661" s="1">
        <v>7</v>
      </c>
      <c r="T661" s="1">
        <v>309</v>
      </c>
      <c r="U661" s="1" t="s">
        <v>52</v>
      </c>
      <c r="V661" s="1" t="s">
        <v>52</v>
      </c>
      <c r="W661" s="1">
        <v>38</v>
      </c>
      <c r="X661" s="1" t="e">
        <f>IF(OR(T661="",W661=""),"",((T661-AVERAGE($T$2:$T$1139))/_xlfn.STDEV.S($T$2:$T$1139))-#REF!*((AVERAGE($W$2:$W$1139)-W661)/_xlfn.STDEV.S($W$2:$W$1139)))</f>
        <v>#REF!</v>
      </c>
      <c r="Y661" s="1">
        <f t="shared" si="32"/>
        <v>0.715131946648899</v>
      </c>
    </row>
    <row r="662" spans="1:25">
      <c r="A662" s="1">
        <v>648</v>
      </c>
      <c r="B662" s="1" t="s">
        <v>96</v>
      </c>
      <c r="C662" s="1" t="str">
        <f>_xlfn.XLOOKUP(A662,All!$A:$A,All!$C:$C,"")</f>
        <v>Cu-Cr-Mg-Ni-Si</v>
      </c>
      <c r="D662" s="1">
        <v>2</v>
      </c>
      <c r="E662" s="1" t="s">
        <v>1344</v>
      </c>
      <c r="F662" s="1">
        <f t="shared" si="30"/>
        <v>92.35</v>
      </c>
      <c r="G662" s="1">
        <v>0</v>
      </c>
      <c r="H662" s="1">
        <v>0.1</v>
      </c>
      <c r="I662" s="1">
        <v>0.15</v>
      </c>
      <c r="J662" s="1">
        <v>6</v>
      </c>
      <c r="K662" s="1">
        <v>1.4</v>
      </c>
      <c r="L662" s="1">
        <v>0</v>
      </c>
      <c r="M662" s="1" t="s">
        <v>50</v>
      </c>
      <c r="N662" s="6">
        <f t="shared" si="31"/>
        <v>1</v>
      </c>
      <c r="O662" s="1">
        <v>969.85</v>
      </c>
      <c r="P662" s="1">
        <v>4</v>
      </c>
      <c r="Q662" s="1">
        <v>80</v>
      </c>
      <c r="R662" s="1">
        <v>449.85</v>
      </c>
      <c r="S662" s="1">
        <v>3</v>
      </c>
      <c r="T662" s="1">
        <v>311</v>
      </c>
      <c r="U662" s="1" t="s">
        <v>52</v>
      </c>
      <c r="V662" s="1" t="s">
        <v>52</v>
      </c>
      <c r="W662" s="1">
        <v>38</v>
      </c>
      <c r="X662" s="1" t="e">
        <f>IF(OR(T662="",W662=""),"",((T662-AVERAGE($T$2:$T$1139))/_xlfn.STDEV.S($T$2:$T$1139))-#REF!*((AVERAGE($W$2:$W$1139)-W662)/_xlfn.STDEV.S($W$2:$W$1139)))</f>
        <v>#REF!</v>
      </c>
      <c r="Y662" s="1">
        <f t="shared" si="32"/>
        <v>0.71312917807553</v>
      </c>
    </row>
    <row r="663" hidden="1" spans="1:25">
      <c r="A663" s="1">
        <v>646</v>
      </c>
      <c r="B663" s="1" t="s">
        <v>96</v>
      </c>
      <c r="C663" s="1" t="str">
        <f>_xlfn.XLOOKUP(A663,All!$A:$A,All!$C:$C,"")</f>
        <v>Cu-Cr-Mg-Ni-Si</v>
      </c>
      <c r="D663" s="1">
        <v>2</v>
      </c>
      <c r="E663" s="1" t="s">
        <v>1344</v>
      </c>
      <c r="F663" s="1">
        <f t="shared" si="30"/>
        <v>92.35</v>
      </c>
      <c r="G663" s="1">
        <v>0</v>
      </c>
      <c r="H663" s="1">
        <v>0.1</v>
      </c>
      <c r="I663" s="1">
        <v>0.15</v>
      </c>
      <c r="J663" s="1">
        <v>6</v>
      </c>
      <c r="K663" s="1">
        <v>1.4</v>
      </c>
      <c r="L663" s="1">
        <v>0</v>
      </c>
      <c r="M663" s="1" t="s">
        <v>54</v>
      </c>
      <c r="N663" s="6">
        <f t="shared" si="31"/>
        <v>0</v>
      </c>
      <c r="O663" s="1">
        <v>969.85</v>
      </c>
      <c r="P663" s="1">
        <v>4</v>
      </c>
      <c r="Q663" s="1">
        <v>0</v>
      </c>
      <c r="R663" s="1">
        <v>499.85</v>
      </c>
      <c r="S663" s="1">
        <v>3</v>
      </c>
      <c r="T663" s="1">
        <v>285</v>
      </c>
      <c r="U663" s="1" t="s">
        <v>52</v>
      </c>
      <c r="V663" s="1" t="s">
        <v>52</v>
      </c>
      <c r="W663" s="1">
        <v>37</v>
      </c>
      <c r="X663" s="1" t="e">
        <f>IF(OR(T663="",W663=""),"",((T663-AVERAGE($T$2:$T$1139))/_xlfn.STDEV.S($T$2:$T$1139))-#REF!*((AVERAGE($W$2:$W$1139)-W663)/_xlfn.STDEV.S($W$2:$W$1139)))</f>
        <v>#REF!</v>
      </c>
      <c r="Y663" s="1">
        <f t="shared" si="32"/>
        <v>0.75408366475121</v>
      </c>
    </row>
    <row r="664" hidden="1" spans="1:25">
      <c r="A664" s="1">
        <v>688</v>
      </c>
      <c r="B664" s="1" t="s">
        <v>96</v>
      </c>
      <c r="C664" s="1" t="str">
        <f>_xlfn.XLOOKUP(A664,All!$A:$A,All!$C:$C,"")</f>
        <v>Cu-Cr-Mg-Ni-Si</v>
      </c>
      <c r="D664" s="1">
        <v>2</v>
      </c>
      <c r="E664" s="1" t="s">
        <v>1344</v>
      </c>
      <c r="F664" s="1">
        <f t="shared" si="30"/>
        <v>92.35</v>
      </c>
      <c r="G664" s="1">
        <v>0</v>
      </c>
      <c r="H664" s="1">
        <v>0.1</v>
      </c>
      <c r="I664" s="1">
        <v>0.15</v>
      </c>
      <c r="J664" s="1">
        <v>6</v>
      </c>
      <c r="K664" s="1">
        <v>1.4</v>
      </c>
      <c r="L664" s="1">
        <v>0</v>
      </c>
      <c r="M664" s="1" t="s">
        <v>54</v>
      </c>
      <c r="N664" s="6">
        <f t="shared" si="31"/>
        <v>0</v>
      </c>
      <c r="O664" s="1">
        <v>969.85</v>
      </c>
      <c r="P664" s="1">
        <v>4</v>
      </c>
      <c r="Q664" s="1">
        <v>0</v>
      </c>
      <c r="R664" s="1">
        <v>449.85</v>
      </c>
      <c r="S664" s="1">
        <v>6</v>
      </c>
      <c r="T664" s="1">
        <v>295</v>
      </c>
      <c r="U664" s="1" t="s">
        <v>52</v>
      </c>
      <c r="V664" s="1" t="s">
        <v>52</v>
      </c>
      <c r="W664" s="1">
        <v>37</v>
      </c>
      <c r="X664" s="1" t="e">
        <f>IF(OR(T664="",W664=""),"",((T664-AVERAGE($T$2:$T$1139))/_xlfn.STDEV.S($T$2:$T$1139))-#REF!*((AVERAGE($W$2:$W$1139)-W664)/_xlfn.STDEV.S($W$2:$W$1139)))</f>
        <v>#REF!</v>
      </c>
      <c r="Y664" s="1">
        <f t="shared" si="32"/>
        <v>0.742008090324318</v>
      </c>
    </row>
    <row r="665" spans="1:25">
      <c r="A665" s="1">
        <v>681</v>
      </c>
      <c r="B665" s="1" t="s">
        <v>96</v>
      </c>
      <c r="C665" s="1" t="str">
        <f>_xlfn.XLOOKUP(A665,All!$A:$A,All!$C:$C,"")</f>
        <v>Cu-Cr-Mg-Ni-Si</v>
      </c>
      <c r="D665" s="1">
        <v>2</v>
      </c>
      <c r="E665" s="1" t="s">
        <v>1344</v>
      </c>
      <c r="F665" s="1">
        <f t="shared" si="30"/>
        <v>92.35</v>
      </c>
      <c r="G665" s="1">
        <v>0</v>
      </c>
      <c r="H665" s="1">
        <v>0.1</v>
      </c>
      <c r="I665" s="1">
        <v>0.15</v>
      </c>
      <c r="J665" s="1">
        <v>6</v>
      </c>
      <c r="K665" s="1">
        <v>1.4</v>
      </c>
      <c r="L665" s="1">
        <v>0</v>
      </c>
      <c r="M665" s="1" t="s">
        <v>50</v>
      </c>
      <c r="N665" s="6">
        <f t="shared" si="31"/>
        <v>1</v>
      </c>
      <c r="O665" s="1">
        <v>969.85</v>
      </c>
      <c r="P665" s="1">
        <v>4</v>
      </c>
      <c r="Q665" s="1">
        <v>50</v>
      </c>
      <c r="R665" s="1">
        <v>449.85</v>
      </c>
      <c r="S665" s="1">
        <v>5</v>
      </c>
      <c r="T665" s="1">
        <v>313</v>
      </c>
      <c r="U665" s="1" t="s">
        <v>52</v>
      </c>
      <c r="V665" s="1" t="s">
        <v>52</v>
      </c>
      <c r="W665" s="1">
        <v>37</v>
      </c>
      <c r="X665" s="1" t="e">
        <f>IF(OR(T665="",W665=""),"",((T665-AVERAGE($T$2:$T$1139))/_xlfn.STDEV.S($T$2:$T$1139))-#REF!*((AVERAGE($W$2:$W$1139)-W665)/_xlfn.STDEV.S($W$2:$W$1139)))</f>
        <v>#REF!</v>
      </c>
      <c r="Y665" s="1">
        <f t="shared" si="32"/>
        <v>0.723048597139057</v>
      </c>
    </row>
    <row r="666" spans="1:25">
      <c r="A666" s="1">
        <v>628</v>
      </c>
      <c r="B666" s="1" t="s">
        <v>96</v>
      </c>
      <c r="C666" s="1" t="str">
        <f>_xlfn.XLOOKUP(A666,All!$A:$A,All!$C:$C,"")</f>
        <v>Cu-Cr-Mg-Ni-Si</v>
      </c>
      <c r="D666" s="1">
        <v>2</v>
      </c>
      <c r="E666" s="1" t="s">
        <v>1344</v>
      </c>
      <c r="F666" s="1">
        <f t="shared" si="30"/>
        <v>92.35</v>
      </c>
      <c r="G666" s="1">
        <v>0</v>
      </c>
      <c r="H666" s="1">
        <v>0.1</v>
      </c>
      <c r="I666" s="1">
        <v>0.15</v>
      </c>
      <c r="J666" s="1">
        <v>6</v>
      </c>
      <c r="K666" s="1">
        <v>1.4</v>
      </c>
      <c r="L666" s="1">
        <v>0</v>
      </c>
      <c r="M666" s="1" t="s">
        <v>50</v>
      </c>
      <c r="N666" s="6">
        <f t="shared" si="31"/>
        <v>1</v>
      </c>
      <c r="O666" s="1">
        <v>969.85</v>
      </c>
      <c r="P666" s="1">
        <v>4</v>
      </c>
      <c r="Q666" s="1">
        <v>80</v>
      </c>
      <c r="R666" s="1">
        <v>449.85</v>
      </c>
      <c r="S666" s="1">
        <v>2</v>
      </c>
      <c r="T666" s="1">
        <v>316</v>
      </c>
      <c r="U666" s="1" t="s">
        <v>52</v>
      </c>
      <c r="V666" s="1" t="s">
        <v>52</v>
      </c>
      <c r="W666" s="1">
        <v>37</v>
      </c>
      <c r="X666" s="1" t="e">
        <f>IF(OR(T666="",W666=""),"",((T666-AVERAGE($T$2:$T$1139))/_xlfn.STDEV.S($T$2:$T$1139))-#REF!*((AVERAGE($W$2:$W$1139)-W666)/_xlfn.STDEV.S($W$2:$W$1139)))</f>
        <v>#REF!</v>
      </c>
      <c r="Y666" s="1">
        <f t="shared" si="32"/>
        <v>0.720251771646694</v>
      </c>
    </row>
    <row r="667" hidden="1" spans="1:25">
      <c r="A667" s="1">
        <v>626</v>
      </c>
      <c r="B667" s="1" t="s">
        <v>96</v>
      </c>
      <c r="C667" s="1" t="str">
        <f>_xlfn.XLOOKUP(A667,All!$A:$A,All!$C:$C,"")</f>
        <v>Cu-Cr-Mg-Ni-Si</v>
      </c>
      <c r="D667" s="1">
        <v>2</v>
      </c>
      <c r="E667" s="1" t="s">
        <v>1344</v>
      </c>
      <c r="F667" s="1">
        <f t="shared" si="30"/>
        <v>92.35</v>
      </c>
      <c r="G667" s="1">
        <v>0</v>
      </c>
      <c r="H667" s="1">
        <v>0.1</v>
      </c>
      <c r="I667" s="1">
        <v>0.15</v>
      </c>
      <c r="J667" s="1">
        <v>6</v>
      </c>
      <c r="K667" s="1">
        <v>1.4</v>
      </c>
      <c r="L667" s="1">
        <v>0</v>
      </c>
      <c r="M667" s="1" t="s">
        <v>54</v>
      </c>
      <c r="N667" s="6">
        <f t="shared" si="31"/>
        <v>0</v>
      </c>
      <c r="O667" s="1">
        <v>969.85</v>
      </c>
      <c r="P667" s="1">
        <v>4</v>
      </c>
      <c r="Q667" s="1">
        <v>0</v>
      </c>
      <c r="R667" s="1">
        <v>499.85</v>
      </c>
      <c r="S667" s="1">
        <v>2</v>
      </c>
      <c r="T667" s="1">
        <v>287</v>
      </c>
      <c r="U667" s="1" t="s">
        <v>52</v>
      </c>
      <c r="V667" s="1" t="s">
        <v>52</v>
      </c>
      <c r="W667" s="1">
        <v>36</v>
      </c>
      <c r="X667" s="1" t="e">
        <f>IF(OR(T667="",W667=""),"",((T667-AVERAGE($T$2:$T$1139))/_xlfn.STDEV.S($T$2:$T$1139))-#REF!*((AVERAGE($W$2:$W$1139)-W667)/_xlfn.STDEV.S($W$2:$W$1139)))</f>
        <v>#REF!</v>
      </c>
      <c r="Y667" s="1">
        <f t="shared" si="32"/>
        <v>0.763034821343403</v>
      </c>
    </row>
    <row r="668" hidden="1" spans="1:25">
      <c r="A668" s="1">
        <v>680</v>
      </c>
      <c r="B668" s="1" t="s">
        <v>96</v>
      </c>
      <c r="C668" s="1" t="str">
        <f>_xlfn.XLOOKUP(A668,All!$A:$A,All!$C:$C,"")</f>
        <v>Cu-Cr-Mg-Ni-Si</v>
      </c>
      <c r="D668" s="1">
        <v>2</v>
      </c>
      <c r="E668" s="1" t="s">
        <v>1344</v>
      </c>
      <c r="F668" s="1">
        <f t="shared" si="30"/>
        <v>92.35</v>
      </c>
      <c r="G668" s="1">
        <v>0</v>
      </c>
      <c r="H668" s="1">
        <v>0.1</v>
      </c>
      <c r="I668" s="1">
        <v>0.15</v>
      </c>
      <c r="J668" s="1">
        <v>6</v>
      </c>
      <c r="K668" s="1">
        <v>1.4</v>
      </c>
      <c r="L668" s="1">
        <v>0</v>
      </c>
      <c r="M668" s="1" t="s">
        <v>54</v>
      </c>
      <c r="N668" s="6">
        <f t="shared" si="31"/>
        <v>0</v>
      </c>
      <c r="O668" s="1">
        <v>969.85</v>
      </c>
      <c r="P668" s="1">
        <v>4</v>
      </c>
      <c r="Q668" s="1">
        <v>0</v>
      </c>
      <c r="R668" s="1">
        <v>449.85</v>
      </c>
      <c r="S668" s="1">
        <v>5</v>
      </c>
      <c r="T668" s="1">
        <v>298</v>
      </c>
      <c r="U668" s="1" t="s">
        <v>52</v>
      </c>
      <c r="V668" s="1" t="s">
        <v>52</v>
      </c>
      <c r="W668" s="1">
        <v>36</v>
      </c>
      <c r="X668" s="1" t="e">
        <f>IF(OR(T668="",W668=""),"",((T668-AVERAGE($T$2:$T$1139))/_xlfn.STDEV.S($T$2:$T$1139))-#REF!*((AVERAGE($W$2:$W$1139)-W668)/_xlfn.STDEV.S($W$2:$W$1139)))</f>
        <v>#REF!</v>
      </c>
      <c r="Y668" s="1">
        <f t="shared" si="32"/>
        <v>0.75024454341863</v>
      </c>
    </row>
    <row r="669" hidden="1" spans="1:25">
      <c r="A669" s="1">
        <v>662</v>
      </c>
      <c r="B669" s="1" t="s">
        <v>96</v>
      </c>
      <c r="C669" s="1" t="str">
        <f>_xlfn.XLOOKUP(A669,All!$A:$A,All!$C:$C,"")</f>
        <v>Cu-Cr-Mg-Ni-Si</v>
      </c>
      <c r="D669" s="1">
        <v>2</v>
      </c>
      <c r="E669" s="1" t="s">
        <v>1344</v>
      </c>
      <c r="F669" s="1">
        <f t="shared" si="30"/>
        <v>92.35</v>
      </c>
      <c r="G669" s="1">
        <v>0</v>
      </c>
      <c r="H669" s="1">
        <v>0.1</v>
      </c>
      <c r="I669" s="1">
        <v>0.15</v>
      </c>
      <c r="J669" s="1">
        <v>6</v>
      </c>
      <c r="K669" s="1">
        <v>1.4</v>
      </c>
      <c r="L669" s="1">
        <v>0</v>
      </c>
      <c r="M669" s="1" t="s">
        <v>54</v>
      </c>
      <c r="N669" s="6">
        <f t="shared" si="31"/>
        <v>0</v>
      </c>
      <c r="O669" s="1">
        <v>969.85</v>
      </c>
      <c r="P669" s="1">
        <v>4</v>
      </c>
      <c r="Q669" s="1">
        <v>0</v>
      </c>
      <c r="R669" s="1">
        <v>449.85</v>
      </c>
      <c r="S669" s="1">
        <v>4</v>
      </c>
      <c r="T669" s="1">
        <v>299</v>
      </c>
      <c r="U669" s="1" t="s">
        <v>52</v>
      </c>
      <c r="V669" s="1" t="s">
        <v>52</v>
      </c>
      <c r="W669" s="1">
        <v>36</v>
      </c>
      <c r="X669" s="1" t="e">
        <f>IF(OR(T669="",W669=""),"",((T669-AVERAGE($T$2:$T$1139))/_xlfn.STDEV.S($T$2:$T$1139))-#REF!*((AVERAGE($W$2:$W$1139)-W669)/_xlfn.STDEV.S($W$2:$W$1139)))</f>
        <v>#REF!</v>
      </c>
      <c r="Y669" s="1">
        <f t="shared" si="32"/>
        <v>0.749146326862969</v>
      </c>
    </row>
    <row r="670" spans="1:25">
      <c r="A670" s="1">
        <v>613</v>
      </c>
      <c r="B670" s="1" t="s">
        <v>96</v>
      </c>
      <c r="C670" s="1" t="str">
        <f>_xlfn.XLOOKUP(A670,All!$A:$A,All!$C:$C,"")</f>
        <v>Cu-Cr-Mg-Ni-Si</v>
      </c>
      <c r="D670" s="1">
        <v>2</v>
      </c>
      <c r="E670" s="1" t="s">
        <v>1344</v>
      </c>
      <c r="F670" s="1">
        <f t="shared" si="30"/>
        <v>92.35</v>
      </c>
      <c r="G670" s="1">
        <v>0</v>
      </c>
      <c r="H670" s="1">
        <v>0.1</v>
      </c>
      <c r="I670" s="1">
        <v>0.15</v>
      </c>
      <c r="J670" s="1">
        <v>6</v>
      </c>
      <c r="K670" s="1">
        <v>1.4</v>
      </c>
      <c r="L670" s="1">
        <v>0</v>
      </c>
      <c r="M670" s="1" t="s">
        <v>50</v>
      </c>
      <c r="N670" s="6">
        <f t="shared" si="31"/>
        <v>1</v>
      </c>
      <c r="O670" s="1">
        <v>969.85</v>
      </c>
      <c r="P670" s="1">
        <v>4</v>
      </c>
      <c r="Q670" s="1">
        <v>80</v>
      </c>
      <c r="R670" s="1">
        <v>449.85</v>
      </c>
      <c r="S670" s="1">
        <v>1.5</v>
      </c>
      <c r="T670" s="1">
        <v>320</v>
      </c>
      <c r="U670" s="1" t="s">
        <v>52</v>
      </c>
      <c r="V670" s="1" t="s">
        <v>52</v>
      </c>
      <c r="W670" s="1">
        <v>36</v>
      </c>
      <c r="X670" s="1" t="e">
        <f>IF(OR(T670="",W670=""),"",((T670-AVERAGE($T$2:$T$1139))/_xlfn.STDEV.S($T$2:$T$1139))-#REF!*((AVERAGE($W$2:$W$1139)-W670)/_xlfn.STDEV.S($W$2:$W$1139)))</f>
        <v>#REF!</v>
      </c>
      <c r="Y670" s="1">
        <f t="shared" si="32"/>
        <v>0.728688971473978</v>
      </c>
    </row>
    <row r="671" hidden="1" spans="1:25">
      <c r="A671" s="1">
        <v>611</v>
      </c>
      <c r="B671" s="1" t="s">
        <v>96</v>
      </c>
      <c r="C671" s="1" t="str">
        <f>_xlfn.XLOOKUP(A671,All!$A:$A,All!$C:$C,"")</f>
        <v>Cu-Cr-Mg-Ni-Si</v>
      </c>
      <c r="D671" s="1">
        <v>2</v>
      </c>
      <c r="E671" s="1" t="s">
        <v>1344</v>
      </c>
      <c r="F671" s="1">
        <f t="shared" si="30"/>
        <v>92.35</v>
      </c>
      <c r="G671" s="1">
        <v>0</v>
      </c>
      <c r="H671" s="1">
        <v>0.1</v>
      </c>
      <c r="I671" s="1">
        <v>0.15</v>
      </c>
      <c r="J671" s="1">
        <v>6</v>
      </c>
      <c r="K671" s="1">
        <v>1.4</v>
      </c>
      <c r="L671" s="1">
        <v>0</v>
      </c>
      <c r="M671" s="1" t="s">
        <v>54</v>
      </c>
      <c r="N671" s="6">
        <f t="shared" si="31"/>
        <v>0</v>
      </c>
      <c r="O671" s="1">
        <v>969.85</v>
      </c>
      <c r="P671" s="1">
        <v>4</v>
      </c>
      <c r="Q671" s="1">
        <v>0</v>
      </c>
      <c r="R671" s="1">
        <v>499.85</v>
      </c>
      <c r="S671" s="1">
        <v>1.5</v>
      </c>
      <c r="T671" s="1">
        <v>289</v>
      </c>
      <c r="U671" s="1" t="s">
        <v>52</v>
      </c>
      <c r="V671" s="1" t="s">
        <v>52</v>
      </c>
      <c r="W671" s="1">
        <v>35</v>
      </c>
      <c r="X671" s="1" t="e">
        <f>IF(OR(T671="",W671=""),"",((T671-AVERAGE($T$2:$T$1139))/_xlfn.STDEV.S($T$2:$T$1139))-#REF!*((AVERAGE($W$2:$W$1139)-W671)/_xlfn.STDEV.S($W$2:$W$1139)))</f>
        <v>#REF!</v>
      </c>
      <c r="Y671" s="1">
        <f t="shared" si="32"/>
        <v>0.77213333007826</v>
      </c>
    </row>
    <row r="672" hidden="1" spans="1:25">
      <c r="A672" s="1">
        <v>791</v>
      </c>
      <c r="B672" s="1" t="s">
        <v>96</v>
      </c>
      <c r="C672" s="1" t="str">
        <f>_xlfn.XLOOKUP(A672,All!$A:$A,All!$C:$C,"")</f>
        <v>Cu-Cr-Mg-Ni-Si</v>
      </c>
      <c r="D672" s="1">
        <v>2</v>
      </c>
      <c r="E672" s="1" t="s">
        <v>1344</v>
      </c>
      <c r="F672" s="1">
        <f t="shared" si="30"/>
        <v>92.35</v>
      </c>
      <c r="G672" s="1">
        <v>0</v>
      </c>
      <c r="H672" s="1">
        <v>0.1</v>
      </c>
      <c r="I672" s="1">
        <v>0.15</v>
      </c>
      <c r="J672" s="1">
        <v>6</v>
      </c>
      <c r="K672" s="1">
        <v>1.4</v>
      </c>
      <c r="L672" s="1">
        <v>0</v>
      </c>
      <c r="M672" s="1" t="s">
        <v>54</v>
      </c>
      <c r="N672" s="6">
        <f t="shared" si="31"/>
        <v>0</v>
      </c>
      <c r="O672" s="1">
        <v>969.85</v>
      </c>
      <c r="P672" s="1">
        <v>4</v>
      </c>
      <c r="Q672" s="1">
        <v>0</v>
      </c>
      <c r="R672" s="1">
        <v>399.85</v>
      </c>
      <c r="S672" s="1">
        <v>20</v>
      </c>
      <c r="T672" s="1">
        <v>296</v>
      </c>
      <c r="U672" s="1" t="s">
        <v>52</v>
      </c>
      <c r="V672" s="1" t="s">
        <v>52</v>
      </c>
      <c r="W672" s="1">
        <v>35</v>
      </c>
      <c r="X672" s="1" t="e">
        <f>IF(OR(T672="",W672=""),"",((T672-AVERAGE($T$2:$T$1139))/_xlfn.STDEV.S($T$2:$T$1139))-#REF!*((AVERAGE($W$2:$W$1139)-W672)/_xlfn.STDEV.S($W$2:$W$1139)))</f>
        <v>#REF!</v>
      </c>
      <c r="Y672" s="1">
        <f t="shared" si="32"/>
        <v>0.764115759199259</v>
      </c>
    </row>
    <row r="673" hidden="1" spans="1:25">
      <c r="A673" s="1">
        <v>786</v>
      </c>
      <c r="B673" s="1" t="s">
        <v>96</v>
      </c>
      <c r="C673" s="1" t="str">
        <f>_xlfn.XLOOKUP(A673,All!$A:$A,All!$C:$C,"")</f>
        <v>Cu-Cr-Mg-Ni-Si</v>
      </c>
      <c r="D673" s="1">
        <v>2</v>
      </c>
      <c r="E673" s="1" t="s">
        <v>1344</v>
      </c>
      <c r="F673" s="1">
        <f t="shared" si="30"/>
        <v>92.35</v>
      </c>
      <c r="G673" s="1">
        <v>0</v>
      </c>
      <c r="H673" s="1">
        <v>0.1</v>
      </c>
      <c r="I673" s="1">
        <v>0.15</v>
      </c>
      <c r="J673" s="1">
        <v>6</v>
      </c>
      <c r="K673" s="1">
        <v>1.4</v>
      </c>
      <c r="L673" s="1">
        <v>0</v>
      </c>
      <c r="M673" s="1" t="s">
        <v>54</v>
      </c>
      <c r="N673" s="6">
        <f t="shared" si="31"/>
        <v>0</v>
      </c>
      <c r="O673" s="1">
        <v>969.85</v>
      </c>
      <c r="P673" s="1">
        <v>4</v>
      </c>
      <c r="Q673" s="1">
        <v>0</v>
      </c>
      <c r="R673" s="1">
        <v>399.85</v>
      </c>
      <c r="S673" s="1">
        <v>18</v>
      </c>
      <c r="T673" s="1">
        <v>299</v>
      </c>
      <c r="U673" s="1" t="s">
        <v>52</v>
      </c>
      <c r="V673" s="1" t="s">
        <v>52</v>
      </c>
      <c r="W673" s="1">
        <v>35</v>
      </c>
      <c r="X673" s="1" t="e">
        <f>IF(OR(T673="",W673=""),"",((T673-AVERAGE($T$2:$T$1139))/_xlfn.STDEV.S($T$2:$T$1139))-#REF!*((AVERAGE($W$2:$W$1139)-W673)/_xlfn.STDEV.S($W$2:$W$1139)))</f>
        <v>#REF!</v>
      </c>
      <c r="Y673" s="1">
        <f t="shared" si="32"/>
        <v>0.760839318813295</v>
      </c>
    </row>
    <row r="674" hidden="1" spans="1:25">
      <c r="A674" s="1">
        <v>767</v>
      </c>
      <c r="B674" s="1" t="s">
        <v>96</v>
      </c>
      <c r="C674" s="1" t="str">
        <f>_xlfn.XLOOKUP(A674,All!$A:$A,All!$C:$C,"")</f>
        <v>Cu-Cr-Mg-Ni-Si</v>
      </c>
      <c r="D674" s="1">
        <v>2</v>
      </c>
      <c r="E674" s="1" t="s">
        <v>1344</v>
      </c>
      <c r="F674" s="1">
        <f t="shared" si="30"/>
        <v>92.35</v>
      </c>
      <c r="G674" s="1">
        <v>0</v>
      </c>
      <c r="H674" s="1">
        <v>0.1</v>
      </c>
      <c r="I674" s="1">
        <v>0.15</v>
      </c>
      <c r="J674" s="1">
        <v>6</v>
      </c>
      <c r="K674" s="1">
        <v>1.4</v>
      </c>
      <c r="L674" s="1">
        <v>0</v>
      </c>
      <c r="M674" s="1" t="s">
        <v>54</v>
      </c>
      <c r="N674" s="6">
        <f t="shared" si="31"/>
        <v>0</v>
      </c>
      <c r="O674" s="1">
        <v>969.85</v>
      </c>
      <c r="P674" s="1">
        <v>4</v>
      </c>
      <c r="Q674" s="1">
        <v>0</v>
      </c>
      <c r="R674" s="1">
        <v>399.85</v>
      </c>
      <c r="S674" s="1">
        <v>16</v>
      </c>
      <c r="T674" s="1">
        <v>300</v>
      </c>
      <c r="U674" s="1" t="s">
        <v>52</v>
      </c>
      <c r="V674" s="1" t="s">
        <v>52</v>
      </c>
      <c r="W674" s="1">
        <v>35</v>
      </c>
      <c r="X674" s="1" t="e">
        <f>IF(OR(T674="",W674=""),"",((T674-AVERAGE($T$2:$T$1139))/_xlfn.STDEV.S($T$2:$T$1139))-#REF!*((AVERAGE($W$2:$W$1139)-W674)/_xlfn.STDEV.S($W$2:$W$1139)))</f>
        <v>#REF!</v>
      </c>
      <c r="Y674" s="1">
        <f t="shared" si="32"/>
        <v>0.759768801741319</v>
      </c>
    </row>
    <row r="675" hidden="1" spans="1:25">
      <c r="A675" s="1">
        <v>625</v>
      </c>
      <c r="B675" s="1" t="s">
        <v>96</v>
      </c>
      <c r="C675" s="1" t="str">
        <f>_xlfn.XLOOKUP(A675,All!$A:$A,All!$C:$C,"")</f>
        <v>Cu-Cr-Mg-Ni-Si</v>
      </c>
      <c r="D675" s="1">
        <v>2</v>
      </c>
      <c r="E675" s="1" t="s">
        <v>1344</v>
      </c>
      <c r="F675" s="1">
        <f t="shared" si="30"/>
        <v>92.35</v>
      </c>
      <c r="G675" s="1">
        <v>0</v>
      </c>
      <c r="H675" s="1">
        <v>0.1</v>
      </c>
      <c r="I675" s="1">
        <v>0.15</v>
      </c>
      <c r="J675" s="1">
        <v>6</v>
      </c>
      <c r="K675" s="1">
        <v>1.4</v>
      </c>
      <c r="L675" s="1">
        <v>0</v>
      </c>
      <c r="M675" s="1" t="s">
        <v>54</v>
      </c>
      <c r="N675" s="6">
        <f t="shared" si="31"/>
        <v>0</v>
      </c>
      <c r="O675" s="1">
        <v>969.85</v>
      </c>
      <c r="P675" s="1">
        <v>4</v>
      </c>
      <c r="Q675" s="1">
        <v>0</v>
      </c>
      <c r="R675" s="1">
        <v>449.85</v>
      </c>
      <c r="S675" s="1">
        <v>2</v>
      </c>
      <c r="T675" s="1">
        <v>301</v>
      </c>
      <c r="U675" s="1" t="s">
        <v>52</v>
      </c>
      <c r="V675" s="1" t="s">
        <v>52</v>
      </c>
      <c r="W675" s="1">
        <v>35</v>
      </c>
      <c r="X675" s="1" t="e">
        <f>IF(OR(T675="",W675=""),"",((T675-AVERAGE($T$2:$T$1139))/_xlfn.STDEV.S($T$2:$T$1139))-#REF!*((AVERAGE($W$2:$W$1139)-W675)/_xlfn.STDEV.S($W$2:$W$1139)))</f>
        <v>#REF!</v>
      </c>
      <c r="Y675" s="1">
        <f t="shared" si="32"/>
        <v>0.758709176213725</v>
      </c>
    </row>
    <row r="676" hidden="1" spans="1:25">
      <c r="A676" s="1">
        <v>645</v>
      </c>
      <c r="B676" s="1" t="s">
        <v>96</v>
      </c>
      <c r="C676" s="1" t="str">
        <f>_xlfn.XLOOKUP(A676,All!$A:$A,All!$C:$C,"")</f>
        <v>Cu-Cr-Mg-Ni-Si</v>
      </c>
      <c r="D676" s="1">
        <v>2</v>
      </c>
      <c r="E676" s="1" t="s">
        <v>1344</v>
      </c>
      <c r="F676" s="1">
        <f t="shared" si="30"/>
        <v>92.35</v>
      </c>
      <c r="G676" s="1">
        <v>0</v>
      </c>
      <c r="H676" s="1">
        <v>0.1</v>
      </c>
      <c r="I676" s="1">
        <v>0.15</v>
      </c>
      <c r="J676" s="1">
        <v>6</v>
      </c>
      <c r="K676" s="1">
        <v>1.4</v>
      </c>
      <c r="L676" s="1">
        <v>0</v>
      </c>
      <c r="M676" s="1" t="s">
        <v>54</v>
      </c>
      <c r="N676" s="6">
        <f t="shared" si="31"/>
        <v>0</v>
      </c>
      <c r="O676" s="1">
        <v>969.85</v>
      </c>
      <c r="P676" s="1">
        <v>4</v>
      </c>
      <c r="Q676" s="1">
        <v>0</v>
      </c>
      <c r="R676" s="1">
        <v>449.85</v>
      </c>
      <c r="S676" s="1">
        <v>3</v>
      </c>
      <c r="T676" s="1">
        <v>302</v>
      </c>
      <c r="U676" s="1" t="s">
        <v>52</v>
      </c>
      <c r="V676" s="1" t="s">
        <v>52</v>
      </c>
      <c r="W676" s="1">
        <v>35</v>
      </c>
      <c r="X676" s="1" t="e">
        <f>IF(OR(T676="",W676=""),"",((T676-AVERAGE($T$2:$T$1139))/_xlfn.STDEV.S($T$2:$T$1139))-#REF!*((AVERAGE($W$2:$W$1139)-W676)/_xlfn.STDEV.S($W$2:$W$1139)))</f>
        <v>#REF!</v>
      </c>
      <c r="Y676" s="1">
        <f t="shared" si="32"/>
        <v>0.757660487927601</v>
      </c>
    </row>
    <row r="677" spans="1:25">
      <c r="A677" s="1">
        <v>664</v>
      </c>
      <c r="B677" s="1" t="s">
        <v>96</v>
      </c>
      <c r="C677" s="1" t="str">
        <f>_xlfn.XLOOKUP(A677,All!$A:$A,All!$C:$C,"")</f>
        <v>Cu-Cr-Mg-Ni-Si</v>
      </c>
      <c r="D677" s="1">
        <v>2</v>
      </c>
      <c r="E677" s="1" t="s">
        <v>1344</v>
      </c>
      <c r="F677" s="1">
        <f t="shared" si="30"/>
        <v>92.35</v>
      </c>
      <c r="G677" s="1">
        <v>0</v>
      </c>
      <c r="H677" s="1">
        <v>0.1</v>
      </c>
      <c r="I677" s="1">
        <v>0.15</v>
      </c>
      <c r="J677" s="1">
        <v>6</v>
      </c>
      <c r="K677" s="1">
        <v>1.4</v>
      </c>
      <c r="L677" s="1">
        <v>0</v>
      </c>
      <c r="M677" s="1" t="s">
        <v>50</v>
      </c>
      <c r="N677" s="6">
        <f t="shared" si="31"/>
        <v>1</v>
      </c>
      <c r="O677" s="1">
        <v>969.85</v>
      </c>
      <c r="P677" s="1">
        <v>4</v>
      </c>
      <c r="Q677" s="1">
        <v>50</v>
      </c>
      <c r="R677" s="1">
        <v>449.85</v>
      </c>
      <c r="S677" s="1">
        <v>4</v>
      </c>
      <c r="T677" s="1">
        <v>319</v>
      </c>
      <c r="U677" s="1" t="s">
        <v>52</v>
      </c>
      <c r="V677" s="1" t="s">
        <v>52</v>
      </c>
      <c r="W677" s="1">
        <v>35</v>
      </c>
      <c r="X677" s="1" t="e">
        <f>IF(OR(T677="",W677=""),"",((T677-AVERAGE($T$2:$T$1139))/_xlfn.STDEV.S($T$2:$T$1139))-#REF!*((AVERAGE($W$2:$W$1139)-W677)/_xlfn.STDEV.S($W$2:$W$1139)))</f>
        <v>#REF!</v>
      </c>
      <c r="Y677" s="1">
        <f t="shared" si="32"/>
        <v>0.741549273895159</v>
      </c>
    </row>
    <row r="678" spans="1:25">
      <c r="A678" s="1">
        <v>593</v>
      </c>
      <c r="B678" s="1" t="s">
        <v>96</v>
      </c>
      <c r="C678" s="1" t="str">
        <f>_xlfn.XLOOKUP(A678,All!$A:$A,All!$C:$C,"")</f>
        <v>Cu-Cr-Mg-Ni-Si</v>
      </c>
      <c r="D678" s="1">
        <v>2</v>
      </c>
      <c r="E678" s="1" t="s">
        <v>1344</v>
      </c>
      <c r="F678" s="1">
        <f t="shared" si="30"/>
        <v>92.35</v>
      </c>
      <c r="G678" s="1">
        <v>0</v>
      </c>
      <c r="H678" s="1">
        <v>0.1</v>
      </c>
      <c r="I678" s="1">
        <v>0.15</v>
      </c>
      <c r="J678" s="1">
        <v>6</v>
      </c>
      <c r="K678" s="1">
        <v>1.4</v>
      </c>
      <c r="L678" s="1">
        <v>0</v>
      </c>
      <c r="M678" s="1" t="s">
        <v>50</v>
      </c>
      <c r="N678" s="6">
        <f t="shared" si="31"/>
        <v>1</v>
      </c>
      <c r="O678" s="1">
        <v>969.85</v>
      </c>
      <c r="P678" s="1">
        <v>4</v>
      </c>
      <c r="Q678" s="1">
        <v>80</v>
      </c>
      <c r="R678" s="1">
        <v>449.85</v>
      </c>
      <c r="S678" s="1">
        <v>1</v>
      </c>
      <c r="T678" s="1">
        <v>329</v>
      </c>
      <c r="U678" s="1" t="s">
        <v>52</v>
      </c>
      <c r="V678" s="1" t="s">
        <v>52</v>
      </c>
      <c r="W678" s="1">
        <v>35</v>
      </c>
      <c r="X678" s="1" t="e">
        <f>IF(OR(T678="",W678=""),"",((T678-AVERAGE($T$2:$T$1139))/_xlfn.STDEV.S($T$2:$T$1139))-#REF!*((AVERAGE($W$2:$W$1139)-W678)/_xlfn.STDEV.S($W$2:$W$1139)))</f>
        <v>#REF!</v>
      </c>
      <c r="Y678" s="1">
        <f t="shared" si="32"/>
        <v>0.73363996111312</v>
      </c>
    </row>
    <row r="679" hidden="1" spans="1:25">
      <c r="A679" s="1">
        <v>591</v>
      </c>
      <c r="B679" s="1" t="s">
        <v>96</v>
      </c>
      <c r="C679" s="1" t="str">
        <f>_xlfn.XLOOKUP(A679,All!$A:$A,All!$C:$C,"")</f>
        <v>Cu-Cr-Mg-Ni-Si</v>
      </c>
      <c r="D679" s="1">
        <v>2</v>
      </c>
      <c r="E679" s="1" t="s">
        <v>1344</v>
      </c>
      <c r="F679" s="1">
        <f t="shared" si="30"/>
        <v>92.35</v>
      </c>
      <c r="G679" s="1">
        <v>0</v>
      </c>
      <c r="H679" s="1">
        <v>0.1</v>
      </c>
      <c r="I679" s="1">
        <v>0.15</v>
      </c>
      <c r="J679" s="1">
        <v>6</v>
      </c>
      <c r="K679" s="1">
        <v>1.4</v>
      </c>
      <c r="L679" s="1">
        <v>0</v>
      </c>
      <c r="M679" s="1" t="s">
        <v>54</v>
      </c>
      <c r="N679" s="6">
        <f t="shared" si="31"/>
        <v>0</v>
      </c>
      <c r="O679" s="1">
        <v>969.85</v>
      </c>
      <c r="P679" s="1">
        <v>4</v>
      </c>
      <c r="Q679" s="1">
        <v>0</v>
      </c>
      <c r="R679" s="1">
        <v>499.85</v>
      </c>
      <c r="S679" s="1">
        <v>1</v>
      </c>
      <c r="T679" s="1">
        <v>290</v>
      </c>
      <c r="U679" s="1" t="s">
        <v>52</v>
      </c>
      <c r="V679" s="1" t="s">
        <v>52</v>
      </c>
      <c r="W679" s="1">
        <v>34</v>
      </c>
      <c r="X679" s="1" t="e">
        <f>IF(OR(T679="",W679=""),"",((T679-AVERAGE($T$2:$T$1139))/_xlfn.STDEV.S($T$2:$T$1139))-#REF!*((AVERAGE($W$2:$W$1139)-W679)/_xlfn.STDEV.S($W$2:$W$1139)))</f>
        <v>#REF!</v>
      </c>
      <c r="Y679" s="1">
        <f t="shared" si="32"/>
        <v>0.782523228550948</v>
      </c>
    </row>
    <row r="680" hidden="1" spans="1:25">
      <c r="A680" s="1">
        <v>581</v>
      </c>
      <c r="B680" s="1" t="s">
        <v>96</v>
      </c>
      <c r="C680" s="1" t="str">
        <f>_xlfn.XLOOKUP(A680,All!$A:$A,All!$C:$C,"")</f>
        <v>Cu-Cr-Mg-Ni-Si</v>
      </c>
      <c r="D680" s="1">
        <v>2</v>
      </c>
      <c r="E680" s="1" t="s">
        <v>1344</v>
      </c>
      <c r="F680" s="1">
        <f t="shared" si="30"/>
        <v>92.35</v>
      </c>
      <c r="G680" s="1">
        <v>0</v>
      </c>
      <c r="H680" s="1">
        <v>0.1</v>
      </c>
      <c r="I680" s="1">
        <v>0.15</v>
      </c>
      <c r="J680" s="1">
        <v>6</v>
      </c>
      <c r="K680" s="1">
        <v>1.4</v>
      </c>
      <c r="L680" s="1">
        <v>0</v>
      </c>
      <c r="M680" s="1" t="s">
        <v>54</v>
      </c>
      <c r="N680" s="6">
        <f t="shared" si="31"/>
        <v>0</v>
      </c>
      <c r="O680" s="1">
        <v>969.85</v>
      </c>
      <c r="P680" s="1">
        <v>4</v>
      </c>
      <c r="Q680" s="1">
        <v>0</v>
      </c>
      <c r="R680" s="1">
        <v>499.85</v>
      </c>
      <c r="S680" s="1">
        <v>0.75</v>
      </c>
      <c r="T680" s="1">
        <v>294</v>
      </c>
      <c r="U680" s="1" t="s">
        <v>52</v>
      </c>
      <c r="V680" s="1" t="s">
        <v>52</v>
      </c>
      <c r="W680" s="1">
        <v>34</v>
      </c>
      <c r="X680" s="1" t="e">
        <f>IF(OR(T680="",W680=""),"",((T680-AVERAGE($T$2:$T$1139))/_xlfn.STDEV.S($T$2:$T$1139))-#REF!*((AVERAGE($W$2:$W$1139)-W680)/_xlfn.STDEV.S($W$2:$W$1139)))</f>
        <v>#REF!</v>
      </c>
      <c r="Y680" s="1">
        <f t="shared" si="32"/>
        <v>0.777988873751503</v>
      </c>
    </row>
    <row r="681" hidden="1" spans="1:25">
      <c r="A681" s="1">
        <v>705</v>
      </c>
      <c r="B681" s="1" t="s">
        <v>96</v>
      </c>
      <c r="C681" s="1" t="str">
        <f>_xlfn.XLOOKUP(A681,All!$A:$A,All!$C:$C,"")</f>
        <v>Cu-Cr-Mg-Ni-Si</v>
      </c>
      <c r="D681" s="1">
        <v>2</v>
      </c>
      <c r="E681" s="1" t="s">
        <v>1344</v>
      </c>
      <c r="F681" s="1">
        <f t="shared" si="30"/>
        <v>92.35</v>
      </c>
      <c r="G681" s="1">
        <v>0</v>
      </c>
      <c r="H681" s="1">
        <v>0.1</v>
      </c>
      <c r="I681" s="1">
        <v>0.15</v>
      </c>
      <c r="J681" s="1">
        <v>6</v>
      </c>
      <c r="K681" s="1">
        <v>1.4</v>
      </c>
      <c r="L681" s="1">
        <v>0</v>
      </c>
      <c r="M681" s="1" t="s">
        <v>54</v>
      </c>
      <c r="N681" s="6">
        <f t="shared" si="31"/>
        <v>0</v>
      </c>
      <c r="O681" s="1">
        <v>969.85</v>
      </c>
      <c r="P681" s="1">
        <v>4</v>
      </c>
      <c r="Q681" s="1">
        <v>0</v>
      </c>
      <c r="R681" s="1">
        <v>399.85</v>
      </c>
      <c r="S681" s="1">
        <v>8</v>
      </c>
      <c r="T681" s="1">
        <v>298</v>
      </c>
      <c r="U681" s="1" t="s">
        <v>52</v>
      </c>
      <c r="V681" s="1" t="s">
        <v>52</v>
      </c>
      <c r="W681" s="1">
        <v>34</v>
      </c>
      <c r="X681" s="1" t="e">
        <f>IF(OR(T681="",W681=""),"",((T681-AVERAGE($T$2:$T$1139))/_xlfn.STDEV.S($T$2:$T$1139))-#REF!*((AVERAGE($W$2:$W$1139)-W681)/_xlfn.STDEV.S($W$2:$W$1139)))</f>
        <v>#REF!</v>
      </c>
      <c r="Y681" s="1">
        <f t="shared" si="32"/>
        <v>0.773622566197128</v>
      </c>
    </row>
    <row r="682" hidden="1" spans="1:25">
      <c r="A682" s="1">
        <v>727</v>
      </c>
      <c r="B682" s="1" t="s">
        <v>96</v>
      </c>
      <c r="C682" s="1" t="str">
        <f>_xlfn.XLOOKUP(A682,All!$A:$A,All!$C:$C,"")</f>
        <v>Cu-Cr-Mg-Ni-Si</v>
      </c>
      <c r="D682" s="1">
        <v>2</v>
      </c>
      <c r="E682" s="1" t="s">
        <v>1344</v>
      </c>
      <c r="F682" s="1">
        <f t="shared" si="30"/>
        <v>92.35</v>
      </c>
      <c r="G682" s="1">
        <v>0</v>
      </c>
      <c r="H682" s="1">
        <v>0.1</v>
      </c>
      <c r="I682" s="1">
        <v>0.15</v>
      </c>
      <c r="J682" s="1">
        <v>6</v>
      </c>
      <c r="K682" s="1">
        <v>1.4</v>
      </c>
      <c r="L682" s="1">
        <v>0</v>
      </c>
      <c r="M682" s="1" t="s">
        <v>54</v>
      </c>
      <c r="N682" s="6">
        <f t="shared" si="31"/>
        <v>0</v>
      </c>
      <c r="O682" s="1">
        <v>969.85</v>
      </c>
      <c r="P682" s="1">
        <v>4</v>
      </c>
      <c r="Q682" s="1">
        <v>0</v>
      </c>
      <c r="R682" s="1">
        <v>399.85</v>
      </c>
      <c r="S682" s="1">
        <v>10</v>
      </c>
      <c r="T682" s="1">
        <v>298</v>
      </c>
      <c r="U682" s="1" t="s">
        <v>52</v>
      </c>
      <c r="V682" s="1" t="s">
        <v>52</v>
      </c>
      <c r="W682" s="1">
        <v>34</v>
      </c>
      <c r="X682" s="1" t="e">
        <f>IF(OR(T682="",W682=""),"",((T682-AVERAGE($T$2:$T$1139))/_xlfn.STDEV.S($T$2:$T$1139))-#REF!*((AVERAGE($W$2:$W$1139)-W682)/_xlfn.STDEV.S($W$2:$W$1139)))</f>
        <v>#REF!</v>
      </c>
      <c r="Y682" s="1">
        <f t="shared" si="32"/>
        <v>0.773622566197128</v>
      </c>
    </row>
    <row r="683" hidden="1" spans="1:25">
      <c r="A683" s="1">
        <v>737</v>
      </c>
      <c r="B683" s="1" t="s">
        <v>96</v>
      </c>
      <c r="C683" s="1" t="str">
        <f>_xlfn.XLOOKUP(A683,All!$A:$A,All!$C:$C,"")</f>
        <v>Cu-Cr-Mg-Ni-Si</v>
      </c>
      <c r="D683" s="1">
        <v>2</v>
      </c>
      <c r="E683" s="1" t="s">
        <v>1344</v>
      </c>
      <c r="F683" s="1">
        <f t="shared" si="30"/>
        <v>92.35</v>
      </c>
      <c r="G683" s="1">
        <v>0</v>
      </c>
      <c r="H683" s="1">
        <v>0.1</v>
      </c>
      <c r="I683" s="1">
        <v>0.15</v>
      </c>
      <c r="J683" s="1">
        <v>6</v>
      </c>
      <c r="K683" s="1">
        <v>1.4</v>
      </c>
      <c r="L683" s="1">
        <v>0</v>
      </c>
      <c r="M683" s="1" t="s">
        <v>54</v>
      </c>
      <c r="N683" s="6">
        <f t="shared" si="31"/>
        <v>0</v>
      </c>
      <c r="O683" s="1">
        <v>969.85</v>
      </c>
      <c r="P683" s="1">
        <v>4</v>
      </c>
      <c r="Q683" s="1">
        <v>0</v>
      </c>
      <c r="R683" s="1">
        <v>399.85</v>
      </c>
      <c r="S683" s="1">
        <v>12</v>
      </c>
      <c r="T683" s="1">
        <v>298</v>
      </c>
      <c r="U683" s="1" t="s">
        <v>52</v>
      </c>
      <c r="V683" s="1" t="s">
        <v>52</v>
      </c>
      <c r="W683" s="1">
        <v>34</v>
      </c>
      <c r="X683" s="1" t="e">
        <f>IF(OR(T683="",W683=""),"",((T683-AVERAGE($T$2:$T$1139))/_xlfn.STDEV.S($T$2:$T$1139))-#REF!*((AVERAGE($W$2:$W$1139)-W683)/_xlfn.STDEV.S($W$2:$W$1139)))</f>
        <v>#REF!</v>
      </c>
      <c r="Y683" s="1">
        <f t="shared" si="32"/>
        <v>0.773622566197128</v>
      </c>
    </row>
    <row r="684" hidden="1" spans="1:25">
      <c r="A684" s="1">
        <v>756</v>
      </c>
      <c r="B684" s="1" t="s">
        <v>96</v>
      </c>
      <c r="C684" s="1" t="str">
        <f>_xlfn.XLOOKUP(A684,All!$A:$A,All!$C:$C,"")</f>
        <v>Cu-Cr-Mg-Ni-Si</v>
      </c>
      <c r="D684" s="1">
        <v>2</v>
      </c>
      <c r="E684" s="1" t="s">
        <v>1344</v>
      </c>
      <c r="F684" s="1">
        <f t="shared" si="30"/>
        <v>92.35</v>
      </c>
      <c r="G684" s="1">
        <v>0</v>
      </c>
      <c r="H684" s="1">
        <v>0.1</v>
      </c>
      <c r="I684" s="1">
        <v>0.15</v>
      </c>
      <c r="J684" s="1">
        <v>6</v>
      </c>
      <c r="K684" s="1">
        <v>1.4</v>
      </c>
      <c r="L684" s="1">
        <v>0</v>
      </c>
      <c r="M684" s="1" t="s">
        <v>54</v>
      </c>
      <c r="N684" s="6">
        <f t="shared" si="31"/>
        <v>0</v>
      </c>
      <c r="O684" s="1">
        <v>969.85</v>
      </c>
      <c r="P684" s="1">
        <v>4</v>
      </c>
      <c r="Q684" s="1">
        <v>0</v>
      </c>
      <c r="R684" s="1">
        <v>399.85</v>
      </c>
      <c r="S684" s="1">
        <v>14</v>
      </c>
      <c r="T684" s="1">
        <v>298</v>
      </c>
      <c r="U684" s="1" t="s">
        <v>52</v>
      </c>
      <c r="V684" s="1" t="s">
        <v>52</v>
      </c>
      <c r="W684" s="1">
        <v>34</v>
      </c>
      <c r="X684" s="1" t="e">
        <f>IF(OR(T684="",W684=""),"",((T684-AVERAGE($T$2:$T$1139))/_xlfn.STDEV.S($T$2:$T$1139))-#REF!*((AVERAGE($W$2:$W$1139)-W684)/_xlfn.STDEV.S($W$2:$W$1139)))</f>
        <v>#REF!</v>
      </c>
      <c r="Y684" s="1">
        <f t="shared" si="32"/>
        <v>0.773622566197128</v>
      </c>
    </row>
    <row r="685" spans="1:25">
      <c r="A685" s="1">
        <v>647</v>
      </c>
      <c r="B685" s="1" t="s">
        <v>96</v>
      </c>
      <c r="C685" s="1" t="str">
        <f>_xlfn.XLOOKUP(A685,All!$A:$A,All!$C:$C,"")</f>
        <v>Cu-Cr-Mg-Ni-Si</v>
      </c>
      <c r="D685" s="1">
        <v>2</v>
      </c>
      <c r="E685" s="1" t="s">
        <v>1344</v>
      </c>
      <c r="F685" s="1">
        <f t="shared" si="30"/>
        <v>92.35</v>
      </c>
      <c r="G685" s="1">
        <v>0</v>
      </c>
      <c r="H685" s="1">
        <v>0.1</v>
      </c>
      <c r="I685" s="1">
        <v>0.15</v>
      </c>
      <c r="J685" s="1">
        <v>6</v>
      </c>
      <c r="K685" s="1">
        <v>1.4</v>
      </c>
      <c r="L685" s="1">
        <v>0</v>
      </c>
      <c r="M685" s="1" t="s">
        <v>50</v>
      </c>
      <c r="N685" s="6">
        <f t="shared" si="31"/>
        <v>1</v>
      </c>
      <c r="O685" s="1">
        <v>969.85</v>
      </c>
      <c r="P685" s="1">
        <v>4</v>
      </c>
      <c r="Q685" s="1">
        <v>50</v>
      </c>
      <c r="R685" s="1">
        <v>449.85</v>
      </c>
      <c r="S685" s="1">
        <v>3</v>
      </c>
      <c r="T685" s="1">
        <v>327</v>
      </c>
      <c r="U685" s="1" t="s">
        <v>52</v>
      </c>
      <c r="V685" s="1" t="s">
        <v>52</v>
      </c>
      <c r="W685" s="1">
        <v>34</v>
      </c>
      <c r="X685" s="1" t="e">
        <f>IF(OR(T685="",W685=""),"",((T685-AVERAGE($T$2:$T$1139))/_xlfn.STDEV.S($T$2:$T$1139))-#REF!*((AVERAGE($W$2:$W$1139)-W685)/_xlfn.STDEV.S($W$2:$W$1139)))</f>
        <v>#REF!</v>
      </c>
      <c r="Y685" s="1">
        <f t="shared" si="32"/>
        <v>0.747247842259885</v>
      </c>
    </row>
    <row r="686" spans="1:25">
      <c r="A686" s="1">
        <v>576</v>
      </c>
      <c r="B686" s="1" t="s">
        <v>96</v>
      </c>
      <c r="C686" s="1" t="str">
        <f>_xlfn.XLOOKUP(A686,All!$A:$A,All!$C:$C,"")</f>
        <v>Cu-Cr-Mg-Ni-Si</v>
      </c>
      <c r="D686" s="1">
        <v>2</v>
      </c>
      <c r="E686" s="1" t="s">
        <v>1344</v>
      </c>
      <c r="F686" s="1">
        <f t="shared" si="30"/>
        <v>92.35</v>
      </c>
      <c r="G686" s="1">
        <v>0</v>
      </c>
      <c r="H686" s="1">
        <v>0.1</v>
      </c>
      <c r="I686" s="1">
        <v>0.15</v>
      </c>
      <c r="J686" s="1">
        <v>6</v>
      </c>
      <c r="K686" s="1">
        <v>1.4</v>
      </c>
      <c r="L686" s="1">
        <v>0</v>
      </c>
      <c r="M686" s="1" t="s">
        <v>50</v>
      </c>
      <c r="N686" s="6">
        <f t="shared" si="31"/>
        <v>1</v>
      </c>
      <c r="O686" s="1">
        <v>969.85</v>
      </c>
      <c r="P686" s="1">
        <v>4</v>
      </c>
      <c r="Q686" s="1">
        <v>80</v>
      </c>
      <c r="R686" s="1">
        <v>449.85</v>
      </c>
      <c r="S686" s="1">
        <v>0.667</v>
      </c>
      <c r="T686" s="1">
        <v>334</v>
      </c>
      <c r="U686" s="1" t="s">
        <v>52</v>
      </c>
      <c r="V686" s="1" t="s">
        <v>52</v>
      </c>
      <c r="W686" s="1">
        <v>34</v>
      </c>
      <c r="X686" s="1" t="e">
        <f>IF(OR(T686="",W686=""),"",((T686-AVERAGE($T$2:$T$1139))/_xlfn.STDEV.S($T$2:$T$1139))-#REF!*((AVERAGE($W$2:$W$1139)-W686)/_xlfn.STDEV.S($W$2:$W$1139)))</f>
        <v>#REF!</v>
      </c>
      <c r="Y686" s="1">
        <f t="shared" si="32"/>
        <v>0.742339670007947</v>
      </c>
    </row>
    <row r="687" hidden="1" spans="1:25">
      <c r="A687" s="1">
        <v>676</v>
      </c>
      <c r="B687" s="1" t="s">
        <v>96</v>
      </c>
      <c r="C687" s="1" t="str">
        <f>_xlfn.XLOOKUP(A687,All!$A:$A,All!$C:$C,"")</f>
        <v>Cu-Cr-Mg-Ni-Si</v>
      </c>
      <c r="D687" s="1">
        <v>2</v>
      </c>
      <c r="E687" s="1" t="s">
        <v>1344</v>
      </c>
      <c r="F687" s="1">
        <f t="shared" si="30"/>
        <v>92.35</v>
      </c>
      <c r="G687" s="1">
        <v>0</v>
      </c>
      <c r="H687" s="1">
        <v>0.1</v>
      </c>
      <c r="I687" s="1">
        <v>0.15</v>
      </c>
      <c r="J687" s="1">
        <v>6</v>
      </c>
      <c r="K687" s="1">
        <v>1.4</v>
      </c>
      <c r="L687" s="1">
        <v>0</v>
      </c>
      <c r="M687" s="1" t="s">
        <v>54</v>
      </c>
      <c r="N687" s="6">
        <f t="shared" si="31"/>
        <v>0</v>
      </c>
      <c r="O687" s="1">
        <v>969.85</v>
      </c>
      <c r="P687" s="1">
        <v>4</v>
      </c>
      <c r="Q687" s="1">
        <v>0</v>
      </c>
      <c r="R687" s="1">
        <v>399.85</v>
      </c>
      <c r="S687" s="1">
        <v>4.5</v>
      </c>
      <c r="T687" s="1">
        <v>292</v>
      </c>
      <c r="U687" s="1" t="s">
        <v>52</v>
      </c>
      <c r="V687" s="1" t="s">
        <v>52</v>
      </c>
      <c r="W687" s="1">
        <v>33</v>
      </c>
      <c r="X687" s="1" t="e">
        <f>IF(OR(T687="",W687=""),"",((T687-AVERAGE($T$2:$T$1139))/_xlfn.STDEV.S($T$2:$T$1139))-#REF!*((AVERAGE($W$2:$W$1139)-W687)/_xlfn.STDEV.S($W$2:$W$1139)))</f>
        <v>#REF!</v>
      </c>
      <c r="Y687" s="1">
        <f t="shared" si="32"/>
        <v>0.791863787278371</v>
      </c>
    </row>
    <row r="688" hidden="1" spans="1:25">
      <c r="A688" s="1">
        <v>590</v>
      </c>
      <c r="B688" s="1" t="s">
        <v>96</v>
      </c>
      <c r="C688" s="1" t="str">
        <f>_xlfn.XLOOKUP(A688,All!$A:$A,All!$C:$C,"")</f>
        <v>Cu-Cr-Mg-Ni-Si</v>
      </c>
      <c r="D688" s="1">
        <v>2</v>
      </c>
      <c r="E688" s="1" t="s">
        <v>1344</v>
      </c>
      <c r="F688" s="1">
        <f t="shared" si="30"/>
        <v>92.35</v>
      </c>
      <c r="G688" s="1">
        <v>0</v>
      </c>
      <c r="H688" s="1">
        <v>0.1</v>
      </c>
      <c r="I688" s="1">
        <v>0.15</v>
      </c>
      <c r="J688" s="1">
        <v>6</v>
      </c>
      <c r="K688" s="1">
        <v>1.4</v>
      </c>
      <c r="L688" s="1">
        <v>0</v>
      </c>
      <c r="M688" s="1" t="s">
        <v>54</v>
      </c>
      <c r="N688" s="6">
        <f t="shared" si="31"/>
        <v>0</v>
      </c>
      <c r="O688" s="1">
        <v>969.85</v>
      </c>
      <c r="P688" s="1">
        <v>4</v>
      </c>
      <c r="Q688" s="1">
        <v>0</v>
      </c>
      <c r="R688" s="1">
        <v>449.85</v>
      </c>
      <c r="S688" s="1">
        <v>1</v>
      </c>
      <c r="T688" s="1">
        <v>294</v>
      </c>
      <c r="U688" s="1" t="s">
        <v>52</v>
      </c>
      <c r="V688" s="1" t="s">
        <v>52</v>
      </c>
      <c r="W688" s="1">
        <v>33</v>
      </c>
      <c r="X688" s="1" t="e">
        <f>IF(OR(T688="",W688=""),"",((T688-AVERAGE($T$2:$T$1139))/_xlfn.STDEV.S($T$2:$T$1139))-#REF!*((AVERAGE($W$2:$W$1139)-W688)/_xlfn.STDEV.S($W$2:$W$1139)))</f>
        <v>#REF!</v>
      </c>
      <c r="Y688" s="1">
        <f t="shared" si="32"/>
        <v>0.789650516165938</v>
      </c>
    </row>
    <row r="689" hidden="1" spans="1:25">
      <c r="A689" s="1">
        <v>687</v>
      </c>
      <c r="B689" s="1" t="s">
        <v>96</v>
      </c>
      <c r="C689" s="1" t="str">
        <f>_xlfn.XLOOKUP(A689,All!$A:$A,All!$C:$C,"")</f>
        <v>Cu-Cr-Mg-Ni-Si</v>
      </c>
      <c r="D689" s="1">
        <v>2</v>
      </c>
      <c r="E689" s="1" t="s">
        <v>1344</v>
      </c>
      <c r="F689" s="1">
        <f t="shared" si="30"/>
        <v>92.35</v>
      </c>
      <c r="G689" s="1">
        <v>0</v>
      </c>
      <c r="H689" s="1">
        <v>0.1</v>
      </c>
      <c r="I689" s="1">
        <v>0.15</v>
      </c>
      <c r="J689" s="1">
        <v>6</v>
      </c>
      <c r="K689" s="1">
        <v>1.4</v>
      </c>
      <c r="L689" s="1">
        <v>0</v>
      </c>
      <c r="M689" s="1" t="s">
        <v>54</v>
      </c>
      <c r="N689" s="6">
        <f t="shared" si="31"/>
        <v>0</v>
      </c>
      <c r="O689" s="1">
        <v>969.85</v>
      </c>
      <c r="P689" s="1">
        <v>4</v>
      </c>
      <c r="Q689" s="1">
        <v>0</v>
      </c>
      <c r="R689" s="1">
        <v>399.85</v>
      </c>
      <c r="S689" s="1">
        <v>6</v>
      </c>
      <c r="T689" s="1">
        <v>295</v>
      </c>
      <c r="U689" s="1" t="s">
        <v>52</v>
      </c>
      <c r="V689" s="1" t="s">
        <v>52</v>
      </c>
      <c r="W689" s="1">
        <v>33</v>
      </c>
      <c r="X689" s="1" t="e">
        <f>IF(OR(T689="",W689=""),"",((T689-AVERAGE($T$2:$T$1139))/_xlfn.STDEV.S($T$2:$T$1139))-#REF!*((AVERAGE($W$2:$W$1139)-W689)/_xlfn.STDEV.S($W$2:$W$1139)))</f>
        <v>#REF!</v>
      </c>
      <c r="Y689" s="1">
        <f t="shared" si="32"/>
        <v>0.788559449950821</v>
      </c>
    </row>
    <row r="690" hidden="1" spans="1:25">
      <c r="A690" s="1">
        <v>610</v>
      </c>
      <c r="B690" s="1" t="s">
        <v>96</v>
      </c>
      <c r="C690" s="1" t="str">
        <f>_xlfn.XLOOKUP(A690,All!$A:$A,All!$C:$C,"")</f>
        <v>Cu-Cr-Mg-Ni-Si</v>
      </c>
      <c r="D690" s="1">
        <v>2</v>
      </c>
      <c r="E690" s="1" t="s">
        <v>1344</v>
      </c>
      <c r="F690" s="1">
        <f t="shared" si="30"/>
        <v>92.35</v>
      </c>
      <c r="G690" s="1">
        <v>0</v>
      </c>
      <c r="H690" s="1">
        <v>0.1</v>
      </c>
      <c r="I690" s="1">
        <v>0.15</v>
      </c>
      <c r="J690" s="1">
        <v>6</v>
      </c>
      <c r="K690" s="1">
        <v>1.4</v>
      </c>
      <c r="L690" s="1">
        <v>0</v>
      </c>
      <c r="M690" s="1" t="s">
        <v>54</v>
      </c>
      <c r="N690" s="6">
        <f t="shared" si="31"/>
        <v>0</v>
      </c>
      <c r="O690" s="1">
        <v>969.85</v>
      </c>
      <c r="P690" s="1">
        <v>4</v>
      </c>
      <c r="Q690" s="1">
        <v>0</v>
      </c>
      <c r="R690" s="1">
        <v>449.85</v>
      </c>
      <c r="S690" s="1">
        <v>1.5</v>
      </c>
      <c r="T690" s="1">
        <v>296</v>
      </c>
      <c r="U690" s="1" t="s">
        <v>52</v>
      </c>
      <c r="V690" s="1" t="s">
        <v>52</v>
      </c>
      <c r="W690" s="1">
        <v>33</v>
      </c>
      <c r="X690" s="1" t="e">
        <f>IF(OR(T690="",W690=""),"",((T690-AVERAGE($T$2:$T$1139))/_xlfn.STDEV.S($T$2:$T$1139))-#REF!*((AVERAGE($W$2:$W$1139)-W690)/_xlfn.STDEV.S($W$2:$W$1139)))</f>
        <v>#REF!</v>
      </c>
      <c r="Y690" s="1">
        <f t="shared" si="32"/>
        <v>0.787478820957529</v>
      </c>
    </row>
    <row r="691" hidden="1" spans="1:25">
      <c r="A691" s="1">
        <v>558</v>
      </c>
      <c r="B691" s="1" t="s">
        <v>96</v>
      </c>
      <c r="C691" s="1" t="str">
        <f>_xlfn.XLOOKUP(A691,All!$A:$A,All!$C:$C,"")</f>
        <v>Cu-Cr-Mg-Ni-Si</v>
      </c>
      <c r="D691" s="1">
        <v>2</v>
      </c>
      <c r="E691" s="1" t="s">
        <v>1344</v>
      </c>
      <c r="F691" s="1">
        <f t="shared" si="30"/>
        <v>92.35</v>
      </c>
      <c r="G691" s="1">
        <v>0</v>
      </c>
      <c r="H691" s="1">
        <v>0.1</v>
      </c>
      <c r="I691" s="1">
        <v>0.15</v>
      </c>
      <c r="J691" s="1">
        <v>6</v>
      </c>
      <c r="K691" s="1">
        <v>1.4</v>
      </c>
      <c r="L691" s="1">
        <v>0</v>
      </c>
      <c r="M691" s="1" t="s">
        <v>54</v>
      </c>
      <c r="N691" s="6">
        <f t="shared" si="31"/>
        <v>0</v>
      </c>
      <c r="O691" s="1">
        <v>969.85</v>
      </c>
      <c r="P691" s="1">
        <v>4</v>
      </c>
      <c r="Q691" s="1">
        <v>0</v>
      </c>
      <c r="R691" s="1">
        <v>499.85</v>
      </c>
      <c r="S691" s="1">
        <v>0.5</v>
      </c>
      <c r="T691" s="1">
        <v>297</v>
      </c>
      <c r="U691" s="1" t="s">
        <v>52</v>
      </c>
      <c r="V691" s="1" t="s">
        <v>52</v>
      </c>
      <c r="W691" s="1">
        <v>33</v>
      </c>
      <c r="X691" s="1" t="e">
        <f>IF(OR(T691="",W691=""),"",((T691-AVERAGE($T$2:$T$1139))/_xlfn.STDEV.S($T$2:$T$1139))-#REF!*((AVERAGE($W$2:$W$1139)-W691)/_xlfn.STDEV.S($W$2:$W$1139)))</f>
        <v>#REF!</v>
      </c>
      <c r="Y691" s="1">
        <f t="shared" si="32"/>
        <v>0.786408672212412</v>
      </c>
    </row>
    <row r="692" spans="1:25">
      <c r="A692" s="1">
        <v>627</v>
      </c>
      <c r="B692" s="1" t="s">
        <v>96</v>
      </c>
      <c r="C692" s="1" t="str">
        <f>_xlfn.XLOOKUP(A692,All!$A:$A,All!$C:$C,"")</f>
        <v>Cu-Cr-Mg-Ni-Si</v>
      </c>
      <c r="D692" s="1">
        <v>2</v>
      </c>
      <c r="E692" s="1" t="s">
        <v>1344</v>
      </c>
      <c r="F692" s="1">
        <f t="shared" si="30"/>
        <v>92.35</v>
      </c>
      <c r="G692" s="1">
        <v>0</v>
      </c>
      <c r="H692" s="1">
        <v>0.1</v>
      </c>
      <c r="I692" s="1">
        <v>0.15</v>
      </c>
      <c r="J692" s="1">
        <v>6</v>
      </c>
      <c r="K692" s="1">
        <v>1.4</v>
      </c>
      <c r="L692" s="1">
        <v>0</v>
      </c>
      <c r="M692" s="1" t="s">
        <v>50</v>
      </c>
      <c r="N692" s="6">
        <f t="shared" si="31"/>
        <v>1</v>
      </c>
      <c r="O692" s="1">
        <v>969.85</v>
      </c>
      <c r="P692" s="1">
        <v>4</v>
      </c>
      <c r="Q692" s="1">
        <v>50</v>
      </c>
      <c r="R692" s="1">
        <v>449.85</v>
      </c>
      <c r="S692" s="1">
        <v>2</v>
      </c>
      <c r="T692" s="1">
        <v>335</v>
      </c>
      <c r="U692" s="1" t="s">
        <v>52</v>
      </c>
      <c r="V692" s="1" t="s">
        <v>52</v>
      </c>
      <c r="W692" s="1">
        <v>33</v>
      </c>
      <c r="X692" s="1" t="e">
        <f>IF(OR(T692="",W692=""),"",((T692-AVERAGE($T$2:$T$1139))/_xlfn.STDEV.S($T$2:$T$1139))-#REF!*((AVERAGE($W$2:$W$1139)-W692)/_xlfn.STDEV.S($W$2:$W$1139)))</f>
        <v>#REF!</v>
      </c>
      <c r="Y692" s="1">
        <f t="shared" si="32"/>
        <v>0.753909982070491</v>
      </c>
    </row>
    <row r="693" spans="1:25">
      <c r="A693" s="1">
        <v>560</v>
      </c>
      <c r="B693" s="1" t="s">
        <v>96</v>
      </c>
      <c r="C693" s="1" t="str">
        <f>_xlfn.XLOOKUP(A693,All!$A:$A,All!$C:$C,"")</f>
        <v>Cu-Cr-Mg-Ni-Si</v>
      </c>
      <c r="D693" s="1">
        <v>2</v>
      </c>
      <c r="E693" s="1" t="s">
        <v>1344</v>
      </c>
      <c r="F693" s="1">
        <f t="shared" si="30"/>
        <v>92.35</v>
      </c>
      <c r="G693" s="1">
        <v>0</v>
      </c>
      <c r="H693" s="1">
        <v>0.1</v>
      </c>
      <c r="I693" s="1">
        <v>0.15</v>
      </c>
      <c r="J693" s="1">
        <v>6</v>
      </c>
      <c r="K693" s="1">
        <v>1.4</v>
      </c>
      <c r="L693" s="1">
        <v>0</v>
      </c>
      <c r="M693" s="1" t="s">
        <v>50</v>
      </c>
      <c r="N693" s="6">
        <f t="shared" si="31"/>
        <v>1</v>
      </c>
      <c r="O693" s="1">
        <v>969.85</v>
      </c>
      <c r="P693" s="1">
        <v>4</v>
      </c>
      <c r="Q693" s="1">
        <v>80</v>
      </c>
      <c r="R693" s="1">
        <v>449.85</v>
      </c>
      <c r="S693" s="1">
        <v>0.5</v>
      </c>
      <c r="T693" s="1">
        <v>336</v>
      </c>
      <c r="U693" s="1" t="s">
        <v>52</v>
      </c>
      <c r="V693" s="1" t="s">
        <v>52</v>
      </c>
      <c r="W693" s="1">
        <v>33</v>
      </c>
      <c r="X693" s="1" t="e">
        <f>IF(OR(T693="",W693=""),"",((T693-AVERAGE($T$2:$T$1139))/_xlfn.STDEV.S($T$2:$T$1139))-#REF!*((AVERAGE($W$2:$W$1139)-W693)/_xlfn.STDEV.S($W$2:$W$1139)))</f>
        <v>#REF!</v>
      </c>
      <c r="Y693" s="1">
        <f t="shared" si="32"/>
        <v>0.753279433801201</v>
      </c>
    </row>
    <row r="694" hidden="1" spans="1:25">
      <c r="A694" s="1">
        <v>552</v>
      </c>
      <c r="B694" s="1" t="s">
        <v>96</v>
      </c>
      <c r="C694" s="1" t="str">
        <f>_xlfn.XLOOKUP(A694,All!$A:$A,All!$C:$C,"")</f>
        <v>Cu-Cr-Mg-Ni-Si</v>
      </c>
      <c r="D694" s="1">
        <v>2</v>
      </c>
      <c r="E694" s="1" t="s">
        <v>1344</v>
      </c>
      <c r="F694" s="1">
        <f t="shared" si="30"/>
        <v>92.35</v>
      </c>
      <c r="G694" s="1">
        <v>0</v>
      </c>
      <c r="H694" s="1">
        <v>0.1</v>
      </c>
      <c r="I694" s="1">
        <v>0.15</v>
      </c>
      <c r="J694" s="1">
        <v>6</v>
      </c>
      <c r="K694" s="1">
        <v>1.4</v>
      </c>
      <c r="L694" s="1">
        <v>0</v>
      </c>
      <c r="M694" s="1" t="s">
        <v>54</v>
      </c>
      <c r="N694" s="6">
        <f t="shared" si="31"/>
        <v>0</v>
      </c>
      <c r="O694" s="1">
        <v>969.85</v>
      </c>
      <c r="P694" s="1">
        <v>4</v>
      </c>
      <c r="Q694" s="1">
        <v>0</v>
      </c>
      <c r="R694" s="1">
        <v>499.85</v>
      </c>
      <c r="S694" s="1">
        <v>0.333</v>
      </c>
      <c r="T694" s="1">
        <v>290</v>
      </c>
      <c r="U694" s="1" t="s">
        <v>52</v>
      </c>
      <c r="V694" s="1" t="s">
        <v>52</v>
      </c>
      <c r="W694" s="1">
        <v>32</v>
      </c>
      <c r="X694" s="1" t="e">
        <f>IF(OR(T694="",W694=""),"",((T694-AVERAGE($T$2:$T$1139))/_xlfn.STDEV.S($T$2:$T$1139))-#REF!*((AVERAGE($W$2:$W$1139)-W694)/_xlfn.STDEV.S($W$2:$W$1139)))</f>
        <v>#REF!</v>
      </c>
      <c r="Y694" s="1">
        <f t="shared" si="32"/>
        <v>0.805740406844413</v>
      </c>
    </row>
    <row r="695" hidden="1" spans="1:25">
      <c r="A695" s="1">
        <v>580</v>
      </c>
      <c r="B695" s="1" t="s">
        <v>96</v>
      </c>
      <c r="C695" s="1" t="str">
        <f>_xlfn.XLOOKUP(A695,All!$A:$A,All!$C:$C,"")</f>
        <v>Cu-Cr-Mg-Ni-Si</v>
      </c>
      <c r="D695" s="1">
        <v>2</v>
      </c>
      <c r="E695" s="1" t="s">
        <v>1344</v>
      </c>
      <c r="F695" s="1">
        <f t="shared" si="30"/>
        <v>92.35</v>
      </c>
      <c r="G695" s="1">
        <v>0</v>
      </c>
      <c r="H695" s="1">
        <v>0.1</v>
      </c>
      <c r="I695" s="1">
        <v>0.15</v>
      </c>
      <c r="J695" s="1">
        <v>6</v>
      </c>
      <c r="K695" s="1">
        <v>1.4</v>
      </c>
      <c r="L695" s="1">
        <v>0</v>
      </c>
      <c r="M695" s="1" t="s">
        <v>54</v>
      </c>
      <c r="N695" s="6">
        <f t="shared" si="31"/>
        <v>0</v>
      </c>
      <c r="O695" s="1">
        <v>969.85</v>
      </c>
      <c r="P695" s="1">
        <v>4</v>
      </c>
      <c r="Q695" s="1">
        <v>0</v>
      </c>
      <c r="R695" s="1">
        <v>449.85</v>
      </c>
      <c r="S695" s="1">
        <v>0.75</v>
      </c>
      <c r="T695" s="1">
        <v>293</v>
      </c>
      <c r="U695" s="1" t="s">
        <v>52</v>
      </c>
      <c r="V695" s="1" t="s">
        <v>52</v>
      </c>
      <c r="W695" s="1">
        <v>32</v>
      </c>
      <c r="X695" s="1" t="e">
        <f>IF(OR(T695="",W695=""),"",((T695-AVERAGE($T$2:$T$1139))/_xlfn.STDEV.S($T$2:$T$1139))-#REF!*((AVERAGE($W$2:$W$1139)-W695)/_xlfn.STDEV.S($W$2:$W$1139)))</f>
        <v>#REF!</v>
      </c>
      <c r="Y695" s="1">
        <f t="shared" si="32"/>
        <v>0.802422854971014</v>
      </c>
    </row>
    <row r="696" spans="1:25">
      <c r="A696" s="1">
        <v>612</v>
      </c>
      <c r="B696" s="1" t="s">
        <v>96</v>
      </c>
      <c r="C696" s="1" t="str">
        <f>_xlfn.XLOOKUP(A696,All!$A:$A,All!$C:$C,"")</f>
        <v>Cu-Cr-Mg-Ni-Si</v>
      </c>
      <c r="D696" s="1">
        <v>2</v>
      </c>
      <c r="E696" s="1" t="s">
        <v>1344</v>
      </c>
      <c r="F696" s="1">
        <f t="shared" si="30"/>
        <v>92.35</v>
      </c>
      <c r="G696" s="1">
        <v>0</v>
      </c>
      <c r="H696" s="1">
        <v>0.1</v>
      </c>
      <c r="I696" s="1">
        <v>0.15</v>
      </c>
      <c r="J696" s="1">
        <v>6</v>
      </c>
      <c r="K696" s="1">
        <v>1.4</v>
      </c>
      <c r="L696" s="1">
        <v>0</v>
      </c>
      <c r="M696" s="1" t="s">
        <v>50</v>
      </c>
      <c r="N696" s="6">
        <f t="shared" si="31"/>
        <v>1</v>
      </c>
      <c r="O696" s="1">
        <v>969.85</v>
      </c>
      <c r="P696" s="1">
        <v>4</v>
      </c>
      <c r="Q696" s="1">
        <v>50</v>
      </c>
      <c r="R696" s="1">
        <v>449.85</v>
      </c>
      <c r="S696" s="1">
        <v>1.5</v>
      </c>
      <c r="T696" s="1">
        <v>337</v>
      </c>
      <c r="U696" s="1" t="s">
        <v>52</v>
      </c>
      <c r="V696" s="1" t="s">
        <v>52</v>
      </c>
      <c r="W696" s="1">
        <v>32</v>
      </c>
      <c r="X696" s="1" t="e">
        <f>IF(OR(T696="",W696=""),"",((T696-AVERAGE($T$2:$T$1139))/_xlfn.STDEV.S($T$2:$T$1139))-#REF!*((AVERAGE($W$2:$W$1139)-W696)/_xlfn.STDEV.S($W$2:$W$1139)))</f>
        <v>#REF!</v>
      </c>
      <c r="Y696" s="1">
        <f t="shared" si="32"/>
        <v>0.764913144503674</v>
      </c>
    </row>
    <row r="697" spans="1:25">
      <c r="A697" s="1">
        <v>554</v>
      </c>
      <c r="B697" s="1" t="s">
        <v>96</v>
      </c>
      <c r="C697" s="1" t="str">
        <f>_xlfn.XLOOKUP(A697,All!$A:$A,All!$C:$C,"")</f>
        <v>Cu-Cr-Mg-Ni-Si</v>
      </c>
      <c r="D697" s="1">
        <v>2</v>
      </c>
      <c r="E697" s="1" t="s">
        <v>1344</v>
      </c>
      <c r="F697" s="1">
        <f t="shared" si="30"/>
        <v>92.35</v>
      </c>
      <c r="G697" s="1">
        <v>0</v>
      </c>
      <c r="H697" s="1">
        <v>0.1</v>
      </c>
      <c r="I697" s="1">
        <v>0.15</v>
      </c>
      <c r="J697" s="1">
        <v>6</v>
      </c>
      <c r="K697" s="1">
        <v>1.4</v>
      </c>
      <c r="L697" s="1">
        <v>0</v>
      </c>
      <c r="M697" s="1" t="s">
        <v>50</v>
      </c>
      <c r="N697" s="6">
        <f t="shared" si="31"/>
        <v>1</v>
      </c>
      <c r="O697" s="1">
        <v>969.85</v>
      </c>
      <c r="P697" s="1">
        <v>4</v>
      </c>
      <c r="Q697" s="1">
        <v>80</v>
      </c>
      <c r="R697" s="1">
        <v>449.85</v>
      </c>
      <c r="S697" s="1">
        <v>0.333</v>
      </c>
      <c r="T697" s="1">
        <v>338</v>
      </c>
      <c r="U697" s="1" t="s">
        <v>52</v>
      </c>
      <c r="V697" s="1" t="s">
        <v>52</v>
      </c>
      <c r="W697" s="1">
        <v>32</v>
      </c>
      <c r="X697" s="1" t="e">
        <f>IF(OR(T697="",W697=""),"",((T697-AVERAGE($T$2:$T$1139))/_xlfn.STDEV.S($T$2:$T$1139))-#REF!*((AVERAGE($W$2:$W$1139)-W697)/_xlfn.STDEV.S($W$2:$W$1139)))</f>
        <v>#REF!</v>
      </c>
      <c r="Y697" s="1">
        <f t="shared" si="32"/>
        <v>0.764316296310271</v>
      </c>
    </row>
    <row r="698" hidden="1" spans="1:25">
      <c r="A698" s="1">
        <v>644</v>
      </c>
      <c r="B698" s="1" t="s">
        <v>96</v>
      </c>
      <c r="C698" s="1" t="str">
        <f>_xlfn.XLOOKUP(A698,All!$A:$A,All!$C:$C,"")</f>
        <v>Cu-Cr-Mg-Ni-Si</v>
      </c>
      <c r="D698" s="1">
        <v>2</v>
      </c>
      <c r="E698" s="1" t="s">
        <v>1344</v>
      </c>
      <c r="F698" s="1">
        <f t="shared" si="30"/>
        <v>92.35</v>
      </c>
      <c r="G698" s="1">
        <v>0</v>
      </c>
      <c r="H698" s="1">
        <v>0.1</v>
      </c>
      <c r="I698" s="1">
        <v>0.15</v>
      </c>
      <c r="J698" s="1">
        <v>6</v>
      </c>
      <c r="K698" s="1">
        <v>1.4</v>
      </c>
      <c r="L698" s="1">
        <v>0</v>
      </c>
      <c r="M698" s="1" t="s">
        <v>54</v>
      </c>
      <c r="N698" s="6">
        <f t="shared" si="31"/>
        <v>0</v>
      </c>
      <c r="O698" s="1">
        <v>969.85</v>
      </c>
      <c r="P698" s="1">
        <v>4</v>
      </c>
      <c r="Q698" s="1">
        <v>0</v>
      </c>
      <c r="R698" s="1">
        <v>399.85</v>
      </c>
      <c r="S698" s="1">
        <v>3</v>
      </c>
      <c r="T698" s="1">
        <v>289</v>
      </c>
      <c r="U698" s="1" t="s">
        <v>52</v>
      </c>
      <c r="V698" s="1" t="s">
        <v>52</v>
      </c>
      <c r="W698" s="1">
        <v>31</v>
      </c>
      <c r="X698" s="1" t="e">
        <f>IF(OR(T698="",W698=""),"",((T698-AVERAGE($T$2:$T$1139))/_xlfn.STDEV.S($T$2:$T$1139))-#REF!*((AVERAGE($W$2:$W$1139)-W698)/_xlfn.STDEV.S($W$2:$W$1139)))</f>
        <v>#REF!</v>
      </c>
      <c r="Y698" s="1">
        <f t="shared" si="32"/>
        <v>0.818498551872722</v>
      </c>
    </row>
    <row r="699" hidden="1" spans="1:25">
      <c r="A699" s="1">
        <v>557</v>
      </c>
      <c r="B699" s="1" t="s">
        <v>96</v>
      </c>
      <c r="C699" s="1" t="str">
        <f>_xlfn.XLOOKUP(A699,All!$A:$A,All!$C:$C,"")</f>
        <v>Cu-Cr-Mg-Ni-Si</v>
      </c>
      <c r="D699" s="1">
        <v>2</v>
      </c>
      <c r="E699" s="1" t="s">
        <v>1344</v>
      </c>
      <c r="F699" s="1">
        <f t="shared" si="30"/>
        <v>92.35</v>
      </c>
      <c r="G699" s="1">
        <v>0</v>
      </c>
      <c r="H699" s="1">
        <v>0.1</v>
      </c>
      <c r="I699" s="1">
        <v>0.15</v>
      </c>
      <c r="J699" s="1">
        <v>6</v>
      </c>
      <c r="K699" s="1">
        <v>1.4</v>
      </c>
      <c r="L699" s="1">
        <v>0</v>
      </c>
      <c r="M699" s="1" t="s">
        <v>54</v>
      </c>
      <c r="N699" s="6">
        <f t="shared" si="31"/>
        <v>0</v>
      </c>
      <c r="O699" s="1">
        <v>969.85</v>
      </c>
      <c r="P699" s="1">
        <v>4</v>
      </c>
      <c r="Q699" s="1">
        <v>0</v>
      </c>
      <c r="R699" s="1">
        <v>449.85</v>
      </c>
      <c r="S699" s="1">
        <v>0.5</v>
      </c>
      <c r="T699" s="1">
        <v>292</v>
      </c>
      <c r="U699" s="1" t="s">
        <v>52</v>
      </c>
      <c r="V699" s="1" t="s">
        <v>52</v>
      </c>
      <c r="W699" s="1">
        <v>31</v>
      </c>
      <c r="X699" s="1" t="e">
        <f>IF(OR(T699="",W699=""),"",((T699-AVERAGE($T$2:$T$1139))/_xlfn.STDEV.S($T$2:$T$1139))-#REF!*((AVERAGE($W$2:$W$1139)-W699)/_xlfn.STDEV.S($W$2:$W$1139)))</f>
        <v>#REF!</v>
      </c>
      <c r="Y699" s="1">
        <f t="shared" si="32"/>
        <v>0.815198293424885</v>
      </c>
    </row>
    <row r="700" hidden="1" spans="1:25">
      <c r="A700" s="1">
        <v>535</v>
      </c>
      <c r="B700" s="1" t="s">
        <v>96</v>
      </c>
      <c r="C700" s="1" t="str">
        <f>_xlfn.XLOOKUP(A700,All!$A:$A,All!$C:$C,"")</f>
        <v>Cu-Cr-Mg-Ni-Si</v>
      </c>
      <c r="D700" s="1">
        <v>2</v>
      </c>
      <c r="E700" s="1" t="s">
        <v>1344</v>
      </c>
      <c r="F700" s="1">
        <f t="shared" si="30"/>
        <v>92.35</v>
      </c>
      <c r="G700" s="1">
        <v>0</v>
      </c>
      <c r="H700" s="1">
        <v>0.1</v>
      </c>
      <c r="I700" s="1">
        <v>0.15</v>
      </c>
      <c r="J700" s="1">
        <v>6</v>
      </c>
      <c r="K700" s="1">
        <v>1.4</v>
      </c>
      <c r="L700" s="1">
        <v>0</v>
      </c>
      <c r="M700" s="1" t="s">
        <v>54</v>
      </c>
      <c r="N700" s="6">
        <f t="shared" si="31"/>
        <v>0</v>
      </c>
      <c r="O700" s="1">
        <v>969.85</v>
      </c>
      <c r="P700" s="1">
        <v>4</v>
      </c>
      <c r="Q700" s="1">
        <v>0</v>
      </c>
      <c r="R700" s="1">
        <v>499.85</v>
      </c>
      <c r="S700" s="1">
        <v>0.167</v>
      </c>
      <c r="T700" s="1">
        <v>286</v>
      </c>
      <c r="U700" s="1" t="s">
        <v>52</v>
      </c>
      <c r="V700" s="1" t="s">
        <v>52</v>
      </c>
      <c r="W700" s="1">
        <v>30</v>
      </c>
      <c r="X700" s="1" t="e">
        <f>IF(OR(T700="",W700=""),"",((T700-AVERAGE($T$2:$T$1139))/_xlfn.STDEV.S($T$2:$T$1139))-#REF!*((AVERAGE($W$2:$W$1139)-W700)/_xlfn.STDEV.S($W$2:$W$1139)))</f>
        <v>#REF!</v>
      </c>
      <c r="Y700" s="1">
        <f t="shared" si="32"/>
        <v>0.833498423244719</v>
      </c>
    </row>
    <row r="701" hidden="1" spans="1:25">
      <c r="A701" s="1">
        <v>624</v>
      </c>
      <c r="B701" s="1" t="s">
        <v>96</v>
      </c>
      <c r="C701" s="1" t="str">
        <f>_xlfn.XLOOKUP(A701,All!$A:$A,All!$C:$C,"")</f>
        <v>Cu-Cr-Mg-Ni-Si</v>
      </c>
      <c r="D701" s="1">
        <v>2</v>
      </c>
      <c r="E701" s="1" t="s">
        <v>1344</v>
      </c>
      <c r="F701" s="1">
        <f t="shared" si="30"/>
        <v>92.35</v>
      </c>
      <c r="G701" s="1">
        <v>0</v>
      </c>
      <c r="H701" s="1">
        <v>0.1</v>
      </c>
      <c r="I701" s="1">
        <v>0.15</v>
      </c>
      <c r="J701" s="1">
        <v>6</v>
      </c>
      <c r="K701" s="1">
        <v>1.4</v>
      </c>
      <c r="L701" s="1">
        <v>0</v>
      </c>
      <c r="M701" s="1" t="s">
        <v>54</v>
      </c>
      <c r="N701" s="6">
        <f t="shared" si="31"/>
        <v>0</v>
      </c>
      <c r="O701" s="1">
        <v>969.85</v>
      </c>
      <c r="P701" s="1">
        <v>4</v>
      </c>
      <c r="Q701" s="1">
        <v>0</v>
      </c>
      <c r="R701" s="1">
        <v>399.85</v>
      </c>
      <c r="S701" s="1">
        <v>2</v>
      </c>
      <c r="T701" s="1">
        <v>287</v>
      </c>
      <c r="U701" s="1" t="s">
        <v>52</v>
      </c>
      <c r="V701" s="1" t="s">
        <v>52</v>
      </c>
      <c r="W701" s="1">
        <v>30</v>
      </c>
      <c r="X701" s="1" t="e">
        <f>IF(OR(T701="",W701=""),"",((T701-AVERAGE($T$2:$T$1139))/_xlfn.STDEV.S($T$2:$T$1139))-#REF!*((AVERAGE($W$2:$W$1139)-W701)/_xlfn.STDEV.S($W$2:$W$1139)))</f>
        <v>#REF!</v>
      </c>
      <c r="Y701" s="1">
        <f t="shared" si="32"/>
        <v>0.832374398082112</v>
      </c>
    </row>
    <row r="702" hidden="1" spans="1:25">
      <c r="A702" s="1">
        <v>551</v>
      </c>
      <c r="B702" s="1" t="s">
        <v>96</v>
      </c>
      <c r="C702" s="1" t="str">
        <f>_xlfn.XLOOKUP(A702,All!$A:$A,All!$C:$C,"")</f>
        <v>Cu-Cr-Mg-Ni-Si</v>
      </c>
      <c r="D702" s="1">
        <v>2</v>
      </c>
      <c r="E702" s="1" t="s">
        <v>1344</v>
      </c>
      <c r="F702" s="1">
        <f t="shared" si="30"/>
        <v>92.35</v>
      </c>
      <c r="G702" s="1">
        <v>0</v>
      </c>
      <c r="H702" s="1">
        <v>0.1</v>
      </c>
      <c r="I702" s="1">
        <v>0.15</v>
      </c>
      <c r="J702" s="1">
        <v>6</v>
      </c>
      <c r="K702" s="1">
        <v>1.4</v>
      </c>
      <c r="L702" s="1">
        <v>0</v>
      </c>
      <c r="M702" s="1" t="s">
        <v>54</v>
      </c>
      <c r="N702" s="6">
        <f t="shared" si="31"/>
        <v>0</v>
      </c>
      <c r="O702" s="1">
        <v>969.85</v>
      </c>
      <c r="P702" s="1">
        <v>4</v>
      </c>
      <c r="Q702" s="1">
        <v>0</v>
      </c>
      <c r="R702" s="1">
        <v>449.85</v>
      </c>
      <c r="S702" s="1">
        <v>0.333</v>
      </c>
      <c r="T702" s="1">
        <v>288</v>
      </c>
      <c r="U702" s="1" t="s">
        <v>52</v>
      </c>
      <c r="V702" s="1" t="s">
        <v>52</v>
      </c>
      <c r="W702" s="1">
        <v>30</v>
      </c>
      <c r="X702" s="1" t="e">
        <f>IF(OR(T702="",W702=""),"",((T702-AVERAGE($T$2:$T$1139))/_xlfn.STDEV.S($T$2:$T$1139))-#REF!*((AVERAGE($W$2:$W$1139)-W702)/_xlfn.STDEV.S($W$2:$W$1139)))</f>
        <v>#REF!</v>
      </c>
      <c r="Y702" s="1">
        <f t="shared" si="32"/>
        <v>0.831260172592189</v>
      </c>
    </row>
    <row r="703" spans="1:25">
      <c r="A703" s="1">
        <v>537</v>
      </c>
      <c r="B703" s="1" t="s">
        <v>96</v>
      </c>
      <c r="C703" s="1" t="str">
        <f>_xlfn.XLOOKUP(A703,All!$A:$A,All!$C:$C,"")</f>
        <v>Cu-Cr-Mg-Ni-Si</v>
      </c>
      <c r="D703" s="1">
        <v>2</v>
      </c>
      <c r="E703" s="1" t="s">
        <v>1344</v>
      </c>
      <c r="F703" s="1">
        <f t="shared" si="30"/>
        <v>92.35</v>
      </c>
      <c r="G703" s="1">
        <v>0</v>
      </c>
      <c r="H703" s="1">
        <v>0.1</v>
      </c>
      <c r="I703" s="1">
        <v>0.15</v>
      </c>
      <c r="J703" s="1">
        <v>6</v>
      </c>
      <c r="K703" s="1">
        <v>1.4</v>
      </c>
      <c r="L703" s="1">
        <v>0</v>
      </c>
      <c r="M703" s="1" t="s">
        <v>50</v>
      </c>
      <c r="N703" s="6">
        <f t="shared" si="31"/>
        <v>1</v>
      </c>
      <c r="O703" s="1">
        <v>969.85</v>
      </c>
      <c r="P703" s="1">
        <v>4</v>
      </c>
      <c r="Q703" s="1">
        <v>80</v>
      </c>
      <c r="R703" s="1">
        <v>449.85</v>
      </c>
      <c r="S703" s="1">
        <v>0.167</v>
      </c>
      <c r="T703" s="1">
        <v>331</v>
      </c>
      <c r="U703" s="1" t="s">
        <v>52</v>
      </c>
      <c r="V703" s="1" t="s">
        <v>52</v>
      </c>
      <c r="W703" s="1">
        <v>30</v>
      </c>
      <c r="X703" s="1" t="e">
        <f>IF(OR(T703="",W703=""),"",((T703-AVERAGE($T$2:$T$1139))/_xlfn.STDEV.S($T$2:$T$1139))-#REF!*((AVERAGE($W$2:$W$1139)-W703)/_xlfn.STDEV.S($W$2:$W$1139)))</f>
        <v>#REF!</v>
      </c>
      <c r="Y703" s="1">
        <f t="shared" si="32"/>
        <v>0.793151072002874</v>
      </c>
    </row>
    <row r="704" spans="1:25">
      <c r="A704" s="1">
        <v>592</v>
      </c>
      <c r="B704" s="1" t="s">
        <v>96</v>
      </c>
      <c r="C704" s="1" t="str">
        <f>_xlfn.XLOOKUP(A704,All!$A:$A,All!$C:$C,"")</f>
        <v>Cu-Cr-Mg-Ni-Si</v>
      </c>
      <c r="D704" s="1">
        <v>2</v>
      </c>
      <c r="E704" s="1" t="s">
        <v>1344</v>
      </c>
      <c r="F704" s="1">
        <f t="shared" si="30"/>
        <v>92.35</v>
      </c>
      <c r="G704" s="1">
        <v>0</v>
      </c>
      <c r="H704" s="1">
        <v>0.1</v>
      </c>
      <c r="I704" s="1">
        <v>0.15</v>
      </c>
      <c r="J704" s="1">
        <v>6</v>
      </c>
      <c r="K704" s="1">
        <v>1.4</v>
      </c>
      <c r="L704" s="1">
        <v>0</v>
      </c>
      <c r="M704" s="1" t="s">
        <v>50</v>
      </c>
      <c r="N704" s="6">
        <f t="shared" si="31"/>
        <v>1</v>
      </c>
      <c r="O704" s="1">
        <v>969.85</v>
      </c>
      <c r="P704" s="1">
        <v>4</v>
      </c>
      <c r="Q704" s="1">
        <v>50</v>
      </c>
      <c r="R704" s="1">
        <v>449.85</v>
      </c>
      <c r="S704" s="1">
        <v>1</v>
      </c>
      <c r="T704" s="1">
        <v>338</v>
      </c>
      <c r="U704" s="1" t="s">
        <v>1250</v>
      </c>
      <c r="V704" s="1" t="s">
        <v>1251</v>
      </c>
      <c r="W704" s="1">
        <v>29</v>
      </c>
      <c r="X704" s="1" t="e">
        <f>IF(OR(T704="",W704=""),"",((T704-AVERAGE($T$2:$T$1139))/_xlfn.STDEV.S($T$2:$T$1139))-#REF!*((AVERAGE($W$2:$W$1139)-W704)/_xlfn.STDEV.S($W$2:$W$1139)))</f>
        <v>#REF!</v>
      </c>
      <c r="Y704" s="1">
        <f t="shared" si="32"/>
        <v>0.801146460271435</v>
      </c>
    </row>
    <row r="705" spans="1:25">
      <c r="A705" s="1">
        <v>559</v>
      </c>
      <c r="B705" s="1" t="s">
        <v>96</v>
      </c>
      <c r="C705" s="1" t="str">
        <f>_xlfn.XLOOKUP(A705,All!$A:$A,All!$C:$C,"")</f>
        <v>Cu-Cr-Mg-Ni-Si</v>
      </c>
      <c r="D705" s="1">
        <v>2</v>
      </c>
      <c r="E705" s="1" t="s">
        <v>1344</v>
      </c>
      <c r="F705" s="1">
        <f t="shared" si="30"/>
        <v>92.35</v>
      </c>
      <c r="G705" s="1">
        <v>0</v>
      </c>
      <c r="H705" s="1">
        <v>0.1</v>
      </c>
      <c r="I705" s="1">
        <v>0.15</v>
      </c>
      <c r="J705" s="1">
        <v>6</v>
      </c>
      <c r="K705" s="1">
        <v>1.4</v>
      </c>
      <c r="L705" s="1">
        <v>0</v>
      </c>
      <c r="M705" s="1" t="s">
        <v>50</v>
      </c>
      <c r="N705" s="6">
        <f t="shared" si="31"/>
        <v>1</v>
      </c>
      <c r="O705" s="1">
        <v>969.85</v>
      </c>
      <c r="P705" s="1">
        <v>4</v>
      </c>
      <c r="Q705" s="1">
        <v>50</v>
      </c>
      <c r="R705" s="1">
        <v>449.85</v>
      </c>
      <c r="S705" s="1">
        <v>0.5</v>
      </c>
      <c r="T705" s="1">
        <v>342</v>
      </c>
      <c r="U705" s="1" t="s">
        <v>52</v>
      </c>
      <c r="V705" s="1" t="s">
        <v>52</v>
      </c>
      <c r="W705" s="1">
        <v>29</v>
      </c>
      <c r="X705" s="1" t="e">
        <f>IF(OR(T705="",W705=""),"",((T705-AVERAGE($T$2:$T$1139))/_xlfn.STDEV.S($T$2:$T$1139))-#REF!*((AVERAGE($W$2:$W$1139)-W705)/_xlfn.STDEV.S($W$2:$W$1139)))</f>
        <v>#REF!</v>
      </c>
      <c r="Y705" s="1">
        <f t="shared" si="32"/>
        <v>0.798982458338327</v>
      </c>
    </row>
    <row r="706" hidden="1" spans="1:25">
      <c r="A706" s="1">
        <v>609</v>
      </c>
      <c r="B706" s="1" t="s">
        <v>96</v>
      </c>
      <c r="C706" s="1" t="str">
        <f>_xlfn.XLOOKUP(A706,All!$A:$A,All!$C:$C,"")</f>
        <v>Cu-Cr-Mg-Ni-Si</v>
      </c>
      <c r="D706" s="1">
        <v>2</v>
      </c>
      <c r="E706" s="1" t="s">
        <v>1344</v>
      </c>
      <c r="F706" s="1">
        <f t="shared" ref="F706:F769" si="33">100-SUM(G706:L706)</f>
        <v>92.35</v>
      </c>
      <c r="G706" s="1">
        <v>0</v>
      </c>
      <c r="H706" s="1">
        <v>0.1</v>
      </c>
      <c r="I706" s="1">
        <v>0.15</v>
      </c>
      <c r="J706" s="1">
        <v>6</v>
      </c>
      <c r="K706" s="1">
        <v>1.4</v>
      </c>
      <c r="L706" s="1">
        <v>0</v>
      </c>
      <c r="M706" s="1" t="s">
        <v>54</v>
      </c>
      <c r="N706" s="6">
        <f t="shared" ref="N706:N769" si="34">IF(M706="Solution ==&gt; Quenching ==&gt; Deformation ==&gt; Aging ==&gt; Secondary TMP ==&gt; Secondary Aging",2,IF(M706="Solution ==&gt; Quenching ==&gt; Deformation ==&gt; Aging",1,IF(M706="Solution ==&gt; Quenching ==&gt; Aging",0,"")))</f>
        <v>0</v>
      </c>
      <c r="O706" s="1">
        <v>969.85</v>
      </c>
      <c r="P706" s="1">
        <v>4</v>
      </c>
      <c r="Q706" s="1">
        <v>0</v>
      </c>
      <c r="R706" s="1">
        <v>399.85</v>
      </c>
      <c r="S706" s="1">
        <v>1.25</v>
      </c>
      <c r="T706" s="1">
        <v>284</v>
      </c>
      <c r="U706" s="1" t="s">
        <v>52</v>
      </c>
      <c r="V706" s="1" t="s">
        <v>52</v>
      </c>
      <c r="W706" s="1">
        <v>28</v>
      </c>
      <c r="X706" s="1" t="e">
        <f>IF(OR(T706="",W706=""),"",((T706-AVERAGE($T$2:$T$1139))/_xlfn.STDEV.S($T$2:$T$1139))-#REF!*((AVERAGE($W$2:$W$1139)-W706)/_xlfn.STDEV.S($W$2:$W$1139)))</f>
        <v>#REF!</v>
      </c>
      <c r="Y706" s="1">
        <f t="shared" ref="Y706:Y769" si="35">SQRT((1-(T706-MIN($T$2:$T$1139))/(MAX($T$2:$T$1139)-MIN($T$2:$T$1139)))^2+(1-(W706-MIN($W$2:$W$1139))/(MAX($W$2:$W$1139)-MIN($W$2:$W$1139)))^2)</f>
        <v>0.859008756801763</v>
      </c>
    </row>
    <row r="707" hidden="1" spans="1:25">
      <c r="A707" s="1">
        <v>534</v>
      </c>
      <c r="B707" s="1" t="s">
        <v>96</v>
      </c>
      <c r="C707" s="1" t="str">
        <f>_xlfn.XLOOKUP(A707,All!$A:$A,All!$C:$C,"")</f>
        <v>Cu-Cr-Mg-Ni-Si</v>
      </c>
      <c r="D707" s="1">
        <v>2</v>
      </c>
      <c r="E707" s="1" t="s">
        <v>1344</v>
      </c>
      <c r="F707" s="1">
        <f t="shared" si="33"/>
        <v>92.35</v>
      </c>
      <c r="G707" s="1">
        <v>0</v>
      </c>
      <c r="H707" s="1">
        <v>0.1</v>
      </c>
      <c r="I707" s="1">
        <v>0.15</v>
      </c>
      <c r="J707" s="1">
        <v>6</v>
      </c>
      <c r="K707" s="1">
        <v>1.4</v>
      </c>
      <c r="L707" s="1">
        <v>0</v>
      </c>
      <c r="M707" s="1" t="s">
        <v>54</v>
      </c>
      <c r="N707" s="6">
        <f t="shared" si="34"/>
        <v>0</v>
      </c>
      <c r="O707" s="1">
        <v>969.85</v>
      </c>
      <c r="P707" s="1">
        <v>4</v>
      </c>
      <c r="Q707" s="1">
        <v>0</v>
      </c>
      <c r="R707" s="1">
        <v>449.85</v>
      </c>
      <c r="S707" s="1">
        <v>0.167</v>
      </c>
      <c r="T707" s="1">
        <v>270</v>
      </c>
      <c r="U707" s="1" t="s">
        <v>52</v>
      </c>
      <c r="V707" s="1" t="s">
        <v>52</v>
      </c>
      <c r="W707" s="1">
        <v>27</v>
      </c>
      <c r="X707" s="1" t="e">
        <f>IF(OR(T707="",W707=""),"",((T707-AVERAGE($T$2:$T$1139))/_xlfn.STDEV.S($T$2:$T$1139))-#REF!*((AVERAGE($W$2:$W$1139)-W707)/_xlfn.STDEV.S($W$2:$W$1139)))</f>
        <v>#REF!</v>
      </c>
      <c r="Y707" s="1">
        <f t="shared" si="35"/>
        <v>0.887000548342337</v>
      </c>
    </row>
    <row r="708" spans="1:25">
      <c r="A708" s="1">
        <v>553</v>
      </c>
      <c r="B708" s="1" t="s">
        <v>96</v>
      </c>
      <c r="C708" s="1" t="str">
        <f>_xlfn.XLOOKUP(A708,All!$A:$A,All!$C:$C,"")</f>
        <v>Cu-Cr-Mg-Ni-Si</v>
      </c>
      <c r="D708" s="1">
        <v>2</v>
      </c>
      <c r="E708" s="1" t="s">
        <v>1344</v>
      </c>
      <c r="F708" s="1">
        <f t="shared" si="33"/>
        <v>92.35</v>
      </c>
      <c r="G708" s="1">
        <v>0</v>
      </c>
      <c r="H708" s="1">
        <v>0.1</v>
      </c>
      <c r="I708" s="1">
        <v>0.15</v>
      </c>
      <c r="J708" s="1">
        <v>6</v>
      </c>
      <c r="K708" s="1">
        <v>1.4</v>
      </c>
      <c r="L708" s="1">
        <v>0</v>
      </c>
      <c r="M708" s="1" t="s">
        <v>50</v>
      </c>
      <c r="N708" s="6">
        <f t="shared" si="34"/>
        <v>1</v>
      </c>
      <c r="O708" s="1">
        <v>969.85</v>
      </c>
      <c r="P708" s="1">
        <v>4</v>
      </c>
      <c r="Q708" s="1">
        <v>50</v>
      </c>
      <c r="R708" s="1">
        <v>449.85</v>
      </c>
      <c r="S708" s="1">
        <v>0.333</v>
      </c>
      <c r="T708" s="1">
        <v>336</v>
      </c>
      <c r="U708" s="1" t="s">
        <v>52</v>
      </c>
      <c r="V708" s="1" t="s">
        <v>52</v>
      </c>
      <c r="W708" s="1">
        <v>27</v>
      </c>
      <c r="X708" s="1" t="e">
        <f>IF(OR(T708="",W708=""),"",((T708-AVERAGE($T$2:$T$1139))/_xlfn.STDEV.S($T$2:$T$1139))-#REF!*((AVERAGE($W$2:$W$1139)-W708)/_xlfn.STDEV.S($W$2:$W$1139)))</f>
        <v>#REF!</v>
      </c>
      <c r="Y708" s="1">
        <f t="shared" si="35"/>
        <v>0.826849384947378</v>
      </c>
    </row>
    <row r="709" hidden="1" spans="1:25">
      <c r="A709" s="1">
        <v>579</v>
      </c>
      <c r="B709" s="1" t="s">
        <v>96</v>
      </c>
      <c r="C709" s="1" t="str">
        <f>_xlfn.XLOOKUP(A709,All!$A:$A,All!$C:$C,"")</f>
        <v>Cu-Cr-Mg-Ni-Si</v>
      </c>
      <c r="D709" s="1">
        <v>2</v>
      </c>
      <c r="E709" s="1" t="s">
        <v>1344</v>
      </c>
      <c r="F709" s="1">
        <f t="shared" si="33"/>
        <v>92.35</v>
      </c>
      <c r="G709" s="1">
        <v>0</v>
      </c>
      <c r="H709" s="1">
        <v>0.1</v>
      </c>
      <c r="I709" s="1">
        <v>0.15</v>
      </c>
      <c r="J709" s="1">
        <v>6</v>
      </c>
      <c r="K709" s="1">
        <v>1.4</v>
      </c>
      <c r="L709" s="1">
        <v>0</v>
      </c>
      <c r="M709" s="1" t="s">
        <v>54</v>
      </c>
      <c r="N709" s="6">
        <f t="shared" si="34"/>
        <v>0</v>
      </c>
      <c r="O709" s="1">
        <v>969.85</v>
      </c>
      <c r="P709" s="1">
        <v>4</v>
      </c>
      <c r="Q709" s="1">
        <v>0</v>
      </c>
      <c r="R709" s="1">
        <v>399.85</v>
      </c>
      <c r="S709" s="1">
        <v>0.75</v>
      </c>
      <c r="T709" s="1">
        <v>280</v>
      </c>
      <c r="U709" s="1" t="s">
        <v>52</v>
      </c>
      <c r="V709" s="1" t="s">
        <v>52</v>
      </c>
      <c r="W709" s="1">
        <v>26</v>
      </c>
      <c r="X709" s="1" t="e">
        <f>IF(OR(T709="",W709=""),"",((T709-AVERAGE($T$2:$T$1139))/_xlfn.STDEV.S($T$2:$T$1139))-#REF!*((AVERAGE($W$2:$W$1139)-W709)/_xlfn.STDEV.S($W$2:$W$1139)))</f>
        <v>#REF!</v>
      </c>
      <c r="Y709" s="1">
        <f t="shared" si="35"/>
        <v>0.886763619447251</v>
      </c>
    </row>
    <row r="710" spans="1:25">
      <c r="A710" s="1">
        <v>536</v>
      </c>
      <c r="B710" s="1" t="s">
        <v>96</v>
      </c>
      <c r="C710" s="1" t="str">
        <f>_xlfn.XLOOKUP(A710,All!$A:$A,All!$C:$C,"")</f>
        <v>Cu-Cr-Mg-Ni-Si</v>
      </c>
      <c r="D710" s="1">
        <v>2</v>
      </c>
      <c r="E710" s="1" t="s">
        <v>1344</v>
      </c>
      <c r="F710" s="1">
        <f t="shared" si="33"/>
        <v>92.35</v>
      </c>
      <c r="G710" s="1">
        <v>0</v>
      </c>
      <c r="H710" s="1">
        <v>0.1</v>
      </c>
      <c r="I710" s="1">
        <v>0.15</v>
      </c>
      <c r="J710" s="1">
        <v>6</v>
      </c>
      <c r="K710" s="1">
        <v>1.4</v>
      </c>
      <c r="L710" s="1">
        <v>0</v>
      </c>
      <c r="M710" s="1" t="s">
        <v>50</v>
      </c>
      <c r="N710" s="6">
        <f t="shared" si="34"/>
        <v>1</v>
      </c>
      <c r="O710" s="1">
        <v>969.85</v>
      </c>
      <c r="P710" s="1">
        <v>4</v>
      </c>
      <c r="Q710" s="1">
        <v>50</v>
      </c>
      <c r="R710" s="1">
        <v>449.85</v>
      </c>
      <c r="S710" s="1">
        <v>0.167</v>
      </c>
      <c r="T710" s="1">
        <v>333</v>
      </c>
      <c r="U710" s="1" t="s">
        <v>52</v>
      </c>
      <c r="V710" s="1" t="s">
        <v>52</v>
      </c>
      <c r="W710" s="1">
        <v>26</v>
      </c>
      <c r="X710" s="1" t="e">
        <f>IF(OR(T710="",W710=""),"",((T710-AVERAGE($T$2:$T$1139))/_xlfn.STDEV.S($T$2:$T$1139))-#REF!*((AVERAGE($W$2:$W$1139)-W710)/_xlfn.STDEV.S($W$2:$W$1139)))</f>
        <v>#REF!</v>
      </c>
      <c r="Y710" s="1">
        <f t="shared" si="35"/>
        <v>0.840866326590497</v>
      </c>
    </row>
    <row r="711" hidden="1" spans="1:25">
      <c r="A711" s="1">
        <v>556</v>
      </c>
      <c r="B711" s="1" t="s">
        <v>96</v>
      </c>
      <c r="C711" s="1" t="str">
        <f>_xlfn.XLOOKUP(A711,All!$A:$A,All!$C:$C,"")</f>
        <v>Cu-Cr-Mg-Ni-Si</v>
      </c>
      <c r="D711" s="1">
        <v>2</v>
      </c>
      <c r="E711" s="1" t="s">
        <v>1344</v>
      </c>
      <c r="F711" s="1">
        <f t="shared" si="33"/>
        <v>92.35</v>
      </c>
      <c r="G711" s="1">
        <v>0</v>
      </c>
      <c r="H711" s="1">
        <v>0.1</v>
      </c>
      <c r="I711" s="1">
        <v>0.15</v>
      </c>
      <c r="J711" s="1">
        <v>6</v>
      </c>
      <c r="K711" s="1">
        <v>1.4</v>
      </c>
      <c r="L711" s="1">
        <v>0</v>
      </c>
      <c r="M711" s="1" t="s">
        <v>54</v>
      </c>
      <c r="N711" s="6">
        <f t="shared" si="34"/>
        <v>0</v>
      </c>
      <c r="O711" s="1">
        <v>969.85</v>
      </c>
      <c r="P711" s="1">
        <v>4</v>
      </c>
      <c r="Q711" s="1">
        <v>0</v>
      </c>
      <c r="R711" s="1">
        <v>399.85</v>
      </c>
      <c r="S711" s="1">
        <v>0.5</v>
      </c>
      <c r="T711" s="1">
        <v>278</v>
      </c>
      <c r="U711" s="1" t="s">
        <v>52</v>
      </c>
      <c r="V711" s="1" t="s">
        <v>52</v>
      </c>
      <c r="W711" s="1">
        <v>25</v>
      </c>
      <c r="X711" s="1" t="e">
        <f>IF(OR(T711="",W711=""),"",((T711-AVERAGE($T$2:$T$1139))/_xlfn.STDEV.S($T$2:$T$1139))-#REF!*((AVERAGE($W$2:$W$1139)-W711)/_xlfn.STDEV.S($W$2:$W$1139)))</f>
        <v>#REF!</v>
      </c>
      <c r="Y711" s="1">
        <f t="shared" si="35"/>
        <v>0.900643223800407</v>
      </c>
    </row>
    <row r="712" hidden="1" spans="1:25">
      <c r="A712" s="1">
        <v>550</v>
      </c>
      <c r="B712" s="1" t="s">
        <v>96</v>
      </c>
      <c r="C712" s="1" t="str">
        <f>_xlfn.XLOOKUP(A712,All!$A:$A,All!$C:$C,"")</f>
        <v>Cu-Cr-Mg-Ni-Si</v>
      </c>
      <c r="D712" s="1">
        <v>2</v>
      </c>
      <c r="E712" s="1" t="s">
        <v>1344</v>
      </c>
      <c r="F712" s="1">
        <f t="shared" si="33"/>
        <v>92.35</v>
      </c>
      <c r="G712" s="1">
        <v>0</v>
      </c>
      <c r="H712" s="1">
        <v>0.1</v>
      </c>
      <c r="I712" s="1">
        <v>0.15</v>
      </c>
      <c r="J712" s="1">
        <v>6</v>
      </c>
      <c r="K712" s="1">
        <v>1.4</v>
      </c>
      <c r="L712" s="1">
        <v>0</v>
      </c>
      <c r="M712" s="1" t="s">
        <v>54</v>
      </c>
      <c r="N712" s="6">
        <f t="shared" si="34"/>
        <v>0</v>
      </c>
      <c r="O712" s="1">
        <v>969.85</v>
      </c>
      <c r="P712" s="1">
        <v>4</v>
      </c>
      <c r="Q712" s="1">
        <v>0</v>
      </c>
      <c r="R712" s="1">
        <v>399.85</v>
      </c>
      <c r="S712" s="1">
        <v>0.333</v>
      </c>
      <c r="T712" s="1">
        <v>271</v>
      </c>
      <c r="U712" s="1" t="s">
        <v>52</v>
      </c>
      <c r="V712" s="1" t="s">
        <v>52</v>
      </c>
      <c r="W712" s="1">
        <v>24</v>
      </c>
      <c r="X712" s="1" t="e">
        <f>IF(OR(T712="",W712=""),"",((T712-AVERAGE($T$2:$T$1139))/_xlfn.STDEV.S($T$2:$T$1139))-#REF!*((AVERAGE($W$2:$W$1139)-W712)/_xlfn.STDEV.S($W$2:$W$1139)))</f>
        <v>#REF!</v>
      </c>
      <c r="Y712" s="1">
        <f t="shared" si="35"/>
        <v>0.92029350590003</v>
      </c>
    </row>
    <row r="713" hidden="1" spans="1:25">
      <c r="A713" s="1">
        <v>533</v>
      </c>
      <c r="B713" s="1" t="s">
        <v>96</v>
      </c>
      <c r="C713" s="1" t="str">
        <f>_xlfn.XLOOKUP(A713,All!$A:$A,All!$C:$C,"")</f>
        <v>Cu-Cr-Mg-Ni-Si</v>
      </c>
      <c r="D713" s="1">
        <v>2</v>
      </c>
      <c r="E713" s="1" t="s">
        <v>1344</v>
      </c>
      <c r="F713" s="1">
        <f t="shared" si="33"/>
        <v>92.35</v>
      </c>
      <c r="G713" s="1">
        <v>0</v>
      </c>
      <c r="H713" s="1">
        <v>0.1</v>
      </c>
      <c r="I713" s="1">
        <v>0.15</v>
      </c>
      <c r="J713" s="1">
        <v>6</v>
      </c>
      <c r="K713" s="1">
        <v>1.4</v>
      </c>
      <c r="L713" s="1">
        <v>0</v>
      </c>
      <c r="M713" s="1" t="s">
        <v>54</v>
      </c>
      <c r="N713" s="6">
        <f t="shared" si="34"/>
        <v>0</v>
      </c>
      <c r="O713" s="1">
        <v>969.85</v>
      </c>
      <c r="P713" s="1">
        <v>4</v>
      </c>
      <c r="Q713" s="1">
        <v>0</v>
      </c>
      <c r="R713" s="1">
        <v>399.85</v>
      </c>
      <c r="S713" s="1">
        <v>0.167</v>
      </c>
      <c r="T713" s="1">
        <v>269</v>
      </c>
      <c r="U713" s="1" t="s">
        <v>52</v>
      </c>
      <c r="V713" s="1" t="s">
        <v>52</v>
      </c>
      <c r="W713" s="1">
        <v>23</v>
      </c>
      <c r="X713" s="1" t="e">
        <f>IF(OR(T713="",W713=""),"",((T713-AVERAGE($T$2:$T$1139))/_xlfn.STDEV.S($T$2:$T$1139))-#REF!*((AVERAGE($W$2:$W$1139)-W713)/_xlfn.STDEV.S($W$2:$W$1139)))</f>
        <v>#REF!</v>
      </c>
      <c r="Y713" s="1">
        <f t="shared" si="35"/>
        <v>0.934190760734528</v>
      </c>
    </row>
    <row r="714" spans="1:25">
      <c r="A714" s="1">
        <v>522</v>
      </c>
      <c r="B714" s="1" t="s">
        <v>95</v>
      </c>
      <c r="C714" s="1" t="str">
        <f>_xlfn.XLOOKUP(A714,All!$A:$A,All!$C:$C,"")</f>
        <v>Cu-Cr-Ni-Si</v>
      </c>
      <c r="D714" s="1">
        <v>2</v>
      </c>
      <c r="E714" s="1" t="s">
        <v>1344</v>
      </c>
      <c r="F714" s="1">
        <f t="shared" si="33"/>
        <v>97.28</v>
      </c>
      <c r="G714" s="1">
        <v>0</v>
      </c>
      <c r="H714" s="1">
        <v>0.4</v>
      </c>
      <c r="I714" s="1">
        <v>0</v>
      </c>
      <c r="J714" s="1">
        <v>1.83</v>
      </c>
      <c r="K714" s="1">
        <v>0.49</v>
      </c>
      <c r="L714" s="1">
        <v>0</v>
      </c>
      <c r="M714" s="1" t="s">
        <v>50</v>
      </c>
      <c r="N714" s="6">
        <f t="shared" si="34"/>
        <v>1</v>
      </c>
      <c r="O714" s="1">
        <v>959.85</v>
      </c>
      <c r="P714" s="1">
        <v>1</v>
      </c>
      <c r="Q714" s="1">
        <v>60</v>
      </c>
      <c r="R714" s="1">
        <v>499.85</v>
      </c>
      <c r="S714" s="1">
        <v>3</v>
      </c>
      <c r="T714" s="1">
        <v>191</v>
      </c>
      <c r="U714" s="1" t="s">
        <v>52</v>
      </c>
      <c r="V714" s="1" t="s">
        <v>52</v>
      </c>
      <c r="W714" s="1">
        <v>50</v>
      </c>
      <c r="X714" s="1" t="e">
        <f>IF(OR(T714="",W714=""),"",((T714-AVERAGE($T$2:$T$1139))/_xlfn.STDEV.S($T$2:$T$1139))-#REF!*((AVERAGE($W$2:$W$1139)-W714)/_xlfn.STDEV.S($W$2:$W$1139)))</f>
        <v>#REF!</v>
      </c>
      <c r="Y714" s="1">
        <f t="shared" si="35"/>
        <v>0.795876748277848</v>
      </c>
    </row>
    <row r="715" spans="1:25">
      <c r="A715" s="1">
        <v>515</v>
      </c>
      <c r="B715" s="1" t="s">
        <v>95</v>
      </c>
      <c r="C715" s="1" t="str">
        <f>_xlfn.XLOOKUP(A715,All!$A:$A,All!$C:$C,"")</f>
        <v>Cu-Cr-Ni-Si</v>
      </c>
      <c r="D715" s="1">
        <v>2</v>
      </c>
      <c r="E715" s="1" t="s">
        <v>1344</v>
      </c>
      <c r="F715" s="1">
        <f t="shared" si="33"/>
        <v>97.28</v>
      </c>
      <c r="G715" s="1">
        <v>0</v>
      </c>
      <c r="H715" s="1">
        <v>0.4</v>
      </c>
      <c r="I715" s="1">
        <v>0</v>
      </c>
      <c r="J715" s="1">
        <v>1.83</v>
      </c>
      <c r="K715" s="1">
        <v>0.49</v>
      </c>
      <c r="L715" s="1">
        <v>0</v>
      </c>
      <c r="M715" s="1" t="s">
        <v>50</v>
      </c>
      <c r="N715" s="6">
        <f t="shared" si="34"/>
        <v>1</v>
      </c>
      <c r="O715" s="1">
        <v>959.85</v>
      </c>
      <c r="P715" s="1">
        <v>1</v>
      </c>
      <c r="Q715" s="1">
        <v>60</v>
      </c>
      <c r="R715" s="1">
        <v>499.85</v>
      </c>
      <c r="S715" s="1">
        <v>2.5</v>
      </c>
      <c r="T715" s="1">
        <v>206</v>
      </c>
      <c r="U715" s="1" t="s">
        <v>52</v>
      </c>
      <c r="V715" s="1" t="s">
        <v>52</v>
      </c>
      <c r="W715" s="1">
        <v>50</v>
      </c>
      <c r="X715" s="1" t="e">
        <f>IF(OR(T715="",W715=""),"",((T715-AVERAGE($T$2:$T$1139))/_xlfn.STDEV.S($T$2:$T$1139))-#REF!*((AVERAGE($W$2:$W$1139)-W715)/_xlfn.STDEV.S($W$2:$W$1139)))</f>
        <v>#REF!</v>
      </c>
      <c r="Y715" s="1">
        <f t="shared" si="35"/>
        <v>0.761899976261084</v>
      </c>
    </row>
    <row r="716" hidden="1" spans="1:25">
      <c r="A716" s="1">
        <v>531</v>
      </c>
      <c r="B716" s="1" t="s">
        <v>95</v>
      </c>
      <c r="C716" s="1" t="str">
        <f>_xlfn.XLOOKUP(A716,All!$A:$A,All!$C:$C,"")</f>
        <v>Cu-Cr-Ni-Si</v>
      </c>
      <c r="D716" s="1">
        <v>2</v>
      </c>
      <c r="E716" s="1" t="s">
        <v>1344</v>
      </c>
      <c r="F716" s="1">
        <f t="shared" si="33"/>
        <v>97.28</v>
      </c>
      <c r="G716" s="1">
        <v>0</v>
      </c>
      <c r="H716" s="1">
        <v>0.4</v>
      </c>
      <c r="I716" s="1">
        <v>0</v>
      </c>
      <c r="J716" s="1">
        <v>1.83</v>
      </c>
      <c r="K716" s="1">
        <v>0.49</v>
      </c>
      <c r="L716" s="1">
        <v>0</v>
      </c>
      <c r="M716" s="1" t="s">
        <v>55</v>
      </c>
      <c r="N716" s="6">
        <f t="shared" si="34"/>
        <v>2</v>
      </c>
      <c r="O716" s="1">
        <v>959.85</v>
      </c>
      <c r="P716" s="1">
        <v>1</v>
      </c>
      <c r="Q716" s="1">
        <v>50</v>
      </c>
      <c r="R716" s="1">
        <v>374.85</v>
      </c>
      <c r="S716" s="1">
        <v>8</v>
      </c>
      <c r="T716" s="1">
        <v>213</v>
      </c>
      <c r="U716" s="1" t="s">
        <v>52</v>
      </c>
      <c r="V716" s="1" t="s">
        <v>627</v>
      </c>
      <c r="W716" s="1">
        <v>50</v>
      </c>
      <c r="X716" s="1" t="e">
        <f>IF(OR(T716="",W716=""),"",((T716-AVERAGE($T$2:$T$1139))/_xlfn.STDEV.S($T$2:$T$1139))-#REF!*((AVERAGE($W$2:$W$1139)-W716)/_xlfn.STDEV.S($W$2:$W$1139)))</f>
        <v>#REF!</v>
      </c>
      <c r="Y716" s="1">
        <f t="shared" si="35"/>
        <v>0.746485628020581</v>
      </c>
    </row>
    <row r="717" spans="1:25">
      <c r="A717" s="1">
        <v>127</v>
      </c>
      <c r="B717" s="1" t="s">
        <v>58</v>
      </c>
      <c r="C717" s="1" t="str">
        <f>_xlfn.XLOOKUP(A717,All!$A:$A,All!$C:$C,"")</f>
        <v>Cu-Cr-Ni-Si</v>
      </c>
      <c r="D717" s="1">
        <v>2</v>
      </c>
      <c r="E717" s="1" t="s">
        <v>1344</v>
      </c>
      <c r="F717" s="1">
        <f t="shared" si="33"/>
        <v>95.6</v>
      </c>
      <c r="G717" s="1">
        <v>0</v>
      </c>
      <c r="H717" s="1">
        <v>0.8</v>
      </c>
      <c r="I717" s="1">
        <v>0</v>
      </c>
      <c r="J717" s="1">
        <v>2.8</v>
      </c>
      <c r="K717" s="1">
        <v>0.8</v>
      </c>
      <c r="L717" s="1">
        <v>0</v>
      </c>
      <c r="M717" s="1" t="s">
        <v>50</v>
      </c>
      <c r="N717" s="6">
        <f t="shared" si="34"/>
        <v>1</v>
      </c>
      <c r="O717" s="1">
        <v>899.85</v>
      </c>
      <c r="P717" s="1">
        <v>2</v>
      </c>
      <c r="Q717" s="1">
        <v>50</v>
      </c>
      <c r="R717" s="1">
        <v>499.85</v>
      </c>
      <c r="S717" s="1">
        <v>5</v>
      </c>
      <c r="T717" s="1">
        <v>212</v>
      </c>
      <c r="U717" s="1" t="s">
        <v>52</v>
      </c>
      <c r="V717" s="1" t="s">
        <v>52</v>
      </c>
      <c r="W717" s="1">
        <v>48</v>
      </c>
      <c r="X717" s="1" t="e">
        <f>IF(OR(T717="",W717=""),"",((T717-AVERAGE($T$2:$T$1139))/_xlfn.STDEV.S($T$2:$T$1139))-#REF!*((AVERAGE($W$2:$W$1139)-W717)/_xlfn.STDEV.S($W$2:$W$1139)))</f>
        <v>#REF!</v>
      </c>
      <c r="Y717" s="1">
        <f t="shared" si="35"/>
        <v>0.766407774105349</v>
      </c>
    </row>
    <row r="718" spans="1:25">
      <c r="A718" s="1">
        <v>510</v>
      </c>
      <c r="B718" s="1" t="s">
        <v>95</v>
      </c>
      <c r="C718" s="1" t="str">
        <f>_xlfn.XLOOKUP(A718,All!$A:$A,All!$C:$C,"")</f>
        <v>Cu-Cr-Ni-Si</v>
      </c>
      <c r="D718" s="1">
        <v>2</v>
      </c>
      <c r="E718" s="1" t="s">
        <v>1344</v>
      </c>
      <c r="F718" s="1">
        <f t="shared" si="33"/>
        <v>97.28</v>
      </c>
      <c r="G718" s="1">
        <v>0</v>
      </c>
      <c r="H718" s="1">
        <v>0.4</v>
      </c>
      <c r="I718" s="1">
        <v>0</v>
      </c>
      <c r="J718" s="1">
        <v>1.83</v>
      </c>
      <c r="K718" s="1">
        <v>0.49</v>
      </c>
      <c r="L718" s="1">
        <v>0</v>
      </c>
      <c r="M718" s="1" t="s">
        <v>50</v>
      </c>
      <c r="N718" s="6">
        <f t="shared" si="34"/>
        <v>1</v>
      </c>
      <c r="O718" s="1">
        <v>959.85</v>
      </c>
      <c r="P718" s="1">
        <v>1</v>
      </c>
      <c r="Q718" s="1">
        <v>60</v>
      </c>
      <c r="R718" s="1">
        <v>499.85</v>
      </c>
      <c r="S718" s="1">
        <v>2</v>
      </c>
      <c r="T718" s="1">
        <v>214</v>
      </c>
      <c r="U718" s="1" t="s">
        <v>52</v>
      </c>
      <c r="V718" s="1" t="s">
        <v>52</v>
      </c>
      <c r="W718" s="1">
        <v>48</v>
      </c>
      <c r="X718" s="1" t="e">
        <f>IF(OR(T718="",W718=""),"",((T718-AVERAGE($T$2:$T$1139))/_xlfn.STDEV.S($T$2:$T$1139))-#REF!*((AVERAGE($W$2:$W$1139)-W718)/_xlfn.STDEV.S($W$2:$W$1139)))</f>
        <v>#REF!</v>
      </c>
      <c r="Y718" s="1">
        <f t="shared" si="35"/>
        <v>0.762147970146058</v>
      </c>
    </row>
    <row r="719" spans="1:25">
      <c r="A719" s="1">
        <v>503</v>
      </c>
      <c r="B719" s="1" t="s">
        <v>95</v>
      </c>
      <c r="C719" s="1" t="str">
        <f>_xlfn.XLOOKUP(A719,All!$A:$A,All!$C:$C,"")</f>
        <v>Cu-Cr-Ni-Si</v>
      </c>
      <c r="D719" s="1">
        <v>2</v>
      </c>
      <c r="E719" s="1" t="s">
        <v>1344</v>
      </c>
      <c r="F719" s="1">
        <f t="shared" si="33"/>
        <v>97.28</v>
      </c>
      <c r="G719" s="1">
        <v>0</v>
      </c>
      <c r="H719" s="1">
        <v>0.4</v>
      </c>
      <c r="I719" s="1">
        <v>0</v>
      </c>
      <c r="J719" s="1">
        <v>1.83</v>
      </c>
      <c r="K719" s="1">
        <v>0.49</v>
      </c>
      <c r="L719" s="1">
        <v>0</v>
      </c>
      <c r="M719" s="1" t="s">
        <v>50</v>
      </c>
      <c r="N719" s="6">
        <f t="shared" si="34"/>
        <v>1</v>
      </c>
      <c r="O719" s="1">
        <v>959.85</v>
      </c>
      <c r="P719" s="1">
        <v>1</v>
      </c>
      <c r="Q719" s="1">
        <v>60</v>
      </c>
      <c r="R719" s="1">
        <v>499.85</v>
      </c>
      <c r="S719" s="1">
        <v>1.5</v>
      </c>
      <c r="T719" s="1">
        <v>213</v>
      </c>
      <c r="U719" s="1" t="s">
        <v>52</v>
      </c>
      <c r="V719" s="1" t="s">
        <v>52</v>
      </c>
      <c r="W719" s="1">
        <v>47</v>
      </c>
      <c r="X719" s="1" t="e">
        <f>IF(OR(T719="",W719=""),"",((T719-AVERAGE($T$2:$T$1139))/_xlfn.STDEV.S($T$2:$T$1139))-#REF!*((AVERAGE($W$2:$W$1139)-W719)/_xlfn.STDEV.S($W$2:$W$1139)))</f>
        <v>#REF!</v>
      </c>
      <c r="Y719" s="1">
        <f t="shared" si="35"/>
        <v>0.773318849402548</v>
      </c>
    </row>
    <row r="720" spans="1:25">
      <c r="A720" s="1">
        <v>527</v>
      </c>
      <c r="B720" s="1" t="s">
        <v>95</v>
      </c>
      <c r="C720" s="1" t="str">
        <f>_xlfn.XLOOKUP(A720,All!$A:$A,All!$C:$C,"")</f>
        <v>Cu-Cr-Ni-Si</v>
      </c>
      <c r="D720" s="1">
        <v>2</v>
      </c>
      <c r="E720" s="1" t="s">
        <v>1344</v>
      </c>
      <c r="F720" s="1">
        <f t="shared" si="33"/>
        <v>97.28</v>
      </c>
      <c r="G720" s="1">
        <v>0</v>
      </c>
      <c r="H720" s="1">
        <v>0.4</v>
      </c>
      <c r="I720" s="1">
        <v>0</v>
      </c>
      <c r="J720" s="1">
        <v>1.83</v>
      </c>
      <c r="K720" s="1">
        <v>0.49</v>
      </c>
      <c r="L720" s="1">
        <v>0</v>
      </c>
      <c r="M720" s="1" t="s">
        <v>50</v>
      </c>
      <c r="N720" s="6">
        <f t="shared" si="34"/>
        <v>1</v>
      </c>
      <c r="O720" s="1">
        <v>959.85</v>
      </c>
      <c r="P720" s="1">
        <v>1</v>
      </c>
      <c r="Q720" s="1">
        <v>60</v>
      </c>
      <c r="R720" s="1">
        <v>449.85</v>
      </c>
      <c r="S720" s="1">
        <v>4</v>
      </c>
      <c r="T720" s="1">
        <v>229</v>
      </c>
      <c r="U720" s="1" t="s">
        <v>52</v>
      </c>
      <c r="V720" s="1" t="s">
        <v>52</v>
      </c>
      <c r="W720" s="1">
        <v>47</v>
      </c>
      <c r="X720" s="1" t="e">
        <f>IF(OR(T720="",W720=""),"",((T720-AVERAGE($T$2:$T$1139))/_xlfn.STDEV.S($T$2:$T$1139))-#REF!*((AVERAGE($W$2:$W$1139)-W720)/_xlfn.STDEV.S($W$2:$W$1139)))</f>
        <v>#REF!</v>
      </c>
      <c r="Y720" s="1">
        <f t="shared" si="35"/>
        <v>0.740499887010204</v>
      </c>
    </row>
    <row r="721" spans="1:25">
      <c r="A721" s="1">
        <v>95</v>
      </c>
      <c r="B721" s="1" t="s">
        <v>58</v>
      </c>
      <c r="C721" s="1" t="str">
        <f>_xlfn.XLOOKUP(A721,All!$A:$A,All!$C:$C,"")</f>
        <v>Cu-Cr-Ni-Si</v>
      </c>
      <c r="D721" s="1">
        <v>2</v>
      </c>
      <c r="E721" s="1" t="s">
        <v>1344</v>
      </c>
      <c r="F721" s="1">
        <f t="shared" si="33"/>
        <v>95.6</v>
      </c>
      <c r="G721" s="1">
        <v>0</v>
      </c>
      <c r="H721" s="1">
        <v>0.8</v>
      </c>
      <c r="I721" s="1">
        <v>0</v>
      </c>
      <c r="J721" s="1">
        <v>2.8</v>
      </c>
      <c r="K721" s="1">
        <v>0.8</v>
      </c>
      <c r="L721" s="1">
        <v>0</v>
      </c>
      <c r="M721" s="1" t="s">
        <v>50</v>
      </c>
      <c r="N721" s="6">
        <f t="shared" si="34"/>
        <v>1</v>
      </c>
      <c r="O721" s="1">
        <v>899.85</v>
      </c>
      <c r="P721" s="1">
        <v>2</v>
      </c>
      <c r="Q721" s="1">
        <v>50</v>
      </c>
      <c r="R721" s="1">
        <v>499.85</v>
      </c>
      <c r="S721" s="1">
        <v>3.5</v>
      </c>
      <c r="T721" s="1">
        <v>235</v>
      </c>
      <c r="U721" s="1" t="s">
        <v>52</v>
      </c>
      <c r="V721" s="1" t="s">
        <v>52</v>
      </c>
      <c r="W721" s="1">
        <v>47</v>
      </c>
      <c r="X721" s="1" t="e">
        <f>IF(OR(T721="",W721=""),"",((T721-AVERAGE($T$2:$T$1139))/_xlfn.STDEV.S($T$2:$T$1139))-#REF!*((AVERAGE($W$2:$W$1139)-W721)/_xlfn.STDEV.S($W$2:$W$1139)))</f>
        <v>#REF!</v>
      </c>
      <c r="Y721" s="1">
        <f t="shared" si="35"/>
        <v>0.728664117820701</v>
      </c>
    </row>
    <row r="722" spans="1:25">
      <c r="A722" s="1">
        <v>493</v>
      </c>
      <c r="B722" s="1" t="s">
        <v>95</v>
      </c>
      <c r="C722" s="1" t="str">
        <f>_xlfn.XLOOKUP(A722,All!$A:$A,All!$C:$C,"")</f>
        <v>Cu-Cr-Ni-Si</v>
      </c>
      <c r="D722" s="1">
        <v>2</v>
      </c>
      <c r="E722" s="1" t="s">
        <v>1344</v>
      </c>
      <c r="F722" s="1">
        <f t="shared" si="33"/>
        <v>97.28</v>
      </c>
      <c r="G722" s="1">
        <v>0</v>
      </c>
      <c r="H722" s="1">
        <v>0.4</v>
      </c>
      <c r="I722" s="1">
        <v>0</v>
      </c>
      <c r="J722" s="1">
        <v>1.83</v>
      </c>
      <c r="K722" s="1">
        <v>0.49</v>
      </c>
      <c r="L722" s="1">
        <v>0</v>
      </c>
      <c r="M722" s="1" t="s">
        <v>50</v>
      </c>
      <c r="N722" s="6">
        <f t="shared" si="34"/>
        <v>1</v>
      </c>
      <c r="O722" s="1">
        <v>959.85</v>
      </c>
      <c r="P722" s="1">
        <v>1</v>
      </c>
      <c r="Q722" s="1">
        <v>60</v>
      </c>
      <c r="R722" s="1">
        <v>549.85</v>
      </c>
      <c r="S722" s="1">
        <v>1</v>
      </c>
      <c r="T722" s="1">
        <v>181</v>
      </c>
      <c r="U722" s="1" t="s">
        <v>52</v>
      </c>
      <c r="V722" s="1" t="s">
        <v>52</v>
      </c>
      <c r="W722" s="1">
        <v>46</v>
      </c>
      <c r="X722" s="1" t="e">
        <f>IF(OR(T722="",W722=""),"",((T722-AVERAGE($T$2:$T$1139))/_xlfn.STDEV.S($T$2:$T$1139))-#REF!*((AVERAGE($W$2:$W$1139)-W722)/_xlfn.STDEV.S($W$2:$W$1139)))</f>
        <v>#REF!</v>
      </c>
      <c r="Y722" s="1">
        <f t="shared" si="35"/>
        <v>0.852090163697418</v>
      </c>
    </row>
    <row r="723" spans="1:25">
      <c r="A723" s="1">
        <v>521</v>
      </c>
      <c r="B723" s="1" t="s">
        <v>95</v>
      </c>
      <c r="C723" s="1" t="str">
        <f>_xlfn.XLOOKUP(A723,All!$A:$A,All!$C:$C,"")</f>
        <v>Cu-Cr-Ni-Si</v>
      </c>
      <c r="D723" s="1">
        <v>2</v>
      </c>
      <c r="E723" s="1" t="s">
        <v>1344</v>
      </c>
      <c r="F723" s="1">
        <f t="shared" si="33"/>
        <v>97.28</v>
      </c>
      <c r="G723" s="1">
        <v>0</v>
      </c>
      <c r="H723" s="1">
        <v>0.4</v>
      </c>
      <c r="I723" s="1">
        <v>0</v>
      </c>
      <c r="J723" s="1">
        <v>1.83</v>
      </c>
      <c r="K723" s="1">
        <v>0.49</v>
      </c>
      <c r="L723" s="1">
        <v>0</v>
      </c>
      <c r="M723" s="1" t="s">
        <v>50</v>
      </c>
      <c r="N723" s="6">
        <f t="shared" si="34"/>
        <v>1</v>
      </c>
      <c r="O723" s="1">
        <v>959.85</v>
      </c>
      <c r="P723" s="1">
        <v>1</v>
      </c>
      <c r="Q723" s="1">
        <v>60</v>
      </c>
      <c r="R723" s="1">
        <v>449.85</v>
      </c>
      <c r="S723" s="1">
        <v>3</v>
      </c>
      <c r="T723" s="1">
        <v>230</v>
      </c>
      <c r="U723" s="1" t="s">
        <v>52</v>
      </c>
      <c r="V723" s="1" t="s">
        <v>52</v>
      </c>
      <c r="W723" s="1">
        <v>45</v>
      </c>
      <c r="X723" s="1" t="e">
        <f>IF(OR(T723="",W723=""),"",((T723-AVERAGE($T$2:$T$1139))/_xlfn.STDEV.S($T$2:$T$1139))-#REF!*((AVERAGE($W$2:$W$1139)-W723)/_xlfn.STDEV.S($W$2:$W$1139)))</f>
        <v>#REF!</v>
      </c>
      <c r="Y723" s="1">
        <f t="shared" si="35"/>
        <v>0.75772351224412</v>
      </c>
    </row>
    <row r="724" spans="1:25">
      <c r="A724" s="1">
        <v>492</v>
      </c>
      <c r="B724" s="1" t="s">
        <v>95</v>
      </c>
      <c r="C724" s="1" t="str">
        <f>_xlfn.XLOOKUP(A724,All!$A:$A,All!$C:$C,"")</f>
        <v>Cu-Cr-Ni-Si</v>
      </c>
      <c r="D724" s="1">
        <v>2</v>
      </c>
      <c r="E724" s="1" t="s">
        <v>1344</v>
      </c>
      <c r="F724" s="1">
        <f t="shared" si="33"/>
        <v>97.28</v>
      </c>
      <c r="G724" s="1">
        <v>0</v>
      </c>
      <c r="H724" s="1">
        <v>0.4</v>
      </c>
      <c r="I724" s="1">
        <v>0</v>
      </c>
      <c r="J724" s="1">
        <v>1.83</v>
      </c>
      <c r="K724" s="1">
        <v>0.49</v>
      </c>
      <c r="L724" s="1">
        <v>0</v>
      </c>
      <c r="M724" s="1" t="s">
        <v>50</v>
      </c>
      <c r="N724" s="6">
        <f t="shared" si="34"/>
        <v>1</v>
      </c>
      <c r="O724" s="1">
        <v>959.85</v>
      </c>
      <c r="P724" s="1">
        <v>1</v>
      </c>
      <c r="Q724" s="1">
        <v>60</v>
      </c>
      <c r="R724" s="1">
        <v>499.85</v>
      </c>
      <c r="S724" s="1">
        <v>1</v>
      </c>
      <c r="T724" s="1">
        <v>219</v>
      </c>
      <c r="U724" s="1" t="s">
        <v>52</v>
      </c>
      <c r="V724" s="1" t="s">
        <v>52</v>
      </c>
      <c r="W724" s="1">
        <v>44</v>
      </c>
      <c r="X724" s="1" t="e">
        <f>IF(OR(T724="",W724=""),"",((T724-AVERAGE($T$2:$T$1139))/_xlfn.STDEV.S($T$2:$T$1139))-#REF!*((AVERAGE($W$2:$W$1139)-W724)/_xlfn.STDEV.S($W$2:$W$1139)))</f>
        <v>#REF!</v>
      </c>
      <c r="Y724" s="1">
        <f t="shared" si="35"/>
        <v>0.788936302907142</v>
      </c>
    </row>
    <row r="725" spans="1:25">
      <c r="A725" s="1">
        <v>509</v>
      </c>
      <c r="B725" s="1" t="s">
        <v>95</v>
      </c>
      <c r="C725" s="1" t="str">
        <f>_xlfn.XLOOKUP(A725,All!$A:$A,All!$C:$C,"")</f>
        <v>Cu-Cr-Ni-Si</v>
      </c>
      <c r="D725" s="1">
        <v>2</v>
      </c>
      <c r="E725" s="1" t="s">
        <v>1344</v>
      </c>
      <c r="F725" s="1">
        <f t="shared" si="33"/>
        <v>97.28</v>
      </c>
      <c r="G725" s="1">
        <v>0</v>
      </c>
      <c r="H725" s="1">
        <v>0.4</v>
      </c>
      <c r="I725" s="1">
        <v>0</v>
      </c>
      <c r="J725" s="1">
        <v>1.83</v>
      </c>
      <c r="K725" s="1">
        <v>0.49</v>
      </c>
      <c r="L725" s="1">
        <v>0</v>
      </c>
      <c r="M725" s="1" t="s">
        <v>50</v>
      </c>
      <c r="N725" s="6">
        <f t="shared" si="34"/>
        <v>1</v>
      </c>
      <c r="O725" s="1">
        <v>959.85</v>
      </c>
      <c r="P725" s="1">
        <v>1</v>
      </c>
      <c r="Q725" s="1">
        <v>60</v>
      </c>
      <c r="R725" s="1">
        <v>449.85</v>
      </c>
      <c r="S725" s="1">
        <v>2</v>
      </c>
      <c r="T725" s="1">
        <v>232</v>
      </c>
      <c r="U725" s="1" t="s">
        <v>52</v>
      </c>
      <c r="V725" s="1" t="s">
        <v>52</v>
      </c>
      <c r="W725" s="1">
        <v>43</v>
      </c>
      <c r="X725" s="1" t="e">
        <f>IF(OR(T725="",W725=""),"",((T725-AVERAGE($T$2:$T$1139))/_xlfn.STDEV.S($T$2:$T$1139))-#REF!*((AVERAGE($W$2:$W$1139)-W725)/_xlfn.STDEV.S($W$2:$W$1139)))</f>
        <v>#REF!</v>
      </c>
      <c r="Y725" s="1">
        <f t="shared" si="35"/>
        <v>0.773505691298633</v>
      </c>
    </row>
    <row r="726" spans="1:25">
      <c r="A726" s="1">
        <v>87</v>
      </c>
      <c r="B726" s="1" t="s">
        <v>58</v>
      </c>
      <c r="C726" s="1" t="str">
        <f>_xlfn.XLOOKUP(A726,All!$A:$A,All!$C:$C,"")</f>
        <v>Cu-Cr-Ni-Si</v>
      </c>
      <c r="D726" s="1">
        <v>2</v>
      </c>
      <c r="E726" s="1" t="s">
        <v>1344</v>
      </c>
      <c r="F726" s="1">
        <f t="shared" si="33"/>
        <v>95.6</v>
      </c>
      <c r="G726" s="1">
        <v>0</v>
      </c>
      <c r="H726" s="1">
        <v>0.8</v>
      </c>
      <c r="I726" s="1">
        <v>0</v>
      </c>
      <c r="J726" s="1">
        <v>2.8</v>
      </c>
      <c r="K726" s="1">
        <v>0.8</v>
      </c>
      <c r="L726" s="1">
        <v>0</v>
      </c>
      <c r="M726" s="1" t="s">
        <v>50</v>
      </c>
      <c r="N726" s="6">
        <f t="shared" si="34"/>
        <v>1</v>
      </c>
      <c r="O726" s="1">
        <v>899.85</v>
      </c>
      <c r="P726" s="1">
        <v>2</v>
      </c>
      <c r="Q726" s="1">
        <v>50</v>
      </c>
      <c r="R726" s="1">
        <v>499.85</v>
      </c>
      <c r="S726" s="1">
        <v>2</v>
      </c>
      <c r="T726" s="1">
        <v>252</v>
      </c>
      <c r="U726" s="1" t="s">
        <v>52</v>
      </c>
      <c r="V726" s="1" t="s">
        <v>52</v>
      </c>
      <c r="W726" s="1">
        <v>43</v>
      </c>
      <c r="X726" s="1" t="e">
        <f>IF(OR(T726="",W726=""),"",((T726-AVERAGE($T$2:$T$1139))/_xlfn.STDEV.S($T$2:$T$1139))-#REF!*((AVERAGE($W$2:$W$1139)-W726)/_xlfn.STDEV.S($W$2:$W$1139)))</f>
        <v>#REF!</v>
      </c>
      <c r="Y726" s="1">
        <f t="shared" si="35"/>
        <v>0.737639852812842</v>
      </c>
    </row>
    <row r="727" spans="1:25">
      <c r="A727" s="1">
        <v>491</v>
      </c>
      <c r="B727" s="1" t="s">
        <v>95</v>
      </c>
      <c r="C727" s="1" t="str">
        <f>_xlfn.XLOOKUP(A727,All!$A:$A,All!$C:$C,"")</f>
        <v>Cu-Cr-Ni-Si</v>
      </c>
      <c r="D727" s="1">
        <v>2</v>
      </c>
      <c r="E727" s="1" t="s">
        <v>1344</v>
      </c>
      <c r="F727" s="1">
        <f t="shared" si="33"/>
        <v>97.28</v>
      </c>
      <c r="G727" s="1">
        <v>0</v>
      </c>
      <c r="H727" s="1">
        <v>0.4</v>
      </c>
      <c r="I727" s="1">
        <v>0</v>
      </c>
      <c r="J727" s="1">
        <v>1.83</v>
      </c>
      <c r="K727" s="1">
        <v>0.49</v>
      </c>
      <c r="L727" s="1">
        <v>0</v>
      </c>
      <c r="M727" s="1" t="s">
        <v>50</v>
      </c>
      <c r="N727" s="6">
        <f t="shared" si="34"/>
        <v>1</v>
      </c>
      <c r="O727" s="1">
        <v>959.85</v>
      </c>
      <c r="P727" s="1">
        <v>1</v>
      </c>
      <c r="Q727" s="1">
        <v>60</v>
      </c>
      <c r="R727" s="1">
        <v>474.85</v>
      </c>
      <c r="S727" s="1">
        <v>1</v>
      </c>
      <c r="T727" s="1">
        <v>224</v>
      </c>
      <c r="U727" s="1" t="s">
        <v>52</v>
      </c>
      <c r="V727" s="1" t="s">
        <v>52</v>
      </c>
      <c r="W727" s="1">
        <v>42</v>
      </c>
      <c r="X727" s="1" t="e">
        <f>IF(OR(T727="",W727=""),"",((T727-AVERAGE($T$2:$T$1139))/_xlfn.STDEV.S($T$2:$T$1139))-#REF!*((AVERAGE($W$2:$W$1139)-W727)/_xlfn.STDEV.S($W$2:$W$1139)))</f>
        <v>#REF!</v>
      </c>
      <c r="Y727" s="1">
        <f t="shared" si="35"/>
        <v>0.798477879968868</v>
      </c>
    </row>
    <row r="728" spans="1:25">
      <c r="A728" s="1">
        <v>470</v>
      </c>
      <c r="B728" s="1" t="s">
        <v>95</v>
      </c>
      <c r="C728" s="1" t="str">
        <f>_xlfn.XLOOKUP(A728,All!$A:$A,All!$C:$C,"")</f>
        <v>Cu-Cr-Ni-Si</v>
      </c>
      <c r="D728" s="1">
        <v>2</v>
      </c>
      <c r="E728" s="1" t="s">
        <v>1344</v>
      </c>
      <c r="F728" s="1">
        <f t="shared" si="33"/>
        <v>97.28</v>
      </c>
      <c r="G728" s="1">
        <v>0</v>
      </c>
      <c r="H728" s="1">
        <v>0.4</v>
      </c>
      <c r="I728" s="1">
        <v>0</v>
      </c>
      <c r="J728" s="1">
        <v>1.83</v>
      </c>
      <c r="K728" s="1">
        <v>0.49</v>
      </c>
      <c r="L728" s="1">
        <v>0</v>
      </c>
      <c r="M728" s="1" t="s">
        <v>50</v>
      </c>
      <c r="N728" s="6">
        <f t="shared" si="34"/>
        <v>1</v>
      </c>
      <c r="O728" s="1">
        <v>959.85</v>
      </c>
      <c r="P728" s="1">
        <v>1</v>
      </c>
      <c r="Q728" s="1">
        <v>60</v>
      </c>
      <c r="R728" s="1">
        <v>499.85</v>
      </c>
      <c r="S728" s="1">
        <v>0.5</v>
      </c>
      <c r="T728" s="1">
        <v>232</v>
      </c>
      <c r="U728" s="1" t="s">
        <v>52</v>
      </c>
      <c r="V728" s="1" t="s">
        <v>52</v>
      </c>
      <c r="W728" s="1">
        <v>42</v>
      </c>
      <c r="X728" s="1" t="e">
        <f>IF(OR(T728="",W728=""),"",((T728-AVERAGE($T$2:$T$1139))/_xlfn.STDEV.S($T$2:$T$1139))-#REF!*((AVERAGE($W$2:$W$1139)-W728)/_xlfn.STDEV.S($W$2:$W$1139)))</f>
        <v>#REF!</v>
      </c>
      <c r="Y728" s="1">
        <f t="shared" si="35"/>
        <v>0.783441002546699</v>
      </c>
    </row>
    <row r="729" spans="1:25">
      <c r="A729" s="1">
        <v>487</v>
      </c>
      <c r="B729" s="1" t="s">
        <v>95</v>
      </c>
      <c r="C729" s="1" t="str">
        <f>_xlfn.XLOOKUP(A729,All!$A:$A,All!$C:$C,"")</f>
        <v>Cu-Cr-Ni-Si</v>
      </c>
      <c r="D729" s="1">
        <v>2</v>
      </c>
      <c r="E729" s="1" t="s">
        <v>1344</v>
      </c>
      <c r="F729" s="1">
        <f t="shared" si="33"/>
        <v>97.28</v>
      </c>
      <c r="G729" s="1">
        <v>0</v>
      </c>
      <c r="H729" s="1">
        <v>0.4</v>
      </c>
      <c r="I729" s="1">
        <v>0</v>
      </c>
      <c r="J729" s="1">
        <v>1.83</v>
      </c>
      <c r="K729" s="1">
        <v>0.49</v>
      </c>
      <c r="L729" s="1">
        <v>0</v>
      </c>
      <c r="M729" s="1" t="s">
        <v>50</v>
      </c>
      <c r="N729" s="6">
        <f t="shared" si="34"/>
        <v>1</v>
      </c>
      <c r="O729" s="1">
        <v>959.85</v>
      </c>
      <c r="P729" s="1">
        <v>1</v>
      </c>
      <c r="Q729" s="1">
        <v>60</v>
      </c>
      <c r="R729" s="1">
        <v>449.85</v>
      </c>
      <c r="S729" s="1">
        <v>1</v>
      </c>
      <c r="T729" s="1">
        <v>224</v>
      </c>
      <c r="U729" s="1" t="s">
        <v>52</v>
      </c>
      <c r="V729" s="1" t="s">
        <v>52</v>
      </c>
      <c r="W729" s="1">
        <v>39</v>
      </c>
      <c r="X729" s="1" t="e">
        <f>IF(OR(T729="",W729=""),"",((T729-AVERAGE($T$2:$T$1139))/_xlfn.STDEV.S($T$2:$T$1139))-#REF!*((AVERAGE($W$2:$W$1139)-W729)/_xlfn.STDEV.S($W$2:$W$1139)))</f>
        <v>#REF!</v>
      </c>
      <c r="Y729" s="1">
        <f t="shared" si="35"/>
        <v>0.828159510480667</v>
      </c>
    </row>
    <row r="730" hidden="1" spans="1:25">
      <c r="A730" s="1">
        <v>450</v>
      </c>
      <c r="B730" s="1" t="s">
        <v>78</v>
      </c>
      <c r="C730" s="1" t="str">
        <f>_xlfn.XLOOKUP(A730,All!$A:$A,All!$C:$C,"")</f>
        <v>Cu-Cr-Ni-Si</v>
      </c>
      <c r="D730" s="1">
        <v>2</v>
      </c>
      <c r="E730" s="1" t="s">
        <v>1344</v>
      </c>
      <c r="F730" s="1">
        <f t="shared" si="33"/>
        <v>95.19</v>
      </c>
      <c r="G730" s="1">
        <v>0</v>
      </c>
      <c r="H730" s="1">
        <v>0.35</v>
      </c>
      <c r="I730" s="1">
        <v>0</v>
      </c>
      <c r="J730" s="1">
        <v>3.52</v>
      </c>
      <c r="K730" s="1">
        <v>0.94</v>
      </c>
      <c r="L730" s="1">
        <v>0</v>
      </c>
      <c r="M730" s="1" t="s">
        <v>54</v>
      </c>
      <c r="N730" s="6">
        <f t="shared" si="34"/>
        <v>0</v>
      </c>
      <c r="O730" s="1">
        <v>949.85</v>
      </c>
      <c r="P730" s="1">
        <v>1</v>
      </c>
      <c r="Q730" s="1">
        <v>0</v>
      </c>
      <c r="R730" s="1">
        <v>449.85</v>
      </c>
      <c r="S730" s="1">
        <v>24</v>
      </c>
      <c r="T730" s="1">
        <v>103</v>
      </c>
      <c r="U730" s="1" t="s">
        <v>52</v>
      </c>
      <c r="V730" s="1" t="s">
        <v>52</v>
      </c>
      <c r="W730" s="1">
        <v>37</v>
      </c>
      <c r="X730" s="1" t="e">
        <f>IF(OR(T730="",W730=""),"",((T730-AVERAGE($T$2:$T$1139))/_xlfn.STDEV.S($T$2:$T$1139))-#REF!*((AVERAGE($W$2:$W$1139)-W730)/_xlfn.STDEV.S($W$2:$W$1139)))</f>
        <v>#REF!</v>
      </c>
      <c r="Y730" s="1">
        <f t="shared" si="35"/>
        <v>1.10736202957446</v>
      </c>
    </row>
    <row r="731" hidden="1" spans="1:25">
      <c r="A731" s="1">
        <v>421</v>
      </c>
      <c r="B731" s="1" t="s">
        <v>78</v>
      </c>
      <c r="C731" s="1" t="str">
        <f>_xlfn.XLOOKUP(A731,All!$A:$A,All!$C:$C,"")</f>
        <v>Cu-Cr-Ni-Si</v>
      </c>
      <c r="D731" s="1">
        <v>2</v>
      </c>
      <c r="E731" s="1" t="s">
        <v>1344</v>
      </c>
      <c r="F731" s="1">
        <f t="shared" si="33"/>
        <v>95.19</v>
      </c>
      <c r="G731" s="1">
        <v>0</v>
      </c>
      <c r="H731" s="1">
        <v>0.35</v>
      </c>
      <c r="I731" s="1">
        <v>0</v>
      </c>
      <c r="J731" s="1">
        <v>3.52</v>
      </c>
      <c r="K731" s="1">
        <v>0.94</v>
      </c>
      <c r="L731" s="1">
        <v>0</v>
      </c>
      <c r="M731" s="1" t="s">
        <v>54</v>
      </c>
      <c r="N731" s="6">
        <f t="shared" si="34"/>
        <v>0</v>
      </c>
      <c r="O731" s="1">
        <v>949.85</v>
      </c>
      <c r="P731" s="1">
        <v>1</v>
      </c>
      <c r="Q731" s="1">
        <v>0</v>
      </c>
      <c r="R731" s="1">
        <v>449.85</v>
      </c>
      <c r="S731" s="1">
        <v>8</v>
      </c>
      <c r="T731" s="1">
        <v>177</v>
      </c>
      <c r="U731" s="1" t="s">
        <v>52</v>
      </c>
      <c r="V731" s="1" t="s">
        <v>52</v>
      </c>
      <c r="W731" s="1">
        <v>37</v>
      </c>
      <c r="X731" s="1" t="e">
        <f>IF(OR(T731="",W731=""),"",((T731-AVERAGE($T$2:$T$1139))/_xlfn.STDEV.S($T$2:$T$1139))-#REF!*((AVERAGE($W$2:$W$1139)-W731)/_xlfn.STDEV.S($W$2:$W$1139)))</f>
        <v>#REF!</v>
      </c>
      <c r="Y731" s="1">
        <f t="shared" si="35"/>
        <v>0.940037747326569</v>
      </c>
    </row>
    <row r="732" spans="1:25">
      <c r="A732" s="1">
        <v>462</v>
      </c>
      <c r="B732" s="1" t="s">
        <v>95</v>
      </c>
      <c r="C732" s="1" t="str">
        <f>_xlfn.XLOOKUP(A732,All!$A:$A,All!$C:$C,"")</f>
        <v>Cu-Cr-Ni-Si</v>
      </c>
      <c r="D732" s="1">
        <v>2</v>
      </c>
      <c r="E732" s="1" t="s">
        <v>1344</v>
      </c>
      <c r="F732" s="1">
        <f t="shared" si="33"/>
        <v>97.28</v>
      </c>
      <c r="G732" s="1">
        <v>0</v>
      </c>
      <c r="H732" s="1">
        <v>0.4</v>
      </c>
      <c r="I732" s="1">
        <v>0</v>
      </c>
      <c r="J732" s="1">
        <v>1.83</v>
      </c>
      <c r="K732" s="1">
        <v>0.49</v>
      </c>
      <c r="L732" s="1">
        <v>0</v>
      </c>
      <c r="M732" s="1" t="s">
        <v>50</v>
      </c>
      <c r="N732" s="6">
        <f t="shared" si="34"/>
        <v>1</v>
      </c>
      <c r="O732" s="1">
        <v>959.85</v>
      </c>
      <c r="P732" s="1">
        <v>1</v>
      </c>
      <c r="Q732" s="1">
        <v>60</v>
      </c>
      <c r="R732" s="1">
        <v>499.85</v>
      </c>
      <c r="S732" s="1">
        <v>0.167</v>
      </c>
      <c r="T732" s="1">
        <v>224</v>
      </c>
      <c r="U732" s="1" t="s">
        <v>52</v>
      </c>
      <c r="V732" s="1" t="s">
        <v>52</v>
      </c>
      <c r="W732" s="1">
        <v>37</v>
      </c>
      <c r="X732" s="1" t="e">
        <f>IF(OR(T732="",W732=""),"",((T732-AVERAGE($T$2:$T$1139))/_xlfn.STDEV.S($T$2:$T$1139))-#REF!*((AVERAGE($W$2:$W$1139)-W732)/_xlfn.STDEV.S($W$2:$W$1139)))</f>
        <v>#REF!</v>
      </c>
      <c r="Y732" s="1">
        <f t="shared" si="35"/>
        <v>0.848291326608718</v>
      </c>
    </row>
    <row r="733" spans="1:25">
      <c r="A733" s="1">
        <v>53</v>
      </c>
      <c r="B733" s="1" t="s">
        <v>58</v>
      </c>
      <c r="C733" s="1" t="str">
        <f>_xlfn.XLOOKUP(A733,All!$A:$A,All!$C:$C,"")</f>
        <v>Cu-Cr-Ni-Si</v>
      </c>
      <c r="D733" s="1">
        <v>2</v>
      </c>
      <c r="E733" s="1" t="s">
        <v>1344</v>
      </c>
      <c r="F733" s="1">
        <f t="shared" si="33"/>
        <v>95.6</v>
      </c>
      <c r="G733" s="1">
        <v>0</v>
      </c>
      <c r="H733" s="1">
        <v>0.8</v>
      </c>
      <c r="I733" s="1">
        <v>0</v>
      </c>
      <c r="J733" s="1">
        <v>2.8</v>
      </c>
      <c r="K733" s="1">
        <v>0.8</v>
      </c>
      <c r="L733" s="1">
        <v>0</v>
      </c>
      <c r="M733" s="1" t="s">
        <v>50</v>
      </c>
      <c r="N733" s="6">
        <f t="shared" si="34"/>
        <v>1</v>
      </c>
      <c r="O733" s="1">
        <v>899.85</v>
      </c>
      <c r="P733" s="1">
        <v>2</v>
      </c>
      <c r="Q733" s="1">
        <v>50</v>
      </c>
      <c r="R733" s="1">
        <v>499.85</v>
      </c>
      <c r="S733" s="1">
        <v>1</v>
      </c>
      <c r="T733" s="1">
        <v>238</v>
      </c>
      <c r="U733" s="1" t="s">
        <v>52</v>
      </c>
      <c r="V733" s="1" t="s">
        <v>52</v>
      </c>
      <c r="W733" s="1">
        <v>37</v>
      </c>
      <c r="X733" s="1" t="e">
        <f>IF(OR(T733="",W733=""),"",((T733-AVERAGE($T$2:$T$1139))/_xlfn.STDEV.S($T$2:$T$1139))-#REF!*((AVERAGE($W$2:$W$1139)-W733)/_xlfn.STDEV.S($W$2:$W$1139)))</f>
        <v>#REF!</v>
      </c>
      <c r="Y733" s="1">
        <f t="shared" si="35"/>
        <v>0.823869594684897</v>
      </c>
    </row>
    <row r="734" spans="1:25">
      <c r="A734" s="1">
        <v>490</v>
      </c>
      <c r="B734" s="1" t="s">
        <v>95</v>
      </c>
      <c r="C734" s="1" t="str">
        <f>_xlfn.XLOOKUP(A734,All!$A:$A,All!$C:$C,"")</f>
        <v>Cu-Cr-Ni-Si</v>
      </c>
      <c r="D734" s="1">
        <v>2</v>
      </c>
      <c r="E734" s="1" t="s">
        <v>1344</v>
      </c>
      <c r="F734" s="1">
        <f t="shared" si="33"/>
        <v>97.28</v>
      </c>
      <c r="G734" s="1">
        <v>0</v>
      </c>
      <c r="H734" s="1">
        <v>0.4</v>
      </c>
      <c r="I734" s="1">
        <v>0</v>
      </c>
      <c r="J734" s="1">
        <v>1.83</v>
      </c>
      <c r="K734" s="1">
        <v>0.49</v>
      </c>
      <c r="L734" s="1">
        <v>0</v>
      </c>
      <c r="M734" s="1" t="s">
        <v>50</v>
      </c>
      <c r="N734" s="6">
        <f t="shared" si="34"/>
        <v>1</v>
      </c>
      <c r="O734" s="1">
        <v>959.85</v>
      </c>
      <c r="P734" s="1">
        <v>1</v>
      </c>
      <c r="Q734" s="1">
        <v>60</v>
      </c>
      <c r="R734" s="1">
        <v>424.85</v>
      </c>
      <c r="S734" s="1">
        <v>1</v>
      </c>
      <c r="T734" s="1">
        <v>223</v>
      </c>
      <c r="U734" s="1" t="s">
        <v>52</v>
      </c>
      <c r="V734" s="1" t="s">
        <v>52</v>
      </c>
      <c r="W734" s="1">
        <v>36</v>
      </c>
      <c r="X734" s="1" t="e">
        <f>IF(OR(T734="",W734=""),"",((T734-AVERAGE($T$2:$T$1139))/_xlfn.STDEV.S($T$2:$T$1139))-#REF!*((AVERAGE($W$2:$W$1139)-W734)/_xlfn.STDEV.S($W$2:$W$1139)))</f>
        <v>#REF!</v>
      </c>
      <c r="Y734" s="1">
        <f t="shared" si="35"/>
        <v>0.860232526704263</v>
      </c>
    </row>
    <row r="735" spans="1:25">
      <c r="A735" s="1">
        <v>469</v>
      </c>
      <c r="B735" s="1" t="s">
        <v>95</v>
      </c>
      <c r="C735" s="1" t="str">
        <f>_xlfn.XLOOKUP(A735,All!$A:$A,All!$C:$C,"")</f>
        <v>Cu-Cr-Ni-Si</v>
      </c>
      <c r="D735" s="1">
        <v>2</v>
      </c>
      <c r="E735" s="1" t="s">
        <v>1344</v>
      </c>
      <c r="F735" s="1">
        <f t="shared" si="33"/>
        <v>97.28</v>
      </c>
      <c r="G735" s="1">
        <v>0</v>
      </c>
      <c r="H735" s="1">
        <v>0.4</v>
      </c>
      <c r="I735" s="1">
        <v>0</v>
      </c>
      <c r="J735" s="1">
        <v>1.83</v>
      </c>
      <c r="K735" s="1">
        <v>0.49</v>
      </c>
      <c r="L735" s="1">
        <v>0</v>
      </c>
      <c r="M735" s="1" t="s">
        <v>50</v>
      </c>
      <c r="N735" s="6">
        <f t="shared" si="34"/>
        <v>1</v>
      </c>
      <c r="O735" s="1">
        <v>959.85</v>
      </c>
      <c r="P735" s="1">
        <v>1</v>
      </c>
      <c r="Q735" s="1">
        <v>60</v>
      </c>
      <c r="R735" s="1">
        <v>449.85</v>
      </c>
      <c r="S735" s="1">
        <v>0.5</v>
      </c>
      <c r="T735" s="1">
        <v>228</v>
      </c>
      <c r="U735" s="1" t="s">
        <v>52</v>
      </c>
      <c r="V735" s="1" t="s">
        <v>52</v>
      </c>
      <c r="W735" s="1">
        <v>36</v>
      </c>
      <c r="X735" s="1" t="e">
        <f>IF(OR(T735="",W735=""),"",((T735-AVERAGE($T$2:$T$1139))/_xlfn.STDEV.S($T$2:$T$1139))-#REF!*((AVERAGE($W$2:$W$1139)-W735)/_xlfn.STDEV.S($W$2:$W$1139)))</f>
        <v>#REF!</v>
      </c>
      <c r="Y735" s="1">
        <f t="shared" si="35"/>
        <v>0.851409310050692</v>
      </c>
    </row>
    <row r="736" hidden="1" spans="1:25">
      <c r="A736" s="1">
        <v>351</v>
      </c>
      <c r="B736" s="1" t="s">
        <v>78</v>
      </c>
      <c r="C736" s="1" t="str">
        <f>_xlfn.XLOOKUP(A736,All!$A:$A,All!$C:$C,"")</f>
        <v>Cu-Cr-Ni-Si</v>
      </c>
      <c r="D736" s="1">
        <v>2</v>
      </c>
      <c r="E736" s="1" t="s">
        <v>1344</v>
      </c>
      <c r="F736" s="1">
        <f t="shared" si="33"/>
        <v>95.19</v>
      </c>
      <c r="G736" s="1">
        <v>0</v>
      </c>
      <c r="H736" s="1">
        <v>0.35</v>
      </c>
      <c r="I736" s="1">
        <v>0</v>
      </c>
      <c r="J736" s="1">
        <v>3.52</v>
      </c>
      <c r="K736" s="1">
        <v>0.94</v>
      </c>
      <c r="L736" s="1">
        <v>0</v>
      </c>
      <c r="M736" s="1" t="s">
        <v>54</v>
      </c>
      <c r="N736" s="6">
        <f t="shared" si="34"/>
        <v>0</v>
      </c>
      <c r="O736" s="1">
        <v>949.85</v>
      </c>
      <c r="P736" s="1">
        <v>1</v>
      </c>
      <c r="Q736" s="1">
        <v>0</v>
      </c>
      <c r="R736" s="1">
        <v>449.85</v>
      </c>
      <c r="S736" s="1">
        <v>3</v>
      </c>
      <c r="T736" s="1">
        <v>237</v>
      </c>
      <c r="U736" s="1" t="s">
        <v>52</v>
      </c>
      <c r="V736" s="1" t="s">
        <v>52</v>
      </c>
      <c r="W736" s="1">
        <v>36</v>
      </c>
      <c r="X736" s="1" t="e">
        <f>IF(OR(T736="",W736=""),"",((T736-AVERAGE($T$2:$T$1139))/_xlfn.STDEV.S($T$2:$T$1139))-#REF!*((AVERAGE($W$2:$W$1139)-W736)/_xlfn.STDEV.S($W$2:$W$1139)))</f>
        <v>#REF!</v>
      </c>
      <c r="Y736" s="1">
        <f t="shared" si="35"/>
        <v>0.836002074941405</v>
      </c>
    </row>
    <row r="737" hidden="1" spans="1:25">
      <c r="A737" s="1">
        <v>362</v>
      </c>
      <c r="B737" s="1" t="s">
        <v>78</v>
      </c>
      <c r="C737" s="1" t="str">
        <f>_xlfn.XLOOKUP(A737,All!$A:$A,All!$C:$C,"")</f>
        <v>Cu-Cr-Ni-Si</v>
      </c>
      <c r="D737" s="1">
        <v>2</v>
      </c>
      <c r="E737" s="1" t="s">
        <v>1344</v>
      </c>
      <c r="F737" s="1">
        <f t="shared" si="33"/>
        <v>95.19</v>
      </c>
      <c r="G737" s="1">
        <v>0</v>
      </c>
      <c r="H737" s="1">
        <v>0.35</v>
      </c>
      <c r="I737" s="1">
        <v>0</v>
      </c>
      <c r="J737" s="1">
        <v>3.52</v>
      </c>
      <c r="K737" s="1">
        <v>0.94</v>
      </c>
      <c r="L737" s="1">
        <v>0</v>
      </c>
      <c r="M737" s="1" t="s">
        <v>54</v>
      </c>
      <c r="N737" s="6">
        <f t="shared" si="34"/>
        <v>0</v>
      </c>
      <c r="O737" s="1">
        <v>949.85</v>
      </c>
      <c r="P737" s="1">
        <v>1</v>
      </c>
      <c r="Q737" s="1">
        <v>0</v>
      </c>
      <c r="R737" s="1">
        <v>449.85</v>
      </c>
      <c r="S737" s="1">
        <v>4</v>
      </c>
      <c r="T737" s="1">
        <v>257</v>
      </c>
      <c r="U737" s="1" t="s">
        <v>52</v>
      </c>
      <c r="V737" s="1" t="s">
        <v>52</v>
      </c>
      <c r="W737" s="1">
        <v>36</v>
      </c>
      <c r="X737" s="1" t="e">
        <f>IF(OR(T737="",W737=""),"",((T737-AVERAGE($T$2:$T$1139))/_xlfn.STDEV.S($T$2:$T$1139))-#REF!*((AVERAGE($W$2:$W$1139)-W737)/_xlfn.STDEV.S($W$2:$W$1139)))</f>
        <v>#REF!</v>
      </c>
      <c r="Y737" s="1">
        <f t="shared" si="35"/>
        <v>0.804103761789322</v>
      </c>
    </row>
    <row r="738" hidden="1" spans="1:25">
      <c r="A738" s="1">
        <v>329</v>
      </c>
      <c r="B738" s="1" t="s">
        <v>78</v>
      </c>
      <c r="C738" s="1" t="str">
        <f>_xlfn.XLOOKUP(A738,All!$A:$A,All!$C:$C,"")</f>
        <v>Cu-Cr-Ni-Si</v>
      </c>
      <c r="D738" s="1">
        <v>2</v>
      </c>
      <c r="E738" s="1" t="s">
        <v>1344</v>
      </c>
      <c r="F738" s="1">
        <f t="shared" si="33"/>
        <v>95.19</v>
      </c>
      <c r="G738" s="1">
        <v>0</v>
      </c>
      <c r="H738" s="1">
        <v>0.35</v>
      </c>
      <c r="I738" s="1">
        <v>0</v>
      </c>
      <c r="J738" s="1">
        <v>3.52</v>
      </c>
      <c r="K738" s="1">
        <v>0.94</v>
      </c>
      <c r="L738" s="1">
        <v>0</v>
      </c>
      <c r="M738" s="1" t="s">
        <v>54</v>
      </c>
      <c r="N738" s="6">
        <f t="shared" si="34"/>
        <v>0</v>
      </c>
      <c r="O738" s="1">
        <v>949.85</v>
      </c>
      <c r="P738" s="1">
        <v>1</v>
      </c>
      <c r="Q738" s="1">
        <v>0</v>
      </c>
      <c r="R738" s="1">
        <v>449.85</v>
      </c>
      <c r="S738" s="1">
        <v>2</v>
      </c>
      <c r="T738" s="1">
        <v>224</v>
      </c>
      <c r="U738" s="1" t="s">
        <v>52</v>
      </c>
      <c r="V738" s="1" t="s">
        <v>52</v>
      </c>
      <c r="W738" s="1">
        <v>33</v>
      </c>
      <c r="X738" s="1" t="e">
        <f>IF(OR(T738="",W738=""),"",((T738-AVERAGE($T$2:$T$1139))/_xlfn.STDEV.S($T$2:$T$1139))-#REF!*((AVERAGE($W$2:$W$1139)-W738)/_xlfn.STDEV.S($W$2:$W$1139)))</f>
        <v>#REF!</v>
      </c>
      <c r="Y738" s="1">
        <f t="shared" si="35"/>
        <v>0.889296449334854</v>
      </c>
    </row>
    <row r="739" hidden="1" spans="1:25">
      <c r="A739" s="1">
        <v>301</v>
      </c>
      <c r="B739" s="1" t="s">
        <v>78</v>
      </c>
      <c r="C739" s="1" t="str">
        <f>_xlfn.XLOOKUP(A739,All!$A:$A,All!$C:$C,"")</f>
        <v>Cu-Cr-Ni-Si</v>
      </c>
      <c r="D739" s="1">
        <v>2</v>
      </c>
      <c r="E739" s="1" t="s">
        <v>1344</v>
      </c>
      <c r="F739" s="1">
        <f t="shared" si="33"/>
        <v>95.19</v>
      </c>
      <c r="G739" s="1">
        <v>0</v>
      </c>
      <c r="H739" s="1">
        <v>0.35</v>
      </c>
      <c r="I739" s="1">
        <v>0</v>
      </c>
      <c r="J739" s="1">
        <v>3.52</v>
      </c>
      <c r="K739" s="1">
        <v>0.94</v>
      </c>
      <c r="L739" s="1">
        <v>0</v>
      </c>
      <c r="M739" s="1" t="s">
        <v>54</v>
      </c>
      <c r="N739" s="6">
        <f t="shared" si="34"/>
        <v>0</v>
      </c>
      <c r="O739" s="1">
        <v>949.85</v>
      </c>
      <c r="P739" s="1">
        <v>1</v>
      </c>
      <c r="Q739" s="1">
        <v>0</v>
      </c>
      <c r="R739" s="1">
        <v>449.85</v>
      </c>
      <c r="S739" s="1">
        <v>1</v>
      </c>
      <c r="T739" s="1">
        <v>140</v>
      </c>
      <c r="U739" s="1" t="s">
        <v>52</v>
      </c>
      <c r="V739" s="1" t="s">
        <v>52</v>
      </c>
      <c r="W739" s="1">
        <v>32</v>
      </c>
      <c r="X739" s="1" t="e">
        <f>IF(OR(T739="",W739=""),"",((T739-AVERAGE($T$2:$T$1139))/_xlfn.STDEV.S($T$2:$T$1139))-#REF!*((AVERAGE($W$2:$W$1139)-W739)/_xlfn.STDEV.S($W$2:$W$1139)))</f>
        <v>#REF!</v>
      </c>
      <c r="Y739" s="1">
        <f t="shared" si="35"/>
        <v>1.0639187054379</v>
      </c>
    </row>
    <row r="740" spans="1:25">
      <c r="A740" s="1">
        <v>489</v>
      </c>
      <c r="B740" s="1" t="s">
        <v>95</v>
      </c>
      <c r="C740" s="1" t="str">
        <f>_xlfn.XLOOKUP(A740,All!$A:$A,All!$C:$C,"")</f>
        <v>Cu-Cr-Ni-Si</v>
      </c>
      <c r="D740" s="1">
        <v>2</v>
      </c>
      <c r="E740" s="1" t="s">
        <v>1344</v>
      </c>
      <c r="F740" s="1">
        <f t="shared" si="33"/>
        <v>97.28</v>
      </c>
      <c r="G740" s="1">
        <v>0</v>
      </c>
      <c r="H740" s="1">
        <v>0.4</v>
      </c>
      <c r="I740" s="1">
        <v>0</v>
      </c>
      <c r="J740" s="1">
        <v>1.83</v>
      </c>
      <c r="K740" s="1">
        <v>0.49</v>
      </c>
      <c r="L740" s="1">
        <v>0</v>
      </c>
      <c r="M740" s="1" t="s">
        <v>50</v>
      </c>
      <c r="N740" s="6">
        <f t="shared" si="34"/>
        <v>1</v>
      </c>
      <c r="O740" s="1">
        <v>959.85</v>
      </c>
      <c r="P740" s="1">
        <v>1</v>
      </c>
      <c r="Q740" s="1">
        <v>60</v>
      </c>
      <c r="R740" s="1">
        <v>399.85</v>
      </c>
      <c r="S740" s="1">
        <v>1</v>
      </c>
      <c r="T740" s="1">
        <v>194</v>
      </c>
      <c r="U740" s="1" t="s">
        <v>52</v>
      </c>
      <c r="V740" s="1" t="s">
        <v>52</v>
      </c>
      <c r="W740" s="1">
        <v>32</v>
      </c>
      <c r="X740" s="1" t="e">
        <f>IF(OR(T740="",W740=""),"",((T740-AVERAGE($T$2:$T$1139))/_xlfn.STDEV.S($T$2:$T$1139))-#REF!*((AVERAGE($W$2:$W$1139)-W740)/_xlfn.STDEV.S($W$2:$W$1139)))</f>
        <v>#REF!</v>
      </c>
      <c r="Y740" s="1">
        <f t="shared" si="35"/>
        <v>0.953609151008525</v>
      </c>
    </row>
    <row r="741" spans="1:25">
      <c r="A741" s="1">
        <v>461</v>
      </c>
      <c r="B741" s="1" t="s">
        <v>95</v>
      </c>
      <c r="C741" s="1" t="str">
        <f>_xlfn.XLOOKUP(A741,All!$A:$A,All!$C:$C,"")</f>
        <v>Cu-Cr-Ni-Si</v>
      </c>
      <c r="D741" s="1">
        <v>2</v>
      </c>
      <c r="E741" s="1" t="s">
        <v>1344</v>
      </c>
      <c r="F741" s="1">
        <f t="shared" si="33"/>
        <v>97.28</v>
      </c>
      <c r="G741" s="1">
        <v>0</v>
      </c>
      <c r="H741" s="1">
        <v>0.4</v>
      </c>
      <c r="I741" s="1">
        <v>0</v>
      </c>
      <c r="J741" s="1">
        <v>1.83</v>
      </c>
      <c r="K741" s="1">
        <v>0.49</v>
      </c>
      <c r="L741" s="1">
        <v>0</v>
      </c>
      <c r="M741" s="1" t="s">
        <v>50</v>
      </c>
      <c r="N741" s="6">
        <f t="shared" si="34"/>
        <v>1</v>
      </c>
      <c r="O741" s="1">
        <v>959.85</v>
      </c>
      <c r="P741" s="1">
        <v>1</v>
      </c>
      <c r="Q741" s="1">
        <v>60</v>
      </c>
      <c r="R741" s="1">
        <v>449.85</v>
      </c>
      <c r="S741" s="1">
        <v>0.167</v>
      </c>
      <c r="T741" s="1">
        <v>206</v>
      </c>
      <c r="U741" s="1" t="s">
        <v>52</v>
      </c>
      <c r="V741" s="1" t="s">
        <v>52</v>
      </c>
      <c r="W741" s="1">
        <v>31</v>
      </c>
      <c r="X741" s="1" t="e">
        <f>IF(OR(T741="",W741=""),"",((T741-AVERAGE($T$2:$T$1139))/_xlfn.STDEV.S($T$2:$T$1139))-#REF!*((AVERAGE($W$2:$W$1139)-W741)/_xlfn.STDEV.S($W$2:$W$1139)))</f>
        <v>#REF!</v>
      </c>
      <c r="Y741" s="1">
        <f t="shared" si="35"/>
        <v>0.941420641279253</v>
      </c>
    </row>
    <row r="742" spans="1:25">
      <c r="A742" s="1">
        <v>18</v>
      </c>
      <c r="B742" s="1" t="s">
        <v>58</v>
      </c>
      <c r="C742" s="1" t="str">
        <f>_xlfn.XLOOKUP(A742,All!$A:$A,All!$C:$C,"")</f>
        <v>Cu-Cr-Ni-Si</v>
      </c>
      <c r="D742" s="1">
        <v>2</v>
      </c>
      <c r="E742" s="1" t="s">
        <v>1344</v>
      </c>
      <c r="F742" s="1">
        <f t="shared" si="33"/>
        <v>95.6</v>
      </c>
      <c r="G742" s="1">
        <v>0</v>
      </c>
      <c r="H742" s="1">
        <v>0.8</v>
      </c>
      <c r="I742" s="1">
        <v>0</v>
      </c>
      <c r="J742" s="1">
        <v>2.8</v>
      </c>
      <c r="K742" s="1">
        <v>0.8</v>
      </c>
      <c r="L742" s="1">
        <v>0</v>
      </c>
      <c r="M742" s="1" t="s">
        <v>50</v>
      </c>
      <c r="N742" s="6">
        <f t="shared" si="34"/>
        <v>1</v>
      </c>
      <c r="O742" s="1">
        <v>899.85</v>
      </c>
      <c r="P742" s="1">
        <v>2</v>
      </c>
      <c r="Q742" s="1">
        <v>50</v>
      </c>
      <c r="R742" s="1">
        <v>499.85</v>
      </c>
      <c r="S742" s="1">
        <v>0.5</v>
      </c>
      <c r="T742" s="1">
        <v>210</v>
      </c>
      <c r="U742" s="1" t="s">
        <v>52</v>
      </c>
      <c r="V742" s="1" t="s">
        <v>52</v>
      </c>
      <c r="W742" s="1">
        <v>31</v>
      </c>
      <c r="X742" s="1" t="e">
        <f>IF(OR(T742="",W742=""),"",((T742-AVERAGE($T$2:$T$1139))/_xlfn.STDEV.S($T$2:$T$1139))-#REF!*((AVERAGE($W$2:$W$1139)-W742)/_xlfn.STDEV.S($W$2:$W$1139)))</f>
        <v>#REF!</v>
      </c>
      <c r="Y742" s="1">
        <f t="shared" si="35"/>
        <v>0.934277126829998</v>
      </c>
    </row>
    <row r="743" spans="1:25">
      <c r="A743" s="1">
        <v>488</v>
      </c>
      <c r="B743" s="1" t="s">
        <v>95</v>
      </c>
      <c r="C743" s="1" t="str">
        <f>_xlfn.XLOOKUP(A743,All!$A:$A,All!$C:$C,"")</f>
        <v>Cu-Cr-Ni-Si</v>
      </c>
      <c r="D743" s="1">
        <v>2</v>
      </c>
      <c r="E743" s="1" t="s">
        <v>1344</v>
      </c>
      <c r="F743" s="1">
        <f t="shared" si="33"/>
        <v>97.28</v>
      </c>
      <c r="G743" s="1">
        <v>0</v>
      </c>
      <c r="H743" s="1">
        <v>0.4</v>
      </c>
      <c r="I743" s="1">
        <v>0</v>
      </c>
      <c r="J743" s="1">
        <v>1.83</v>
      </c>
      <c r="K743" s="1">
        <v>0.49</v>
      </c>
      <c r="L743" s="1">
        <v>0</v>
      </c>
      <c r="M743" s="1" t="s">
        <v>50</v>
      </c>
      <c r="N743" s="6">
        <f t="shared" si="34"/>
        <v>1</v>
      </c>
      <c r="O743" s="1">
        <v>959.85</v>
      </c>
      <c r="P743" s="1">
        <v>1</v>
      </c>
      <c r="Q743" s="1">
        <v>60</v>
      </c>
      <c r="R743" s="1">
        <v>349.85</v>
      </c>
      <c r="S743" s="1">
        <v>1</v>
      </c>
      <c r="T743" s="1">
        <v>176</v>
      </c>
      <c r="U743" s="1" t="s">
        <v>52</v>
      </c>
      <c r="V743" s="1" t="s">
        <v>52</v>
      </c>
      <c r="W743" s="1">
        <v>25</v>
      </c>
      <c r="X743" s="1" t="e">
        <f>IF(OR(T743="",W743=""),"",((T743-AVERAGE($T$2:$T$1139))/_xlfn.STDEV.S($T$2:$T$1139))-#REF!*((AVERAGE($W$2:$W$1139)-W743)/_xlfn.STDEV.S($W$2:$W$1139)))</f>
        <v>#REF!</v>
      </c>
      <c r="Y743" s="1">
        <f t="shared" si="35"/>
        <v>1.05658105748769</v>
      </c>
    </row>
    <row r="744" spans="1:25">
      <c r="A744" s="1">
        <v>524</v>
      </c>
      <c r="B744" s="1" t="s">
        <v>95</v>
      </c>
      <c r="C744" s="1" t="str">
        <f>_xlfn.XLOOKUP(A744,All!$A:$A,All!$C:$C,"")</f>
        <v>Cu-Cr-Ni-Si-Zr</v>
      </c>
      <c r="D744" s="1">
        <v>2</v>
      </c>
      <c r="E744" s="1" t="s">
        <v>1344</v>
      </c>
      <c r="F744" s="1">
        <f t="shared" si="33"/>
        <v>97.05</v>
      </c>
      <c r="G744" s="1">
        <v>0</v>
      </c>
      <c r="H744" s="1">
        <v>0.22</v>
      </c>
      <c r="I744" s="1">
        <v>0</v>
      </c>
      <c r="J744" s="1">
        <v>1.88</v>
      </c>
      <c r="K744" s="1">
        <v>0.6</v>
      </c>
      <c r="L744" s="1">
        <v>0.25</v>
      </c>
      <c r="M744" s="1" t="s">
        <v>50</v>
      </c>
      <c r="N744" s="6">
        <f t="shared" si="34"/>
        <v>1</v>
      </c>
      <c r="O744" s="1">
        <v>959.85</v>
      </c>
      <c r="P744" s="1">
        <v>1</v>
      </c>
      <c r="Q744" s="1">
        <v>60</v>
      </c>
      <c r="R744" s="1">
        <v>499.85</v>
      </c>
      <c r="S744" s="1">
        <v>3</v>
      </c>
      <c r="T744" s="1">
        <v>170</v>
      </c>
      <c r="U744" s="1" t="s">
        <v>52</v>
      </c>
      <c r="V744" s="1" t="s">
        <v>52</v>
      </c>
      <c r="W744" s="1">
        <v>49</v>
      </c>
      <c r="X744" s="1" t="e">
        <f>IF(OR(T744="",W744=""),"",((T744-AVERAGE($T$2:$T$1139))/_xlfn.STDEV.S($T$2:$T$1139))-#REF!*((AVERAGE($W$2:$W$1139)-W744)/_xlfn.STDEV.S($W$2:$W$1139)))</f>
        <v>#REF!</v>
      </c>
      <c r="Y744" s="1">
        <f t="shared" si="35"/>
        <v>0.853178830205228</v>
      </c>
    </row>
    <row r="745" spans="1:25">
      <c r="A745" s="1">
        <v>516</v>
      </c>
      <c r="B745" s="1" t="s">
        <v>95</v>
      </c>
      <c r="C745" s="1" t="str">
        <f>_xlfn.XLOOKUP(A745,All!$A:$A,All!$C:$C,"")</f>
        <v>Cu-Cr-Ni-Si-Zr</v>
      </c>
      <c r="D745" s="1">
        <v>2</v>
      </c>
      <c r="E745" s="1" t="s">
        <v>1344</v>
      </c>
      <c r="F745" s="1">
        <f t="shared" si="33"/>
        <v>97.05</v>
      </c>
      <c r="G745" s="1">
        <v>0</v>
      </c>
      <c r="H745" s="1">
        <v>0.22</v>
      </c>
      <c r="I745" s="1">
        <v>0</v>
      </c>
      <c r="J745" s="1">
        <v>1.88</v>
      </c>
      <c r="K745" s="1">
        <v>0.6</v>
      </c>
      <c r="L745" s="1">
        <v>0.25</v>
      </c>
      <c r="M745" s="1" t="s">
        <v>50</v>
      </c>
      <c r="N745" s="6">
        <f t="shared" si="34"/>
        <v>1</v>
      </c>
      <c r="O745" s="1">
        <v>959.85</v>
      </c>
      <c r="P745" s="1">
        <v>1</v>
      </c>
      <c r="Q745" s="1">
        <v>60</v>
      </c>
      <c r="R745" s="1">
        <v>499.85</v>
      </c>
      <c r="S745" s="1">
        <v>2.5</v>
      </c>
      <c r="T745" s="1">
        <v>188</v>
      </c>
      <c r="U745" s="1" t="s">
        <v>52</v>
      </c>
      <c r="V745" s="1" t="s">
        <v>52</v>
      </c>
      <c r="W745" s="1">
        <v>48</v>
      </c>
      <c r="X745" s="1" t="e">
        <f>IF(OR(T745="",W745=""),"",((T745-AVERAGE($T$2:$T$1139))/_xlfn.STDEV.S($T$2:$T$1139))-#REF!*((AVERAGE($W$2:$W$1139)-W745)/_xlfn.STDEV.S($W$2:$W$1139)))</f>
        <v>#REF!</v>
      </c>
      <c r="Y745" s="1">
        <f t="shared" si="35"/>
        <v>0.819383032732699</v>
      </c>
    </row>
    <row r="746" hidden="1" spans="1:25">
      <c r="A746" s="1">
        <v>532</v>
      </c>
      <c r="B746" s="1" t="s">
        <v>95</v>
      </c>
      <c r="C746" s="1" t="str">
        <f>_xlfn.XLOOKUP(A746,All!$A:$A,All!$C:$C,"")</f>
        <v>Cu-Cr-Ni-Si-Zr</v>
      </c>
      <c r="D746" s="1">
        <v>2</v>
      </c>
      <c r="E746" s="1" t="s">
        <v>1344</v>
      </c>
      <c r="F746" s="1">
        <f t="shared" si="33"/>
        <v>97.05</v>
      </c>
      <c r="G746" s="1">
        <v>0</v>
      </c>
      <c r="H746" s="1">
        <v>0.22</v>
      </c>
      <c r="I746" s="1">
        <v>0</v>
      </c>
      <c r="J746" s="1">
        <v>1.88</v>
      </c>
      <c r="K746" s="1">
        <v>0.6</v>
      </c>
      <c r="L746" s="1">
        <v>0.25</v>
      </c>
      <c r="M746" s="1" t="s">
        <v>55</v>
      </c>
      <c r="N746" s="6">
        <f t="shared" si="34"/>
        <v>2</v>
      </c>
      <c r="O746" s="1">
        <v>959.85</v>
      </c>
      <c r="P746" s="1">
        <v>1</v>
      </c>
      <c r="Q746" s="1">
        <v>50</v>
      </c>
      <c r="R746" s="1">
        <v>374.85</v>
      </c>
      <c r="S746" s="1">
        <v>8</v>
      </c>
      <c r="T746" s="1">
        <v>209</v>
      </c>
      <c r="U746" s="1" t="s">
        <v>52</v>
      </c>
      <c r="V746" s="1" t="s">
        <v>709</v>
      </c>
      <c r="W746" s="1">
        <v>48</v>
      </c>
      <c r="X746" s="1" t="e">
        <f>IF(OR(T746="",W746=""),"",((T746-AVERAGE($T$2:$T$1139))/_xlfn.STDEV.S($T$2:$T$1139))-#REF!*((AVERAGE($W$2:$W$1139)-W746)/_xlfn.STDEV.S($W$2:$W$1139)))</f>
        <v>#REF!</v>
      </c>
      <c r="Y746" s="1">
        <f t="shared" si="35"/>
        <v>0.772844770868304</v>
      </c>
    </row>
    <row r="747" spans="1:25">
      <c r="A747" s="1">
        <v>512</v>
      </c>
      <c r="B747" s="1" t="s">
        <v>95</v>
      </c>
      <c r="C747" s="1" t="str">
        <f>_xlfn.XLOOKUP(A747,All!$A:$A,All!$C:$C,"")</f>
        <v>Cu-Cr-Ni-Si-Zr</v>
      </c>
      <c r="D747" s="1">
        <v>2</v>
      </c>
      <c r="E747" s="1" t="s">
        <v>1344</v>
      </c>
      <c r="F747" s="1">
        <f t="shared" si="33"/>
        <v>97.05</v>
      </c>
      <c r="G747" s="1">
        <v>0</v>
      </c>
      <c r="H747" s="1">
        <v>0.22</v>
      </c>
      <c r="I747" s="1">
        <v>0</v>
      </c>
      <c r="J747" s="1">
        <v>1.88</v>
      </c>
      <c r="K747" s="1">
        <v>0.6</v>
      </c>
      <c r="L747" s="1">
        <v>0.25</v>
      </c>
      <c r="M747" s="1" t="s">
        <v>50</v>
      </c>
      <c r="N747" s="6">
        <f t="shared" si="34"/>
        <v>1</v>
      </c>
      <c r="O747" s="1">
        <v>959.85</v>
      </c>
      <c r="P747" s="1">
        <v>1</v>
      </c>
      <c r="Q747" s="1">
        <v>60</v>
      </c>
      <c r="R747" s="1">
        <v>499.85</v>
      </c>
      <c r="S747" s="1">
        <v>2</v>
      </c>
      <c r="T747" s="1">
        <v>200</v>
      </c>
      <c r="U747" s="1" t="s">
        <v>52</v>
      </c>
      <c r="V747" s="1" t="s">
        <v>52</v>
      </c>
      <c r="W747" s="1">
        <v>47</v>
      </c>
      <c r="X747" s="1" t="e">
        <f>IF(OR(T747="",W747=""),"",((T747-AVERAGE($T$2:$T$1139))/_xlfn.STDEV.S($T$2:$T$1139))-#REF!*((AVERAGE($W$2:$W$1139)-W747)/_xlfn.STDEV.S($W$2:$W$1139)))</f>
        <v>#REF!</v>
      </c>
      <c r="Y747" s="1">
        <f t="shared" si="35"/>
        <v>0.80120908801594</v>
      </c>
    </row>
    <row r="748" spans="1:25">
      <c r="A748" s="1">
        <v>528</v>
      </c>
      <c r="B748" s="1" t="s">
        <v>95</v>
      </c>
      <c r="C748" s="1" t="str">
        <f>_xlfn.XLOOKUP(A748,All!$A:$A,All!$C:$C,"")</f>
        <v>Cu-Cr-Ni-Si-Zr</v>
      </c>
      <c r="D748" s="1">
        <v>2</v>
      </c>
      <c r="E748" s="1" t="s">
        <v>1344</v>
      </c>
      <c r="F748" s="1">
        <f t="shared" si="33"/>
        <v>97.05</v>
      </c>
      <c r="G748" s="1">
        <v>0</v>
      </c>
      <c r="H748" s="1">
        <v>0.22</v>
      </c>
      <c r="I748" s="1">
        <v>0</v>
      </c>
      <c r="J748" s="1">
        <v>1.88</v>
      </c>
      <c r="K748" s="1">
        <v>0.6</v>
      </c>
      <c r="L748" s="1">
        <v>0.25</v>
      </c>
      <c r="M748" s="1" t="s">
        <v>50</v>
      </c>
      <c r="N748" s="6">
        <f t="shared" si="34"/>
        <v>1</v>
      </c>
      <c r="O748" s="1">
        <v>959.85</v>
      </c>
      <c r="P748" s="1">
        <v>1</v>
      </c>
      <c r="Q748" s="1">
        <v>60</v>
      </c>
      <c r="R748" s="1">
        <v>449.85</v>
      </c>
      <c r="S748" s="1">
        <v>4</v>
      </c>
      <c r="T748" s="1">
        <v>220</v>
      </c>
      <c r="U748" s="1" t="s">
        <v>52</v>
      </c>
      <c r="V748" s="1" t="s">
        <v>52</v>
      </c>
      <c r="W748" s="1">
        <v>46</v>
      </c>
      <c r="X748" s="1" t="e">
        <f>IF(OR(T748="",W748=""),"",((T748-AVERAGE($T$2:$T$1139))/_xlfn.STDEV.S($T$2:$T$1139))-#REF!*((AVERAGE($W$2:$W$1139)-W748)/_xlfn.STDEV.S($W$2:$W$1139)))</f>
        <v>#REF!</v>
      </c>
      <c r="Y748" s="1">
        <f t="shared" si="35"/>
        <v>0.768057380113704</v>
      </c>
    </row>
    <row r="749" spans="1:25">
      <c r="A749" s="1">
        <v>504</v>
      </c>
      <c r="B749" s="1" t="s">
        <v>95</v>
      </c>
      <c r="C749" s="1" t="str">
        <f>_xlfn.XLOOKUP(A749,All!$A:$A,All!$C:$C,"")</f>
        <v>Cu-Cr-Ni-Si-Zr</v>
      </c>
      <c r="D749" s="1">
        <v>2</v>
      </c>
      <c r="E749" s="1" t="s">
        <v>1344</v>
      </c>
      <c r="F749" s="1">
        <f t="shared" si="33"/>
        <v>97.05</v>
      </c>
      <c r="G749" s="1">
        <v>0</v>
      </c>
      <c r="H749" s="1">
        <v>0.22</v>
      </c>
      <c r="I749" s="1">
        <v>0</v>
      </c>
      <c r="J749" s="1">
        <v>1.88</v>
      </c>
      <c r="K749" s="1">
        <v>0.6</v>
      </c>
      <c r="L749" s="1">
        <v>0.25</v>
      </c>
      <c r="M749" s="1" t="s">
        <v>50</v>
      </c>
      <c r="N749" s="6">
        <f t="shared" si="34"/>
        <v>1</v>
      </c>
      <c r="O749" s="1">
        <v>959.85</v>
      </c>
      <c r="P749" s="1">
        <v>1</v>
      </c>
      <c r="Q749" s="1">
        <v>60</v>
      </c>
      <c r="R749" s="1">
        <v>499.85</v>
      </c>
      <c r="S749" s="1">
        <v>1.5</v>
      </c>
      <c r="T749" s="1">
        <v>202</v>
      </c>
      <c r="U749" s="1" t="s">
        <v>52</v>
      </c>
      <c r="V749" s="1" t="s">
        <v>52</v>
      </c>
      <c r="W749" s="1">
        <v>45</v>
      </c>
      <c r="X749" s="1" t="e">
        <f>IF(OR(T749="",W749=""),"",((T749-AVERAGE($T$2:$T$1139))/_xlfn.STDEV.S($T$2:$T$1139))-#REF!*((AVERAGE($W$2:$W$1139)-W749)/_xlfn.STDEV.S($W$2:$W$1139)))</f>
        <v>#REF!</v>
      </c>
      <c r="Y749" s="1">
        <f t="shared" si="35"/>
        <v>0.814691966773043</v>
      </c>
    </row>
    <row r="750" spans="1:25">
      <c r="A750" s="1">
        <v>523</v>
      </c>
      <c r="B750" s="1" t="s">
        <v>95</v>
      </c>
      <c r="C750" s="1" t="str">
        <f>_xlfn.XLOOKUP(A750,All!$A:$A,All!$C:$C,"")</f>
        <v>Cu-Cr-Ni-Si-Zr</v>
      </c>
      <c r="D750" s="1">
        <v>2</v>
      </c>
      <c r="E750" s="1" t="s">
        <v>1344</v>
      </c>
      <c r="F750" s="1">
        <f t="shared" si="33"/>
        <v>97.05</v>
      </c>
      <c r="G750" s="1">
        <v>0</v>
      </c>
      <c r="H750" s="1">
        <v>0.22</v>
      </c>
      <c r="I750" s="1">
        <v>0</v>
      </c>
      <c r="J750" s="1">
        <v>1.88</v>
      </c>
      <c r="K750" s="1">
        <v>0.6</v>
      </c>
      <c r="L750" s="1">
        <v>0.25</v>
      </c>
      <c r="M750" s="1" t="s">
        <v>50</v>
      </c>
      <c r="N750" s="6">
        <f t="shared" si="34"/>
        <v>1</v>
      </c>
      <c r="O750" s="1">
        <v>959.85</v>
      </c>
      <c r="P750" s="1">
        <v>1</v>
      </c>
      <c r="Q750" s="1">
        <v>60</v>
      </c>
      <c r="R750" s="1">
        <v>449.85</v>
      </c>
      <c r="S750" s="1">
        <v>3</v>
      </c>
      <c r="T750" s="1">
        <v>228</v>
      </c>
      <c r="U750" s="1" t="s">
        <v>52</v>
      </c>
      <c r="V750" s="1" t="s">
        <v>52</v>
      </c>
      <c r="W750" s="1">
        <v>45</v>
      </c>
      <c r="X750" s="1" t="e">
        <f>IF(OR(T750="",W750=""),"",((T750-AVERAGE($T$2:$T$1139))/_xlfn.STDEV.S($T$2:$T$1139))-#REF!*((AVERAGE($W$2:$W$1139)-W750)/_xlfn.STDEV.S($W$2:$W$1139)))</f>
        <v>#REF!</v>
      </c>
      <c r="Y750" s="1">
        <f t="shared" si="35"/>
        <v>0.761612804015922</v>
      </c>
    </row>
    <row r="751" spans="1:25">
      <c r="A751" s="1">
        <v>500</v>
      </c>
      <c r="B751" s="1" t="s">
        <v>95</v>
      </c>
      <c r="C751" s="1" t="str">
        <f>_xlfn.XLOOKUP(A751,All!$A:$A,All!$C:$C,"")</f>
        <v>Cu-Cr-Ni-Si-Zr</v>
      </c>
      <c r="D751" s="1">
        <v>2</v>
      </c>
      <c r="E751" s="1" t="s">
        <v>1344</v>
      </c>
      <c r="F751" s="1">
        <f t="shared" si="33"/>
        <v>97.05</v>
      </c>
      <c r="G751" s="1">
        <v>0</v>
      </c>
      <c r="H751" s="1">
        <v>0.22</v>
      </c>
      <c r="I751" s="1">
        <v>0</v>
      </c>
      <c r="J751" s="1">
        <v>1.88</v>
      </c>
      <c r="K751" s="1">
        <v>0.6</v>
      </c>
      <c r="L751" s="1">
        <v>0.25</v>
      </c>
      <c r="M751" s="1" t="s">
        <v>50</v>
      </c>
      <c r="N751" s="6">
        <f t="shared" si="34"/>
        <v>1</v>
      </c>
      <c r="O751" s="1">
        <v>959.85</v>
      </c>
      <c r="P751" s="1">
        <v>1</v>
      </c>
      <c r="Q751" s="1">
        <v>60</v>
      </c>
      <c r="R751" s="1">
        <v>449.85</v>
      </c>
      <c r="S751" s="1">
        <v>1</v>
      </c>
      <c r="T751" s="1">
        <v>164</v>
      </c>
      <c r="U751" s="1" t="s">
        <v>52</v>
      </c>
      <c r="V751" s="1" t="s">
        <v>52</v>
      </c>
      <c r="W751" s="1">
        <v>44</v>
      </c>
      <c r="X751" s="1" t="e">
        <f>IF(OR(T751="",W751=""),"",((T751-AVERAGE($T$2:$T$1139))/_xlfn.STDEV.S($T$2:$T$1139))-#REF!*((AVERAGE($W$2:$W$1139)-W751)/_xlfn.STDEV.S($W$2:$W$1139)))</f>
        <v>#REF!</v>
      </c>
      <c r="Y751" s="1">
        <f t="shared" si="35"/>
        <v>0.907598993418392</v>
      </c>
    </row>
    <row r="752" spans="1:25">
      <c r="A752" s="1">
        <v>499</v>
      </c>
      <c r="B752" s="1" t="s">
        <v>95</v>
      </c>
      <c r="C752" s="1" t="str">
        <f>_xlfn.XLOOKUP(A752,All!$A:$A,All!$C:$C,"")</f>
        <v>Cu-Cr-Ni-Si-Zr</v>
      </c>
      <c r="D752" s="1">
        <v>2</v>
      </c>
      <c r="E752" s="1" t="s">
        <v>1344</v>
      </c>
      <c r="F752" s="1">
        <f t="shared" si="33"/>
        <v>97.05</v>
      </c>
      <c r="G752" s="1">
        <v>0</v>
      </c>
      <c r="H752" s="1">
        <v>0.22</v>
      </c>
      <c r="I752" s="1">
        <v>0</v>
      </c>
      <c r="J752" s="1">
        <v>1.88</v>
      </c>
      <c r="K752" s="1">
        <v>0.6</v>
      </c>
      <c r="L752" s="1">
        <v>0.25</v>
      </c>
      <c r="M752" s="1" t="s">
        <v>50</v>
      </c>
      <c r="N752" s="6">
        <f t="shared" si="34"/>
        <v>1</v>
      </c>
      <c r="O752" s="1">
        <v>959.85</v>
      </c>
      <c r="P752" s="1">
        <v>1</v>
      </c>
      <c r="Q752" s="1">
        <v>60</v>
      </c>
      <c r="R752" s="1">
        <v>449.85</v>
      </c>
      <c r="S752" s="1">
        <v>1</v>
      </c>
      <c r="T752" s="1">
        <v>209</v>
      </c>
      <c r="U752" s="1" t="s">
        <v>52</v>
      </c>
      <c r="V752" s="1" t="s">
        <v>52</v>
      </c>
      <c r="W752" s="1">
        <v>43</v>
      </c>
      <c r="X752" s="1" t="e">
        <f>IF(OR(T752="",W752=""),"",((T752-AVERAGE($T$2:$T$1139))/_xlfn.STDEV.S($T$2:$T$1139))-#REF!*((AVERAGE($W$2:$W$1139)-W752)/_xlfn.STDEV.S($W$2:$W$1139)))</f>
        <v>#REF!</v>
      </c>
      <c r="Y752" s="1">
        <f t="shared" si="35"/>
        <v>0.818501856967033</v>
      </c>
    </row>
    <row r="753" spans="1:25">
      <c r="A753" s="1">
        <v>511</v>
      </c>
      <c r="B753" s="1" t="s">
        <v>95</v>
      </c>
      <c r="C753" s="1" t="str">
        <f>_xlfn.XLOOKUP(A753,All!$A:$A,All!$C:$C,"")</f>
        <v>Cu-Cr-Ni-Si-Zr</v>
      </c>
      <c r="D753" s="1">
        <v>2</v>
      </c>
      <c r="E753" s="1" t="s">
        <v>1344</v>
      </c>
      <c r="F753" s="1">
        <f t="shared" si="33"/>
        <v>97.05</v>
      </c>
      <c r="G753" s="1">
        <v>0</v>
      </c>
      <c r="H753" s="1">
        <v>0.22</v>
      </c>
      <c r="I753" s="1">
        <v>0</v>
      </c>
      <c r="J753" s="1">
        <v>1.88</v>
      </c>
      <c r="K753" s="1">
        <v>0.6</v>
      </c>
      <c r="L753" s="1">
        <v>0.25</v>
      </c>
      <c r="M753" s="1" t="s">
        <v>50</v>
      </c>
      <c r="N753" s="6">
        <f t="shared" si="34"/>
        <v>1</v>
      </c>
      <c r="O753" s="1">
        <v>959.85</v>
      </c>
      <c r="P753" s="1">
        <v>1</v>
      </c>
      <c r="Q753" s="1">
        <v>60</v>
      </c>
      <c r="R753" s="1">
        <v>449.85</v>
      </c>
      <c r="S753" s="1">
        <v>2</v>
      </c>
      <c r="T753" s="1">
        <v>229</v>
      </c>
      <c r="U753" s="1" t="s">
        <v>52</v>
      </c>
      <c r="V753" s="1" t="s">
        <v>52</v>
      </c>
      <c r="W753" s="1">
        <v>42</v>
      </c>
      <c r="X753" s="1" t="e">
        <f>IF(OR(T753="",W753=""),"",((T753-AVERAGE($T$2:$T$1139))/_xlfn.STDEV.S($T$2:$T$1139))-#REF!*((AVERAGE($W$2:$W$1139)-W753)/_xlfn.STDEV.S($W$2:$W$1139)))</f>
        <v>#REF!</v>
      </c>
      <c r="Y753" s="1">
        <f t="shared" si="35"/>
        <v>0.789023974706805</v>
      </c>
    </row>
    <row r="754" spans="1:25">
      <c r="A754" s="1">
        <v>472</v>
      </c>
      <c r="B754" s="1" t="s">
        <v>95</v>
      </c>
      <c r="C754" s="1" t="str">
        <f>_xlfn.XLOOKUP(A754,All!$A:$A,All!$C:$C,"")</f>
        <v>Cu-Cr-Ni-Si-Zr</v>
      </c>
      <c r="D754" s="1">
        <v>2</v>
      </c>
      <c r="E754" s="1" t="s">
        <v>1344</v>
      </c>
      <c r="F754" s="1">
        <f t="shared" si="33"/>
        <v>97.05</v>
      </c>
      <c r="G754" s="1">
        <v>0</v>
      </c>
      <c r="H754" s="1">
        <v>0.22</v>
      </c>
      <c r="I754" s="1">
        <v>0</v>
      </c>
      <c r="J754" s="1">
        <v>1.88</v>
      </c>
      <c r="K754" s="1">
        <v>0.6</v>
      </c>
      <c r="L754" s="1">
        <v>0.25</v>
      </c>
      <c r="M754" s="1" t="s">
        <v>50</v>
      </c>
      <c r="N754" s="6">
        <f t="shared" si="34"/>
        <v>1</v>
      </c>
      <c r="O754" s="1">
        <v>959.85</v>
      </c>
      <c r="P754" s="1">
        <v>1</v>
      </c>
      <c r="Q754" s="1">
        <v>60</v>
      </c>
      <c r="R754" s="1">
        <v>499.85</v>
      </c>
      <c r="S754" s="1">
        <v>0.5</v>
      </c>
      <c r="T754" s="1">
        <v>223</v>
      </c>
      <c r="U754" s="1" t="s">
        <v>52</v>
      </c>
      <c r="V754" s="1" t="s">
        <v>52</v>
      </c>
      <c r="W754" s="1">
        <v>41</v>
      </c>
      <c r="X754" s="1" t="e">
        <f>IF(OR(T754="",W754=""),"",((T754-AVERAGE($T$2:$T$1139))/_xlfn.STDEV.S($T$2:$T$1139))-#REF!*((AVERAGE($W$2:$W$1139)-W754)/_xlfn.STDEV.S($W$2:$W$1139)))</f>
        <v>#REF!</v>
      </c>
      <c r="Y754" s="1">
        <f t="shared" si="35"/>
        <v>0.81018902115494</v>
      </c>
    </row>
    <row r="755" spans="1:25">
      <c r="A755" s="1">
        <v>498</v>
      </c>
      <c r="B755" s="1" t="s">
        <v>95</v>
      </c>
      <c r="C755" s="1" t="str">
        <f>_xlfn.XLOOKUP(A755,All!$A:$A,All!$C:$C,"")</f>
        <v>Cu-Cr-Ni-Si-Zr</v>
      </c>
      <c r="D755" s="1">
        <v>2</v>
      </c>
      <c r="E755" s="1" t="s">
        <v>1344</v>
      </c>
      <c r="F755" s="1">
        <f t="shared" si="33"/>
        <v>97.05</v>
      </c>
      <c r="G755" s="1">
        <v>0</v>
      </c>
      <c r="H755" s="1">
        <v>0.22</v>
      </c>
      <c r="I755" s="1">
        <v>0</v>
      </c>
      <c r="J755" s="1">
        <v>1.88</v>
      </c>
      <c r="K755" s="1">
        <v>0.6</v>
      </c>
      <c r="L755" s="1">
        <v>0.25</v>
      </c>
      <c r="M755" s="1" t="s">
        <v>50</v>
      </c>
      <c r="N755" s="6">
        <f t="shared" si="34"/>
        <v>1</v>
      </c>
      <c r="O755" s="1">
        <v>959.85</v>
      </c>
      <c r="P755" s="1">
        <v>1</v>
      </c>
      <c r="Q755" s="1">
        <v>60</v>
      </c>
      <c r="R755" s="1">
        <v>449.85</v>
      </c>
      <c r="S755" s="1">
        <v>1</v>
      </c>
      <c r="T755" s="1">
        <v>226</v>
      </c>
      <c r="U755" s="1" t="s">
        <v>52</v>
      </c>
      <c r="V755" s="1" t="s">
        <v>52</v>
      </c>
      <c r="W755" s="1">
        <v>41</v>
      </c>
      <c r="X755" s="1" t="e">
        <f>IF(OR(T755="",W755=""),"",((T755-AVERAGE($T$2:$T$1139))/_xlfn.STDEV.S($T$2:$T$1139))-#REF!*((AVERAGE($W$2:$W$1139)-W755)/_xlfn.STDEV.S($W$2:$W$1139)))</f>
        <v>#REF!</v>
      </c>
      <c r="Y755" s="1">
        <f t="shared" si="35"/>
        <v>0.804542404831259</v>
      </c>
    </row>
    <row r="756" spans="1:25">
      <c r="A756" s="1">
        <v>494</v>
      </c>
      <c r="B756" s="1" t="s">
        <v>95</v>
      </c>
      <c r="C756" s="1" t="str">
        <f>_xlfn.XLOOKUP(A756,All!$A:$A,All!$C:$C,"")</f>
        <v>Cu-Cr-Ni-Si-Zr</v>
      </c>
      <c r="D756" s="1">
        <v>2</v>
      </c>
      <c r="E756" s="1" t="s">
        <v>1344</v>
      </c>
      <c r="F756" s="1">
        <f t="shared" si="33"/>
        <v>97.05</v>
      </c>
      <c r="G756" s="1">
        <v>0</v>
      </c>
      <c r="H756" s="1">
        <v>0.22</v>
      </c>
      <c r="I756" s="1">
        <v>0</v>
      </c>
      <c r="J756" s="1">
        <v>1.88</v>
      </c>
      <c r="K756" s="1">
        <v>0.6</v>
      </c>
      <c r="L756" s="1">
        <v>0.25</v>
      </c>
      <c r="M756" s="1" t="s">
        <v>50</v>
      </c>
      <c r="N756" s="6">
        <f t="shared" si="34"/>
        <v>1</v>
      </c>
      <c r="O756" s="1">
        <v>959.85</v>
      </c>
      <c r="P756" s="1">
        <v>1</v>
      </c>
      <c r="Q756" s="1">
        <v>60</v>
      </c>
      <c r="R756" s="1">
        <v>449.85</v>
      </c>
      <c r="S756" s="1">
        <v>1</v>
      </c>
      <c r="T756" s="1">
        <v>227</v>
      </c>
      <c r="U756" s="1" t="s">
        <v>52</v>
      </c>
      <c r="V756" s="1" t="s">
        <v>52</v>
      </c>
      <c r="W756" s="1">
        <v>38</v>
      </c>
      <c r="X756" s="1" t="e">
        <f>IF(OR(T756="",W756=""),"",((T756-AVERAGE($T$2:$T$1139))/_xlfn.STDEV.S($T$2:$T$1139))-#REF!*((AVERAGE($W$2:$W$1139)-W756)/_xlfn.STDEV.S($W$2:$W$1139)))</f>
        <v>#REF!</v>
      </c>
      <c r="Y756" s="1">
        <f t="shared" si="35"/>
        <v>0.8327698438009</v>
      </c>
    </row>
    <row r="757" spans="1:25">
      <c r="A757" s="1">
        <v>464</v>
      </c>
      <c r="B757" s="1" t="s">
        <v>95</v>
      </c>
      <c r="C757" s="1" t="str">
        <f>_xlfn.XLOOKUP(A757,All!$A:$A,All!$C:$C,"")</f>
        <v>Cu-Cr-Ni-Si-Zr</v>
      </c>
      <c r="D757" s="1">
        <v>2</v>
      </c>
      <c r="E757" s="1" t="s">
        <v>1344</v>
      </c>
      <c r="F757" s="1">
        <f t="shared" si="33"/>
        <v>97.05</v>
      </c>
      <c r="G757" s="1">
        <v>0</v>
      </c>
      <c r="H757" s="1">
        <v>0.22</v>
      </c>
      <c r="I757" s="1">
        <v>0</v>
      </c>
      <c r="J757" s="1">
        <v>1.88</v>
      </c>
      <c r="K757" s="1">
        <v>0.6</v>
      </c>
      <c r="L757" s="1">
        <v>0.25</v>
      </c>
      <c r="M757" s="1" t="s">
        <v>50</v>
      </c>
      <c r="N757" s="6">
        <f t="shared" si="34"/>
        <v>1</v>
      </c>
      <c r="O757" s="1">
        <v>959.85</v>
      </c>
      <c r="P757" s="1">
        <v>1</v>
      </c>
      <c r="Q757" s="1">
        <v>60</v>
      </c>
      <c r="R757" s="1">
        <v>499.85</v>
      </c>
      <c r="S757" s="1">
        <v>0.167</v>
      </c>
      <c r="T757" s="1">
        <v>218</v>
      </c>
      <c r="U757" s="1" t="s">
        <v>52</v>
      </c>
      <c r="V757" s="1" t="s">
        <v>52</v>
      </c>
      <c r="W757" s="1">
        <v>37</v>
      </c>
      <c r="X757" s="1" t="e">
        <f>IF(OR(T757="",W757=""),"",((T757-AVERAGE($T$2:$T$1139))/_xlfn.STDEV.S($T$2:$T$1139))-#REF!*((AVERAGE($W$2:$W$1139)-W757)/_xlfn.STDEV.S($W$2:$W$1139)))</f>
        <v>#REF!</v>
      </c>
      <c r="Y757" s="1">
        <f t="shared" si="35"/>
        <v>0.859202484788517</v>
      </c>
    </row>
    <row r="758" spans="1:25">
      <c r="A758" s="1">
        <v>471</v>
      </c>
      <c r="B758" s="1" t="s">
        <v>95</v>
      </c>
      <c r="C758" s="1" t="str">
        <f>_xlfn.XLOOKUP(A758,All!$A:$A,All!$C:$C,"")</f>
        <v>Cu-Cr-Ni-Si-Zr</v>
      </c>
      <c r="D758" s="1">
        <v>2</v>
      </c>
      <c r="E758" s="1" t="s">
        <v>1344</v>
      </c>
      <c r="F758" s="1">
        <f t="shared" si="33"/>
        <v>97.05</v>
      </c>
      <c r="G758" s="1">
        <v>0</v>
      </c>
      <c r="H758" s="1">
        <v>0.22</v>
      </c>
      <c r="I758" s="1">
        <v>0</v>
      </c>
      <c r="J758" s="1">
        <v>1.88</v>
      </c>
      <c r="K758" s="1">
        <v>0.6</v>
      </c>
      <c r="L758" s="1">
        <v>0.25</v>
      </c>
      <c r="M758" s="1" t="s">
        <v>50</v>
      </c>
      <c r="N758" s="6">
        <f t="shared" si="34"/>
        <v>1</v>
      </c>
      <c r="O758" s="1">
        <v>959.85</v>
      </c>
      <c r="P758" s="1">
        <v>1</v>
      </c>
      <c r="Q758" s="1">
        <v>60</v>
      </c>
      <c r="R758" s="1">
        <v>449.85</v>
      </c>
      <c r="S758" s="1">
        <v>0.5</v>
      </c>
      <c r="T758" s="1">
        <v>218</v>
      </c>
      <c r="U758" s="1" t="s">
        <v>52</v>
      </c>
      <c r="V758" s="1" t="s">
        <v>52</v>
      </c>
      <c r="W758" s="1">
        <v>36</v>
      </c>
      <c r="X758" s="1" t="e">
        <f>IF(OR(T758="",W758=""),"",((T758-AVERAGE($T$2:$T$1139))/_xlfn.STDEV.S($T$2:$T$1139))-#REF!*((AVERAGE($W$2:$W$1139)-W758)/_xlfn.STDEV.S($W$2:$W$1139)))</f>
        <v>#REF!</v>
      </c>
      <c r="Y758" s="1">
        <f t="shared" si="35"/>
        <v>0.869236826110561</v>
      </c>
    </row>
    <row r="759" spans="1:25">
      <c r="A759" s="1">
        <v>497</v>
      </c>
      <c r="B759" s="1" t="s">
        <v>95</v>
      </c>
      <c r="C759" s="1" t="str">
        <f>_xlfn.XLOOKUP(A759,All!$A:$A,All!$C:$C,"")</f>
        <v>Cu-Cr-Ni-Si-Zr</v>
      </c>
      <c r="D759" s="1">
        <v>2</v>
      </c>
      <c r="E759" s="1" t="s">
        <v>1344</v>
      </c>
      <c r="F759" s="1">
        <f t="shared" si="33"/>
        <v>97.05</v>
      </c>
      <c r="G759" s="1">
        <v>0</v>
      </c>
      <c r="H759" s="1">
        <v>0.22</v>
      </c>
      <c r="I759" s="1">
        <v>0</v>
      </c>
      <c r="J759" s="1">
        <v>1.88</v>
      </c>
      <c r="K759" s="1">
        <v>0.6</v>
      </c>
      <c r="L759" s="1">
        <v>0.25</v>
      </c>
      <c r="M759" s="1" t="s">
        <v>50</v>
      </c>
      <c r="N759" s="6">
        <f t="shared" si="34"/>
        <v>1</v>
      </c>
      <c r="O759" s="1">
        <v>959.85</v>
      </c>
      <c r="P759" s="1">
        <v>1</v>
      </c>
      <c r="Q759" s="1">
        <v>60</v>
      </c>
      <c r="R759" s="1">
        <v>449.85</v>
      </c>
      <c r="S759" s="1">
        <v>1</v>
      </c>
      <c r="T759" s="1">
        <v>220</v>
      </c>
      <c r="U759" s="1" t="s">
        <v>52</v>
      </c>
      <c r="V759" s="1" t="s">
        <v>52</v>
      </c>
      <c r="W759" s="1">
        <v>36</v>
      </c>
      <c r="X759" s="1" t="e">
        <f>IF(OR(T759="",W759=""),"",((T759-AVERAGE($T$2:$T$1139))/_xlfn.STDEV.S($T$2:$T$1139))-#REF!*((AVERAGE($W$2:$W$1139)-W759)/_xlfn.STDEV.S($W$2:$W$1139)))</f>
        <v>#REF!</v>
      </c>
      <c r="Y759" s="1">
        <f t="shared" si="35"/>
        <v>0.865613735535156</v>
      </c>
    </row>
    <row r="760" spans="1:25">
      <c r="A760" s="1">
        <v>496</v>
      </c>
      <c r="B760" s="1" t="s">
        <v>95</v>
      </c>
      <c r="C760" s="1" t="str">
        <f>_xlfn.XLOOKUP(A760,All!$A:$A,All!$C:$C,"")</f>
        <v>Cu-Cr-Ni-Si-Zr</v>
      </c>
      <c r="D760" s="1">
        <v>2</v>
      </c>
      <c r="E760" s="1" t="s">
        <v>1344</v>
      </c>
      <c r="F760" s="1">
        <f t="shared" si="33"/>
        <v>97.05</v>
      </c>
      <c r="G760" s="1">
        <v>0</v>
      </c>
      <c r="H760" s="1">
        <v>0.22</v>
      </c>
      <c r="I760" s="1">
        <v>0</v>
      </c>
      <c r="J760" s="1">
        <v>1.88</v>
      </c>
      <c r="K760" s="1">
        <v>0.6</v>
      </c>
      <c r="L760" s="1">
        <v>0.25</v>
      </c>
      <c r="M760" s="1" t="s">
        <v>50</v>
      </c>
      <c r="N760" s="6">
        <f t="shared" si="34"/>
        <v>1</v>
      </c>
      <c r="O760" s="1">
        <v>959.85</v>
      </c>
      <c r="P760" s="1">
        <v>1</v>
      </c>
      <c r="Q760" s="1">
        <v>60</v>
      </c>
      <c r="R760" s="1">
        <v>449.85</v>
      </c>
      <c r="S760" s="1">
        <v>1</v>
      </c>
      <c r="T760" s="1">
        <v>196</v>
      </c>
      <c r="U760" s="1" t="s">
        <v>52</v>
      </c>
      <c r="V760" s="1" t="s">
        <v>52</v>
      </c>
      <c r="W760" s="1">
        <v>32</v>
      </c>
      <c r="X760" s="1" t="e">
        <f>IF(OR(T760="",W760=""),"",((T760-AVERAGE($T$2:$T$1139))/_xlfn.STDEV.S($T$2:$T$1139))-#REF!*((AVERAGE($W$2:$W$1139)-W760)/_xlfn.STDEV.S($W$2:$W$1139)))</f>
        <v>#REF!</v>
      </c>
      <c r="Y760" s="1">
        <f t="shared" si="35"/>
        <v>0.949832397742186</v>
      </c>
    </row>
    <row r="761" spans="1:25">
      <c r="A761" s="1">
        <v>463</v>
      </c>
      <c r="B761" s="1" t="s">
        <v>95</v>
      </c>
      <c r="C761" s="1" t="str">
        <f>_xlfn.XLOOKUP(A761,All!$A:$A,All!$C:$C,"")</f>
        <v>Cu-Cr-Ni-Si-Zr</v>
      </c>
      <c r="D761" s="1">
        <v>2</v>
      </c>
      <c r="E761" s="1" t="s">
        <v>1344</v>
      </c>
      <c r="F761" s="1">
        <f t="shared" si="33"/>
        <v>97.05</v>
      </c>
      <c r="G761" s="1">
        <v>0</v>
      </c>
      <c r="H761" s="1">
        <v>0.22</v>
      </c>
      <c r="I761" s="1">
        <v>0</v>
      </c>
      <c r="J761" s="1">
        <v>1.88</v>
      </c>
      <c r="K761" s="1">
        <v>0.6</v>
      </c>
      <c r="L761" s="1">
        <v>0.25</v>
      </c>
      <c r="M761" s="1" t="s">
        <v>50</v>
      </c>
      <c r="N761" s="6">
        <f t="shared" si="34"/>
        <v>1</v>
      </c>
      <c r="O761" s="1">
        <v>959.85</v>
      </c>
      <c r="P761" s="1">
        <v>1</v>
      </c>
      <c r="Q761" s="1">
        <v>60</v>
      </c>
      <c r="R761" s="1">
        <v>449.85</v>
      </c>
      <c r="S761" s="1">
        <v>0.167</v>
      </c>
      <c r="T761" s="1">
        <v>198</v>
      </c>
      <c r="U761" s="1" t="s">
        <v>52</v>
      </c>
      <c r="V761" s="1" t="s">
        <v>52</v>
      </c>
      <c r="W761" s="1">
        <v>31</v>
      </c>
      <c r="X761" s="1" t="e">
        <f>IF(OR(T761="",W761=""),"",((T761-AVERAGE($T$2:$T$1139))/_xlfn.STDEV.S($T$2:$T$1139))-#REF!*((AVERAGE($W$2:$W$1139)-W761)/_xlfn.STDEV.S($W$2:$W$1139)))</f>
        <v>#REF!</v>
      </c>
      <c r="Y761" s="1">
        <f t="shared" si="35"/>
        <v>0.956020020926017</v>
      </c>
    </row>
    <row r="762" spans="1:25">
      <c r="A762" s="1">
        <v>495</v>
      </c>
      <c r="B762" s="1" t="s">
        <v>95</v>
      </c>
      <c r="C762" s="1" t="str">
        <f>_xlfn.XLOOKUP(A762,All!$A:$A,All!$C:$C,"")</f>
        <v>Cu-Cr-Ni-Si-Zr</v>
      </c>
      <c r="D762" s="1">
        <v>2</v>
      </c>
      <c r="E762" s="1" t="s">
        <v>1344</v>
      </c>
      <c r="F762" s="1">
        <f t="shared" si="33"/>
        <v>97.05</v>
      </c>
      <c r="G762" s="1">
        <v>0</v>
      </c>
      <c r="H762" s="1">
        <v>0.22</v>
      </c>
      <c r="I762" s="1">
        <v>0</v>
      </c>
      <c r="J762" s="1">
        <v>1.88</v>
      </c>
      <c r="K762" s="1">
        <v>0.6</v>
      </c>
      <c r="L762" s="1">
        <v>0.25</v>
      </c>
      <c r="M762" s="1" t="s">
        <v>50</v>
      </c>
      <c r="N762" s="6">
        <f t="shared" si="34"/>
        <v>1</v>
      </c>
      <c r="O762" s="1">
        <v>959.85</v>
      </c>
      <c r="P762" s="1">
        <v>1</v>
      </c>
      <c r="Q762" s="1">
        <v>60</v>
      </c>
      <c r="R762" s="1">
        <v>449.85</v>
      </c>
      <c r="S762" s="1">
        <v>1</v>
      </c>
      <c r="T762" s="1">
        <v>175</v>
      </c>
      <c r="U762" s="1" t="s">
        <v>52</v>
      </c>
      <c r="V762" s="1" t="s">
        <v>52</v>
      </c>
      <c r="W762" s="1">
        <v>26</v>
      </c>
      <c r="X762" s="1" t="e">
        <f>IF(OR(T762="",W762=""),"",((T762-AVERAGE($T$2:$T$1139))/_xlfn.STDEV.S($T$2:$T$1139))-#REF!*((AVERAGE($W$2:$W$1139)-W762)/_xlfn.STDEV.S($W$2:$W$1139)))</f>
        <v>#REF!</v>
      </c>
      <c r="Y762" s="1">
        <f t="shared" si="35"/>
        <v>1.04859127624119</v>
      </c>
    </row>
    <row r="763" hidden="1" spans="1:25">
      <c r="A763" s="1">
        <v>1201</v>
      </c>
      <c r="B763" s="1" t="s">
        <v>101</v>
      </c>
      <c r="C763" s="1" t="str">
        <f>_xlfn.XLOOKUP(A763,All!$A:$A,All!$C:$C,"")</f>
        <v>Cu-Cr-Zr</v>
      </c>
      <c r="D763" s="1">
        <v>1</v>
      </c>
      <c r="E763" s="1" t="s">
        <v>1344</v>
      </c>
      <c r="F763" s="1">
        <f t="shared" si="33"/>
        <v>99.84</v>
      </c>
      <c r="G763" s="1">
        <v>0</v>
      </c>
      <c r="H763" s="1">
        <v>0.1</v>
      </c>
      <c r="I763" s="1">
        <v>0</v>
      </c>
      <c r="J763" s="1">
        <v>0</v>
      </c>
      <c r="K763" s="1">
        <v>0</v>
      </c>
      <c r="L763" s="1">
        <v>0.06</v>
      </c>
      <c r="M763" s="1" t="s">
        <v>54</v>
      </c>
      <c r="N763" s="6">
        <f t="shared" si="34"/>
        <v>0</v>
      </c>
      <c r="O763" s="1">
        <v>999.85</v>
      </c>
      <c r="P763" s="1">
        <v>1</v>
      </c>
      <c r="Q763" s="1">
        <v>0</v>
      </c>
      <c r="R763" s="1">
        <v>549.85</v>
      </c>
      <c r="S763" s="1">
        <v>1</v>
      </c>
      <c r="T763" s="1">
        <v>116</v>
      </c>
      <c r="U763" s="1" t="s">
        <v>52</v>
      </c>
      <c r="V763" s="1" t="s">
        <v>52</v>
      </c>
      <c r="W763" s="1">
        <v>92</v>
      </c>
      <c r="X763" s="1" t="e">
        <f>IF(OR(T763="",W763=""),"",((T763-AVERAGE($T$2:$T$1139))/_xlfn.STDEV.S($T$2:$T$1139))-#REF!*((AVERAGE($W$2:$W$1139)-W763)/_xlfn.STDEV.S($W$2:$W$1139)))</f>
        <v>#REF!</v>
      </c>
      <c r="Y763" s="1">
        <f t="shared" si="35"/>
        <v>0.828220858895706</v>
      </c>
    </row>
    <row r="764" hidden="1" spans="1:25">
      <c r="A764" s="1">
        <v>1210</v>
      </c>
      <c r="B764" s="1" t="s">
        <v>101</v>
      </c>
      <c r="C764" s="1" t="str">
        <f>_xlfn.XLOOKUP(A764,All!$A:$A,All!$C:$C,"")</f>
        <v>Cu-Cr-Zr</v>
      </c>
      <c r="D764" s="1">
        <v>1</v>
      </c>
      <c r="E764" s="1" t="s">
        <v>1344</v>
      </c>
      <c r="F764" s="1">
        <f t="shared" si="33"/>
        <v>99.42</v>
      </c>
      <c r="G764" s="1">
        <v>0</v>
      </c>
      <c r="H764" s="1">
        <v>0.5</v>
      </c>
      <c r="I764" s="1">
        <v>0</v>
      </c>
      <c r="J764" s="1">
        <v>0</v>
      </c>
      <c r="K764" s="1">
        <v>0</v>
      </c>
      <c r="L764" s="1">
        <v>0.08</v>
      </c>
      <c r="M764" s="1" t="s">
        <v>54</v>
      </c>
      <c r="N764" s="6">
        <f t="shared" si="34"/>
        <v>0</v>
      </c>
      <c r="O764" s="1">
        <v>999.85</v>
      </c>
      <c r="P764" s="1">
        <v>1</v>
      </c>
      <c r="Q764" s="1">
        <v>0</v>
      </c>
      <c r="R764" s="1">
        <v>549.85</v>
      </c>
      <c r="S764" s="1">
        <v>1</v>
      </c>
      <c r="T764" s="1">
        <v>141</v>
      </c>
      <c r="U764" s="1" t="s">
        <v>52</v>
      </c>
      <c r="V764" s="1" t="s">
        <v>52</v>
      </c>
      <c r="W764" s="1">
        <v>85</v>
      </c>
      <c r="X764" s="1" t="e">
        <f>IF(OR(T764="",W764=""),"",((T764-AVERAGE($T$2:$T$1139))/_xlfn.STDEV.S($T$2:$T$1139))-#REF!*((AVERAGE($W$2:$W$1139)-W764)/_xlfn.STDEV.S($W$2:$W$1139)))</f>
        <v>#REF!</v>
      </c>
      <c r="Y764" s="1">
        <f t="shared" si="35"/>
        <v>0.756610346124391</v>
      </c>
    </row>
    <row r="765" hidden="1" spans="1:25">
      <c r="A765" s="1">
        <v>1219</v>
      </c>
      <c r="B765" s="1" t="s">
        <v>101</v>
      </c>
      <c r="C765" s="1" t="str">
        <f>_xlfn.XLOOKUP(A765,All!$A:$A,All!$C:$C,"")</f>
        <v>Cu-Cr-Zr</v>
      </c>
      <c r="D765" s="1">
        <v>1</v>
      </c>
      <c r="E765" s="1" t="s">
        <v>1344</v>
      </c>
      <c r="F765" s="1">
        <f t="shared" si="33"/>
        <v>98.9</v>
      </c>
      <c r="G765" s="1">
        <v>0</v>
      </c>
      <c r="H765" s="1">
        <v>1</v>
      </c>
      <c r="I765" s="1">
        <v>0</v>
      </c>
      <c r="J765" s="1">
        <v>0</v>
      </c>
      <c r="K765" s="1">
        <v>0</v>
      </c>
      <c r="L765" s="1">
        <v>0.1</v>
      </c>
      <c r="M765" s="1" t="s">
        <v>54</v>
      </c>
      <c r="N765" s="6">
        <f t="shared" si="34"/>
        <v>0</v>
      </c>
      <c r="O765" s="1">
        <v>999.85</v>
      </c>
      <c r="P765" s="1">
        <v>1</v>
      </c>
      <c r="Q765" s="1">
        <v>0</v>
      </c>
      <c r="R765" s="1">
        <v>549.85</v>
      </c>
      <c r="S765" s="1">
        <v>1</v>
      </c>
      <c r="T765" s="1">
        <v>145</v>
      </c>
      <c r="U765" s="1" t="s">
        <v>52</v>
      </c>
      <c r="V765" s="1" t="s">
        <v>52</v>
      </c>
      <c r="W765" s="1">
        <v>83</v>
      </c>
      <c r="X765" s="1" t="e">
        <f>IF(OR(T765="",W765=""),"",((T765-AVERAGE($T$2:$T$1139))/_xlfn.STDEV.S($T$2:$T$1139))-#REF!*((AVERAGE($W$2:$W$1139)-W765)/_xlfn.STDEV.S($W$2:$W$1139)))</f>
        <v>#REF!</v>
      </c>
      <c r="Y765" s="1">
        <f t="shared" si="35"/>
        <v>0.747774846750593</v>
      </c>
    </row>
    <row r="766" hidden="1" spans="1:25">
      <c r="A766" s="1">
        <v>1200</v>
      </c>
      <c r="B766" s="1" t="s">
        <v>101</v>
      </c>
      <c r="C766" s="1" t="str">
        <f>_xlfn.XLOOKUP(A766,All!$A:$A,All!$C:$C,"")</f>
        <v>Cu-Cr-Zr</v>
      </c>
      <c r="D766" s="1">
        <v>1</v>
      </c>
      <c r="E766" s="1" t="s">
        <v>1344</v>
      </c>
      <c r="F766" s="1">
        <f t="shared" si="33"/>
        <v>99.84</v>
      </c>
      <c r="G766" s="1">
        <v>0</v>
      </c>
      <c r="H766" s="1">
        <v>0.1</v>
      </c>
      <c r="I766" s="1">
        <v>0</v>
      </c>
      <c r="J766" s="1">
        <v>0</v>
      </c>
      <c r="K766" s="1">
        <v>0</v>
      </c>
      <c r="L766" s="1">
        <v>0.06</v>
      </c>
      <c r="M766" s="1" t="s">
        <v>54</v>
      </c>
      <c r="N766" s="6">
        <f t="shared" si="34"/>
        <v>0</v>
      </c>
      <c r="O766" s="1">
        <v>999.85</v>
      </c>
      <c r="P766" s="1">
        <v>1</v>
      </c>
      <c r="Q766" s="1">
        <v>0</v>
      </c>
      <c r="R766" s="1">
        <v>499.85</v>
      </c>
      <c r="S766" s="1">
        <v>1</v>
      </c>
      <c r="T766" s="1">
        <v>112</v>
      </c>
      <c r="U766" s="1" t="s">
        <v>52</v>
      </c>
      <c r="V766" s="1" t="s">
        <v>52</v>
      </c>
      <c r="W766" s="1">
        <v>78</v>
      </c>
      <c r="X766" s="1" t="e">
        <f>IF(OR(T766="",W766=""),"",((T766-AVERAGE($T$2:$T$1139))/_xlfn.STDEV.S($T$2:$T$1139))-#REF!*((AVERAGE($W$2:$W$1139)-W766)/_xlfn.STDEV.S($W$2:$W$1139)))</f>
        <v>#REF!</v>
      </c>
      <c r="Y766" s="1">
        <f t="shared" si="35"/>
        <v>0.858516034072475</v>
      </c>
    </row>
    <row r="767" hidden="1" spans="1:25">
      <c r="A767" s="1">
        <v>1228</v>
      </c>
      <c r="B767" s="1" t="s">
        <v>101</v>
      </c>
      <c r="C767" s="1" t="str">
        <f>_xlfn.XLOOKUP(A767,All!$A:$A,All!$C:$C,"")</f>
        <v>Cu-Cr-Zr</v>
      </c>
      <c r="D767" s="1">
        <v>1</v>
      </c>
      <c r="E767" s="1" t="s">
        <v>1344</v>
      </c>
      <c r="F767" s="1">
        <f t="shared" si="33"/>
        <v>99.2</v>
      </c>
      <c r="G767" s="1">
        <v>0</v>
      </c>
      <c r="H767" s="1">
        <v>0.3</v>
      </c>
      <c r="I767" s="1">
        <v>0</v>
      </c>
      <c r="J767" s="1">
        <v>0</v>
      </c>
      <c r="K767" s="1">
        <v>0</v>
      </c>
      <c r="L767" s="1">
        <v>0.5</v>
      </c>
      <c r="M767" s="1" t="s">
        <v>54</v>
      </c>
      <c r="N767" s="6">
        <f t="shared" si="34"/>
        <v>0</v>
      </c>
      <c r="O767" s="1">
        <v>999.85</v>
      </c>
      <c r="P767" s="1">
        <v>1</v>
      </c>
      <c r="Q767" s="1">
        <v>0</v>
      </c>
      <c r="R767" s="1">
        <v>549.85</v>
      </c>
      <c r="S767" s="1">
        <v>1</v>
      </c>
      <c r="T767" s="1">
        <v>144</v>
      </c>
      <c r="U767" s="1" t="s">
        <v>52</v>
      </c>
      <c r="V767" s="1" t="s">
        <v>52</v>
      </c>
      <c r="W767" s="1">
        <v>77</v>
      </c>
      <c r="X767" s="1" t="e">
        <f>IF(OR(T767="",W767=""),"",((T767-AVERAGE($T$2:$T$1139))/_xlfn.STDEV.S($T$2:$T$1139))-#REF!*((AVERAGE($W$2:$W$1139)-W767)/_xlfn.STDEV.S($W$2:$W$1139)))</f>
        <v>#REF!</v>
      </c>
      <c r="Y767" s="1">
        <f t="shared" si="35"/>
        <v>0.765644820823472</v>
      </c>
    </row>
    <row r="768" hidden="1" spans="1:25">
      <c r="A768" s="1">
        <v>1209</v>
      </c>
      <c r="B768" s="1" t="s">
        <v>101</v>
      </c>
      <c r="C768" s="1" t="str">
        <f>_xlfn.XLOOKUP(A768,All!$A:$A,All!$C:$C,"")</f>
        <v>Cu-Cr-Zr</v>
      </c>
      <c r="D768" s="1">
        <v>1</v>
      </c>
      <c r="E768" s="1" t="s">
        <v>1344</v>
      </c>
      <c r="F768" s="1">
        <f t="shared" si="33"/>
        <v>99.42</v>
      </c>
      <c r="G768" s="1">
        <v>0</v>
      </c>
      <c r="H768" s="1">
        <v>0.5</v>
      </c>
      <c r="I768" s="1">
        <v>0</v>
      </c>
      <c r="J768" s="1">
        <v>0</v>
      </c>
      <c r="K768" s="1">
        <v>0</v>
      </c>
      <c r="L768" s="1">
        <v>0.08</v>
      </c>
      <c r="M768" s="1" t="s">
        <v>54</v>
      </c>
      <c r="N768" s="6">
        <f t="shared" si="34"/>
        <v>0</v>
      </c>
      <c r="O768" s="1">
        <v>999.85</v>
      </c>
      <c r="P768" s="1">
        <v>1</v>
      </c>
      <c r="Q768" s="1">
        <v>0</v>
      </c>
      <c r="R768" s="1">
        <v>499.85</v>
      </c>
      <c r="S768" s="1">
        <v>1</v>
      </c>
      <c r="T768" s="1">
        <v>155</v>
      </c>
      <c r="U768" s="1" t="s">
        <v>52</v>
      </c>
      <c r="V768" s="1" t="s">
        <v>52</v>
      </c>
      <c r="W768" s="1">
        <v>74</v>
      </c>
      <c r="X768" s="1" t="e">
        <f>IF(OR(T768="",W768=""),"",((T768-AVERAGE($T$2:$T$1139))/_xlfn.STDEV.S($T$2:$T$1139))-#REF!*((AVERAGE($W$2:$W$1139)-W768)/_xlfn.STDEV.S($W$2:$W$1139)))</f>
        <v>#REF!</v>
      </c>
      <c r="Y768" s="1">
        <f t="shared" si="35"/>
        <v>0.743453636792905</v>
      </c>
    </row>
    <row r="769" hidden="1" spans="1:25">
      <c r="A769" s="1">
        <v>1218</v>
      </c>
      <c r="B769" s="1" t="s">
        <v>101</v>
      </c>
      <c r="C769" s="1" t="str">
        <f>_xlfn.XLOOKUP(A769,All!$A:$A,All!$C:$C,"")</f>
        <v>Cu-Cr-Zr</v>
      </c>
      <c r="D769" s="1">
        <v>1</v>
      </c>
      <c r="E769" s="1" t="s">
        <v>1344</v>
      </c>
      <c r="F769" s="1">
        <f t="shared" si="33"/>
        <v>98.9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0.1</v>
      </c>
      <c r="M769" s="1" t="s">
        <v>54</v>
      </c>
      <c r="N769" s="6">
        <f t="shared" si="34"/>
        <v>0</v>
      </c>
      <c r="O769" s="1">
        <v>999.85</v>
      </c>
      <c r="P769" s="1">
        <v>1</v>
      </c>
      <c r="Q769" s="1">
        <v>0</v>
      </c>
      <c r="R769" s="1">
        <v>499.85</v>
      </c>
      <c r="S769" s="1">
        <v>1</v>
      </c>
      <c r="T769" s="1">
        <v>148</v>
      </c>
      <c r="U769" s="1" t="s">
        <v>52</v>
      </c>
      <c r="V769" s="1" t="s">
        <v>52</v>
      </c>
      <c r="W769" s="1">
        <v>73</v>
      </c>
      <c r="X769" s="1" t="e">
        <f>IF(OR(T769="",W769=""),"",((T769-AVERAGE($T$2:$T$1139))/_xlfn.STDEV.S($T$2:$T$1139))-#REF!*((AVERAGE($W$2:$W$1139)-W769)/_xlfn.STDEV.S($W$2:$W$1139)))</f>
        <v>#REF!</v>
      </c>
      <c r="Y769" s="1">
        <f t="shared" si="35"/>
        <v>0.767721189179986</v>
      </c>
    </row>
    <row r="770" hidden="1" spans="1:25">
      <c r="A770" s="1">
        <v>1199</v>
      </c>
      <c r="B770" s="1" t="s">
        <v>101</v>
      </c>
      <c r="C770" s="1" t="str">
        <f>_xlfn.XLOOKUP(A770,All!$A:$A,All!$C:$C,"")</f>
        <v>Cu-Cr-Zr</v>
      </c>
      <c r="D770" s="1">
        <v>1</v>
      </c>
      <c r="E770" s="1" t="s">
        <v>1344</v>
      </c>
      <c r="F770" s="1">
        <f t="shared" ref="F770:F833" si="36">100-SUM(G770:L770)</f>
        <v>99.84</v>
      </c>
      <c r="G770" s="1">
        <v>0</v>
      </c>
      <c r="H770" s="1">
        <v>0.1</v>
      </c>
      <c r="I770" s="1">
        <v>0</v>
      </c>
      <c r="J770" s="1">
        <v>0</v>
      </c>
      <c r="K770" s="1">
        <v>0</v>
      </c>
      <c r="L770" s="1">
        <v>0.06</v>
      </c>
      <c r="M770" s="1" t="s">
        <v>54</v>
      </c>
      <c r="N770" s="6">
        <f t="shared" ref="N770:N833" si="37">IF(M770="Solution ==&gt; Quenching ==&gt; Deformation ==&gt; Aging ==&gt; Secondary TMP ==&gt; Secondary Aging",2,IF(M770="Solution ==&gt; Quenching ==&gt; Deformation ==&gt; Aging",1,IF(M770="Solution ==&gt; Quenching ==&gt; Aging",0,"")))</f>
        <v>0</v>
      </c>
      <c r="O770" s="1">
        <v>999.85</v>
      </c>
      <c r="P770" s="1">
        <v>1</v>
      </c>
      <c r="Q770" s="1">
        <v>0</v>
      </c>
      <c r="R770" s="1">
        <v>449.85</v>
      </c>
      <c r="S770" s="1">
        <v>1</v>
      </c>
      <c r="T770" s="1">
        <v>96</v>
      </c>
      <c r="U770" s="1" t="s">
        <v>52</v>
      </c>
      <c r="V770" s="1" t="s">
        <v>52</v>
      </c>
      <c r="W770" s="1">
        <v>67</v>
      </c>
      <c r="X770" s="1" t="e">
        <f>IF(OR(T770="",W770=""),"",((T770-AVERAGE($T$2:$T$1139))/_xlfn.STDEV.S($T$2:$T$1139))-#REF!*((AVERAGE($W$2:$W$1139)-W770)/_xlfn.STDEV.S($W$2:$W$1139)))</f>
        <v>#REF!</v>
      </c>
      <c r="Y770" s="1">
        <f t="shared" ref="Y770:Y833" si="38">SQRT((1-(T770-MIN($T$2:$T$1139))/(MAX($T$2:$T$1139)-MIN($T$2:$T$1139)))^2+(1-(W770-MIN($W$2:$W$1139))/(MAX($W$2:$W$1139)-MIN($W$2:$W$1139)))^2)</f>
        <v>0.942863732067123</v>
      </c>
    </row>
    <row r="771" hidden="1" spans="1:25">
      <c r="A771" s="1">
        <v>1227</v>
      </c>
      <c r="B771" s="1" t="s">
        <v>101</v>
      </c>
      <c r="C771" s="1" t="str">
        <f>_xlfn.XLOOKUP(A771,All!$A:$A,All!$C:$C,"")</f>
        <v>Cu-Cr-Zr</v>
      </c>
      <c r="D771" s="1">
        <v>1</v>
      </c>
      <c r="E771" s="1" t="s">
        <v>1344</v>
      </c>
      <c r="F771" s="1">
        <f t="shared" si="36"/>
        <v>99.2</v>
      </c>
      <c r="G771" s="1">
        <v>0</v>
      </c>
      <c r="H771" s="1">
        <v>0.3</v>
      </c>
      <c r="I771" s="1">
        <v>0</v>
      </c>
      <c r="J771" s="1">
        <v>0</v>
      </c>
      <c r="K771" s="1">
        <v>0</v>
      </c>
      <c r="L771" s="1">
        <v>0.5</v>
      </c>
      <c r="M771" s="1" t="s">
        <v>54</v>
      </c>
      <c r="N771" s="6">
        <f t="shared" si="37"/>
        <v>0</v>
      </c>
      <c r="O771" s="1">
        <v>999.85</v>
      </c>
      <c r="P771" s="1">
        <v>1</v>
      </c>
      <c r="Q771" s="1">
        <v>0</v>
      </c>
      <c r="R771" s="1">
        <v>499.85</v>
      </c>
      <c r="S771" s="1">
        <v>1</v>
      </c>
      <c r="T771" s="1">
        <v>157</v>
      </c>
      <c r="U771" s="1" t="s">
        <v>52</v>
      </c>
      <c r="V771" s="1" t="s">
        <v>52</v>
      </c>
      <c r="W771" s="1">
        <v>65</v>
      </c>
      <c r="X771" s="1" t="e">
        <f>IF(OR(T771="",W771=""),"",((T771-AVERAGE($T$2:$T$1139))/_xlfn.STDEV.S($T$2:$T$1139))-#REF!*((AVERAGE($W$2:$W$1139)-W771)/_xlfn.STDEV.S($W$2:$W$1139)))</f>
        <v>#REF!</v>
      </c>
      <c r="Y771" s="1">
        <f t="shared" si="38"/>
        <v>0.779325256152953</v>
      </c>
    </row>
    <row r="772" hidden="1" spans="1:25">
      <c r="A772" s="1">
        <v>1198</v>
      </c>
      <c r="B772" s="1" t="s">
        <v>101</v>
      </c>
      <c r="C772" s="1" t="str">
        <f>_xlfn.XLOOKUP(A772,All!$A:$A,All!$C:$C,"")</f>
        <v>Cu-Cr-Zr</v>
      </c>
      <c r="D772" s="1">
        <v>1</v>
      </c>
      <c r="E772" s="1" t="s">
        <v>1344</v>
      </c>
      <c r="F772" s="1">
        <f t="shared" si="36"/>
        <v>99.84</v>
      </c>
      <c r="G772" s="1">
        <v>0</v>
      </c>
      <c r="H772" s="1">
        <v>0.1</v>
      </c>
      <c r="I772" s="1">
        <v>0</v>
      </c>
      <c r="J772" s="1">
        <v>0</v>
      </c>
      <c r="K772" s="1">
        <v>0</v>
      </c>
      <c r="L772" s="1">
        <v>0.06</v>
      </c>
      <c r="M772" s="1" t="s">
        <v>54</v>
      </c>
      <c r="N772" s="6">
        <f t="shared" si="37"/>
        <v>0</v>
      </c>
      <c r="O772" s="1">
        <v>999.85</v>
      </c>
      <c r="P772" s="1">
        <v>1</v>
      </c>
      <c r="Q772" s="1">
        <v>0</v>
      </c>
      <c r="R772" s="1">
        <v>399.85</v>
      </c>
      <c r="S772" s="1">
        <v>1</v>
      </c>
      <c r="T772" s="1">
        <v>80</v>
      </c>
      <c r="U772" s="1" t="s">
        <v>52</v>
      </c>
      <c r="V772" s="1" t="s">
        <v>52</v>
      </c>
      <c r="W772" s="1">
        <v>63</v>
      </c>
      <c r="X772" s="1" t="e">
        <f>IF(OR(T772="",W772=""),"",((T772-AVERAGE($T$2:$T$1139))/_xlfn.STDEV.S($T$2:$T$1139))-#REF!*((AVERAGE($W$2:$W$1139)-W772)/_xlfn.STDEV.S($W$2:$W$1139)))</f>
        <v>#REF!</v>
      </c>
      <c r="Y772" s="1">
        <f t="shared" si="38"/>
        <v>1.00621600482152</v>
      </c>
    </row>
    <row r="773" hidden="1" spans="1:25">
      <c r="A773" s="1">
        <v>1208</v>
      </c>
      <c r="B773" s="1" t="s">
        <v>101</v>
      </c>
      <c r="C773" s="1" t="str">
        <f>_xlfn.XLOOKUP(A773,All!$A:$A,All!$C:$C,"")</f>
        <v>Cu-Cr-Zr</v>
      </c>
      <c r="D773" s="1">
        <v>1</v>
      </c>
      <c r="E773" s="1" t="s">
        <v>1344</v>
      </c>
      <c r="F773" s="1">
        <f t="shared" si="36"/>
        <v>99.42</v>
      </c>
      <c r="G773" s="1">
        <v>0</v>
      </c>
      <c r="H773" s="1">
        <v>0.5</v>
      </c>
      <c r="I773" s="1">
        <v>0</v>
      </c>
      <c r="J773" s="1">
        <v>0</v>
      </c>
      <c r="K773" s="1">
        <v>0</v>
      </c>
      <c r="L773" s="1">
        <v>0.08</v>
      </c>
      <c r="M773" s="1" t="s">
        <v>54</v>
      </c>
      <c r="N773" s="6">
        <f t="shared" si="37"/>
        <v>0</v>
      </c>
      <c r="O773" s="1">
        <v>999.85</v>
      </c>
      <c r="P773" s="1">
        <v>1</v>
      </c>
      <c r="Q773" s="1">
        <v>0</v>
      </c>
      <c r="R773" s="1">
        <v>449.85</v>
      </c>
      <c r="S773" s="1">
        <v>1</v>
      </c>
      <c r="T773" s="1">
        <v>105</v>
      </c>
      <c r="U773" s="1" t="s">
        <v>52</v>
      </c>
      <c r="V773" s="1" t="s">
        <v>52</v>
      </c>
      <c r="W773" s="1">
        <v>61</v>
      </c>
      <c r="X773" s="1" t="e">
        <f>IF(OR(T773="",W773=""),"",((T773-AVERAGE($T$2:$T$1139))/_xlfn.STDEV.S($T$2:$T$1139))-#REF!*((AVERAGE($W$2:$W$1139)-W773)/_xlfn.STDEV.S($W$2:$W$1139)))</f>
        <v>#REF!</v>
      </c>
      <c r="Y773" s="1">
        <f t="shared" si="38"/>
        <v>0.945059146949154</v>
      </c>
    </row>
    <row r="774" hidden="1" spans="1:25">
      <c r="A774" s="1">
        <v>1197</v>
      </c>
      <c r="B774" s="1" t="s">
        <v>101</v>
      </c>
      <c r="C774" s="1" t="str">
        <f>_xlfn.XLOOKUP(A774,All!$A:$A,All!$C:$C,"")</f>
        <v>Cu-Cr-Zr</v>
      </c>
      <c r="D774" s="1">
        <v>1</v>
      </c>
      <c r="E774" s="1" t="s">
        <v>1344</v>
      </c>
      <c r="F774" s="1">
        <f t="shared" si="36"/>
        <v>99.84</v>
      </c>
      <c r="G774" s="1">
        <v>0</v>
      </c>
      <c r="H774" s="1">
        <v>0.1</v>
      </c>
      <c r="I774" s="1">
        <v>0</v>
      </c>
      <c r="J774" s="1">
        <v>0</v>
      </c>
      <c r="K774" s="1">
        <v>0</v>
      </c>
      <c r="L774" s="1">
        <v>0.06</v>
      </c>
      <c r="M774" s="1" t="s">
        <v>54</v>
      </c>
      <c r="N774" s="6">
        <f t="shared" si="37"/>
        <v>0</v>
      </c>
      <c r="O774" s="1">
        <v>999.85</v>
      </c>
      <c r="P774" s="1">
        <v>1</v>
      </c>
      <c r="Q774" s="1">
        <v>0</v>
      </c>
      <c r="R774" s="1">
        <v>349.85</v>
      </c>
      <c r="S774" s="1">
        <v>1</v>
      </c>
      <c r="T774" s="1">
        <v>78</v>
      </c>
      <c r="U774" s="1" t="s">
        <v>52</v>
      </c>
      <c r="V774" s="1" t="s">
        <v>52</v>
      </c>
      <c r="W774" s="1">
        <v>61</v>
      </c>
      <c r="X774" s="1" t="e">
        <f>IF(OR(T774="",W774=""),"",((T774-AVERAGE($T$2:$T$1139))/_xlfn.STDEV.S($T$2:$T$1139))-#REF!*((AVERAGE($W$2:$W$1139)-W774)/_xlfn.STDEV.S($W$2:$W$1139)))</f>
        <v>#REF!</v>
      </c>
      <c r="Y774" s="1">
        <f t="shared" si="38"/>
        <v>1.02116378112696</v>
      </c>
    </row>
    <row r="775" hidden="1" spans="1:25">
      <c r="A775" s="1">
        <v>1196</v>
      </c>
      <c r="B775" s="1" t="s">
        <v>101</v>
      </c>
      <c r="C775" s="1" t="str">
        <f>_xlfn.XLOOKUP(A775,All!$A:$A,All!$C:$C,"")</f>
        <v>Cu-Cr-Zr</v>
      </c>
      <c r="D775" s="1">
        <v>1</v>
      </c>
      <c r="E775" s="1" t="s">
        <v>1344</v>
      </c>
      <c r="F775" s="1">
        <f t="shared" si="36"/>
        <v>99.84</v>
      </c>
      <c r="G775" s="1">
        <v>0</v>
      </c>
      <c r="H775" s="1">
        <v>0.1</v>
      </c>
      <c r="I775" s="1">
        <v>0</v>
      </c>
      <c r="J775" s="1">
        <v>0</v>
      </c>
      <c r="K775" s="1">
        <v>0</v>
      </c>
      <c r="L775" s="1">
        <v>0.06</v>
      </c>
      <c r="M775" s="1" t="s">
        <v>54</v>
      </c>
      <c r="N775" s="6">
        <f t="shared" si="37"/>
        <v>0</v>
      </c>
      <c r="O775" s="1">
        <v>999.85</v>
      </c>
      <c r="P775" s="1">
        <v>1</v>
      </c>
      <c r="Q775" s="1">
        <v>0</v>
      </c>
      <c r="R775" s="1">
        <v>299.85</v>
      </c>
      <c r="S775" s="1">
        <v>1</v>
      </c>
      <c r="T775" s="1">
        <v>72</v>
      </c>
      <c r="U775" s="1" t="s">
        <v>52</v>
      </c>
      <c r="V775" s="1" t="s">
        <v>52</v>
      </c>
      <c r="W775" s="1">
        <v>59</v>
      </c>
      <c r="X775" s="1" t="e">
        <f>IF(OR(T775="",W775=""),"",((T775-AVERAGE($T$2:$T$1139))/_xlfn.STDEV.S($T$2:$T$1139))-#REF!*((AVERAGE($W$2:$W$1139)-W775)/_xlfn.STDEV.S($W$2:$W$1139)))</f>
        <v>#REF!</v>
      </c>
      <c r="Y775" s="1">
        <f t="shared" si="38"/>
        <v>1.04780321656717</v>
      </c>
    </row>
    <row r="776" hidden="1" spans="1:25">
      <c r="A776" s="1">
        <v>1194</v>
      </c>
      <c r="B776" s="1" t="s">
        <v>101</v>
      </c>
      <c r="C776" s="1" t="str">
        <f>_xlfn.XLOOKUP(A776,All!$A:$A,All!$C:$C,"")</f>
        <v>Cu-Cr-Zr</v>
      </c>
      <c r="D776" s="1">
        <v>1</v>
      </c>
      <c r="E776" s="1" t="s">
        <v>1344</v>
      </c>
      <c r="F776" s="1">
        <f t="shared" si="36"/>
        <v>99.84</v>
      </c>
      <c r="G776" s="1">
        <v>0</v>
      </c>
      <c r="H776" s="1">
        <v>0.1</v>
      </c>
      <c r="I776" s="1">
        <v>0</v>
      </c>
      <c r="J776" s="1">
        <v>0</v>
      </c>
      <c r="K776" s="1">
        <v>0</v>
      </c>
      <c r="L776" s="1">
        <v>0.06</v>
      </c>
      <c r="M776" s="1" t="s">
        <v>54</v>
      </c>
      <c r="N776" s="6">
        <f t="shared" si="37"/>
        <v>0</v>
      </c>
      <c r="O776" s="1">
        <v>999.85</v>
      </c>
      <c r="P776" s="1">
        <v>1</v>
      </c>
      <c r="Q776" s="1">
        <v>0</v>
      </c>
      <c r="R776" s="1">
        <v>199.85</v>
      </c>
      <c r="S776" s="1">
        <v>1</v>
      </c>
      <c r="T776" s="1">
        <v>78</v>
      </c>
      <c r="U776" s="1" t="s">
        <v>52</v>
      </c>
      <c r="V776" s="1" t="s">
        <v>52</v>
      </c>
      <c r="W776" s="1">
        <v>59</v>
      </c>
      <c r="X776" s="1" t="e">
        <f>IF(OR(T776="",W776=""),"",((T776-AVERAGE($T$2:$T$1139))/_xlfn.STDEV.S($T$2:$T$1139))-#REF!*((AVERAGE($W$2:$W$1139)-W776)/_xlfn.STDEV.S($W$2:$W$1139)))</f>
        <v>#REF!</v>
      </c>
      <c r="Y776" s="1">
        <f t="shared" si="38"/>
        <v>1.0309100192963</v>
      </c>
    </row>
    <row r="777" hidden="1" spans="1:25">
      <c r="A777" s="1">
        <v>1195</v>
      </c>
      <c r="B777" s="1" t="s">
        <v>101</v>
      </c>
      <c r="C777" s="1" t="str">
        <f>_xlfn.XLOOKUP(A777,All!$A:$A,All!$C:$C,"")</f>
        <v>Cu-Cr-Zr</v>
      </c>
      <c r="D777" s="1">
        <v>1</v>
      </c>
      <c r="E777" s="1" t="s">
        <v>1344</v>
      </c>
      <c r="F777" s="1">
        <f t="shared" si="36"/>
        <v>99.84</v>
      </c>
      <c r="G777" s="1">
        <v>0</v>
      </c>
      <c r="H777" s="1">
        <v>0.1</v>
      </c>
      <c r="I777" s="1">
        <v>0</v>
      </c>
      <c r="J777" s="1">
        <v>0</v>
      </c>
      <c r="K777" s="1">
        <v>0</v>
      </c>
      <c r="L777" s="1">
        <v>0.06</v>
      </c>
      <c r="M777" s="1" t="s">
        <v>54</v>
      </c>
      <c r="N777" s="6">
        <f t="shared" si="37"/>
        <v>0</v>
      </c>
      <c r="O777" s="1">
        <v>999.85</v>
      </c>
      <c r="P777" s="1">
        <v>1</v>
      </c>
      <c r="Q777" s="1">
        <v>0</v>
      </c>
      <c r="R777" s="1">
        <v>249.85</v>
      </c>
      <c r="S777" s="1">
        <v>1</v>
      </c>
      <c r="T777" s="1">
        <v>78</v>
      </c>
      <c r="U777" s="1" t="s">
        <v>52</v>
      </c>
      <c r="V777" s="1" t="s">
        <v>52</v>
      </c>
      <c r="W777" s="1">
        <v>59</v>
      </c>
      <c r="X777" s="1" t="e">
        <f>IF(OR(T777="",W777=""),"",((T777-AVERAGE($T$2:$T$1139))/_xlfn.STDEV.S($T$2:$T$1139))-#REF!*((AVERAGE($W$2:$W$1139)-W777)/_xlfn.STDEV.S($W$2:$W$1139)))</f>
        <v>#REF!</v>
      </c>
      <c r="Y777" s="1">
        <f t="shared" si="38"/>
        <v>1.0309100192963</v>
      </c>
    </row>
    <row r="778" hidden="1" spans="1:25">
      <c r="A778" s="1">
        <v>1193</v>
      </c>
      <c r="B778" s="1" t="s">
        <v>101</v>
      </c>
      <c r="C778" s="1" t="str">
        <f>_xlfn.XLOOKUP(A778,All!$A:$A,All!$C:$C,"")</f>
        <v>Cu-Cr-Zr</v>
      </c>
      <c r="D778" s="1">
        <v>1</v>
      </c>
      <c r="E778" s="1" t="s">
        <v>1344</v>
      </c>
      <c r="F778" s="1">
        <f t="shared" si="36"/>
        <v>99.84</v>
      </c>
      <c r="G778" s="1">
        <v>0</v>
      </c>
      <c r="H778" s="1">
        <v>0.1</v>
      </c>
      <c r="I778" s="1">
        <v>0</v>
      </c>
      <c r="J778" s="1">
        <v>0</v>
      </c>
      <c r="K778" s="1">
        <v>0</v>
      </c>
      <c r="L778" s="1">
        <v>0.06</v>
      </c>
      <c r="M778" s="1" t="s">
        <v>54</v>
      </c>
      <c r="N778" s="6">
        <f t="shared" si="37"/>
        <v>0</v>
      </c>
      <c r="O778" s="1">
        <v>999.85</v>
      </c>
      <c r="P778" s="1">
        <v>1</v>
      </c>
      <c r="Q778" s="1">
        <v>0</v>
      </c>
      <c r="R778" s="1">
        <v>99.85</v>
      </c>
      <c r="S778" s="1">
        <v>1</v>
      </c>
      <c r="T778" s="1">
        <v>68</v>
      </c>
      <c r="U778" s="1" t="s">
        <v>52</v>
      </c>
      <c r="V778" s="1" t="s">
        <v>52</v>
      </c>
      <c r="W778" s="1">
        <v>58</v>
      </c>
      <c r="X778" s="1" t="e">
        <f>IF(OR(T778="",W778=""),"",((T778-AVERAGE($T$2:$T$1139))/_xlfn.STDEV.S($T$2:$T$1139))-#REF!*((AVERAGE($W$2:$W$1139)-W778)/_xlfn.STDEV.S($W$2:$W$1139)))</f>
        <v>#REF!</v>
      </c>
      <c r="Y778" s="1">
        <f t="shared" si="38"/>
        <v>1.06402417781585</v>
      </c>
    </row>
    <row r="779" hidden="1" spans="1:25">
      <c r="A779" s="1">
        <v>1217</v>
      </c>
      <c r="B779" s="1" t="s">
        <v>101</v>
      </c>
      <c r="C779" s="1" t="str">
        <f>_xlfn.XLOOKUP(A779,All!$A:$A,All!$C:$C,"")</f>
        <v>Cu-Cr-Zr</v>
      </c>
      <c r="D779" s="1">
        <v>1</v>
      </c>
      <c r="E779" s="1" t="s">
        <v>1344</v>
      </c>
      <c r="F779" s="1">
        <f t="shared" si="36"/>
        <v>98.9</v>
      </c>
      <c r="G779" s="1">
        <v>0</v>
      </c>
      <c r="H779" s="1">
        <v>1</v>
      </c>
      <c r="I779" s="1">
        <v>0</v>
      </c>
      <c r="J779" s="1">
        <v>0</v>
      </c>
      <c r="K779" s="1">
        <v>0</v>
      </c>
      <c r="L779" s="1">
        <v>0.1</v>
      </c>
      <c r="M779" s="1" t="s">
        <v>54</v>
      </c>
      <c r="N779" s="6">
        <f t="shared" si="37"/>
        <v>0</v>
      </c>
      <c r="O779" s="1">
        <v>999.85</v>
      </c>
      <c r="P779" s="1">
        <v>1</v>
      </c>
      <c r="Q779" s="1">
        <v>0</v>
      </c>
      <c r="R779" s="1">
        <v>449.85</v>
      </c>
      <c r="S779" s="1">
        <v>1</v>
      </c>
      <c r="T779" s="1">
        <v>104</v>
      </c>
      <c r="U779" s="1" t="s">
        <v>52</v>
      </c>
      <c r="V779" s="1" t="s">
        <v>52</v>
      </c>
      <c r="W779" s="1">
        <v>57</v>
      </c>
      <c r="X779" s="1" t="e">
        <f>IF(OR(T779="",W779=""),"",((T779-AVERAGE($T$2:$T$1139))/_xlfn.STDEV.S($T$2:$T$1139))-#REF!*((AVERAGE($W$2:$W$1139)-W779)/_xlfn.STDEV.S($W$2:$W$1139)))</f>
        <v>#REF!</v>
      </c>
      <c r="Y779" s="1">
        <f t="shared" si="38"/>
        <v>0.969373157471161</v>
      </c>
    </row>
    <row r="780" hidden="1" spans="1:25">
      <c r="A780" s="1">
        <v>1226</v>
      </c>
      <c r="B780" s="1" t="s">
        <v>101</v>
      </c>
      <c r="C780" s="1" t="str">
        <f>_xlfn.XLOOKUP(A780,All!$A:$A,All!$C:$C,"")</f>
        <v>Cu-Cr-Zr</v>
      </c>
      <c r="D780" s="1">
        <v>1</v>
      </c>
      <c r="E780" s="1" t="s">
        <v>1344</v>
      </c>
      <c r="F780" s="1">
        <f t="shared" si="36"/>
        <v>99.2</v>
      </c>
      <c r="G780" s="1">
        <v>0</v>
      </c>
      <c r="H780" s="1">
        <v>0.3</v>
      </c>
      <c r="I780" s="1">
        <v>0</v>
      </c>
      <c r="J780" s="1">
        <v>0</v>
      </c>
      <c r="K780" s="1">
        <v>0</v>
      </c>
      <c r="L780" s="1">
        <v>0.5</v>
      </c>
      <c r="M780" s="1" t="s">
        <v>54</v>
      </c>
      <c r="N780" s="6">
        <f t="shared" si="37"/>
        <v>0</v>
      </c>
      <c r="O780" s="1">
        <v>999.85</v>
      </c>
      <c r="P780" s="1">
        <v>1</v>
      </c>
      <c r="Q780" s="1">
        <v>0</v>
      </c>
      <c r="R780" s="1">
        <v>449.85</v>
      </c>
      <c r="S780" s="1">
        <v>1</v>
      </c>
      <c r="T780" s="1">
        <v>104</v>
      </c>
      <c r="U780" s="1" t="s">
        <v>52</v>
      </c>
      <c r="V780" s="1" t="s">
        <v>52</v>
      </c>
      <c r="W780" s="1">
        <v>43</v>
      </c>
      <c r="X780" s="1" t="e">
        <f>IF(OR(T780="",W780=""),"",((T780-AVERAGE($T$2:$T$1139))/_xlfn.STDEV.S($T$2:$T$1139))-#REF!*((AVERAGE($W$2:$W$1139)-W780)/_xlfn.STDEV.S($W$2:$W$1139)))</f>
        <v>#REF!</v>
      </c>
      <c r="Y780" s="1">
        <f t="shared" si="38"/>
        <v>1.05992184543277</v>
      </c>
    </row>
    <row r="781" hidden="1" spans="1:25">
      <c r="A781" s="1">
        <v>1216</v>
      </c>
      <c r="B781" s="1" t="s">
        <v>101</v>
      </c>
      <c r="C781" s="1" t="str">
        <f>_xlfn.XLOOKUP(A781,All!$A:$A,All!$C:$C,"")</f>
        <v>Cu-Cr-Zr</v>
      </c>
      <c r="D781" s="1">
        <v>1</v>
      </c>
      <c r="E781" s="1" t="s">
        <v>1344</v>
      </c>
      <c r="F781" s="1">
        <f t="shared" si="36"/>
        <v>98.9</v>
      </c>
      <c r="G781" s="1">
        <v>0</v>
      </c>
      <c r="H781" s="1">
        <v>1</v>
      </c>
      <c r="I781" s="1">
        <v>0</v>
      </c>
      <c r="J781" s="1">
        <v>0</v>
      </c>
      <c r="K781" s="1">
        <v>0</v>
      </c>
      <c r="L781" s="1">
        <v>0.1</v>
      </c>
      <c r="M781" s="1" t="s">
        <v>54</v>
      </c>
      <c r="N781" s="6">
        <f t="shared" si="37"/>
        <v>0</v>
      </c>
      <c r="O781" s="1">
        <v>999.85</v>
      </c>
      <c r="P781" s="1">
        <v>1</v>
      </c>
      <c r="Q781" s="1">
        <v>0</v>
      </c>
      <c r="R781" s="1">
        <v>399.85</v>
      </c>
      <c r="S781" s="1">
        <v>1</v>
      </c>
      <c r="T781" s="1">
        <v>92</v>
      </c>
      <c r="U781" s="1" t="s">
        <v>52</v>
      </c>
      <c r="V781" s="1" t="s">
        <v>52</v>
      </c>
      <c r="W781" s="1">
        <v>42</v>
      </c>
      <c r="X781" s="1" t="e">
        <f>IF(OR(T781="",W781=""),"",((T781-AVERAGE($T$2:$T$1139))/_xlfn.STDEV.S($T$2:$T$1139))-#REF!*((AVERAGE($W$2:$W$1139)-W781)/_xlfn.STDEV.S($W$2:$W$1139)))</f>
        <v>#REF!</v>
      </c>
      <c r="Y781" s="1">
        <f t="shared" si="38"/>
        <v>1.09724257611613</v>
      </c>
    </row>
    <row r="782" hidden="1" spans="1:25">
      <c r="A782" s="1">
        <v>1207</v>
      </c>
      <c r="B782" s="1" t="s">
        <v>101</v>
      </c>
      <c r="C782" s="1" t="str">
        <f>_xlfn.XLOOKUP(A782,All!$A:$A,All!$C:$C,"")</f>
        <v>Cu-Cr-Zr</v>
      </c>
      <c r="D782" s="1">
        <v>1</v>
      </c>
      <c r="E782" s="1" t="s">
        <v>1344</v>
      </c>
      <c r="F782" s="1">
        <f t="shared" si="36"/>
        <v>99.42</v>
      </c>
      <c r="G782" s="1">
        <v>0</v>
      </c>
      <c r="H782" s="1">
        <v>0.5</v>
      </c>
      <c r="I782" s="1">
        <v>0</v>
      </c>
      <c r="J782" s="1">
        <v>0</v>
      </c>
      <c r="K782" s="1">
        <v>0</v>
      </c>
      <c r="L782" s="1">
        <v>0.08</v>
      </c>
      <c r="M782" s="1" t="s">
        <v>54</v>
      </c>
      <c r="N782" s="6">
        <f t="shared" si="37"/>
        <v>0</v>
      </c>
      <c r="O782" s="1">
        <v>999.85</v>
      </c>
      <c r="P782" s="1">
        <v>1</v>
      </c>
      <c r="Q782" s="1">
        <v>0</v>
      </c>
      <c r="R782" s="1">
        <v>399.85</v>
      </c>
      <c r="S782" s="1">
        <v>1</v>
      </c>
      <c r="T782" s="1">
        <v>76</v>
      </c>
      <c r="U782" s="1" t="s">
        <v>52</v>
      </c>
      <c r="V782" s="1" t="s">
        <v>52</v>
      </c>
      <c r="W782" s="1">
        <v>40</v>
      </c>
      <c r="X782" s="1" t="e">
        <f>IF(OR(T782="",W782=""),"",((T782-AVERAGE($T$2:$T$1139))/_xlfn.STDEV.S($T$2:$T$1139))-#REF!*((AVERAGE($W$2:$W$1139)-W782)/_xlfn.STDEV.S($W$2:$W$1139)))</f>
        <v>#REF!</v>
      </c>
      <c r="Y782" s="1">
        <f t="shared" si="38"/>
        <v>1.15184604574972</v>
      </c>
    </row>
    <row r="783" hidden="1" spans="1:25">
      <c r="A783" s="1">
        <v>1215</v>
      </c>
      <c r="B783" s="1" t="s">
        <v>101</v>
      </c>
      <c r="C783" s="1" t="str">
        <f>_xlfn.XLOOKUP(A783,All!$A:$A,All!$C:$C,"")</f>
        <v>Cu-Cr-Zr</v>
      </c>
      <c r="D783" s="1">
        <v>1</v>
      </c>
      <c r="E783" s="1" t="s">
        <v>1344</v>
      </c>
      <c r="F783" s="1">
        <f t="shared" si="36"/>
        <v>98.9</v>
      </c>
      <c r="G783" s="1">
        <v>0</v>
      </c>
      <c r="H783" s="1">
        <v>1</v>
      </c>
      <c r="I783" s="1">
        <v>0</v>
      </c>
      <c r="J783" s="1">
        <v>0</v>
      </c>
      <c r="K783" s="1">
        <v>0</v>
      </c>
      <c r="L783" s="1">
        <v>0.1</v>
      </c>
      <c r="M783" s="1" t="s">
        <v>54</v>
      </c>
      <c r="N783" s="6">
        <f t="shared" si="37"/>
        <v>0</v>
      </c>
      <c r="O783" s="1">
        <v>999.85</v>
      </c>
      <c r="P783" s="1">
        <v>1</v>
      </c>
      <c r="Q783" s="1">
        <v>0</v>
      </c>
      <c r="R783" s="1">
        <v>349.85</v>
      </c>
      <c r="S783" s="1">
        <v>1</v>
      </c>
      <c r="T783" s="1">
        <v>86</v>
      </c>
      <c r="U783" s="1" t="s">
        <v>52</v>
      </c>
      <c r="V783" s="1" t="s">
        <v>52</v>
      </c>
      <c r="W783" s="1">
        <v>40</v>
      </c>
      <c r="X783" s="1" t="e">
        <f>IF(OR(T783="",W783=""),"",((T783-AVERAGE($T$2:$T$1139))/_xlfn.STDEV.S($T$2:$T$1139))-#REF!*((AVERAGE($W$2:$W$1139)-W783)/_xlfn.STDEV.S($W$2:$W$1139)))</f>
        <v>#REF!</v>
      </c>
      <c r="Y783" s="1">
        <f t="shared" si="38"/>
        <v>1.12665504657055</v>
      </c>
    </row>
    <row r="784" hidden="1" spans="1:25">
      <c r="A784" s="1">
        <v>1214</v>
      </c>
      <c r="B784" s="1" t="s">
        <v>101</v>
      </c>
      <c r="C784" s="1" t="str">
        <f>_xlfn.XLOOKUP(A784,All!$A:$A,All!$C:$C,"")</f>
        <v>Cu-Cr-Zr</v>
      </c>
      <c r="D784" s="1">
        <v>1</v>
      </c>
      <c r="E784" s="1" t="s">
        <v>1344</v>
      </c>
      <c r="F784" s="1">
        <f t="shared" si="36"/>
        <v>98.9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0.1</v>
      </c>
      <c r="M784" s="1" t="s">
        <v>54</v>
      </c>
      <c r="N784" s="6">
        <f t="shared" si="37"/>
        <v>0</v>
      </c>
      <c r="O784" s="1">
        <v>999.85</v>
      </c>
      <c r="P784" s="1">
        <v>1</v>
      </c>
      <c r="Q784" s="1">
        <v>0</v>
      </c>
      <c r="R784" s="1">
        <v>299.85</v>
      </c>
      <c r="S784" s="1">
        <v>1</v>
      </c>
      <c r="T784" s="1">
        <v>75</v>
      </c>
      <c r="U784" s="1" t="s">
        <v>52</v>
      </c>
      <c r="V784" s="1" t="s">
        <v>52</v>
      </c>
      <c r="W784" s="1">
        <v>39</v>
      </c>
      <c r="X784" s="1" t="e">
        <f>IF(OR(T784="",W784=""),"",((T784-AVERAGE($T$2:$T$1139))/_xlfn.STDEV.S($T$2:$T$1139))-#REF!*((AVERAGE($W$2:$W$1139)-W784)/_xlfn.STDEV.S($W$2:$W$1139)))</f>
        <v>#REF!</v>
      </c>
      <c r="Y784" s="1">
        <f t="shared" si="38"/>
        <v>1.16146409290499</v>
      </c>
    </row>
    <row r="785" hidden="1" spans="1:25">
      <c r="A785" s="1">
        <v>1206</v>
      </c>
      <c r="B785" s="1" t="s">
        <v>101</v>
      </c>
      <c r="C785" s="1" t="str">
        <f>_xlfn.XLOOKUP(A785,All!$A:$A,All!$C:$C,"")</f>
        <v>Cu-Cr-Zr</v>
      </c>
      <c r="D785" s="1">
        <v>1</v>
      </c>
      <c r="E785" s="1" t="s">
        <v>1344</v>
      </c>
      <c r="F785" s="1">
        <f t="shared" si="36"/>
        <v>99.42</v>
      </c>
      <c r="G785" s="1">
        <v>0</v>
      </c>
      <c r="H785" s="1">
        <v>0.5</v>
      </c>
      <c r="I785" s="1">
        <v>0</v>
      </c>
      <c r="J785" s="1">
        <v>0</v>
      </c>
      <c r="K785" s="1">
        <v>0</v>
      </c>
      <c r="L785" s="1">
        <v>0.08</v>
      </c>
      <c r="M785" s="1" t="s">
        <v>54</v>
      </c>
      <c r="N785" s="6">
        <f t="shared" si="37"/>
        <v>0</v>
      </c>
      <c r="O785" s="1">
        <v>999.85</v>
      </c>
      <c r="P785" s="1">
        <v>1</v>
      </c>
      <c r="Q785" s="1">
        <v>0</v>
      </c>
      <c r="R785" s="1">
        <v>349.85</v>
      </c>
      <c r="S785" s="1">
        <v>1</v>
      </c>
      <c r="T785" s="1">
        <v>80</v>
      </c>
      <c r="U785" s="1" t="s">
        <v>52</v>
      </c>
      <c r="V785" s="1" t="s">
        <v>52</v>
      </c>
      <c r="W785" s="1">
        <v>39</v>
      </c>
      <c r="X785" s="1" t="e">
        <f>IF(OR(T785="",W785=""),"",((T785-AVERAGE($T$2:$T$1139))/_xlfn.STDEV.S($T$2:$T$1139))-#REF!*((AVERAGE($W$2:$W$1139)-W785)/_xlfn.STDEV.S($W$2:$W$1139)))</f>
        <v>#REF!</v>
      </c>
      <c r="Y785" s="1">
        <f t="shared" si="38"/>
        <v>1.14889975557443</v>
      </c>
    </row>
    <row r="786" hidden="1" spans="1:25">
      <c r="A786" s="1">
        <v>1202</v>
      </c>
      <c r="B786" s="1" t="s">
        <v>101</v>
      </c>
      <c r="C786" s="1" t="str">
        <f>_xlfn.XLOOKUP(A786,All!$A:$A,All!$C:$C,"")</f>
        <v>Cu-Cr-Zr</v>
      </c>
      <c r="D786" s="1">
        <v>1</v>
      </c>
      <c r="E786" s="1" t="s">
        <v>1344</v>
      </c>
      <c r="F786" s="1">
        <f t="shared" si="36"/>
        <v>99.42</v>
      </c>
      <c r="G786" s="1">
        <v>0</v>
      </c>
      <c r="H786" s="1">
        <v>0.5</v>
      </c>
      <c r="I786" s="1">
        <v>0</v>
      </c>
      <c r="J786" s="1">
        <v>0</v>
      </c>
      <c r="K786" s="1">
        <v>0</v>
      </c>
      <c r="L786" s="1">
        <v>0.08</v>
      </c>
      <c r="M786" s="1" t="s">
        <v>54</v>
      </c>
      <c r="N786" s="6">
        <f t="shared" si="37"/>
        <v>0</v>
      </c>
      <c r="O786" s="1">
        <v>999.85</v>
      </c>
      <c r="P786" s="1">
        <v>1</v>
      </c>
      <c r="Q786" s="1">
        <v>0</v>
      </c>
      <c r="R786" s="1">
        <v>99.85</v>
      </c>
      <c r="S786" s="1">
        <v>1</v>
      </c>
      <c r="T786" s="1">
        <v>76</v>
      </c>
      <c r="U786" s="1" t="s">
        <v>52</v>
      </c>
      <c r="V786" s="1" t="s">
        <v>52</v>
      </c>
      <c r="W786" s="1">
        <v>38</v>
      </c>
      <c r="X786" s="1" t="e">
        <f>IF(OR(T786="",W786=""),"",((T786-AVERAGE($T$2:$T$1139))/_xlfn.STDEV.S($T$2:$T$1139))-#REF!*((AVERAGE($W$2:$W$1139)-W786)/_xlfn.STDEV.S($W$2:$W$1139)))</f>
        <v>#REF!</v>
      </c>
      <c r="Y786" s="1">
        <f t="shared" si="38"/>
        <v>1.16613648991414</v>
      </c>
    </row>
    <row r="787" hidden="1" spans="1:25">
      <c r="A787" s="1">
        <v>1205</v>
      </c>
      <c r="B787" s="1" t="s">
        <v>101</v>
      </c>
      <c r="C787" s="1" t="str">
        <f>_xlfn.XLOOKUP(A787,All!$A:$A,All!$C:$C,"")</f>
        <v>Cu-Cr-Zr</v>
      </c>
      <c r="D787" s="1">
        <v>1</v>
      </c>
      <c r="E787" s="1" t="s">
        <v>1344</v>
      </c>
      <c r="F787" s="1">
        <f t="shared" si="36"/>
        <v>99.42</v>
      </c>
      <c r="G787" s="1">
        <v>0</v>
      </c>
      <c r="H787" s="1">
        <v>0.5</v>
      </c>
      <c r="I787" s="1">
        <v>0</v>
      </c>
      <c r="J787" s="1">
        <v>0</v>
      </c>
      <c r="K787" s="1">
        <v>0</v>
      </c>
      <c r="L787" s="1">
        <v>0.08</v>
      </c>
      <c r="M787" s="1" t="s">
        <v>54</v>
      </c>
      <c r="N787" s="6">
        <f t="shared" si="37"/>
        <v>0</v>
      </c>
      <c r="O787" s="1">
        <v>999.85</v>
      </c>
      <c r="P787" s="1">
        <v>1</v>
      </c>
      <c r="Q787" s="1">
        <v>0</v>
      </c>
      <c r="R787" s="1">
        <v>299.85</v>
      </c>
      <c r="S787" s="1">
        <v>1</v>
      </c>
      <c r="T787" s="1">
        <v>79</v>
      </c>
      <c r="U787" s="1" t="s">
        <v>52</v>
      </c>
      <c r="V787" s="1" t="s">
        <v>52</v>
      </c>
      <c r="W787" s="1">
        <v>38</v>
      </c>
      <c r="X787" s="1" t="e">
        <f>IF(OR(T787="",W787=""),"",((T787-AVERAGE($T$2:$T$1139))/_xlfn.STDEV.S($T$2:$T$1139))-#REF!*((AVERAGE($W$2:$W$1139)-W787)/_xlfn.STDEV.S($W$2:$W$1139)))</f>
        <v>#REF!</v>
      </c>
      <c r="Y787" s="1">
        <f t="shared" si="38"/>
        <v>1.15864463864469</v>
      </c>
    </row>
    <row r="788" hidden="1" spans="1:25">
      <c r="A788" s="1">
        <v>1212</v>
      </c>
      <c r="B788" s="1" t="s">
        <v>101</v>
      </c>
      <c r="C788" s="1" t="str">
        <f>_xlfn.XLOOKUP(A788,All!$A:$A,All!$C:$C,"")</f>
        <v>Cu-Cr-Zr</v>
      </c>
      <c r="D788" s="1">
        <v>1</v>
      </c>
      <c r="E788" s="1" t="s">
        <v>1344</v>
      </c>
      <c r="F788" s="1">
        <f t="shared" si="36"/>
        <v>98.9</v>
      </c>
      <c r="G788" s="1">
        <v>0</v>
      </c>
      <c r="H788" s="1">
        <v>1</v>
      </c>
      <c r="I788" s="1">
        <v>0</v>
      </c>
      <c r="J788" s="1">
        <v>0</v>
      </c>
      <c r="K788" s="1">
        <v>0</v>
      </c>
      <c r="L788" s="1">
        <v>0.1</v>
      </c>
      <c r="M788" s="1" t="s">
        <v>54</v>
      </c>
      <c r="N788" s="6">
        <f t="shared" si="37"/>
        <v>0</v>
      </c>
      <c r="O788" s="1">
        <v>999.85</v>
      </c>
      <c r="P788" s="1">
        <v>1</v>
      </c>
      <c r="Q788" s="1">
        <v>0</v>
      </c>
      <c r="R788" s="1">
        <v>199.85</v>
      </c>
      <c r="S788" s="1">
        <v>1</v>
      </c>
      <c r="T788" s="1">
        <v>80</v>
      </c>
      <c r="U788" s="1" t="s">
        <v>52</v>
      </c>
      <c r="V788" s="1" t="s">
        <v>52</v>
      </c>
      <c r="W788" s="1">
        <v>38</v>
      </c>
      <c r="X788" s="1" t="e">
        <f>IF(OR(T788="",W788=""),"",((T788-AVERAGE($T$2:$T$1139))/_xlfn.STDEV.S($T$2:$T$1139))-#REF!*((AVERAGE($W$2:$W$1139)-W788)/_xlfn.STDEV.S($W$2:$W$1139)))</f>
        <v>#REF!</v>
      </c>
      <c r="Y788" s="1">
        <f t="shared" si="38"/>
        <v>1.15615284385716</v>
      </c>
    </row>
    <row r="789" hidden="1" spans="1:25">
      <c r="A789" s="1">
        <v>1213</v>
      </c>
      <c r="B789" s="1" t="s">
        <v>101</v>
      </c>
      <c r="C789" s="1" t="str">
        <f>_xlfn.XLOOKUP(A789,All!$A:$A,All!$C:$C,"")</f>
        <v>Cu-Cr-Zr</v>
      </c>
      <c r="D789" s="1">
        <v>1</v>
      </c>
      <c r="E789" s="1" t="s">
        <v>1344</v>
      </c>
      <c r="F789" s="1">
        <f t="shared" si="36"/>
        <v>98.9</v>
      </c>
      <c r="G789" s="1">
        <v>0</v>
      </c>
      <c r="H789" s="1">
        <v>1</v>
      </c>
      <c r="I789" s="1">
        <v>0</v>
      </c>
      <c r="J789" s="1">
        <v>0</v>
      </c>
      <c r="K789" s="1">
        <v>0</v>
      </c>
      <c r="L789" s="1">
        <v>0.1</v>
      </c>
      <c r="M789" s="1" t="s">
        <v>54</v>
      </c>
      <c r="N789" s="6">
        <f t="shared" si="37"/>
        <v>0</v>
      </c>
      <c r="O789" s="1">
        <v>999.85</v>
      </c>
      <c r="P789" s="1">
        <v>1</v>
      </c>
      <c r="Q789" s="1">
        <v>0</v>
      </c>
      <c r="R789" s="1">
        <v>249.85</v>
      </c>
      <c r="S789" s="1">
        <v>1</v>
      </c>
      <c r="T789" s="1">
        <v>81</v>
      </c>
      <c r="U789" s="1" t="s">
        <v>52</v>
      </c>
      <c r="V789" s="1" t="s">
        <v>52</v>
      </c>
      <c r="W789" s="1">
        <v>38</v>
      </c>
      <c r="X789" s="1" t="e">
        <f>IF(OR(T789="",W789=""),"",((T789-AVERAGE($T$2:$T$1139))/_xlfn.STDEV.S($T$2:$T$1139))-#REF!*((AVERAGE($W$2:$W$1139)-W789)/_xlfn.STDEV.S($W$2:$W$1139)))</f>
        <v>#REF!</v>
      </c>
      <c r="Y789" s="1">
        <f t="shared" si="38"/>
        <v>1.15366382320943</v>
      </c>
    </row>
    <row r="790" hidden="1" spans="1:25">
      <c r="A790" s="1">
        <v>1203</v>
      </c>
      <c r="B790" s="1" t="s">
        <v>101</v>
      </c>
      <c r="C790" s="1" t="str">
        <f>_xlfn.XLOOKUP(A790,All!$A:$A,All!$C:$C,"")</f>
        <v>Cu-Cr-Zr</v>
      </c>
      <c r="D790" s="1">
        <v>1</v>
      </c>
      <c r="E790" s="1" t="s">
        <v>1344</v>
      </c>
      <c r="F790" s="1">
        <f t="shared" si="36"/>
        <v>99.42</v>
      </c>
      <c r="G790" s="1">
        <v>0</v>
      </c>
      <c r="H790" s="1">
        <v>0.5</v>
      </c>
      <c r="I790" s="1">
        <v>0</v>
      </c>
      <c r="J790" s="1">
        <v>0</v>
      </c>
      <c r="K790" s="1">
        <v>0</v>
      </c>
      <c r="L790" s="1">
        <v>0.08</v>
      </c>
      <c r="M790" s="1" t="s">
        <v>54</v>
      </c>
      <c r="N790" s="6">
        <f t="shared" si="37"/>
        <v>0</v>
      </c>
      <c r="O790" s="1">
        <v>999.85</v>
      </c>
      <c r="P790" s="1">
        <v>1</v>
      </c>
      <c r="Q790" s="1">
        <v>0</v>
      </c>
      <c r="R790" s="1">
        <v>199.85</v>
      </c>
      <c r="S790" s="1">
        <v>1</v>
      </c>
      <c r="T790" s="1">
        <v>75</v>
      </c>
      <c r="U790" s="1" t="s">
        <v>52</v>
      </c>
      <c r="V790" s="1" t="s">
        <v>52</v>
      </c>
      <c r="W790" s="1">
        <v>37</v>
      </c>
      <c r="X790" s="1" t="e">
        <f>IF(OR(T790="",W790=""),"",((T790-AVERAGE($T$2:$T$1139))/_xlfn.STDEV.S($T$2:$T$1139))-#REF!*((AVERAGE($W$2:$W$1139)-W790)/_xlfn.STDEV.S($W$2:$W$1139)))</f>
        <v>#REF!</v>
      </c>
      <c r="Y790" s="1">
        <f t="shared" si="38"/>
        <v>1.17590341402158</v>
      </c>
    </row>
    <row r="791" hidden="1" spans="1:25">
      <c r="A791" s="1">
        <v>1204</v>
      </c>
      <c r="B791" s="1" t="s">
        <v>101</v>
      </c>
      <c r="C791" s="1" t="str">
        <f>_xlfn.XLOOKUP(A791,All!$A:$A,All!$C:$C,"")</f>
        <v>Cu-Cr-Zr</v>
      </c>
      <c r="D791" s="1">
        <v>1</v>
      </c>
      <c r="E791" s="1" t="s">
        <v>1344</v>
      </c>
      <c r="F791" s="1">
        <f t="shared" si="36"/>
        <v>99.42</v>
      </c>
      <c r="G791" s="1">
        <v>0</v>
      </c>
      <c r="H791" s="1">
        <v>0.5</v>
      </c>
      <c r="I791" s="1">
        <v>0</v>
      </c>
      <c r="J791" s="1">
        <v>0</v>
      </c>
      <c r="K791" s="1">
        <v>0</v>
      </c>
      <c r="L791" s="1">
        <v>0.08</v>
      </c>
      <c r="M791" s="1" t="s">
        <v>54</v>
      </c>
      <c r="N791" s="6">
        <f t="shared" si="37"/>
        <v>0</v>
      </c>
      <c r="O791" s="1">
        <v>999.85</v>
      </c>
      <c r="P791" s="1">
        <v>1</v>
      </c>
      <c r="Q791" s="1">
        <v>0</v>
      </c>
      <c r="R791" s="1">
        <v>249.85</v>
      </c>
      <c r="S791" s="1">
        <v>1</v>
      </c>
      <c r="T791" s="1">
        <v>75</v>
      </c>
      <c r="U791" s="1" t="s">
        <v>52</v>
      </c>
      <c r="V791" s="1" t="s">
        <v>52</v>
      </c>
      <c r="W791" s="1">
        <v>37</v>
      </c>
      <c r="X791" s="1" t="e">
        <f>IF(OR(T791="",W791=""),"",((T791-AVERAGE($T$2:$T$1139))/_xlfn.STDEV.S($T$2:$T$1139))-#REF!*((AVERAGE($W$2:$W$1139)-W791)/_xlfn.STDEV.S($W$2:$W$1139)))</f>
        <v>#REF!</v>
      </c>
      <c r="Y791" s="1">
        <f t="shared" si="38"/>
        <v>1.17590341402158</v>
      </c>
    </row>
    <row r="792" hidden="1" spans="1:25">
      <c r="A792" s="1">
        <v>1211</v>
      </c>
      <c r="B792" s="1" t="s">
        <v>101</v>
      </c>
      <c r="C792" s="1" t="str">
        <f>_xlfn.XLOOKUP(A792,All!$A:$A,All!$C:$C,"")</f>
        <v>Cu-Cr-Zr</v>
      </c>
      <c r="D792" s="1">
        <v>1</v>
      </c>
      <c r="E792" s="1" t="s">
        <v>1344</v>
      </c>
      <c r="F792" s="1">
        <f t="shared" si="36"/>
        <v>98.9</v>
      </c>
      <c r="G792" s="1">
        <v>0</v>
      </c>
      <c r="H792" s="1">
        <v>1</v>
      </c>
      <c r="I792" s="1">
        <v>0</v>
      </c>
      <c r="J792" s="1">
        <v>0</v>
      </c>
      <c r="K792" s="1">
        <v>0</v>
      </c>
      <c r="L792" s="1">
        <v>0.1</v>
      </c>
      <c r="M792" s="1" t="s">
        <v>54</v>
      </c>
      <c r="N792" s="6">
        <f t="shared" si="37"/>
        <v>0</v>
      </c>
      <c r="O792" s="1">
        <v>999.85</v>
      </c>
      <c r="P792" s="1">
        <v>1</v>
      </c>
      <c r="Q792" s="1">
        <v>0</v>
      </c>
      <c r="R792" s="1">
        <v>99.85</v>
      </c>
      <c r="S792" s="1">
        <v>1</v>
      </c>
      <c r="T792" s="1">
        <v>86</v>
      </c>
      <c r="U792" s="1" t="s">
        <v>52</v>
      </c>
      <c r="V792" s="1" t="s">
        <v>52</v>
      </c>
      <c r="W792" s="1">
        <v>37</v>
      </c>
      <c r="X792" s="1" t="e">
        <f>IF(OR(T792="",W792=""),"",((T792-AVERAGE($T$2:$T$1139))/_xlfn.STDEV.S($T$2:$T$1139))-#REF!*((AVERAGE($W$2:$W$1139)-W792)/_xlfn.STDEV.S($W$2:$W$1139)))</f>
        <v>#REF!</v>
      </c>
      <c r="Y792" s="1">
        <f t="shared" si="38"/>
        <v>1.14869832591629</v>
      </c>
    </row>
    <row r="793" hidden="1" spans="1:25">
      <c r="A793" s="1">
        <v>1225</v>
      </c>
      <c r="B793" s="1" t="s">
        <v>101</v>
      </c>
      <c r="C793" s="1" t="str">
        <f>_xlfn.XLOOKUP(A793,All!$A:$A,All!$C:$C,"")</f>
        <v>Cu-Cr-Zr</v>
      </c>
      <c r="D793" s="1">
        <v>1</v>
      </c>
      <c r="E793" s="1" t="s">
        <v>1344</v>
      </c>
      <c r="F793" s="1">
        <f t="shared" si="36"/>
        <v>99.2</v>
      </c>
      <c r="G793" s="1">
        <v>0</v>
      </c>
      <c r="H793" s="1">
        <v>0.3</v>
      </c>
      <c r="I793" s="1">
        <v>0</v>
      </c>
      <c r="J793" s="1">
        <v>0</v>
      </c>
      <c r="K793" s="1">
        <v>0</v>
      </c>
      <c r="L793" s="1">
        <v>0.5</v>
      </c>
      <c r="M793" s="1" t="s">
        <v>54</v>
      </c>
      <c r="N793" s="6">
        <f t="shared" si="37"/>
        <v>0</v>
      </c>
      <c r="O793" s="1">
        <v>999.85</v>
      </c>
      <c r="P793" s="1">
        <v>1</v>
      </c>
      <c r="Q793" s="1">
        <v>0</v>
      </c>
      <c r="R793" s="1">
        <v>399.85</v>
      </c>
      <c r="S793" s="1">
        <v>1</v>
      </c>
      <c r="T793" s="1">
        <v>88</v>
      </c>
      <c r="U793" s="1" t="s">
        <v>52</v>
      </c>
      <c r="V793" s="1" t="s">
        <v>52</v>
      </c>
      <c r="W793" s="1">
        <v>37</v>
      </c>
      <c r="X793" s="1" t="e">
        <f>IF(OR(T793="",W793=""),"",((T793-AVERAGE($T$2:$T$1139))/_xlfn.STDEV.S($T$2:$T$1139))-#REF!*((AVERAGE($W$2:$W$1139)-W793)/_xlfn.STDEV.S($W$2:$W$1139)))</f>
        <v>#REF!</v>
      </c>
      <c r="Y793" s="1">
        <f t="shared" si="38"/>
        <v>1.14378937187987</v>
      </c>
    </row>
    <row r="794" hidden="1" spans="1:25">
      <c r="A794" s="1">
        <v>1224</v>
      </c>
      <c r="B794" s="1" t="s">
        <v>101</v>
      </c>
      <c r="C794" s="1" t="str">
        <f>_xlfn.XLOOKUP(A794,All!$A:$A,All!$C:$C,"")</f>
        <v>Cu-Cr-Zr</v>
      </c>
      <c r="D794" s="1">
        <v>1</v>
      </c>
      <c r="E794" s="1" t="s">
        <v>1344</v>
      </c>
      <c r="F794" s="1">
        <f t="shared" si="36"/>
        <v>99.2</v>
      </c>
      <c r="G794" s="1">
        <v>0</v>
      </c>
      <c r="H794" s="1">
        <v>0.3</v>
      </c>
      <c r="I794" s="1">
        <v>0</v>
      </c>
      <c r="J794" s="1">
        <v>0</v>
      </c>
      <c r="K794" s="1">
        <v>0</v>
      </c>
      <c r="L794" s="1">
        <v>0.5</v>
      </c>
      <c r="M794" s="1" t="s">
        <v>54</v>
      </c>
      <c r="N794" s="6">
        <f t="shared" si="37"/>
        <v>0</v>
      </c>
      <c r="O794" s="1">
        <v>999.85</v>
      </c>
      <c r="P794" s="1">
        <v>1</v>
      </c>
      <c r="Q794" s="1">
        <v>0</v>
      </c>
      <c r="R794" s="1">
        <v>349.85</v>
      </c>
      <c r="S794" s="1">
        <v>1</v>
      </c>
      <c r="T794" s="1">
        <v>87</v>
      </c>
      <c r="U794" s="1" t="s">
        <v>52</v>
      </c>
      <c r="V794" s="1" t="s">
        <v>52</v>
      </c>
      <c r="W794" s="1">
        <v>36</v>
      </c>
      <c r="X794" s="1" t="e">
        <f>IF(OR(T794="",W794=""),"",((T794-AVERAGE($T$2:$T$1139))/_xlfn.STDEV.S($T$2:$T$1139))-#REF!*((AVERAGE($W$2:$W$1139)-W794)/_xlfn.STDEV.S($W$2:$W$1139)))</f>
        <v>#REF!</v>
      </c>
      <c r="Y794" s="1">
        <f t="shared" si="38"/>
        <v>1.15378304985468</v>
      </c>
    </row>
    <row r="795" spans="1:25">
      <c r="A795" s="2" t="s">
        <v>985</v>
      </c>
      <c r="B795" s="2" t="s">
        <v>986</v>
      </c>
      <c r="C795" s="1" t="str">
        <f>_xlfn.XLOOKUP(A795,All!$A:$A,All!$C:$C,"")</f>
        <v>Cu-Cr-Zr</v>
      </c>
      <c r="D795" s="1">
        <v>1</v>
      </c>
      <c r="E795" s="1" t="s">
        <v>1344</v>
      </c>
      <c r="F795" s="1">
        <f t="shared" si="36"/>
        <v>98.9</v>
      </c>
      <c r="G795" s="1">
        <v>0</v>
      </c>
      <c r="H795" s="1">
        <v>1</v>
      </c>
      <c r="I795" s="1">
        <v>0</v>
      </c>
      <c r="J795" s="1">
        <v>0</v>
      </c>
      <c r="K795" s="1">
        <v>0</v>
      </c>
      <c r="L795" s="1">
        <v>0.1</v>
      </c>
      <c r="M795" s="4" t="s">
        <v>50</v>
      </c>
      <c r="N795" s="6">
        <f t="shared" si="37"/>
        <v>1</v>
      </c>
      <c r="O795" s="2" t="s">
        <v>759</v>
      </c>
      <c r="P795" s="2">
        <v>1</v>
      </c>
      <c r="Q795" s="2" t="s">
        <v>52</v>
      </c>
      <c r="R795" s="2" t="s">
        <v>52</v>
      </c>
      <c r="S795" s="2" t="s">
        <v>52</v>
      </c>
      <c r="T795" s="2">
        <v>151.33</v>
      </c>
      <c r="U795" s="2" t="s">
        <v>52</v>
      </c>
      <c r="V795" s="2" t="s">
        <v>987</v>
      </c>
      <c r="W795" s="2" t="s">
        <v>1346</v>
      </c>
      <c r="X795" s="1" t="e">
        <f>IF(OR(T795="",W795=""),"",((T795-AVERAGE($T$2:$T$1139))/_xlfn.STDEV.S($T$2:$T$1139))-#REF!*((AVERAGE($W$2:$W$1139)-W795)/_xlfn.STDEV.S($W$2:$W$1139)))</f>
        <v>#REF!</v>
      </c>
      <c r="Y795" s="1" t="e">
        <f t="shared" si="38"/>
        <v>#VALUE!</v>
      </c>
    </row>
    <row r="796" hidden="1" spans="1:25">
      <c r="A796" s="1">
        <v>1223</v>
      </c>
      <c r="B796" s="1" t="s">
        <v>101</v>
      </c>
      <c r="C796" s="1" t="str">
        <f>_xlfn.XLOOKUP(A796,All!$A:$A,All!$C:$C,"")</f>
        <v>Cu-Cr-Zr</v>
      </c>
      <c r="D796" s="1">
        <v>1</v>
      </c>
      <c r="E796" s="1" t="s">
        <v>1344</v>
      </c>
      <c r="F796" s="1">
        <f t="shared" si="36"/>
        <v>99.2</v>
      </c>
      <c r="G796" s="1">
        <v>0</v>
      </c>
      <c r="H796" s="1">
        <v>0.3</v>
      </c>
      <c r="I796" s="1">
        <v>0</v>
      </c>
      <c r="J796" s="1">
        <v>0</v>
      </c>
      <c r="K796" s="1">
        <v>0</v>
      </c>
      <c r="L796" s="1">
        <v>0.5</v>
      </c>
      <c r="M796" s="1" t="s">
        <v>54</v>
      </c>
      <c r="N796" s="6">
        <f t="shared" si="37"/>
        <v>0</v>
      </c>
      <c r="O796" s="1">
        <v>999.85</v>
      </c>
      <c r="P796" s="1">
        <v>1</v>
      </c>
      <c r="Q796" s="1">
        <v>0</v>
      </c>
      <c r="R796" s="1">
        <v>299.85</v>
      </c>
      <c r="S796" s="1">
        <v>1</v>
      </c>
      <c r="T796" s="1">
        <v>86</v>
      </c>
      <c r="U796" s="1" t="s">
        <v>52</v>
      </c>
      <c r="V796" s="1" t="s">
        <v>52</v>
      </c>
      <c r="W796" s="1">
        <v>33</v>
      </c>
      <c r="X796" s="1" t="e">
        <f>IF(OR(T796="",W796=""),"",((T796-AVERAGE($T$2:$T$1139))/_xlfn.STDEV.S($T$2:$T$1139))-#REF!*((AVERAGE($W$2:$W$1139)-W796)/_xlfn.STDEV.S($W$2:$W$1139)))</f>
        <v>#REF!</v>
      </c>
      <c r="Y796" s="1">
        <f t="shared" si="38"/>
        <v>1.17930396588958</v>
      </c>
    </row>
    <row r="797" hidden="1" spans="1:25">
      <c r="A797" s="1">
        <v>1220</v>
      </c>
      <c r="B797" s="1" t="s">
        <v>101</v>
      </c>
      <c r="C797" s="1" t="str">
        <f>_xlfn.XLOOKUP(A797,All!$A:$A,All!$C:$C,"")</f>
        <v>Cu-Cr-Zr</v>
      </c>
      <c r="D797" s="1">
        <v>1</v>
      </c>
      <c r="E797" s="1" t="s">
        <v>1344</v>
      </c>
      <c r="F797" s="1">
        <f t="shared" si="36"/>
        <v>99.2</v>
      </c>
      <c r="G797" s="1">
        <v>0</v>
      </c>
      <c r="H797" s="1">
        <v>0.3</v>
      </c>
      <c r="I797" s="1">
        <v>0</v>
      </c>
      <c r="J797" s="1">
        <v>0</v>
      </c>
      <c r="K797" s="1">
        <v>0</v>
      </c>
      <c r="L797" s="1">
        <v>0.5</v>
      </c>
      <c r="M797" s="1" t="s">
        <v>54</v>
      </c>
      <c r="N797" s="6">
        <f t="shared" si="37"/>
        <v>0</v>
      </c>
      <c r="O797" s="1">
        <v>999.85</v>
      </c>
      <c r="P797" s="1">
        <v>1</v>
      </c>
      <c r="Q797" s="1">
        <v>0</v>
      </c>
      <c r="R797" s="1">
        <v>99.85</v>
      </c>
      <c r="S797" s="1">
        <v>1</v>
      </c>
      <c r="T797" s="1">
        <v>83</v>
      </c>
      <c r="U797" s="1" t="s">
        <v>52</v>
      </c>
      <c r="V797" s="1" t="s">
        <v>52</v>
      </c>
      <c r="W797" s="1">
        <v>32</v>
      </c>
      <c r="X797" s="1" t="e">
        <f>IF(OR(T797="",W797=""),"",((T797-AVERAGE($T$2:$T$1139))/_xlfn.STDEV.S($T$2:$T$1139))-#REF!*((AVERAGE($W$2:$W$1139)-W797)/_xlfn.STDEV.S($W$2:$W$1139)))</f>
        <v>#REF!</v>
      </c>
      <c r="Y797" s="1">
        <f t="shared" si="38"/>
        <v>1.1943087167904</v>
      </c>
    </row>
    <row r="798" hidden="1" spans="1:25">
      <c r="A798" s="1">
        <v>1221</v>
      </c>
      <c r="B798" s="1" t="s">
        <v>101</v>
      </c>
      <c r="C798" s="1" t="str">
        <f>_xlfn.XLOOKUP(A798,All!$A:$A,All!$C:$C,"")</f>
        <v>Cu-Cr-Zr</v>
      </c>
      <c r="D798" s="1">
        <v>1</v>
      </c>
      <c r="E798" s="1" t="s">
        <v>1344</v>
      </c>
      <c r="F798" s="1">
        <f t="shared" si="36"/>
        <v>99.2</v>
      </c>
      <c r="G798" s="1">
        <v>0</v>
      </c>
      <c r="H798" s="1">
        <v>0.3</v>
      </c>
      <c r="I798" s="1">
        <v>0</v>
      </c>
      <c r="J798" s="1">
        <v>0</v>
      </c>
      <c r="K798" s="1">
        <v>0</v>
      </c>
      <c r="L798" s="1">
        <v>0.5</v>
      </c>
      <c r="M798" s="1" t="s">
        <v>54</v>
      </c>
      <c r="N798" s="6">
        <f t="shared" si="37"/>
        <v>0</v>
      </c>
      <c r="O798" s="1">
        <v>999.85</v>
      </c>
      <c r="P798" s="1">
        <v>1</v>
      </c>
      <c r="Q798" s="1">
        <v>0</v>
      </c>
      <c r="R798" s="1">
        <v>199.85</v>
      </c>
      <c r="S798" s="1">
        <v>1</v>
      </c>
      <c r="T798" s="1">
        <v>84</v>
      </c>
      <c r="U798" s="1" t="s">
        <v>52</v>
      </c>
      <c r="V798" s="1" t="s">
        <v>52</v>
      </c>
      <c r="W798" s="1">
        <v>32</v>
      </c>
      <c r="X798" s="1" t="e">
        <f>IF(OR(T798="",W798=""),"",((T798-AVERAGE($T$2:$T$1139))/_xlfn.STDEV.S($T$2:$T$1139))-#REF!*((AVERAGE($W$2:$W$1139)-W798)/_xlfn.STDEV.S($W$2:$W$1139)))</f>
        <v>#REF!</v>
      </c>
      <c r="Y798" s="1">
        <f t="shared" si="38"/>
        <v>1.19192306228115</v>
      </c>
    </row>
    <row r="799" hidden="1" spans="1:25">
      <c r="A799" s="1">
        <v>1222</v>
      </c>
      <c r="B799" s="1" t="s">
        <v>101</v>
      </c>
      <c r="C799" s="1" t="str">
        <f>_xlfn.XLOOKUP(A799,All!$A:$A,All!$C:$C,"")</f>
        <v>Cu-Cr-Zr</v>
      </c>
      <c r="D799" s="1">
        <v>1</v>
      </c>
      <c r="E799" s="1" t="s">
        <v>1344</v>
      </c>
      <c r="F799" s="1">
        <f t="shared" si="36"/>
        <v>99.2</v>
      </c>
      <c r="G799" s="1">
        <v>0</v>
      </c>
      <c r="H799" s="1">
        <v>0.3</v>
      </c>
      <c r="I799" s="1">
        <v>0</v>
      </c>
      <c r="J799" s="1">
        <v>0</v>
      </c>
      <c r="K799" s="1">
        <v>0</v>
      </c>
      <c r="L799" s="1">
        <v>0.5</v>
      </c>
      <c r="M799" s="1" t="s">
        <v>54</v>
      </c>
      <c r="N799" s="6">
        <f t="shared" si="37"/>
        <v>0</v>
      </c>
      <c r="O799" s="1">
        <v>999.85</v>
      </c>
      <c r="P799" s="1">
        <v>1</v>
      </c>
      <c r="Q799" s="1">
        <v>0</v>
      </c>
      <c r="R799" s="1">
        <v>249.85</v>
      </c>
      <c r="S799" s="1">
        <v>1</v>
      </c>
      <c r="T799" s="1">
        <v>84</v>
      </c>
      <c r="U799" s="1" t="s">
        <v>52</v>
      </c>
      <c r="V799" s="1" t="s">
        <v>52</v>
      </c>
      <c r="W799" s="1">
        <v>32</v>
      </c>
      <c r="X799" s="1" t="e">
        <f>IF(OR(T799="",W799=""),"",((T799-AVERAGE($T$2:$T$1139))/_xlfn.STDEV.S($T$2:$T$1139))-#REF!*((AVERAGE($W$2:$W$1139)-W799)/_xlfn.STDEV.S($W$2:$W$1139)))</f>
        <v>#REF!</v>
      </c>
      <c r="Y799" s="1">
        <f t="shared" si="38"/>
        <v>1.19192306228115</v>
      </c>
    </row>
    <row r="800" spans="1:25">
      <c r="A800" s="2" t="s">
        <v>1183</v>
      </c>
      <c r="B800" s="2" t="s">
        <v>1184</v>
      </c>
      <c r="C800" s="1" t="str">
        <f>_xlfn.XLOOKUP(A800,All!$A:$A,All!$C:$C,"")</f>
        <v>Cu-Mg-Ni-Si</v>
      </c>
      <c r="D800" s="1">
        <v>0</v>
      </c>
      <c r="E800" s="1" t="s">
        <v>1344</v>
      </c>
      <c r="F800" s="1">
        <f t="shared" si="36"/>
        <v>96.74</v>
      </c>
      <c r="G800" s="1">
        <v>0</v>
      </c>
      <c r="H800" s="1">
        <v>0</v>
      </c>
      <c r="I800" s="1">
        <v>0.22</v>
      </c>
      <c r="J800" s="1">
        <v>2.58</v>
      </c>
      <c r="K800" s="1">
        <v>0.46</v>
      </c>
      <c r="L800" s="1">
        <v>0</v>
      </c>
      <c r="M800" s="4" t="s">
        <v>50</v>
      </c>
      <c r="N800" s="6">
        <f t="shared" si="37"/>
        <v>1</v>
      </c>
      <c r="O800" s="2" t="s">
        <v>52</v>
      </c>
      <c r="P800" s="2" t="s">
        <v>52</v>
      </c>
      <c r="Q800" s="2" t="s">
        <v>52</v>
      </c>
      <c r="R800" s="2" t="s">
        <v>52</v>
      </c>
      <c r="S800" s="2" t="s">
        <v>52</v>
      </c>
      <c r="T800" s="2">
        <v>126.7</v>
      </c>
      <c r="U800" s="2" t="s">
        <v>1189</v>
      </c>
      <c r="V800" s="2" t="s">
        <v>1190</v>
      </c>
      <c r="W800" s="2">
        <v>40.5</v>
      </c>
      <c r="X800" s="1" t="e">
        <f>IF(OR(T800="",W800=""),"",((T800-AVERAGE($T$2:$T$1139))/_xlfn.STDEV.S($T$2:$T$1139))-#REF!*((AVERAGE($W$2:$W$1139)-W800)/_xlfn.STDEV.S($W$2:$W$1139)))</f>
        <v>#REF!</v>
      </c>
      <c r="Y800" s="1">
        <f t="shared" si="38"/>
        <v>1.02326598233288</v>
      </c>
    </row>
    <row r="801" hidden="1" spans="1:25">
      <c r="A801" s="1">
        <v>209</v>
      </c>
      <c r="B801" s="1" t="s">
        <v>65</v>
      </c>
      <c r="C801" s="1" t="str">
        <f>_xlfn.XLOOKUP(A801,All!$A:$A,All!$C:$C,"")</f>
        <v>Cu-Ni-Si</v>
      </c>
      <c r="D801" s="1">
        <v>0</v>
      </c>
      <c r="E801" s="1" t="s">
        <v>1344</v>
      </c>
      <c r="F801" s="1">
        <f t="shared" si="36"/>
        <v>97.12</v>
      </c>
      <c r="G801" s="1">
        <v>0</v>
      </c>
      <c r="H801" s="1">
        <v>0</v>
      </c>
      <c r="I801" s="1">
        <v>0</v>
      </c>
      <c r="J801" s="1">
        <v>2.32</v>
      </c>
      <c r="K801" s="1">
        <v>0.56</v>
      </c>
      <c r="L801" s="1">
        <v>0</v>
      </c>
      <c r="M801" s="1" t="s">
        <v>54</v>
      </c>
      <c r="N801" s="6">
        <f t="shared" si="37"/>
        <v>0</v>
      </c>
      <c r="O801" s="1">
        <v>949.85</v>
      </c>
      <c r="P801" s="1">
        <v>1</v>
      </c>
      <c r="Q801" s="1">
        <v>0</v>
      </c>
      <c r="R801" s="1">
        <v>499.85</v>
      </c>
      <c r="S801" s="1">
        <v>0.033333333</v>
      </c>
      <c r="T801" s="1">
        <v>130</v>
      </c>
      <c r="U801" s="1" t="s">
        <v>52</v>
      </c>
      <c r="V801" s="1" t="s">
        <v>52</v>
      </c>
      <c r="W801" s="1">
        <v>67</v>
      </c>
      <c r="X801" s="1" t="e">
        <f>IF(OR(T801="",W801=""),"",((T801-AVERAGE($T$2:$T$1139))/_xlfn.STDEV.S($T$2:$T$1139))-#REF!*((AVERAGE($W$2:$W$1139)-W801)/_xlfn.STDEV.S($W$2:$W$1139)))</f>
        <v>#REF!</v>
      </c>
      <c r="Y801" s="1">
        <f t="shared" si="38"/>
        <v>0.845171439294695</v>
      </c>
    </row>
    <row r="802" hidden="1" spans="1:25">
      <c r="A802" s="1">
        <v>447</v>
      </c>
      <c r="B802" s="1" t="s">
        <v>65</v>
      </c>
      <c r="C802" s="1" t="str">
        <f>_xlfn.XLOOKUP(A802,All!$A:$A,All!$C:$C,"")</f>
        <v>Cu-Ni-Si</v>
      </c>
      <c r="D802" s="1">
        <v>0</v>
      </c>
      <c r="E802" s="1" t="s">
        <v>1344</v>
      </c>
      <c r="F802" s="1">
        <f t="shared" si="36"/>
        <v>95.51</v>
      </c>
      <c r="G802" s="1">
        <v>0</v>
      </c>
      <c r="H802" s="1">
        <v>0</v>
      </c>
      <c r="I802" s="1">
        <v>0</v>
      </c>
      <c r="J802" s="1">
        <v>3.78</v>
      </c>
      <c r="K802" s="1">
        <v>0.71</v>
      </c>
      <c r="L802" s="1">
        <v>0</v>
      </c>
      <c r="M802" s="1" t="s">
        <v>54</v>
      </c>
      <c r="N802" s="6">
        <f t="shared" si="37"/>
        <v>0</v>
      </c>
      <c r="O802" s="1">
        <v>949.85</v>
      </c>
      <c r="P802" s="1">
        <v>1</v>
      </c>
      <c r="Q802" s="1">
        <v>0</v>
      </c>
      <c r="R802" s="1">
        <v>499.85</v>
      </c>
      <c r="S802" s="1">
        <v>22</v>
      </c>
      <c r="T802" s="1">
        <v>123</v>
      </c>
      <c r="U802" s="1" t="s">
        <v>52</v>
      </c>
      <c r="V802" s="1" t="s">
        <v>52</v>
      </c>
      <c r="W802" s="1">
        <v>55</v>
      </c>
      <c r="X802" s="1" t="e">
        <f>IF(OR(T802="",W802=""),"",((T802-AVERAGE($T$2:$T$1139))/_xlfn.STDEV.S($T$2:$T$1139))-#REF!*((AVERAGE($W$2:$W$1139)-W802)/_xlfn.STDEV.S($W$2:$W$1139)))</f>
        <v>#REF!</v>
      </c>
      <c r="Y802" s="1">
        <f t="shared" si="38"/>
        <v>0.929918995294268</v>
      </c>
    </row>
    <row r="803" hidden="1" spans="1:25">
      <c r="A803" s="1">
        <v>444</v>
      </c>
      <c r="B803" s="1" t="s">
        <v>65</v>
      </c>
      <c r="C803" s="1" t="str">
        <f>_xlfn.XLOOKUP(A803,All!$A:$A,All!$C:$C,"")</f>
        <v>Cu-Ni-Si</v>
      </c>
      <c r="D803" s="1">
        <v>0</v>
      </c>
      <c r="E803" s="1" t="s">
        <v>1344</v>
      </c>
      <c r="F803" s="1">
        <f t="shared" si="36"/>
        <v>95.34</v>
      </c>
      <c r="G803" s="1">
        <v>0</v>
      </c>
      <c r="H803" s="1">
        <v>0</v>
      </c>
      <c r="I803" s="1">
        <v>0</v>
      </c>
      <c r="J803" s="1">
        <v>3.77</v>
      </c>
      <c r="K803" s="1">
        <v>0.89</v>
      </c>
      <c r="L803" s="1">
        <v>0</v>
      </c>
      <c r="M803" s="1" t="s">
        <v>54</v>
      </c>
      <c r="N803" s="6">
        <f t="shared" si="37"/>
        <v>0</v>
      </c>
      <c r="O803" s="1">
        <v>949.85</v>
      </c>
      <c r="P803" s="1">
        <v>1</v>
      </c>
      <c r="Q803" s="1">
        <v>0</v>
      </c>
      <c r="R803" s="1">
        <v>499.85</v>
      </c>
      <c r="S803" s="1">
        <v>22</v>
      </c>
      <c r="T803" s="1">
        <v>125</v>
      </c>
      <c r="U803" s="1" t="s">
        <v>52</v>
      </c>
      <c r="V803" s="1" t="s">
        <v>52</v>
      </c>
      <c r="W803" s="1">
        <v>55</v>
      </c>
      <c r="X803" s="1" t="e">
        <f>IF(OR(T803="",W803=""),"",((T803-AVERAGE($T$2:$T$1139))/_xlfn.STDEV.S($T$2:$T$1139))-#REF!*((AVERAGE($W$2:$W$1139)-W803)/_xlfn.STDEV.S($W$2:$W$1139)))</f>
        <v>#REF!</v>
      </c>
      <c r="Y803" s="1">
        <f t="shared" si="38"/>
        <v>0.924601655563363</v>
      </c>
    </row>
    <row r="804" hidden="1" spans="1:25">
      <c r="A804" s="1">
        <v>411</v>
      </c>
      <c r="B804" s="1" t="s">
        <v>65</v>
      </c>
      <c r="C804" s="1" t="str">
        <f>_xlfn.XLOOKUP(A804,All!$A:$A,All!$C:$C,"")</f>
        <v>Cu-Ni-Si</v>
      </c>
      <c r="D804" s="1">
        <v>0</v>
      </c>
      <c r="E804" s="1" t="s">
        <v>1344</v>
      </c>
      <c r="F804" s="1">
        <f t="shared" si="36"/>
        <v>95.34</v>
      </c>
      <c r="G804" s="1">
        <v>0</v>
      </c>
      <c r="H804" s="1">
        <v>0</v>
      </c>
      <c r="I804" s="1">
        <v>0</v>
      </c>
      <c r="J804" s="1">
        <v>3.77</v>
      </c>
      <c r="K804" s="1">
        <v>0.89</v>
      </c>
      <c r="L804" s="1">
        <v>0</v>
      </c>
      <c r="M804" s="1" t="s">
        <v>54</v>
      </c>
      <c r="N804" s="6">
        <f t="shared" si="37"/>
        <v>0</v>
      </c>
      <c r="O804" s="1">
        <v>949.85</v>
      </c>
      <c r="P804" s="1">
        <v>1</v>
      </c>
      <c r="Q804" s="1">
        <v>0</v>
      </c>
      <c r="R804" s="1">
        <v>499.85</v>
      </c>
      <c r="S804" s="1">
        <v>6</v>
      </c>
      <c r="T804" s="1">
        <v>148</v>
      </c>
      <c r="U804" s="1" t="s">
        <v>52</v>
      </c>
      <c r="V804" s="1" t="s">
        <v>52</v>
      </c>
      <c r="W804" s="1">
        <v>53</v>
      </c>
      <c r="X804" s="1" t="e">
        <f>IF(OR(T804="",W804=""),"",((T804-AVERAGE($T$2:$T$1139))/_xlfn.STDEV.S($T$2:$T$1139))-#REF!*((AVERAGE($W$2:$W$1139)-W804)/_xlfn.STDEV.S($W$2:$W$1139)))</f>
        <v>#REF!</v>
      </c>
      <c r="Y804" s="1">
        <f t="shared" si="38"/>
        <v>0.877864354166367</v>
      </c>
    </row>
    <row r="805" hidden="1" spans="1:25">
      <c r="A805" s="1">
        <v>173</v>
      </c>
      <c r="B805" s="1" t="s">
        <v>60</v>
      </c>
      <c r="C805" s="1" t="str">
        <f>_xlfn.XLOOKUP(A805,All!$A:$A,All!$C:$C,"")</f>
        <v>Cu-Ni-Si</v>
      </c>
      <c r="D805" s="1">
        <v>0</v>
      </c>
      <c r="E805" s="1" t="s">
        <v>1344</v>
      </c>
      <c r="F805" s="1">
        <f t="shared" si="36"/>
        <v>94.93</v>
      </c>
      <c r="G805" s="1">
        <v>0</v>
      </c>
      <c r="H805" s="1">
        <v>0</v>
      </c>
      <c r="I805" s="1">
        <v>0</v>
      </c>
      <c r="J805" s="1">
        <v>4.1</v>
      </c>
      <c r="K805" s="1">
        <v>0.97</v>
      </c>
      <c r="L805" s="1">
        <v>0</v>
      </c>
      <c r="M805" s="1" t="s">
        <v>54</v>
      </c>
      <c r="N805" s="6">
        <f t="shared" si="37"/>
        <v>0</v>
      </c>
      <c r="O805" s="1">
        <v>899.85</v>
      </c>
      <c r="P805" s="1">
        <v>3</v>
      </c>
      <c r="Q805" s="1">
        <v>0</v>
      </c>
      <c r="R805" s="1">
        <v>449.85</v>
      </c>
      <c r="S805" s="1">
        <v>408</v>
      </c>
      <c r="T805" s="1">
        <v>137</v>
      </c>
      <c r="U805" s="1" t="s">
        <v>52</v>
      </c>
      <c r="V805" s="1" t="s">
        <v>52</v>
      </c>
      <c r="W805" s="1">
        <v>52</v>
      </c>
      <c r="X805" s="1" t="e">
        <f>IF(OR(T805="",W805=""),"",((T805-AVERAGE($T$2:$T$1139))/_xlfn.STDEV.S($T$2:$T$1139))-#REF!*((AVERAGE($W$2:$W$1139)-W805)/_xlfn.STDEV.S($W$2:$W$1139)))</f>
        <v>#REF!</v>
      </c>
      <c r="Y805" s="1">
        <f t="shared" si="38"/>
        <v>0.912905287026554</v>
      </c>
    </row>
    <row r="806" hidden="1" spans="1:25">
      <c r="A806" s="1">
        <v>172</v>
      </c>
      <c r="B806" s="1" t="s">
        <v>60</v>
      </c>
      <c r="C806" s="1" t="str">
        <f>_xlfn.XLOOKUP(A806,All!$A:$A,All!$C:$C,"")</f>
        <v>Cu-Ni-Si</v>
      </c>
      <c r="D806" s="1">
        <v>0</v>
      </c>
      <c r="E806" s="1" t="s">
        <v>1344</v>
      </c>
      <c r="F806" s="1">
        <f t="shared" si="36"/>
        <v>94.93</v>
      </c>
      <c r="G806" s="1">
        <v>0</v>
      </c>
      <c r="H806" s="1">
        <v>0</v>
      </c>
      <c r="I806" s="1">
        <v>0</v>
      </c>
      <c r="J806" s="1">
        <v>4.1</v>
      </c>
      <c r="K806" s="1">
        <v>0.97</v>
      </c>
      <c r="L806" s="1">
        <v>0</v>
      </c>
      <c r="M806" s="1" t="s">
        <v>54</v>
      </c>
      <c r="N806" s="6">
        <f t="shared" si="37"/>
        <v>0</v>
      </c>
      <c r="O806" s="1">
        <v>899.85</v>
      </c>
      <c r="P806" s="1">
        <v>3</v>
      </c>
      <c r="Q806" s="1">
        <v>0</v>
      </c>
      <c r="R806" s="1">
        <v>449.85</v>
      </c>
      <c r="S806" s="1">
        <v>240</v>
      </c>
      <c r="T806" s="1">
        <v>138</v>
      </c>
      <c r="U806" s="1" t="s">
        <v>52</v>
      </c>
      <c r="V806" s="1" t="s">
        <v>52</v>
      </c>
      <c r="W806" s="1">
        <v>52</v>
      </c>
      <c r="X806" s="1" t="e">
        <f>IF(OR(T806="",W806=""),"",((T806-AVERAGE($T$2:$T$1139))/_xlfn.STDEV.S($T$2:$T$1139))-#REF!*((AVERAGE($W$2:$W$1139)-W806)/_xlfn.STDEV.S($W$2:$W$1139)))</f>
        <v>#REF!</v>
      </c>
      <c r="Y806" s="1">
        <f t="shared" si="38"/>
        <v>0.910340354147792</v>
      </c>
    </row>
    <row r="807" hidden="1" spans="1:25">
      <c r="A807" s="1">
        <v>361</v>
      </c>
      <c r="B807" s="1" t="s">
        <v>78</v>
      </c>
      <c r="C807" s="1" t="str">
        <f>_xlfn.XLOOKUP(A807,All!$A:$A,All!$C:$C,"")</f>
        <v>Cu-Ni-Si</v>
      </c>
      <c r="D807" s="1">
        <v>0</v>
      </c>
      <c r="E807" s="1" t="s">
        <v>1344</v>
      </c>
      <c r="F807" s="1">
        <f t="shared" si="36"/>
        <v>95.16</v>
      </c>
      <c r="G807" s="1">
        <v>0</v>
      </c>
      <c r="H807" s="1">
        <v>0</v>
      </c>
      <c r="I807" s="1">
        <v>0</v>
      </c>
      <c r="J807" s="1">
        <v>3.91</v>
      </c>
      <c r="K807" s="1">
        <v>0.93</v>
      </c>
      <c r="L807" s="1">
        <v>0</v>
      </c>
      <c r="M807" s="1" t="s">
        <v>54</v>
      </c>
      <c r="N807" s="6">
        <f t="shared" si="37"/>
        <v>0</v>
      </c>
      <c r="O807" s="1">
        <v>949.85</v>
      </c>
      <c r="P807" s="1">
        <v>1</v>
      </c>
      <c r="Q807" s="1">
        <v>0</v>
      </c>
      <c r="R807" s="1">
        <v>449.85</v>
      </c>
      <c r="S807" s="1">
        <v>4</v>
      </c>
      <c r="T807" s="1">
        <v>175</v>
      </c>
      <c r="U807" s="1" t="s">
        <v>52</v>
      </c>
      <c r="V807" s="1" t="s">
        <v>52</v>
      </c>
      <c r="W807" s="1">
        <v>52</v>
      </c>
      <c r="X807" s="1" t="e">
        <f>IF(OR(T807="",W807=""),"",((T807-AVERAGE($T$2:$T$1139))/_xlfn.STDEV.S($T$2:$T$1139))-#REF!*((AVERAGE($W$2:$W$1139)-W807)/_xlfn.STDEV.S($W$2:$W$1139)))</f>
        <v>#REF!</v>
      </c>
      <c r="Y807" s="1">
        <f t="shared" si="38"/>
        <v>0.817874479739484</v>
      </c>
    </row>
    <row r="808" hidden="1" spans="1:25">
      <c r="A808" s="1">
        <v>371</v>
      </c>
      <c r="B808" s="1" t="s">
        <v>90</v>
      </c>
      <c r="C808" s="1" t="str">
        <f>_xlfn.XLOOKUP(A808,All!$A:$A,All!$C:$C,"")</f>
        <v>Cu-Ni-Si</v>
      </c>
      <c r="D808" s="1">
        <v>0</v>
      </c>
      <c r="E808" s="1" t="s">
        <v>1344</v>
      </c>
      <c r="F808" s="1">
        <f t="shared" si="36"/>
        <v>95.1</v>
      </c>
      <c r="G808" s="1">
        <v>0</v>
      </c>
      <c r="H808" s="1">
        <v>0</v>
      </c>
      <c r="I808" s="1">
        <v>0</v>
      </c>
      <c r="J808" s="1">
        <v>4</v>
      </c>
      <c r="K808" s="1">
        <v>0.9</v>
      </c>
      <c r="L808" s="1">
        <v>0</v>
      </c>
      <c r="M808" s="1" t="s">
        <v>54</v>
      </c>
      <c r="N808" s="6">
        <f t="shared" si="37"/>
        <v>0</v>
      </c>
      <c r="O808" s="1">
        <v>949.85</v>
      </c>
      <c r="P808" s="1">
        <v>1</v>
      </c>
      <c r="Q808" s="1">
        <v>0</v>
      </c>
      <c r="R808" s="1">
        <v>449.85</v>
      </c>
      <c r="S808" s="1">
        <v>4</v>
      </c>
      <c r="T808" s="1">
        <v>183</v>
      </c>
      <c r="U808" s="1" t="s">
        <v>52</v>
      </c>
      <c r="V808" s="1" t="s">
        <v>52</v>
      </c>
      <c r="W808" s="1">
        <v>52</v>
      </c>
      <c r="X808" s="1" t="e">
        <f>IF(OR(T808="",W808=""),"",((T808-AVERAGE($T$2:$T$1139))/_xlfn.STDEV.S($T$2:$T$1139))-#REF!*((AVERAGE($W$2:$W$1139)-W808)/_xlfn.STDEV.S($W$2:$W$1139)))</f>
        <v>#REF!</v>
      </c>
      <c r="Y808" s="1">
        <f t="shared" si="38"/>
        <v>0.798595345560752</v>
      </c>
    </row>
    <row r="809" hidden="1" spans="1:25">
      <c r="A809" s="1">
        <v>426</v>
      </c>
      <c r="B809" s="1" t="s">
        <v>65</v>
      </c>
      <c r="C809" s="1" t="str">
        <f>_xlfn.XLOOKUP(A809,All!$A:$A,All!$C:$C,"")</f>
        <v>Cu-Ni-Si</v>
      </c>
      <c r="D809" s="1">
        <v>0</v>
      </c>
      <c r="E809" s="1" t="s">
        <v>1344</v>
      </c>
      <c r="F809" s="1">
        <f t="shared" si="36"/>
        <v>95.51</v>
      </c>
      <c r="G809" s="1">
        <v>0</v>
      </c>
      <c r="H809" s="1">
        <v>0</v>
      </c>
      <c r="I809" s="1">
        <v>0</v>
      </c>
      <c r="J809" s="1">
        <v>3.78</v>
      </c>
      <c r="K809" s="1">
        <v>0.71</v>
      </c>
      <c r="L809" s="1">
        <v>0</v>
      </c>
      <c r="M809" s="1" t="s">
        <v>54</v>
      </c>
      <c r="N809" s="6">
        <f t="shared" si="37"/>
        <v>0</v>
      </c>
      <c r="O809" s="1">
        <v>949.85</v>
      </c>
      <c r="P809" s="1">
        <v>1</v>
      </c>
      <c r="Q809" s="1">
        <v>0</v>
      </c>
      <c r="R809" s="1">
        <v>499.85</v>
      </c>
      <c r="S809" s="1">
        <v>8</v>
      </c>
      <c r="T809" s="1">
        <v>134</v>
      </c>
      <c r="U809" s="1" t="s">
        <v>52</v>
      </c>
      <c r="V809" s="1" t="s">
        <v>52</v>
      </c>
      <c r="W809" s="1">
        <v>51</v>
      </c>
      <c r="X809" s="1" t="e">
        <f>IF(OR(T809="",W809=""),"",((T809-AVERAGE($T$2:$T$1139))/_xlfn.STDEV.S($T$2:$T$1139))-#REF!*((AVERAGE($W$2:$W$1139)-W809)/_xlfn.STDEV.S($W$2:$W$1139)))</f>
        <v>#REF!</v>
      </c>
      <c r="Y809" s="1">
        <f t="shared" si="38"/>
        <v>0.927466837520466</v>
      </c>
    </row>
    <row r="810" hidden="1" spans="1:25">
      <c r="A810" s="1">
        <v>374</v>
      </c>
      <c r="B810" s="1" t="s">
        <v>90</v>
      </c>
      <c r="C810" s="1" t="str">
        <f>_xlfn.XLOOKUP(A810,All!$A:$A,All!$C:$C,"")</f>
        <v>Cu-Ni-Si</v>
      </c>
      <c r="D810" s="1">
        <v>0</v>
      </c>
      <c r="E810" s="1" t="s">
        <v>1344</v>
      </c>
      <c r="F810" s="1">
        <f t="shared" si="36"/>
        <v>96.1</v>
      </c>
      <c r="G810" s="1">
        <v>0</v>
      </c>
      <c r="H810" s="1">
        <v>0</v>
      </c>
      <c r="I810" s="1">
        <v>0</v>
      </c>
      <c r="J810" s="1">
        <v>3.1</v>
      </c>
      <c r="K810" s="1">
        <v>0.8</v>
      </c>
      <c r="L810" s="1">
        <v>0</v>
      </c>
      <c r="M810" s="1" t="s">
        <v>54</v>
      </c>
      <c r="N810" s="6">
        <f t="shared" si="37"/>
        <v>0</v>
      </c>
      <c r="O810" s="1">
        <v>949.85</v>
      </c>
      <c r="P810" s="1">
        <v>1</v>
      </c>
      <c r="Q810" s="1">
        <v>0</v>
      </c>
      <c r="R810" s="1">
        <v>449.85</v>
      </c>
      <c r="S810" s="1">
        <v>4</v>
      </c>
      <c r="T810" s="1">
        <v>161</v>
      </c>
      <c r="U810" s="1" t="s">
        <v>52</v>
      </c>
      <c r="V810" s="1" t="s">
        <v>52</v>
      </c>
      <c r="W810" s="1">
        <v>51</v>
      </c>
      <c r="X810" s="1" t="e">
        <f>IF(OR(T810="",W810=""),"",((T810-AVERAGE($T$2:$T$1139))/_xlfn.STDEV.S($T$2:$T$1139))-#REF!*((AVERAGE($W$2:$W$1139)-W810)/_xlfn.STDEV.S($W$2:$W$1139)))</f>
        <v>#REF!</v>
      </c>
      <c r="Y810" s="1">
        <f t="shared" si="38"/>
        <v>0.859657066279412</v>
      </c>
    </row>
    <row r="811" hidden="1" spans="1:25">
      <c r="A811" s="1">
        <v>231</v>
      </c>
      <c r="B811" s="1" t="s">
        <v>65</v>
      </c>
      <c r="C811" s="1" t="str">
        <f>_xlfn.XLOOKUP(A811,All!$A:$A,All!$C:$C,"")</f>
        <v>Cu-Ni-Si</v>
      </c>
      <c r="D811" s="1">
        <v>0</v>
      </c>
      <c r="E811" s="1" t="s">
        <v>1344</v>
      </c>
      <c r="F811" s="1">
        <f t="shared" si="36"/>
        <v>97.12</v>
      </c>
      <c r="G811" s="1">
        <v>0</v>
      </c>
      <c r="H811" s="1">
        <v>0</v>
      </c>
      <c r="I811" s="1">
        <v>0</v>
      </c>
      <c r="J811" s="1">
        <v>2.32</v>
      </c>
      <c r="K811" s="1">
        <v>0.56</v>
      </c>
      <c r="L811" s="1">
        <v>0</v>
      </c>
      <c r="M811" s="1" t="s">
        <v>54</v>
      </c>
      <c r="N811" s="6">
        <f t="shared" si="37"/>
        <v>0</v>
      </c>
      <c r="O811" s="1">
        <v>949.85</v>
      </c>
      <c r="P811" s="1">
        <v>1</v>
      </c>
      <c r="Q811" s="1">
        <v>0</v>
      </c>
      <c r="R811" s="1">
        <v>499.85</v>
      </c>
      <c r="S811" s="1">
        <v>0.083333333</v>
      </c>
      <c r="T811" s="1">
        <v>164</v>
      </c>
      <c r="U811" s="1" t="s">
        <v>52</v>
      </c>
      <c r="V811" s="1" t="s">
        <v>52</v>
      </c>
      <c r="W811" s="1">
        <v>51</v>
      </c>
      <c r="X811" s="1" t="e">
        <f>IF(OR(T811="",W811=""),"",((T811-AVERAGE($T$2:$T$1139))/_xlfn.STDEV.S($T$2:$T$1139))-#REF!*((AVERAGE($W$2:$W$1139)-W811)/_xlfn.STDEV.S($W$2:$W$1139)))</f>
        <v>#REF!</v>
      </c>
      <c r="Y811" s="1">
        <f t="shared" si="38"/>
        <v>0.852286444133707</v>
      </c>
    </row>
    <row r="812" hidden="1" spans="1:25">
      <c r="A812" s="1">
        <v>446</v>
      </c>
      <c r="B812" s="1" t="s">
        <v>65</v>
      </c>
      <c r="C812" s="1" t="str">
        <f>_xlfn.XLOOKUP(A812,All!$A:$A,All!$C:$C,"")</f>
        <v>Cu-Ni-Si</v>
      </c>
      <c r="D812" s="1">
        <v>0</v>
      </c>
      <c r="E812" s="1" t="s">
        <v>1344</v>
      </c>
      <c r="F812" s="1">
        <f t="shared" si="36"/>
        <v>97.24</v>
      </c>
      <c r="G812" s="1">
        <v>0</v>
      </c>
      <c r="H812" s="1">
        <v>0</v>
      </c>
      <c r="I812" s="1">
        <v>0</v>
      </c>
      <c r="J812" s="1">
        <v>2.31</v>
      </c>
      <c r="K812" s="1">
        <v>0.45</v>
      </c>
      <c r="L812" s="1">
        <v>0</v>
      </c>
      <c r="M812" s="1" t="s">
        <v>54</v>
      </c>
      <c r="N812" s="6">
        <f t="shared" si="37"/>
        <v>0</v>
      </c>
      <c r="O812" s="1">
        <v>949.85</v>
      </c>
      <c r="P812" s="1">
        <v>1</v>
      </c>
      <c r="Q812" s="1">
        <v>0</v>
      </c>
      <c r="R812" s="1">
        <v>499.85</v>
      </c>
      <c r="S812" s="1">
        <v>22</v>
      </c>
      <c r="T812" s="1">
        <v>172</v>
      </c>
      <c r="U812" s="1" t="s">
        <v>52</v>
      </c>
      <c r="V812" s="1" t="s">
        <v>52</v>
      </c>
      <c r="W812" s="1">
        <v>51</v>
      </c>
      <c r="X812" s="1" t="e">
        <f>IF(OR(T812="",W812=""),"",((T812-AVERAGE($T$2:$T$1139))/_xlfn.STDEV.S($T$2:$T$1139))-#REF!*((AVERAGE($W$2:$W$1139)-W812)/_xlfn.STDEV.S($W$2:$W$1139)))</f>
        <v>#REF!</v>
      </c>
      <c r="Y812" s="1">
        <f t="shared" si="38"/>
        <v>0.832809689459086</v>
      </c>
    </row>
    <row r="813" hidden="1" spans="1:25">
      <c r="A813" s="1">
        <v>372</v>
      </c>
      <c r="B813" s="1" t="s">
        <v>90</v>
      </c>
      <c r="C813" s="1" t="str">
        <f>_xlfn.XLOOKUP(A813,All!$A:$A,All!$C:$C,"")</f>
        <v>Cu-Ni-Si</v>
      </c>
      <c r="D813" s="1">
        <v>0</v>
      </c>
      <c r="E813" s="1" t="s">
        <v>1344</v>
      </c>
      <c r="F813" s="1">
        <f t="shared" si="36"/>
        <v>95.5</v>
      </c>
      <c r="G813" s="1">
        <v>0</v>
      </c>
      <c r="H813" s="1">
        <v>0</v>
      </c>
      <c r="I813" s="1">
        <v>0</v>
      </c>
      <c r="J813" s="1">
        <v>3.6</v>
      </c>
      <c r="K813" s="1">
        <v>0.9</v>
      </c>
      <c r="L813" s="1">
        <v>0</v>
      </c>
      <c r="M813" s="1" t="s">
        <v>54</v>
      </c>
      <c r="N813" s="6">
        <f t="shared" si="37"/>
        <v>0</v>
      </c>
      <c r="O813" s="1">
        <v>949.85</v>
      </c>
      <c r="P813" s="1">
        <v>1</v>
      </c>
      <c r="Q813" s="1">
        <v>0</v>
      </c>
      <c r="R813" s="1">
        <v>449.85</v>
      </c>
      <c r="S813" s="1">
        <v>4</v>
      </c>
      <c r="T813" s="1">
        <v>176</v>
      </c>
      <c r="U813" s="1" t="s">
        <v>52</v>
      </c>
      <c r="V813" s="1" t="s">
        <v>52</v>
      </c>
      <c r="W813" s="1">
        <v>51</v>
      </c>
      <c r="X813" s="1" t="e">
        <f>IF(OR(T813="",W813=""),"",((T813-AVERAGE($T$2:$T$1139))/_xlfn.STDEV.S($T$2:$T$1139))-#REF!*((AVERAGE($W$2:$W$1139)-W813)/_xlfn.STDEV.S($W$2:$W$1139)))</f>
        <v>#REF!</v>
      </c>
      <c r="Y813" s="1">
        <f t="shared" si="38"/>
        <v>0.823172843965236</v>
      </c>
    </row>
    <row r="814" hidden="1" spans="1:25">
      <c r="A814" s="1">
        <v>370</v>
      </c>
      <c r="B814" s="1" t="s">
        <v>90</v>
      </c>
      <c r="C814" s="1" t="str">
        <f>_xlfn.XLOOKUP(A814,All!$A:$A,All!$C:$C,"")</f>
        <v>Cu-Ni-Si</v>
      </c>
      <c r="D814" s="1">
        <v>0</v>
      </c>
      <c r="E814" s="1" t="s">
        <v>1344</v>
      </c>
      <c r="F814" s="1">
        <f t="shared" si="36"/>
        <v>94.8</v>
      </c>
      <c r="G814" s="1">
        <v>0</v>
      </c>
      <c r="H814" s="1">
        <v>0</v>
      </c>
      <c r="I814" s="1">
        <v>0</v>
      </c>
      <c r="J814" s="1">
        <v>4.2</v>
      </c>
      <c r="K814" s="1">
        <v>1</v>
      </c>
      <c r="L814" s="1">
        <v>0</v>
      </c>
      <c r="M814" s="1" t="s">
        <v>54</v>
      </c>
      <c r="N814" s="6">
        <f t="shared" si="37"/>
        <v>0</v>
      </c>
      <c r="O814" s="1">
        <v>949.85</v>
      </c>
      <c r="P814" s="1">
        <v>1</v>
      </c>
      <c r="Q814" s="1">
        <v>0</v>
      </c>
      <c r="R814" s="1">
        <v>449.85</v>
      </c>
      <c r="S814" s="1">
        <v>4</v>
      </c>
      <c r="T814" s="1">
        <v>187</v>
      </c>
      <c r="U814" s="1" t="s">
        <v>52</v>
      </c>
      <c r="V814" s="1" t="s">
        <v>52</v>
      </c>
      <c r="W814" s="1">
        <v>51</v>
      </c>
      <c r="X814" s="1" t="e">
        <f>IF(OR(T814="",W814=""),"",((T814-AVERAGE($T$2:$T$1139))/_xlfn.STDEV.S($T$2:$T$1139))-#REF!*((AVERAGE($W$2:$W$1139)-W814)/_xlfn.STDEV.S($W$2:$W$1139)))</f>
        <v>#REF!</v>
      </c>
      <c r="Y814" s="1">
        <f t="shared" si="38"/>
        <v>0.797044767127811</v>
      </c>
    </row>
    <row r="815" hidden="1" spans="1:25">
      <c r="A815" s="1">
        <v>369</v>
      </c>
      <c r="B815" s="1" t="s">
        <v>90</v>
      </c>
      <c r="C815" s="1" t="str">
        <f>_xlfn.XLOOKUP(A815,All!$A:$A,All!$C:$C,"")</f>
        <v>Cu-Ni-Si</v>
      </c>
      <c r="D815" s="1">
        <v>0</v>
      </c>
      <c r="E815" s="1" t="s">
        <v>1344</v>
      </c>
      <c r="F815" s="1">
        <f t="shared" si="36"/>
        <v>94.4</v>
      </c>
      <c r="G815" s="1">
        <v>0</v>
      </c>
      <c r="H815" s="1">
        <v>0</v>
      </c>
      <c r="I815" s="1">
        <v>0</v>
      </c>
      <c r="J815" s="1">
        <v>4.5</v>
      </c>
      <c r="K815" s="1">
        <v>1.1</v>
      </c>
      <c r="L815" s="1">
        <v>0</v>
      </c>
      <c r="M815" s="1" t="s">
        <v>54</v>
      </c>
      <c r="N815" s="6">
        <f t="shared" si="37"/>
        <v>0</v>
      </c>
      <c r="O815" s="1">
        <v>949.85</v>
      </c>
      <c r="P815" s="1">
        <v>1</v>
      </c>
      <c r="Q815" s="1">
        <v>0</v>
      </c>
      <c r="R815" s="1">
        <v>449.85</v>
      </c>
      <c r="S815" s="1">
        <v>4</v>
      </c>
      <c r="T815" s="1">
        <v>193</v>
      </c>
      <c r="U815" s="1" t="s">
        <v>52</v>
      </c>
      <c r="V815" s="1" t="s">
        <v>52</v>
      </c>
      <c r="W815" s="1">
        <v>51</v>
      </c>
      <c r="X815" s="1" t="e">
        <f>IF(OR(T815="",W815=""),"",((T815-AVERAGE($T$2:$T$1139))/_xlfn.STDEV.S($T$2:$T$1139))-#REF!*((AVERAGE($W$2:$W$1139)-W815)/_xlfn.STDEV.S($W$2:$W$1139)))</f>
        <v>#REF!</v>
      </c>
      <c r="Y815" s="1">
        <f t="shared" si="38"/>
        <v>0.783038508514702</v>
      </c>
    </row>
    <row r="816" hidden="1" spans="1:25">
      <c r="A816" s="1">
        <v>368</v>
      </c>
      <c r="B816" s="1" t="s">
        <v>89</v>
      </c>
      <c r="C816" s="1" t="str">
        <f>_xlfn.XLOOKUP(A816,All!$A:$A,All!$C:$C,"")</f>
        <v>Cu-Ni-Si</v>
      </c>
      <c r="D816" s="1">
        <v>0</v>
      </c>
      <c r="E816" s="1" t="s">
        <v>1344</v>
      </c>
      <c r="F816" s="1">
        <f t="shared" si="36"/>
        <v>94.2</v>
      </c>
      <c r="G816" s="1">
        <v>0</v>
      </c>
      <c r="H816" s="1">
        <v>0</v>
      </c>
      <c r="I816" s="1">
        <v>0</v>
      </c>
      <c r="J816" s="1">
        <v>4.7</v>
      </c>
      <c r="K816" s="1">
        <v>1.1</v>
      </c>
      <c r="L816" s="1">
        <v>0</v>
      </c>
      <c r="M816" s="1" t="s">
        <v>54</v>
      </c>
      <c r="N816" s="6">
        <f t="shared" si="37"/>
        <v>0</v>
      </c>
      <c r="O816" s="1">
        <v>949.85</v>
      </c>
      <c r="P816" s="1">
        <v>1</v>
      </c>
      <c r="Q816" s="1">
        <v>0</v>
      </c>
      <c r="R816" s="1">
        <v>449.85</v>
      </c>
      <c r="S816" s="1">
        <v>4</v>
      </c>
      <c r="T816" s="1">
        <v>195</v>
      </c>
      <c r="U816" s="1" t="s">
        <v>52</v>
      </c>
      <c r="V816" s="1" t="s">
        <v>52</v>
      </c>
      <c r="W816" s="1">
        <v>51</v>
      </c>
      <c r="X816" s="1" t="e">
        <f>IF(OR(T816="",W816=""),"",((T816-AVERAGE($T$2:$T$1139))/_xlfn.STDEV.S($T$2:$T$1139))-#REF!*((AVERAGE($W$2:$W$1139)-W816)/_xlfn.STDEV.S($W$2:$W$1139)))</f>
        <v>#REF!</v>
      </c>
      <c r="Y816" s="1">
        <f t="shared" si="38"/>
        <v>0.778410456559892</v>
      </c>
    </row>
    <row r="817" hidden="1" spans="1:25">
      <c r="A817" s="1">
        <v>171</v>
      </c>
      <c r="B817" s="1" t="s">
        <v>60</v>
      </c>
      <c r="C817" s="1" t="str">
        <f>_xlfn.XLOOKUP(A817,All!$A:$A,All!$C:$C,"")</f>
        <v>Cu-Ni-Si</v>
      </c>
      <c r="D817" s="1">
        <v>0</v>
      </c>
      <c r="E817" s="1" t="s">
        <v>1344</v>
      </c>
      <c r="F817" s="1">
        <f t="shared" si="36"/>
        <v>94.93</v>
      </c>
      <c r="G817" s="1">
        <v>0</v>
      </c>
      <c r="H817" s="1">
        <v>0</v>
      </c>
      <c r="I817" s="1">
        <v>0</v>
      </c>
      <c r="J817" s="1">
        <v>4.1</v>
      </c>
      <c r="K817" s="1">
        <v>0.97</v>
      </c>
      <c r="L817" s="1">
        <v>0</v>
      </c>
      <c r="M817" s="1" t="s">
        <v>54</v>
      </c>
      <c r="N817" s="6">
        <f t="shared" si="37"/>
        <v>0</v>
      </c>
      <c r="O817" s="1">
        <v>899.85</v>
      </c>
      <c r="P817" s="1">
        <v>3</v>
      </c>
      <c r="Q817" s="1">
        <v>0</v>
      </c>
      <c r="R817" s="1">
        <v>449.85</v>
      </c>
      <c r="S817" s="1">
        <v>120</v>
      </c>
      <c r="T817" s="1">
        <v>145</v>
      </c>
      <c r="U817" s="1" t="s">
        <v>52</v>
      </c>
      <c r="V817" s="1" t="s">
        <v>52</v>
      </c>
      <c r="W817" s="1">
        <v>50</v>
      </c>
      <c r="X817" s="1" t="e">
        <f>IF(OR(T817="",W817=""),"",((T817-AVERAGE($T$2:$T$1139))/_xlfn.STDEV.S($T$2:$T$1139))-#REF!*((AVERAGE($W$2:$W$1139)-W817)/_xlfn.STDEV.S($W$2:$W$1139)))</f>
        <v>#REF!</v>
      </c>
      <c r="Y817" s="1">
        <f t="shared" si="38"/>
        <v>0.906717139703928</v>
      </c>
    </row>
    <row r="818" hidden="1" spans="1:25">
      <c r="A818" s="1">
        <v>373</v>
      </c>
      <c r="B818" s="1" t="s">
        <v>90</v>
      </c>
      <c r="C818" s="1" t="str">
        <f>_xlfn.XLOOKUP(A818,All!$A:$A,All!$C:$C,"")</f>
        <v>Cu-Ni-Si</v>
      </c>
      <c r="D818" s="1">
        <v>0</v>
      </c>
      <c r="E818" s="1" t="s">
        <v>1344</v>
      </c>
      <c r="F818" s="1">
        <f t="shared" si="36"/>
        <v>95.9</v>
      </c>
      <c r="G818" s="1">
        <v>0</v>
      </c>
      <c r="H818" s="1">
        <v>0</v>
      </c>
      <c r="I818" s="1">
        <v>0</v>
      </c>
      <c r="J818" s="1">
        <v>3.3</v>
      </c>
      <c r="K818" s="1">
        <v>0.8</v>
      </c>
      <c r="L818" s="1">
        <v>0</v>
      </c>
      <c r="M818" s="1" t="s">
        <v>54</v>
      </c>
      <c r="N818" s="6">
        <f t="shared" si="37"/>
        <v>0</v>
      </c>
      <c r="O818" s="1">
        <v>949.85</v>
      </c>
      <c r="P818" s="1">
        <v>1</v>
      </c>
      <c r="Q818" s="1">
        <v>0</v>
      </c>
      <c r="R818" s="1">
        <v>449.85</v>
      </c>
      <c r="S818" s="1">
        <v>4</v>
      </c>
      <c r="T818" s="1">
        <v>169</v>
      </c>
      <c r="U818" s="1" t="s">
        <v>52</v>
      </c>
      <c r="V818" s="1" t="s">
        <v>52</v>
      </c>
      <c r="W818" s="1">
        <v>50</v>
      </c>
      <c r="X818" s="1" t="e">
        <f>IF(OR(T818="",W818=""),"",((T818-AVERAGE($T$2:$T$1139))/_xlfn.STDEV.S($T$2:$T$1139))-#REF!*((AVERAGE($W$2:$W$1139)-W818)/_xlfn.STDEV.S($W$2:$W$1139)))</f>
        <v>#REF!</v>
      </c>
      <c r="Y818" s="1">
        <f t="shared" si="38"/>
        <v>0.847765983879713</v>
      </c>
    </row>
    <row r="819" hidden="1" spans="1:25">
      <c r="A819" s="1">
        <v>367</v>
      </c>
      <c r="B819" s="1" t="s">
        <v>89</v>
      </c>
      <c r="C819" s="1" t="str">
        <f>_xlfn.XLOOKUP(A819,All!$A:$A,All!$C:$C,"")</f>
        <v>Cu-Ni-Si</v>
      </c>
      <c r="D819" s="1">
        <v>0</v>
      </c>
      <c r="E819" s="1" t="s">
        <v>1344</v>
      </c>
      <c r="F819" s="1">
        <f t="shared" si="36"/>
        <v>93.86</v>
      </c>
      <c r="G819" s="1">
        <v>0</v>
      </c>
      <c r="H819" s="1">
        <v>0</v>
      </c>
      <c r="I819" s="1">
        <v>0</v>
      </c>
      <c r="J819" s="1">
        <v>4.95</v>
      </c>
      <c r="K819" s="1">
        <v>1.19</v>
      </c>
      <c r="L819" s="1">
        <v>0</v>
      </c>
      <c r="M819" s="1" t="s">
        <v>54</v>
      </c>
      <c r="N819" s="6">
        <f t="shared" si="37"/>
        <v>0</v>
      </c>
      <c r="O819" s="1">
        <v>949.85</v>
      </c>
      <c r="P819" s="1">
        <v>1</v>
      </c>
      <c r="Q819" s="1">
        <v>0</v>
      </c>
      <c r="R819" s="1">
        <v>449.85</v>
      </c>
      <c r="S819" s="1">
        <v>4</v>
      </c>
      <c r="T819" s="1">
        <v>201</v>
      </c>
      <c r="U819" s="1" t="s">
        <v>52</v>
      </c>
      <c r="V819" s="1" t="s">
        <v>52</v>
      </c>
      <c r="W819" s="1">
        <v>49</v>
      </c>
      <c r="X819" s="1" t="e">
        <f>IF(OR(T819="",W819=""),"",((T819-AVERAGE($T$2:$T$1139))/_xlfn.STDEV.S($T$2:$T$1139))-#REF!*((AVERAGE($W$2:$W$1139)-W819)/_xlfn.STDEV.S($W$2:$W$1139)))</f>
        <v>#REF!</v>
      </c>
      <c r="Y819" s="1">
        <f t="shared" si="38"/>
        <v>0.781629766743678</v>
      </c>
    </row>
    <row r="820" spans="1:25">
      <c r="A820" s="1">
        <v>161</v>
      </c>
      <c r="B820" s="1" t="s">
        <v>53</v>
      </c>
      <c r="C820" s="1" t="str">
        <f>_xlfn.XLOOKUP(A820,All!$A:$A,All!$C:$C,"")</f>
        <v>Cu-Ni-Si</v>
      </c>
      <c r="D820" s="1">
        <v>0</v>
      </c>
      <c r="E820" s="1" t="s">
        <v>1344</v>
      </c>
      <c r="F820" s="1">
        <f t="shared" si="36"/>
        <v>95.935</v>
      </c>
      <c r="G820" s="1">
        <v>0</v>
      </c>
      <c r="H820" s="1">
        <v>0</v>
      </c>
      <c r="I820" s="1">
        <v>0</v>
      </c>
      <c r="J820" s="1">
        <v>3.3</v>
      </c>
      <c r="K820" s="1">
        <v>0.765</v>
      </c>
      <c r="L820" s="1">
        <v>0</v>
      </c>
      <c r="M820" s="1" t="s">
        <v>50</v>
      </c>
      <c r="N820" s="6">
        <f t="shared" si="37"/>
        <v>1</v>
      </c>
      <c r="O820" s="1">
        <v>899.85</v>
      </c>
      <c r="P820" s="1">
        <v>1</v>
      </c>
      <c r="Q820" s="1">
        <v>60</v>
      </c>
      <c r="R820" s="1">
        <v>499.85</v>
      </c>
      <c r="S820" s="1">
        <v>12</v>
      </c>
      <c r="T820" s="1">
        <v>132</v>
      </c>
      <c r="U820" s="1" t="s">
        <v>52</v>
      </c>
      <c r="V820" s="1" t="s">
        <v>52</v>
      </c>
      <c r="W820" s="1">
        <v>48</v>
      </c>
      <c r="X820" s="1" t="e">
        <f>IF(OR(T820="",W820=""),"",((T820-AVERAGE($T$2:$T$1139))/_xlfn.STDEV.S($T$2:$T$1139))-#REF!*((AVERAGE($W$2:$W$1139)-W820)/_xlfn.STDEV.S($W$2:$W$1139)))</f>
        <v>#REF!</v>
      </c>
      <c r="Y820" s="1">
        <f t="shared" si="38"/>
        <v>0.953709001950396</v>
      </c>
    </row>
    <row r="821" hidden="1" spans="1:25">
      <c r="A821" s="1">
        <v>441</v>
      </c>
      <c r="B821" s="1" t="s">
        <v>65</v>
      </c>
      <c r="C821" s="1" t="str">
        <f>_xlfn.XLOOKUP(A821,All!$A:$A,All!$C:$C,"")</f>
        <v>Cu-Ni-Si</v>
      </c>
      <c r="D821" s="1">
        <v>0</v>
      </c>
      <c r="E821" s="1" t="s">
        <v>1344</v>
      </c>
      <c r="F821" s="1">
        <f t="shared" si="36"/>
        <v>93.89</v>
      </c>
      <c r="G821" s="1">
        <v>0</v>
      </c>
      <c r="H821" s="1">
        <v>0</v>
      </c>
      <c r="I821" s="1">
        <v>0</v>
      </c>
      <c r="J821" s="1">
        <v>2.3</v>
      </c>
      <c r="K821" s="1">
        <v>3.81</v>
      </c>
      <c r="L821" s="1">
        <v>0</v>
      </c>
      <c r="M821" s="1" t="s">
        <v>54</v>
      </c>
      <c r="N821" s="6">
        <f t="shared" si="37"/>
        <v>0</v>
      </c>
      <c r="O821" s="1">
        <v>949.85</v>
      </c>
      <c r="P821" s="1">
        <v>1</v>
      </c>
      <c r="Q821" s="1">
        <v>0</v>
      </c>
      <c r="R821" s="1">
        <v>499.85</v>
      </c>
      <c r="S821" s="1">
        <v>21</v>
      </c>
      <c r="T821" s="1">
        <v>161</v>
      </c>
      <c r="U821" s="1" t="s">
        <v>52</v>
      </c>
      <c r="V821" s="1" t="s">
        <v>52</v>
      </c>
      <c r="W821" s="1">
        <v>48</v>
      </c>
      <c r="X821" s="1" t="e">
        <f>IF(OR(T821="",W821=""),"",((T821-AVERAGE($T$2:$T$1139))/_xlfn.STDEV.S($T$2:$T$1139))-#REF!*((AVERAGE($W$2:$W$1139)-W821)/_xlfn.STDEV.S($W$2:$W$1139)))</f>
        <v>#REF!</v>
      </c>
      <c r="Y821" s="1">
        <f t="shared" si="38"/>
        <v>0.882527065649618</v>
      </c>
    </row>
    <row r="822" spans="1:25">
      <c r="A822" s="1">
        <v>160</v>
      </c>
      <c r="B822" s="1" t="s">
        <v>53</v>
      </c>
      <c r="C822" s="1" t="str">
        <f>_xlfn.XLOOKUP(A822,All!$A:$A,All!$C:$C,"")</f>
        <v>Cu-Ni-Si</v>
      </c>
      <c r="D822" s="1">
        <v>0</v>
      </c>
      <c r="E822" s="1" t="s">
        <v>1344</v>
      </c>
      <c r="F822" s="1">
        <f t="shared" si="36"/>
        <v>95.935</v>
      </c>
      <c r="G822" s="1">
        <v>0</v>
      </c>
      <c r="H822" s="1">
        <v>0</v>
      </c>
      <c r="I822" s="1">
        <v>0</v>
      </c>
      <c r="J822" s="1">
        <v>3.3</v>
      </c>
      <c r="K822" s="1">
        <v>0.765</v>
      </c>
      <c r="L822" s="1">
        <v>0</v>
      </c>
      <c r="M822" s="1" t="s">
        <v>50</v>
      </c>
      <c r="N822" s="6">
        <f t="shared" si="37"/>
        <v>1</v>
      </c>
      <c r="O822" s="1">
        <v>899.85</v>
      </c>
      <c r="P822" s="1">
        <v>1</v>
      </c>
      <c r="Q822" s="1">
        <v>60</v>
      </c>
      <c r="R822" s="1">
        <v>449.85</v>
      </c>
      <c r="S822" s="1">
        <v>12</v>
      </c>
      <c r="T822" s="1">
        <v>166</v>
      </c>
      <c r="U822" s="1" t="s">
        <v>52</v>
      </c>
      <c r="V822" s="1" t="s">
        <v>52</v>
      </c>
      <c r="W822" s="1">
        <v>48</v>
      </c>
      <c r="X822" s="1" t="e">
        <f>IF(OR(T822="",W822=""),"",((T822-AVERAGE($T$2:$T$1139))/_xlfn.STDEV.S($T$2:$T$1139))-#REF!*((AVERAGE($W$2:$W$1139)-W822)/_xlfn.STDEV.S($W$2:$W$1139)))</f>
        <v>#REF!</v>
      </c>
      <c r="Y822" s="1">
        <f t="shared" si="38"/>
        <v>0.87058484268274</v>
      </c>
    </row>
    <row r="823" hidden="1" spans="1:25">
      <c r="A823" s="1">
        <v>377</v>
      </c>
      <c r="B823" s="1" t="s">
        <v>90</v>
      </c>
      <c r="C823" s="1" t="str">
        <f>_xlfn.XLOOKUP(A823,All!$A:$A,All!$C:$C,"")</f>
        <v>Cu-Ni-Si</v>
      </c>
      <c r="D823" s="1">
        <v>0</v>
      </c>
      <c r="E823" s="1" t="s">
        <v>1344</v>
      </c>
      <c r="F823" s="1">
        <f t="shared" si="36"/>
        <v>98.1</v>
      </c>
      <c r="G823" s="1">
        <v>0</v>
      </c>
      <c r="H823" s="1">
        <v>0</v>
      </c>
      <c r="I823" s="1">
        <v>0</v>
      </c>
      <c r="J823" s="1">
        <v>1.5</v>
      </c>
      <c r="K823" s="1">
        <v>0.4</v>
      </c>
      <c r="L823" s="1">
        <v>0</v>
      </c>
      <c r="M823" s="1" t="s">
        <v>54</v>
      </c>
      <c r="N823" s="6">
        <f t="shared" si="37"/>
        <v>0</v>
      </c>
      <c r="O823" s="1">
        <v>949.85</v>
      </c>
      <c r="P823" s="1">
        <v>1</v>
      </c>
      <c r="Q823" s="1">
        <v>0</v>
      </c>
      <c r="R823" s="1">
        <v>449.85</v>
      </c>
      <c r="S823" s="1">
        <v>4</v>
      </c>
      <c r="T823" s="1">
        <v>172</v>
      </c>
      <c r="U823" s="1" t="s">
        <v>52</v>
      </c>
      <c r="V823" s="1" t="s">
        <v>52</v>
      </c>
      <c r="W823" s="1">
        <v>48</v>
      </c>
      <c r="X823" s="1" t="e">
        <f>IF(OR(T823="",W823=""),"",((T823-AVERAGE($T$2:$T$1139))/_xlfn.STDEV.S($T$2:$T$1139))-#REF!*((AVERAGE($W$2:$W$1139)-W823)/_xlfn.STDEV.S($W$2:$W$1139)))</f>
        <v>#REF!</v>
      </c>
      <c r="Y823" s="1">
        <f t="shared" si="38"/>
        <v>0.856396945847507</v>
      </c>
    </row>
    <row r="824" hidden="1" spans="1:25">
      <c r="A824" s="1">
        <v>389</v>
      </c>
      <c r="B824" s="1" t="s">
        <v>65</v>
      </c>
      <c r="C824" s="1" t="str">
        <f>_xlfn.XLOOKUP(A824,All!$A:$A,All!$C:$C,"")</f>
        <v>Cu-Ni-Si</v>
      </c>
      <c r="D824" s="1">
        <v>0</v>
      </c>
      <c r="E824" s="1" t="s">
        <v>1344</v>
      </c>
      <c r="F824" s="1">
        <f t="shared" si="36"/>
        <v>95.34</v>
      </c>
      <c r="G824" s="1">
        <v>0</v>
      </c>
      <c r="H824" s="1">
        <v>0</v>
      </c>
      <c r="I824" s="1">
        <v>0</v>
      </c>
      <c r="J824" s="1">
        <v>3.77</v>
      </c>
      <c r="K824" s="1">
        <v>0.89</v>
      </c>
      <c r="L824" s="1">
        <v>0</v>
      </c>
      <c r="M824" s="1" t="s">
        <v>54</v>
      </c>
      <c r="N824" s="6">
        <f t="shared" si="37"/>
        <v>0</v>
      </c>
      <c r="O824" s="1">
        <v>949.85</v>
      </c>
      <c r="P824" s="1">
        <v>1</v>
      </c>
      <c r="Q824" s="1">
        <v>0</v>
      </c>
      <c r="R824" s="1">
        <v>499.85</v>
      </c>
      <c r="S824" s="1">
        <v>4</v>
      </c>
      <c r="T824" s="1">
        <v>177</v>
      </c>
      <c r="U824" s="1" t="s">
        <v>52</v>
      </c>
      <c r="V824" s="1" t="s">
        <v>52</v>
      </c>
      <c r="W824" s="1">
        <v>48</v>
      </c>
      <c r="X824" s="1" t="e">
        <f>IF(OR(T824="",W824=""),"",((T824-AVERAGE($T$2:$T$1139))/_xlfn.STDEV.S($T$2:$T$1139))-#REF!*((AVERAGE($W$2:$W$1139)-W824)/_xlfn.STDEV.S($W$2:$W$1139)))</f>
        <v>#REF!</v>
      </c>
      <c r="Y824" s="1">
        <f t="shared" si="38"/>
        <v>0.844698003074952</v>
      </c>
    </row>
    <row r="825" spans="1:25">
      <c r="A825" s="1">
        <v>147</v>
      </c>
      <c r="B825" s="1" t="s">
        <v>53</v>
      </c>
      <c r="C825" s="1" t="str">
        <f>_xlfn.XLOOKUP(A825,All!$A:$A,All!$C:$C,"")</f>
        <v>Cu-Ni-Si</v>
      </c>
      <c r="D825" s="1">
        <v>0</v>
      </c>
      <c r="E825" s="1" t="s">
        <v>1344</v>
      </c>
      <c r="F825" s="1">
        <f t="shared" si="36"/>
        <v>95.935</v>
      </c>
      <c r="G825" s="1">
        <v>0</v>
      </c>
      <c r="H825" s="1">
        <v>0</v>
      </c>
      <c r="I825" s="1">
        <v>0</v>
      </c>
      <c r="J825" s="1">
        <v>3.3</v>
      </c>
      <c r="K825" s="1">
        <v>0.765</v>
      </c>
      <c r="L825" s="1">
        <v>0</v>
      </c>
      <c r="M825" s="1" t="s">
        <v>50</v>
      </c>
      <c r="N825" s="6">
        <f t="shared" si="37"/>
        <v>1</v>
      </c>
      <c r="O825" s="1">
        <v>899.85</v>
      </c>
      <c r="P825" s="1">
        <v>1</v>
      </c>
      <c r="Q825" s="1">
        <v>60</v>
      </c>
      <c r="R825" s="1">
        <v>449.85</v>
      </c>
      <c r="S825" s="1">
        <v>8</v>
      </c>
      <c r="T825" s="1">
        <v>190</v>
      </c>
      <c r="U825" s="1" t="s">
        <v>52</v>
      </c>
      <c r="V825" s="1" t="s">
        <v>52</v>
      </c>
      <c r="W825" s="1">
        <v>48</v>
      </c>
      <c r="X825" s="1" t="e">
        <f>IF(OR(T825="",W825=""),"",((T825-AVERAGE($T$2:$T$1139))/_xlfn.STDEV.S($T$2:$T$1139))-#REF!*((AVERAGE($W$2:$W$1139)-W825)/_xlfn.STDEV.S($W$2:$W$1139)))</f>
        <v>#REF!</v>
      </c>
      <c r="Y825" s="1">
        <f t="shared" si="38"/>
        <v>0.814845935224556</v>
      </c>
    </row>
    <row r="826" spans="1:25">
      <c r="A826" s="1">
        <v>94</v>
      </c>
      <c r="B826" s="1" t="s">
        <v>63</v>
      </c>
      <c r="C826" s="1" t="str">
        <f>_xlfn.XLOOKUP(A826,All!$A:$A,All!$C:$C,"")</f>
        <v>Cu-Ni-Si</v>
      </c>
      <c r="D826" s="1">
        <v>0</v>
      </c>
      <c r="E826" s="1" t="s">
        <v>1344</v>
      </c>
      <c r="F826" s="1">
        <f t="shared" si="36"/>
        <v>97</v>
      </c>
      <c r="G826" s="1">
        <v>0</v>
      </c>
      <c r="H826" s="1">
        <v>0</v>
      </c>
      <c r="I826" s="1">
        <v>0</v>
      </c>
      <c r="J826" s="1">
        <v>2.4</v>
      </c>
      <c r="K826" s="1">
        <v>0.6</v>
      </c>
      <c r="L826" s="1">
        <v>0</v>
      </c>
      <c r="M826" s="1" t="s">
        <v>50</v>
      </c>
      <c r="N826" s="6">
        <f t="shared" si="37"/>
        <v>1</v>
      </c>
      <c r="O826" s="1">
        <v>899.85</v>
      </c>
      <c r="P826" s="1">
        <v>1</v>
      </c>
      <c r="Q826" s="1">
        <v>40</v>
      </c>
      <c r="R826" s="1">
        <v>449.85</v>
      </c>
      <c r="S826" s="1">
        <v>2</v>
      </c>
      <c r="T826" s="1">
        <v>245</v>
      </c>
      <c r="U826" s="1" t="s">
        <v>52</v>
      </c>
      <c r="V826" s="1" t="s">
        <v>52</v>
      </c>
      <c r="W826" s="1">
        <v>48</v>
      </c>
      <c r="X826" s="1" t="e">
        <f>IF(OR(T826="",W826=""),"",((T826-AVERAGE($T$2:$T$1139))/_xlfn.STDEV.S($T$2:$T$1139))-#REF!*((AVERAGE($W$2:$W$1139)-W826)/_xlfn.STDEV.S($W$2:$W$1139)))</f>
        <v>#REF!</v>
      </c>
      <c r="Y826" s="1">
        <f t="shared" si="38"/>
        <v>0.699692444654365</v>
      </c>
    </row>
    <row r="827" hidden="1" spans="1:25">
      <c r="A827" s="1">
        <v>456</v>
      </c>
      <c r="B827" s="1" t="s">
        <v>65</v>
      </c>
      <c r="C827" s="1" t="str">
        <f>_xlfn.XLOOKUP(A827,All!$A:$A,All!$C:$C,"")</f>
        <v>Cu-Ni-Si</v>
      </c>
      <c r="D827" s="1">
        <v>0</v>
      </c>
      <c r="E827" s="1" t="s">
        <v>1344</v>
      </c>
      <c r="F827" s="1">
        <f t="shared" si="36"/>
        <v>95.63</v>
      </c>
      <c r="G827" s="1">
        <v>0</v>
      </c>
      <c r="H827" s="1">
        <v>0</v>
      </c>
      <c r="I827" s="1">
        <v>0</v>
      </c>
      <c r="J827" s="1">
        <v>3.76</v>
      </c>
      <c r="K827" s="1">
        <v>0.61</v>
      </c>
      <c r="L827" s="1">
        <v>0</v>
      </c>
      <c r="M827" s="1" t="s">
        <v>54</v>
      </c>
      <c r="N827" s="6">
        <f t="shared" si="37"/>
        <v>0</v>
      </c>
      <c r="O827" s="1">
        <v>949.85</v>
      </c>
      <c r="P827" s="1">
        <v>1</v>
      </c>
      <c r="Q827" s="1">
        <v>0</v>
      </c>
      <c r="R827" s="1">
        <v>499.85</v>
      </c>
      <c r="S827" s="1">
        <v>70</v>
      </c>
      <c r="T827" s="1">
        <v>122</v>
      </c>
      <c r="U827" s="1" t="s">
        <v>52</v>
      </c>
      <c r="V827" s="1" t="s">
        <v>52</v>
      </c>
      <c r="W827" s="1">
        <v>47</v>
      </c>
      <c r="X827" s="1" t="e">
        <f>IF(OR(T827="",W827=""),"",((T827-AVERAGE($T$2:$T$1139))/_xlfn.STDEV.S($T$2:$T$1139))-#REF!*((AVERAGE($W$2:$W$1139)-W827)/_xlfn.STDEV.S($W$2:$W$1139)))</f>
        <v>#REF!</v>
      </c>
      <c r="Y827" s="1">
        <f t="shared" si="38"/>
        <v>0.986006148238874</v>
      </c>
    </row>
    <row r="828" spans="1:25">
      <c r="A828" s="1">
        <v>148</v>
      </c>
      <c r="B828" s="1" t="s">
        <v>53</v>
      </c>
      <c r="C828" s="1" t="str">
        <f>_xlfn.XLOOKUP(A828,All!$A:$A,All!$C:$C,"")</f>
        <v>Cu-Ni-Si</v>
      </c>
      <c r="D828" s="1">
        <v>0</v>
      </c>
      <c r="E828" s="1" t="s">
        <v>1344</v>
      </c>
      <c r="F828" s="1">
        <f t="shared" si="36"/>
        <v>95.935</v>
      </c>
      <c r="G828" s="1">
        <v>0</v>
      </c>
      <c r="H828" s="1">
        <v>0</v>
      </c>
      <c r="I828" s="1">
        <v>0</v>
      </c>
      <c r="J828" s="1">
        <v>3.3</v>
      </c>
      <c r="K828" s="1">
        <v>0.765</v>
      </c>
      <c r="L828" s="1">
        <v>0</v>
      </c>
      <c r="M828" s="1" t="s">
        <v>50</v>
      </c>
      <c r="N828" s="6">
        <f t="shared" si="37"/>
        <v>1</v>
      </c>
      <c r="O828" s="1">
        <v>899.85</v>
      </c>
      <c r="P828" s="1">
        <v>1</v>
      </c>
      <c r="Q828" s="1">
        <v>60</v>
      </c>
      <c r="R828" s="1">
        <v>499.85</v>
      </c>
      <c r="S828" s="1">
        <v>8</v>
      </c>
      <c r="T828" s="1">
        <v>146</v>
      </c>
      <c r="U828" s="1" t="s">
        <v>52</v>
      </c>
      <c r="V828" s="1" t="s">
        <v>52</v>
      </c>
      <c r="W828" s="1">
        <v>47</v>
      </c>
      <c r="X828" s="1" t="e">
        <f>IF(OR(T828="",W828=""),"",((T828-AVERAGE($T$2:$T$1139))/_xlfn.STDEV.S($T$2:$T$1139))-#REF!*((AVERAGE($W$2:$W$1139)-W828)/_xlfn.STDEV.S($W$2:$W$1139)))</f>
        <v>#REF!</v>
      </c>
      <c r="Y828" s="1">
        <f t="shared" si="38"/>
        <v>0.926494074528407</v>
      </c>
    </row>
    <row r="829" hidden="1" spans="1:25">
      <c r="A829" s="1">
        <v>413</v>
      </c>
      <c r="B829" s="1" t="s">
        <v>65</v>
      </c>
      <c r="C829" s="1" t="str">
        <f>_xlfn.XLOOKUP(A829,All!$A:$A,All!$C:$C,"")</f>
        <v>Cu-Ni-Si</v>
      </c>
      <c r="D829" s="1">
        <v>0</v>
      </c>
      <c r="E829" s="1" t="s">
        <v>1344</v>
      </c>
      <c r="F829" s="1">
        <f t="shared" si="36"/>
        <v>93.89</v>
      </c>
      <c r="G829" s="1">
        <v>0</v>
      </c>
      <c r="H829" s="1">
        <v>0</v>
      </c>
      <c r="I829" s="1">
        <v>0</v>
      </c>
      <c r="J829" s="1">
        <v>2.3</v>
      </c>
      <c r="K829" s="1">
        <v>3.81</v>
      </c>
      <c r="L829" s="1">
        <v>0</v>
      </c>
      <c r="M829" s="1" t="s">
        <v>54</v>
      </c>
      <c r="N829" s="6">
        <f t="shared" si="37"/>
        <v>0</v>
      </c>
      <c r="O829" s="1">
        <v>949.85</v>
      </c>
      <c r="P829" s="1">
        <v>1</v>
      </c>
      <c r="Q829" s="1">
        <v>0</v>
      </c>
      <c r="R829" s="1">
        <v>499.85</v>
      </c>
      <c r="S829" s="1">
        <v>6.5</v>
      </c>
      <c r="T829" s="1">
        <v>167</v>
      </c>
      <c r="U829" s="1" t="s">
        <v>52</v>
      </c>
      <c r="V829" s="1" t="s">
        <v>52</v>
      </c>
      <c r="W829" s="1">
        <v>47</v>
      </c>
      <c r="X829" s="1" t="e">
        <f>IF(OR(T829="",W829=""),"",((T829-AVERAGE($T$2:$T$1139))/_xlfn.STDEV.S($T$2:$T$1139))-#REF!*((AVERAGE($W$2:$W$1139)-W829)/_xlfn.STDEV.S($W$2:$W$1139)))</f>
        <v>#REF!</v>
      </c>
      <c r="Y829" s="1">
        <f t="shared" si="38"/>
        <v>0.876181182417668</v>
      </c>
    </row>
    <row r="830" hidden="1" spans="1:25">
      <c r="A830" s="1">
        <v>393</v>
      </c>
      <c r="B830" s="1" t="s">
        <v>65</v>
      </c>
      <c r="C830" s="1" t="str">
        <f>_xlfn.XLOOKUP(A830,All!$A:$A,All!$C:$C,"")</f>
        <v>Cu-Ni-Si</v>
      </c>
      <c r="D830" s="1">
        <v>0</v>
      </c>
      <c r="E830" s="1" t="s">
        <v>1344</v>
      </c>
      <c r="F830" s="1">
        <f t="shared" si="36"/>
        <v>93.89</v>
      </c>
      <c r="G830" s="1">
        <v>0</v>
      </c>
      <c r="H830" s="1">
        <v>0</v>
      </c>
      <c r="I830" s="1">
        <v>0</v>
      </c>
      <c r="J830" s="1">
        <v>2.3</v>
      </c>
      <c r="K830" s="1">
        <v>3.81</v>
      </c>
      <c r="L830" s="1">
        <v>0</v>
      </c>
      <c r="M830" s="1" t="s">
        <v>54</v>
      </c>
      <c r="N830" s="6">
        <f t="shared" si="37"/>
        <v>0</v>
      </c>
      <c r="O830" s="1">
        <v>949.85</v>
      </c>
      <c r="P830" s="1">
        <v>1</v>
      </c>
      <c r="Q830" s="1">
        <v>0</v>
      </c>
      <c r="R830" s="1">
        <v>499.85</v>
      </c>
      <c r="S830" s="1">
        <v>4</v>
      </c>
      <c r="T830" s="1">
        <v>172</v>
      </c>
      <c r="U830" s="1" t="s">
        <v>52</v>
      </c>
      <c r="V830" s="1" t="s">
        <v>52</v>
      </c>
      <c r="W830" s="1">
        <v>47</v>
      </c>
      <c r="X830" s="1" t="e">
        <f>IF(OR(T830="",W830=""),"",((T830-AVERAGE($T$2:$T$1139))/_xlfn.STDEV.S($T$2:$T$1139))-#REF!*((AVERAGE($W$2:$W$1139)-W830)/_xlfn.STDEV.S($W$2:$W$1139)))</f>
        <v>#REF!</v>
      </c>
      <c r="Y830" s="1">
        <f t="shared" si="38"/>
        <v>0.864477864873901</v>
      </c>
    </row>
    <row r="831" hidden="1" spans="1:25">
      <c r="A831" s="1">
        <v>347</v>
      </c>
      <c r="B831" s="1" t="s">
        <v>65</v>
      </c>
      <c r="C831" s="1" t="str">
        <f>_xlfn.XLOOKUP(A831,All!$A:$A,All!$C:$C,"")</f>
        <v>Cu-Ni-Si</v>
      </c>
      <c r="D831" s="1">
        <v>0</v>
      </c>
      <c r="E831" s="1" t="s">
        <v>1344</v>
      </c>
      <c r="F831" s="1">
        <f t="shared" si="36"/>
        <v>93.89</v>
      </c>
      <c r="G831" s="1">
        <v>0</v>
      </c>
      <c r="H831" s="1">
        <v>0</v>
      </c>
      <c r="I831" s="1">
        <v>0</v>
      </c>
      <c r="J831" s="1">
        <v>2.3</v>
      </c>
      <c r="K831" s="1">
        <v>3.81</v>
      </c>
      <c r="L831" s="1">
        <v>0</v>
      </c>
      <c r="M831" s="1" t="s">
        <v>54</v>
      </c>
      <c r="N831" s="6">
        <f t="shared" si="37"/>
        <v>0</v>
      </c>
      <c r="O831" s="1">
        <v>949.85</v>
      </c>
      <c r="P831" s="1">
        <v>1</v>
      </c>
      <c r="Q831" s="1">
        <v>0</v>
      </c>
      <c r="R831" s="1">
        <v>499.85</v>
      </c>
      <c r="S831" s="1">
        <v>2</v>
      </c>
      <c r="T831" s="1">
        <v>175</v>
      </c>
      <c r="U831" s="1" t="s">
        <v>52</v>
      </c>
      <c r="V831" s="1" t="s">
        <v>52</v>
      </c>
      <c r="W831" s="1">
        <v>47</v>
      </c>
      <c r="X831" s="1" t="e">
        <f>IF(OR(T831="",W831=""),"",((T831-AVERAGE($T$2:$T$1139))/_xlfn.STDEV.S($T$2:$T$1139))-#REF!*((AVERAGE($W$2:$W$1139)-W831)/_xlfn.STDEV.S($W$2:$W$1139)))</f>
        <v>#REF!</v>
      </c>
      <c r="Y831" s="1">
        <f t="shared" si="38"/>
        <v>0.85751088308495</v>
      </c>
    </row>
    <row r="832" hidden="1" spans="1:25">
      <c r="A832" s="1">
        <v>425</v>
      </c>
      <c r="B832" s="1" t="s">
        <v>65</v>
      </c>
      <c r="C832" s="1" t="str">
        <f>_xlfn.XLOOKUP(A832,All!$A:$A,All!$C:$C,"")</f>
        <v>Cu-Ni-Si</v>
      </c>
      <c r="D832" s="1">
        <v>0</v>
      </c>
      <c r="E832" s="1" t="s">
        <v>1344</v>
      </c>
      <c r="F832" s="1">
        <f t="shared" si="36"/>
        <v>97.24</v>
      </c>
      <c r="G832" s="1">
        <v>0</v>
      </c>
      <c r="H832" s="1">
        <v>0</v>
      </c>
      <c r="I832" s="1">
        <v>0</v>
      </c>
      <c r="J832" s="1">
        <v>2.31</v>
      </c>
      <c r="K832" s="1">
        <v>0.45</v>
      </c>
      <c r="L832" s="1">
        <v>0</v>
      </c>
      <c r="M832" s="1" t="s">
        <v>54</v>
      </c>
      <c r="N832" s="6">
        <f t="shared" si="37"/>
        <v>0</v>
      </c>
      <c r="O832" s="1">
        <v>949.85</v>
      </c>
      <c r="P832" s="1">
        <v>1</v>
      </c>
      <c r="Q832" s="1">
        <v>0</v>
      </c>
      <c r="R832" s="1">
        <v>499.85</v>
      </c>
      <c r="S832" s="1">
        <v>8</v>
      </c>
      <c r="T832" s="1">
        <v>176</v>
      </c>
      <c r="U832" s="1" t="s">
        <v>52</v>
      </c>
      <c r="V832" s="1" t="s">
        <v>52</v>
      </c>
      <c r="W832" s="1">
        <v>47</v>
      </c>
      <c r="X832" s="1" t="e">
        <f>IF(OR(T832="",W832=""),"",((T832-AVERAGE($T$2:$T$1139))/_xlfn.STDEV.S($T$2:$T$1139))-#REF!*((AVERAGE($W$2:$W$1139)-W832)/_xlfn.STDEV.S($W$2:$W$1139)))</f>
        <v>#REF!</v>
      </c>
      <c r="Y832" s="1">
        <f t="shared" si="38"/>
        <v>0.855197948455102</v>
      </c>
    </row>
    <row r="833" hidden="1" spans="1:25">
      <c r="A833" s="1">
        <v>166</v>
      </c>
      <c r="B833" s="1" t="s">
        <v>1347</v>
      </c>
      <c r="C833" s="1" t="str">
        <f>_xlfn.XLOOKUP(A833,All!$A:$A,All!$C:$C,"")</f>
        <v>Cu-Ni-Si</v>
      </c>
      <c r="D833" s="1">
        <v>0</v>
      </c>
      <c r="E833" s="1" t="s">
        <v>1344</v>
      </c>
      <c r="F833" s="1">
        <f t="shared" si="36"/>
        <v>96.6</v>
      </c>
      <c r="G833" s="1">
        <v>0</v>
      </c>
      <c r="H833" s="1">
        <v>0</v>
      </c>
      <c r="I833" s="1">
        <v>0</v>
      </c>
      <c r="J833" s="1">
        <v>2.8</v>
      </c>
      <c r="K833" s="1">
        <v>0.6</v>
      </c>
      <c r="L833" s="1">
        <v>0</v>
      </c>
      <c r="M833" s="1" t="s">
        <v>54</v>
      </c>
      <c r="N833" s="6">
        <f t="shared" si="37"/>
        <v>0</v>
      </c>
      <c r="O833" s="1">
        <v>899.85</v>
      </c>
      <c r="P833" s="1">
        <v>1.5</v>
      </c>
      <c r="Q833" s="1">
        <v>0</v>
      </c>
      <c r="R833" s="1">
        <v>499.85</v>
      </c>
      <c r="S833" s="1">
        <v>16</v>
      </c>
      <c r="T833" s="1">
        <v>186</v>
      </c>
      <c r="U833" s="1" t="s">
        <v>52</v>
      </c>
      <c r="V833" s="1" t="s">
        <v>52</v>
      </c>
      <c r="W833" s="1">
        <v>47</v>
      </c>
      <c r="X833" s="1" t="e">
        <f>IF(OR(T833="",W833=""),"",((T833-AVERAGE($T$2:$T$1139))/_xlfn.STDEV.S($T$2:$T$1139))-#REF!*((AVERAGE($W$2:$W$1139)-W833)/_xlfn.STDEV.S($W$2:$W$1139)))</f>
        <v>#REF!</v>
      </c>
      <c r="Y833" s="1">
        <f t="shared" si="38"/>
        <v>0.83233691267763</v>
      </c>
    </row>
    <row r="834" hidden="1" spans="1:25">
      <c r="A834" s="1">
        <v>529</v>
      </c>
      <c r="B834" s="1" t="s">
        <v>95</v>
      </c>
      <c r="C834" s="1" t="str">
        <f>_xlfn.XLOOKUP(A834,All!$A:$A,All!$C:$C,"")</f>
        <v>Cu-Ni-Si</v>
      </c>
      <c r="D834" s="1">
        <v>0</v>
      </c>
      <c r="E834" s="1" t="s">
        <v>1344</v>
      </c>
      <c r="F834" s="1">
        <f t="shared" ref="F834:F897" si="39">100-SUM(G834:L834)</f>
        <v>97.56</v>
      </c>
      <c r="G834" s="1">
        <v>0</v>
      </c>
      <c r="H834" s="1">
        <v>0</v>
      </c>
      <c r="I834" s="1">
        <v>0</v>
      </c>
      <c r="J834" s="1">
        <v>1.92</v>
      </c>
      <c r="K834" s="1">
        <v>0.52</v>
      </c>
      <c r="L834" s="1">
        <v>0</v>
      </c>
      <c r="M834" s="1" t="s">
        <v>55</v>
      </c>
      <c r="N834" s="6">
        <f t="shared" ref="N834:N897" si="40">IF(M834="Solution ==&gt; Quenching ==&gt; Deformation ==&gt; Aging ==&gt; Secondary TMP ==&gt; Secondary Aging",2,IF(M834="Solution ==&gt; Quenching ==&gt; Deformation ==&gt; Aging",1,IF(M834="Solution ==&gt; Quenching ==&gt; Aging",0,"")))</f>
        <v>2</v>
      </c>
      <c r="O834" s="1">
        <v>959.85</v>
      </c>
      <c r="P834" s="1">
        <v>1</v>
      </c>
      <c r="Q834" s="1">
        <v>50</v>
      </c>
      <c r="R834" s="1">
        <v>374.85</v>
      </c>
      <c r="S834" s="1">
        <v>8</v>
      </c>
      <c r="T834" s="1">
        <v>189</v>
      </c>
      <c r="U834" s="1" t="s">
        <v>52</v>
      </c>
      <c r="V834" s="1" t="s">
        <v>738</v>
      </c>
      <c r="W834" s="1">
        <v>47</v>
      </c>
      <c r="X834" s="1" t="e">
        <f>IF(OR(T834="",W834=""),"",((T834-AVERAGE($T$2:$T$1139))/_xlfn.STDEV.S($T$2:$T$1139))-#REF!*((AVERAGE($W$2:$W$1139)-W834)/_xlfn.STDEV.S($W$2:$W$1139)))</f>
        <v>#REF!</v>
      </c>
      <c r="Y834" s="1">
        <f t="shared" ref="Y834:Y897" si="41">SQRT((1-(T834-MIN($T$2:$T$1139))/(MAX($T$2:$T$1139)-MIN($T$2:$T$1139)))^2+(1-(W834-MIN($W$2:$W$1139))/(MAX($W$2:$W$1139)-MIN($W$2:$W$1139)))^2)</f>
        <v>0.825577414164749</v>
      </c>
    </row>
    <row r="835" hidden="1" spans="1:25">
      <c r="A835" s="1">
        <v>140</v>
      </c>
      <c r="B835" s="1" t="s">
        <v>53</v>
      </c>
      <c r="C835" s="1" t="str">
        <f>_xlfn.XLOOKUP(A835,All!$A:$A,All!$C:$C,"")</f>
        <v>Cu-Ni-Si</v>
      </c>
      <c r="D835" s="1">
        <v>0</v>
      </c>
      <c r="E835" s="1" t="s">
        <v>1344</v>
      </c>
      <c r="F835" s="1">
        <f t="shared" si="39"/>
        <v>96.075</v>
      </c>
      <c r="G835" s="1">
        <v>0</v>
      </c>
      <c r="H835" s="1">
        <v>0</v>
      </c>
      <c r="I835" s="1">
        <v>0</v>
      </c>
      <c r="J835" s="1">
        <v>3.3</v>
      </c>
      <c r="K835" s="1">
        <v>0.625</v>
      </c>
      <c r="L835" s="1">
        <v>0</v>
      </c>
      <c r="M835" s="1" t="s">
        <v>54</v>
      </c>
      <c r="N835" s="6">
        <f t="shared" si="40"/>
        <v>0</v>
      </c>
      <c r="O835" s="1">
        <v>899.85</v>
      </c>
      <c r="P835" s="1">
        <v>1</v>
      </c>
      <c r="Q835" s="1">
        <v>0</v>
      </c>
      <c r="R835" s="1">
        <v>499.85</v>
      </c>
      <c r="S835" s="1">
        <v>8</v>
      </c>
      <c r="T835" s="1">
        <v>192</v>
      </c>
      <c r="U835" s="1" t="s">
        <v>52</v>
      </c>
      <c r="V835" s="1" t="s">
        <v>52</v>
      </c>
      <c r="W835" s="1">
        <v>47</v>
      </c>
      <c r="X835" s="1" t="e">
        <f>IF(OR(T835="",W835=""),"",((T835-AVERAGE($T$2:$T$1139))/_xlfn.STDEV.S($T$2:$T$1139))-#REF!*((AVERAGE($W$2:$W$1139)-W835)/_xlfn.STDEV.S($W$2:$W$1139)))</f>
        <v>#REF!</v>
      </c>
      <c r="Y835" s="1">
        <f t="shared" si="41"/>
        <v>0.81886553699064</v>
      </c>
    </row>
    <row r="836" spans="1:25">
      <c r="A836" s="1">
        <v>518</v>
      </c>
      <c r="B836" s="1" t="s">
        <v>95</v>
      </c>
      <c r="C836" s="1" t="str">
        <f>_xlfn.XLOOKUP(A836,All!$A:$A,All!$C:$C,"")</f>
        <v>Cu-Ni-Si</v>
      </c>
      <c r="D836" s="1">
        <v>0</v>
      </c>
      <c r="E836" s="1" t="s">
        <v>1344</v>
      </c>
      <c r="F836" s="1">
        <f t="shared" si="39"/>
        <v>97.56</v>
      </c>
      <c r="G836" s="1">
        <v>0</v>
      </c>
      <c r="H836" s="1">
        <v>0</v>
      </c>
      <c r="I836" s="1">
        <v>0</v>
      </c>
      <c r="J836" s="1">
        <v>1.92</v>
      </c>
      <c r="K836" s="1">
        <v>0.52</v>
      </c>
      <c r="L836" s="1">
        <v>0</v>
      </c>
      <c r="M836" s="1" t="s">
        <v>50</v>
      </c>
      <c r="N836" s="6">
        <f t="shared" si="40"/>
        <v>1</v>
      </c>
      <c r="O836" s="1">
        <v>959.85</v>
      </c>
      <c r="P836" s="1">
        <v>1</v>
      </c>
      <c r="Q836" s="1">
        <v>60</v>
      </c>
      <c r="R836" s="1">
        <v>499.85</v>
      </c>
      <c r="S836" s="1">
        <v>3</v>
      </c>
      <c r="T836" s="1">
        <v>205</v>
      </c>
      <c r="U836" s="1" t="s">
        <v>52</v>
      </c>
      <c r="V836" s="1" t="s">
        <v>52</v>
      </c>
      <c r="W836" s="1">
        <v>47</v>
      </c>
      <c r="X836" s="1" t="e">
        <f>IF(OR(T836="",W836=""),"",((T836-AVERAGE($T$2:$T$1139))/_xlfn.STDEV.S($T$2:$T$1139))-#REF!*((AVERAGE($W$2:$W$1139)-W836)/_xlfn.STDEV.S($W$2:$W$1139)))</f>
        <v>#REF!</v>
      </c>
      <c r="Y836" s="1">
        <f t="shared" si="41"/>
        <v>0.790360449203176</v>
      </c>
    </row>
    <row r="837" spans="1:25">
      <c r="A837" s="1">
        <v>132</v>
      </c>
      <c r="B837" s="1" t="s">
        <v>53</v>
      </c>
      <c r="C837" s="1" t="str">
        <f>_xlfn.XLOOKUP(A837,All!$A:$A,All!$C:$C,"")</f>
        <v>Cu-Ni-Si</v>
      </c>
      <c r="D837" s="1">
        <v>0</v>
      </c>
      <c r="E837" s="1" t="s">
        <v>1344</v>
      </c>
      <c r="F837" s="1">
        <f t="shared" si="39"/>
        <v>95.935</v>
      </c>
      <c r="G837" s="1">
        <v>0</v>
      </c>
      <c r="H837" s="1">
        <v>0</v>
      </c>
      <c r="I837" s="1">
        <v>0</v>
      </c>
      <c r="J837" s="1">
        <v>3.3</v>
      </c>
      <c r="K837" s="1">
        <v>0.765</v>
      </c>
      <c r="L837" s="1">
        <v>0</v>
      </c>
      <c r="M837" s="1" t="s">
        <v>50</v>
      </c>
      <c r="N837" s="6">
        <f t="shared" si="40"/>
        <v>1</v>
      </c>
      <c r="O837" s="1">
        <v>899.85</v>
      </c>
      <c r="P837" s="1">
        <v>1</v>
      </c>
      <c r="Q837" s="1">
        <v>60</v>
      </c>
      <c r="R837" s="1">
        <v>449.85</v>
      </c>
      <c r="S837" s="1">
        <v>6</v>
      </c>
      <c r="T837" s="1">
        <v>210</v>
      </c>
      <c r="U837" s="1" t="s">
        <v>52</v>
      </c>
      <c r="V837" s="1" t="s">
        <v>52</v>
      </c>
      <c r="W837" s="1">
        <v>47</v>
      </c>
      <c r="X837" s="1" t="e">
        <f>IF(OR(T837="",W837=""),"",((T837-AVERAGE($T$2:$T$1139))/_xlfn.STDEV.S($T$2:$T$1139))-#REF!*((AVERAGE($W$2:$W$1139)-W837)/_xlfn.STDEV.S($W$2:$W$1139)))</f>
        <v>#REF!</v>
      </c>
      <c r="Y837" s="1">
        <f t="shared" si="41"/>
        <v>0.779662587096313</v>
      </c>
    </row>
    <row r="838" spans="1:25">
      <c r="A838" s="1">
        <v>513</v>
      </c>
      <c r="B838" s="1" t="s">
        <v>95</v>
      </c>
      <c r="C838" s="1" t="str">
        <f>_xlfn.XLOOKUP(A838,All!$A:$A,All!$C:$C,"")</f>
        <v>Cu-Ni-Si</v>
      </c>
      <c r="D838" s="1">
        <v>0</v>
      </c>
      <c r="E838" s="1" t="s">
        <v>1344</v>
      </c>
      <c r="F838" s="1">
        <f t="shared" si="39"/>
        <v>97.56</v>
      </c>
      <c r="G838" s="1">
        <v>0</v>
      </c>
      <c r="H838" s="1">
        <v>0</v>
      </c>
      <c r="I838" s="1">
        <v>0</v>
      </c>
      <c r="J838" s="1">
        <v>1.92</v>
      </c>
      <c r="K838" s="1">
        <v>0.52</v>
      </c>
      <c r="L838" s="1">
        <v>0</v>
      </c>
      <c r="M838" s="1" t="s">
        <v>50</v>
      </c>
      <c r="N838" s="6">
        <f t="shared" si="40"/>
        <v>1</v>
      </c>
      <c r="O838" s="1">
        <v>959.85</v>
      </c>
      <c r="P838" s="1">
        <v>1</v>
      </c>
      <c r="Q838" s="1">
        <v>60</v>
      </c>
      <c r="R838" s="1">
        <v>499.85</v>
      </c>
      <c r="S838" s="1">
        <v>2.5</v>
      </c>
      <c r="T838" s="1">
        <v>211</v>
      </c>
      <c r="U838" s="1" t="s">
        <v>52</v>
      </c>
      <c r="V838" s="1" t="s">
        <v>52</v>
      </c>
      <c r="W838" s="1">
        <v>47</v>
      </c>
      <c r="X838" s="1" t="e">
        <f>IF(OR(T838="",W838=""),"",((T838-AVERAGE($T$2:$T$1139))/_xlfn.STDEV.S($T$2:$T$1139))-#REF!*((AVERAGE($W$2:$W$1139)-W838)/_xlfn.STDEV.S($W$2:$W$1139)))</f>
        <v>#REF!</v>
      </c>
      <c r="Y838" s="1">
        <f t="shared" si="41"/>
        <v>0.777541657084211</v>
      </c>
    </row>
    <row r="839" spans="1:25">
      <c r="A839" s="1">
        <v>116</v>
      </c>
      <c r="B839" s="1" t="s">
        <v>53</v>
      </c>
      <c r="C839" s="1" t="str">
        <f>_xlfn.XLOOKUP(A839,All!$A:$A,All!$C:$C,"")</f>
        <v>Cu-Ni-Si</v>
      </c>
      <c r="D839" s="1">
        <v>0</v>
      </c>
      <c r="E839" s="1" t="s">
        <v>1344</v>
      </c>
      <c r="F839" s="1">
        <f t="shared" si="39"/>
        <v>95.935</v>
      </c>
      <c r="G839" s="1">
        <v>0</v>
      </c>
      <c r="H839" s="1">
        <v>0</v>
      </c>
      <c r="I839" s="1">
        <v>0</v>
      </c>
      <c r="J839" s="1">
        <v>3.3</v>
      </c>
      <c r="K839" s="1">
        <v>0.765</v>
      </c>
      <c r="L839" s="1">
        <v>0</v>
      </c>
      <c r="M839" s="1" t="s">
        <v>50</v>
      </c>
      <c r="N839" s="6">
        <f t="shared" si="40"/>
        <v>1</v>
      </c>
      <c r="O839" s="1">
        <v>899.85</v>
      </c>
      <c r="P839" s="1">
        <v>1</v>
      </c>
      <c r="Q839" s="1">
        <v>60</v>
      </c>
      <c r="R839" s="1">
        <v>449.85</v>
      </c>
      <c r="S839" s="1">
        <v>4</v>
      </c>
      <c r="T839" s="1">
        <v>226</v>
      </c>
      <c r="U839" s="1" t="s">
        <v>52</v>
      </c>
      <c r="V839" s="1" t="s">
        <v>52</v>
      </c>
      <c r="W839" s="1">
        <v>47</v>
      </c>
      <c r="X839" s="1" t="e">
        <f>IF(OR(T839="",W839=""),"",((T839-AVERAGE($T$2:$T$1139))/_xlfn.STDEV.S($T$2:$T$1139))-#REF!*((AVERAGE($W$2:$W$1139)-W839)/_xlfn.STDEV.S($W$2:$W$1139)))</f>
        <v>#REF!</v>
      </c>
      <c r="Y839" s="1">
        <f t="shared" si="41"/>
        <v>0.74651756923174</v>
      </c>
    </row>
    <row r="840" hidden="1" spans="1:25">
      <c r="A840" s="1">
        <v>167</v>
      </c>
      <c r="B840" s="1" t="s">
        <v>1347</v>
      </c>
      <c r="C840" s="1" t="str">
        <f>_xlfn.XLOOKUP(A840,All!$A:$A,All!$C:$C,"")</f>
        <v>Cu-Ni-Si</v>
      </c>
      <c r="D840" s="1">
        <v>0</v>
      </c>
      <c r="E840" s="1" t="s">
        <v>1344</v>
      </c>
      <c r="F840" s="1">
        <f t="shared" si="39"/>
        <v>96.6</v>
      </c>
      <c r="G840" s="1">
        <v>0</v>
      </c>
      <c r="H840" s="1">
        <v>0</v>
      </c>
      <c r="I840" s="1">
        <v>0</v>
      </c>
      <c r="J840" s="1">
        <v>2.8</v>
      </c>
      <c r="K840" s="1">
        <v>0.6</v>
      </c>
      <c r="L840" s="1">
        <v>0</v>
      </c>
      <c r="M840" s="1" t="s">
        <v>54</v>
      </c>
      <c r="N840" s="6">
        <f t="shared" si="40"/>
        <v>0</v>
      </c>
      <c r="O840" s="1">
        <v>899.85</v>
      </c>
      <c r="P840" s="1">
        <v>1.5</v>
      </c>
      <c r="Q840" s="1">
        <v>0</v>
      </c>
      <c r="R840" s="1">
        <v>549.85</v>
      </c>
      <c r="S840" s="1">
        <v>16</v>
      </c>
      <c r="T840" s="1">
        <v>142</v>
      </c>
      <c r="U840" s="1" t="s">
        <v>52</v>
      </c>
      <c r="V840" s="1" t="s">
        <v>52</v>
      </c>
      <c r="W840" s="1">
        <v>46</v>
      </c>
      <c r="X840" s="1" t="e">
        <f>IF(OR(T840="",W840=""),"",((T840-AVERAGE($T$2:$T$1139))/_xlfn.STDEV.S($T$2:$T$1139))-#REF!*((AVERAGE($W$2:$W$1139)-W840)/_xlfn.STDEV.S($W$2:$W$1139)))</f>
        <v>#REF!</v>
      </c>
      <c r="Y840" s="1">
        <f t="shared" si="41"/>
        <v>0.94383618222052</v>
      </c>
    </row>
    <row r="841" hidden="1" spans="1:25">
      <c r="A841" s="1">
        <v>170</v>
      </c>
      <c r="B841" s="1" t="s">
        <v>60</v>
      </c>
      <c r="C841" s="1" t="str">
        <f>_xlfn.XLOOKUP(A841,All!$A:$A,All!$C:$C,"")</f>
        <v>Cu-Ni-Si</v>
      </c>
      <c r="D841" s="1">
        <v>0</v>
      </c>
      <c r="E841" s="1" t="s">
        <v>1344</v>
      </c>
      <c r="F841" s="1">
        <f t="shared" si="39"/>
        <v>94.93</v>
      </c>
      <c r="G841" s="1">
        <v>0</v>
      </c>
      <c r="H841" s="1">
        <v>0</v>
      </c>
      <c r="I841" s="1">
        <v>0</v>
      </c>
      <c r="J841" s="1">
        <v>4.1</v>
      </c>
      <c r="K841" s="1">
        <v>0.97</v>
      </c>
      <c r="L841" s="1">
        <v>0</v>
      </c>
      <c r="M841" s="1" t="s">
        <v>54</v>
      </c>
      <c r="N841" s="6">
        <f t="shared" si="40"/>
        <v>0</v>
      </c>
      <c r="O841" s="1">
        <v>899.85</v>
      </c>
      <c r="P841" s="1">
        <v>3</v>
      </c>
      <c r="Q841" s="1">
        <v>0</v>
      </c>
      <c r="R841" s="1">
        <v>449.85</v>
      </c>
      <c r="S841" s="1">
        <v>48</v>
      </c>
      <c r="T841" s="1">
        <v>158</v>
      </c>
      <c r="U841" s="1" t="s">
        <v>52</v>
      </c>
      <c r="V841" s="1" t="s">
        <v>52</v>
      </c>
      <c r="W841" s="1">
        <v>46</v>
      </c>
      <c r="X841" s="1" t="e">
        <f>IF(OR(T841="",W841=""),"",((T841-AVERAGE($T$2:$T$1139))/_xlfn.STDEV.S($T$2:$T$1139))-#REF!*((AVERAGE($W$2:$W$1139)-W841)/_xlfn.STDEV.S($W$2:$W$1139)))</f>
        <v>#REF!</v>
      </c>
      <c r="Y841" s="1">
        <f t="shared" si="41"/>
        <v>0.905409565154336</v>
      </c>
    </row>
    <row r="842" hidden="1" spans="1:25">
      <c r="A842" s="1">
        <v>141</v>
      </c>
      <c r="B842" s="1" t="s">
        <v>53</v>
      </c>
      <c r="C842" s="1" t="str">
        <f>_xlfn.XLOOKUP(A842,All!$A:$A,All!$C:$C,"")</f>
        <v>Cu-Ni-Si</v>
      </c>
      <c r="D842" s="1">
        <v>0</v>
      </c>
      <c r="E842" s="1" t="s">
        <v>1344</v>
      </c>
      <c r="F842" s="1">
        <f t="shared" si="39"/>
        <v>96.155</v>
      </c>
      <c r="G842" s="1">
        <v>0</v>
      </c>
      <c r="H842" s="1">
        <v>0</v>
      </c>
      <c r="I842" s="1">
        <v>0</v>
      </c>
      <c r="J842" s="1">
        <v>3.3</v>
      </c>
      <c r="K842" s="1">
        <v>0.545</v>
      </c>
      <c r="L842" s="1">
        <v>0</v>
      </c>
      <c r="M842" s="1" t="s">
        <v>54</v>
      </c>
      <c r="N842" s="6">
        <f t="shared" si="40"/>
        <v>0</v>
      </c>
      <c r="O842" s="1">
        <v>899.85</v>
      </c>
      <c r="P842" s="1">
        <v>1</v>
      </c>
      <c r="Q842" s="1">
        <v>0</v>
      </c>
      <c r="R842" s="1">
        <v>499.85</v>
      </c>
      <c r="S842" s="1">
        <v>8</v>
      </c>
      <c r="T842" s="1">
        <v>166</v>
      </c>
      <c r="U842" s="1" t="s">
        <v>52</v>
      </c>
      <c r="V842" s="1" t="s">
        <v>52</v>
      </c>
      <c r="W842" s="1">
        <v>46</v>
      </c>
      <c r="X842" s="1" t="e">
        <f>IF(OR(T842="",W842=""),"",((T842-AVERAGE($T$2:$T$1139))/_xlfn.STDEV.S($T$2:$T$1139))-#REF!*((AVERAGE($W$2:$W$1139)-W842)/_xlfn.STDEV.S($W$2:$W$1139)))</f>
        <v>#REF!</v>
      </c>
      <c r="Y842" s="1">
        <f t="shared" si="41"/>
        <v>0.886590643030329</v>
      </c>
    </row>
    <row r="843" hidden="1" spans="1:25">
      <c r="A843" s="1">
        <v>1165</v>
      </c>
      <c r="B843" s="1" t="s">
        <v>100</v>
      </c>
      <c r="C843" s="1" t="str">
        <f>_xlfn.XLOOKUP(A843,All!$A:$A,All!$C:$C,"")</f>
        <v>Cu-Ni-Si</v>
      </c>
      <c r="D843" s="1">
        <v>0</v>
      </c>
      <c r="E843" s="1" t="s">
        <v>1344</v>
      </c>
      <c r="F843" s="1">
        <f t="shared" si="39"/>
        <v>92.62</v>
      </c>
      <c r="G843" s="1">
        <v>0</v>
      </c>
      <c r="H843" s="1">
        <v>0</v>
      </c>
      <c r="I843" s="1">
        <v>0</v>
      </c>
      <c r="J843" s="1">
        <v>5.94</v>
      </c>
      <c r="K843" s="1">
        <v>1.44</v>
      </c>
      <c r="L843" s="1">
        <v>0</v>
      </c>
      <c r="M843" s="1" t="s">
        <v>54</v>
      </c>
      <c r="N843" s="6">
        <f t="shared" si="40"/>
        <v>0</v>
      </c>
      <c r="O843" s="1">
        <v>979.85</v>
      </c>
      <c r="P843" s="1">
        <v>2</v>
      </c>
      <c r="Q843" s="1">
        <v>0</v>
      </c>
      <c r="R843" s="1">
        <v>499.85</v>
      </c>
      <c r="S843" s="1">
        <v>7</v>
      </c>
      <c r="T843" s="1">
        <v>177</v>
      </c>
      <c r="U843" s="1" t="s">
        <v>52</v>
      </c>
      <c r="V843" s="1" t="s">
        <v>734</v>
      </c>
      <c r="W843" s="1">
        <v>46</v>
      </c>
      <c r="X843" s="1" t="e">
        <f>IF(OR(T843="",W843=""),"",((T843-AVERAGE($T$2:$T$1139))/_xlfn.STDEV.S($T$2:$T$1139))-#REF!*((AVERAGE($W$2:$W$1139)-W843)/_xlfn.STDEV.S($W$2:$W$1139)))</f>
        <v>#REF!</v>
      </c>
      <c r="Y843" s="1">
        <f t="shared" si="41"/>
        <v>0.86118506512759</v>
      </c>
    </row>
    <row r="844" spans="1:25">
      <c r="A844" s="1">
        <v>506</v>
      </c>
      <c r="B844" s="1" t="s">
        <v>95</v>
      </c>
      <c r="C844" s="1" t="str">
        <f>_xlfn.XLOOKUP(A844,All!$A:$A,All!$C:$C,"")</f>
        <v>Cu-Ni-Si</v>
      </c>
      <c r="D844" s="1">
        <v>0</v>
      </c>
      <c r="E844" s="1" t="s">
        <v>1344</v>
      </c>
      <c r="F844" s="1">
        <f t="shared" si="39"/>
        <v>97.56</v>
      </c>
      <c r="G844" s="1">
        <v>0</v>
      </c>
      <c r="H844" s="1">
        <v>0</v>
      </c>
      <c r="I844" s="1">
        <v>0</v>
      </c>
      <c r="J844" s="1">
        <v>1.92</v>
      </c>
      <c r="K844" s="1">
        <v>0.52</v>
      </c>
      <c r="L844" s="1">
        <v>0</v>
      </c>
      <c r="M844" s="1" t="s">
        <v>50</v>
      </c>
      <c r="N844" s="6">
        <f t="shared" si="40"/>
        <v>1</v>
      </c>
      <c r="O844" s="1">
        <v>959.85</v>
      </c>
      <c r="P844" s="1">
        <v>1</v>
      </c>
      <c r="Q844" s="1">
        <v>60</v>
      </c>
      <c r="R844" s="1">
        <v>499.85</v>
      </c>
      <c r="S844" s="1">
        <v>2</v>
      </c>
      <c r="T844" s="1">
        <v>217</v>
      </c>
      <c r="U844" s="1" t="s">
        <v>52</v>
      </c>
      <c r="V844" s="1" t="s">
        <v>52</v>
      </c>
      <c r="W844" s="1">
        <v>46</v>
      </c>
      <c r="X844" s="1" t="e">
        <f>IF(OR(T844="",W844=""),"",((T844-AVERAGE($T$2:$T$1139))/_xlfn.STDEV.S($T$2:$T$1139))-#REF!*((AVERAGE($W$2:$W$1139)-W844)/_xlfn.STDEV.S($W$2:$W$1139)))</f>
        <v>#REF!</v>
      </c>
      <c r="Y844" s="1">
        <f t="shared" si="41"/>
        <v>0.774189026409601</v>
      </c>
    </row>
    <row r="845" spans="1:25">
      <c r="A845" s="1">
        <v>133</v>
      </c>
      <c r="B845" s="1" t="s">
        <v>53</v>
      </c>
      <c r="C845" s="1" t="str">
        <f>_xlfn.XLOOKUP(A845,All!$A:$A,All!$C:$C,"")</f>
        <v>Cu-Ni-Si</v>
      </c>
      <c r="D845" s="1">
        <v>0</v>
      </c>
      <c r="E845" s="1" t="s">
        <v>1344</v>
      </c>
      <c r="F845" s="1">
        <f t="shared" si="39"/>
        <v>95.935</v>
      </c>
      <c r="G845" s="1">
        <v>0</v>
      </c>
      <c r="H845" s="1">
        <v>0</v>
      </c>
      <c r="I845" s="1">
        <v>0</v>
      </c>
      <c r="J845" s="1">
        <v>3.3</v>
      </c>
      <c r="K845" s="1">
        <v>0.765</v>
      </c>
      <c r="L845" s="1">
        <v>0</v>
      </c>
      <c r="M845" s="1" t="s">
        <v>50</v>
      </c>
      <c r="N845" s="6">
        <f t="shared" si="40"/>
        <v>1</v>
      </c>
      <c r="O845" s="1">
        <v>899.85</v>
      </c>
      <c r="P845" s="1">
        <v>1</v>
      </c>
      <c r="Q845" s="1">
        <v>60</v>
      </c>
      <c r="R845" s="1">
        <v>499.85</v>
      </c>
      <c r="S845" s="1">
        <v>6</v>
      </c>
      <c r="T845" s="1">
        <v>165</v>
      </c>
      <c r="U845" s="1" t="s">
        <v>52</v>
      </c>
      <c r="V845" s="1" t="s">
        <v>52</v>
      </c>
      <c r="W845" s="1">
        <v>45</v>
      </c>
      <c r="X845" s="1" t="e">
        <f>IF(OR(T845="",W845=""),"",((T845-AVERAGE($T$2:$T$1139))/_xlfn.STDEV.S($T$2:$T$1139))-#REF!*((AVERAGE($W$2:$W$1139)-W845)/_xlfn.STDEV.S($W$2:$W$1139)))</f>
        <v>#REF!</v>
      </c>
      <c r="Y845" s="1">
        <f t="shared" si="41"/>
        <v>0.897063983849173</v>
      </c>
    </row>
    <row r="846" hidden="1" spans="1:25">
      <c r="A846" s="1">
        <v>391</v>
      </c>
      <c r="B846" s="1" t="s">
        <v>65</v>
      </c>
      <c r="C846" s="1" t="str">
        <f>_xlfn.XLOOKUP(A846,All!$A:$A,All!$C:$C,"")</f>
        <v>Cu-Ni-Si</v>
      </c>
      <c r="D846" s="1">
        <v>0</v>
      </c>
      <c r="E846" s="1" t="s">
        <v>1344</v>
      </c>
      <c r="F846" s="1">
        <f t="shared" si="39"/>
        <v>97.24</v>
      </c>
      <c r="G846" s="1">
        <v>0</v>
      </c>
      <c r="H846" s="1">
        <v>0</v>
      </c>
      <c r="I846" s="1">
        <v>0</v>
      </c>
      <c r="J846" s="1">
        <v>2.31</v>
      </c>
      <c r="K846" s="1">
        <v>0.45</v>
      </c>
      <c r="L846" s="1">
        <v>0</v>
      </c>
      <c r="M846" s="1" t="s">
        <v>54</v>
      </c>
      <c r="N846" s="6">
        <f t="shared" si="40"/>
        <v>0</v>
      </c>
      <c r="O846" s="1">
        <v>949.85</v>
      </c>
      <c r="P846" s="1">
        <v>1</v>
      </c>
      <c r="Q846" s="1">
        <v>0</v>
      </c>
      <c r="R846" s="1">
        <v>499.85</v>
      </c>
      <c r="S846" s="1">
        <v>4</v>
      </c>
      <c r="T846" s="1">
        <v>178</v>
      </c>
      <c r="U846" s="1" t="s">
        <v>52</v>
      </c>
      <c r="V846" s="1" t="s">
        <v>52</v>
      </c>
      <c r="W846" s="1">
        <v>45</v>
      </c>
      <c r="X846" s="1" t="e">
        <f>IF(OR(T846="",W846=""),"",((T846-AVERAGE($T$2:$T$1139))/_xlfn.STDEV.S($T$2:$T$1139))-#REF!*((AVERAGE($W$2:$W$1139)-W846)/_xlfn.STDEV.S($W$2:$W$1139)))</f>
        <v>#REF!</v>
      </c>
      <c r="Y846" s="1">
        <f t="shared" si="41"/>
        <v>0.867321866829216</v>
      </c>
    </row>
    <row r="847" hidden="1" spans="1:25">
      <c r="A847" s="1">
        <v>243</v>
      </c>
      <c r="B847" s="1" t="s">
        <v>65</v>
      </c>
      <c r="C847" s="1" t="str">
        <f>_xlfn.XLOOKUP(A847,All!$A:$A,All!$C:$C,"")</f>
        <v>Cu-Ni-Si</v>
      </c>
      <c r="D847" s="1">
        <v>0</v>
      </c>
      <c r="E847" s="1" t="s">
        <v>1344</v>
      </c>
      <c r="F847" s="1">
        <f t="shared" si="39"/>
        <v>97.12</v>
      </c>
      <c r="G847" s="1">
        <v>0</v>
      </c>
      <c r="H847" s="1">
        <v>0</v>
      </c>
      <c r="I847" s="1">
        <v>0</v>
      </c>
      <c r="J847" s="1">
        <v>2.32</v>
      </c>
      <c r="K847" s="1">
        <v>0.56</v>
      </c>
      <c r="L847" s="1">
        <v>0</v>
      </c>
      <c r="M847" s="1" t="s">
        <v>54</v>
      </c>
      <c r="N847" s="6">
        <f t="shared" si="40"/>
        <v>0</v>
      </c>
      <c r="O847" s="1">
        <v>949.85</v>
      </c>
      <c r="P847" s="1">
        <v>1</v>
      </c>
      <c r="Q847" s="1">
        <v>0</v>
      </c>
      <c r="R847" s="1">
        <v>499.85</v>
      </c>
      <c r="S847" s="1">
        <v>0.166666667</v>
      </c>
      <c r="T847" s="1">
        <v>179</v>
      </c>
      <c r="U847" s="1" t="s">
        <v>52</v>
      </c>
      <c r="V847" s="1" t="s">
        <v>52</v>
      </c>
      <c r="W847" s="1">
        <v>45</v>
      </c>
      <c r="X847" s="1" t="e">
        <f>IF(OR(T847="",W847=""),"",((T847-AVERAGE($T$2:$T$1139))/_xlfn.STDEV.S($T$2:$T$1139))-#REF!*((AVERAGE($W$2:$W$1139)-W847)/_xlfn.STDEV.S($W$2:$W$1139)))</f>
        <v>#REF!</v>
      </c>
      <c r="Y847" s="1">
        <f t="shared" si="41"/>
        <v>0.865067797277029</v>
      </c>
    </row>
    <row r="848" hidden="1" spans="1:25">
      <c r="A848" s="1">
        <v>344</v>
      </c>
      <c r="B848" s="1" t="s">
        <v>65</v>
      </c>
      <c r="C848" s="1" t="str">
        <f>_xlfn.XLOOKUP(A848,All!$A:$A,All!$C:$C,"")</f>
        <v>Cu-Ni-Si</v>
      </c>
      <c r="D848" s="1">
        <v>0</v>
      </c>
      <c r="E848" s="1" t="s">
        <v>1344</v>
      </c>
      <c r="F848" s="1">
        <f t="shared" si="39"/>
        <v>97.24</v>
      </c>
      <c r="G848" s="1">
        <v>0</v>
      </c>
      <c r="H848" s="1">
        <v>0</v>
      </c>
      <c r="I848" s="1">
        <v>0</v>
      </c>
      <c r="J848" s="1">
        <v>2.31</v>
      </c>
      <c r="K848" s="1">
        <v>0.45</v>
      </c>
      <c r="L848" s="1">
        <v>0</v>
      </c>
      <c r="M848" s="1" t="s">
        <v>54</v>
      </c>
      <c r="N848" s="6">
        <f t="shared" si="40"/>
        <v>0</v>
      </c>
      <c r="O848" s="1">
        <v>949.85</v>
      </c>
      <c r="P848" s="1">
        <v>1</v>
      </c>
      <c r="Q848" s="1">
        <v>0</v>
      </c>
      <c r="R848" s="1">
        <v>499.85</v>
      </c>
      <c r="S848" s="1">
        <v>2</v>
      </c>
      <c r="T848" s="1">
        <v>181</v>
      </c>
      <c r="U848" s="1" t="s">
        <v>52</v>
      </c>
      <c r="V848" s="1" t="s">
        <v>52</v>
      </c>
      <c r="W848" s="1">
        <v>45</v>
      </c>
      <c r="X848" s="1" t="e">
        <f>IF(OR(T848="",W848=""),"",((T848-AVERAGE($T$2:$T$1139))/_xlfn.STDEV.S($T$2:$T$1139))-#REF!*((AVERAGE($W$2:$W$1139)-W848)/_xlfn.STDEV.S($W$2:$W$1139)))</f>
        <v>#REF!</v>
      </c>
      <c r="Y848" s="1">
        <f t="shared" si="41"/>
        <v>0.860574748101461</v>
      </c>
    </row>
    <row r="849" hidden="1" spans="1:25">
      <c r="A849" s="1">
        <v>154</v>
      </c>
      <c r="B849" s="1" t="s">
        <v>1347</v>
      </c>
      <c r="C849" s="1" t="str">
        <f>_xlfn.XLOOKUP(A849,All!$A:$A,All!$C:$C,"")</f>
        <v>Cu-Ni-Si</v>
      </c>
      <c r="D849" s="1">
        <v>0</v>
      </c>
      <c r="E849" s="1" t="s">
        <v>1344</v>
      </c>
      <c r="F849" s="1">
        <f t="shared" si="39"/>
        <v>96.6</v>
      </c>
      <c r="G849" s="1">
        <v>0</v>
      </c>
      <c r="H849" s="1">
        <v>0</v>
      </c>
      <c r="I849" s="1">
        <v>0</v>
      </c>
      <c r="J849" s="1">
        <v>2.8</v>
      </c>
      <c r="K849" s="1">
        <v>0.6</v>
      </c>
      <c r="L849" s="1">
        <v>0</v>
      </c>
      <c r="M849" s="1" t="s">
        <v>54</v>
      </c>
      <c r="N849" s="6">
        <f t="shared" si="40"/>
        <v>0</v>
      </c>
      <c r="O849" s="1">
        <v>899.85</v>
      </c>
      <c r="P849" s="1">
        <v>1.5</v>
      </c>
      <c r="Q849" s="1">
        <v>0</v>
      </c>
      <c r="R849" s="1">
        <v>499.85</v>
      </c>
      <c r="S849" s="1">
        <v>8</v>
      </c>
      <c r="T849" s="1">
        <v>199</v>
      </c>
      <c r="U849" s="1" t="s">
        <v>52</v>
      </c>
      <c r="V849" s="1" t="s">
        <v>52</v>
      </c>
      <c r="W849" s="1">
        <v>45</v>
      </c>
      <c r="X849" s="1" t="e">
        <f>IF(OR(T849="",W849=""),"",((T849-AVERAGE($T$2:$T$1139))/_xlfn.STDEV.S($T$2:$T$1139))-#REF!*((AVERAGE($W$2:$W$1139)-W849)/_xlfn.STDEV.S($W$2:$W$1139)))</f>
        <v>#REF!</v>
      </c>
      <c r="Y849" s="1">
        <f t="shared" si="41"/>
        <v>0.821094228516559</v>
      </c>
    </row>
    <row r="850" spans="1:25">
      <c r="A850" s="1">
        <v>525</v>
      </c>
      <c r="B850" s="1" t="s">
        <v>95</v>
      </c>
      <c r="C850" s="1" t="str">
        <f>_xlfn.XLOOKUP(A850,All!$A:$A,All!$C:$C,"")</f>
        <v>Cu-Ni-Si</v>
      </c>
      <c r="D850" s="1">
        <v>0</v>
      </c>
      <c r="E850" s="1" t="s">
        <v>1344</v>
      </c>
      <c r="F850" s="1">
        <f t="shared" si="39"/>
        <v>97.56</v>
      </c>
      <c r="G850" s="1">
        <v>0</v>
      </c>
      <c r="H850" s="1">
        <v>0</v>
      </c>
      <c r="I850" s="1">
        <v>0</v>
      </c>
      <c r="J850" s="1">
        <v>1.92</v>
      </c>
      <c r="K850" s="1">
        <v>0.52</v>
      </c>
      <c r="L850" s="1">
        <v>0</v>
      </c>
      <c r="M850" s="1" t="s">
        <v>50</v>
      </c>
      <c r="N850" s="6">
        <f t="shared" si="40"/>
        <v>1</v>
      </c>
      <c r="O850" s="1">
        <v>959.85</v>
      </c>
      <c r="P850" s="1">
        <v>1</v>
      </c>
      <c r="Q850" s="1">
        <v>60</v>
      </c>
      <c r="R850" s="1">
        <v>449.85</v>
      </c>
      <c r="S850" s="1">
        <v>4</v>
      </c>
      <c r="T850" s="1">
        <v>215</v>
      </c>
      <c r="U850" s="1" t="s">
        <v>52</v>
      </c>
      <c r="V850" s="1" t="s">
        <v>52</v>
      </c>
      <c r="W850" s="1">
        <v>45</v>
      </c>
      <c r="X850" s="1" t="e">
        <f>IF(OR(T850="",W850=""),"",((T850-AVERAGE($T$2:$T$1139))/_xlfn.STDEV.S($T$2:$T$1139))-#REF!*((AVERAGE($W$2:$W$1139)-W850)/_xlfn.STDEV.S($W$2:$W$1139)))</f>
        <v>#REF!</v>
      </c>
      <c r="Y850" s="1">
        <f t="shared" si="41"/>
        <v>0.787590206185008</v>
      </c>
    </row>
    <row r="851" hidden="1" spans="1:25">
      <c r="A851" s="1">
        <v>109</v>
      </c>
      <c r="B851" s="1" t="s">
        <v>53</v>
      </c>
      <c r="C851" s="1" t="str">
        <f>_xlfn.XLOOKUP(A851,All!$A:$A,All!$C:$C,"")</f>
        <v>Cu-Ni-Si</v>
      </c>
      <c r="D851" s="1">
        <v>0</v>
      </c>
      <c r="E851" s="1" t="s">
        <v>1344</v>
      </c>
      <c r="F851" s="1">
        <f t="shared" si="39"/>
        <v>96.075</v>
      </c>
      <c r="G851" s="1">
        <v>0</v>
      </c>
      <c r="H851" s="1">
        <v>0</v>
      </c>
      <c r="I851" s="1">
        <v>0</v>
      </c>
      <c r="J851" s="1">
        <v>3.3</v>
      </c>
      <c r="K851" s="1">
        <v>0.625</v>
      </c>
      <c r="L851" s="1">
        <v>0</v>
      </c>
      <c r="M851" s="1" t="s">
        <v>54</v>
      </c>
      <c r="N851" s="6">
        <f t="shared" si="40"/>
        <v>0</v>
      </c>
      <c r="O851" s="1">
        <v>899.85</v>
      </c>
      <c r="P851" s="1">
        <v>1</v>
      </c>
      <c r="Q851" s="1">
        <v>0</v>
      </c>
      <c r="R851" s="1">
        <v>499.85</v>
      </c>
      <c r="S851" s="1">
        <v>4</v>
      </c>
      <c r="T851" s="1">
        <v>221</v>
      </c>
      <c r="U851" s="1" t="s">
        <v>52</v>
      </c>
      <c r="V851" s="1" t="s">
        <v>52</v>
      </c>
      <c r="W851" s="1">
        <v>45</v>
      </c>
      <c r="X851" s="1" t="e">
        <f>IF(OR(T851="",W851=""),"",((T851-AVERAGE($T$2:$T$1139))/_xlfn.STDEV.S($T$2:$T$1139))-#REF!*((AVERAGE($W$2:$W$1139)-W851)/_xlfn.STDEV.S($W$2:$W$1139)))</f>
        <v>#REF!</v>
      </c>
      <c r="Y851" s="1">
        <f t="shared" si="41"/>
        <v>0.775453968442856</v>
      </c>
    </row>
    <row r="852" hidden="1" spans="1:25">
      <c r="A852" s="1">
        <v>155</v>
      </c>
      <c r="B852" s="1" t="s">
        <v>1347</v>
      </c>
      <c r="C852" s="1" t="str">
        <f>_xlfn.XLOOKUP(A852,All!$A:$A,All!$C:$C,"")</f>
        <v>Cu-Ni-Si</v>
      </c>
      <c r="D852" s="1">
        <v>0</v>
      </c>
      <c r="E852" s="1" t="s">
        <v>1344</v>
      </c>
      <c r="F852" s="1">
        <f t="shared" si="39"/>
        <v>96.6</v>
      </c>
      <c r="G852" s="1">
        <v>0</v>
      </c>
      <c r="H852" s="1">
        <v>0</v>
      </c>
      <c r="I852" s="1">
        <v>0</v>
      </c>
      <c r="J852" s="1">
        <v>2.8</v>
      </c>
      <c r="K852" s="1">
        <v>0.6</v>
      </c>
      <c r="L852" s="1">
        <v>0</v>
      </c>
      <c r="M852" s="1" t="s">
        <v>54</v>
      </c>
      <c r="N852" s="6">
        <f t="shared" si="40"/>
        <v>0</v>
      </c>
      <c r="O852" s="1">
        <v>899.85</v>
      </c>
      <c r="P852" s="1">
        <v>1.5</v>
      </c>
      <c r="Q852" s="1">
        <v>0</v>
      </c>
      <c r="R852" s="1">
        <v>549.85</v>
      </c>
      <c r="S852" s="1">
        <v>8</v>
      </c>
      <c r="T852" s="1">
        <v>159</v>
      </c>
      <c r="U852" s="1" t="s">
        <v>52</v>
      </c>
      <c r="V852" s="1" t="s">
        <v>52</v>
      </c>
      <c r="W852" s="1">
        <v>44</v>
      </c>
      <c r="X852" s="1" t="e">
        <f>IF(OR(T852="",W852=""),"",((T852-AVERAGE($T$2:$T$1139))/_xlfn.STDEV.S($T$2:$T$1139))-#REF!*((AVERAGE($W$2:$W$1139)-W852)/_xlfn.STDEV.S($W$2:$W$1139)))</f>
        <v>#REF!</v>
      </c>
      <c r="Y852" s="1">
        <f t="shared" si="41"/>
        <v>0.919162757835833</v>
      </c>
    </row>
    <row r="853" hidden="1" spans="1:25">
      <c r="A853" s="1">
        <v>319</v>
      </c>
      <c r="B853" s="1" t="s">
        <v>65</v>
      </c>
      <c r="C853" s="1" t="str">
        <f>_xlfn.XLOOKUP(A853,All!$A:$A,All!$C:$C,"")</f>
        <v>Cu-Ni-Si</v>
      </c>
      <c r="D853" s="1">
        <v>0</v>
      </c>
      <c r="E853" s="1" t="s">
        <v>1344</v>
      </c>
      <c r="F853" s="1">
        <f t="shared" si="39"/>
        <v>93.89</v>
      </c>
      <c r="G853" s="1">
        <v>0</v>
      </c>
      <c r="H853" s="1">
        <v>0</v>
      </c>
      <c r="I853" s="1">
        <v>0</v>
      </c>
      <c r="J853" s="1">
        <v>2.3</v>
      </c>
      <c r="K853" s="1">
        <v>3.81</v>
      </c>
      <c r="L853" s="1">
        <v>0</v>
      </c>
      <c r="M853" s="1" t="s">
        <v>54</v>
      </c>
      <c r="N853" s="6">
        <f t="shared" si="40"/>
        <v>0</v>
      </c>
      <c r="O853" s="1">
        <v>949.85</v>
      </c>
      <c r="P853" s="1">
        <v>1</v>
      </c>
      <c r="Q853" s="1">
        <v>0</v>
      </c>
      <c r="R853" s="1">
        <v>499.85</v>
      </c>
      <c r="S853" s="1">
        <v>1</v>
      </c>
      <c r="T853" s="1">
        <v>165</v>
      </c>
      <c r="U853" s="1" t="s">
        <v>52</v>
      </c>
      <c r="V853" s="1" t="s">
        <v>52</v>
      </c>
      <c r="W853" s="1">
        <v>44</v>
      </c>
      <c r="X853" s="1" t="e">
        <f>IF(OR(T853="",W853=""),"",((T853-AVERAGE($T$2:$T$1139))/_xlfn.STDEV.S($T$2:$T$1139))-#REF!*((AVERAGE($W$2:$W$1139)-W853)/_xlfn.STDEV.S($W$2:$W$1139)))</f>
        <v>#REF!</v>
      </c>
      <c r="Y853" s="1">
        <f t="shared" si="41"/>
        <v>0.905299696851462</v>
      </c>
    </row>
    <row r="854" hidden="1" spans="1:25">
      <c r="A854" s="1">
        <v>272</v>
      </c>
      <c r="B854" s="1" t="s">
        <v>65</v>
      </c>
      <c r="C854" s="1" t="str">
        <f>_xlfn.XLOOKUP(A854,All!$A:$A,All!$C:$C,"")</f>
        <v>Cu-Ni-Si</v>
      </c>
      <c r="D854" s="1">
        <v>0</v>
      </c>
      <c r="E854" s="1" t="s">
        <v>1344</v>
      </c>
      <c r="F854" s="1">
        <f t="shared" si="39"/>
        <v>97.12</v>
      </c>
      <c r="G854" s="1">
        <v>0</v>
      </c>
      <c r="H854" s="1">
        <v>0</v>
      </c>
      <c r="I854" s="1">
        <v>0</v>
      </c>
      <c r="J854" s="1">
        <v>2.32</v>
      </c>
      <c r="K854" s="1">
        <v>0.56</v>
      </c>
      <c r="L854" s="1">
        <v>0</v>
      </c>
      <c r="M854" s="1" t="s">
        <v>54</v>
      </c>
      <c r="N854" s="6">
        <f t="shared" si="40"/>
        <v>0</v>
      </c>
      <c r="O854" s="1">
        <v>949.85</v>
      </c>
      <c r="P854" s="1">
        <v>1</v>
      </c>
      <c r="Q854" s="1">
        <v>0</v>
      </c>
      <c r="R854" s="1">
        <v>499.85</v>
      </c>
      <c r="S854" s="1">
        <v>0.333333333</v>
      </c>
      <c r="T854" s="1">
        <v>186</v>
      </c>
      <c r="U854" s="1" t="s">
        <v>52</v>
      </c>
      <c r="V854" s="1" t="s">
        <v>52</v>
      </c>
      <c r="W854" s="1">
        <v>44</v>
      </c>
      <c r="X854" s="1" t="e">
        <f>IF(OR(T854="",W854=""),"",((T854-AVERAGE($T$2:$T$1139))/_xlfn.STDEV.S($T$2:$T$1139))-#REF!*((AVERAGE($W$2:$W$1139)-W854)/_xlfn.STDEV.S($W$2:$W$1139)))</f>
        <v>#REF!</v>
      </c>
      <c r="Y854" s="1">
        <f t="shared" si="41"/>
        <v>0.8581249828584</v>
      </c>
    </row>
    <row r="855" spans="1:25">
      <c r="A855" s="1">
        <v>117</v>
      </c>
      <c r="B855" s="1" t="s">
        <v>53</v>
      </c>
      <c r="C855" s="1" t="str">
        <f>_xlfn.XLOOKUP(A855,All!$A:$A,All!$C:$C,"")</f>
        <v>Cu-Ni-Si</v>
      </c>
      <c r="D855" s="1">
        <v>0</v>
      </c>
      <c r="E855" s="1" t="s">
        <v>1344</v>
      </c>
      <c r="F855" s="1">
        <f t="shared" si="39"/>
        <v>95.935</v>
      </c>
      <c r="G855" s="1">
        <v>0</v>
      </c>
      <c r="H855" s="1">
        <v>0</v>
      </c>
      <c r="I855" s="1">
        <v>0</v>
      </c>
      <c r="J855" s="1">
        <v>3.3</v>
      </c>
      <c r="K855" s="1">
        <v>0.765</v>
      </c>
      <c r="L855" s="1">
        <v>0</v>
      </c>
      <c r="M855" s="1" t="s">
        <v>50</v>
      </c>
      <c r="N855" s="6">
        <f t="shared" si="40"/>
        <v>1</v>
      </c>
      <c r="O855" s="1">
        <v>899.85</v>
      </c>
      <c r="P855" s="1">
        <v>1</v>
      </c>
      <c r="Q855" s="1">
        <v>60</v>
      </c>
      <c r="R855" s="1">
        <v>499.85</v>
      </c>
      <c r="S855" s="1">
        <v>4</v>
      </c>
      <c r="T855" s="1">
        <v>193</v>
      </c>
      <c r="U855" s="1" t="s">
        <v>52</v>
      </c>
      <c r="V855" s="1" t="s">
        <v>52</v>
      </c>
      <c r="W855" s="1">
        <v>44</v>
      </c>
      <c r="X855" s="1" t="e">
        <f>IF(OR(T855="",W855=""),"",((T855-AVERAGE($T$2:$T$1139))/_xlfn.STDEV.S($T$2:$T$1139))-#REF!*((AVERAGE($W$2:$W$1139)-W855)/_xlfn.STDEV.S($W$2:$W$1139)))</f>
        <v>#REF!</v>
      </c>
      <c r="Y855" s="1">
        <f t="shared" si="41"/>
        <v>0.842907501341001</v>
      </c>
    </row>
    <row r="856" hidden="1" spans="1:25">
      <c r="A856" s="1">
        <v>100</v>
      </c>
      <c r="B856" s="1" t="s">
        <v>53</v>
      </c>
      <c r="C856" s="1" t="str">
        <f>_xlfn.XLOOKUP(A856,All!$A:$A,All!$C:$C,"")</f>
        <v>Cu-Ni-Si</v>
      </c>
      <c r="D856" s="1">
        <v>0</v>
      </c>
      <c r="E856" s="1" t="s">
        <v>1344</v>
      </c>
      <c r="F856" s="1">
        <f t="shared" si="39"/>
        <v>96.075</v>
      </c>
      <c r="G856" s="1">
        <v>0</v>
      </c>
      <c r="H856" s="1">
        <v>0</v>
      </c>
      <c r="I856" s="1">
        <v>0</v>
      </c>
      <c r="J856" s="1">
        <v>3.3</v>
      </c>
      <c r="K856" s="1">
        <v>0.625</v>
      </c>
      <c r="L856" s="1">
        <v>0</v>
      </c>
      <c r="M856" s="1" t="s">
        <v>54</v>
      </c>
      <c r="N856" s="6">
        <f t="shared" si="40"/>
        <v>0</v>
      </c>
      <c r="O856" s="1">
        <v>899.85</v>
      </c>
      <c r="P856" s="1">
        <v>1</v>
      </c>
      <c r="Q856" s="1">
        <v>0</v>
      </c>
      <c r="R856" s="1">
        <v>499.85</v>
      </c>
      <c r="S856" s="1">
        <v>4</v>
      </c>
      <c r="T856" s="1">
        <v>207</v>
      </c>
      <c r="U856" s="1" t="s">
        <v>52</v>
      </c>
      <c r="V856" s="1" t="s">
        <v>52</v>
      </c>
      <c r="W856" s="1">
        <v>44</v>
      </c>
      <c r="X856" s="1" t="e">
        <f>IF(OR(T856="",W856=""),"",((T856-AVERAGE($T$2:$T$1139))/_xlfn.STDEV.S($T$2:$T$1139))-#REF!*((AVERAGE($W$2:$W$1139)-W856)/_xlfn.STDEV.S($W$2:$W$1139)))</f>
        <v>#REF!</v>
      </c>
      <c r="Y856" s="1">
        <f t="shared" si="41"/>
        <v>0.81331948022468</v>
      </c>
    </row>
    <row r="857" hidden="1" spans="1:25">
      <c r="A857" s="1">
        <v>110</v>
      </c>
      <c r="B857" s="1" t="s">
        <v>53</v>
      </c>
      <c r="C857" s="1" t="str">
        <f>_xlfn.XLOOKUP(A857,All!$A:$A,All!$C:$C,"")</f>
        <v>Cu-Ni-Si</v>
      </c>
      <c r="D857" s="1">
        <v>0</v>
      </c>
      <c r="E857" s="1" t="s">
        <v>1344</v>
      </c>
      <c r="F857" s="1">
        <f t="shared" si="39"/>
        <v>96.155</v>
      </c>
      <c r="G857" s="1">
        <v>0</v>
      </c>
      <c r="H857" s="1">
        <v>0</v>
      </c>
      <c r="I857" s="1">
        <v>0</v>
      </c>
      <c r="J857" s="1">
        <v>3.3</v>
      </c>
      <c r="K857" s="1">
        <v>0.545</v>
      </c>
      <c r="L857" s="1">
        <v>0</v>
      </c>
      <c r="M857" s="1" t="s">
        <v>54</v>
      </c>
      <c r="N857" s="6">
        <f t="shared" si="40"/>
        <v>0</v>
      </c>
      <c r="O857" s="1">
        <v>899.85</v>
      </c>
      <c r="P857" s="1">
        <v>1</v>
      </c>
      <c r="Q857" s="1">
        <v>0</v>
      </c>
      <c r="R857" s="1">
        <v>499.85</v>
      </c>
      <c r="S857" s="1">
        <v>4</v>
      </c>
      <c r="T857" s="1">
        <v>210</v>
      </c>
      <c r="U857" s="1" t="s">
        <v>52</v>
      </c>
      <c r="V857" s="1" t="s">
        <v>52</v>
      </c>
      <c r="W857" s="1">
        <v>44</v>
      </c>
      <c r="X857" s="1" t="e">
        <f>IF(OR(T857="",W857=""),"",((T857-AVERAGE($T$2:$T$1139))/_xlfn.STDEV.S($T$2:$T$1139))-#REF!*((AVERAGE($W$2:$W$1139)-W857)/_xlfn.STDEV.S($W$2:$W$1139)))</f>
        <v>#REF!</v>
      </c>
      <c r="Y857" s="1">
        <f t="shared" si="41"/>
        <v>0.807135366414901</v>
      </c>
    </row>
    <row r="858" hidden="1" spans="1:25">
      <c r="A858" s="1">
        <v>165</v>
      </c>
      <c r="B858" s="1" t="s">
        <v>1347</v>
      </c>
      <c r="C858" s="1" t="str">
        <f>_xlfn.XLOOKUP(A858,All!$A:$A,All!$C:$C,"")</f>
        <v>Cu-Ni-Si</v>
      </c>
      <c r="D858" s="1">
        <v>0</v>
      </c>
      <c r="E858" s="1" t="s">
        <v>1344</v>
      </c>
      <c r="F858" s="1">
        <f t="shared" si="39"/>
        <v>96.6</v>
      </c>
      <c r="G858" s="1">
        <v>0</v>
      </c>
      <c r="H858" s="1">
        <v>0</v>
      </c>
      <c r="I858" s="1">
        <v>0</v>
      </c>
      <c r="J858" s="1">
        <v>2.8</v>
      </c>
      <c r="K858" s="1">
        <v>0.6</v>
      </c>
      <c r="L858" s="1">
        <v>0</v>
      </c>
      <c r="M858" s="1" t="s">
        <v>54</v>
      </c>
      <c r="N858" s="6">
        <f t="shared" si="40"/>
        <v>0</v>
      </c>
      <c r="O858" s="1">
        <v>899.85</v>
      </c>
      <c r="P858" s="1">
        <v>1.5</v>
      </c>
      <c r="Q858" s="1">
        <v>0</v>
      </c>
      <c r="R858" s="1">
        <v>449.85</v>
      </c>
      <c r="S858" s="1">
        <v>16</v>
      </c>
      <c r="T858" s="1">
        <v>212</v>
      </c>
      <c r="U858" s="1" t="s">
        <v>52</v>
      </c>
      <c r="V858" s="1" t="s">
        <v>52</v>
      </c>
      <c r="W858" s="1">
        <v>44</v>
      </c>
      <c r="X858" s="1" t="e">
        <f>IF(OR(T858="",W858=""),"",((T858-AVERAGE($T$2:$T$1139))/_xlfn.STDEV.S($T$2:$T$1139))-#REF!*((AVERAGE($W$2:$W$1139)-W858)/_xlfn.STDEV.S($W$2:$W$1139)))</f>
        <v>#REF!</v>
      </c>
      <c r="Y858" s="1">
        <f t="shared" si="41"/>
        <v>0.803044753553073</v>
      </c>
    </row>
    <row r="859" spans="1:25">
      <c r="A859" s="1">
        <v>517</v>
      </c>
      <c r="B859" s="1" t="s">
        <v>95</v>
      </c>
      <c r="C859" s="1" t="str">
        <f>_xlfn.XLOOKUP(A859,All!$A:$A,All!$C:$C,"")</f>
        <v>Cu-Ni-Si</v>
      </c>
      <c r="D859" s="1">
        <v>0</v>
      </c>
      <c r="E859" s="1" t="s">
        <v>1344</v>
      </c>
      <c r="F859" s="1">
        <f t="shared" si="39"/>
        <v>97.56</v>
      </c>
      <c r="G859" s="1">
        <v>0</v>
      </c>
      <c r="H859" s="1">
        <v>0</v>
      </c>
      <c r="I859" s="1">
        <v>0</v>
      </c>
      <c r="J859" s="1">
        <v>1.92</v>
      </c>
      <c r="K859" s="1">
        <v>0.52</v>
      </c>
      <c r="L859" s="1">
        <v>0</v>
      </c>
      <c r="M859" s="1" t="s">
        <v>50</v>
      </c>
      <c r="N859" s="6">
        <f t="shared" si="40"/>
        <v>1</v>
      </c>
      <c r="O859" s="1">
        <v>959.85</v>
      </c>
      <c r="P859" s="1">
        <v>1</v>
      </c>
      <c r="Q859" s="1">
        <v>60</v>
      </c>
      <c r="R859" s="1">
        <v>449.85</v>
      </c>
      <c r="S859" s="1">
        <v>3</v>
      </c>
      <c r="T859" s="1">
        <v>214</v>
      </c>
      <c r="U859" s="1" t="s">
        <v>52</v>
      </c>
      <c r="V859" s="1" t="s">
        <v>52</v>
      </c>
      <c r="W859" s="1">
        <v>44</v>
      </c>
      <c r="X859" s="1" t="e">
        <f>IF(OR(T859="",W859=""),"",((T859-AVERAGE($T$2:$T$1139))/_xlfn.STDEV.S($T$2:$T$1139))-#REF!*((AVERAGE($W$2:$W$1139)-W859)/_xlfn.STDEV.S($W$2:$W$1139)))</f>
        <v>#REF!</v>
      </c>
      <c r="Y859" s="1">
        <f t="shared" si="41"/>
        <v>0.798980305387909</v>
      </c>
    </row>
    <row r="860" spans="1:25">
      <c r="A860" s="1">
        <v>501</v>
      </c>
      <c r="B860" s="1" t="s">
        <v>95</v>
      </c>
      <c r="C860" s="1" t="str">
        <f>_xlfn.XLOOKUP(A860,All!$A:$A,All!$C:$C,"")</f>
        <v>Cu-Ni-Si</v>
      </c>
      <c r="D860" s="1">
        <v>0</v>
      </c>
      <c r="E860" s="1" t="s">
        <v>1344</v>
      </c>
      <c r="F860" s="1">
        <f t="shared" si="39"/>
        <v>97.56</v>
      </c>
      <c r="G860" s="1">
        <v>0</v>
      </c>
      <c r="H860" s="1">
        <v>0</v>
      </c>
      <c r="I860" s="1">
        <v>0</v>
      </c>
      <c r="J860" s="1">
        <v>1.92</v>
      </c>
      <c r="K860" s="1">
        <v>0.52</v>
      </c>
      <c r="L860" s="1">
        <v>0</v>
      </c>
      <c r="M860" s="1" t="s">
        <v>50</v>
      </c>
      <c r="N860" s="6">
        <f t="shared" si="40"/>
        <v>1</v>
      </c>
      <c r="O860" s="1">
        <v>959.85</v>
      </c>
      <c r="P860" s="1">
        <v>1</v>
      </c>
      <c r="Q860" s="1">
        <v>60</v>
      </c>
      <c r="R860" s="1">
        <v>499.85</v>
      </c>
      <c r="S860" s="1">
        <v>1.5</v>
      </c>
      <c r="T860" s="1">
        <v>221</v>
      </c>
      <c r="U860" s="1" t="s">
        <v>52</v>
      </c>
      <c r="V860" s="1" t="s">
        <v>52</v>
      </c>
      <c r="W860" s="1">
        <v>44</v>
      </c>
      <c r="X860" s="1" t="e">
        <f>IF(OR(T860="",W860=""),"",((T860-AVERAGE($T$2:$T$1139))/_xlfn.STDEV.S($T$2:$T$1139))-#REF!*((AVERAGE($W$2:$W$1139)-W860)/_xlfn.STDEV.S($W$2:$W$1139)))</f>
        <v>#REF!</v>
      </c>
      <c r="Y860" s="1">
        <f t="shared" si="41"/>
        <v>0.78496662806375</v>
      </c>
    </row>
    <row r="861" hidden="1" spans="1:25">
      <c r="A861" s="1">
        <v>168</v>
      </c>
      <c r="B861" s="1" t="s">
        <v>1347</v>
      </c>
      <c r="C861" s="1" t="str">
        <f>_xlfn.XLOOKUP(A861,All!$A:$A,All!$C:$C,"")</f>
        <v>Cu-Ni-Si</v>
      </c>
      <c r="D861" s="1">
        <v>0</v>
      </c>
      <c r="E861" s="1" t="s">
        <v>1344</v>
      </c>
      <c r="F861" s="1">
        <f t="shared" si="39"/>
        <v>96.6</v>
      </c>
      <c r="G861" s="1">
        <v>0</v>
      </c>
      <c r="H861" s="1">
        <v>0</v>
      </c>
      <c r="I861" s="1">
        <v>0</v>
      </c>
      <c r="J861" s="1">
        <v>2.8</v>
      </c>
      <c r="K861" s="1">
        <v>0.6</v>
      </c>
      <c r="L861" s="1">
        <v>0</v>
      </c>
      <c r="M861" s="1" t="s">
        <v>54</v>
      </c>
      <c r="N861" s="6">
        <f t="shared" si="40"/>
        <v>0</v>
      </c>
      <c r="O861" s="1">
        <v>899.85</v>
      </c>
      <c r="P861" s="1">
        <v>1.5</v>
      </c>
      <c r="Q861" s="1">
        <v>0</v>
      </c>
      <c r="R861" s="1">
        <v>599.85</v>
      </c>
      <c r="S861" s="1">
        <v>16</v>
      </c>
      <c r="T861" s="1">
        <v>113</v>
      </c>
      <c r="U861" s="1" t="s">
        <v>52</v>
      </c>
      <c r="V861" s="1" t="s">
        <v>52</v>
      </c>
      <c r="W861" s="1">
        <v>43</v>
      </c>
      <c r="X861" s="1" t="e">
        <f>IF(OR(T861="",W861=""),"",((T861-AVERAGE($T$2:$T$1139))/_xlfn.STDEV.S($T$2:$T$1139))-#REF!*((AVERAGE($W$2:$W$1139)-W861)/_xlfn.STDEV.S($W$2:$W$1139)))</f>
        <v>#REF!</v>
      </c>
      <c r="Y861" s="1">
        <f t="shared" si="41"/>
        <v>1.03751339989451</v>
      </c>
    </row>
    <row r="862" hidden="1" spans="1:25">
      <c r="A862" s="1">
        <v>142</v>
      </c>
      <c r="B862" s="1" t="s">
        <v>53</v>
      </c>
      <c r="C862" s="1" t="str">
        <f>_xlfn.XLOOKUP(A862,All!$A:$A,All!$C:$C,"")</f>
        <v>Cu-Ni-Si</v>
      </c>
      <c r="D862" s="1">
        <v>0</v>
      </c>
      <c r="E862" s="1" t="s">
        <v>1344</v>
      </c>
      <c r="F862" s="1">
        <f t="shared" si="39"/>
        <v>96.215</v>
      </c>
      <c r="G862" s="1">
        <v>0</v>
      </c>
      <c r="H862" s="1">
        <v>0</v>
      </c>
      <c r="I862" s="1">
        <v>0</v>
      </c>
      <c r="J862" s="1">
        <v>3.3</v>
      </c>
      <c r="K862" s="1">
        <v>0.485</v>
      </c>
      <c r="L862" s="1">
        <v>0</v>
      </c>
      <c r="M862" s="1" t="s">
        <v>54</v>
      </c>
      <c r="N862" s="6">
        <f t="shared" si="40"/>
        <v>0</v>
      </c>
      <c r="O862" s="1">
        <v>899.85</v>
      </c>
      <c r="P862" s="1">
        <v>1</v>
      </c>
      <c r="Q862" s="1">
        <v>0</v>
      </c>
      <c r="R862" s="1">
        <v>499.85</v>
      </c>
      <c r="S862" s="1">
        <v>8</v>
      </c>
      <c r="T862" s="1">
        <v>155</v>
      </c>
      <c r="U862" s="1" t="s">
        <v>52</v>
      </c>
      <c r="V862" s="1" t="s">
        <v>52</v>
      </c>
      <c r="W862" s="1">
        <v>43</v>
      </c>
      <c r="X862" s="1" t="e">
        <f>IF(OR(T862="",W862=""),"",((T862-AVERAGE($T$2:$T$1139))/_xlfn.STDEV.S($T$2:$T$1139))-#REF!*((AVERAGE($W$2:$W$1139)-W862)/_xlfn.STDEV.S($W$2:$W$1139)))</f>
        <v>#REF!</v>
      </c>
      <c r="Y862" s="1">
        <f t="shared" si="41"/>
        <v>0.936618684449866</v>
      </c>
    </row>
    <row r="863" hidden="1" spans="1:25">
      <c r="A863" s="1">
        <v>313</v>
      </c>
      <c r="B863" s="1" t="s">
        <v>65</v>
      </c>
      <c r="C863" s="1" t="str">
        <f>_xlfn.XLOOKUP(A863,All!$A:$A,All!$C:$C,"")</f>
        <v>Cu-Ni-Si</v>
      </c>
      <c r="D863" s="1">
        <v>0</v>
      </c>
      <c r="E863" s="1" t="s">
        <v>1344</v>
      </c>
      <c r="F863" s="1">
        <f t="shared" si="39"/>
        <v>97.12</v>
      </c>
      <c r="G863" s="1">
        <v>0</v>
      </c>
      <c r="H863" s="1">
        <v>0</v>
      </c>
      <c r="I863" s="1">
        <v>0</v>
      </c>
      <c r="J863" s="1">
        <v>2.32</v>
      </c>
      <c r="K863" s="1">
        <v>0.56</v>
      </c>
      <c r="L863" s="1">
        <v>0</v>
      </c>
      <c r="M863" s="1" t="s">
        <v>54</v>
      </c>
      <c r="N863" s="6">
        <f t="shared" si="40"/>
        <v>0</v>
      </c>
      <c r="O863" s="1">
        <v>949.85</v>
      </c>
      <c r="P863" s="1">
        <v>1</v>
      </c>
      <c r="Q863" s="1">
        <v>0</v>
      </c>
      <c r="R863" s="1">
        <v>499.85</v>
      </c>
      <c r="S863" s="1">
        <v>1</v>
      </c>
      <c r="T863" s="1">
        <v>185</v>
      </c>
      <c r="U863" s="1" t="s">
        <v>52</v>
      </c>
      <c r="V863" s="1" t="s">
        <v>52</v>
      </c>
      <c r="W863" s="1">
        <v>43</v>
      </c>
      <c r="X863" s="1" t="e">
        <f>IF(OR(T863="",W863=""),"",((T863-AVERAGE($T$2:$T$1139))/_xlfn.STDEV.S($T$2:$T$1139))-#REF!*((AVERAGE($W$2:$W$1139)-W863)/_xlfn.STDEV.S($W$2:$W$1139)))</f>
        <v>#REF!</v>
      </c>
      <c r="Y863" s="1">
        <f t="shared" si="41"/>
        <v>0.869084535893915</v>
      </c>
    </row>
    <row r="864" hidden="1" spans="1:25">
      <c r="A864" s="1">
        <v>124</v>
      </c>
      <c r="B864" s="1" t="s">
        <v>1347</v>
      </c>
      <c r="C864" s="1" t="str">
        <f>_xlfn.XLOOKUP(A864,All!$A:$A,All!$C:$C,"")</f>
        <v>Cu-Ni-Si</v>
      </c>
      <c r="D864" s="1">
        <v>0</v>
      </c>
      <c r="E864" s="1" t="s">
        <v>1344</v>
      </c>
      <c r="F864" s="1">
        <f t="shared" si="39"/>
        <v>96.6</v>
      </c>
      <c r="G864" s="1">
        <v>0</v>
      </c>
      <c r="H864" s="1">
        <v>0</v>
      </c>
      <c r="I864" s="1">
        <v>0</v>
      </c>
      <c r="J864" s="1">
        <v>2.8</v>
      </c>
      <c r="K864" s="1">
        <v>0.6</v>
      </c>
      <c r="L864" s="1">
        <v>0</v>
      </c>
      <c r="M864" s="1" t="s">
        <v>54</v>
      </c>
      <c r="N864" s="6">
        <f t="shared" si="40"/>
        <v>0</v>
      </c>
      <c r="O864" s="1">
        <v>899.85</v>
      </c>
      <c r="P864" s="1">
        <v>1.5</v>
      </c>
      <c r="Q864" s="1">
        <v>0</v>
      </c>
      <c r="R864" s="1">
        <v>499.85</v>
      </c>
      <c r="S864" s="1">
        <v>4</v>
      </c>
      <c r="T864" s="1">
        <v>210</v>
      </c>
      <c r="U864" s="1" t="s">
        <v>52</v>
      </c>
      <c r="V864" s="1" t="s">
        <v>52</v>
      </c>
      <c r="W864" s="1">
        <v>43</v>
      </c>
      <c r="X864" s="1" t="e">
        <f>IF(OR(T864="",W864=""),"",((T864-AVERAGE($T$2:$T$1139))/_xlfn.STDEV.S($T$2:$T$1139))-#REF!*((AVERAGE($W$2:$W$1139)-W864)/_xlfn.STDEV.S($W$2:$W$1139)))</f>
        <v>#REF!</v>
      </c>
      <c r="Y864" s="1">
        <f t="shared" si="41"/>
        <v>0.816470299348186</v>
      </c>
    </row>
    <row r="865" hidden="1" spans="1:25">
      <c r="A865" s="1">
        <v>169</v>
      </c>
      <c r="B865" s="1" t="s">
        <v>60</v>
      </c>
      <c r="C865" s="1" t="str">
        <f>_xlfn.XLOOKUP(A865,All!$A:$A,All!$C:$C,"")</f>
        <v>Cu-Ni-Si</v>
      </c>
      <c r="D865" s="1">
        <v>0</v>
      </c>
      <c r="E865" s="1" t="s">
        <v>1344</v>
      </c>
      <c r="F865" s="1">
        <f t="shared" si="39"/>
        <v>94.93</v>
      </c>
      <c r="G865" s="1">
        <v>0</v>
      </c>
      <c r="H865" s="1">
        <v>0</v>
      </c>
      <c r="I865" s="1">
        <v>0</v>
      </c>
      <c r="J865" s="1">
        <v>4.1</v>
      </c>
      <c r="K865" s="1">
        <v>0.97</v>
      </c>
      <c r="L865" s="1">
        <v>0</v>
      </c>
      <c r="M865" s="1" t="s">
        <v>54</v>
      </c>
      <c r="N865" s="6">
        <f t="shared" si="40"/>
        <v>0</v>
      </c>
      <c r="O865" s="1">
        <v>899.85</v>
      </c>
      <c r="P865" s="1">
        <v>3</v>
      </c>
      <c r="Q865" s="1">
        <v>0</v>
      </c>
      <c r="R865" s="1">
        <v>449.85</v>
      </c>
      <c r="S865" s="1">
        <v>25</v>
      </c>
      <c r="T865" s="1">
        <v>214</v>
      </c>
      <c r="U865" s="1" t="s">
        <v>52</v>
      </c>
      <c r="V865" s="1" t="s">
        <v>52</v>
      </c>
      <c r="W865" s="1">
        <v>43</v>
      </c>
      <c r="X865" s="1" t="e">
        <f>IF(OR(T865="",W865=""),"",((T865-AVERAGE($T$2:$T$1139))/_xlfn.STDEV.S($T$2:$T$1139))-#REF!*((AVERAGE($W$2:$W$1139)-W865)/_xlfn.STDEV.S($W$2:$W$1139)))</f>
        <v>#REF!</v>
      </c>
      <c r="Y865" s="1">
        <f t="shared" si="41"/>
        <v>0.808409412610811</v>
      </c>
    </row>
    <row r="866" hidden="1" spans="1:25">
      <c r="A866" s="1">
        <v>162</v>
      </c>
      <c r="B866" s="1" t="s">
        <v>53</v>
      </c>
      <c r="C866" s="1" t="str">
        <f>_xlfn.XLOOKUP(A866,All!$A:$A,All!$C:$C,"")</f>
        <v>Cu-Ni-Si</v>
      </c>
      <c r="D866" s="1">
        <v>0</v>
      </c>
      <c r="E866" s="1" t="s">
        <v>1344</v>
      </c>
      <c r="F866" s="1">
        <f t="shared" si="39"/>
        <v>95.935</v>
      </c>
      <c r="G866" s="1">
        <v>0</v>
      </c>
      <c r="H866" s="1">
        <v>0</v>
      </c>
      <c r="I866" s="1">
        <v>0</v>
      </c>
      <c r="J866" s="1">
        <v>3.3</v>
      </c>
      <c r="K866" s="1">
        <v>0.765</v>
      </c>
      <c r="L866" s="1">
        <v>0</v>
      </c>
      <c r="M866" s="1" t="s">
        <v>55</v>
      </c>
      <c r="N866" s="6">
        <f t="shared" si="40"/>
        <v>2</v>
      </c>
      <c r="O866" s="1">
        <v>899.85</v>
      </c>
      <c r="P866" s="1">
        <v>1</v>
      </c>
      <c r="Q866" s="1">
        <v>45</v>
      </c>
      <c r="R866" s="1">
        <v>349.85</v>
      </c>
      <c r="S866" s="1">
        <v>12</v>
      </c>
      <c r="T866" s="1">
        <v>246</v>
      </c>
      <c r="U866" s="1" t="s">
        <v>52</v>
      </c>
      <c r="V866" s="1" t="s">
        <v>52</v>
      </c>
      <c r="W866" s="1">
        <v>43</v>
      </c>
      <c r="X866" s="1" t="e">
        <f>IF(OR(T866="",W866=""),"",((T866-AVERAGE($T$2:$T$1139))/_xlfn.STDEV.S($T$2:$T$1139))-#REF!*((AVERAGE($W$2:$W$1139)-W866)/_xlfn.STDEV.S($W$2:$W$1139)))</f>
        <v>#REF!</v>
      </c>
      <c r="Y866" s="1">
        <f t="shared" si="41"/>
        <v>0.748051942207763</v>
      </c>
    </row>
    <row r="867" hidden="1" spans="1:25">
      <c r="A867" s="1">
        <v>60</v>
      </c>
      <c r="B867" s="1" t="s">
        <v>61</v>
      </c>
      <c r="C867" s="1" t="str">
        <f>_xlfn.XLOOKUP(A867,All!$A:$A,All!$C:$C,"")</f>
        <v>Cu-Ni-Si</v>
      </c>
      <c r="D867" s="1">
        <v>0</v>
      </c>
      <c r="E867" s="1" t="s">
        <v>1344</v>
      </c>
      <c r="F867" s="1">
        <f t="shared" si="39"/>
        <v>95.7</v>
      </c>
      <c r="G867" s="1">
        <v>0</v>
      </c>
      <c r="H867" s="1">
        <v>0</v>
      </c>
      <c r="I867" s="1">
        <v>0</v>
      </c>
      <c r="J867" s="1">
        <v>3.44</v>
      </c>
      <c r="K867" s="1">
        <v>0.86</v>
      </c>
      <c r="L867" s="1">
        <v>0</v>
      </c>
      <c r="M867" s="1" t="s">
        <v>54</v>
      </c>
      <c r="N867" s="6">
        <f t="shared" si="40"/>
        <v>0</v>
      </c>
      <c r="O867" s="1">
        <v>899.85</v>
      </c>
      <c r="P867" s="1">
        <v>1</v>
      </c>
      <c r="Q867" s="1">
        <v>0</v>
      </c>
      <c r="R867" s="1">
        <v>499.85</v>
      </c>
      <c r="S867" s="1">
        <v>1</v>
      </c>
      <c r="T867" s="1">
        <v>268</v>
      </c>
      <c r="U867" s="1" t="s">
        <v>52</v>
      </c>
      <c r="V867" s="1" t="s">
        <v>52</v>
      </c>
      <c r="W867" s="1">
        <v>43</v>
      </c>
      <c r="X867" s="1" t="e">
        <f>IF(OR(T867="",W867=""),"",((T867-AVERAGE($T$2:$T$1139))/_xlfn.STDEV.S($T$2:$T$1139))-#REF!*((AVERAGE($W$2:$W$1139)-W867)/_xlfn.STDEV.S($W$2:$W$1139)))</f>
        <v>#REF!</v>
      </c>
      <c r="Y867" s="1">
        <f t="shared" si="41"/>
        <v>0.711458783801433</v>
      </c>
    </row>
    <row r="868" hidden="1" spans="1:25">
      <c r="A868" s="1">
        <v>316</v>
      </c>
      <c r="B868" s="1" t="s">
        <v>65</v>
      </c>
      <c r="C868" s="1" t="str">
        <f>_xlfn.XLOOKUP(A868,All!$A:$A,All!$C:$C,"")</f>
        <v>Cu-Ni-Si</v>
      </c>
      <c r="D868" s="1">
        <v>0</v>
      </c>
      <c r="E868" s="1" t="s">
        <v>1344</v>
      </c>
      <c r="F868" s="1">
        <f t="shared" si="39"/>
        <v>97.24</v>
      </c>
      <c r="G868" s="1">
        <v>0</v>
      </c>
      <c r="H868" s="1">
        <v>0</v>
      </c>
      <c r="I868" s="1">
        <v>0</v>
      </c>
      <c r="J868" s="1">
        <v>2.31</v>
      </c>
      <c r="K868" s="1">
        <v>0.45</v>
      </c>
      <c r="L868" s="1">
        <v>0</v>
      </c>
      <c r="M868" s="1" t="s">
        <v>54</v>
      </c>
      <c r="N868" s="6">
        <f t="shared" si="40"/>
        <v>0</v>
      </c>
      <c r="O868" s="1">
        <v>949.85</v>
      </c>
      <c r="P868" s="1">
        <v>1</v>
      </c>
      <c r="Q868" s="1">
        <v>0</v>
      </c>
      <c r="R868" s="1">
        <v>499.85</v>
      </c>
      <c r="S868" s="1">
        <v>1</v>
      </c>
      <c r="T868" s="1">
        <v>170</v>
      </c>
      <c r="U868" s="1" t="s">
        <v>52</v>
      </c>
      <c r="V868" s="1" t="s">
        <v>52</v>
      </c>
      <c r="W868" s="1">
        <v>42</v>
      </c>
      <c r="X868" s="1" t="e">
        <f>IF(OR(T868="",W868=""),"",((T868-AVERAGE($T$2:$T$1139))/_xlfn.STDEV.S($T$2:$T$1139))-#REF!*((AVERAGE($W$2:$W$1139)-W868)/_xlfn.STDEV.S($W$2:$W$1139)))</f>
        <v>#REF!</v>
      </c>
      <c r="Y868" s="1">
        <f t="shared" si="41"/>
        <v>0.910841844839356</v>
      </c>
    </row>
    <row r="869" hidden="1" spans="1:25">
      <c r="A869" s="1">
        <v>125</v>
      </c>
      <c r="B869" s="1" t="s">
        <v>1347</v>
      </c>
      <c r="C869" s="1" t="str">
        <f>_xlfn.XLOOKUP(A869,All!$A:$A,All!$C:$C,"")</f>
        <v>Cu-Ni-Si</v>
      </c>
      <c r="D869" s="1">
        <v>0</v>
      </c>
      <c r="E869" s="1" t="s">
        <v>1344</v>
      </c>
      <c r="F869" s="1">
        <f t="shared" si="39"/>
        <v>96.6</v>
      </c>
      <c r="G869" s="1">
        <v>0</v>
      </c>
      <c r="H869" s="1">
        <v>0</v>
      </c>
      <c r="I869" s="1">
        <v>0</v>
      </c>
      <c r="J869" s="1">
        <v>2.8</v>
      </c>
      <c r="K869" s="1">
        <v>0.6</v>
      </c>
      <c r="L869" s="1">
        <v>0</v>
      </c>
      <c r="M869" s="1" t="s">
        <v>54</v>
      </c>
      <c r="N869" s="6">
        <f t="shared" si="40"/>
        <v>0</v>
      </c>
      <c r="O869" s="1">
        <v>899.85</v>
      </c>
      <c r="P869" s="1">
        <v>1.5</v>
      </c>
      <c r="Q869" s="1">
        <v>0</v>
      </c>
      <c r="R869" s="1">
        <v>549.85</v>
      </c>
      <c r="S869" s="1">
        <v>4</v>
      </c>
      <c r="T869" s="1">
        <v>173</v>
      </c>
      <c r="U869" s="1" t="s">
        <v>52</v>
      </c>
      <c r="V869" s="1" t="s">
        <v>52</v>
      </c>
      <c r="W869" s="1">
        <v>42</v>
      </c>
      <c r="X869" s="1" t="e">
        <f>IF(OR(T869="",W869=""),"",((T869-AVERAGE($T$2:$T$1139))/_xlfn.STDEV.S($T$2:$T$1139))-#REF!*((AVERAGE($W$2:$W$1139)-W869)/_xlfn.STDEV.S($W$2:$W$1139)))</f>
        <v>#REF!</v>
      </c>
      <c r="Y869" s="1">
        <f t="shared" si="41"/>
        <v>0.904169723291315</v>
      </c>
    </row>
    <row r="870" spans="1:25">
      <c r="A870" s="1">
        <v>479</v>
      </c>
      <c r="B870" s="1" t="s">
        <v>95</v>
      </c>
      <c r="C870" s="1" t="str">
        <f>_xlfn.XLOOKUP(A870,All!$A:$A,All!$C:$C,"")</f>
        <v>Cu-Ni-Si</v>
      </c>
      <c r="D870" s="1">
        <v>0</v>
      </c>
      <c r="E870" s="1" t="s">
        <v>1344</v>
      </c>
      <c r="F870" s="1">
        <f t="shared" si="39"/>
        <v>97.56</v>
      </c>
      <c r="G870" s="1">
        <v>0</v>
      </c>
      <c r="H870" s="1">
        <v>0</v>
      </c>
      <c r="I870" s="1">
        <v>0</v>
      </c>
      <c r="J870" s="1">
        <v>1.92</v>
      </c>
      <c r="K870" s="1">
        <v>0.52</v>
      </c>
      <c r="L870" s="1">
        <v>0</v>
      </c>
      <c r="M870" s="1" t="s">
        <v>50</v>
      </c>
      <c r="N870" s="6">
        <f t="shared" si="40"/>
        <v>1</v>
      </c>
      <c r="O870" s="1">
        <v>959.85</v>
      </c>
      <c r="P870" s="1">
        <v>1</v>
      </c>
      <c r="Q870" s="1">
        <v>60</v>
      </c>
      <c r="R870" s="1">
        <v>549.85</v>
      </c>
      <c r="S870" s="1">
        <v>1</v>
      </c>
      <c r="T870" s="1">
        <v>177</v>
      </c>
      <c r="U870" s="1" t="s">
        <v>52</v>
      </c>
      <c r="V870" s="1" t="s">
        <v>52</v>
      </c>
      <c r="W870" s="1">
        <v>42</v>
      </c>
      <c r="X870" s="1" t="e">
        <f>IF(OR(T870="",W870=""),"",((T870-AVERAGE($T$2:$T$1139))/_xlfn.STDEV.S($T$2:$T$1139))-#REF!*((AVERAGE($W$2:$W$1139)-W870)/_xlfn.STDEV.S($W$2:$W$1139)))</f>
        <v>#REF!</v>
      </c>
      <c r="Y870" s="1">
        <f t="shared" si="41"/>
        <v>0.895343351122245</v>
      </c>
    </row>
    <row r="871" hidden="1" spans="1:25">
      <c r="A871" s="1">
        <v>101</v>
      </c>
      <c r="B871" s="1" t="s">
        <v>53</v>
      </c>
      <c r="C871" s="1" t="str">
        <f>_xlfn.XLOOKUP(A871,All!$A:$A,All!$C:$C,"")</f>
        <v>Cu-Ni-Si</v>
      </c>
      <c r="D871" s="1">
        <v>0</v>
      </c>
      <c r="E871" s="1" t="s">
        <v>1344</v>
      </c>
      <c r="F871" s="1">
        <f t="shared" si="39"/>
        <v>96.155</v>
      </c>
      <c r="G871" s="1">
        <v>0</v>
      </c>
      <c r="H871" s="1">
        <v>0</v>
      </c>
      <c r="I871" s="1">
        <v>0</v>
      </c>
      <c r="J871" s="1">
        <v>3.3</v>
      </c>
      <c r="K871" s="1">
        <v>0.545</v>
      </c>
      <c r="L871" s="1">
        <v>0</v>
      </c>
      <c r="M871" s="1" t="s">
        <v>54</v>
      </c>
      <c r="N871" s="6">
        <f t="shared" si="40"/>
        <v>0</v>
      </c>
      <c r="O871" s="1">
        <v>899.85</v>
      </c>
      <c r="P871" s="1">
        <v>1</v>
      </c>
      <c r="Q871" s="1">
        <v>0</v>
      </c>
      <c r="R871" s="1">
        <v>499.85</v>
      </c>
      <c r="S871" s="1">
        <v>4</v>
      </c>
      <c r="T871" s="1">
        <v>185</v>
      </c>
      <c r="U871" s="1" t="s">
        <v>52</v>
      </c>
      <c r="V871" s="1" t="s">
        <v>52</v>
      </c>
      <c r="W871" s="1">
        <v>42</v>
      </c>
      <c r="X871" s="1" t="e">
        <f>IF(OR(T871="",W871=""),"",((T871-AVERAGE($T$2:$T$1139))/_xlfn.STDEV.S($T$2:$T$1139))-#REF!*((AVERAGE($W$2:$W$1139)-W871)/_xlfn.STDEV.S($W$2:$W$1139)))</f>
        <v>#REF!</v>
      </c>
      <c r="Y871" s="1">
        <f t="shared" si="41"/>
        <v>0.877938882001441</v>
      </c>
    </row>
    <row r="872" hidden="1" spans="1:25">
      <c r="A872" s="1">
        <v>92</v>
      </c>
      <c r="B872" s="1" t="s">
        <v>1347</v>
      </c>
      <c r="C872" s="1" t="str">
        <f>_xlfn.XLOOKUP(A872,All!$A:$A,All!$C:$C,"")</f>
        <v>Cu-Ni-Si</v>
      </c>
      <c r="D872" s="1">
        <v>0</v>
      </c>
      <c r="E872" s="1" t="s">
        <v>1344</v>
      </c>
      <c r="F872" s="1">
        <f t="shared" si="39"/>
        <v>96.6</v>
      </c>
      <c r="G872" s="1">
        <v>0</v>
      </c>
      <c r="H872" s="1">
        <v>0</v>
      </c>
      <c r="I872" s="1">
        <v>0</v>
      </c>
      <c r="J872" s="1">
        <v>2.8</v>
      </c>
      <c r="K872" s="1">
        <v>0.6</v>
      </c>
      <c r="L872" s="1">
        <v>0</v>
      </c>
      <c r="M872" s="1" t="s">
        <v>54</v>
      </c>
      <c r="N872" s="6">
        <f t="shared" si="40"/>
        <v>0</v>
      </c>
      <c r="O872" s="1">
        <v>899.85</v>
      </c>
      <c r="P872" s="1">
        <v>1.5</v>
      </c>
      <c r="Q872" s="1">
        <v>0</v>
      </c>
      <c r="R872" s="1">
        <v>549.85</v>
      </c>
      <c r="S872" s="1">
        <v>2</v>
      </c>
      <c r="T872" s="1">
        <v>189</v>
      </c>
      <c r="U872" s="1" t="s">
        <v>52</v>
      </c>
      <c r="V872" s="1" t="s">
        <v>52</v>
      </c>
      <c r="W872" s="1">
        <v>42</v>
      </c>
      <c r="X872" s="1" t="e">
        <f>IF(OR(T872="",W872=""),"",((T872-AVERAGE($T$2:$T$1139))/_xlfn.STDEV.S($T$2:$T$1139))-#REF!*((AVERAGE($W$2:$W$1139)-W872)/_xlfn.STDEV.S($W$2:$W$1139)))</f>
        <v>#REF!</v>
      </c>
      <c r="Y872" s="1">
        <f t="shared" si="41"/>
        <v>0.869365755467141</v>
      </c>
    </row>
    <row r="873" hidden="1" spans="1:25">
      <c r="A873" s="1">
        <v>111</v>
      </c>
      <c r="B873" s="1" t="s">
        <v>53</v>
      </c>
      <c r="C873" s="1" t="str">
        <f>_xlfn.XLOOKUP(A873,All!$A:$A,All!$C:$C,"")</f>
        <v>Cu-Ni-Si</v>
      </c>
      <c r="D873" s="1">
        <v>0</v>
      </c>
      <c r="E873" s="1" t="s">
        <v>1344</v>
      </c>
      <c r="F873" s="1">
        <f t="shared" si="39"/>
        <v>96.215</v>
      </c>
      <c r="G873" s="1">
        <v>0</v>
      </c>
      <c r="H873" s="1">
        <v>0</v>
      </c>
      <c r="I873" s="1">
        <v>0</v>
      </c>
      <c r="J873" s="1">
        <v>3.3</v>
      </c>
      <c r="K873" s="1">
        <v>0.485</v>
      </c>
      <c r="L873" s="1">
        <v>0</v>
      </c>
      <c r="M873" s="1" t="s">
        <v>54</v>
      </c>
      <c r="N873" s="6">
        <f t="shared" si="40"/>
        <v>0</v>
      </c>
      <c r="O873" s="1">
        <v>899.85</v>
      </c>
      <c r="P873" s="1">
        <v>1</v>
      </c>
      <c r="Q873" s="1">
        <v>0</v>
      </c>
      <c r="R873" s="1">
        <v>499.85</v>
      </c>
      <c r="S873" s="1">
        <v>4</v>
      </c>
      <c r="T873" s="1">
        <v>194</v>
      </c>
      <c r="U873" s="1" t="s">
        <v>52</v>
      </c>
      <c r="V873" s="1" t="s">
        <v>52</v>
      </c>
      <c r="W873" s="1">
        <v>42</v>
      </c>
      <c r="X873" s="1" t="e">
        <f>IF(OR(T873="",W873=""),"",((T873-AVERAGE($T$2:$T$1139))/_xlfn.STDEV.S($T$2:$T$1139))-#REF!*((AVERAGE($W$2:$W$1139)-W873)/_xlfn.STDEV.S($W$2:$W$1139)))</f>
        <v>#REF!</v>
      </c>
      <c r="Y873" s="1">
        <f t="shared" si="41"/>
        <v>0.858775531141403</v>
      </c>
    </row>
    <row r="874" hidden="1" spans="1:25">
      <c r="A874" s="1">
        <v>159</v>
      </c>
      <c r="B874" s="1" t="s">
        <v>53</v>
      </c>
      <c r="C874" s="1" t="str">
        <f>_xlfn.XLOOKUP(A874,All!$A:$A,All!$C:$C,"")</f>
        <v>Cu-Ni-Si</v>
      </c>
      <c r="D874" s="1">
        <v>0</v>
      </c>
      <c r="E874" s="1" t="s">
        <v>1344</v>
      </c>
      <c r="F874" s="1">
        <f t="shared" si="39"/>
        <v>95.935</v>
      </c>
      <c r="G874" s="1">
        <v>0</v>
      </c>
      <c r="H874" s="1">
        <v>0</v>
      </c>
      <c r="I874" s="1">
        <v>0</v>
      </c>
      <c r="J874" s="1">
        <v>3.3</v>
      </c>
      <c r="K874" s="1">
        <v>0.765</v>
      </c>
      <c r="L874" s="1">
        <v>0</v>
      </c>
      <c r="M874" s="1" t="s">
        <v>54</v>
      </c>
      <c r="N874" s="6">
        <f t="shared" si="40"/>
        <v>0</v>
      </c>
      <c r="O874" s="1">
        <v>899.85</v>
      </c>
      <c r="P874" s="1">
        <v>1</v>
      </c>
      <c r="Q874" s="1">
        <v>0</v>
      </c>
      <c r="R874" s="1">
        <v>499.85</v>
      </c>
      <c r="S874" s="1">
        <v>12</v>
      </c>
      <c r="T874" s="1">
        <v>207</v>
      </c>
      <c r="U874" s="1" t="s">
        <v>52</v>
      </c>
      <c r="V874" s="1" t="s">
        <v>52</v>
      </c>
      <c r="W874" s="1">
        <v>42</v>
      </c>
      <c r="X874" s="1" t="e">
        <f>IF(OR(T874="",W874=""),"",((T874-AVERAGE($T$2:$T$1139))/_xlfn.STDEV.S($T$2:$T$1139))-#REF!*((AVERAGE($W$2:$W$1139)-W874)/_xlfn.STDEV.S($W$2:$W$1139)))</f>
        <v>#REF!</v>
      </c>
      <c r="Y874" s="1">
        <f t="shared" si="41"/>
        <v>0.831933637325084</v>
      </c>
    </row>
    <row r="875" spans="1:25">
      <c r="A875" s="1">
        <v>478</v>
      </c>
      <c r="B875" s="1" t="s">
        <v>95</v>
      </c>
      <c r="C875" s="1" t="str">
        <f>_xlfn.XLOOKUP(A875,All!$A:$A,All!$C:$C,"")</f>
        <v>Cu-Ni-Si</v>
      </c>
      <c r="D875" s="1">
        <v>0</v>
      </c>
      <c r="E875" s="1" t="s">
        <v>1344</v>
      </c>
      <c r="F875" s="1">
        <f t="shared" si="39"/>
        <v>97.56</v>
      </c>
      <c r="G875" s="1">
        <v>0</v>
      </c>
      <c r="H875" s="1">
        <v>0</v>
      </c>
      <c r="I875" s="1">
        <v>0</v>
      </c>
      <c r="J875" s="1">
        <v>1.92</v>
      </c>
      <c r="K875" s="1">
        <v>0.52</v>
      </c>
      <c r="L875" s="1">
        <v>0</v>
      </c>
      <c r="M875" s="1" t="s">
        <v>50</v>
      </c>
      <c r="N875" s="6">
        <f t="shared" si="40"/>
        <v>1</v>
      </c>
      <c r="O875" s="1">
        <v>959.85</v>
      </c>
      <c r="P875" s="1">
        <v>1</v>
      </c>
      <c r="Q875" s="1">
        <v>60</v>
      </c>
      <c r="R875" s="1">
        <v>499.85</v>
      </c>
      <c r="S875" s="1">
        <v>1</v>
      </c>
      <c r="T875" s="1">
        <v>210</v>
      </c>
      <c r="U875" s="1" t="s">
        <v>52</v>
      </c>
      <c r="V875" s="1" t="s">
        <v>52</v>
      </c>
      <c r="W875" s="1">
        <v>42</v>
      </c>
      <c r="X875" s="1" t="e">
        <f>IF(OR(T875="",W875=""),"",((T875-AVERAGE($T$2:$T$1139))/_xlfn.STDEV.S($T$2:$T$1139))-#REF!*((AVERAGE($W$2:$W$1139)-W875)/_xlfn.STDEV.S($W$2:$W$1139)))</f>
        <v>#REF!</v>
      </c>
      <c r="Y875" s="1">
        <f t="shared" si="41"/>
        <v>0.82588891487761</v>
      </c>
    </row>
    <row r="876" hidden="1" spans="1:25">
      <c r="A876" s="1">
        <v>146</v>
      </c>
      <c r="B876" s="1" t="s">
        <v>53</v>
      </c>
      <c r="C876" s="1" t="str">
        <f>_xlfn.XLOOKUP(A876,All!$A:$A,All!$C:$C,"")</f>
        <v>Cu-Ni-Si</v>
      </c>
      <c r="D876" s="1">
        <v>0</v>
      </c>
      <c r="E876" s="1" t="s">
        <v>1344</v>
      </c>
      <c r="F876" s="1">
        <f t="shared" si="39"/>
        <v>95.935</v>
      </c>
      <c r="G876" s="1">
        <v>0</v>
      </c>
      <c r="H876" s="1">
        <v>0</v>
      </c>
      <c r="I876" s="1">
        <v>0</v>
      </c>
      <c r="J876" s="1">
        <v>3.3</v>
      </c>
      <c r="K876" s="1">
        <v>0.765</v>
      </c>
      <c r="L876" s="1">
        <v>0</v>
      </c>
      <c r="M876" s="1" t="s">
        <v>54</v>
      </c>
      <c r="N876" s="6">
        <f t="shared" si="40"/>
        <v>0</v>
      </c>
      <c r="O876" s="1">
        <v>899.85</v>
      </c>
      <c r="P876" s="1">
        <v>1</v>
      </c>
      <c r="Q876" s="1">
        <v>0</v>
      </c>
      <c r="R876" s="1">
        <v>499.85</v>
      </c>
      <c r="S876" s="1">
        <v>8</v>
      </c>
      <c r="T876" s="1">
        <v>211</v>
      </c>
      <c r="U876" s="1" t="s">
        <v>52</v>
      </c>
      <c r="V876" s="1" t="s">
        <v>52</v>
      </c>
      <c r="W876" s="1">
        <v>42</v>
      </c>
      <c r="X876" s="1" t="e">
        <f>IF(OR(T876="",W876=""),"",((T876-AVERAGE($T$2:$T$1139))/_xlfn.STDEV.S($T$2:$T$1139))-#REF!*((AVERAGE($W$2:$W$1139)-W876)/_xlfn.STDEV.S($W$2:$W$1139)))</f>
        <v>#REF!</v>
      </c>
      <c r="Y876" s="1">
        <f t="shared" si="41"/>
        <v>0.823886993768721</v>
      </c>
    </row>
    <row r="877" hidden="1" spans="1:25">
      <c r="A877" s="1">
        <v>66</v>
      </c>
      <c r="B877" s="1" t="s">
        <v>53</v>
      </c>
      <c r="C877" s="1" t="str">
        <f>_xlfn.XLOOKUP(A877,All!$A:$A,All!$C:$C,"")</f>
        <v>Cu-Ni-Si</v>
      </c>
      <c r="D877" s="1">
        <v>0</v>
      </c>
      <c r="E877" s="1" t="s">
        <v>1344</v>
      </c>
      <c r="F877" s="1">
        <f t="shared" si="39"/>
        <v>96.075</v>
      </c>
      <c r="G877" s="1">
        <v>0</v>
      </c>
      <c r="H877" s="1">
        <v>0</v>
      </c>
      <c r="I877" s="1">
        <v>0</v>
      </c>
      <c r="J877" s="1">
        <v>3.3</v>
      </c>
      <c r="K877" s="1">
        <v>0.625</v>
      </c>
      <c r="L877" s="1">
        <v>0</v>
      </c>
      <c r="M877" s="1" t="s">
        <v>54</v>
      </c>
      <c r="N877" s="6">
        <f t="shared" si="40"/>
        <v>0</v>
      </c>
      <c r="O877" s="1">
        <v>899.85</v>
      </c>
      <c r="P877" s="1">
        <v>1</v>
      </c>
      <c r="Q877" s="1">
        <v>0</v>
      </c>
      <c r="R877" s="1">
        <v>499.85</v>
      </c>
      <c r="S877" s="1">
        <v>2</v>
      </c>
      <c r="T877" s="1">
        <v>217</v>
      </c>
      <c r="U877" s="1" t="s">
        <v>52</v>
      </c>
      <c r="V877" s="1" t="s">
        <v>52</v>
      </c>
      <c r="W877" s="1">
        <v>42</v>
      </c>
      <c r="X877" s="1" t="e">
        <f>IF(OR(T877="",W877=""),"",((T877-AVERAGE($T$2:$T$1139))/_xlfn.STDEV.S($T$2:$T$1139))-#REF!*((AVERAGE($W$2:$W$1139)-W877)/_xlfn.STDEV.S($W$2:$W$1139)))</f>
        <v>#REF!</v>
      </c>
      <c r="Y877" s="1">
        <f t="shared" si="41"/>
        <v>0.812015177575546</v>
      </c>
    </row>
    <row r="878" hidden="1" spans="1:25">
      <c r="A878" s="1">
        <v>149</v>
      </c>
      <c r="B878" s="1" t="s">
        <v>53</v>
      </c>
      <c r="C878" s="1" t="str">
        <f>_xlfn.XLOOKUP(A878,All!$A:$A,All!$C:$C,"")</f>
        <v>Cu-Ni-Si</v>
      </c>
      <c r="D878" s="1">
        <v>0</v>
      </c>
      <c r="E878" s="1" t="s">
        <v>1344</v>
      </c>
      <c r="F878" s="1">
        <f t="shared" si="39"/>
        <v>95.935</v>
      </c>
      <c r="G878" s="1">
        <v>0</v>
      </c>
      <c r="H878" s="1">
        <v>0</v>
      </c>
      <c r="I878" s="1">
        <v>0</v>
      </c>
      <c r="J878" s="1">
        <v>3.3</v>
      </c>
      <c r="K878" s="1">
        <v>0.765</v>
      </c>
      <c r="L878" s="1">
        <v>0</v>
      </c>
      <c r="M878" s="1" t="s">
        <v>55</v>
      </c>
      <c r="N878" s="6">
        <f t="shared" si="40"/>
        <v>2</v>
      </c>
      <c r="O878" s="1">
        <v>899.85</v>
      </c>
      <c r="P878" s="1">
        <v>1</v>
      </c>
      <c r="Q878" s="1">
        <v>45</v>
      </c>
      <c r="R878" s="1">
        <v>349.85</v>
      </c>
      <c r="S878" s="1">
        <v>8</v>
      </c>
      <c r="T878" s="1">
        <v>267</v>
      </c>
      <c r="U878" s="1" t="s">
        <v>52</v>
      </c>
      <c r="V878" s="1" t="s">
        <v>52</v>
      </c>
      <c r="W878" s="1">
        <v>42</v>
      </c>
      <c r="X878" s="1" t="e">
        <f>IF(OR(T878="",W878=""),"",((T878-AVERAGE($T$2:$T$1139))/_xlfn.STDEV.S($T$2:$T$1139))-#REF!*((AVERAGE($W$2:$W$1139)-W878)/_xlfn.STDEV.S($W$2:$W$1139)))</f>
        <v>#REF!</v>
      </c>
      <c r="Y878" s="1">
        <f t="shared" si="41"/>
        <v>0.723790296687503</v>
      </c>
    </row>
    <row r="879" hidden="1" spans="1:25">
      <c r="A879" s="1">
        <v>156</v>
      </c>
      <c r="B879" s="1" t="s">
        <v>1347</v>
      </c>
      <c r="C879" s="1" t="str">
        <f>_xlfn.XLOOKUP(A879,All!$A:$A,All!$C:$C,"")</f>
        <v>Cu-Ni-Si</v>
      </c>
      <c r="D879" s="1">
        <v>0</v>
      </c>
      <c r="E879" s="1" t="s">
        <v>1344</v>
      </c>
      <c r="F879" s="1">
        <f t="shared" si="39"/>
        <v>96.6</v>
      </c>
      <c r="G879" s="1">
        <v>0</v>
      </c>
      <c r="H879" s="1">
        <v>0</v>
      </c>
      <c r="I879" s="1">
        <v>0</v>
      </c>
      <c r="J879" s="1">
        <v>2.8</v>
      </c>
      <c r="K879" s="1">
        <v>0.6</v>
      </c>
      <c r="L879" s="1">
        <v>0</v>
      </c>
      <c r="M879" s="1" t="s">
        <v>54</v>
      </c>
      <c r="N879" s="6">
        <f t="shared" si="40"/>
        <v>0</v>
      </c>
      <c r="O879" s="1">
        <v>899.85</v>
      </c>
      <c r="P879" s="1">
        <v>1.5</v>
      </c>
      <c r="Q879" s="1">
        <v>0</v>
      </c>
      <c r="R879" s="1">
        <v>599.85</v>
      </c>
      <c r="S879" s="1">
        <v>8</v>
      </c>
      <c r="T879" s="1">
        <v>120</v>
      </c>
      <c r="U879" s="1" t="s">
        <v>52</v>
      </c>
      <c r="V879" s="1" t="s">
        <v>52</v>
      </c>
      <c r="W879" s="1">
        <v>41</v>
      </c>
      <c r="X879" s="1" t="e">
        <f>IF(OR(T879="",W879=""),"",((T879-AVERAGE($T$2:$T$1139))/_xlfn.STDEV.S($T$2:$T$1139))-#REF!*((AVERAGE($W$2:$W$1139)-W879)/_xlfn.STDEV.S($W$2:$W$1139)))</f>
        <v>#REF!</v>
      </c>
      <c r="Y879" s="1">
        <f t="shared" si="41"/>
        <v>1.03546229011457</v>
      </c>
    </row>
    <row r="880" hidden="1" spans="1:25">
      <c r="A880" s="1">
        <v>395</v>
      </c>
      <c r="B880" s="1" t="s">
        <v>65</v>
      </c>
      <c r="C880" s="1" t="str">
        <f>_xlfn.XLOOKUP(A880,All!$A:$A,All!$C:$C,"")</f>
        <v>Cu-Ni-Si</v>
      </c>
      <c r="D880" s="1">
        <v>0</v>
      </c>
      <c r="E880" s="1" t="s">
        <v>1344</v>
      </c>
      <c r="F880" s="1">
        <f t="shared" si="39"/>
        <v>95.51</v>
      </c>
      <c r="G880" s="1">
        <v>0</v>
      </c>
      <c r="H880" s="1">
        <v>0</v>
      </c>
      <c r="I880" s="1">
        <v>0</v>
      </c>
      <c r="J880" s="1">
        <v>3.78</v>
      </c>
      <c r="K880" s="1">
        <v>0.71</v>
      </c>
      <c r="L880" s="1">
        <v>0</v>
      </c>
      <c r="M880" s="1" t="s">
        <v>54</v>
      </c>
      <c r="N880" s="6">
        <f t="shared" si="40"/>
        <v>0</v>
      </c>
      <c r="O880" s="1">
        <v>949.85</v>
      </c>
      <c r="P880" s="1">
        <v>1</v>
      </c>
      <c r="Q880" s="1">
        <v>0</v>
      </c>
      <c r="R880" s="1">
        <v>499.85</v>
      </c>
      <c r="S880" s="1">
        <v>4.5</v>
      </c>
      <c r="T880" s="1">
        <v>154</v>
      </c>
      <c r="U880" s="1" t="s">
        <v>52</v>
      </c>
      <c r="V880" s="1" t="s">
        <v>52</v>
      </c>
      <c r="W880" s="1">
        <v>41</v>
      </c>
      <c r="X880" s="1" t="e">
        <f>IF(OR(T880="",W880=""),"",((T880-AVERAGE($T$2:$T$1139))/_xlfn.STDEV.S($T$2:$T$1139))-#REF!*((AVERAGE($W$2:$W$1139)-W880)/_xlfn.STDEV.S($W$2:$W$1139)))</f>
        <v>#REF!</v>
      </c>
      <c r="Y880" s="1">
        <f t="shared" si="41"/>
        <v>0.955437669886648</v>
      </c>
    </row>
    <row r="881" hidden="1" spans="1:25">
      <c r="A881" s="1">
        <v>139</v>
      </c>
      <c r="B881" s="1" t="s">
        <v>53</v>
      </c>
      <c r="C881" s="1" t="str">
        <f>_xlfn.XLOOKUP(A881,All!$A:$A,All!$C:$C,"")</f>
        <v>Cu-Ni-Si</v>
      </c>
      <c r="D881" s="1">
        <v>0</v>
      </c>
      <c r="E881" s="1" t="s">
        <v>1344</v>
      </c>
      <c r="F881" s="1">
        <f t="shared" si="39"/>
        <v>95.935</v>
      </c>
      <c r="G881" s="1">
        <v>0</v>
      </c>
      <c r="H881" s="1">
        <v>0</v>
      </c>
      <c r="I881" s="1">
        <v>0</v>
      </c>
      <c r="J881" s="1">
        <v>3.3</v>
      </c>
      <c r="K881" s="1">
        <v>0.765</v>
      </c>
      <c r="L881" s="1">
        <v>0</v>
      </c>
      <c r="M881" s="1" t="s">
        <v>54</v>
      </c>
      <c r="N881" s="6">
        <f t="shared" si="40"/>
        <v>0</v>
      </c>
      <c r="O881" s="1">
        <v>899.85</v>
      </c>
      <c r="P881" s="1">
        <v>1</v>
      </c>
      <c r="Q881" s="1">
        <v>0</v>
      </c>
      <c r="R881" s="1">
        <v>499.85</v>
      </c>
      <c r="S881" s="1">
        <v>8</v>
      </c>
      <c r="T881" s="1">
        <v>195</v>
      </c>
      <c r="U881" s="1" t="s">
        <v>52</v>
      </c>
      <c r="V881" s="1" t="s">
        <v>52</v>
      </c>
      <c r="W881" s="1">
        <v>41</v>
      </c>
      <c r="X881" s="1" t="e">
        <f>IF(OR(T881="",W881=""),"",((T881-AVERAGE($T$2:$T$1139))/_xlfn.STDEV.S($T$2:$T$1139))-#REF!*((AVERAGE($W$2:$W$1139)-W881)/_xlfn.STDEV.S($W$2:$W$1139)))</f>
        <v>#REF!</v>
      </c>
      <c r="Y881" s="1">
        <f t="shared" si="41"/>
        <v>0.865836496621492</v>
      </c>
    </row>
    <row r="882" hidden="1" spans="1:25">
      <c r="A882" s="1">
        <v>454</v>
      </c>
      <c r="B882" s="1" t="s">
        <v>84</v>
      </c>
      <c r="C882" s="1" t="str">
        <f>_xlfn.XLOOKUP(A882,All!$A:$A,All!$C:$C,"")</f>
        <v>Cu-Ni-Si</v>
      </c>
      <c r="D882" s="1">
        <v>0</v>
      </c>
      <c r="E882" s="1" t="s">
        <v>1344</v>
      </c>
      <c r="F882" s="1">
        <f t="shared" si="39"/>
        <v>96.5</v>
      </c>
      <c r="G882" s="1">
        <v>0</v>
      </c>
      <c r="H882" s="1">
        <v>0</v>
      </c>
      <c r="I882" s="1">
        <v>0</v>
      </c>
      <c r="J882" s="1">
        <v>2.8</v>
      </c>
      <c r="K882" s="1">
        <v>0.7</v>
      </c>
      <c r="L882" s="1">
        <v>0</v>
      </c>
      <c r="M882" s="1" t="s">
        <v>55</v>
      </c>
      <c r="N882" s="6">
        <f t="shared" si="40"/>
        <v>2</v>
      </c>
      <c r="O882" s="1">
        <v>949.85</v>
      </c>
      <c r="P882" s="1">
        <v>2</v>
      </c>
      <c r="Q882" s="1">
        <v>75</v>
      </c>
      <c r="R882" s="1">
        <v>499.85</v>
      </c>
      <c r="S882" s="1">
        <v>40</v>
      </c>
      <c r="T882" s="1">
        <v>200</v>
      </c>
      <c r="U882" s="1" t="s">
        <v>52</v>
      </c>
      <c r="V882" s="1" t="s">
        <v>52</v>
      </c>
      <c r="W882" s="1">
        <v>41</v>
      </c>
      <c r="X882" s="1" t="e">
        <f>IF(OR(T882="",W882=""),"",((T882-AVERAGE($T$2:$T$1139))/_xlfn.STDEV.S($T$2:$T$1139))-#REF!*((AVERAGE($W$2:$W$1139)-W882)/_xlfn.STDEV.S($W$2:$W$1139)))</f>
        <v>#REF!</v>
      </c>
      <c r="Y882" s="1">
        <f t="shared" si="41"/>
        <v>0.85553258425342</v>
      </c>
    </row>
    <row r="883" hidden="1" spans="1:25">
      <c r="A883" s="1">
        <v>153</v>
      </c>
      <c r="B883" s="1" t="s">
        <v>1347</v>
      </c>
      <c r="C883" s="1" t="str">
        <f>_xlfn.XLOOKUP(A883,All!$A:$A,All!$C:$C,"")</f>
        <v>Cu-Ni-Si</v>
      </c>
      <c r="D883" s="1">
        <v>0</v>
      </c>
      <c r="E883" s="1" t="s">
        <v>1344</v>
      </c>
      <c r="F883" s="1">
        <f t="shared" si="39"/>
        <v>96.6</v>
      </c>
      <c r="G883" s="1">
        <v>0</v>
      </c>
      <c r="H883" s="1">
        <v>0</v>
      </c>
      <c r="I883" s="1">
        <v>0</v>
      </c>
      <c r="J883" s="1">
        <v>2.8</v>
      </c>
      <c r="K883" s="1">
        <v>0.6</v>
      </c>
      <c r="L883" s="1">
        <v>0</v>
      </c>
      <c r="M883" s="1" t="s">
        <v>54</v>
      </c>
      <c r="N883" s="6">
        <f t="shared" si="40"/>
        <v>0</v>
      </c>
      <c r="O883" s="1">
        <v>899.85</v>
      </c>
      <c r="P883" s="1">
        <v>1.5</v>
      </c>
      <c r="Q883" s="1">
        <v>0</v>
      </c>
      <c r="R883" s="1">
        <v>449.85</v>
      </c>
      <c r="S883" s="1">
        <v>8</v>
      </c>
      <c r="T883" s="1">
        <v>206</v>
      </c>
      <c r="U883" s="1" t="s">
        <v>52</v>
      </c>
      <c r="V883" s="1" t="s">
        <v>52</v>
      </c>
      <c r="W883" s="1">
        <v>41</v>
      </c>
      <c r="X883" s="1" t="e">
        <f>IF(OR(T883="",W883=""),"",((T883-AVERAGE($T$2:$T$1139))/_xlfn.STDEV.S($T$2:$T$1139))-#REF!*((AVERAGE($W$2:$W$1139)-W883)/_xlfn.STDEV.S($W$2:$W$1139)))</f>
        <v>#REF!</v>
      </c>
      <c r="Y883" s="1">
        <f t="shared" si="41"/>
        <v>0.843369921106177</v>
      </c>
    </row>
    <row r="884" spans="1:25">
      <c r="A884" s="1">
        <v>83</v>
      </c>
      <c r="B884" s="1" t="s">
        <v>53</v>
      </c>
      <c r="C884" s="1" t="str">
        <f>_xlfn.XLOOKUP(A884,All!$A:$A,All!$C:$C,"")</f>
        <v>Cu-Ni-Si</v>
      </c>
      <c r="D884" s="1">
        <v>0</v>
      </c>
      <c r="E884" s="1" t="s">
        <v>1344</v>
      </c>
      <c r="F884" s="1">
        <f t="shared" si="39"/>
        <v>95.935</v>
      </c>
      <c r="G884" s="1">
        <v>0</v>
      </c>
      <c r="H884" s="1">
        <v>0</v>
      </c>
      <c r="I884" s="1">
        <v>0</v>
      </c>
      <c r="J884" s="1">
        <v>3.3</v>
      </c>
      <c r="K884" s="1">
        <v>0.765</v>
      </c>
      <c r="L884" s="1">
        <v>0</v>
      </c>
      <c r="M884" s="1" t="s">
        <v>50</v>
      </c>
      <c r="N884" s="6">
        <f t="shared" si="40"/>
        <v>1</v>
      </c>
      <c r="O884" s="1">
        <v>899.85</v>
      </c>
      <c r="P884" s="1">
        <v>1</v>
      </c>
      <c r="Q884" s="1">
        <v>60</v>
      </c>
      <c r="R884" s="1">
        <v>499.85</v>
      </c>
      <c r="S884" s="1">
        <v>2</v>
      </c>
      <c r="T884" s="1">
        <v>214</v>
      </c>
      <c r="U884" s="1" t="s">
        <v>52</v>
      </c>
      <c r="V884" s="1" t="s">
        <v>52</v>
      </c>
      <c r="W884" s="1">
        <v>41</v>
      </c>
      <c r="X884" s="1" t="e">
        <f>IF(OR(T884="",W884=""),"",((T884-AVERAGE($T$2:$T$1139))/_xlfn.STDEV.S($T$2:$T$1139))-#REF!*((AVERAGE($W$2:$W$1139)-W884)/_xlfn.STDEV.S($W$2:$W$1139)))</f>
        <v>#REF!</v>
      </c>
      <c r="Y884" s="1">
        <f t="shared" si="41"/>
        <v>0.82751179955198</v>
      </c>
    </row>
    <row r="885" hidden="1" spans="1:25">
      <c r="A885" s="1">
        <v>131</v>
      </c>
      <c r="B885" s="1" t="s">
        <v>53</v>
      </c>
      <c r="C885" s="1" t="str">
        <f>_xlfn.XLOOKUP(A885,All!$A:$A,All!$C:$C,"")</f>
        <v>Cu-Ni-Si</v>
      </c>
      <c r="D885" s="1">
        <v>0</v>
      </c>
      <c r="E885" s="1" t="s">
        <v>1344</v>
      </c>
      <c r="F885" s="1">
        <f t="shared" si="39"/>
        <v>95.935</v>
      </c>
      <c r="G885" s="1">
        <v>0</v>
      </c>
      <c r="H885" s="1">
        <v>0</v>
      </c>
      <c r="I885" s="1">
        <v>0</v>
      </c>
      <c r="J885" s="1">
        <v>3.3</v>
      </c>
      <c r="K885" s="1">
        <v>0.765</v>
      </c>
      <c r="L885" s="1">
        <v>0</v>
      </c>
      <c r="M885" s="1" t="s">
        <v>54</v>
      </c>
      <c r="N885" s="6">
        <f t="shared" si="40"/>
        <v>0</v>
      </c>
      <c r="O885" s="1">
        <v>899.85</v>
      </c>
      <c r="P885" s="1">
        <v>1</v>
      </c>
      <c r="Q885" s="1">
        <v>0</v>
      </c>
      <c r="R885" s="1">
        <v>499.85</v>
      </c>
      <c r="S885" s="1">
        <v>6</v>
      </c>
      <c r="T885" s="1">
        <v>215</v>
      </c>
      <c r="U885" s="1" t="s">
        <v>52</v>
      </c>
      <c r="V885" s="1" t="s">
        <v>52</v>
      </c>
      <c r="W885" s="1">
        <v>41</v>
      </c>
      <c r="X885" s="1" t="e">
        <f>IF(OR(T885="",W885=""),"",((T885-AVERAGE($T$2:$T$1139))/_xlfn.STDEV.S($T$2:$T$1139))-#REF!*((AVERAGE($W$2:$W$1139)-W885)/_xlfn.STDEV.S($W$2:$W$1139)))</f>
        <v>#REF!</v>
      </c>
      <c r="Y885" s="1">
        <f t="shared" si="41"/>
        <v>0.825559406026328</v>
      </c>
    </row>
    <row r="886" hidden="1" spans="1:25">
      <c r="A886" s="1">
        <v>76</v>
      </c>
      <c r="B886" s="1" t="s">
        <v>53</v>
      </c>
      <c r="C886" s="1" t="str">
        <f>_xlfn.XLOOKUP(A886,All!$A:$A,All!$C:$C,"")</f>
        <v>Cu-Ni-Si</v>
      </c>
      <c r="D886" s="1">
        <v>0</v>
      </c>
      <c r="E886" s="1" t="s">
        <v>1344</v>
      </c>
      <c r="F886" s="1">
        <f t="shared" si="39"/>
        <v>96.155</v>
      </c>
      <c r="G886" s="1">
        <v>0</v>
      </c>
      <c r="H886" s="1">
        <v>0</v>
      </c>
      <c r="I886" s="1">
        <v>0</v>
      </c>
      <c r="J886" s="1">
        <v>3.3</v>
      </c>
      <c r="K886" s="1">
        <v>0.545</v>
      </c>
      <c r="L886" s="1">
        <v>0</v>
      </c>
      <c r="M886" s="1" t="s">
        <v>54</v>
      </c>
      <c r="N886" s="6">
        <f t="shared" si="40"/>
        <v>0</v>
      </c>
      <c r="O886" s="1">
        <v>899.85</v>
      </c>
      <c r="P886" s="1">
        <v>1</v>
      </c>
      <c r="Q886" s="1">
        <v>0</v>
      </c>
      <c r="R886" s="1">
        <v>499.85</v>
      </c>
      <c r="S886" s="1">
        <v>2</v>
      </c>
      <c r="T886" s="1">
        <v>217</v>
      </c>
      <c r="U886" s="1" t="s">
        <v>791</v>
      </c>
      <c r="V886" s="1" t="s">
        <v>792</v>
      </c>
      <c r="W886" s="1">
        <v>41</v>
      </c>
      <c r="X886" s="1" t="e">
        <f>IF(OR(T886="",W886=""),"",((T886-AVERAGE($T$2:$T$1139))/_xlfn.STDEV.S($T$2:$T$1139))-#REF!*((AVERAGE($W$2:$W$1139)-W886)/_xlfn.STDEV.S($W$2:$W$1139)))</f>
        <v>#REF!</v>
      </c>
      <c r="Y886" s="1">
        <f t="shared" si="41"/>
        <v>0.821675056584442</v>
      </c>
    </row>
    <row r="887" hidden="1" spans="1:25">
      <c r="A887" s="1">
        <v>108</v>
      </c>
      <c r="B887" s="1" t="s">
        <v>53</v>
      </c>
      <c r="C887" s="1" t="str">
        <f>_xlfn.XLOOKUP(A887,All!$A:$A,All!$C:$C,"")</f>
        <v>Cu-Ni-Si</v>
      </c>
      <c r="D887" s="1">
        <v>0</v>
      </c>
      <c r="E887" s="1" t="s">
        <v>1344</v>
      </c>
      <c r="F887" s="1">
        <f t="shared" si="39"/>
        <v>95.935</v>
      </c>
      <c r="G887" s="1">
        <v>0</v>
      </c>
      <c r="H887" s="1">
        <v>0</v>
      </c>
      <c r="I887" s="1">
        <v>0</v>
      </c>
      <c r="J887" s="1">
        <v>3.3</v>
      </c>
      <c r="K887" s="1">
        <v>0.765</v>
      </c>
      <c r="L887" s="1">
        <v>0</v>
      </c>
      <c r="M887" s="1" t="s">
        <v>54</v>
      </c>
      <c r="N887" s="6">
        <f t="shared" si="40"/>
        <v>0</v>
      </c>
      <c r="O887" s="1">
        <v>899.85</v>
      </c>
      <c r="P887" s="1">
        <v>1</v>
      </c>
      <c r="Q887" s="1">
        <v>0</v>
      </c>
      <c r="R887" s="1">
        <v>499.85</v>
      </c>
      <c r="S887" s="1">
        <v>4</v>
      </c>
      <c r="T887" s="1">
        <v>227</v>
      </c>
      <c r="U887" s="1" t="s">
        <v>52</v>
      </c>
      <c r="V887" s="1" t="s">
        <v>52</v>
      </c>
      <c r="W887" s="1">
        <v>41</v>
      </c>
      <c r="X887" s="1" t="e">
        <f>IF(OR(T887="",W887=""),"",((T887-AVERAGE($T$2:$T$1139))/_xlfn.STDEV.S($T$2:$T$1139))-#REF!*((AVERAGE($W$2:$W$1139)-W887)/_xlfn.STDEV.S($W$2:$W$1139)))</f>
        <v>#REF!</v>
      </c>
      <c r="Y887" s="1">
        <f t="shared" si="41"/>
        <v>0.802674817559499</v>
      </c>
    </row>
    <row r="888" hidden="1" spans="1:25">
      <c r="A888" s="1">
        <v>75</v>
      </c>
      <c r="B888" s="1" t="s">
        <v>53</v>
      </c>
      <c r="C888" s="1" t="str">
        <f>_xlfn.XLOOKUP(A888,All!$A:$A,All!$C:$C,"")</f>
        <v>Cu-Ni-Si</v>
      </c>
      <c r="D888" s="1">
        <v>0</v>
      </c>
      <c r="E888" s="1" t="s">
        <v>1344</v>
      </c>
      <c r="F888" s="1">
        <f t="shared" si="39"/>
        <v>96.075</v>
      </c>
      <c r="G888" s="1">
        <v>0</v>
      </c>
      <c r="H888" s="1">
        <v>0</v>
      </c>
      <c r="I888" s="1">
        <v>0</v>
      </c>
      <c r="J888" s="1">
        <v>3.3</v>
      </c>
      <c r="K888" s="1">
        <v>0.625</v>
      </c>
      <c r="L888" s="1">
        <v>0</v>
      </c>
      <c r="M888" s="1" t="s">
        <v>54</v>
      </c>
      <c r="N888" s="6">
        <f t="shared" si="40"/>
        <v>0</v>
      </c>
      <c r="O888" s="1">
        <v>899.85</v>
      </c>
      <c r="P888" s="1">
        <v>1</v>
      </c>
      <c r="Q888" s="1">
        <v>0</v>
      </c>
      <c r="R888" s="1">
        <v>499.85</v>
      </c>
      <c r="S888" s="1">
        <v>2</v>
      </c>
      <c r="T888" s="1">
        <v>228</v>
      </c>
      <c r="U888" s="1" t="s">
        <v>737</v>
      </c>
      <c r="V888" s="1" t="s">
        <v>736</v>
      </c>
      <c r="W888" s="1">
        <v>41</v>
      </c>
      <c r="X888" s="1" t="e">
        <f>IF(OR(T888="",W888=""),"",((T888-AVERAGE($T$2:$T$1139))/_xlfn.STDEV.S($T$2:$T$1139))-#REF!*((AVERAGE($W$2:$W$1139)-W888)/_xlfn.STDEV.S($W$2:$W$1139)))</f>
        <v>#REF!</v>
      </c>
      <c r="Y888" s="1">
        <f t="shared" si="41"/>
        <v>0.800814624767177</v>
      </c>
    </row>
    <row r="889" spans="1:25">
      <c r="A889" s="1">
        <v>505</v>
      </c>
      <c r="B889" s="1" t="s">
        <v>95</v>
      </c>
      <c r="C889" s="1" t="str">
        <f>_xlfn.XLOOKUP(A889,All!$A:$A,All!$C:$C,"")</f>
        <v>Cu-Ni-Si</v>
      </c>
      <c r="D889" s="1">
        <v>0</v>
      </c>
      <c r="E889" s="1" t="s">
        <v>1344</v>
      </c>
      <c r="F889" s="1">
        <f t="shared" si="39"/>
        <v>97.56</v>
      </c>
      <c r="G889" s="1">
        <v>0</v>
      </c>
      <c r="H889" s="1">
        <v>0</v>
      </c>
      <c r="I889" s="1">
        <v>0</v>
      </c>
      <c r="J889" s="1">
        <v>1.92</v>
      </c>
      <c r="K889" s="1">
        <v>0.52</v>
      </c>
      <c r="L889" s="1">
        <v>0</v>
      </c>
      <c r="M889" s="1" t="s">
        <v>50</v>
      </c>
      <c r="N889" s="6">
        <f t="shared" si="40"/>
        <v>1</v>
      </c>
      <c r="O889" s="1">
        <v>959.85</v>
      </c>
      <c r="P889" s="1">
        <v>1</v>
      </c>
      <c r="Q889" s="1">
        <v>60</v>
      </c>
      <c r="R889" s="1">
        <v>449.85</v>
      </c>
      <c r="S889" s="1">
        <v>2</v>
      </c>
      <c r="T889" s="1">
        <v>229</v>
      </c>
      <c r="U889" s="1" t="s">
        <v>52</v>
      </c>
      <c r="V889" s="1" t="s">
        <v>52</v>
      </c>
      <c r="W889" s="1">
        <v>41</v>
      </c>
      <c r="X889" s="1" t="e">
        <f>IF(OR(T889="",W889=""),"",((T889-AVERAGE($T$2:$T$1139))/_xlfn.STDEV.S($T$2:$T$1139))-#REF!*((AVERAGE($W$2:$W$1139)-W889)/_xlfn.STDEV.S($W$2:$W$1139)))</f>
        <v>#REF!</v>
      </c>
      <c r="Y889" s="1">
        <f t="shared" si="41"/>
        <v>0.798961878103158</v>
      </c>
    </row>
    <row r="890" spans="1:25">
      <c r="A890" s="1">
        <v>82</v>
      </c>
      <c r="B890" s="1" t="s">
        <v>53</v>
      </c>
      <c r="C890" s="1" t="str">
        <f>_xlfn.XLOOKUP(A890,All!$A:$A,All!$C:$C,"")</f>
        <v>Cu-Ni-Si</v>
      </c>
      <c r="D890" s="1">
        <v>0</v>
      </c>
      <c r="E890" s="1" t="s">
        <v>1344</v>
      </c>
      <c r="F890" s="1">
        <f t="shared" si="39"/>
        <v>95.935</v>
      </c>
      <c r="G890" s="1">
        <v>0</v>
      </c>
      <c r="H890" s="1">
        <v>0</v>
      </c>
      <c r="I890" s="1">
        <v>0</v>
      </c>
      <c r="J890" s="1">
        <v>3.3</v>
      </c>
      <c r="K890" s="1">
        <v>0.765</v>
      </c>
      <c r="L890" s="1">
        <v>0</v>
      </c>
      <c r="M890" s="1" t="s">
        <v>50</v>
      </c>
      <c r="N890" s="6">
        <f t="shared" si="40"/>
        <v>1</v>
      </c>
      <c r="O890" s="1">
        <v>899.85</v>
      </c>
      <c r="P890" s="1">
        <v>1</v>
      </c>
      <c r="Q890" s="1">
        <v>60</v>
      </c>
      <c r="R890" s="1">
        <v>449.85</v>
      </c>
      <c r="S890" s="1">
        <v>2</v>
      </c>
      <c r="T890" s="1">
        <v>244</v>
      </c>
      <c r="U890" s="1" t="s">
        <v>52</v>
      </c>
      <c r="V890" s="1" t="s">
        <v>52</v>
      </c>
      <c r="W890" s="1">
        <v>41</v>
      </c>
      <c r="X890" s="1" t="e">
        <f>IF(OR(T890="",W890=""),"",((T890-AVERAGE($T$2:$T$1139))/_xlfn.STDEV.S($T$2:$T$1139))-#REF!*((AVERAGE($W$2:$W$1139)-W890)/_xlfn.STDEV.S($W$2:$W$1139)))</f>
        <v>#REF!</v>
      </c>
      <c r="Y890" s="1">
        <f t="shared" si="41"/>
        <v>0.772100152115195</v>
      </c>
    </row>
    <row r="891" hidden="1" spans="1:25">
      <c r="A891" s="1">
        <v>134</v>
      </c>
      <c r="B891" s="1" t="s">
        <v>53</v>
      </c>
      <c r="C891" s="1" t="str">
        <f>_xlfn.XLOOKUP(A891,All!$A:$A,All!$C:$C,"")</f>
        <v>Cu-Ni-Si</v>
      </c>
      <c r="D891" s="1">
        <v>0</v>
      </c>
      <c r="E891" s="1" t="s">
        <v>1344</v>
      </c>
      <c r="F891" s="1">
        <f t="shared" si="39"/>
        <v>95.935</v>
      </c>
      <c r="G891" s="1">
        <v>0</v>
      </c>
      <c r="H891" s="1">
        <v>0</v>
      </c>
      <c r="I891" s="1">
        <v>0</v>
      </c>
      <c r="J891" s="1">
        <v>3.3</v>
      </c>
      <c r="K891" s="1">
        <v>0.765</v>
      </c>
      <c r="L891" s="1">
        <v>0</v>
      </c>
      <c r="M891" s="1" t="s">
        <v>55</v>
      </c>
      <c r="N891" s="6">
        <f t="shared" si="40"/>
        <v>2</v>
      </c>
      <c r="O891" s="1">
        <v>899.85</v>
      </c>
      <c r="P891" s="1">
        <v>1</v>
      </c>
      <c r="Q891" s="1">
        <v>45</v>
      </c>
      <c r="R891" s="1">
        <v>349.85</v>
      </c>
      <c r="S891" s="1">
        <v>6</v>
      </c>
      <c r="T891" s="1">
        <v>269</v>
      </c>
      <c r="U891" s="1" t="s">
        <v>52</v>
      </c>
      <c r="V891" s="1" t="s">
        <v>52</v>
      </c>
      <c r="W891" s="1">
        <v>41</v>
      </c>
      <c r="X891" s="1" t="e">
        <f>IF(OR(T891="",W891=""),"",((T891-AVERAGE($T$2:$T$1139))/_xlfn.STDEV.S($T$2:$T$1139))-#REF!*((AVERAGE($W$2:$W$1139)-W891)/_xlfn.STDEV.S($W$2:$W$1139)))</f>
        <v>#REF!</v>
      </c>
      <c r="Y891" s="1">
        <f t="shared" si="41"/>
        <v>0.731582105741902</v>
      </c>
    </row>
    <row r="892" hidden="1" spans="1:25">
      <c r="A892" s="1">
        <v>126</v>
      </c>
      <c r="B892" s="1" t="s">
        <v>1347</v>
      </c>
      <c r="C892" s="1" t="str">
        <f>_xlfn.XLOOKUP(A892,All!$A:$A,All!$C:$C,"")</f>
        <v>Cu-Ni-Si</v>
      </c>
      <c r="D892" s="1">
        <v>0</v>
      </c>
      <c r="E892" s="1" t="s">
        <v>1344</v>
      </c>
      <c r="F892" s="1">
        <f t="shared" si="39"/>
        <v>96.6</v>
      </c>
      <c r="G892" s="1">
        <v>0</v>
      </c>
      <c r="H892" s="1">
        <v>0</v>
      </c>
      <c r="I892" s="1">
        <v>0</v>
      </c>
      <c r="J892" s="1">
        <v>2.8</v>
      </c>
      <c r="K892" s="1">
        <v>0.6</v>
      </c>
      <c r="L892" s="1">
        <v>0</v>
      </c>
      <c r="M892" s="1" t="s">
        <v>54</v>
      </c>
      <c r="N892" s="6">
        <f t="shared" si="40"/>
        <v>0</v>
      </c>
      <c r="O892" s="1">
        <v>899.85</v>
      </c>
      <c r="P892" s="1">
        <v>1.5</v>
      </c>
      <c r="Q892" s="1">
        <v>0</v>
      </c>
      <c r="R892" s="1">
        <v>599.85</v>
      </c>
      <c r="S892" s="1">
        <v>4</v>
      </c>
      <c r="T892" s="1">
        <v>132</v>
      </c>
      <c r="U892" s="1" t="s">
        <v>52</v>
      </c>
      <c r="V892" s="1" t="s">
        <v>52</v>
      </c>
      <c r="W892" s="1">
        <v>40</v>
      </c>
      <c r="X892" s="1" t="e">
        <f>IF(OR(T892="",W892=""),"",((T892-AVERAGE($T$2:$T$1139))/_xlfn.STDEV.S($T$2:$T$1139))-#REF!*((AVERAGE($W$2:$W$1139)-W892)/_xlfn.STDEV.S($W$2:$W$1139)))</f>
        <v>#REF!</v>
      </c>
      <c r="Y892" s="1">
        <f t="shared" si="41"/>
        <v>1.01467278489236</v>
      </c>
    </row>
    <row r="893" hidden="1" spans="1:25">
      <c r="A893" s="1">
        <v>143</v>
      </c>
      <c r="B893" s="1" t="s">
        <v>53</v>
      </c>
      <c r="C893" s="1" t="str">
        <f>_xlfn.XLOOKUP(A893,All!$A:$A,All!$C:$C,"")</f>
        <v>Cu-Ni-Si</v>
      </c>
      <c r="D893" s="1">
        <v>0</v>
      </c>
      <c r="E893" s="1" t="s">
        <v>1344</v>
      </c>
      <c r="F893" s="1">
        <f t="shared" si="39"/>
        <v>96.255</v>
      </c>
      <c r="G893" s="1">
        <v>0</v>
      </c>
      <c r="H893" s="1">
        <v>0</v>
      </c>
      <c r="I893" s="1">
        <v>0</v>
      </c>
      <c r="J893" s="1">
        <v>3.3</v>
      </c>
      <c r="K893" s="1">
        <v>0.445</v>
      </c>
      <c r="L893" s="1">
        <v>0</v>
      </c>
      <c r="M893" s="1" t="s">
        <v>54</v>
      </c>
      <c r="N893" s="6">
        <f t="shared" si="40"/>
        <v>0</v>
      </c>
      <c r="O893" s="1">
        <v>899.85</v>
      </c>
      <c r="P893" s="1">
        <v>1</v>
      </c>
      <c r="Q893" s="1">
        <v>0</v>
      </c>
      <c r="R893" s="1">
        <v>499.85</v>
      </c>
      <c r="S893" s="1">
        <v>8</v>
      </c>
      <c r="T893" s="1">
        <v>139</v>
      </c>
      <c r="U893" s="1" t="s">
        <v>52</v>
      </c>
      <c r="V893" s="1" t="s">
        <v>52</v>
      </c>
      <c r="W893" s="1">
        <v>40</v>
      </c>
      <c r="X893" s="1" t="e">
        <f>IF(OR(T893="",W893=""),"",((T893-AVERAGE($T$2:$T$1139))/_xlfn.STDEV.S($T$2:$T$1139))-#REF!*((AVERAGE($W$2:$W$1139)-W893)/_xlfn.STDEV.S($W$2:$W$1139)))</f>
        <v>#REF!</v>
      </c>
      <c r="Y893" s="1">
        <f t="shared" si="41"/>
        <v>0.998279458179488</v>
      </c>
    </row>
    <row r="894" hidden="1" spans="1:25">
      <c r="A894" s="1">
        <v>275</v>
      </c>
      <c r="B894" s="1" t="s">
        <v>65</v>
      </c>
      <c r="C894" s="1" t="str">
        <f>_xlfn.XLOOKUP(A894,All!$A:$A,All!$C:$C,"")</f>
        <v>Cu-Ni-Si</v>
      </c>
      <c r="D894" s="1">
        <v>0</v>
      </c>
      <c r="E894" s="1" t="s">
        <v>1344</v>
      </c>
      <c r="F894" s="1">
        <f t="shared" si="39"/>
        <v>97.24</v>
      </c>
      <c r="G894" s="1">
        <v>0</v>
      </c>
      <c r="H894" s="1">
        <v>0</v>
      </c>
      <c r="I894" s="1">
        <v>0</v>
      </c>
      <c r="J894" s="1">
        <v>2.31</v>
      </c>
      <c r="K894" s="1">
        <v>0.45</v>
      </c>
      <c r="L894" s="1">
        <v>0</v>
      </c>
      <c r="M894" s="1" t="s">
        <v>54</v>
      </c>
      <c r="N894" s="6">
        <f t="shared" si="40"/>
        <v>0</v>
      </c>
      <c r="O894" s="1">
        <v>949.85</v>
      </c>
      <c r="P894" s="1">
        <v>1</v>
      </c>
      <c r="Q894" s="1">
        <v>0</v>
      </c>
      <c r="R894" s="1">
        <v>499.85</v>
      </c>
      <c r="S894" s="1">
        <v>0.333333333</v>
      </c>
      <c r="T894" s="1">
        <v>165</v>
      </c>
      <c r="U894" s="1" t="s">
        <v>52</v>
      </c>
      <c r="V894" s="1" t="s">
        <v>52</v>
      </c>
      <c r="W894" s="1">
        <v>40</v>
      </c>
      <c r="X894" s="1" t="e">
        <f>IF(OR(T894="",W894=""),"",((T894-AVERAGE($T$2:$T$1139))/_xlfn.STDEV.S($T$2:$T$1139))-#REF!*((AVERAGE($W$2:$W$1139)-W894)/_xlfn.STDEV.S($W$2:$W$1139)))</f>
        <v>#REF!</v>
      </c>
      <c r="Y894" s="1">
        <f t="shared" si="41"/>
        <v>0.939184508560139</v>
      </c>
    </row>
    <row r="895" hidden="1" spans="1:25">
      <c r="A895" s="1">
        <v>102</v>
      </c>
      <c r="B895" s="1" t="s">
        <v>53</v>
      </c>
      <c r="C895" s="1" t="str">
        <f>_xlfn.XLOOKUP(A895,All!$A:$A,All!$C:$C,"")</f>
        <v>Cu-Ni-Si</v>
      </c>
      <c r="D895" s="1">
        <v>0</v>
      </c>
      <c r="E895" s="1" t="s">
        <v>1344</v>
      </c>
      <c r="F895" s="1">
        <f t="shared" si="39"/>
        <v>96.215</v>
      </c>
      <c r="G895" s="1">
        <v>0</v>
      </c>
      <c r="H895" s="1">
        <v>0</v>
      </c>
      <c r="I895" s="1">
        <v>0</v>
      </c>
      <c r="J895" s="1">
        <v>3.3</v>
      </c>
      <c r="K895" s="1">
        <v>0.485</v>
      </c>
      <c r="L895" s="1">
        <v>0</v>
      </c>
      <c r="M895" s="1" t="s">
        <v>54</v>
      </c>
      <c r="N895" s="6">
        <f t="shared" si="40"/>
        <v>0</v>
      </c>
      <c r="O895" s="1">
        <v>899.85</v>
      </c>
      <c r="P895" s="1">
        <v>1</v>
      </c>
      <c r="Q895" s="1">
        <v>0</v>
      </c>
      <c r="R895" s="1">
        <v>499.85</v>
      </c>
      <c r="S895" s="1">
        <v>4</v>
      </c>
      <c r="T895" s="1">
        <v>169</v>
      </c>
      <c r="U895" s="1" t="s">
        <v>52</v>
      </c>
      <c r="V895" s="1" t="s">
        <v>52</v>
      </c>
      <c r="W895" s="1">
        <v>40</v>
      </c>
      <c r="X895" s="1" t="e">
        <f>IF(OR(T895="",W895=""),"",((T895-AVERAGE($T$2:$T$1139))/_xlfn.STDEV.S($T$2:$T$1139))-#REF!*((AVERAGE($W$2:$W$1139)-W895)/_xlfn.STDEV.S($W$2:$W$1139)))</f>
        <v>#REF!</v>
      </c>
      <c r="Y895" s="1">
        <f t="shared" si="41"/>
        <v>0.930366682240684</v>
      </c>
    </row>
    <row r="896" hidden="1" spans="1:25">
      <c r="A896" s="1">
        <v>113</v>
      </c>
      <c r="B896" s="1" t="s">
        <v>53</v>
      </c>
      <c r="C896" s="1" t="str">
        <f>_xlfn.XLOOKUP(A896,All!$A:$A,All!$C:$C,"")</f>
        <v>Cu-Ni-Si</v>
      </c>
      <c r="D896" s="1">
        <v>0</v>
      </c>
      <c r="E896" s="1" t="s">
        <v>1344</v>
      </c>
      <c r="F896" s="1">
        <f t="shared" si="39"/>
        <v>96.295</v>
      </c>
      <c r="G896" s="1">
        <v>0</v>
      </c>
      <c r="H896" s="1">
        <v>0</v>
      </c>
      <c r="I896" s="1">
        <v>0</v>
      </c>
      <c r="J896" s="1">
        <v>3.3</v>
      </c>
      <c r="K896" s="1">
        <v>0.405</v>
      </c>
      <c r="L896" s="1">
        <v>0</v>
      </c>
      <c r="M896" s="1" t="s">
        <v>54</v>
      </c>
      <c r="N896" s="6">
        <f t="shared" si="40"/>
        <v>0</v>
      </c>
      <c r="O896" s="1">
        <v>899.85</v>
      </c>
      <c r="P896" s="1">
        <v>1</v>
      </c>
      <c r="Q896" s="1">
        <v>0</v>
      </c>
      <c r="R896" s="1">
        <v>499.85</v>
      </c>
      <c r="S896" s="1">
        <v>4</v>
      </c>
      <c r="T896" s="1">
        <v>181</v>
      </c>
      <c r="U896" s="1" t="s">
        <v>52</v>
      </c>
      <c r="V896" s="1" t="s">
        <v>52</v>
      </c>
      <c r="W896" s="1">
        <v>40</v>
      </c>
      <c r="X896" s="1" t="e">
        <f>IF(OR(T896="",W896=""),"",((T896-AVERAGE($T$2:$T$1139))/_xlfn.STDEV.S($T$2:$T$1139))-#REF!*((AVERAGE($W$2:$W$1139)-W896)/_xlfn.STDEV.S($W$2:$W$1139)))</f>
        <v>#REF!</v>
      </c>
      <c r="Y896" s="1">
        <f t="shared" si="41"/>
        <v>0.904396288730716</v>
      </c>
    </row>
    <row r="897" hidden="1" spans="1:25">
      <c r="A897" s="1">
        <v>112</v>
      </c>
      <c r="B897" s="1" t="s">
        <v>53</v>
      </c>
      <c r="C897" s="1" t="str">
        <f>_xlfn.XLOOKUP(A897,All!$A:$A,All!$C:$C,"")</f>
        <v>Cu-Ni-Si</v>
      </c>
      <c r="D897" s="1">
        <v>0</v>
      </c>
      <c r="E897" s="1" t="s">
        <v>1344</v>
      </c>
      <c r="F897" s="1">
        <f t="shared" si="39"/>
        <v>96.255</v>
      </c>
      <c r="G897" s="1">
        <v>0</v>
      </c>
      <c r="H897" s="1">
        <v>0</v>
      </c>
      <c r="I897" s="1">
        <v>0</v>
      </c>
      <c r="J897" s="1">
        <v>3.3</v>
      </c>
      <c r="K897" s="1">
        <v>0.445</v>
      </c>
      <c r="L897" s="1">
        <v>0</v>
      </c>
      <c r="M897" s="1" t="s">
        <v>54</v>
      </c>
      <c r="N897" s="6">
        <f t="shared" si="40"/>
        <v>0</v>
      </c>
      <c r="O897" s="1">
        <v>899.85</v>
      </c>
      <c r="P897" s="1">
        <v>1</v>
      </c>
      <c r="Q897" s="1">
        <v>0</v>
      </c>
      <c r="R897" s="1">
        <v>499.85</v>
      </c>
      <c r="S897" s="1">
        <v>4</v>
      </c>
      <c r="T897" s="1">
        <v>183</v>
      </c>
      <c r="U897" s="1" t="s">
        <v>52</v>
      </c>
      <c r="V897" s="1" t="s">
        <v>52</v>
      </c>
      <c r="W897" s="1">
        <v>40</v>
      </c>
      <c r="X897" s="1" t="e">
        <f>IF(OR(T897="",W897=""),"",((T897-AVERAGE($T$2:$T$1139))/_xlfn.STDEV.S($T$2:$T$1139))-#REF!*((AVERAGE($W$2:$W$1139)-W897)/_xlfn.STDEV.S($W$2:$W$1139)))</f>
        <v>#REF!</v>
      </c>
      <c r="Y897" s="1">
        <f t="shared" si="41"/>
        <v>0.900141392199746</v>
      </c>
    </row>
    <row r="898" hidden="1" spans="1:25">
      <c r="A898" s="1">
        <v>388</v>
      </c>
      <c r="B898" s="1" t="s">
        <v>65</v>
      </c>
      <c r="C898" s="1" t="str">
        <f>_xlfn.XLOOKUP(A898,All!$A:$A,All!$C:$C,"")</f>
        <v>Cu-Ni-Si</v>
      </c>
      <c r="D898" s="1">
        <v>0</v>
      </c>
      <c r="E898" s="1" t="s">
        <v>1344</v>
      </c>
      <c r="F898" s="1">
        <f t="shared" ref="F898:F961" si="42">100-SUM(G898:L898)</f>
        <v>97.12</v>
      </c>
      <c r="G898" s="1">
        <v>0</v>
      </c>
      <c r="H898" s="1">
        <v>0</v>
      </c>
      <c r="I898" s="1">
        <v>0</v>
      </c>
      <c r="J898" s="1">
        <v>2.32</v>
      </c>
      <c r="K898" s="1">
        <v>0.56</v>
      </c>
      <c r="L898" s="1">
        <v>0</v>
      </c>
      <c r="M898" s="1" t="s">
        <v>54</v>
      </c>
      <c r="N898" s="6">
        <f t="shared" ref="N898:N961" si="43">IF(M898="Solution ==&gt; Quenching ==&gt; Deformation ==&gt; Aging ==&gt; Secondary TMP ==&gt; Secondary Aging",2,IF(M898="Solution ==&gt; Quenching ==&gt; Deformation ==&gt; Aging",1,IF(M898="Solution ==&gt; Quenching ==&gt; Aging",0,"")))</f>
        <v>0</v>
      </c>
      <c r="O898" s="1">
        <v>949.85</v>
      </c>
      <c r="P898" s="1">
        <v>1</v>
      </c>
      <c r="Q898" s="1">
        <v>0</v>
      </c>
      <c r="R898" s="1">
        <v>499.85</v>
      </c>
      <c r="S898" s="1">
        <v>4</v>
      </c>
      <c r="T898" s="1">
        <v>185</v>
      </c>
      <c r="U898" s="1" t="s">
        <v>52</v>
      </c>
      <c r="V898" s="1" t="s">
        <v>52</v>
      </c>
      <c r="W898" s="1">
        <v>40</v>
      </c>
      <c r="X898" s="1" t="e">
        <f>IF(OR(T898="",W898=""),"",((T898-AVERAGE($T$2:$T$1139))/_xlfn.STDEV.S($T$2:$T$1139))-#REF!*((AVERAGE($W$2:$W$1139)-W898)/_xlfn.STDEV.S($W$2:$W$1139)))</f>
        <v>#REF!</v>
      </c>
      <c r="Y898" s="1">
        <f t="shared" ref="Y898:Y961" si="44">SQRT((1-(T898-MIN($T$2:$T$1139))/(MAX($T$2:$T$1139)-MIN($T$2:$T$1139)))^2+(1-(W898-MIN($W$2:$W$1139))/(MAX($W$2:$W$1139)-MIN($W$2:$W$1139)))^2)</f>
        <v>0.895908299174609</v>
      </c>
    </row>
    <row r="899" hidden="1" spans="1:25">
      <c r="A899" s="1">
        <v>341</v>
      </c>
      <c r="B899" s="1" t="s">
        <v>65</v>
      </c>
      <c r="C899" s="1" t="str">
        <f>_xlfn.XLOOKUP(A899,All!$A:$A,All!$C:$C,"")</f>
        <v>Cu-Ni-Si</v>
      </c>
      <c r="D899" s="1">
        <v>0</v>
      </c>
      <c r="E899" s="1" t="s">
        <v>1344</v>
      </c>
      <c r="F899" s="1">
        <f t="shared" si="42"/>
        <v>97.12</v>
      </c>
      <c r="G899" s="1">
        <v>0</v>
      </c>
      <c r="H899" s="1">
        <v>0</v>
      </c>
      <c r="I899" s="1">
        <v>0</v>
      </c>
      <c r="J899" s="1">
        <v>2.32</v>
      </c>
      <c r="K899" s="1">
        <v>0.56</v>
      </c>
      <c r="L899" s="1">
        <v>0</v>
      </c>
      <c r="M899" s="1" t="s">
        <v>54</v>
      </c>
      <c r="N899" s="6">
        <f t="shared" si="43"/>
        <v>0</v>
      </c>
      <c r="O899" s="1">
        <v>949.85</v>
      </c>
      <c r="P899" s="1">
        <v>1</v>
      </c>
      <c r="Q899" s="1">
        <v>0</v>
      </c>
      <c r="R899" s="1">
        <v>499.85</v>
      </c>
      <c r="S899" s="1">
        <v>2</v>
      </c>
      <c r="T899" s="1">
        <v>186</v>
      </c>
      <c r="U899" s="1" t="s">
        <v>52</v>
      </c>
      <c r="V899" s="1" t="s">
        <v>52</v>
      </c>
      <c r="W899" s="1">
        <v>40</v>
      </c>
      <c r="X899" s="1" t="e">
        <f>IF(OR(T899="",W899=""),"",((T899-AVERAGE($T$2:$T$1139))/_xlfn.STDEV.S($T$2:$T$1139))-#REF!*((AVERAGE($W$2:$W$1139)-W899)/_xlfn.STDEV.S($W$2:$W$1139)))</f>
        <v>#REF!</v>
      </c>
      <c r="Y899" s="1">
        <f t="shared" si="44"/>
        <v>0.893800025847912</v>
      </c>
    </row>
    <row r="900" hidden="1" spans="1:25">
      <c r="A900" s="1">
        <v>376</v>
      </c>
      <c r="B900" s="1" t="s">
        <v>90</v>
      </c>
      <c r="C900" s="1" t="str">
        <f>_xlfn.XLOOKUP(A900,All!$A:$A,All!$C:$C,"")</f>
        <v>Cu-Ni-Si</v>
      </c>
      <c r="D900" s="1">
        <v>0</v>
      </c>
      <c r="E900" s="1" t="s">
        <v>1344</v>
      </c>
      <c r="F900" s="1">
        <f t="shared" si="42"/>
        <v>97.4</v>
      </c>
      <c r="G900" s="1">
        <v>0</v>
      </c>
      <c r="H900" s="1">
        <v>0</v>
      </c>
      <c r="I900" s="1">
        <v>0</v>
      </c>
      <c r="J900" s="1">
        <v>2.1</v>
      </c>
      <c r="K900" s="1">
        <v>0.5</v>
      </c>
      <c r="L900" s="1">
        <v>0</v>
      </c>
      <c r="M900" s="1" t="s">
        <v>54</v>
      </c>
      <c r="N900" s="6">
        <f t="shared" si="43"/>
        <v>0</v>
      </c>
      <c r="O900" s="1">
        <v>949.85</v>
      </c>
      <c r="P900" s="1">
        <v>1</v>
      </c>
      <c r="Q900" s="1">
        <v>0</v>
      </c>
      <c r="R900" s="1">
        <v>449.85</v>
      </c>
      <c r="S900" s="1">
        <v>4</v>
      </c>
      <c r="T900" s="1">
        <v>191</v>
      </c>
      <c r="U900" s="1" t="s">
        <v>52</v>
      </c>
      <c r="V900" s="1" t="s">
        <v>52</v>
      </c>
      <c r="W900" s="1">
        <v>40</v>
      </c>
      <c r="X900" s="1" t="e">
        <f>IF(OR(T900="",W900=""),"",((T900-AVERAGE($T$2:$T$1139))/_xlfn.STDEV.S($T$2:$T$1139))-#REF!*((AVERAGE($W$2:$W$1139)-W900)/_xlfn.STDEV.S($W$2:$W$1139)))</f>
        <v>#REF!</v>
      </c>
      <c r="Y900" s="1">
        <f t="shared" si="44"/>
        <v>0.883342967623177</v>
      </c>
    </row>
    <row r="901" hidden="1" spans="1:25">
      <c r="A901" s="1">
        <v>431</v>
      </c>
      <c r="B901" s="1" t="s">
        <v>84</v>
      </c>
      <c r="C901" s="1" t="str">
        <f>_xlfn.XLOOKUP(A901,All!$A:$A,All!$C:$C,"")</f>
        <v>Cu-Ni-Si</v>
      </c>
      <c r="D901" s="1">
        <v>0</v>
      </c>
      <c r="E901" s="1" t="s">
        <v>1344</v>
      </c>
      <c r="F901" s="1">
        <f t="shared" si="42"/>
        <v>96.5</v>
      </c>
      <c r="G901" s="1">
        <v>0</v>
      </c>
      <c r="H901" s="1">
        <v>0</v>
      </c>
      <c r="I901" s="1">
        <v>0</v>
      </c>
      <c r="J901" s="1">
        <v>2.8</v>
      </c>
      <c r="K901" s="1">
        <v>0.7</v>
      </c>
      <c r="L901" s="1">
        <v>0</v>
      </c>
      <c r="M901" s="1" t="s">
        <v>55</v>
      </c>
      <c r="N901" s="6">
        <f t="shared" si="43"/>
        <v>2</v>
      </c>
      <c r="O901" s="1">
        <v>949.85</v>
      </c>
      <c r="P901" s="1">
        <v>2</v>
      </c>
      <c r="Q901" s="1">
        <v>75</v>
      </c>
      <c r="R901" s="1">
        <v>499.85</v>
      </c>
      <c r="S901" s="1">
        <v>10</v>
      </c>
      <c r="T901" s="1">
        <v>192</v>
      </c>
      <c r="U901" s="1" t="s">
        <v>52</v>
      </c>
      <c r="V901" s="1" t="s">
        <v>52</v>
      </c>
      <c r="W901" s="1">
        <v>40</v>
      </c>
      <c r="X901" s="1" t="e">
        <f>IF(OR(T901="",W901=""),"",((T901-AVERAGE($T$2:$T$1139))/_xlfn.STDEV.S($T$2:$T$1139))-#REF!*((AVERAGE($W$2:$W$1139)-W901)/_xlfn.STDEV.S($W$2:$W$1139)))</f>
        <v>#REF!</v>
      </c>
      <c r="Y901" s="1">
        <f t="shared" si="44"/>
        <v>0.881268697770986</v>
      </c>
    </row>
    <row r="902" hidden="1" spans="1:25">
      <c r="A902" s="1">
        <v>32</v>
      </c>
      <c r="B902" s="1" t="s">
        <v>53</v>
      </c>
      <c r="C902" s="1" t="str">
        <f>_xlfn.XLOOKUP(A902,All!$A:$A,All!$C:$C,"")</f>
        <v>Cu-Ni-Si</v>
      </c>
      <c r="D902" s="1">
        <v>0</v>
      </c>
      <c r="E902" s="1" t="s">
        <v>1344</v>
      </c>
      <c r="F902" s="1">
        <f t="shared" si="42"/>
        <v>96.075</v>
      </c>
      <c r="G902" s="1">
        <v>0</v>
      </c>
      <c r="H902" s="1">
        <v>0</v>
      </c>
      <c r="I902" s="1">
        <v>0</v>
      </c>
      <c r="J902" s="1">
        <v>3.3</v>
      </c>
      <c r="K902" s="1">
        <v>0.625</v>
      </c>
      <c r="L902" s="1">
        <v>0</v>
      </c>
      <c r="M902" s="1" t="s">
        <v>54</v>
      </c>
      <c r="N902" s="6">
        <f t="shared" si="43"/>
        <v>0</v>
      </c>
      <c r="O902" s="1">
        <v>899.85</v>
      </c>
      <c r="P902" s="1">
        <v>1</v>
      </c>
      <c r="Q902" s="1">
        <v>0</v>
      </c>
      <c r="R902" s="1">
        <v>499.85</v>
      </c>
      <c r="S902" s="1">
        <v>1</v>
      </c>
      <c r="T902" s="1">
        <v>199</v>
      </c>
      <c r="U902" s="1" t="s">
        <v>52</v>
      </c>
      <c r="V902" s="1" t="s">
        <v>52</v>
      </c>
      <c r="W902" s="1">
        <v>40</v>
      </c>
      <c r="X902" s="1" t="e">
        <f>IF(OR(T902="",W902=""),"",((T902-AVERAGE($T$2:$T$1139))/_xlfn.STDEV.S($T$2:$T$1139))-#REF!*((AVERAGE($W$2:$W$1139)-W902)/_xlfn.STDEV.S($W$2:$W$1139)))</f>
        <v>#REF!</v>
      </c>
      <c r="Y902" s="1">
        <f t="shared" si="44"/>
        <v>0.866913768550946</v>
      </c>
    </row>
    <row r="903" hidden="1" spans="1:25">
      <c r="A903" s="1">
        <v>67</v>
      </c>
      <c r="B903" s="1" t="s">
        <v>53</v>
      </c>
      <c r="C903" s="1" t="str">
        <f>_xlfn.XLOOKUP(A903,All!$A:$A,All!$C:$C,"")</f>
        <v>Cu-Ni-Si</v>
      </c>
      <c r="D903" s="1">
        <v>0</v>
      </c>
      <c r="E903" s="1" t="s">
        <v>1344</v>
      </c>
      <c r="F903" s="1">
        <f t="shared" si="42"/>
        <v>96.155</v>
      </c>
      <c r="G903" s="1">
        <v>0</v>
      </c>
      <c r="H903" s="1">
        <v>0</v>
      </c>
      <c r="I903" s="1">
        <v>0</v>
      </c>
      <c r="J903" s="1">
        <v>3.3</v>
      </c>
      <c r="K903" s="1">
        <v>0.545</v>
      </c>
      <c r="L903" s="1">
        <v>0</v>
      </c>
      <c r="M903" s="1" t="s">
        <v>54</v>
      </c>
      <c r="N903" s="6">
        <f t="shared" si="43"/>
        <v>0</v>
      </c>
      <c r="O903" s="1">
        <v>899.85</v>
      </c>
      <c r="P903" s="1">
        <v>1</v>
      </c>
      <c r="Q903" s="1">
        <v>0</v>
      </c>
      <c r="R903" s="1">
        <v>499.85</v>
      </c>
      <c r="S903" s="1">
        <v>2</v>
      </c>
      <c r="T903" s="1">
        <v>202</v>
      </c>
      <c r="U903" s="1" t="s">
        <v>52</v>
      </c>
      <c r="V903" s="1" t="s">
        <v>52</v>
      </c>
      <c r="W903" s="1">
        <v>40</v>
      </c>
      <c r="X903" s="1" t="e">
        <f>IF(OR(T903="",W903=""),"",((T903-AVERAGE($T$2:$T$1139))/_xlfn.STDEV.S($T$2:$T$1139))-#REF!*((AVERAGE($W$2:$W$1139)-W903)/_xlfn.STDEV.S($W$2:$W$1139)))</f>
        <v>#REF!</v>
      </c>
      <c r="Y903" s="1">
        <f t="shared" si="44"/>
        <v>0.860852339675353</v>
      </c>
    </row>
    <row r="904" hidden="1" spans="1:25">
      <c r="A904" s="1">
        <v>91</v>
      </c>
      <c r="B904" s="1" t="s">
        <v>1347</v>
      </c>
      <c r="C904" s="1" t="str">
        <f>_xlfn.XLOOKUP(A904,All!$A:$A,All!$C:$C,"")</f>
        <v>Cu-Ni-Si</v>
      </c>
      <c r="D904" s="1">
        <v>0</v>
      </c>
      <c r="E904" s="1" t="s">
        <v>1344</v>
      </c>
      <c r="F904" s="1">
        <f t="shared" si="42"/>
        <v>96.6</v>
      </c>
      <c r="G904" s="1">
        <v>0</v>
      </c>
      <c r="H904" s="1">
        <v>0</v>
      </c>
      <c r="I904" s="1">
        <v>0</v>
      </c>
      <c r="J904" s="1">
        <v>2.8</v>
      </c>
      <c r="K904" s="1">
        <v>0.6</v>
      </c>
      <c r="L904" s="1">
        <v>0</v>
      </c>
      <c r="M904" s="1" t="s">
        <v>54</v>
      </c>
      <c r="N904" s="6">
        <f t="shared" si="43"/>
        <v>0</v>
      </c>
      <c r="O904" s="1">
        <v>899.85</v>
      </c>
      <c r="P904" s="1">
        <v>1.5</v>
      </c>
      <c r="Q904" s="1">
        <v>0</v>
      </c>
      <c r="R904" s="1">
        <v>499.85</v>
      </c>
      <c r="S904" s="1">
        <v>2</v>
      </c>
      <c r="T904" s="1">
        <v>204</v>
      </c>
      <c r="U904" s="1" t="s">
        <v>52</v>
      </c>
      <c r="V904" s="1" t="s">
        <v>52</v>
      </c>
      <c r="W904" s="1">
        <v>40</v>
      </c>
      <c r="X904" s="1" t="e">
        <f>IF(OR(T904="",W904=""),"",((T904-AVERAGE($T$2:$T$1139))/_xlfn.STDEV.S($T$2:$T$1139))-#REF!*((AVERAGE($W$2:$W$1139)-W904)/_xlfn.STDEV.S($W$2:$W$1139)))</f>
        <v>#REF!</v>
      </c>
      <c r="Y904" s="1">
        <f t="shared" si="44"/>
        <v>0.85684247351947</v>
      </c>
    </row>
    <row r="905" hidden="1" spans="1:25">
      <c r="A905" s="1">
        <v>150</v>
      </c>
      <c r="B905" s="1" t="s">
        <v>57</v>
      </c>
      <c r="C905" s="1" t="str">
        <f>_xlfn.XLOOKUP(A905,All!$A:$A,All!$C:$C,"")</f>
        <v>Cu-Ni-Si</v>
      </c>
      <c r="D905" s="1">
        <v>0</v>
      </c>
      <c r="E905" s="1" t="s">
        <v>1344</v>
      </c>
      <c r="F905" s="1">
        <f t="shared" si="42"/>
        <v>95.7</v>
      </c>
      <c r="G905" s="1">
        <v>0</v>
      </c>
      <c r="H905" s="1">
        <v>0</v>
      </c>
      <c r="I905" s="1">
        <v>0</v>
      </c>
      <c r="J905" s="1">
        <v>3.48</v>
      </c>
      <c r="K905" s="1">
        <v>0.82</v>
      </c>
      <c r="L905" s="1">
        <v>0</v>
      </c>
      <c r="M905" s="1" t="s">
        <v>54</v>
      </c>
      <c r="N905" s="6">
        <f t="shared" si="43"/>
        <v>0</v>
      </c>
      <c r="O905" s="1">
        <v>899.85</v>
      </c>
      <c r="P905" s="1">
        <v>1</v>
      </c>
      <c r="Q905" s="1">
        <v>0</v>
      </c>
      <c r="R905" s="1">
        <v>499.85</v>
      </c>
      <c r="S905" s="1">
        <v>8</v>
      </c>
      <c r="T905" s="1">
        <v>213</v>
      </c>
      <c r="U905" s="1" t="s">
        <v>52</v>
      </c>
      <c r="V905" s="1" t="s">
        <v>52</v>
      </c>
      <c r="W905" s="1">
        <v>40</v>
      </c>
      <c r="X905" s="1" t="e">
        <f>IF(OR(T905="",W905=""),"",((T905-AVERAGE($T$2:$T$1139))/_xlfn.STDEV.S($T$2:$T$1139))-#REF!*((AVERAGE($W$2:$W$1139)-W905)/_xlfn.STDEV.S($W$2:$W$1139)))</f>
        <v>#REF!</v>
      </c>
      <c r="Y905" s="1">
        <f t="shared" si="44"/>
        <v>0.83911607828791</v>
      </c>
    </row>
    <row r="906" hidden="1" spans="1:25">
      <c r="A906" s="1">
        <v>115</v>
      </c>
      <c r="B906" s="1" t="s">
        <v>53</v>
      </c>
      <c r="C906" s="1" t="str">
        <f>_xlfn.XLOOKUP(A906,All!$A:$A,All!$C:$C,"")</f>
        <v>Cu-Ni-Si</v>
      </c>
      <c r="D906" s="1">
        <v>0</v>
      </c>
      <c r="E906" s="1" t="s">
        <v>1344</v>
      </c>
      <c r="F906" s="1">
        <f t="shared" si="42"/>
        <v>95.935</v>
      </c>
      <c r="G906" s="1">
        <v>0</v>
      </c>
      <c r="H906" s="1">
        <v>0</v>
      </c>
      <c r="I906" s="1">
        <v>0</v>
      </c>
      <c r="J906" s="1">
        <v>3.3</v>
      </c>
      <c r="K906" s="1">
        <v>0.765</v>
      </c>
      <c r="L906" s="1">
        <v>0</v>
      </c>
      <c r="M906" s="1" t="s">
        <v>54</v>
      </c>
      <c r="N906" s="6">
        <f t="shared" si="43"/>
        <v>0</v>
      </c>
      <c r="O906" s="1">
        <v>899.85</v>
      </c>
      <c r="P906" s="1">
        <v>1</v>
      </c>
      <c r="Q906" s="1">
        <v>0</v>
      </c>
      <c r="R906" s="1">
        <v>499.85</v>
      </c>
      <c r="S906" s="1">
        <v>4</v>
      </c>
      <c r="T906" s="1">
        <v>223</v>
      </c>
      <c r="U906" s="1" t="s">
        <v>52</v>
      </c>
      <c r="V906" s="1" t="s">
        <v>52</v>
      </c>
      <c r="W906" s="1">
        <v>40</v>
      </c>
      <c r="X906" s="1" t="e">
        <f>IF(OR(T906="",W906=""),"",((T906-AVERAGE($T$2:$T$1139))/_xlfn.STDEV.S($T$2:$T$1139))-#REF!*((AVERAGE($W$2:$W$1139)-W906)/_xlfn.STDEV.S($W$2:$W$1139)))</f>
        <v>#REF!</v>
      </c>
      <c r="Y906" s="1">
        <f t="shared" si="44"/>
        <v>0.820060973342836</v>
      </c>
    </row>
    <row r="907" hidden="1" spans="1:25">
      <c r="A907" s="1">
        <v>119</v>
      </c>
      <c r="B907" s="1" t="s">
        <v>57</v>
      </c>
      <c r="C907" s="1" t="str">
        <f>_xlfn.XLOOKUP(A907,All!$A:$A,All!$C:$C,"")</f>
        <v>Cu-Ni-Si</v>
      </c>
      <c r="D907" s="1">
        <v>0</v>
      </c>
      <c r="E907" s="1" t="s">
        <v>1344</v>
      </c>
      <c r="F907" s="1">
        <f t="shared" si="42"/>
        <v>95.7</v>
      </c>
      <c r="G907" s="1">
        <v>0</v>
      </c>
      <c r="H907" s="1">
        <v>0</v>
      </c>
      <c r="I907" s="1">
        <v>0</v>
      </c>
      <c r="J907" s="1">
        <v>3.48</v>
      </c>
      <c r="K907" s="1">
        <v>0.82</v>
      </c>
      <c r="L907" s="1">
        <v>0</v>
      </c>
      <c r="M907" s="1" t="s">
        <v>54</v>
      </c>
      <c r="N907" s="6">
        <f t="shared" si="43"/>
        <v>0</v>
      </c>
      <c r="O907" s="1">
        <v>899.85</v>
      </c>
      <c r="P907" s="1">
        <v>1</v>
      </c>
      <c r="Q907" s="1">
        <v>0</v>
      </c>
      <c r="R907" s="1">
        <v>499.85</v>
      </c>
      <c r="S907" s="1">
        <v>4</v>
      </c>
      <c r="T907" s="1">
        <v>228</v>
      </c>
      <c r="U907" s="1" t="s">
        <v>52</v>
      </c>
      <c r="V907" s="1" t="s">
        <v>52</v>
      </c>
      <c r="W907" s="1">
        <v>40</v>
      </c>
      <c r="X907" s="1" t="e">
        <f>IF(OR(T907="",W907=""),"",((T907-AVERAGE($T$2:$T$1139))/_xlfn.STDEV.S($T$2:$T$1139))-#REF!*((AVERAGE($W$2:$W$1139)-W907)/_xlfn.STDEV.S($W$2:$W$1139)))</f>
        <v>#REF!</v>
      </c>
      <c r="Y907" s="1">
        <f t="shared" si="44"/>
        <v>0.810800723507938</v>
      </c>
    </row>
    <row r="908" spans="1:25">
      <c r="A908" s="1">
        <v>477</v>
      </c>
      <c r="B908" s="1" t="s">
        <v>95</v>
      </c>
      <c r="C908" s="1" t="str">
        <f>_xlfn.XLOOKUP(A908,All!$A:$A,All!$C:$C,"")</f>
        <v>Cu-Ni-Si</v>
      </c>
      <c r="D908" s="1">
        <v>0</v>
      </c>
      <c r="E908" s="1" t="s">
        <v>1344</v>
      </c>
      <c r="F908" s="1">
        <f t="shared" si="42"/>
        <v>97.56</v>
      </c>
      <c r="G908" s="1">
        <v>0</v>
      </c>
      <c r="H908" s="1">
        <v>0</v>
      </c>
      <c r="I908" s="1">
        <v>0</v>
      </c>
      <c r="J908" s="1">
        <v>1.92</v>
      </c>
      <c r="K908" s="1">
        <v>0.52</v>
      </c>
      <c r="L908" s="1">
        <v>0</v>
      </c>
      <c r="M908" s="1" t="s">
        <v>50</v>
      </c>
      <c r="N908" s="6">
        <f t="shared" si="43"/>
        <v>1</v>
      </c>
      <c r="O908" s="1">
        <v>959.85</v>
      </c>
      <c r="P908" s="1">
        <v>1</v>
      </c>
      <c r="Q908" s="1">
        <v>60</v>
      </c>
      <c r="R908" s="1">
        <v>474.85</v>
      </c>
      <c r="S908" s="1">
        <v>1</v>
      </c>
      <c r="T908" s="1">
        <v>231</v>
      </c>
      <c r="U908" s="1" t="s">
        <v>52</v>
      </c>
      <c r="V908" s="1" t="s">
        <v>52</v>
      </c>
      <c r="W908" s="1">
        <v>40</v>
      </c>
      <c r="X908" s="1" t="e">
        <f>IF(OR(T908="",W908=""),"",((T908-AVERAGE($T$2:$T$1139))/_xlfn.STDEV.S($T$2:$T$1139))-#REF!*((AVERAGE($W$2:$W$1139)-W908)/_xlfn.STDEV.S($W$2:$W$1139)))</f>
        <v>#REF!</v>
      </c>
      <c r="Y908" s="1">
        <f t="shared" si="44"/>
        <v>0.805333675116914</v>
      </c>
    </row>
    <row r="909" hidden="1" spans="1:25">
      <c r="A909" s="1">
        <v>118</v>
      </c>
      <c r="B909" s="1" t="s">
        <v>53</v>
      </c>
      <c r="C909" s="1" t="str">
        <f>_xlfn.XLOOKUP(A909,All!$A:$A,All!$C:$C,"")</f>
        <v>Cu-Ni-Si</v>
      </c>
      <c r="D909" s="1">
        <v>0</v>
      </c>
      <c r="E909" s="1" t="s">
        <v>1344</v>
      </c>
      <c r="F909" s="1">
        <f t="shared" si="42"/>
        <v>95.935</v>
      </c>
      <c r="G909" s="1">
        <v>0</v>
      </c>
      <c r="H909" s="1">
        <v>0</v>
      </c>
      <c r="I909" s="1">
        <v>0</v>
      </c>
      <c r="J909" s="1">
        <v>3.3</v>
      </c>
      <c r="K909" s="1">
        <v>0.765</v>
      </c>
      <c r="L909" s="1">
        <v>0</v>
      </c>
      <c r="M909" s="1" t="s">
        <v>55</v>
      </c>
      <c r="N909" s="6">
        <f t="shared" si="43"/>
        <v>2</v>
      </c>
      <c r="O909" s="1">
        <v>899.85</v>
      </c>
      <c r="P909" s="1">
        <v>1</v>
      </c>
      <c r="Q909" s="1">
        <v>45</v>
      </c>
      <c r="R909" s="1">
        <v>349.85</v>
      </c>
      <c r="S909" s="1">
        <v>4</v>
      </c>
      <c r="T909" s="1">
        <v>277</v>
      </c>
      <c r="U909" s="1" t="s">
        <v>52</v>
      </c>
      <c r="V909" s="1" t="s">
        <v>52</v>
      </c>
      <c r="W909" s="1">
        <v>40</v>
      </c>
      <c r="X909" s="1" t="e">
        <f>IF(OR(T909="",W909=""),"",((T909-AVERAGE($T$2:$T$1139))/_xlfn.STDEV.S($T$2:$T$1139))-#REF!*((AVERAGE($W$2:$W$1139)-W909)/_xlfn.STDEV.S($W$2:$W$1139)))</f>
        <v>#REF!</v>
      </c>
      <c r="Y909" s="1">
        <f t="shared" si="44"/>
        <v>0.73095404771111</v>
      </c>
    </row>
    <row r="910" hidden="1" spans="1:25">
      <c r="A910" s="1">
        <v>453</v>
      </c>
      <c r="B910" s="1" t="s">
        <v>84</v>
      </c>
      <c r="C910" s="1" t="str">
        <f>_xlfn.XLOOKUP(A910,All!$A:$A,All!$C:$C,"")</f>
        <v>Cu-Ni-Si</v>
      </c>
      <c r="D910" s="1">
        <v>0</v>
      </c>
      <c r="E910" s="1" t="s">
        <v>1344</v>
      </c>
      <c r="F910" s="1">
        <f t="shared" si="42"/>
        <v>96.5</v>
      </c>
      <c r="G910" s="1">
        <v>0</v>
      </c>
      <c r="H910" s="1">
        <v>0</v>
      </c>
      <c r="I910" s="1">
        <v>0</v>
      </c>
      <c r="J910" s="1">
        <v>2.8</v>
      </c>
      <c r="K910" s="1">
        <v>0.7</v>
      </c>
      <c r="L910" s="1">
        <v>0</v>
      </c>
      <c r="M910" s="1" t="s">
        <v>55</v>
      </c>
      <c r="N910" s="6">
        <f t="shared" si="43"/>
        <v>2</v>
      </c>
      <c r="O910" s="1">
        <v>949.85</v>
      </c>
      <c r="P910" s="1">
        <v>2</v>
      </c>
      <c r="Q910" s="1">
        <v>75</v>
      </c>
      <c r="R910" s="1">
        <v>449.85</v>
      </c>
      <c r="S910" s="1">
        <v>40</v>
      </c>
      <c r="T910" s="1">
        <v>140</v>
      </c>
      <c r="U910" s="1" t="s">
        <v>52</v>
      </c>
      <c r="V910" s="1" t="s">
        <v>52</v>
      </c>
      <c r="W910" s="1">
        <v>39</v>
      </c>
      <c r="X910" s="1" t="e">
        <f>IF(OR(T910="",W910=""),"",((T910-AVERAGE($T$2:$T$1139))/_xlfn.STDEV.S($T$2:$T$1139))-#REF!*((AVERAGE($W$2:$W$1139)-W910)/_xlfn.STDEV.S($W$2:$W$1139)))</f>
        <v>#REF!</v>
      </c>
      <c r="Y910" s="1">
        <f t="shared" si="44"/>
        <v>1.00415599474417</v>
      </c>
    </row>
    <row r="911" hidden="1" spans="1:25">
      <c r="A911" s="1">
        <v>93</v>
      </c>
      <c r="B911" s="1" t="s">
        <v>1347</v>
      </c>
      <c r="C911" s="1" t="str">
        <f>_xlfn.XLOOKUP(A911,All!$A:$A,All!$C:$C,"")</f>
        <v>Cu-Ni-Si</v>
      </c>
      <c r="D911" s="1">
        <v>0</v>
      </c>
      <c r="E911" s="1" t="s">
        <v>1344</v>
      </c>
      <c r="F911" s="1">
        <f t="shared" si="42"/>
        <v>96.6</v>
      </c>
      <c r="G911" s="1">
        <v>0</v>
      </c>
      <c r="H911" s="1">
        <v>0</v>
      </c>
      <c r="I911" s="1">
        <v>0</v>
      </c>
      <c r="J911" s="1">
        <v>2.8</v>
      </c>
      <c r="K911" s="1">
        <v>0.6</v>
      </c>
      <c r="L911" s="1">
        <v>0</v>
      </c>
      <c r="M911" s="1" t="s">
        <v>54</v>
      </c>
      <c r="N911" s="6">
        <f t="shared" si="43"/>
        <v>0</v>
      </c>
      <c r="O911" s="1">
        <v>899.85</v>
      </c>
      <c r="P911" s="1">
        <v>1.5</v>
      </c>
      <c r="Q911" s="1">
        <v>0</v>
      </c>
      <c r="R911" s="1">
        <v>599.85</v>
      </c>
      <c r="S911" s="1">
        <v>2</v>
      </c>
      <c r="T911" s="1">
        <v>153</v>
      </c>
      <c r="U911" s="1" t="s">
        <v>52</v>
      </c>
      <c r="V911" s="1" t="s">
        <v>52</v>
      </c>
      <c r="W911" s="1">
        <v>39</v>
      </c>
      <c r="X911" s="1" t="e">
        <f>IF(OR(T911="",W911=""),"",((T911-AVERAGE($T$2:$T$1139))/_xlfn.STDEV.S($T$2:$T$1139))-#REF!*((AVERAGE($W$2:$W$1139)-W911)/_xlfn.STDEV.S($W$2:$W$1139)))</f>
        <v>#REF!</v>
      </c>
      <c r="Y911" s="1">
        <f t="shared" si="44"/>
        <v>0.974544273463535</v>
      </c>
    </row>
    <row r="912" hidden="1" spans="1:25">
      <c r="A912" s="1">
        <v>278</v>
      </c>
      <c r="B912" s="1" t="s">
        <v>65</v>
      </c>
      <c r="C912" s="1" t="str">
        <f>_xlfn.XLOOKUP(A912,All!$A:$A,All!$C:$C,"")</f>
        <v>Cu-Ni-Si</v>
      </c>
      <c r="D912" s="1">
        <v>0</v>
      </c>
      <c r="E912" s="1" t="s">
        <v>1344</v>
      </c>
      <c r="F912" s="1">
        <f t="shared" si="42"/>
        <v>93.89</v>
      </c>
      <c r="G912" s="1">
        <v>0</v>
      </c>
      <c r="H912" s="1">
        <v>0</v>
      </c>
      <c r="I912" s="1">
        <v>0</v>
      </c>
      <c r="J912" s="1">
        <v>2.3</v>
      </c>
      <c r="K912" s="1">
        <v>3.81</v>
      </c>
      <c r="L912" s="1">
        <v>0</v>
      </c>
      <c r="M912" s="1" t="s">
        <v>54</v>
      </c>
      <c r="N912" s="6">
        <f t="shared" si="43"/>
        <v>0</v>
      </c>
      <c r="O912" s="1">
        <v>949.85</v>
      </c>
      <c r="P912" s="1">
        <v>1</v>
      </c>
      <c r="Q912" s="1">
        <v>0</v>
      </c>
      <c r="R912" s="1">
        <v>499.85</v>
      </c>
      <c r="S912" s="1">
        <v>0.333333333</v>
      </c>
      <c r="T912" s="1">
        <v>158</v>
      </c>
      <c r="U912" s="1" t="s">
        <v>52</v>
      </c>
      <c r="V912" s="1" t="s">
        <v>52</v>
      </c>
      <c r="W912" s="1">
        <v>39</v>
      </c>
      <c r="X912" s="1" t="e">
        <f>IF(OR(T912="",W912=""),"",((T912-AVERAGE($T$2:$T$1139))/_xlfn.STDEV.S($T$2:$T$1139))-#REF!*((AVERAGE($W$2:$W$1139)-W912)/_xlfn.STDEV.S($W$2:$W$1139)))</f>
        <v>#REF!</v>
      </c>
      <c r="Y912" s="1">
        <f t="shared" si="44"/>
        <v>0.963352339838838</v>
      </c>
    </row>
    <row r="913" hidden="1" spans="1:25">
      <c r="A913" s="1">
        <v>33</v>
      </c>
      <c r="B913" s="1" t="s">
        <v>53</v>
      </c>
      <c r="C913" s="1" t="str">
        <f>_xlfn.XLOOKUP(A913,All!$A:$A,All!$C:$C,"")</f>
        <v>Cu-Ni-Si</v>
      </c>
      <c r="D913" s="1">
        <v>0</v>
      </c>
      <c r="E913" s="1" t="s">
        <v>1344</v>
      </c>
      <c r="F913" s="1">
        <f t="shared" si="42"/>
        <v>96.155</v>
      </c>
      <c r="G913" s="1">
        <v>0</v>
      </c>
      <c r="H913" s="1">
        <v>0</v>
      </c>
      <c r="I913" s="1">
        <v>0</v>
      </c>
      <c r="J913" s="1">
        <v>3.3</v>
      </c>
      <c r="K913" s="1">
        <v>0.545</v>
      </c>
      <c r="L913" s="1">
        <v>0</v>
      </c>
      <c r="M913" s="1" t="s">
        <v>54</v>
      </c>
      <c r="N913" s="6">
        <f t="shared" si="43"/>
        <v>0</v>
      </c>
      <c r="O913" s="1">
        <v>899.85</v>
      </c>
      <c r="P913" s="1">
        <v>1</v>
      </c>
      <c r="Q913" s="1">
        <v>0</v>
      </c>
      <c r="R913" s="1">
        <v>499.85</v>
      </c>
      <c r="S913" s="1">
        <v>1</v>
      </c>
      <c r="T913" s="1">
        <v>165</v>
      </c>
      <c r="U913" s="1" t="s">
        <v>52</v>
      </c>
      <c r="V913" s="1" t="s">
        <v>52</v>
      </c>
      <c r="W913" s="1">
        <v>39</v>
      </c>
      <c r="X913" s="1" t="e">
        <f>IF(OR(T913="",W913=""),"",((T913-AVERAGE($T$2:$T$1139))/_xlfn.STDEV.S($T$2:$T$1139))-#REF!*((AVERAGE($W$2:$W$1139)-W913)/_xlfn.STDEV.S($W$2:$W$1139)))</f>
        <v>#REF!</v>
      </c>
      <c r="Y913" s="1">
        <f t="shared" si="44"/>
        <v>0.947878574037492</v>
      </c>
    </row>
    <row r="914" hidden="1" spans="1:25">
      <c r="A914" s="1">
        <v>59</v>
      </c>
      <c r="B914" s="1" t="s">
        <v>1347</v>
      </c>
      <c r="C914" s="1" t="str">
        <f>_xlfn.XLOOKUP(A914,All!$A:$A,All!$C:$C,"")</f>
        <v>Cu-Ni-Si</v>
      </c>
      <c r="D914" s="1">
        <v>0</v>
      </c>
      <c r="E914" s="1" t="s">
        <v>1344</v>
      </c>
      <c r="F914" s="1">
        <f t="shared" si="42"/>
        <v>96.6</v>
      </c>
      <c r="G914" s="1">
        <v>0</v>
      </c>
      <c r="H914" s="1">
        <v>0</v>
      </c>
      <c r="I914" s="1">
        <v>0</v>
      </c>
      <c r="J914" s="1">
        <v>2.8</v>
      </c>
      <c r="K914" s="1">
        <v>0.6</v>
      </c>
      <c r="L914" s="1">
        <v>0</v>
      </c>
      <c r="M914" s="1" t="s">
        <v>54</v>
      </c>
      <c r="N914" s="6">
        <f t="shared" si="43"/>
        <v>0</v>
      </c>
      <c r="O914" s="1">
        <v>899.85</v>
      </c>
      <c r="P914" s="1">
        <v>1.5</v>
      </c>
      <c r="Q914" s="1">
        <v>0</v>
      </c>
      <c r="R914" s="1">
        <v>599.85</v>
      </c>
      <c r="S914" s="1">
        <v>1</v>
      </c>
      <c r="T914" s="1">
        <v>176</v>
      </c>
      <c r="U914" s="1" t="s">
        <v>52</v>
      </c>
      <c r="V914" s="1" t="s">
        <v>52</v>
      </c>
      <c r="W914" s="1">
        <v>39</v>
      </c>
      <c r="X914" s="1" t="e">
        <f>IF(OR(T914="",W914=""),"",((T914-AVERAGE($T$2:$T$1139))/_xlfn.STDEV.S($T$2:$T$1139))-#REF!*((AVERAGE($W$2:$W$1139)-W914)/_xlfn.STDEV.S($W$2:$W$1139)))</f>
        <v>#REF!</v>
      </c>
      <c r="Y914" s="1">
        <f t="shared" si="44"/>
        <v>0.924047364068431</v>
      </c>
    </row>
    <row r="915" hidden="1" spans="1:25">
      <c r="A915" s="1">
        <v>439</v>
      </c>
      <c r="B915" s="1" t="s">
        <v>84</v>
      </c>
      <c r="C915" s="1" t="str">
        <f>_xlfn.XLOOKUP(A915,All!$A:$A,All!$C:$C,"")</f>
        <v>Cu-Ni-Si</v>
      </c>
      <c r="D915" s="1">
        <v>0</v>
      </c>
      <c r="E915" s="1" t="s">
        <v>1344</v>
      </c>
      <c r="F915" s="1">
        <f t="shared" si="42"/>
        <v>96.5</v>
      </c>
      <c r="G915" s="1">
        <v>0</v>
      </c>
      <c r="H915" s="1">
        <v>0</v>
      </c>
      <c r="I915" s="1">
        <v>0</v>
      </c>
      <c r="J915" s="1">
        <v>2.8</v>
      </c>
      <c r="K915" s="1">
        <v>0.7</v>
      </c>
      <c r="L915" s="1">
        <v>0</v>
      </c>
      <c r="M915" s="1" t="s">
        <v>55</v>
      </c>
      <c r="N915" s="6">
        <f t="shared" si="43"/>
        <v>2</v>
      </c>
      <c r="O915" s="1">
        <v>949.85</v>
      </c>
      <c r="P915" s="1">
        <v>2</v>
      </c>
      <c r="Q915" s="1">
        <v>75</v>
      </c>
      <c r="R915" s="1">
        <v>499.85</v>
      </c>
      <c r="S915" s="1">
        <v>20</v>
      </c>
      <c r="T915" s="1">
        <v>186</v>
      </c>
      <c r="U915" s="1" t="s">
        <v>52</v>
      </c>
      <c r="V915" s="1" t="s">
        <v>52</v>
      </c>
      <c r="W915" s="1">
        <v>39</v>
      </c>
      <c r="X915" s="1" t="e">
        <f>IF(OR(T915="",W915=""),"",((T915-AVERAGE($T$2:$T$1139))/_xlfn.STDEV.S($T$2:$T$1139))-#REF!*((AVERAGE($W$2:$W$1139)-W915)/_xlfn.STDEV.S($W$2:$W$1139)))</f>
        <v>#REF!</v>
      </c>
      <c r="Y915" s="1">
        <f t="shared" si="44"/>
        <v>0.902931191290748</v>
      </c>
    </row>
    <row r="916" hidden="1" spans="1:25">
      <c r="A916" s="1">
        <v>68</v>
      </c>
      <c r="B916" s="1" t="s">
        <v>53</v>
      </c>
      <c r="C916" s="1" t="str">
        <f>_xlfn.XLOOKUP(A916,All!$A:$A,All!$C:$C,"")</f>
        <v>Cu-Ni-Si</v>
      </c>
      <c r="D916" s="1">
        <v>0</v>
      </c>
      <c r="E916" s="1" t="s">
        <v>1344</v>
      </c>
      <c r="F916" s="1">
        <f t="shared" si="42"/>
        <v>96.215</v>
      </c>
      <c r="G916" s="1">
        <v>0</v>
      </c>
      <c r="H916" s="1">
        <v>0</v>
      </c>
      <c r="I916" s="1">
        <v>0</v>
      </c>
      <c r="J916" s="1">
        <v>3.3</v>
      </c>
      <c r="K916" s="1">
        <v>0.485</v>
      </c>
      <c r="L916" s="1">
        <v>0</v>
      </c>
      <c r="M916" s="1" t="s">
        <v>54</v>
      </c>
      <c r="N916" s="6">
        <f t="shared" si="43"/>
        <v>0</v>
      </c>
      <c r="O916" s="1">
        <v>899.85</v>
      </c>
      <c r="P916" s="1">
        <v>1</v>
      </c>
      <c r="Q916" s="1">
        <v>0</v>
      </c>
      <c r="R916" s="1">
        <v>499.85</v>
      </c>
      <c r="S916" s="1">
        <v>2</v>
      </c>
      <c r="T916" s="1">
        <v>188</v>
      </c>
      <c r="U916" s="1" t="s">
        <v>52</v>
      </c>
      <c r="V916" s="1" t="s">
        <v>52</v>
      </c>
      <c r="W916" s="1">
        <v>39</v>
      </c>
      <c r="X916" s="1" t="e">
        <f>IF(OR(T916="",W916=""),"",((T916-AVERAGE($T$2:$T$1139))/_xlfn.STDEV.S($T$2:$T$1139))-#REF!*((AVERAGE($W$2:$W$1139)-W916)/_xlfn.STDEV.S($W$2:$W$1139)))</f>
        <v>#REF!</v>
      </c>
      <c r="Y916" s="1">
        <f t="shared" si="44"/>
        <v>0.898774056329083</v>
      </c>
    </row>
    <row r="917" hidden="1" spans="1:25">
      <c r="A917" s="1">
        <v>58</v>
      </c>
      <c r="B917" s="1" t="s">
        <v>1347</v>
      </c>
      <c r="C917" s="1" t="str">
        <f>_xlfn.XLOOKUP(A917,All!$A:$A,All!$C:$C,"")</f>
        <v>Cu-Ni-Si</v>
      </c>
      <c r="D917" s="1">
        <v>0</v>
      </c>
      <c r="E917" s="1" t="s">
        <v>1344</v>
      </c>
      <c r="F917" s="1">
        <f t="shared" si="42"/>
        <v>96.6</v>
      </c>
      <c r="G917" s="1">
        <v>0</v>
      </c>
      <c r="H917" s="1">
        <v>0</v>
      </c>
      <c r="I917" s="1">
        <v>0</v>
      </c>
      <c r="J917" s="1">
        <v>2.8</v>
      </c>
      <c r="K917" s="1">
        <v>0.6</v>
      </c>
      <c r="L917" s="1">
        <v>0</v>
      </c>
      <c r="M917" s="1" t="s">
        <v>54</v>
      </c>
      <c r="N917" s="6">
        <f t="shared" si="43"/>
        <v>0</v>
      </c>
      <c r="O917" s="1">
        <v>899.85</v>
      </c>
      <c r="P917" s="1">
        <v>1.5</v>
      </c>
      <c r="Q917" s="1">
        <v>0</v>
      </c>
      <c r="R917" s="1">
        <v>549.85</v>
      </c>
      <c r="S917" s="1">
        <v>1</v>
      </c>
      <c r="T917" s="1">
        <v>200</v>
      </c>
      <c r="U917" s="1" t="s">
        <v>52</v>
      </c>
      <c r="V917" s="1" t="s">
        <v>52</v>
      </c>
      <c r="W917" s="1">
        <v>39</v>
      </c>
      <c r="X917" s="1" t="e">
        <f>IF(OR(T917="",W917=""),"",((T917-AVERAGE($T$2:$T$1139))/_xlfn.STDEV.S($T$2:$T$1139))-#REF!*((AVERAGE($W$2:$W$1139)-W917)/_xlfn.STDEV.S($W$2:$W$1139)))</f>
        <v>#REF!</v>
      </c>
      <c r="Y917" s="1">
        <f t="shared" si="44"/>
        <v>0.874320308993983</v>
      </c>
    </row>
    <row r="918" hidden="1" spans="1:25">
      <c r="A918" s="1">
        <v>348</v>
      </c>
      <c r="B918" s="1" t="s">
        <v>65</v>
      </c>
      <c r="C918" s="1" t="str">
        <f>_xlfn.XLOOKUP(A918,All!$A:$A,All!$C:$C,"")</f>
        <v>Cu-Ni-Si</v>
      </c>
      <c r="D918" s="1">
        <v>0</v>
      </c>
      <c r="E918" s="1" t="s">
        <v>1344</v>
      </c>
      <c r="F918" s="1">
        <f t="shared" si="42"/>
        <v>95.63</v>
      </c>
      <c r="G918" s="1">
        <v>0</v>
      </c>
      <c r="H918" s="1">
        <v>0</v>
      </c>
      <c r="I918" s="1">
        <v>0</v>
      </c>
      <c r="J918" s="1">
        <v>3.76</v>
      </c>
      <c r="K918" s="1">
        <v>0.61</v>
      </c>
      <c r="L918" s="1">
        <v>0</v>
      </c>
      <c r="M918" s="1" t="s">
        <v>54</v>
      </c>
      <c r="N918" s="6">
        <f t="shared" si="43"/>
        <v>0</v>
      </c>
      <c r="O918" s="1">
        <v>949.85</v>
      </c>
      <c r="P918" s="1">
        <v>1</v>
      </c>
      <c r="Q918" s="1">
        <v>0</v>
      </c>
      <c r="R918" s="1">
        <v>499.85</v>
      </c>
      <c r="S918" s="1">
        <v>2</v>
      </c>
      <c r="T918" s="1">
        <v>205</v>
      </c>
      <c r="U918" s="1" t="s">
        <v>52</v>
      </c>
      <c r="V918" s="1" t="s">
        <v>52</v>
      </c>
      <c r="W918" s="1">
        <v>39</v>
      </c>
      <c r="X918" s="1" t="e">
        <f>IF(OR(T918="",W918=""),"",((T918-AVERAGE($T$2:$T$1139))/_xlfn.STDEV.S($T$2:$T$1139))-#REF!*((AVERAGE($W$2:$W$1139)-W918)/_xlfn.STDEV.S($W$2:$W$1139)))</f>
        <v>#REF!</v>
      </c>
      <c r="Y918" s="1">
        <f t="shared" si="44"/>
        <v>0.864389749860933</v>
      </c>
    </row>
    <row r="919" hidden="1" spans="1:25">
      <c r="A919" s="1">
        <v>77</v>
      </c>
      <c r="B919" s="1" t="s">
        <v>53</v>
      </c>
      <c r="C919" s="1" t="str">
        <f>_xlfn.XLOOKUP(A919,All!$A:$A,All!$C:$C,"")</f>
        <v>Cu-Ni-Si</v>
      </c>
      <c r="D919" s="1">
        <v>0</v>
      </c>
      <c r="E919" s="1" t="s">
        <v>1344</v>
      </c>
      <c r="F919" s="1">
        <f t="shared" si="42"/>
        <v>96.215</v>
      </c>
      <c r="G919" s="1">
        <v>0</v>
      </c>
      <c r="H919" s="1">
        <v>0</v>
      </c>
      <c r="I919" s="1">
        <v>0</v>
      </c>
      <c r="J919" s="1">
        <v>3.3</v>
      </c>
      <c r="K919" s="1">
        <v>0.485</v>
      </c>
      <c r="L919" s="1">
        <v>0</v>
      </c>
      <c r="M919" s="1" t="s">
        <v>54</v>
      </c>
      <c r="N919" s="6">
        <f t="shared" si="43"/>
        <v>0</v>
      </c>
      <c r="O919" s="1">
        <v>899.85</v>
      </c>
      <c r="P919" s="1">
        <v>1</v>
      </c>
      <c r="Q919" s="1">
        <v>0</v>
      </c>
      <c r="R919" s="1">
        <v>499.85</v>
      </c>
      <c r="S919" s="1">
        <v>2</v>
      </c>
      <c r="T919" s="1">
        <v>211</v>
      </c>
      <c r="U919" s="1" t="s">
        <v>52</v>
      </c>
      <c r="V919" s="1" t="s">
        <v>52</v>
      </c>
      <c r="W919" s="1">
        <v>39</v>
      </c>
      <c r="X919" s="1" t="e">
        <f>IF(OR(T919="",W919=""),"",((T919-AVERAGE($T$2:$T$1139))/_xlfn.STDEV.S($T$2:$T$1139))-#REF!*((AVERAGE($W$2:$W$1139)-W919)/_xlfn.STDEV.S($W$2:$W$1139)))</f>
        <v>#REF!</v>
      </c>
      <c r="Y919" s="1">
        <f t="shared" si="44"/>
        <v>0.852684600835069</v>
      </c>
    </row>
    <row r="920" hidden="1" spans="1:25">
      <c r="A920" s="1">
        <v>375</v>
      </c>
      <c r="B920" s="1" t="s">
        <v>90</v>
      </c>
      <c r="C920" s="1" t="str">
        <f>_xlfn.XLOOKUP(A920,All!$A:$A,All!$C:$C,"")</f>
        <v>Cu-Ni-Si</v>
      </c>
      <c r="D920" s="1">
        <v>0</v>
      </c>
      <c r="E920" s="1" t="s">
        <v>1344</v>
      </c>
      <c r="F920" s="1">
        <f t="shared" si="42"/>
        <v>96.75</v>
      </c>
      <c r="G920" s="1">
        <v>0</v>
      </c>
      <c r="H920" s="1">
        <v>0</v>
      </c>
      <c r="I920" s="1">
        <v>0</v>
      </c>
      <c r="J920" s="1">
        <v>2.62</v>
      </c>
      <c r="K920" s="1">
        <v>0.63</v>
      </c>
      <c r="L920" s="1">
        <v>0</v>
      </c>
      <c r="M920" s="1" t="s">
        <v>54</v>
      </c>
      <c r="N920" s="6">
        <f t="shared" si="43"/>
        <v>0</v>
      </c>
      <c r="O920" s="1">
        <v>949.85</v>
      </c>
      <c r="P920" s="1">
        <v>1</v>
      </c>
      <c r="Q920" s="1">
        <v>0</v>
      </c>
      <c r="R920" s="1">
        <v>449.85</v>
      </c>
      <c r="S920" s="1">
        <v>4</v>
      </c>
      <c r="T920" s="1">
        <v>216</v>
      </c>
      <c r="U920" s="1" t="s">
        <v>52</v>
      </c>
      <c r="V920" s="1" t="s">
        <v>52</v>
      </c>
      <c r="W920" s="1">
        <v>39</v>
      </c>
      <c r="X920" s="1" t="e">
        <f>IF(OR(T920="",W920=""),"",((T920-AVERAGE($T$2:$T$1139))/_xlfn.STDEV.S($T$2:$T$1139))-#REF!*((AVERAGE($W$2:$W$1139)-W920)/_xlfn.STDEV.S($W$2:$W$1139)))</f>
        <v>#REF!</v>
      </c>
      <c r="Y920" s="1">
        <f t="shared" si="44"/>
        <v>0.84311310408725</v>
      </c>
    </row>
    <row r="921" hidden="1" spans="1:25">
      <c r="A921" s="1">
        <v>99</v>
      </c>
      <c r="B921" s="1" t="s">
        <v>53</v>
      </c>
      <c r="C921" s="1" t="str">
        <f>_xlfn.XLOOKUP(A921,All!$A:$A,All!$C:$C,"")</f>
        <v>Cu-Ni-Si</v>
      </c>
      <c r="D921" s="1">
        <v>0</v>
      </c>
      <c r="E921" s="1" t="s">
        <v>1344</v>
      </c>
      <c r="F921" s="1">
        <f t="shared" si="42"/>
        <v>95.935</v>
      </c>
      <c r="G921" s="1">
        <v>0</v>
      </c>
      <c r="H921" s="1">
        <v>0</v>
      </c>
      <c r="I921" s="1">
        <v>0</v>
      </c>
      <c r="J921" s="1">
        <v>3.3</v>
      </c>
      <c r="K921" s="1">
        <v>0.765</v>
      </c>
      <c r="L921" s="1">
        <v>0</v>
      </c>
      <c r="M921" s="1" t="s">
        <v>54</v>
      </c>
      <c r="N921" s="6">
        <f t="shared" si="43"/>
        <v>0</v>
      </c>
      <c r="O921" s="1">
        <v>899.85</v>
      </c>
      <c r="P921" s="1">
        <v>1</v>
      </c>
      <c r="Q921" s="1">
        <v>0</v>
      </c>
      <c r="R921" s="1">
        <v>499.85</v>
      </c>
      <c r="S921" s="1">
        <v>4</v>
      </c>
      <c r="T921" s="1">
        <v>219</v>
      </c>
      <c r="U921" s="1" t="s">
        <v>52</v>
      </c>
      <c r="V921" s="1" t="s">
        <v>52</v>
      </c>
      <c r="W921" s="1">
        <v>39</v>
      </c>
      <c r="X921" s="1" t="e">
        <f>IF(OR(T921="",W921=""),"",((T921-AVERAGE($T$2:$T$1139))/_xlfn.STDEV.S($T$2:$T$1139))-#REF!*((AVERAGE($W$2:$W$1139)-W921)/_xlfn.STDEV.S($W$2:$W$1139)))</f>
        <v>#REF!</v>
      </c>
      <c r="Y921" s="1">
        <f t="shared" si="44"/>
        <v>0.837452530024711</v>
      </c>
    </row>
    <row r="922" hidden="1" spans="1:25">
      <c r="A922" s="1">
        <v>41</v>
      </c>
      <c r="B922" s="1" t="s">
        <v>53</v>
      </c>
      <c r="C922" s="1" t="str">
        <f>_xlfn.XLOOKUP(A922,All!$A:$A,All!$C:$C,"")</f>
        <v>Cu-Ni-Si</v>
      </c>
      <c r="D922" s="1">
        <v>0</v>
      </c>
      <c r="E922" s="1" t="s">
        <v>1344</v>
      </c>
      <c r="F922" s="1">
        <f t="shared" si="42"/>
        <v>96.075</v>
      </c>
      <c r="G922" s="1">
        <v>0</v>
      </c>
      <c r="H922" s="1">
        <v>0</v>
      </c>
      <c r="I922" s="1">
        <v>0</v>
      </c>
      <c r="J922" s="1">
        <v>3.3</v>
      </c>
      <c r="K922" s="1">
        <v>0.625</v>
      </c>
      <c r="L922" s="1">
        <v>0</v>
      </c>
      <c r="M922" s="1" t="s">
        <v>54</v>
      </c>
      <c r="N922" s="6">
        <f t="shared" si="43"/>
        <v>0</v>
      </c>
      <c r="O922" s="1">
        <v>899.85</v>
      </c>
      <c r="P922" s="1">
        <v>1</v>
      </c>
      <c r="Q922" s="1">
        <v>0</v>
      </c>
      <c r="R922" s="1">
        <v>499.85</v>
      </c>
      <c r="S922" s="1">
        <v>1</v>
      </c>
      <c r="T922" s="1">
        <v>225</v>
      </c>
      <c r="U922" s="1" t="s">
        <v>52</v>
      </c>
      <c r="V922" s="1" t="s">
        <v>52</v>
      </c>
      <c r="W922" s="1">
        <v>39</v>
      </c>
      <c r="X922" s="1" t="e">
        <f>IF(OR(T922="",W922=""),"",((T922-AVERAGE($T$2:$T$1139))/_xlfn.STDEV.S($T$2:$T$1139))-#REF!*((AVERAGE($W$2:$W$1139)-W922)/_xlfn.STDEV.S($W$2:$W$1139)))</f>
        <v>#REF!</v>
      </c>
      <c r="Y922" s="1">
        <f t="shared" si="44"/>
        <v>0.826322526936951</v>
      </c>
    </row>
    <row r="923" hidden="1" spans="1:25">
      <c r="A923" s="1">
        <v>158</v>
      </c>
      <c r="B923" s="1" t="s">
        <v>53</v>
      </c>
      <c r="C923" s="1" t="str">
        <f>_xlfn.XLOOKUP(A923,All!$A:$A,All!$C:$C,"")</f>
        <v>Cu-Ni-Si</v>
      </c>
      <c r="D923" s="1">
        <v>0</v>
      </c>
      <c r="E923" s="1" t="s">
        <v>1344</v>
      </c>
      <c r="F923" s="1">
        <f t="shared" si="42"/>
        <v>95.935</v>
      </c>
      <c r="G923" s="1">
        <v>0</v>
      </c>
      <c r="H923" s="1">
        <v>0</v>
      </c>
      <c r="I923" s="1">
        <v>0</v>
      </c>
      <c r="J923" s="1">
        <v>3.3</v>
      </c>
      <c r="K923" s="1">
        <v>0.765</v>
      </c>
      <c r="L923" s="1">
        <v>0</v>
      </c>
      <c r="M923" s="1" t="s">
        <v>54</v>
      </c>
      <c r="N923" s="6">
        <f t="shared" si="43"/>
        <v>0</v>
      </c>
      <c r="O923" s="1">
        <v>899.85</v>
      </c>
      <c r="P923" s="1">
        <v>1</v>
      </c>
      <c r="Q923" s="1">
        <v>0</v>
      </c>
      <c r="R923" s="1">
        <v>449.85</v>
      </c>
      <c r="S923" s="1">
        <v>12</v>
      </c>
      <c r="T923" s="1">
        <v>226</v>
      </c>
      <c r="U923" s="1" t="s">
        <v>52</v>
      </c>
      <c r="V923" s="1" t="s">
        <v>52</v>
      </c>
      <c r="W923" s="1">
        <v>39</v>
      </c>
      <c r="X923" s="1" t="e">
        <f>IF(OR(T923="",W923=""),"",((T923-AVERAGE($T$2:$T$1139))/_xlfn.STDEV.S($T$2:$T$1139))-#REF!*((AVERAGE($W$2:$W$1139)-W923)/_xlfn.STDEV.S($W$2:$W$1139)))</f>
        <v>#REF!</v>
      </c>
      <c r="Y923" s="1">
        <f t="shared" si="44"/>
        <v>0.824492863020455</v>
      </c>
    </row>
    <row r="924" spans="1:25">
      <c r="A924" s="1">
        <v>466</v>
      </c>
      <c r="B924" s="1" t="s">
        <v>95</v>
      </c>
      <c r="C924" s="1" t="str">
        <f>_xlfn.XLOOKUP(A924,All!$A:$A,All!$C:$C,"")</f>
        <v>Cu-Ni-Si</v>
      </c>
      <c r="D924" s="1">
        <v>0</v>
      </c>
      <c r="E924" s="1" t="s">
        <v>1344</v>
      </c>
      <c r="F924" s="1">
        <f t="shared" si="42"/>
        <v>97.56</v>
      </c>
      <c r="G924" s="1">
        <v>0</v>
      </c>
      <c r="H924" s="1">
        <v>0</v>
      </c>
      <c r="I924" s="1">
        <v>0</v>
      </c>
      <c r="J924" s="1">
        <v>1.92</v>
      </c>
      <c r="K924" s="1">
        <v>0.52</v>
      </c>
      <c r="L924" s="1">
        <v>0</v>
      </c>
      <c r="M924" s="1" t="s">
        <v>50</v>
      </c>
      <c r="N924" s="6">
        <f t="shared" si="43"/>
        <v>1</v>
      </c>
      <c r="O924" s="1">
        <v>959.85</v>
      </c>
      <c r="P924" s="1">
        <v>1</v>
      </c>
      <c r="Q924" s="1">
        <v>60</v>
      </c>
      <c r="R924" s="1">
        <v>499.85</v>
      </c>
      <c r="S924" s="1">
        <v>0.5</v>
      </c>
      <c r="T924" s="1">
        <v>230</v>
      </c>
      <c r="U924" s="1" t="s">
        <v>52</v>
      </c>
      <c r="V924" s="1" t="s">
        <v>52</v>
      </c>
      <c r="W924" s="1">
        <v>39</v>
      </c>
      <c r="X924" s="1" t="e">
        <f>IF(OR(T924="",W924=""),"",((T924-AVERAGE($T$2:$T$1139))/_xlfn.STDEV.S($T$2:$T$1139))-#REF!*((AVERAGE($W$2:$W$1139)-W924)/_xlfn.STDEV.S($W$2:$W$1139)))</f>
        <v>#REF!</v>
      </c>
      <c r="Y924" s="1">
        <f t="shared" si="44"/>
        <v>0.817248383912483</v>
      </c>
    </row>
    <row r="925" hidden="1" spans="1:25">
      <c r="A925" s="1">
        <v>85</v>
      </c>
      <c r="B925" s="1" t="s">
        <v>57</v>
      </c>
      <c r="C925" s="1" t="str">
        <f>_xlfn.XLOOKUP(A925,All!$A:$A,All!$C:$C,"")</f>
        <v>Cu-Ni-Si</v>
      </c>
      <c r="D925" s="1">
        <v>0</v>
      </c>
      <c r="E925" s="1" t="s">
        <v>1344</v>
      </c>
      <c r="F925" s="1">
        <f t="shared" si="42"/>
        <v>95.7</v>
      </c>
      <c r="G925" s="1">
        <v>0</v>
      </c>
      <c r="H925" s="1">
        <v>0</v>
      </c>
      <c r="I925" s="1">
        <v>0</v>
      </c>
      <c r="J925" s="1">
        <v>3.48</v>
      </c>
      <c r="K925" s="1">
        <v>0.82</v>
      </c>
      <c r="L925" s="1">
        <v>0</v>
      </c>
      <c r="M925" s="1" t="s">
        <v>54</v>
      </c>
      <c r="N925" s="6">
        <f t="shared" si="43"/>
        <v>0</v>
      </c>
      <c r="O925" s="1">
        <v>899.85</v>
      </c>
      <c r="P925" s="1">
        <v>1</v>
      </c>
      <c r="Q925" s="1">
        <v>0</v>
      </c>
      <c r="R925" s="1">
        <v>499.85</v>
      </c>
      <c r="S925" s="1">
        <v>2</v>
      </c>
      <c r="T925" s="1">
        <v>237</v>
      </c>
      <c r="U925" s="1" t="s">
        <v>52</v>
      </c>
      <c r="V925" s="1" t="s">
        <v>52</v>
      </c>
      <c r="W925" s="1">
        <v>39</v>
      </c>
      <c r="X925" s="1" t="e">
        <f>IF(OR(T925="",W925=""),"",((T925-AVERAGE($T$2:$T$1139))/_xlfn.STDEV.S($T$2:$T$1139))-#REF!*((AVERAGE($W$2:$W$1139)-W925)/_xlfn.STDEV.S($W$2:$W$1139)))</f>
        <v>#REF!</v>
      </c>
      <c r="Y925" s="1">
        <f t="shared" si="44"/>
        <v>0.804863789287563</v>
      </c>
    </row>
    <row r="926" hidden="1" spans="1:25">
      <c r="A926" s="1">
        <v>84</v>
      </c>
      <c r="B926" s="1" t="s">
        <v>53</v>
      </c>
      <c r="C926" s="1" t="str">
        <f>_xlfn.XLOOKUP(A926,All!$A:$A,All!$C:$C,"")</f>
        <v>Cu-Ni-Si</v>
      </c>
      <c r="D926" s="1">
        <v>0</v>
      </c>
      <c r="E926" s="1" t="s">
        <v>1344</v>
      </c>
      <c r="F926" s="1">
        <f t="shared" si="42"/>
        <v>95.935</v>
      </c>
      <c r="G926" s="1">
        <v>0</v>
      </c>
      <c r="H926" s="1">
        <v>0</v>
      </c>
      <c r="I926" s="1">
        <v>0</v>
      </c>
      <c r="J926" s="1">
        <v>3.3</v>
      </c>
      <c r="K926" s="1">
        <v>0.765</v>
      </c>
      <c r="L926" s="1">
        <v>0</v>
      </c>
      <c r="M926" s="1" t="s">
        <v>55</v>
      </c>
      <c r="N926" s="6">
        <f t="shared" si="43"/>
        <v>2</v>
      </c>
      <c r="O926" s="1">
        <v>899.85</v>
      </c>
      <c r="P926" s="1">
        <v>1</v>
      </c>
      <c r="Q926" s="1">
        <v>45</v>
      </c>
      <c r="R926" s="1">
        <v>349.85</v>
      </c>
      <c r="S926" s="1">
        <v>2</v>
      </c>
      <c r="T926" s="1">
        <v>282</v>
      </c>
      <c r="U926" s="1" t="s">
        <v>52</v>
      </c>
      <c r="V926" s="1" t="s">
        <v>52</v>
      </c>
      <c r="W926" s="1">
        <v>39</v>
      </c>
      <c r="X926" s="1" t="e">
        <f>IF(OR(T926="",W926=""),"",((T926-AVERAGE($T$2:$T$1139))/_xlfn.STDEV.S($T$2:$T$1139))-#REF!*((AVERAGE($W$2:$W$1139)-W926)/_xlfn.STDEV.S($W$2:$W$1139)))</f>
        <v>#REF!</v>
      </c>
      <c r="Y926" s="1">
        <f t="shared" si="44"/>
        <v>0.735308773693085</v>
      </c>
    </row>
    <row r="927" hidden="1" spans="1:25">
      <c r="A927" s="1">
        <v>438</v>
      </c>
      <c r="B927" s="1" t="s">
        <v>84</v>
      </c>
      <c r="C927" s="1" t="str">
        <f>_xlfn.XLOOKUP(A927,All!$A:$A,All!$C:$C,"")</f>
        <v>Cu-Ni-Si</v>
      </c>
      <c r="D927" s="1">
        <v>0</v>
      </c>
      <c r="E927" s="1" t="s">
        <v>1344</v>
      </c>
      <c r="F927" s="1">
        <f t="shared" si="42"/>
        <v>96.5</v>
      </c>
      <c r="G927" s="1">
        <v>0</v>
      </c>
      <c r="H927" s="1">
        <v>0</v>
      </c>
      <c r="I927" s="1">
        <v>0</v>
      </c>
      <c r="J927" s="1">
        <v>2.8</v>
      </c>
      <c r="K927" s="1">
        <v>0.7</v>
      </c>
      <c r="L927" s="1">
        <v>0</v>
      </c>
      <c r="M927" s="1" t="s">
        <v>55</v>
      </c>
      <c r="N927" s="6">
        <f t="shared" si="43"/>
        <v>2</v>
      </c>
      <c r="O927" s="1">
        <v>949.85</v>
      </c>
      <c r="P927" s="1">
        <v>2</v>
      </c>
      <c r="Q927" s="1">
        <v>75</v>
      </c>
      <c r="R927" s="1">
        <v>449.85</v>
      </c>
      <c r="S927" s="1">
        <v>20</v>
      </c>
      <c r="T927" s="1">
        <v>131</v>
      </c>
      <c r="U927" s="1" t="s">
        <v>52</v>
      </c>
      <c r="V927" s="1" t="s">
        <v>52</v>
      </c>
      <c r="W927" s="1">
        <v>38</v>
      </c>
      <c r="X927" s="1" t="e">
        <f>IF(OR(T927="",W927=""),"",((T927-AVERAGE($T$2:$T$1139))/_xlfn.STDEV.S($T$2:$T$1139))-#REF!*((AVERAGE($W$2:$W$1139)-W927)/_xlfn.STDEV.S($W$2:$W$1139)))</f>
        <v>#REF!</v>
      </c>
      <c r="Y927" s="1">
        <f t="shared" si="44"/>
        <v>1.03318695144596</v>
      </c>
    </row>
    <row r="928" hidden="1" spans="1:25">
      <c r="A928" s="1">
        <v>103</v>
      </c>
      <c r="B928" s="1" t="s">
        <v>53</v>
      </c>
      <c r="C928" s="1" t="str">
        <f>_xlfn.XLOOKUP(A928,All!$A:$A,All!$C:$C,"")</f>
        <v>Cu-Ni-Si</v>
      </c>
      <c r="D928" s="1">
        <v>0</v>
      </c>
      <c r="E928" s="1" t="s">
        <v>1344</v>
      </c>
      <c r="F928" s="1">
        <f t="shared" si="42"/>
        <v>96.255</v>
      </c>
      <c r="G928" s="1">
        <v>0</v>
      </c>
      <c r="H928" s="1">
        <v>0</v>
      </c>
      <c r="I928" s="1">
        <v>0</v>
      </c>
      <c r="J928" s="1">
        <v>3.3</v>
      </c>
      <c r="K928" s="1">
        <v>0.445</v>
      </c>
      <c r="L928" s="1">
        <v>0</v>
      </c>
      <c r="M928" s="1" t="s">
        <v>54</v>
      </c>
      <c r="N928" s="6">
        <f t="shared" si="43"/>
        <v>0</v>
      </c>
      <c r="O928" s="1">
        <v>899.85</v>
      </c>
      <c r="P928" s="1">
        <v>1</v>
      </c>
      <c r="Q928" s="1">
        <v>0</v>
      </c>
      <c r="R928" s="1">
        <v>499.85</v>
      </c>
      <c r="S928" s="1">
        <v>4</v>
      </c>
      <c r="T928" s="1">
        <v>156</v>
      </c>
      <c r="U928" s="1" t="s">
        <v>52</v>
      </c>
      <c r="V928" s="1" t="s">
        <v>52</v>
      </c>
      <c r="W928" s="1">
        <v>38</v>
      </c>
      <c r="X928" s="1" t="e">
        <f>IF(OR(T928="",W928=""),"",((T928-AVERAGE($T$2:$T$1139))/_xlfn.STDEV.S($T$2:$T$1139))-#REF!*((AVERAGE($W$2:$W$1139)-W928)/_xlfn.STDEV.S($W$2:$W$1139)))</f>
        <v>#REF!</v>
      </c>
      <c r="Y928" s="1">
        <f t="shared" si="44"/>
        <v>0.976414639385889</v>
      </c>
    </row>
    <row r="929" hidden="1" spans="1:25">
      <c r="A929" s="1">
        <v>246</v>
      </c>
      <c r="B929" s="1" t="s">
        <v>65</v>
      </c>
      <c r="C929" s="1" t="str">
        <f>_xlfn.XLOOKUP(A929,All!$A:$A,All!$C:$C,"")</f>
        <v>Cu-Ni-Si</v>
      </c>
      <c r="D929" s="1">
        <v>0</v>
      </c>
      <c r="E929" s="1" t="s">
        <v>1344</v>
      </c>
      <c r="F929" s="1">
        <f t="shared" si="42"/>
        <v>97.24</v>
      </c>
      <c r="G929" s="1">
        <v>0</v>
      </c>
      <c r="H929" s="1">
        <v>0</v>
      </c>
      <c r="I929" s="1">
        <v>0</v>
      </c>
      <c r="J929" s="1">
        <v>2.31</v>
      </c>
      <c r="K929" s="1">
        <v>0.45</v>
      </c>
      <c r="L929" s="1">
        <v>0</v>
      </c>
      <c r="M929" s="1" t="s">
        <v>54</v>
      </c>
      <c r="N929" s="6">
        <f t="shared" si="43"/>
        <v>0</v>
      </c>
      <c r="O929" s="1">
        <v>949.85</v>
      </c>
      <c r="P929" s="1">
        <v>1</v>
      </c>
      <c r="Q929" s="1">
        <v>0</v>
      </c>
      <c r="R929" s="1">
        <v>499.85</v>
      </c>
      <c r="S929" s="1">
        <v>0.166666667</v>
      </c>
      <c r="T929" s="1">
        <v>158</v>
      </c>
      <c r="U929" s="1" t="s">
        <v>52</v>
      </c>
      <c r="V929" s="1" t="s">
        <v>52</v>
      </c>
      <c r="W929" s="1">
        <v>38</v>
      </c>
      <c r="X929" s="1" t="e">
        <f>IF(OR(T929="",W929=""),"",((T929-AVERAGE($T$2:$T$1139))/_xlfn.STDEV.S($T$2:$T$1139))-#REF!*((AVERAGE($W$2:$W$1139)-W929)/_xlfn.STDEV.S($W$2:$W$1139)))</f>
        <v>#REF!</v>
      </c>
      <c r="Y929" s="1">
        <f t="shared" si="44"/>
        <v>0.971990987958718</v>
      </c>
    </row>
    <row r="930" hidden="1" spans="1:25">
      <c r="A930" s="1">
        <v>79</v>
      </c>
      <c r="B930" s="1" t="s">
        <v>53</v>
      </c>
      <c r="C930" s="1" t="str">
        <f>_xlfn.XLOOKUP(A930,All!$A:$A,All!$C:$C,"")</f>
        <v>Cu-Ni-Si</v>
      </c>
      <c r="D930" s="1">
        <v>0</v>
      </c>
      <c r="E930" s="1" t="s">
        <v>1344</v>
      </c>
      <c r="F930" s="1">
        <f t="shared" si="42"/>
        <v>96.295</v>
      </c>
      <c r="G930" s="1">
        <v>0</v>
      </c>
      <c r="H930" s="1">
        <v>0</v>
      </c>
      <c r="I930" s="1">
        <v>0</v>
      </c>
      <c r="J930" s="1">
        <v>3.3</v>
      </c>
      <c r="K930" s="1">
        <v>0.405</v>
      </c>
      <c r="L930" s="1">
        <v>0</v>
      </c>
      <c r="M930" s="1" t="s">
        <v>54</v>
      </c>
      <c r="N930" s="6">
        <f t="shared" si="43"/>
        <v>0</v>
      </c>
      <c r="O930" s="1">
        <v>899.85</v>
      </c>
      <c r="P930" s="1">
        <v>1</v>
      </c>
      <c r="Q930" s="1">
        <v>0</v>
      </c>
      <c r="R930" s="1">
        <v>499.85</v>
      </c>
      <c r="S930" s="1">
        <v>2</v>
      </c>
      <c r="T930" s="1">
        <v>186</v>
      </c>
      <c r="U930" s="1" t="s">
        <v>903</v>
      </c>
      <c r="V930" s="1" t="s">
        <v>904</v>
      </c>
      <c r="W930" s="1">
        <v>38</v>
      </c>
      <c r="X930" s="1" t="e">
        <f>IF(OR(T930="",W930=""),"",((T930-AVERAGE($T$2:$T$1139))/_xlfn.STDEV.S($T$2:$T$1139))-#REF!*((AVERAGE($W$2:$W$1139)-W930)/_xlfn.STDEV.S($W$2:$W$1139)))</f>
        <v>#REF!</v>
      </c>
      <c r="Y930" s="1">
        <f t="shared" si="44"/>
        <v>0.912142251080241</v>
      </c>
    </row>
    <row r="931" hidden="1" spans="1:25">
      <c r="A931" s="1">
        <v>78</v>
      </c>
      <c r="B931" s="1" t="s">
        <v>53</v>
      </c>
      <c r="C931" s="1" t="str">
        <f>_xlfn.XLOOKUP(A931,All!$A:$A,All!$C:$C,"")</f>
        <v>Cu-Ni-Si</v>
      </c>
      <c r="D931" s="1">
        <v>0</v>
      </c>
      <c r="E931" s="1" t="s">
        <v>1344</v>
      </c>
      <c r="F931" s="1">
        <f t="shared" si="42"/>
        <v>96.255</v>
      </c>
      <c r="G931" s="1">
        <v>0</v>
      </c>
      <c r="H931" s="1">
        <v>0</v>
      </c>
      <c r="I931" s="1">
        <v>0</v>
      </c>
      <c r="J931" s="1">
        <v>3.3</v>
      </c>
      <c r="K931" s="1">
        <v>0.445</v>
      </c>
      <c r="L931" s="1">
        <v>0</v>
      </c>
      <c r="M931" s="1" t="s">
        <v>54</v>
      </c>
      <c r="N931" s="6">
        <f t="shared" si="43"/>
        <v>0</v>
      </c>
      <c r="O931" s="1">
        <v>899.85</v>
      </c>
      <c r="P931" s="1">
        <v>1</v>
      </c>
      <c r="Q931" s="1">
        <v>0</v>
      </c>
      <c r="R931" s="1">
        <v>499.85</v>
      </c>
      <c r="S931" s="1">
        <v>2</v>
      </c>
      <c r="T931" s="1">
        <v>190</v>
      </c>
      <c r="U931" s="1" t="s">
        <v>52</v>
      </c>
      <c r="V931" s="1" t="s">
        <v>52</v>
      </c>
      <c r="W931" s="1">
        <v>38</v>
      </c>
      <c r="X931" s="1" t="e">
        <f>IF(OR(T931="",W931=""),"",((T931-AVERAGE($T$2:$T$1139))/_xlfn.STDEV.S($T$2:$T$1139))-#REF!*((AVERAGE($W$2:$W$1139)-W931)/_xlfn.STDEV.S($W$2:$W$1139)))</f>
        <v>#REF!</v>
      </c>
      <c r="Y931" s="1">
        <f t="shared" si="44"/>
        <v>0.903935228958348</v>
      </c>
    </row>
    <row r="932" hidden="1" spans="1:25">
      <c r="A932" s="1">
        <v>24</v>
      </c>
      <c r="B932" s="1" t="s">
        <v>1347</v>
      </c>
      <c r="C932" s="1" t="str">
        <f>_xlfn.XLOOKUP(A932,All!$A:$A,All!$C:$C,"")</f>
        <v>Cu-Ni-Si</v>
      </c>
      <c r="D932" s="1">
        <v>0</v>
      </c>
      <c r="E932" s="1" t="s">
        <v>1344</v>
      </c>
      <c r="F932" s="1">
        <f t="shared" si="42"/>
        <v>96.6</v>
      </c>
      <c r="G932" s="1">
        <v>0</v>
      </c>
      <c r="H932" s="1">
        <v>0</v>
      </c>
      <c r="I932" s="1">
        <v>0</v>
      </c>
      <c r="J932" s="1">
        <v>2.8</v>
      </c>
      <c r="K932" s="1">
        <v>0.6</v>
      </c>
      <c r="L932" s="1">
        <v>0</v>
      </c>
      <c r="M932" s="1" t="s">
        <v>54</v>
      </c>
      <c r="N932" s="6">
        <f t="shared" si="43"/>
        <v>0</v>
      </c>
      <c r="O932" s="1">
        <v>899.85</v>
      </c>
      <c r="P932" s="1">
        <v>1.5</v>
      </c>
      <c r="Q932" s="1">
        <v>0</v>
      </c>
      <c r="R932" s="1">
        <v>599.85</v>
      </c>
      <c r="S932" s="1">
        <v>0.5</v>
      </c>
      <c r="T932" s="1">
        <v>191</v>
      </c>
      <c r="U932" s="1" t="s">
        <v>52</v>
      </c>
      <c r="V932" s="1" t="s">
        <v>52</v>
      </c>
      <c r="W932" s="1">
        <v>38</v>
      </c>
      <c r="X932" s="1" t="e">
        <f>IF(OR(T932="",W932=""),"",((T932-AVERAGE($T$2:$T$1139))/_xlfn.STDEV.S($T$2:$T$1139))-#REF!*((AVERAGE($W$2:$W$1139)-W932)/_xlfn.STDEV.S($W$2:$W$1139)))</f>
        <v>#REF!</v>
      </c>
      <c r="Y932" s="1">
        <f t="shared" si="44"/>
        <v>0.901897886930289</v>
      </c>
    </row>
    <row r="933" hidden="1" spans="1:25">
      <c r="A933" s="1">
        <v>42</v>
      </c>
      <c r="B933" s="1" t="s">
        <v>53</v>
      </c>
      <c r="C933" s="1" t="str">
        <f>_xlfn.XLOOKUP(A933,All!$A:$A,All!$C:$C,"")</f>
        <v>Cu-Ni-Si</v>
      </c>
      <c r="D933" s="1">
        <v>0</v>
      </c>
      <c r="E933" s="1" t="s">
        <v>1344</v>
      </c>
      <c r="F933" s="1">
        <f t="shared" si="42"/>
        <v>96.155</v>
      </c>
      <c r="G933" s="1">
        <v>0</v>
      </c>
      <c r="H933" s="1">
        <v>0</v>
      </c>
      <c r="I933" s="1">
        <v>0</v>
      </c>
      <c r="J933" s="1">
        <v>3.3</v>
      </c>
      <c r="K933" s="1">
        <v>0.545</v>
      </c>
      <c r="L933" s="1">
        <v>0</v>
      </c>
      <c r="M933" s="1" t="s">
        <v>54</v>
      </c>
      <c r="N933" s="6">
        <f t="shared" si="43"/>
        <v>0</v>
      </c>
      <c r="O933" s="1">
        <v>899.85</v>
      </c>
      <c r="P933" s="1">
        <v>1</v>
      </c>
      <c r="Q933" s="1">
        <v>0</v>
      </c>
      <c r="R933" s="1">
        <v>499.85</v>
      </c>
      <c r="S933" s="1">
        <v>1</v>
      </c>
      <c r="T933" s="1">
        <v>192</v>
      </c>
      <c r="U933" s="1" t="s">
        <v>52</v>
      </c>
      <c r="V933" s="1" t="s">
        <v>52</v>
      </c>
      <c r="W933" s="1">
        <v>38</v>
      </c>
      <c r="X933" s="1" t="e">
        <f>IF(OR(T933="",W933=""),"",((T933-AVERAGE($T$2:$T$1139))/_xlfn.STDEV.S($T$2:$T$1139))-#REF!*((AVERAGE($W$2:$W$1139)-W933)/_xlfn.STDEV.S($W$2:$W$1139)))</f>
        <v>#REF!</v>
      </c>
      <c r="Y933" s="1">
        <f t="shared" si="44"/>
        <v>0.899866388788341</v>
      </c>
    </row>
    <row r="934" hidden="1" spans="1:25">
      <c r="A934" s="1">
        <v>394</v>
      </c>
      <c r="B934" s="1" t="s">
        <v>65</v>
      </c>
      <c r="C934" s="1" t="str">
        <f>_xlfn.XLOOKUP(A934,All!$A:$A,All!$C:$C,"")</f>
        <v>Cu-Ni-Si</v>
      </c>
      <c r="D934" s="1">
        <v>0</v>
      </c>
      <c r="E934" s="1" t="s">
        <v>1344</v>
      </c>
      <c r="F934" s="1">
        <f t="shared" si="42"/>
        <v>95.63</v>
      </c>
      <c r="G934" s="1">
        <v>0</v>
      </c>
      <c r="H934" s="1">
        <v>0</v>
      </c>
      <c r="I934" s="1">
        <v>0</v>
      </c>
      <c r="J934" s="1">
        <v>3.76</v>
      </c>
      <c r="K934" s="1">
        <v>0.61</v>
      </c>
      <c r="L934" s="1">
        <v>0</v>
      </c>
      <c r="M934" s="1" t="s">
        <v>54</v>
      </c>
      <c r="N934" s="6">
        <f t="shared" si="43"/>
        <v>0</v>
      </c>
      <c r="O934" s="1">
        <v>949.85</v>
      </c>
      <c r="P934" s="1">
        <v>1</v>
      </c>
      <c r="Q934" s="1">
        <v>0</v>
      </c>
      <c r="R934" s="1">
        <v>499.85</v>
      </c>
      <c r="S934" s="1">
        <v>4</v>
      </c>
      <c r="T934" s="1">
        <v>200</v>
      </c>
      <c r="U934" s="1" t="s">
        <v>52</v>
      </c>
      <c r="V934" s="1" t="s">
        <v>52</v>
      </c>
      <c r="W934" s="1">
        <v>38</v>
      </c>
      <c r="X934" s="1" t="e">
        <f>IF(OR(T934="",W934=""),"",((T934-AVERAGE($T$2:$T$1139))/_xlfn.STDEV.S($T$2:$T$1139))-#REF!*((AVERAGE($W$2:$W$1139)-W934)/_xlfn.STDEV.S($W$2:$W$1139)))</f>
        <v>#REF!</v>
      </c>
      <c r="Y934" s="1">
        <f t="shared" si="44"/>
        <v>0.88382959484243</v>
      </c>
    </row>
    <row r="935" hidden="1" spans="1:25">
      <c r="A935" s="1">
        <v>23</v>
      </c>
      <c r="B935" s="1" t="s">
        <v>1347</v>
      </c>
      <c r="C935" s="1" t="str">
        <f>_xlfn.XLOOKUP(A935,All!$A:$A,All!$C:$C,"")</f>
        <v>Cu-Ni-Si</v>
      </c>
      <c r="D935" s="1">
        <v>0</v>
      </c>
      <c r="E935" s="1" t="s">
        <v>1344</v>
      </c>
      <c r="F935" s="1">
        <f t="shared" si="42"/>
        <v>96.6</v>
      </c>
      <c r="G935" s="1">
        <v>0</v>
      </c>
      <c r="H935" s="1">
        <v>0</v>
      </c>
      <c r="I935" s="1">
        <v>0</v>
      </c>
      <c r="J935" s="1">
        <v>2.8</v>
      </c>
      <c r="K935" s="1">
        <v>0.6</v>
      </c>
      <c r="L935" s="1">
        <v>0</v>
      </c>
      <c r="M935" s="1" t="s">
        <v>54</v>
      </c>
      <c r="N935" s="6">
        <f t="shared" si="43"/>
        <v>0</v>
      </c>
      <c r="O935" s="1">
        <v>899.85</v>
      </c>
      <c r="P935" s="1">
        <v>1.5</v>
      </c>
      <c r="Q935" s="1">
        <v>0</v>
      </c>
      <c r="R935" s="1">
        <v>549.85</v>
      </c>
      <c r="S935" s="1">
        <v>0.5</v>
      </c>
      <c r="T935" s="1">
        <v>207</v>
      </c>
      <c r="U935" s="1" t="s">
        <v>52</v>
      </c>
      <c r="V935" s="1" t="s">
        <v>52</v>
      </c>
      <c r="W935" s="1">
        <v>38</v>
      </c>
      <c r="X935" s="1" t="e">
        <f>IF(OR(T935="",W935=""),"",((T935-AVERAGE($T$2:$T$1139))/_xlfn.STDEV.S($T$2:$T$1139))-#REF!*((AVERAGE($W$2:$W$1139)-W935)/_xlfn.STDEV.S($W$2:$W$1139)))</f>
        <v>#REF!</v>
      </c>
      <c r="Y935" s="1">
        <f t="shared" si="44"/>
        <v>0.870122736694625</v>
      </c>
    </row>
    <row r="936" hidden="1" spans="1:25">
      <c r="A936" s="1">
        <v>145</v>
      </c>
      <c r="B936" s="1" t="s">
        <v>53</v>
      </c>
      <c r="C936" s="1" t="str">
        <f>_xlfn.XLOOKUP(A936,All!$A:$A,All!$C:$C,"")</f>
        <v>Cu-Ni-Si</v>
      </c>
      <c r="D936" s="1">
        <v>0</v>
      </c>
      <c r="E936" s="1" t="s">
        <v>1344</v>
      </c>
      <c r="F936" s="1">
        <f t="shared" si="42"/>
        <v>95.935</v>
      </c>
      <c r="G936" s="1">
        <v>0</v>
      </c>
      <c r="H936" s="1">
        <v>0</v>
      </c>
      <c r="I936" s="1">
        <v>0</v>
      </c>
      <c r="J936" s="1">
        <v>3.3</v>
      </c>
      <c r="K936" s="1">
        <v>0.765</v>
      </c>
      <c r="L936" s="1">
        <v>0</v>
      </c>
      <c r="M936" s="1" t="s">
        <v>54</v>
      </c>
      <c r="N936" s="6">
        <f t="shared" si="43"/>
        <v>0</v>
      </c>
      <c r="O936" s="1">
        <v>899.85</v>
      </c>
      <c r="P936" s="1">
        <v>1</v>
      </c>
      <c r="Q936" s="1">
        <v>0</v>
      </c>
      <c r="R936" s="1">
        <v>449.85</v>
      </c>
      <c r="S936" s="1">
        <v>8</v>
      </c>
      <c r="T936" s="1">
        <v>219</v>
      </c>
      <c r="U936" s="1" t="s">
        <v>52</v>
      </c>
      <c r="V936" s="1" t="s">
        <v>52</v>
      </c>
      <c r="W936" s="1">
        <v>38</v>
      </c>
      <c r="X936" s="1" t="e">
        <f>IF(OR(T936="",W936=""),"",((T936-AVERAGE($T$2:$T$1139))/_xlfn.STDEV.S($T$2:$T$1139))-#REF!*((AVERAGE($W$2:$W$1139)-W936)/_xlfn.STDEV.S($W$2:$W$1139)))</f>
        <v>#REF!</v>
      </c>
      <c r="Y936" s="1">
        <f t="shared" si="44"/>
        <v>0.847375648720677</v>
      </c>
    </row>
    <row r="937" spans="1:25">
      <c r="A937" s="1">
        <v>473</v>
      </c>
      <c r="B937" s="1" t="s">
        <v>95</v>
      </c>
      <c r="C937" s="1" t="str">
        <f>_xlfn.XLOOKUP(A937,All!$A:$A,All!$C:$C,"")</f>
        <v>Cu-Ni-Si</v>
      </c>
      <c r="D937" s="1">
        <v>0</v>
      </c>
      <c r="E937" s="1" t="s">
        <v>1344</v>
      </c>
      <c r="F937" s="1">
        <f t="shared" si="42"/>
        <v>97.56</v>
      </c>
      <c r="G937" s="1">
        <v>0</v>
      </c>
      <c r="H937" s="1">
        <v>0</v>
      </c>
      <c r="I937" s="1">
        <v>0</v>
      </c>
      <c r="J937" s="1">
        <v>1.92</v>
      </c>
      <c r="K937" s="1">
        <v>0.52</v>
      </c>
      <c r="L937" s="1">
        <v>0</v>
      </c>
      <c r="M937" s="1" t="s">
        <v>50</v>
      </c>
      <c r="N937" s="6">
        <f t="shared" si="43"/>
        <v>1</v>
      </c>
      <c r="O937" s="1">
        <v>959.85</v>
      </c>
      <c r="P937" s="1">
        <v>1</v>
      </c>
      <c r="Q937" s="1">
        <v>60</v>
      </c>
      <c r="R937" s="1">
        <v>449.85</v>
      </c>
      <c r="S937" s="1">
        <v>1</v>
      </c>
      <c r="T937" s="1">
        <v>232</v>
      </c>
      <c r="U937" s="1" t="s">
        <v>52</v>
      </c>
      <c r="V937" s="1" t="s">
        <v>52</v>
      </c>
      <c r="W937" s="1">
        <v>38</v>
      </c>
      <c r="X937" s="1" t="e">
        <f>IF(OR(T937="",W937=""),"",((T937-AVERAGE($T$2:$T$1139))/_xlfn.STDEV.S($T$2:$T$1139))-#REF!*((AVERAGE($W$2:$W$1139)-W937)/_xlfn.STDEV.S($W$2:$W$1139)))</f>
        <v>#REF!</v>
      </c>
      <c r="Y937" s="1">
        <f t="shared" si="44"/>
        <v>0.823880940713752</v>
      </c>
    </row>
    <row r="938" hidden="1" spans="1:25">
      <c r="A938" s="1">
        <v>65</v>
      </c>
      <c r="B938" s="1" t="s">
        <v>53</v>
      </c>
      <c r="C938" s="1" t="str">
        <f>_xlfn.XLOOKUP(A938,All!$A:$A,All!$C:$C,"")</f>
        <v>Cu-Ni-Si</v>
      </c>
      <c r="D938" s="1">
        <v>0</v>
      </c>
      <c r="E938" s="1" t="s">
        <v>1344</v>
      </c>
      <c r="F938" s="1">
        <f t="shared" si="42"/>
        <v>95.935</v>
      </c>
      <c r="G938" s="1">
        <v>0</v>
      </c>
      <c r="H938" s="1">
        <v>0</v>
      </c>
      <c r="I938" s="1">
        <v>0</v>
      </c>
      <c r="J938" s="1">
        <v>3.3</v>
      </c>
      <c r="K938" s="1">
        <v>0.765</v>
      </c>
      <c r="L938" s="1">
        <v>0</v>
      </c>
      <c r="M938" s="1" t="s">
        <v>54</v>
      </c>
      <c r="N938" s="6">
        <f t="shared" si="43"/>
        <v>0</v>
      </c>
      <c r="O938" s="1">
        <v>899.85</v>
      </c>
      <c r="P938" s="1">
        <v>1</v>
      </c>
      <c r="Q938" s="1">
        <v>0</v>
      </c>
      <c r="R938" s="1">
        <v>499.85</v>
      </c>
      <c r="S938" s="1">
        <v>2</v>
      </c>
      <c r="T938" s="1">
        <v>233</v>
      </c>
      <c r="U938" s="1" t="s">
        <v>52</v>
      </c>
      <c r="V938" s="1" t="s">
        <v>52</v>
      </c>
      <c r="W938" s="1">
        <v>38</v>
      </c>
      <c r="X938" s="1" t="e">
        <f>IF(OR(T938="",W938=""),"",((T938-AVERAGE($T$2:$T$1139))/_xlfn.STDEV.S($T$2:$T$1139))-#REF!*((AVERAGE($W$2:$W$1139)-W938)/_xlfn.STDEV.S($W$2:$W$1139)))</f>
        <v>#REF!</v>
      </c>
      <c r="Y938" s="1">
        <f t="shared" si="44"/>
        <v>0.822125963335149</v>
      </c>
    </row>
    <row r="939" hidden="1" spans="1:25">
      <c r="A939" s="1">
        <v>342</v>
      </c>
      <c r="B939" s="1" t="s">
        <v>65</v>
      </c>
      <c r="C939" s="1" t="str">
        <f>_xlfn.XLOOKUP(A939,All!$A:$A,All!$C:$C,"")</f>
        <v>Cu-Ni-Si</v>
      </c>
      <c r="D939" s="1">
        <v>0</v>
      </c>
      <c r="E939" s="1" t="s">
        <v>1344</v>
      </c>
      <c r="F939" s="1">
        <f t="shared" si="42"/>
        <v>95.34</v>
      </c>
      <c r="G939" s="1">
        <v>0</v>
      </c>
      <c r="H939" s="1">
        <v>0</v>
      </c>
      <c r="I939" s="1">
        <v>0</v>
      </c>
      <c r="J939" s="1">
        <v>3.77</v>
      </c>
      <c r="K939" s="1">
        <v>0.89</v>
      </c>
      <c r="L939" s="1">
        <v>0</v>
      </c>
      <c r="M939" s="1" t="s">
        <v>54</v>
      </c>
      <c r="N939" s="6">
        <f t="shared" si="43"/>
        <v>0</v>
      </c>
      <c r="O939" s="1">
        <v>949.85</v>
      </c>
      <c r="P939" s="1">
        <v>1</v>
      </c>
      <c r="Q939" s="1">
        <v>0</v>
      </c>
      <c r="R939" s="1">
        <v>499.85</v>
      </c>
      <c r="S939" s="1">
        <v>2</v>
      </c>
      <c r="T939" s="1">
        <v>233</v>
      </c>
      <c r="U939" s="1" t="s">
        <v>52</v>
      </c>
      <c r="V939" s="1" t="s">
        <v>52</v>
      </c>
      <c r="W939" s="1">
        <v>38</v>
      </c>
      <c r="X939" s="1" t="e">
        <f>IF(OR(T939="",W939=""),"",((T939-AVERAGE($T$2:$T$1139))/_xlfn.STDEV.S($T$2:$T$1139))-#REF!*((AVERAGE($W$2:$W$1139)-W939)/_xlfn.STDEV.S($W$2:$W$1139)))</f>
        <v>#REF!</v>
      </c>
      <c r="Y939" s="1">
        <f t="shared" si="44"/>
        <v>0.822125963335149</v>
      </c>
    </row>
    <row r="940" hidden="1" spans="1:25">
      <c r="A940" s="1">
        <v>74</v>
      </c>
      <c r="B940" s="1" t="s">
        <v>53</v>
      </c>
      <c r="C940" s="1" t="str">
        <f>_xlfn.XLOOKUP(A940,All!$A:$A,All!$C:$C,"")</f>
        <v>Cu-Ni-Si</v>
      </c>
      <c r="D940" s="1">
        <v>0</v>
      </c>
      <c r="E940" s="1" t="s">
        <v>1344</v>
      </c>
      <c r="F940" s="1">
        <f t="shared" si="42"/>
        <v>95.935</v>
      </c>
      <c r="G940" s="1">
        <v>0</v>
      </c>
      <c r="H940" s="1">
        <v>0</v>
      </c>
      <c r="I940" s="1">
        <v>0</v>
      </c>
      <c r="J940" s="1">
        <v>3.3</v>
      </c>
      <c r="K940" s="1">
        <v>0.765</v>
      </c>
      <c r="L940" s="1">
        <v>0</v>
      </c>
      <c r="M940" s="1" t="s">
        <v>54</v>
      </c>
      <c r="N940" s="6">
        <f t="shared" si="43"/>
        <v>0</v>
      </c>
      <c r="O940" s="1">
        <v>899.85</v>
      </c>
      <c r="P940" s="1">
        <v>1</v>
      </c>
      <c r="Q940" s="1">
        <v>0</v>
      </c>
      <c r="R940" s="1">
        <v>499.85</v>
      </c>
      <c r="S940" s="1">
        <v>2</v>
      </c>
      <c r="T940" s="1">
        <v>238</v>
      </c>
      <c r="U940" s="1" t="s">
        <v>715</v>
      </c>
      <c r="V940" s="1" t="s">
        <v>651</v>
      </c>
      <c r="W940" s="1">
        <v>38</v>
      </c>
      <c r="X940" s="1" t="e">
        <f>IF(OR(T940="",W940=""),"",((T940-AVERAGE($T$2:$T$1139))/_xlfn.STDEV.S($T$2:$T$1139))-#REF!*((AVERAGE($W$2:$W$1139)-W940)/_xlfn.STDEV.S($W$2:$W$1139)))</f>
        <v>#REF!</v>
      </c>
      <c r="Y940" s="1">
        <f t="shared" si="44"/>
        <v>0.813467798407692</v>
      </c>
    </row>
    <row r="941" hidden="1" spans="1:25">
      <c r="A941" s="1">
        <v>81</v>
      </c>
      <c r="B941" s="1" t="s">
        <v>53</v>
      </c>
      <c r="C941" s="1" t="str">
        <f>_xlfn.XLOOKUP(A941,All!$A:$A,All!$C:$C,"")</f>
        <v>Cu-Ni-Si</v>
      </c>
      <c r="D941" s="1">
        <v>0</v>
      </c>
      <c r="E941" s="1" t="s">
        <v>1344</v>
      </c>
      <c r="F941" s="1">
        <f t="shared" si="42"/>
        <v>95.935</v>
      </c>
      <c r="G941" s="1">
        <v>0</v>
      </c>
      <c r="H941" s="1">
        <v>0</v>
      </c>
      <c r="I941" s="1">
        <v>0</v>
      </c>
      <c r="J941" s="1">
        <v>3.3</v>
      </c>
      <c r="K941" s="1">
        <v>0.765</v>
      </c>
      <c r="L941" s="1">
        <v>0</v>
      </c>
      <c r="M941" s="1" t="s">
        <v>54</v>
      </c>
      <c r="N941" s="6">
        <f t="shared" si="43"/>
        <v>0</v>
      </c>
      <c r="O941" s="1">
        <v>899.85</v>
      </c>
      <c r="P941" s="1">
        <v>1</v>
      </c>
      <c r="Q941" s="1">
        <v>0</v>
      </c>
      <c r="R941" s="1">
        <v>499.85</v>
      </c>
      <c r="S941" s="1">
        <v>2</v>
      </c>
      <c r="T941" s="1">
        <v>238</v>
      </c>
      <c r="U941" s="1" t="s">
        <v>717</v>
      </c>
      <c r="V941" s="1" t="s">
        <v>718</v>
      </c>
      <c r="W941" s="1">
        <v>38</v>
      </c>
      <c r="X941" s="1" t="e">
        <f>IF(OR(T941="",W941=""),"",((T941-AVERAGE($T$2:$T$1139))/_xlfn.STDEV.S($T$2:$T$1139))-#REF!*((AVERAGE($W$2:$W$1139)-W941)/_xlfn.STDEV.S($W$2:$W$1139)))</f>
        <v>#REF!</v>
      </c>
      <c r="Y941" s="1">
        <f t="shared" si="44"/>
        <v>0.813467798407692</v>
      </c>
    </row>
    <row r="942" spans="1:25">
      <c r="A942" s="1">
        <v>14</v>
      </c>
      <c r="B942" s="1" t="s">
        <v>53</v>
      </c>
      <c r="C942" s="1" t="str">
        <f>_xlfn.XLOOKUP(A942,All!$A:$A,All!$C:$C,"")</f>
        <v>Cu-Ni-Si</v>
      </c>
      <c r="D942" s="1">
        <v>0</v>
      </c>
      <c r="E942" s="1" t="s">
        <v>1344</v>
      </c>
      <c r="F942" s="1">
        <f t="shared" si="42"/>
        <v>95.935</v>
      </c>
      <c r="G942" s="1">
        <v>0</v>
      </c>
      <c r="H942" s="1">
        <v>0</v>
      </c>
      <c r="I942" s="1">
        <v>0</v>
      </c>
      <c r="J942" s="1">
        <v>3.3</v>
      </c>
      <c r="K942" s="1">
        <v>0.765</v>
      </c>
      <c r="L942" s="1">
        <v>0</v>
      </c>
      <c r="M942" s="1" t="s">
        <v>50</v>
      </c>
      <c r="N942" s="6">
        <f t="shared" si="43"/>
        <v>1</v>
      </c>
      <c r="O942" s="1">
        <v>899.85</v>
      </c>
      <c r="P942" s="1">
        <v>1</v>
      </c>
      <c r="Q942" s="1">
        <v>60</v>
      </c>
      <c r="R942" s="1">
        <v>449.85</v>
      </c>
      <c r="S942" s="1">
        <v>0.5</v>
      </c>
      <c r="T942" s="1">
        <v>255</v>
      </c>
      <c r="U942" s="1" t="s">
        <v>52</v>
      </c>
      <c r="V942" s="1" t="s">
        <v>52</v>
      </c>
      <c r="W942" s="1">
        <v>38</v>
      </c>
      <c r="X942" s="1" t="e">
        <f>IF(OR(T942="",W942=""),"",((T942-AVERAGE($T$2:$T$1139))/_xlfn.STDEV.S($T$2:$T$1139))-#REF!*((AVERAGE($W$2:$W$1139)-W942)/_xlfn.STDEV.S($W$2:$W$1139)))</f>
        <v>#REF!</v>
      </c>
      <c r="Y942" s="1">
        <f t="shared" si="44"/>
        <v>0.785557623630764</v>
      </c>
    </row>
    <row r="943" spans="1:25">
      <c r="A943" s="1">
        <v>48</v>
      </c>
      <c r="B943" s="1" t="s">
        <v>53</v>
      </c>
      <c r="C943" s="1" t="str">
        <f>_xlfn.XLOOKUP(A943,All!$A:$A,All!$C:$C,"")</f>
        <v>Cu-Ni-Si</v>
      </c>
      <c r="D943" s="1">
        <v>0</v>
      </c>
      <c r="E943" s="1" t="s">
        <v>1344</v>
      </c>
      <c r="F943" s="1">
        <f t="shared" si="42"/>
        <v>95.935</v>
      </c>
      <c r="G943" s="1">
        <v>0</v>
      </c>
      <c r="H943" s="1">
        <v>0</v>
      </c>
      <c r="I943" s="1">
        <v>0</v>
      </c>
      <c r="J943" s="1">
        <v>3.3</v>
      </c>
      <c r="K943" s="1">
        <v>0.765</v>
      </c>
      <c r="L943" s="1">
        <v>0</v>
      </c>
      <c r="M943" s="1" t="s">
        <v>50</v>
      </c>
      <c r="N943" s="6">
        <f t="shared" si="43"/>
        <v>1</v>
      </c>
      <c r="O943" s="1">
        <v>899.85</v>
      </c>
      <c r="P943" s="1">
        <v>1</v>
      </c>
      <c r="Q943" s="1">
        <v>60</v>
      </c>
      <c r="R943" s="1">
        <v>449.85</v>
      </c>
      <c r="S943" s="1">
        <v>1</v>
      </c>
      <c r="T943" s="1">
        <v>260</v>
      </c>
      <c r="U943" s="1" t="s">
        <v>703</v>
      </c>
      <c r="V943" s="1" t="s">
        <v>704</v>
      </c>
      <c r="W943" s="1">
        <v>38</v>
      </c>
      <c r="X943" s="1" t="e">
        <f>IF(OR(T943="",W943=""),"",((T943-AVERAGE($T$2:$T$1139))/_xlfn.STDEV.S($T$2:$T$1139))-#REF!*((AVERAGE($W$2:$W$1139)-W943)/_xlfn.STDEV.S($W$2:$W$1139)))</f>
        <v>#REF!</v>
      </c>
      <c r="Y943" s="1">
        <f t="shared" si="44"/>
        <v>0.777823644006181</v>
      </c>
    </row>
    <row r="944" hidden="1" spans="1:25">
      <c r="A944" s="1">
        <v>163</v>
      </c>
      <c r="B944" s="1" t="s">
        <v>60</v>
      </c>
      <c r="C944" s="1" t="str">
        <f>_xlfn.XLOOKUP(A944,All!$A:$A,All!$C:$C,"")</f>
        <v>Cu-Ni-Si</v>
      </c>
      <c r="D944" s="1">
        <v>0</v>
      </c>
      <c r="E944" s="1" t="s">
        <v>1344</v>
      </c>
      <c r="F944" s="1">
        <f t="shared" si="42"/>
        <v>94.93</v>
      </c>
      <c r="G944" s="1">
        <v>0</v>
      </c>
      <c r="H944" s="1">
        <v>0</v>
      </c>
      <c r="I944" s="1">
        <v>0</v>
      </c>
      <c r="J944" s="1">
        <v>4.1</v>
      </c>
      <c r="K944" s="1">
        <v>0.97</v>
      </c>
      <c r="L944" s="1">
        <v>0</v>
      </c>
      <c r="M944" s="1" t="s">
        <v>54</v>
      </c>
      <c r="N944" s="6">
        <f t="shared" si="43"/>
        <v>0</v>
      </c>
      <c r="O944" s="1">
        <v>899.85</v>
      </c>
      <c r="P944" s="1">
        <v>3</v>
      </c>
      <c r="Q944" s="1">
        <v>0</v>
      </c>
      <c r="R944" s="1">
        <v>449.85</v>
      </c>
      <c r="S944" s="1">
        <v>16</v>
      </c>
      <c r="T944" s="1">
        <v>264</v>
      </c>
      <c r="U944" s="1" t="s">
        <v>52</v>
      </c>
      <c r="V944" s="1" t="s">
        <v>52</v>
      </c>
      <c r="W944" s="1">
        <v>38</v>
      </c>
      <c r="X944" s="1" t="e">
        <f>IF(OR(T944="",W944=""),"",((T944-AVERAGE($T$2:$T$1139))/_xlfn.STDEV.S($T$2:$T$1139))-#REF!*((AVERAGE($W$2:$W$1139)-W944)/_xlfn.STDEV.S($W$2:$W$1139)))</f>
        <v>#REF!</v>
      </c>
      <c r="Y944" s="1">
        <f t="shared" si="44"/>
        <v>0.771800126144815</v>
      </c>
    </row>
    <row r="945" hidden="1" spans="1:25">
      <c r="A945" s="1">
        <v>50</v>
      </c>
      <c r="B945" s="1" t="s">
        <v>53</v>
      </c>
      <c r="C945" s="1" t="str">
        <f>_xlfn.XLOOKUP(A945,All!$A:$A,All!$C:$C,"")</f>
        <v>Cu-Ni-Si</v>
      </c>
      <c r="D945" s="1">
        <v>0</v>
      </c>
      <c r="E945" s="1" t="s">
        <v>1344</v>
      </c>
      <c r="F945" s="1">
        <f t="shared" si="42"/>
        <v>95.935</v>
      </c>
      <c r="G945" s="1">
        <v>0</v>
      </c>
      <c r="H945" s="1">
        <v>0</v>
      </c>
      <c r="I945" s="1">
        <v>0</v>
      </c>
      <c r="J945" s="1">
        <v>3.3</v>
      </c>
      <c r="K945" s="1">
        <v>0.765</v>
      </c>
      <c r="L945" s="1">
        <v>0</v>
      </c>
      <c r="M945" s="1" t="s">
        <v>55</v>
      </c>
      <c r="N945" s="6">
        <f t="shared" si="43"/>
        <v>2</v>
      </c>
      <c r="O945" s="1">
        <v>899.85</v>
      </c>
      <c r="P945" s="1">
        <v>1</v>
      </c>
      <c r="Q945" s="1">
        <v>45</v>
      </c>
      <c r="R945" s="1">
        <v>349.85</v>
      </c>
      <c r="S945" s="1">
        <v>1</v>
      </c>
      <c r="T945" s="1">
        <v>290</v>
      </c>
      <c r="U945" s="1" t="s">
        <v>638</v>
      </c>
      <c r="V945" s="1" t="s">
        <v>639</v>
      </c>
      <c r="W945" s="1">
        <v>38</v>
      </c>
      <c r="X945" s="1" t="e">
        <f>IF(OR(T945="",W945=""),"",((T945-AVERAGE($T$2:$T$1139))/_xlfn.STDEV.S($T$2:$T$1139))-#REF!*((AVERAGE($W$2:$W$1139)-W945)/_xlfn.STDEV.S($W$2:$W$1139)))</f>
        <v>#REF!</v>
      </c>
      <c r="Y945" s="1">
        <f t="shared" si="44"/>
        <v>0.736439137486459</v>
      </c>
    </row>
    <row r="946" hidden="1" spans="1:25">
      <c r="A946" s="1">
        <v>318</v>
      </c>
      <c r="B946" s="1" t="s">
        <v>65</v>
      </c>
      <c r="C946" s="1" t="str">
        <f>_xlfn.XLOOKUP(A946,All!$A:$A,All!$C:$C,"")</f>
        <v>Cu-Ni-Si</v>
      </c>
      <c r="D946" s="1">
        <v>0</v>
      </c>
      <c r="E946" s="1" t="s">
        <v>1344</v>
      </c>
      <c r="F946" s="1">
        <f t="shared" si="42"/>
        <v>98.39</v>
      </c>
      <c r="G946" s="1">
        <v>0</v>
      </c>
      <c r="H946" s="1">
        <v>0</v>
      </c>
      <c r="I946" s="1">
        <v>0</v>
      </c>
      <c r="J946" s="1">
        <v>1.39</v>
      </c>
      <c r="K946" s="1">
        <v>0.22</v>
      </c>
      <c r="L946" s="1">
        <v>0</v>
      </c>
      <c r="M946" s="1" t="s">
        <v>54</v>
      </c>
      <c r="N946" s="6">
        <f t="shared" si="43"/>
        <v>0</v>
      </c>
      <c r="O946" s="1">
        <v>949.85</v>
      </c>
      <c r="P946" s="1">
        <v>1</v>
      </c>
      <c r="Q946" s="1">
        <v>0</v>
      </c>
      <c r="R946" s="1">
        <v>499.85</v>
      </c>
      <c r="S946" s="1">
        <v>1</v>
      </c>
      <c r="T946" s="1">
        <v>70</v>
      </c>
      <c r="U946" s="1" t="s">
        <v>52</v>
      </c>
      <c r="V946" s="1" t="s">
        <v>52</v>
      </c>
      <c r="W946" s="1">
        <v>38</v>
      </c>
      <c r="X946" s="1" t="e">
        <f>IF(OR(T946="",W946=""),"",((T946-AVERAGE($T$2:$T$1139))/_xlfn.STDEV.S($T$2:$T$1139))-#REF!*((AVERAGE($W$2:$W$1139)-W946)/_xlfn.STDEV.S($W$2:$W$1139)))</f>
        <v>#REF!</v>
      </c>
      <c r="Y946" s="1">
        <f t="shared" si="44"/>
        <v>1.18119272473377</v>
      </c>
    </row>
    <row r="947" hidden="1" spans="1:25">
      <c r="A947" s="1">
        <v>144</v>
      </c>
      <c r="B947" s="1" t="s">
        <v>53</v>
      </c>
      <c r="C947" s="1" t="str">
        <f>_xlfn.XLOOKUP(A947,All!$A:$A,All!$C:$C,"")</f>
        <v>Cu-Ni-Si</v>
      </c>
      <c r="D947" s="1">
        <v>0</v>
      </c>
      <c r="E947" s="1" t="s">
        <v>1344</v>
      </c>
      <c r="F947" s="1">
        <f t="shared" si="42"/>
        <v>96.295</v>
      </c>
      <c r="G947" s="1">
        <v>0</v>
      </c>
      <c r="H947" s="1">
        <v>0</v>
      </c>
      <c r="I947" s="1">
        <v>0</v>
      </c>
      <c r="J947" s="1">
        <v>3.3</v>
      </c>
      <c r="K947" s="1">
        <v>0.405</v>
      </c>
      <c r="L947" s="1">
        <v>0</v>
      </c>
      <c r="M947" s="1" t="s">
        <v>54</v>
      </c>
      <c r="N947" s="6">
        <f t="shared" si="43"/>
        <v>0</v>
      </c>
      <c r="O947" s="1">
        <v>899.85</v>
      </c>
      <c r="P947" s="1">
        <v>1</v>
      </c>
      <c r="Q947" s="1">
        <v>0</v>
      </c>
      <c r="R947" s="1">
        <v>499.85</v>
      </c>
      <c r="S947" s="1">
        <v>8</v>
      </c>
      <c r="T947" s="1">
        <v>132</v>
      </c>
      <c r="U947" s="1" t="s">
        <v>52</v>
      </c>
      <c r="V947" s="1" t="s">
        <v>52</v>
      </c>
      <c r="W947" s="1">
        <v>37</v>
      </c>
      <c r="X947" s="1" t="e">
        <f>IF(OR(T947="",W947=""),"",((T947-AVERAGE($T$2:$T$1139))/_xlfn.STDEV.S($T$2:$T$1139))-#REF!*((AVERAGE($W$2:$W$1139)-W947)/_xlfn.STDEV.S($W$2:$W$1139)))</f>
        <v>#REF!</v>
      </c>
      <c r="Y947" s="1">
        <f t="shared" si="44"/>
        <v>1.03909437030581</v>
      </c>
    </row>
    <row r="948" hidden="1" spans="1:25">
      <c r="A948" s="1">
        <v>34</v>
      </c>
      <c r="B948" s="1" t="s">
        <v>53</v>
      </c>
      <c r="C948" s="1" t="str">
        <f>_xlfn.XLOOKUP(A948,All!$A:$A,All!$C:$C,"")</f>
        <v>Cu-Ni-Si</v>
      </c>
      <c r="D948" s="1">
        <v>0</v>
      </c>
      <c r="E948" s="1" t="s">
        <v>1344</v>
      </c>
      <c r="F948" s="1">
        <f t="shared" si="42"/>
        <v>96.215</v>
      </c>
      <c r="G948" s="1">
        <v>0</v>
      </c>
      <c r="H948" s="1">
        <v>0</v>
      </c>
      <c r="I948" s="1">
        <v>0</v>
      </c>
      <c r="J948" s="1">
        <v>3.3</v>
      </c>
      <c r="K948" s="1">
        <v>0.485</v>
      </c>
      <c r="L948" s="1">
        <v>0</v>
      </c>
      <c r="M948" s="1" t="s">
        <v>54</v>
      </c>
      <c r="N948" s="6">
        <f t="shared" si="43"/>
        <v>0</v>
      </c>
      <c r="O948" s="1">
        <v>899.85</v>
      </c>
      <c r="P948" s="1">
        <v>1</v>
      </c>
      <c r="Q948" s="1">
        <v>0</v>
      </c>
      <c r="R948" s="1">
        <v>499.85</v>
      </c>
      <c r="S948" s="1">
        <v>1</v>
      </c>
      <c r="T948" s="1">
        <v>148</v>
      </c>
      <c r="U948" s="1" t="s">
        <v>52</v>
      </c>
      <c r="V948" s="1" t="s">
        <v>52</v>
      </c>
      <c r="W948" s="1">
        <v>37</v>
      </c>
      <c r="X948" s="1" t="e">
        <f>IF(OR(T948="",W948=""),"",((T948-AVERAGE($T$2:$T$1139))/_xlfn.STDEV.S($T$2:$T$1139))-#REF!*((AVERAGE($W$2:$W$1139)-W948)/_xlfn.STDEV.S($W$2:$W$1139)))</f>
        <v>#REF!</v>
      </c>
      <c r="Y948" s="1">
        <f t="shared" si="44"/>
        <v>1.00281893894957</v>
      </c>
    </row>
    <row r="949" hidden="1" spans="1:25">
      <c r="A949" s="1">
        <v>69</v>
      </c>
      <c r="B949" s="1" t="s">
        <v>53</v>
      </c>
      <c r="C949" s="1" t="str">
        <f>_xlfn.XLOOKUP(A949,All!$A:$A,All!$C:$C,"")</f>
        <v>Cu-Ni-Si</v>
      </c>
      <c r="D949" s="1">
        <v>0</v>
      </c>
      <c r="E949" s="1" t="s">
        <v>1344</v>
      </c>
      <c r="F949" s="1">
        <f t="shared" si="42"/>
        <v>96.255</v>
      </c>
      <c r="G949" s="1">
        <v>0</v>
      </c>
      <c r="H949" s="1">
        <v>0</v>
      </c>
      <c r="I949" s="1">
        <v>0</v>
      </c>
      <c r="J949" s="1">
        <v>3.3</v>
      </c>
      <c r="K949" s="1">
        <v>0.445</v>
      </c>
      <c r="L949" s="1">
        <v>0</v>
      </c>
      <c r="M949" s="1" t="s">
        <v>54</v>
      </c>
      <c r="N949" s="6">
        <f t="shared" si="43"/>
        <v>0</v>
      </c>
      <c r="O949" s="1">
        <v>899.85</v>
      </c>
      <c r="P949" s="1">
        <v>1</v>
      </c>
      <c r="Q949" s="1">
        <v>0</v>
      </c>
      <c r="R949" s="1">
        <v>499.85</v>
      </c>
      <c r="S949" s="1">
        <v>2</v>
      </c>
      <c r="T949" s="1">
        <v>171</v>
      </c>
      <c r="U949" s="1" t="s">
        <v>52</v>
      </c>
      <c r="V949" s="1" t="s">
        <v>52</v>
      </c>
      <c r="W949" s="1">
        <v>37</v>
      </c>
      <c r="X949" s="1" t="e">
        <f>IF(OR(T949="",W949=""),"",((T949-AVERAGE($T$2:$T$1139))/_xlfn.STDEV.S($T$2:$T$1139))-#REF!*((AVERAGE($W$2:$W$1139)-W949)/_xlfn.STDEV.S($W$2:$W$1139)))</f>
        <v>#REF!</v>
      </c>
      <c r="Y949" s="1">
        <f t="shared" si="44"/>
        <v>0.952684962682573</v>
      </c>
    </row>
    <row r="950" hidden="1" spans="1:25">
      <c r="A950" s="1">
        <v>123</v>
      </c>
      <c r="B950" s="1" t="s">
        <v>1347</v>
      </c>
      <c r="C950" s="1" t="str">
        <f>_xlfn.XLOOKUP(A950,All!$A:$A,All!$C:$C,"")</f>
        <v>Cu-Ni-Si</v>
      </c>
      <c r="D950" s="1">
        <v>0</v>
      </c>
      <c r="E950" s="1" t="s">
        <v>1344</v>
      </c>
      <c r="F950" s="1">
        <f t="shared" si="42"/>
        <v>96.6</v>
      </c>
      <c r="G950" s="1">
        <v>0</v>
      </c>
      <c r="H950" s="1">
        <v>0</v>
      </c>
      <c r="I950" s="1">
        <v>0</v>
      </c>
      <c r="J950" s="1">
        <v>2.8</v>
      </c>
      <c r="K950" s="1">
        <v>0.6</v>
      </c>
      <c r="L950" s="1">
        <v>0</v>
      </c>
      <c r="M950" s="1" t="s">
        <v>54</v>
      </c>
      <c r="N950" s="6">
        <f t="shared" si="43"/>
        <v>0</v>
      </c>
      <c r="O950" s="1">
        <v>899.85</v>
      </c>
      <c r="P950" s="1">
        <v>1.5</v>
      </c>
      <c r="Q950" s="1">
        <v>0</v>
      </c>
      <c r="R950" s="1">
        <v>449.85</v>
      </c>
      <c r="S950" s="1">
        <v>4</v>
      </c>
      <c r="T950" s="1">
        <v>181</v>
      </c>
      <c r="U950" s="1" t="s">
        <v>52</v>
      </c>
      <c r="V950" s="1" t="s">
        <v>52</v>
      </c>
      <c r="W950" s="1">
        <v>37</v>
      </c>
      <c r="X950" s="1" t="e">
        <f>IF(OR(T950="",W950=""),"",((T950-AVERAGE($T$2:$T$1139))/_xlfn.STDEV.S($T$2:$T$1139))-#REF!*((AVERAGE($W$2:$W$1139)-W950)/_xlfn.STDEV.S($W$2:$W$1139)))</f>
        <v>#REF!</v>
      </c>
      <c r="Y950" s="1">
        <f t="shared" si="44"/>
        <v>0.931712883387309</v>
      </c>
    </row>
    <row r="951" hidden="1" spans="1:25">
      <c r="A951" s="1">
        <v>43</v>
      </c>
      <c r="B951" s="1" t="s">
        <v>53</v>
      </c>
      <c r="C951" s="1" t="str">
        <f>_xlfn.XLOOKUP(A951,All!$A:$A,All!$C:$C,"")</f>
        <v>Cu-Ni-Si</v>
      </c>
      <c r="D951" s="1">
        <v>0</v>
      </c>
      <c r="E951" s="1" t="s">
        <v>1344</v>
      </c>
      <c r="F951" s="1">
        <f t="shared" si="42"/>
        <v>96.215</v>
      </c>
      <c r="G951" s="1">
        <v>0</v>
      </c>
      <c r="H951" s="1">
        <v>0</v>
      </c>
      <c r="I951" s="1">
        <v>0</v>
      </c>
      <c r="J951" s="1">
        <v>3.3</v>
      </c>
      <c r="K951" s="1">
        <v>0.485</v>
      </c>
      <c r="L951" s="1">
        <v>0</v>
      </c>
      <c r="M951" s="1" t="s">
        <v>54</v>
      </c>
      <c r="N951" s="6">
        <f t="shared" si="43"/>
        <v>0</v>
      </c>
      <c r="O951" s="1">
        <v>899.85</v>
      </c>
      <c r="P951" s="1">
        <v>1</v>
      </c>
      <c r="Q951" s="1">
        <v>0</v>
      </c>
      <c r="R951" s="1">
        <v>499.85</v>
      </c>
      <c r="S951" s="1">
        <v>1</v>
      </c>
      <c r="T951" s="1">
        <v>182</v>
      </c>
      <c r="U951" s="1" t="s">
        <v>52</v>
      </c>
      <c r="V951" s="1" t="s">
        <v>52</v>
      </c>
      <c r="W951" s="1">
        <v>37</v>
      </c>
      <c r="X951" s="1" t="e">
        <f>IF(OR(T951="",W951=""),"",((T951-AVERAGE($T$2:$T$1139))/_xlfn.STDEV.S($T$2:$T$1139))-#REF!*((AVERAGE($W$2:$W$1139)-W951)/_xlfn.STDEV.S($W$2:$W$1139)))</f>
        <v>#REF!</v>
      </c>
      <c r="Y951" s="1">
        <f t="shared" si="44"/>
        <v>0.929645323254218</v>
      </c>
    </row>
    <row r="952" hidden="1" spans="1:25">
      <c r="A952" s="1">
        <v>415</v>
      </c>
      <c r="B952" s="1" t="s">
        <v>65</v>
      </c>
      <c r="C952" s="1" t="str">
        <f>_xlfn.XLOOKUP(A952,All!$A:$A,All!$C:$C,"")</f>
        <v>Cu-Ni-Si</v>
      </c>
      <c r="D952" s="1">
        <v>0</v>
      </c>
      <c r="E952" s="1" t="s">
        <v>1344</v>
      </c>
      <c r="F952" s="1">
        <f t="shared" si="42"/>
        <v>97.12</v>
      </c>
      <c r="G952" s="1">
        <v>0</v>
      </c>
      <c r="H952" s="1">
        <v>0</v>
      </c>
      <c r="I952" s="1">
        <v>0</v>
      </c>
      <c r="J952" s="1">
        <v>2.32</v>
      </c>
      <c r="K952" s="1">
        <v>0.56</v>
      </c>
      <c r="L952" s="1">
        <v>0</v>
      </c>
      <c r="M952" s="1" t="s">
        <v>54</v>
      </c>
      <c r="N952" s="6">
        <f t="shared" si="43"/>
        <v>0</v>
      </c>
      <c r="O952" s="1">
        <v>949.85</v>
      </c>
      <c r="P952" s="1">
        <v>1</v>
      </c>
      <c r="Q952" s="1">
        <v>0</v>
      </c>
      <c r="R952" s="1">
        <v>499.85</v>
      </c>
      <c r="S952" s="1">
        <v>7</v>
      </c>
      <c r="T952" s="1">
        <v>184</v>
      </c>
      <c r="U952" s="1" t="s">
        <v>52</v>
      </c>
      <c r="V952" s="1" t="s">
        <v>52</v>
      </c>
      <c r="W952" s="1">
        <v>37</v>
      </c>
      <c r="X952" s="1" t="e">
        <f>IF(OR(T952="",W952=""),"",((T952-AVERAGE($T$2:$T$1139))/_xlfn.STDEV.S($T$2:$T$1139))-#REF!*((AVERAGE($W$2:$W$1139)-W952)/_xlfn.STDEV.S($W$2:$W$1139)))</f>
        <v>#REF!</v>
      </c>
      <c r="Y952" s="1">
        <f t="shared" si="44"/>
        <v>0.925526846600607</v>
      </c>
    </row>
    <row r="953" hidden="1" spans="1:25">
      <c r="A953" s="1">
        <v>428</v>
      </c>
      <c r="B953" s="1" t="s">
        <v>65</v>
      </c>
      <c r="C953" s="1" t="str">
        <f>_xlfn.XLOOKUP(A953,All!$A:$A,All!$C:$C,"")</f>
        <v>Cu-Ni-Si</v>
      </c>
      <c r="D953" s="1">
        <v>0</v>
      </c>
      <c r="E953" s="1" t="s">
        <v>1344</v>
      </c>
      <c r="F953" s="1">
        <f t="shared" si="42"/>
        <v>95.63</v>
      </c>
      <c r="G953" s="1">
        <v>0</v>
      </c>
      <c r="H953" s="1">
        <v>0</v>
      </c>
      <c r="I953" s="1">
        <v>0</v>
      </c>
      <c r="J953" s="1">
        <v>3.76</v>
      </c>
      <c r="K953" s="1">
        <v>0.61</v>
      </c>
      <c r="L953" s="1">
        <v>0</v>
      </c>
      <c r="M953" s="1" t="s">
        <v>54</v>
      </c>
      <c r="N953" s="6">
        <f t="shared" si="43"/>
        <v>0</v>
      </c>
      <c r="O953" s="1">
        <v>949.85</v>
      </c>
      <c r="P953" s="1">
        <v>1</v>
      </c>
      <c r="Q953" s="1">
        <v>0</v>
      </c>
      <c r="R953" s="1">
        <v>499.85</v>
      </c>
      <c r="S953" s="1">
        <v>8</v>
      </c>
      <c r="T953" s="1">
        <v>200</v>
      </c>
      <c r="U953" s="1" t="s">
        <v>52</v>
      </c>
      <c r="V953" s="1" t="s">
        <v>52</v>
      </c>
      <c r="W953" s="1">
        <v>37</v>
      </c>
      <c r="X953" s="1" t="e">
        <f>IF(OR(T953="",W953=""),"",((T953-AVERAGE($T$2:$T$1139))/_xlfn.STDEV.S($T$2:$T$1139))-#REF!*((AVERAGE($W$2:$W$1139)-W953)/_xlfn.STDEV.S($W$2:$W$1139)))</f>
        <v>#REF!</v>
      </c>
      <c r="Y953" s="1">
        <f t="shared" si="44"/>
        <v>0.893412560197882</v>
      </c>
    </row>
    <row r="954" hidden="1" spans="1:25">
      <c r="A954" s="1">
        <v>345</v>
      </c>
      <c r="B954" s="1" t="s">
        <v>65</v>
      </c>
      <c r="C954" s="1" t="str">
        <f>_xlfn.XLOOKUP(A954,All!$A:$A,All!$C:$C,"")</f>
        <v>Cu-Ni-Si</v>
      </c>
      <c r="D954" s="1">
        <v>0</v>
      </c>
      <c r="E954" s="1" t="s">
        <v>1344</v>
      </c>
      <c r="F954" s="1">
        <f t="shared" si="42"/>
        <v>95.51</v>
      </c>
      <c r="G954" s="1">
        <v>0</v>
      </c>
      <c r="H954" s="1">
        <v>0</v>
      </c>
      <c r="I954" s="1">
        <v>0</v>
      </c>
      <c r="J954" s="1">
        <v>3.78</v>
      </c>
      <c r="K954" s="1">
        <v>0.71</v>
      </c>
      <c r="L954" s="1">
        <v>0</v>
      </c>
      <c r="M954" s="1" t="s">
        <v>54</v>
      </c>
      <c r="N954" s="6">
        <f t="shared" si="43"/>
        <v>0</v>
      </c>
      <c r="O954" s="1">
        <v>949.85</v>
      </c>
      <c r="P954" s="1">
        <v>1</v>
      </c>
      <c r="Q954" s="1">
        <v>0</v>
      </c>
      <c r="R954" s="1">
        <v>499.85</v>
      </c>
      <c r="S954" s="1">
        <v>2</v>
      </c>
      <c r="T954" s="1">
        <v>203</v>
      </c>
      <c r="U954" s="1" t="s">
        <v>52</v>
      </c>
      <c r="V954" s="1" t="s">
        <v>52</v>
      </c>
      <c r="W954" s="1">
        <v>37</v>
      </c>
      <c r="X954" s="1" t="e">
        <f>IF(OR(T954="",W954=""),"",((T954-AVERAGE($T$2:$T$1139))/_xlfn.STDEV.S($T$2:$T$1139))-#REF!*((AVERAGE($W$2:$W$1139)-W954)/_xlfn.STDEV.S($W$2:$W$1139)))</f>
        <v>#REF!</v>
      </c>
      <c r="Y954" s="1">
        <f t="shared" si="44"/>
        <v>0.88756392902911</v>
      </c>
    </row>
    <row r="955" hidden="1" spans="1:25">
      <c r="A955" s="1">
        <v>130</v>
      </c>
      <c r="B955" s="1" t="s">
        <v>53</v>
      </c>
      <c r="C955" s="1" t="str">
        <f>_xlfn.XLOOKUP(A955,All!$A:$A,All!$C:$C,"")</f>
        <v>Cu-Ni-Si</v>
      </c>
      <c r="D955" s="1">
        <v>0</v>
      </c>
      <c r="E955" s="1" t="s">
        <v>1344</v>
      </c>
      <c r="F955" s="1">
        <f t="shared" si="42"/>
        <v>95.935</v>
      </c>
      <c r="G955" s="1">
        <v>0</v>
      </c>
      <c r="H955" s="1">
        <v>0</v>
      </c>
      <c r="I955" s="1">
        <v>0</v>
      </c>
      <c r="J955" s="1">
        <v>3.3</v>
      </c>
      <c r="K955" s="1">
        <v>0.765</v>
      </c>
      <c r="L955" s="1">
        <v>0</v>
      </c>
      <c r="M955" s="1" t="s">
        <v>54</v>
      </c>
      <c r="N955" s="6">
        <f t="shared" si="43"/>
        <v>0</v>
      </c>
      <c r="O955" s="1">
        <v>899.85</v>
      </c>
      <c r="P955" s="1">
        <v>1</v>
      </c>
      <c r="Q955" s="1">
        <v>0</v>
      </c>
      <c r="R955" s="1">
        <v>449.85</v>
      </c>
      <c r="S955" s="1">
        <v>6</v>
      </c>
      <c r="T955" s="1">
        <v>218</v>
      </c>
      <c r="U955" s="1" t="s">
        <v>52</v>
      </c>
      <c r="V955" s="1" t="s">
        <v>52</v>
      </c>
      <c r="W955" s="1">
        <v>37</v>
      </c>
      <c r="X955" s="1" t="e">
        <f>IF(OR(T955="",W955=""),"",((T955-AVERAGE($T$2:$T$1139))/_xlfn.STDEV.S($T$2:$T$1139))-#REF!*((AVERAGE($W$2:$W$1139)-W955)/_xlfn.STDEV.S($W$2:$W$1139)))</f>
        <v>#REF!</v>
      </c>
      <c r="Y955" s="1">
        <f t="shared" si="44"/>
        <v>0.859202484788517</v>
      </c>
    </row>
    <row r="956" hidden="1" spans="1:25">
      <c r="A956" s="1">
        <v>31</v>
      </c>
      <c r="B956" s="1" t="s">
        <v>53</v>
      </c>
      <c r="C956" s="1" t="str">
        <f>_xlfn.XLOOKUP(A956,All!$A:$A,All!$C:$C,"")</f>
        <v>Cu-Ni-Si</v>
      </c>
      <c r="D956" s="1">
        <v>0</v>
      </c>
      <c r="E956" s="1" t="s">
        <v>1344</v>
      </c>
      <c r="F956" s="1">
        <f t="shared" si="42"/>
        <v>95.935</v>
      </c>
      <c r="G956" s="1">
        <v>0</v>
      </c>
      <c r="H956" s="1">
        <v>0</v>
      </c>
      <c r="I956" s="1">
        <v>0</v>
      </c>
      <c r="J956" s="1">
        <v>3.3</v>
      </c>
      <c r="K956" s="1">
        <v>0.765</v>
      </c>
      <c r="L956" s="1">
        <v>0</v>
      </c>
      <c r="M956" s="1" t="s">
        <v>54</v>
      </c>
      <c r="N956" s="6">
        <f t="shared" si="43"/>
        <v>0</v>
      </c>
      <c r="O956" s="1">
        <v>899.85</v>
      </c>
      <c r="P956" s="1">
        <v>1</v>
      </c>
      <c r="Q956" s="1">
        <v>0</v>
      </c>
      <c r="R956" s="1">
        <v>499.85</v>
      </c>
      <c r="S956" s="1">
        <v>1</v>
      </c>
      <c r="T956" s="1">
        <v>227</v>
      </c>
      <c r="U956" s="1" t="s">
        <v>52</v>
      </c>
      <c r="V956" s="1" t="s">
        <v>52</v>
      </c>
      <c r="W956" s="1">
        <v>37</v>
      </c>
      <c r="X956" s="1" t="e">
        <f>IF(OR(T956="",W956=""),"",((T956-AVERAGE($T$2:$T$1139))/_xlfn.STDEV.S($T$2:$T$1139))-#REF!*((AVERAGE($W$2:$W$1139)-W956)/_xlfn.STDEV.S($W$2:$W$1139)))</f>
        <v>#REF!</v>
      </c>
      <c r="Y956" s="1">
        <f t="shared" si="44"/>
        <v>0.842933486548124</v>
      </c>
    </row>
    <row r="957" hidden="1" spans="1:25">
      <c r="A957" s="1">
        <v>51</v>
      </c>
      <c r="B957" s="1" t="s">
        <v>57</v>
      </c>
      <c r="C957" s="1" t="str">
        <f>_xlfn.XLOOKUP(A957,All!$A:$A,All!$C:$C,"")</f>
        <v>Cu-Ni-Si</v>
      </c>
      <c r="D957" s="1">
        <v>0</v>
      </c>
      <c r="E957" s="1" t="s">
        <v>1344</v>
      </c>
      <c r="F957" s="1">
        <f t="shared" si="42"/>
        <v>95.7</v>
      </c>
      <c r="G957" s="1">
        <v>0</v>
      </c>
      <c r="H957" s="1">
        <v>0</v>
      </c>
      <c r="I957" s="1">
        <v>0</v>
      </c>
      <c r="J957" s="1">
        <v>3.48</v>
      </c>
      <c r="K957" s="1">
        <v>0.82</v>
      </c>
      <c r="L957" s="1">
        <v>0</v>
      </c>
      <c r="M957" s="1" t="s">
        <v>54</v>
      </c>
      <c r="N957" s="6">
        <f t="shared" si="43"/>
        <v>0</v>
      </c>
      <c r="O957" s="1">
        <v>899.85</v>
      </c>
      <c r="P957" s="1">
        <v>1</v>
      </c>
      <c r="Q957" s="1">
        <v>0</v>
      </c>
      <c r="R957" s="1">
        <v>499.85</v>
      </c>
      <c r="S957" s="1">
        <v>1</v>
      </c>
      <c r="T957" s="1">
        <v>236</v>
      </c>
      <c r="U957" s="1" t="s">
        <v>760</v>
      </c>
      <c r="V957" s="1" t="s">
        <v>761</v>
      </c>
      <c r="W957" s="1">
        <v>37</v>
      </c>
      <c r="X957" s="1" t="e">
        <f>IF(OR(T957="",W957=""),"",((T957-AVERAGE($T$2:$T$1139))/_xlfn.STDEV.S($T$2:$T$1139))-#REF!*((AVERAGE($W$2:$W$1139)-W957)/_xlfn.STDEV.S($W$2:$W$1139)))</f>
        <v>#REF!</v>
      </c>
      <c r="Y957" s="1">
        <f t="shared" si="44"/>
        <v>0.827266068741322</v>
      </c>
    </row>
    <row r="958" spans="1:25">
      <c r="A958" s="1">
        <v>458</v>
      </c>
      <c r="B958" s="1" t="s">
        <v>95</v>
      </c>
      <c r="C958" s="1" t="str">
        <f>_xlfn.XLOOKUP(A958,All!$A:$A,All!$C:$C,"")</f>
        <v>Cu-Ni-Si</v>
      </c>
      <c r="D958" s="1">
        <v>0</v>
      </c>
      <c r="E958" s="1" t="s">
        <v>1344</v>
      </c>
      <c r="F958" s="1">
        <f t="shared" si="42"/>
        <v>97.56</v>
      </c>
      <c r="G958" s="1">
        <v>0</v>
      </c>
      <c r="H958" s="1">
        <v>0</v>
      </c>
      <c r="I958" s="1">
        <v>0</v>
      </c>
      <c r="J958" s="1">
        <v>1.92</v>
      </c>
      <c r="K958" s="1">
        <v>0.52</v>
      </c>
      <c r="L958" s="1">
        <v>0</v>
      </c>
      <c r="M958" s="1" t="s">
        <v>50</v>
      </c>
      <c r="N958" s="6">
        <f t="shared" si="43"/>
        <v>1</v>
      </c>
      <c r="O958" s="1">
        <v>959.85</v>
      </c>
      <c r="P958" s="1">
        <v>1</v>
      </c>
      <c r="Q958" s="1">
        <v>60</v>
      </c>
      <c r="R958" s="1">
        <v>499.85</v>
      </c>
      <c r="S958" s="1">
        <v>0.167</v>
      </c>
      <c r="T958" s="1">
        <v>237</v>
      </c>
      <c r="U958" s="1" t="s">
        <v>52</v>
      </c>
      <c r="V958" s="1" t="s">
        <v>52</v>
      </c>
      <c r="W958" s="1">
        <v>37</v>
      </c>
      <c r="X958" s="1" t="e">
        <f>IF(OR(T958="",W958=""),"",((T958-AVERAGE($T$2:$T$1139))/_xlfn.STDEV.S($T$2:$T$1139))-#REF!*((AVERAGE($W$2:$W$1139)-W958)/_xlfn.STDEV.S($W$2:$W$1139)))</f>
        <v>#REF!</v>
      </c>
      <c r="Y958" s="1">
        <f t="shared" si="44"/>
        <v>0.825563879603713</v>
      </c>
    </row>
    <row r="959" spans="1:25">
      <c r="A959" s="1">
        <v>49</v>
      </c>
      <c r="B959" s="1" t="s">
        <v>53</v>
      </c>
      <c r="C959" s="1" t="str">
        <f>_xlfn.XLOOKUP(A959,All!$A:$A,All!$C:$C,"")</f>
        <v>Cu-Ni-Si</v>
      </c>
      <c r="D959" s="1">
        <v>0</v>
      </c>
      <c r="E959" s="1" t="s">
        <v>1344</v>
      </c>
      <c r="F959" s="1">
        <f t="shared" si="42"/>
        <v>95.935</v>
      </c>
      <c r="G959" s="1">
        <v>0</v>
      </c>
      <c r="H959" s="1">
        <v>0</v>
      </c>
      <c r="I959" s="1">
        <v>0</v>
      </c>
      <c r="J959" s="1">
        <v>3.3</v>
      </c>
      <c r="K959" s="1">
        <v>0.765</v>
      </c>
      <c r="L959" s="1">
        <v>0</v>
      </c>
      <c r="M959" s="1" t="s">
        <v>50</v>
      </c>
      <c r="N959" s="6">
        <f t="shared" si="43"/>
        <v>1</v>
      </c>
      <c r="O959" s="1">
        <v>899.85</v>
      </c>
      <c r="P959" s="1">
        <v>1</v>
      </c>
      <c r="Q959" s="1">
        <v>60</v>
      </c>
      <c r="R959" s="1">
        <v>499.85</v>
      </c>
      <c r="S959" s="1">
        <v>1</v>
      </c>
      <c r="T959" s="1">
        <v>244</v>
      </c>
      <c r="U959" s="1" t="s">
        <v>52</v>
      </c>
      <c r="V959" s="1" t="s">
        <v>52</v>
      </c>
      <c r="W959" s="1">
        <v>37</v>
      </c>
      <c r="X959" s="1" t="e">
        <f>IF(OR(T959="",W959=""),"",((T959-AVERAGE($T$2:$T$1139))/_xlfn.STDEV.S($T$2:$T$1139))-#REF!*((AVERAGE($W$2:$W$1139)-W959)/_xlfn.STDEV.S($W$2:$W$1139)))</f>
        <v>#REF!</v>
      </c>
      <c r="Y959" s="1">
        <f t="shared" si="44"/>
        <v>0.813872622033883</v>
      </c>
    </row>
    <row r="960" hidden="1" spans="1:25">
      <c r="A960" s="1">
        <v>364</v>
      </c>
      <c r="B960" s="1" t="s">
        <v>78</v>
      </c>
      <c r="C960" s="1" t="str">
        <f>_xlfn.XLOOKUP(A960,All!$A:$A,All!$C:$C,"")</f>
        <v>Cu-Ni-Si</v>
      </c>
      <c r="D960" s="1">
        <v>0</v>
      </c>
      <c r="E960" s="1" t="s">
        <v>1344</v>
      </c>
      <c r="F960" s="1">
        <f t="shared" si="42"/>
        <v>95.56</v>
      </c>
      <c r="G960" s="1">
        <v>0</v>
      </c>
      <c r="H960" s="1">
        <v>0</v>
      </c>
      <c r="I960" s="1">
        <v>0</v>
      </c>
      <c r="J960" s="1">
        <v>3.51</v>
      </c>
      <c r="K960" s="1">
        <v>0.93</v>
      </c>
      <c r="L960" s="1">
        <v>0</v>
      </c>
      <c r="M960" s="1" t="s">
        <v>54</v>
      </c>
      <c r="N960" s="6">
        <f t="shared" si="43"/>
        <v>0</v>
      </c>
      <c r="O960" s="1">
        <v>949.85</v>
      </c>
      <c r="P960" s="1">
        <v>1</v>
      </c>
      <c r="Q960" s="1">
        <v>0</v>
      </c>
      <c r="R960" s="1">
        <v>449.85</v>
      </c>
      <c r="S960" s="1">
        <v>4</v>
      </c>
      <c r="T960" s="1">
        <v>248</v>
      </c>
      <c r="U960" s="1" t="s">
        <v>52</v>
      </c>
      <c r="V960" s="1" t="s">
        <v>52</v>
      </c>
      <c r="W960" s="1">
        <v>37</v>
      </c>
      <c r="X960" s="1" t="e">
        <f>IF(OR(T960="",W960=""),"",((T960-AVERAGE($T$2:$T$1139))/_xlfn.STDEV.S($T$2:$T$1139))-#REF!*((AVERAGE($W$2:$W$1139)-W960)/_xlfn.STDEV.S($W$2:$W$1139)))</f>
        <v>#REF!</v>
      </c>
      <c r="Y960" s="1">
        <f t="shared" si="44"/>
        <v>0.807372310203011</v>
      </c>
    </row>
    <row r="961" hidden="1" spans="1:25">
      <c r="A961" s="1">
        <v>9</v>
      </c>
      <c r="B961" s="1" t="s">
        <v>53</v>
      </c>
      <c r="C961" s="1" t="str">
        <f>_xlfn.XLOOKUP(A961,All!$A:$A,All!$C:$C,"")</f>
        <v>Cu-Ni-Si</v>
      </c>
      <c r="D961" s="1">
        <v>0</v>
      </c>
      <c r="E961" s="1" t="s">
        <v>1344</v>
      </c>
      <c r="F961" s="1">
        <f t="shared" si="42"/>
        <v>95.935</v>
      </c>
      <c r="G961" s="1">
        <v>0</v>
      </c>
      <c r="H961" s="1">
        <v>0</v>
      </c>
      <c r="I961" s="1">
        <v>0</v>
      </c>
      <c r="J961" s="1">
        <v>3.3</v>
      </c>
      <c r="K961" s="1">
        <v>0.765</v>
      </c>
      <c r="L961" s="1">
        <v>0</v>
      </c>
      <c r="M961" s="1" t="s">
        <v>55</v>
      </c>
      <c r="N961" s="6">
        <f t="shared" si="43"/>
        <v>2</v>
      </c>
      <c r="O961" s="1">
        <v>899.85</v>
      </c>
      <c r="P961" s="1">
        <v>1</v>
      </c>
      <c r="Q961" s="1">
        <v>45</v>
      </c>
      <c r="R961" s="1">
        <v>349.85</v>
      </c>
      <c r="S961" s="1">
        <v>0.25</v>
      </c>
      <c r="T961" s="1">
        <v>280</v>
      </c>
      <c r="U961" s="1" t="s">
        <v>52</v>
      </c>
      <c r="V961" s="1" t="s">
        <v>52</v>
      </c>
      <c r="W961" s="1">
        <v>37</v>
      </c>
      <c r="X961" s="1" t="e">
        <f>IF(OR(T961="",W961=""),"",((T961-AVERAGE($T$2:$T$1139))/_xlfn.STDEV.S($T$2:$T$1139))-#REF!*((AVERAGE($W$2:$W$1139)-W961)/_xlfn.STDEV.S($W$2:$W$1139)))</f>
        <v>#REF!</v>
      </c>
      <c r="Y961" s="1">
        <f t="shared" si="44"/>
        <v>0.76051362037454</v>
      </c>
    </row>
    <row r="962" hidden="1" spans="1:25">
      <c r="A962" s="1">
        <v>16</v>
      </c>
      <c r="B962" s="1" t="s">
        <v>53</v>
      </c>
      <c r="C962" s="1" t="str">
        <f>_xlfn.XLOOKUP(A962,All!$A:$A,All!$C:$C,"")</f>
        <v>Cu-Ni-Si</v>
      </c>
      <c r="D962" s="1">
        <v>0</v>
      </c>
      <c r="E962" s="1" t="s">
        <v>1344</v>
      </c>
      <c r="F962" s="1">
        <f t="shared" ref="F962:F1025" si="45">100-SUM(G962:L962)</f>
        <v>95.935</v>
      </c>
      <c r="G962" s="1">
        <v>0</v>
      </c>
      <c r="H962" s="1">
        <v>0</v>
      </c>
      <c r="I962" s="1">
        <v>0</v>
      </c>
      <c r="J962" s="1">
        <v>3.3</v>
      </c>
      <c r="K962" s="1">
        <v>0.765</v>
      </c>
      <c r="L962" s="1">
        <v>0</v>
      </c>
      <c r="M962" s="1" t="s">
        <v>55</v>
      </c>
      <c r="N962" s="6">
        <f t="shared" ref="N962:N1025" si="46">IF(M962="Solution ==&gt; Quenching ==&gt; Deformation ==&gt; Aging ==&gt; Secondary TMP ==&gt; Secondary Aging",2,IF(M962="Solution ==&gt; Quenching ==&gt; Deformation ==&gt; Aging",1,IF(M962="Solution ==&gt; Quenching ==&gt; Aging",0,"")))</f>
        <v>2</v>
      </c>
      <c r="O962" s="1">
        <v>899.85</v>
      </c>
      <c r="P962" s="1">
        <v>1</v>
      </c>
      <c r="Q962" s="1">
        <v>45</v>
      </c>
      <c r="R962" s="1">
        <v>349.85</v>
      </c>
      <c r="S962" s="1">
        <v>0.5</v>
      </c>
      <c r="T962" s="1">
        <v>282</v>
      </c>
      <c r="U962" s="1" t="s">
        <v>52</v>
      </c>
      <c r="V962" s="1" t="s">
        <v>52</v>
      </c>
      <c r="W962" s="1">
        <v>37</v>
      </c>
      <c r="X962" s="1" t="e">
        <f>IF(OR(T962="",W962=""),"",((T962-AVERAGE($T$2:$T$1139))/_xlfn.STDEV.S($T$2:$T$1139))-#REF!*((AVERAGE($W$2:$W$1139)-W962)/_xlfn.STDEV.S($W$2:$W$1139)))</f>
        <v>#REF!</v>
      </c>
      <c r="Y962" s="1">
        <f t="shared" ref="Y962:Y1025" si="47">SQRT((1-(T962-MIN($T$2:$T$1139))/(MAX($T$2:$T$1139)-MIN($T$2:$T$1139)))^2+(1-(W962-MIN($W$2:$W$1139))/(MAX($W$2:$W$1139)-MIN($W$2:$W$1139)))^2)</f>
        <v>0.757910939800996</v>
      </c>
    </row>
    <row r="963" hidden="1" spans="1:25">
      <c r="A963" s="1">
        <v>346</v>
      </c>
      <c r="B963" s="1" t="s">
        <v>65</v>
      </c>
      <c r="C963" s="1" t="str">
        <f>_xlfn.XLOOKUP(A963,All!$A:$A,All!$C:$C,"")</f>
        <v>Cu-Ni-Si</v>
      </c>
      <c r="D963" s="1">
        <v>0</v>
      </c>
      <c r="E963" s="1" t="s">
        <v>1344</v>
      </c>
      <c r="F963" s="1">
        <f t="shared" si="45"/>
        <v>98.39</v>
      </c>
      <c r="G963" s="1">
        <v>0</v>
      </c>
      <c r="H963" s="1">
        <v>0</v>
      </c>
      <c r="I963" s="1">
        <v>0</v>
      </c>
      <c r="J963" s="1">
        <v>1.39</v>
      </c>
      <c r="K963" s="1">
        <v>0.22</v>
      </c>
      <c r="L963" s="1">
        <v>0</v>
      </c>
      <c r="M963" s="1" t="s">
        <v>54</v>
      </c>
      <c r="N963" s="6">
        <f t="shared" si="46"/>
        <v>0</v>
      </c>
      <c r="O963" s="1">
        <v>949.85</v>
      </c>
      <c r="P963" s="1">
        <v>1</v>
      </c>
      <c r="Q963" s="1">
        <v>0</v>
      </c>
      <c r="R963" s="1">
        <v>499.85</v>
      </c>
      <c r="S963" s="1">
        <v>2</v>
      </c>
      <c r="T963" s="1">
        <v>61</v>
      </c>
      <c r="U963" s="1" t="s">
        <v>52</v>
      </c>
      <c r="V963" s="1" t="s">
        <v>52</v>
      </c>
      <c r="W963" s="1">
        <v>37</v>
      </c>
      <c r="X963" s="1" t="e">
        <f>IF(OR(T963="",W963=""),"",((T963-AVERAGE($T$2:$T$1139))/_xlfn.STDEV.S($T$2:$T$1139))-#REF!*((AVERAGE($W$2:$W$1139)-W963)/_xlfn.STDEV.S($W$2:$W$1139)))</f>
        <v>#REF!</v>
      </c>
      <c r="Y963" s="1">
        <f t="shared" si="47"/>
        <v>1.21100400087572</v>
      </c>
    </row>
    <row r="964" hidden="1" spans="1:25">
      <c r="A964" s="1">
        <v>398</v>
      </c>
      <c r="B964" s="1" t="s">
        <v>84</v>
      </c>
      <c r="C964" s="1" t="str">
        <f>_xlfn.XLOOKUP(A964,All!$A:$A,All!$C:$C,"")</f>
        <v>Cu-Ni-Si</v>
      </c>
      <c r="D964" s="1">
        <v>0</v>
      </c>
      <c r="E964" s="1" t="s">
        <v>1344</v>
      </c>
      <c r="F964" s="1">
        <f t="shared" si="45"/>
        <v>96.5</v>
      </c>
      <c r="G964" s="1">
        <v>0</v>
      </c>
      <c r="H964" s="1">
        <v>0</v>
      </c>
      <c r="I964" s="1">
        <v>0</v>
      </c>
      <c r="J964" s="1">
        <v>2.8</v>
      </c>
      <c r="K964" s="1">
        <v>0.7</v>
      </c>
      <c r="L964" s="1">
        <v>0</v>
      </c>
      <c r="M964" s="1" t="s">
        <v>55</v>
      </c>
      <c r="N964" s="6">
        <f t="shared" si="46"/>
        <v>2</v>
      </c>
      <c r="O964" s="1">
        <v>949.85</v>
      </c>
      <c r="P964" s="1">
        <v>2</v>
      </c>
      <c r="Q964" s="1">
        <v>75</v>
      </c>
      <c r="R964" s="1">
        <v>499.85</v>
      </c>
      <c r="S964" s="1">
        <v>5</v>
      </c>
      <c r="T964" s="1">
        <v>167</v>
      </c>
      <c r="U964" s="1" t="s">
        <v>52</v>
      </c>
      <c r="V964" s="1" t="s">
        <v>52</v>
      </c>
      <c r="W964" s="1">
        <v>36</v>
      </c>
      <c r="X964" s="1" t="e">
        <f>IF(OR(T964="",W964=""),"",((T964-AVERAGE($T$2:$T$1139))/_xlfn.STDEV.S($T$2:$T$1139))-#REF!*((AVERAGE($W$2:$W$1139)-W964)/_xlfn.STDEV.S($W$2:$W$1139)))</f>
        <v>#REF!</v>
      </c>
      <c r="Y964" s="1">
        <f t="shared" si="47"/>
        <v>0.970199574532386</v>
      </c>
    </row>
    <row r="965" hidden="1" spans="1:25">
      <c r="A965" s="1">
        <v>443</v>
      </c>
      <c r="B965" s="1" t="s">
        <v>65</v>
      </c>
      <c r="C965" s="1" t="str">
        <f>_xlfn.XLOOKUP(A965,All!$A:$A,All!$C:$C,"")</f>
        <v>Cu-Ni-Si</v>
      </c>
      <c r="D965" s="1">
        <v>0</v>
      </c>
      <c r="E965" s="1" t="s">
        <v>1344</v>
      </c>
      <c r="F965" s="1">
        <f t="shared" si="45"/>
        <v>97.12</v>
      </c>
      <c r="G965" s="1">
        <v>0</v>
      </c>
      <c r="H965" s="1">
        <v>0</v>
      </c>
      <c r="I965" s="1">
        <v>0</v>
      </c>
      <c r="J965" s="1">
        <v>2.32</v>
      </c>
      <c r="K965" s="1">
        <v>0.56</v>
      </c>
      <c r="L965" s="1">
        <v>0</v>
      </c>
      <c r="M965" s="1" t="s">
        <v>54</v>
      </c>
      <c r="N965" s="6">
        <f t="shared" si="46"/>
        <v>0</v>
      </c>
      <c r="O965" s="1">
        <v>949.85</v>
      </c>
      <c r="P965" s="1">
        <v>1</v>
      </c>
      <c r="Q965" s="1">
        <v>0</v>
      </c>
      <c r="R965" s="1">
        <v>499.85</v>
      </c>
      <c r="S965" s="1">
        <v>22</v>
      </c>
      <c r="T965" s="1">
        <v>176</v>
      </c>
      <c r="U965" s="1" t="s">
        <v>52</v>
      </c>
      <c r="V965" s="1" t="s">
        <v>52</v>
      </c>
      <c r="W965" s="1">
        <v>36</v>
      </c>
      <c r="X965" s="1" t="e">
        <f>IF(OR(T965="",W965=""),"",((T965-AVERAGE($T$2:$T$1139))/_xlfn.STDEV.S($T$2:$T$1139))-#REF!*((AVERAGE($W$2:$W$1139)-W965)/_xlfn.STDEV.S($W$2:$W$1139)))</f>
        <v>#REF!</v>
      </c>
      <c r="Y965" s="1">
        <f t="shared" si="47"/>
        <v>0.951292426671113</v>
      </c>
    </row>
    <row r="966" hidden="1" spans="1:25">
      <c r="A966" s="1">
        <v>57</v>
      </c>
      <c r="B966" s="1" t="s">
        <v>1347</v>
      </c>
      <c r="C966" s="1" t="str">
        <f>_xlfn.XLOOKUP(A966,All!$A:$A,All!$C:$C,"")</f>
        <v>Cu-Ni-Si</v>
      </c>
      <c r="D966" s="1">
        <v>0</v>
      </c>
      <c r="E966" s="1" t="s">
        <v>1344</v>
      </c>
      <c r="F966" s="1">
        <f t="shared" si="45"/>
        <v>96.6</v>
      </c>
      <c r="G966" s="1">
        <v>0</v>
      </c>
      <c r="H966" s="1">
        <v>0</v>
      </c>
      <c r="I966" s="1">
        <v>0</v>
      </c>
      <c r="J966" s="1">
        <v>2.8</v>
      </c>
      <c r="K966" s="1">
        <v>0.6</v>
      </c>
      <c r="L966" s="1">
        <v>0</v>
      </c>
      <c r="M966" s="1" t="s">
        <v>54</v>
      </c>
      <c r="N966" s="6">
        <f t="shared" si="46"/>
        <v>0</v>
      </c>
      <c r="O966" s="1">
        <v>899.85</v>
      </c>
      <c r="P966" s="1">
        <v>1.5</v>
      </c>
      <c r="Q966" s="1">
        <v>0</v>
      </c>
      <c r="R966" s="1">
        <v>499.85</v>
      </c>
      <c r="S966" s="1">
        <v>1</v>
      </c>
      <c r="T966" s="1">
        <v>191</v>
      </c>
      <c r="U966" s="1" t="s">
        <v>52</v>
      </c>
      <c r="V966" s="1" t="s">
        <v>52</v>
      </c>
      <c r="W966" s="1">
        <v>36</v>
      </c>
      <c r="X966" s="1" t="e">
        <f>IF(OR(T966="",W966=""),"",((T966-AVERAGE($T$2:$T$1139))/_xlfn.STDEV.S($T$2:$T$1139))-#REF!*((AVERAGE($W$2:$W$1139)-W966)/_xlfn.STDEV.S($W$2:$W$1139)))</f>
        <v>#REF!</v>
      </c>
      <c r="Y966" s="1">
        <f t="shared" si="47"/>
        <v>0.920757730594384</v>
      </c>
    </row>
    <row r="967" hidden="1" spans="1:25">
      <c r="A967" s="1">
        <v>114</v>
      </c>
      <c r="B967" s="1" t="s">
        <v>53</v>
      </c>
      <c r="C967" s="1" t="str">
        <f>_xlfn.XLOOKUP(A967,All!$A:$A,All!$C:$C,"")</f>
        <v>Cu-Ni-Si</v>
      </c>
      <c r="D967" s="1">
        <v>0</v>
      </c>
      <c r="E967" s="1" t="s">
        <v>1344</v>
      </c>
      <c r="F967" s="1">
        <f t="shared" si="45"/>
        <v>95.935</v>
      </c>
      <c r="G967" s="1">
        <v>0</v>
      </c>
      <c r="H967" s="1">
        <v>0</v>
      </c>
      <c r="I967" s="1">
        <v>0</v>
      </c>
      <c r="J967" s="1">
        <v>3.3</v>
      </c>
      <c r="K967" s="1">
        <v>0.765</v>
      </c>
      <c r="L967" s="1">
        <v>0</v>
      </c>
      <c r="M967" s="1" t="s">
        <v>54</v>
      </c>
      <c r="N967" s="6">
        <f t="shared" si="46"/>
        <v>0</v>
      </c>
      <c r="O967" s="1">
        <v>899.85</v>
      </c>
      <c r="P967" s="1">
        <v>1</v>
      </c>
      <c r="Q967" s="1">
        <v>0</v>
      </c>
      <c r="R967" s="1">
        <v>449.85</v>
      </c>
      <c r="S967" s="1">
        <v>4</v>
      </c>
      <c r="T967" s="1">
        <v>214</v>
      </c>
      <c r="U967" s="1" t="s">
        <v>52</v>
      </c>
      <c r="V967" s="1" t="s">
        <v>52</v>
      </c>
      <c r="W967" s="1">
        <v>36</v>
      </c>
      <c r="X967" s="1" t="e">
        <f>IF(OR(T967="",W967=""),"",((T967-AVERAGE($T$2:$T$1139))/_xlfn.STDEV.S($T$2:$T$1139))-#REF!*((AVERAGE($W$2:$W$1139)-W967)/_xlfn.STDEV.S($W$2:$W$1139)))</f>
        <v>#REF!</v>
      </c>
      <c r="Y967" s="1">
        <f t="shared" si="47"/>
        <v>0.8765668989859</v>
      </c>
    </row>
    <row r="968" spans="1:25">
      <c r="A968" s="1">
        <v>465</v>
      </c>
      <c r="B968" s="1" t="s">
        <v>95</v>
      </c>
      <c r="C968" s="1" t="str">
        <f>_xlfn.XLOOKUP(A968,All!$A:$A,All!$C:$C,"")</f>
        <v>Cu-Ni-Si</v>
      </c>
      <c r="D968" s="1">
        <v>0</v>
      </c>
      <c r="E968" s="1" t="s">
        <v>1344</v>
      </c>
      <c r="F968" s="1">
        <f t="shared" si="45"/>
        <v>97.56</v>
      </c>
      <c r="G968" s="1">
        <v>0</v>
      </c>
      <c r="H968" s="1">
        <v>0</v>
      </c>
      <c r="I968" s="1">
        <v>0</v>
      </c>
      <c r="J968" s="1">
        <v>1.92</v>
      </c>
      <c r="K968" s="1">
        <v>0.52</v>
      </c>
      <c r="L968" s="1">
        <v>0</v>
      </c>
      <c r="M968" s="1" t="s">
        <v>50</v>
      </c>
      <c r="N968" s="6">
        <f t="shared" si="46"/>
        <v>1</v>
      </c>
      <c r="O968" s="1">
        <v>959.85</v>
      </c>
      <c r="P968" s="1">
        <v>1</v>
      </c>
      <c r="Q968" s="1">
        <v>60</v>
      </c>
      <c r="R968" s="1">
        <v>449.85</v>
      </c>
      <c r="S968" s="1">
        <v>0.5</v>
      </c>
      <c r="T968" s="1">
        <v>220</v>
      </c>
      <c r="U968" s="1" t="s">
        <v>52</v>
      </c>
      <c r="V968" s="1" t="s">
        <v>52</v>
      </c>
      <c r="W968" s="1">
        <v>36</v>
      </c>
      <c r="X968" s="1" t="e">
        <f>IF(OR(T968="",W968=""),"",((T968-AVERAGE($T$2:$T$1139))/_xlfn.STDEV.S($T$2:$T$1139))-#REF!*((AVERAGE($W$2:$W$1139)-W968)/_xlfn.STDEV.S($W$2:$W$1139)))</f>
        <v>#REF!</v>
      </c>
      <c r="Y968" s="1">
        <f t="shared" si="47"/>
        <v>0.865613735535156</v>
      </c>
    </row>
    <row r="969" hidden="1" spans="1:25">
      <c r="A969" s="1">
        <v>314</v>
      </c>
      <c r="B969" s="1" t="s">
        <v>65</v>
      </c>
      <c r="C969" s="1" t="str">
        <f>_xlfn.XLOOKUP(A969,All!$A:$A,All!$C:$C,"")</f>
        <v>Cu-Ni-Si</v>
      </c>
      <c r="D969" s="1">
        <v>0</v>
      </c>
      <c r="E969" s="1" t="s">
        <v>1344</v>
      </c>
      <c r="F969" s="1">
        <f t="shared" si="45"/>
        <v>95.34</v>
      </c>
      <c r="G969" s="1">
        <v>0</v>
      </c>
      <c r="H969" s="1">
        <v>0</v>
      </c>
      <c r="I969" s="1">
        <v>0</v>
      </c>
      <c r="J969" s="1">
        <v>3.77</v>
      </c>
      <c r="K969" s="1">
        <v>0.89</v>
      </c>
      <c r="L969" s="1">
        <v>0</v>
      </c>
      <c r="M969" s="1" t="s">
        <v>54</v>
      </c>
      <c r="N969" s="6">
        <f t="shared" si="46"/>
        <v>0</v>
      </c>
      <c r="O969" s="1">
        <v>949.85</v>
      </c>
      <c r="P969" s="1">
        <v>1</v>
      </c>
      <c r="Q969" s="1">
        <v>0</v>
      </c>
      <c r="R969" s="1">
        <v>499.85</v>
      </c>
      <c r="S969" s="1">
        <v>1</v>
      </c>
      <c r="T969" s="1">
        <v>228</v>
      </c>
      <c r="U969" s="1" t="s">
        <v>52</v>
      </c>
      <c r="V969" s="1" t="s">
        <v>52</v>
      </c>
      <c r="W969" s="1">
        <v>36</v>
      </c>
      <c r="X969" s="1" t="e">
        <f>IF(OR(T969="",W969=""),"",((T969-AVERAGE($T$2:$T$1139))/_xlfn.STDEV.S($T$2:$T$1139))-#REF!*((AVERAGE($W$2:$W$1139)-W969)/_xlfn.STDEV.S($W$2:$W$1139)))</f>
        <v>#REF!</v>
      </c>
      <c r="Y969" s="1">
        <f t="shared" si="47"/>
        <v>0.851409310050692</v>
      </c>
    </row>
    <row r="970" hidden="1" spans="1:25">
      <c r="A970" s="1">
        <v>40</v>
      </c>
      <c r="B970" s="1" t="s">
        <v>53</v>
      </c>
      <c r="C970" s="1" t="str">
        <f>_xlfn.XLOOKUP(A970,All!$A:$A,All!$C:$C,"")</f>
        <v>Cu-Ni-Si</v>
      </c>
      <c r="D970" s="1">
        <v>0</v>
      </c>
      <c r="E970" s="1" t="s">
        <v>1344</v>
      </c>
      <c r="F970" s="1">
        <f t="shared" si="45"/>
        <v>95.935</v>
      </c>
      <c r="G970" s="1">
        <v>0</v>
      </c>
      <c r="H970" s="1">
        <v>0</v>
      </c>
      <c r="I970" s="1">
        <v>0</v>
      </c>
      <c r="J970" s="1">
        <v>3.3</v>
      </c>
      <c r="K970" s="1">
        <v>0.765</v>
      </c>
      <c r="L970" s="1">
        <v>0</v>
      </c>
      <c r="M970" s="1" t="s">
        <v>54</v>
      </c>
      <c r="N970" s="6">
        <f t="shared" si="46"/>
        <v>0</v>
      </c>
      <c r="O970" s="1">
        <v>899.85</v>
      </c>
      <c r="P970" s="1">
        <v>1</v>
      </c>
      <c r="Q970" s="1">
        <v>0</v>
      </c>
      <c r="R970" s="1">
        <v>499.85</v>
      </c>
      <c r="S970" s="1">
        <v>1</v>
      </c>
      <c r="T970" s="1">
        <v>231</v>
      </c>
      <c r="U970" s="1" t="s">
        <v>52</v>
      </c>
      <c r="V970" s="1" t="s">
        <v>52</v>
      </c>
      <c r="W970" s="1">
        <v>36</v>
      </c>
      <c r="X970" s="1" t="e">
        <f>IF(OR(T970="",W970=""),"",((T970-AVERAGE($T$2:$T$1139))/_xlfn.STDEV.S($T$2:$T$1139))-#REF!*((AVERAGE($W$2:$W$1139)-W970)/_xlfn.STDEV.S($W$2:$W$1139)))</f>
        <v>#REF!</v>
      </c>
      <c r="Y970" s="1">
        <f t="shared" si="47"/>
        <v>0.846204660987704</v>
      </c>
    </row>
    <row r="971" hidden="1" spans="1:25">
      <c r="A971" s="1">
        <v>47</v>
      </c>
      <c r="B971" s="1" t="s">
        <v>53</v>
      </c>
      <c r="C971" s="1" t="str">
        <f>_xlfn.XLOOKUP(A971,All!$A:$A,All!$C:$C,"")</f>
        <v>Cu-Ni-Si</v>
      </c>
      <c r="D971" s="1">
        <v>0</v>
      </c>
      <c r="E971" s="1" t="s">
        <v>1344</v>
      </c>
      <c r="F971" s="1">
        <f t="shared" si="45"/>
        <v>95.935</v>
      </c>
      <c r="G971" s="1">
        <v>0</v>
      </c>
      <c r="H971" s="1">
        <v>0</v>
      </c>
      <c r="I971" s="1">
        <v>0</v>
      </c>
      <c r="J971" s="1">
        <v>3.3</v>
      </c>
      <c r="K971" s="1">
        <v>0.765</v>
      </c>
      <c r="L971" s="1">
        <v>0</v>
      </c>
      <c r="M971" s="1" t="s">
        <v>54</v>
      </c>
      <c r="N971" s="6">
        <f t="shared" si="46"/>
        <v>0</v>
      </c>
      <c r="O971" s="1">
        <v>899.85</v>
      </c>
      <c r="P971" s="1">
        <v>1</v>
      </c>
      <c r="Q971" s="1">
        <v>0</v>
      </c>
      <c r="R971" s="1">
        <v>499.85</v>
      </c>
      <c r="S971" s="1">
        <v>1</v>
      </c>
      <c r="T971" s="1">
        <v>234</v>
      </c>
      <c r="U971" s="1" t="s">
        <v>52</v>
      </c>
      <c r="V971" s="1" t="s">
        <v>52</v>
      </c>
      <c r="W971" s="1">
        <v>36</v>
      </c>
      <c r="X971" s="1" t="e">
        <f>IF(OR(T971="",W971=""),"",((T971-AVERAGE($T$2:$T$1139))/_xlfn.STDEV.S($T$2:$T$1139))-#REF!*((AVERAGE($W$2:$W$1139)-W971)/_xlfn.STDEV.S($W$2:$W$1139)))</f>
        <v>#REF!</v>
      </c>
      <c r="Y971" s="1">
        <f t="shared" si="47"/>
        <v>0.841068495208582</v>
      </c>
    </row>
    <row r="972" hidden="1" spans="1:25">
      <c r="A972" s="1">
        <v>365</v>
      </c>
      <c r="B972" s="1" t="s">
        <v>78</v>
      </c>
      <c r="C972" s="1" t="str">
        <f>_xlfn.XLOOKUP(A972,All!$A:$A,All!$C:$C,"")</f>
        <v>Cu-Ni-Si</v>
      </c>
      <c r="D972" s="1">
        <v>0</v>
      </c>
      <c r="E972" s="1" t="s">
        <v>1344</v>
      </c>
      <c r="F972" s="1">
        <f t="shared" si="45"/>
        <v>95.75</v>
      </c>
      <c r="G972" s="1">
        <v>0</v>
      </c>
      <c r="H972" s="1">
        <v>0</v>
      </c>
      <c r="I972" s="1">
        <v>0</v>
      </c>
      <c r="J972" s="1">
        <v>3.32</v>
      </c>
      <c r="K972" s="1">
        <v>0.93</v>
      </c>
      <c r="L972" s="1">
        <v>0</v>
      </c>
      <c r="M972" s="1" t="s">
        <v>54</v>
      </c>
      <c r="N972" s="6">
        <f t="shared" si="46"/>
        <v>0</v>
      </c>
      <c r="O972" s="1">
        <v>949.85</v>
      </c>
      <c r="P972" s="1">
        <v>1</v>
      </c>
      <c r="Q972" s="1">
        <v>0</v>
      </c>
      <c r="R972" s="1">
        <v>449.85</v>
      </c>
      <c r="S972" s="1">
        <v>4</v>
      </c>
      <c r="T972" s="1">
        <v>261</v>
      </c>
      <c r="U972" s="1" t="s">
        <v>52</v>
      </c>
      <c r="V972" s="1" t="s">
        <v>52</v>
      </c>
      <c r="W972" s="1">
        <v>36</v>
      </c>
      <c r="X972" s="1" t="e">
        <f>IF(OR(T972="",W972=""),"",((T972-AVERAGE($T$2:$T$1139))/_xlfn.STDEV.S($T$2:$T$1139))-#REF!*((AVERAGE($W$2:$W$1139)-W972)/_xlfn.STDEV.S($W$2:$W$1139)))</f>
        <v>#REF!</v>
      </c>
      <c r="Y972" s="1">
        <f t="shared" si="47"/>
        <v>0.79813710988408</v>
      </c>
    </row>
    <row r="973" hidden="1" spans="1:25">
      <c r="A973" s="1">
        <v>214</v>
      </c>
      <c r="B973" s="1" t="s">
        <v>65</v>
      </c>
      <c r="C973" s="1" t="str">
        <f>_xlfn.XLOOKUP(A973,All!$A:$A,All!$C:$C,"")</f>
        <v>Cu-Ni-Si</v>
      </c>
      <c r="D973" s="1">
        <v>0</v>
      </c>
      <c r="E973" s="1" t="s">
        <v>1344</v>
      </c>
      <c r="F973" s="1">
        <f t="shared" si="45"/>
        <v>98.39</v>
      </c>
      <c r="G973" s="1">
        <v>0</v>
      </c>
      <c r="H973" s="1">
        <v>0</v>
      </c>
      <c r="I973" s="1">
        <v>0</v>
      </c>
      <c r="J973" s="1">
        <v>1.39</v>
      </c>
      <c r="K973" s="1">
        <v>0.22</v>
      </c>
      <c r="L973" s="1">
        <v>0</v>
      </c>
      <c r="M973" s="1" t="s">
        <v>54</v>
      </c>
      <c r="N973" s="6">
        <f t="shared" si="46"/>
        <v>0</v>
      </c>
      <c r="O973" s="1">
        <v>949.85</v>
      </c>
      <c r="P973" s="1">
        <v>1</v>
      </c>
      <c r="Q973" s="1">
        <v>0</v>
      </c>
      <c r="R973" s="1">
        <v>499.85</v>
      </c>
      <c r="S973" s="1">
        <v>0.033333333</v>
      </c>
      <c r="T973" s="1">
        <v>60</v>
      </c>
      <c r="U973" s="1" t="s">
        <v>52</v>
      </c>
      <c r="V973" s="1" t="s">
        <v>52</v>
      </c>
      <c r="W973" s="1">
        <v>36</v>
      </c>
      <c r="X973" s="1" t="e">
        <f>IF(OR(T973="",W973=""),"",((T973-AVERAGE($T$2:$T$1139))/_xlfn.STDEV.S($T$2:$T$1139))-#REF!*((AVERAGE($W$2:$W$1139)-W973)/_xlfn.STDEV.S($W$2:$W$1139)))</f>
        <v>#REF!</v>
      </c>
      <c r="Y973" s="1">
        <f t="shared" si="47"/>
        <v>1.22065556157337</v>
      </c>
    </row>
    <row r="974" hidden="1" spans="1:25">
      <c r="A974" s="1">
        <v>277</v>
      </c>
      <c r="B974" s="1" t="s">
        <v>65</v>
      </c>
      <c r="C974" s="1" t="str">
        <f>_xlfn.XLOOKUP(A974,All!$A:$A,All!$C:$C,"")</f>
        <v>Cu-Ni-Si</v>
      </c>
      <c r="D974" s="1">
        <v>0</v>
      </c>
      <c r="E974" s="1" t="s">
        <v>1344</v>
      </c>
      <c r="F974" s="1">
        <f t="shared" si="45"/>
        <v>98.39</v>
      </c>
      <c r="G974" s="1">
        <v>0</v>
      </c>
      <c r="H974" s="1">
        <v>0</v>
      </c>
      <c r="I974" s="1">
        <v>0</v>
      </c>
      <c r="J974" s="1">
        <v>1.39</v>
      </c>
      <c r="K974" s="1">
        <v>0.22</v>
      </c>
      <c r="L974" s="1">
        <v>0</v>
      </c>
      <c r="M974" s="1" t="s">
        <v>54</v>
      </c>
      <c r="N974" s="6">
        <f t="shared" si="46"/>
        <v>0</v>
      </c>
      <c r="O974" s="1">
        <v>949.85</v>
      </c>
      <c r="P974" s="1">
        <v>1</v>
      </c>
      <c r="Q974" s="1">
        <v>0</v>
      </c>
      <c r="R974" s="1">
        <v>499.85</v>
      </c>
      <c r="S974" s="1">
        <v>0.333333333</v>
      </c>
      <c r="T974" s="1">
        <v>60</v>
      </c>
      <c r="U974" s="1" t="s">
        <v>52</v>
      </c>
      <c r="V974" s="1" t="s">
        <v>52</v>
      </c>
      <c r="W974" s="1">
        <v>36</v>
      </c>
      <c r="X974" s="1" t="e">
        <f>IF(OR(T974="",W974=""),"",((T974-AVERAGE($T$2:$T$1139))/_xlfn.STDEV.S($T$2:$T$1139))-#REF!*((AVERAGE($W$2:$W$1139)-W974)/_xlfn.STDEV.S($W$2:$W$1139)))</f>
        <v>#REF!</v>
      </c>
      <c r="Y974" s="1">
        <f t="shared" si="47"/>
        <v>1.22065556157337</v>
      </c>
    </row>
    <row r="975" hidden="1" spans="1:25">
      <c r="A975" s="1">
        <v>427</v>
      </c>
      <c r="B975" s="1" t="s">
        <v>65</v>
      </c>
      <c r="C975" s="1" t="str">
        <f>_xlfn.XLOOKUP(A975,All!$A:$A,All!$C:$C,"")</f>
        <v>Cu-Ni-Si</v>
      </c>
      <c r="D975" s="1">
        <v>0</v>
      </c>
      <c r="E975" s="1" t="s">
        <v>1344</v>
      </c>
      <c r="F975" s="1">
        <f t="shared" si="45"/>
        <v>98.39</v>
      </c>
      <c r="G975" s="1">
        <v>0</v>
      </c>
      <c r="H975" s="1">
        <v>0</v>
      </c>
      <c r="I975" s="1">
        <v>0</v>
      </c>
      <c r="J975" s="1">
        <v>1.39</v>
      </c>
      <c r="K975" s="1">
        <v>0.22</v>
      </c>
      <c r="L975" s="1">
        <v>0</v>
      </c>
      <c r="M975" s="1" t="s">
        <v>54</v>
      </c>
      <c r="N975" s="6">
        <f t="shared" si="46"/>
        <v>0</v>
      </c>
      <c r="O975" s="1">
        <v>949.85</v>
      </c>
      <c r="P975" s="1">
        <v>1</v>
      </c>
      <c r="Q975" s="1">
        <v>0</v>
      </c>
      <c r="R975" s="1">
        <v>499.85</v>
      </c>
      <c r="S975" s="1">
        <v>8</v>
      </c>
      <c r="T975" s="1">
        <v>62</v>
      </c>
      <c r="U975" s="1" t="s">
        <v>52</v>
      </c>
      <c r="V975" s="1" t="s">
        <v>52</v>
      </c>
      <c r="W975" s="1">
        <v>36</v>
      </c>
      <c r="X975" s="1" t="e">
        <f>IF(OR(T975="",W975=""),"",((T975-AVERAGE($T$2:$T$1139))/_xlfn.STDEV.S($T$2:$T$1139))-#REF!*((AVERAGE($W$2:$W$1139)-W975)/_xlfn.STDEV.S($W$2:$W$1139)))</f>
        <v>#REF!</v>
      </c>
      <c r="Y975" s="1">
        <f t="shared" si="47"/>
        <v>1.215634689863</v>
      </c>
    </row>
    <row r="976" hidden="1" spans="1:25">
      <c r="A976" s="1">
        <v>392</v>
      </c>
      <c r="B976" s="1" t="s">
        <v>65</v>
      </c>
      <c r="C976" s="1" t="str">
        <f>_xlfn.XLOOKUP(A976,All!$A:$A,All!$C:$C,"")</f>
        <v>Cu-Ni-Si</v>
      </c>
      <c r="D976" s="1">
        <v>0</v>
      </c>
      <c r="E976" s="1" t="s">
        <v>1344</v>
      </c>
      <c r="F976" s="1">
        <f t="shared" si="45"/>
        <v>98.39</v>
      </c>
      <c r="G976" s="1">
        <v>0</v>
      </c>
      <c r="H976" s="1">
        <v>0</v>
      </c>
      <c r="I976" s="1">
        <v>0</v>
      </c>
      <c r="J976" s="1">
        <v>1.39</v>
      </c>
      <c r="K976" s="1">
        <v>0.22</v>
      </c>
      <c r="L976" s="1">
        <v>0</v>
      </c>
      <c r="M976" s="1" t="s">
        <v>54</v>
      </c>
      <c r="N976" s="6">
        <f t="shared" si="46"/>
        <v>0</v>
      </c>
      <c r="O976" s="1">
        <v>949.85</v>
      </c>
      <c r="P976" s="1">
        <v>1</v>
      </c>
      <c r="Q976" s="1">
        <v>0</v>
      </c>
      <c r="R976" s="1">
        <v>499.85</v>
      </c>
      <c r="S976" s="1">
        <v>4</v>
      </c>
      <c r="T976" s="1">
        <v>63</v>
      </c>
      <c r="U976" s="1" t="s">
        <v>52</v>
      </c>
      <c r="V976" s="1" t="s">
        <v>52</v>
      </c>
      <c r="W976" s="1">
        <v>36</v>
      </c>
      <c r="X976" s="1" t="e">
        <f>IF(OR(T976="",W976=""),"",((T976-AVERAGE($T$2:$T$1139))/_xlfn.STDEV.S($T$2:$T$1139))-#REF!*((AVERAGE($W$2:$W$1139)-W976)/_xlfn.STDEV.S($W$2:$W$1139)))</f>
        <v>#REF!</v>
      </c>
      <c r="Y976" s="1">
        <f t="shared" si="47"/>
        <v>1.21312809595027</v>
      </c>
    </row>
    <row r="977" hidden="1" spans="1:25">
      <c r="A977" s="1">
        <v>236</v>
      </c>
      <c r="B977" s="1" t="s">
        <v>65</v>
      </c>
      <c r="C977" s="1" t="str">
        <f>_xlfn.XLOOKUP(A977,All!$A:$A,All!$C:$C,"")</f>
        <v>Cu-Ni-Si</v>
      </c>
      <c r="D977" s="1">
        <v>0</v>
      </c>
      <c r="E977" s="1" t="s">
        <v>1344</v>
      </c>
      <c r="F977" s="1">
        <f t="shared" si="45"/>
        <v>98.39</v>
      </c>
      <c r="G977" s="1">
        <v>0</v>
      </c>
      <c r="H977" s="1">
        <v>0</v>
      </c>
      <c r="I977" s="1">
        <v>0</v>
      </c>
      <c r="J977" s="1">
        <v>1.39</v>
      </c>
      <c r="K977" s="1">
        <v>0.22</v>
      </c>
      <c r="L977" s="1">
        <v>0</v>
      </c>
      <c r="M977" s="1" t="s">
        <v>54</v>
      </c>
      <c r="N977" s="6">
        <f t="shared" si="46"/>
        <v>0</v>
      </c>
      <c r="O977" s="1">
        <v>949.85</v>
      </c>
      <c r="P977" s="1">
        <v>1</v>
      </c>
      <c r="Q977" s="1">
        <v>0</v>
      </c>
      <c r="R977" s="1">
        <v>499.85</v>
      </c>
      <c r="S977" s="1">
        <v>0.083333333</v>
      </c>
      <c r="T977" s="1">
        <v>64</v>
      </c>
      <c r="U977" s="1" t="s">
        <v>52</v>
      </c>
      <c r="V977" s="1" t="s">
        <v>52</v>
      </c>
      <c r="W977" s="1">
        <v>36</v>
      </c>
      <c r="X977" s="1" t="e">
        <f>IF(OR(T977="",W977=""),"",((T977-AVERAGE($T$2:$T$1139))/_xlfn.STDEV.S($T$2:$T$1139))-#REF!*((AVERAGE($W$2:$W$1139)-W977)/_xlfn.STDEV.S($W$2:$W$1139)))</f>
        <v>#REF!</v>
      </c>
      <c r="Y977" s="1">
        <f t="shared" si="47"/>
        <v>1.21062408455055</v>
      </c>
    </row>
    <row r="978" hidden="1" spans="1:25">
      <c r="A978" s="1">
        <v>248</v>
      </c>
      <c r="B978" s="1" t="s">
        <v>65</v>
      </c>
      <c r="C978" s="1" t="str">
        <f>_xlfn.XLOOKUP(A978,All!$A:$A,All!$C:$C,"")</f>
        <v>Cu-Ni-Si</v>
      </c>
      <c r="D978" s="1">
        <v>0</v>
      </c>
      <c r="E978" s="1" t="s">
        <v>1344</v>
      </c>
      <c r="F978" s="1">
        <f t="shared" si="45"/>
        <v>98.39</v>
      </c>
      <c r="G978" s="1">
        <v>0</v>
      </c>
      <c r="H978" s="1">
        <v>0</v>
      </c>
      <c r="I978" s="1">
        <v>0</v>
      </c>
      <c r="J978" s="1">
        <v>1.39</v>
      </c>
      <c r="K978" s="1">
        <v>0.22</v>
      </c>
      <c r="L978" s="1">
        <v>0</v>
      </c>
      <c r="M978" s="1" t="s">
        <v>54</v>
      </c>
      <c r="N978" s="6">
        <f t="shared" si="46"/>
        <v>0</v>
      </c>
      <c r="O978" s="1">
        <v>949.85</v>
      </c>
      <c r="P978" s="1">
        <v>1</v>
      </c>
      <c r="Q978" s="1">
        <v>0</v>
      </c>
      <c r="R978" s="1">
        <v>499.85</v>
      </c>
      <c r="S978" s="1">
        <v>0.166666667</v>
      </c>
      <c r="T978" s="1">
        <v>64</v>
      </c>
      <c r="U978" s="1" t="s">
        <v>52</v>
      </c>
      <c r="V978" s="1" t="s">
        <v>52</v>
      </c>
      <c r="W978" s="1">
        <v>36</v>
      </c>
      <c r="X978" s="1" t="e">
        <f>IF(OR(T978="",W978=""),"",((T978-AVERAGE($T$2:$T$1139))/_xlfn.STDEV.S($T$2:$T$1139))-#REF!*((AVERAGE($W$2:$W$1139)-W978)/_xlfn.STDEV.S($W$2:$W$1139)))</f>
        <v>#REF!</v>
      </c>
      <c r="Y978" s="1">
        <f t="shared" si="47"/>
        <v>1.21062408455055</v>
      </c>
    </row>
    <row r="979" hidden="1" spans="1:25">
      <c r="A979" s="1">
        <v>448</v>
      </c>
      <c r="B979" s="1" t="s">
        <v>65</v>
      </c>
      <c r="C979" s="1" t="str">
        <f>_xlfn.XLOOKUP(A979,All!$A:$A,All!$C:$C,"")</f>
        <v>Cu-Ni-Si</v>
      </c>
      <c r="D979" s="1">
        <v>0</v>
      </c>
      <c r="E979" s="1" t="s">
        <v>1344</v>
      </c>
      <c r="F979" s="1">
        <f t="shared" si="45"/>
        <v>98.39</v>
      </c>
      <c r="G979" s="1">
        <v>0</v>
      </c>
      <c r="H979" s="1">
        <v>0</v>
      </c>
      <c r="I979" s="1">
        <v>0</v>
      </c>
      <c r="J979" s="1">
        <v>1.39</v>
      </c>
      <c r="K979" s="1">
        <v>0.22</v>
      </c>
      <c r="L979" s="1">
        <v>0</v>
      </c>
      <c r="M979" s="1" t="s">
        <v>54</v>
      </c>
      <c r="N979" s="6">
        <f t="shared" si="46"/>
        <v>0</v>
      </c>
      <c r="O979" s="1">
        <v>949.85</v>
      </c>
      <c r="P979" s="1">
        <v>1</v>
      </c>
      <c r="Q979" s="1">
        <v>0</v>
      </c>
      <c r="R979" s="1">
        <v>499.85</v>
      </c>
      <c r="S979" s="1">
        <v>22</v>
      </c>
      <c r="T979" s="1">
        <v>64</v>
      </c>
      <c r="U979" s="1" t="s">
        <v>52</v>
      </c>
      <c r="V979" s="1" t="s">
        <v>52</v>
      </c>
      <c r="W979" s="1">
        <v>36</v>
      </c>
      <c r="X979" s="1" t="e">
        <f>IF(OR(T979="",W979=""),"",((T979-AVERAGE($T$2:$T$1139))/_xlfn.STDEV.S($T$2:$T$1139))-#REF!*((AVERAGE($W$2:$W$1139)-W979)/_xlfn.STDEV.S($W$2:$W$1139)))</f>
        <v>#REF!</v>
      </c>
      <c r="Y979" s="1">
        <f t="shared" si="47"/>
        <v>1.21062408455055</v>
      </c>
    </row>
    <row r="980" hidden="1" spans="1:25">
      <c r="A980" s="1">
        <v>452</v>
      </c>
      <c r="B980" s="1" t="s">
        <v>84</v>
      </c>
      <c r="C980" s="1" t="str">
        <f>_xlfn.XLOOKUP(A980,All!$A:$A,All!$C:$C,"")</f>
        <v>Cu-Ni-Si</v>
      </c>
      <c r="D980" s="1">
        <v>0</v>
      </c>
      <c r="E980" s="1" t="s">
        <v>1344</v>
      </c>
      <c r="F980" s="1">
        <f t="shared" si="45"/>
        <v>96.5</v>
      </c>
      <c r="G980" s="1">
        <v>0</v>
      </c>
      <c r="H980" s="1">
        <v>0</v>
      </c>
      <c r="I980" s="1">
        <v>0</v>
      </c>
      <c r="J980" s="1">
        <v>2.8</v>
      </c>
      <c r="K980" s="1">
        <v>0.7</v>
      </c>
      <c r="L980" s="1">
        <v>0</v>
      </c>
      <c r="M980" s="1" t="s">
        <v>55</v>
      </c>
      <c r="N980" s="6">
        <f t="shared" si="46"/>
        <v>2</v>
      </c>
      <c r="O980" s="1">
        <v>949.85</v>
      </c>
      <c r="P980" s="1">
        <v>2</v>
      </c>
      <c r="Q980" s="1">
        <v>75</v>
      </c>
      <c r="R980" s="1">
        <v>399.85</v>
      </c>
      <c r="S980" s="1">
        <v>40</v>
      </c>
      <c r="T980" s="1">
        <v>131</v>
      </c>
      <c r="U980" s="1" t="s">
        <v>52</v>
      </c>
      <c r="V980" s="1" t="s">
        <v>52</v>
      </c>
      <c r="W980" s="1">
        <v>35</v>
      </c>
      <c r="X980" s="1" t="e">
        <f>IF(OR(T980="",W980=""),"",((T980-AVERAGE($T$2:$T$1139))/_xlfn.STDEV.S($T$2:$T$1139))-#REF!*((AVERAGE($W$2:$W$1139)-W980)/_xlfn.STDEV.S($W$2:$W$1139)))</f>
        <v>#REF!</v>
      </c>
      <c r="Y980" s="1">
        <f t="shared" si="47"/>
        <v>1.05806735449034</v>
      </c>
    </row>
    <row r="981" hidden="1" spans="1:25">
      <c r="A981" s="1">
        <v>35</v>
      </c>
      <c r="B981" s="1" t="s">
        <v>53</v>
      </c>
      <c r="C981" s="1" t="str">
        <f>_xlfn.XLOOKUP(A981,All!$A:$A,All!$C:$C,"")</f>
        <v>Cu-Ni-Si</v>
      </c>
      <c r="D981" s="1">
        <v>0</v>
      </c>
      <c r="E981" s="1" t="s">
        <v>1344</v>
      </c>
      <c r="F981" s="1">
        <f t="shared" si="45"/>
        <v>96.255</v>
      </c>
      <c r="G981" s="1">
        <v>0</v>
      </c>
      <c r="H981" s="1">
        <v>0</v>
      </c>
      <c r="I981" s="1">
        <v>0</v>
      </c>
      <c r="J981" s="1">
        <v>3.3</v>
      </c>
      <c r="K981" s="1">
        <v>0.445</v>
      </c>
      <c r="L981" s="1">
        <v>0</v>
      </c>
      <c r="M981" s="1" t="s">
        <v>54</v>
      </c>
      <c r="N981" s="6">
        <f t="shared" si="46"/>
        <v>0</v>
      </c>
      <c r="O981" s="1">
        <v>899.85</v>
      </c>
      <c r="P981" s="1">
        <v>1</v>
      </c>
      <c r="Q981" s="1">
        <v>0</v>
      </c>
      <c r="R981" s="1">
        <v>499.85</v>
      </c>
      <c r="S981" s="1">
        <v>1</v>
      </c>
      <c r="T981" s="1">
        <v>139</v>
      </c>
      <c r="U981" s="1" t="s">
        <v>52</v>
      </c>
      <c r="V981" s="1" t="s">
        <v>52</v>
      </c>
      <c r="W981" s="1">
        <v>35</v>
      </c>
      <c r="X981" s="1" t="e">
        <f>IF(OR(T981="",W981=""),"",((T981-AVERAGE($T$2:$T$1139))/_xlfn.STDEV.S($T$2:$T$1139))-#REF!*((AVERAGE($W$2:$W$1139)-W981)/_xlfn.STDEV.S($W$2:$W$1139)))</f>
        <v>#REF!</v>
      </c>
      <c r="Y981" s="1">
        <f t="shared" si="47"/>
        <v>1.0400567900952</v>
      </c>
    </row>
    <row r="982" hidden="1" spans="1:25">
      <c r="A982" s="1">
        <v>164</v>
      </c>
      <c r="B982" s="1" t="s">
        <v>1347</v>
      </c>
      <c r="C982" s="1" t="str">
        <f>_xlfn.XLOOKUP(A982,All!$A:$A,All!$C:$C,"")</f>
        <v>Cu-Ni-Si</v>
      </c>
      <c r="D982" s="1">
        <v>0</v>
      </c>
      <c r="E982" s="1" t="s">
        <v>1344</v>
      </c>
      <c r="F982" s="1">
        <f t="shared" si="45"/>
        <v>96.6</v>
      </c>
      <c r="G982" s="1">
        <v>0</v>
      </c>
      <c r="H982" s="1">
        <v>0</v>
      </c>
      <c r="I982" s="1">
        <v>0</v>
      </c>
      <c r="J982" s="1">
        <v>2.8</v>
      </c>
      <c r="K982" s="1">
        <v>0.6</v>
      </c>
      <c r="L982" s="1">
        <v>0</v>
      </c>
      <c r="M982" s="1" t="s">
        <v>54</v>
      </c>
      <c r="N982" s="6">
        <f t="shared" si="46"/>
        <v>0</v>
      </c>
      <c r="O982" s="1">
        <v>899.85</v>
      </c>
      <c r="P982" s="1">
        <v>1.5</v>
      </c>
      <c r="Q982" s="1">
        <v>0</v>
      </c>
      <c r="R982" s="1">
        <v>399.85</v>
      </c>
      <c r="S982" s="1">
        <v>16</v>
      </c>
      <c r="T982" s="1">
        <v>141</v>
      </c>
      <c r="U982" s="1" t="s">
        <v>52</v>
      </c>
      <c r="V982" s="1" t="s">
        <v>52</v>
      </c>
      <c r="W982" s="1">
        <v>35</v>
      </c>
      <c r="X982" s="1" t="e">
        <f>IF(OR(T982="",W982=""),"",((T982-AVERAGE($T$2:$T$1139))/_xlfn.STDEV.S($T$2:$T$1139))-#REF!*((AVERAGE($W$2:$W$1139)-W982)/_xlfn.STDEV.S($W$2:$W$1139)))</f>
        <v>#REF!</v>
      </c>
      <c r="Y982" s="1">
        <f t="shared" si="47"/>
        <v>1.03559606790605</v>
      </c>
    </row>
    <row r="983" hidden="1" spans="1:25">
      <c r="A983" s="1">
        <v>104</v>
      </c>
      <c r="B983" s="1" t="s">
        <v>53</v>
      </c>
      <c r="C983" s="1" t="str">
        <f>_xlfn.XLOOKUP(A983,All!$A:$A,All!$C:$C,"")</f>
        <v>Cu-Ni-Si</v>
      </c>
      <c r="D983" s="1">
        <v>0</v>
      </c>
      <c r="E983" s="1" t="s">
        <v>1344</v>
      </c>
      <c r="F983" s="1">
        <f t="shared" si="45"/>
        <v>96.295</v>
      </c>
      <c r="G983" s="1">
        <v>0</v>
      </c>
      <c r="H983" s="1">
        <v>0</v>
      </c>
      <c r="I983" s="1">
        <v>0</v>
      </c>
      <c r="J983" s="1">
        <v>3.3</v>
      </c>
      <c r="K983" s="1">
        <v>0.405</v>
      </c>
      <c r="L983" s="1">
        <v>0</v>
      </c>
      <c r="M983" s="1" t="s">
        <v>54</v>
      </c>
      <c r="N983" s="6">
        <f t="shared" si="46"/>
        <v>0</v>
      </c>
      <c r="O983" s="1">
        <v>899.85</v>
      </c>
      <c r="P983" s="1">
        <v>1</v>
      </c>
      <c r="Q983" s="1">
        <v>0</v>
      </c>
      <c r="R983" s="1">
        <v>499.85</v>
      </c>
      <c r="S983" s="1">
        <v>4</v>
      </c>
      <c r="T983" s="1">
        <v>147</v>
      </c>
      <c r="U983" s="1" t="s">
        <v>52</v>
      </c>
      <c r="V983" s="1" t="s">
        <v>52</v>
      </c>
      <c r="W983" s="1">
        <v>35</v>
      </c>
      <c r="X983" s="1" t="e">
        <f>IF(OR(T983="",W983=""),"",((T983-AVERAGE($T$2:$T$1139))/_xlfn.STDEV.S($T$2:$T$1139))-#REF!*((AVERAGE($W$2:$W$1139)-W983)/_xlfn.STDEV.S($W$2:$W$1139)))</f>
        <v>#REF!</v>
      </c>
      <c r="Y983" s="1">
        <f t="shared" si="47"/>
        <v>1.02231802183271</v>
      </c>
    </row>
    <row r="984" hidden="1" spans="1:25">
      <c r="A984" s="1">
        <v>70</v>
      </c>
      <c r="B984" s="1" t="s">
        <v>53</v>
      </c>
      <c r="C984" s="1" t="str">
        <f>_xlfn.XLOOKUP(A984,All!$A:$A,All!$C:$C,"")</f>
        <v>Cu-Ni-Si</v>
      </c>
      <c r="D984" s="1">
        <v>0</v>
      </c>
      <c r="E984" s="1" t="s">
        <v>1344</v>
      </c>
      <c r="F984" s="1">
        <f t="shared" si="45"/>
        <v>96.295</v>
      </c>
      <c r="G984" s="1">
        <v>0</v>
      </c>
      <c r="H984" s="1">
        <v>0</v>
      </c>
      <c r="I984" s="1">
        <v>0</v>
      </c>
      <c r="J984" s="1">
        <v>3.3</v>
      </c>
      <c r="K984" s="1">
        <v>0.405</v>
      </c>
      <c r="L984" s="1">
        <v>0</v>
      </c>
      <c r="M984" s="1" t="s">
        <v>54</v>
      </c>
      <c r="N984" s="6">
        <f t="shared" si="46"/>
        <v>0</v>
      </c>
      <c r="O984" s="1">
        <v>899.85</v>
      </c>
      <c r="P984" s="1">
        <v>1</v>
      </c>
      <c r="Q984" s="1">
        <v>0</v>
      </c>
      <c r="R984" s="1">
        <v>499.85</v>
      </c>
      <c r="S984" s="1">
        <v>2</v>
      </c>
      <c r="T984" s="1">
        <v>155</v>
      </c>
      <c r="U984" s="1" t="s">
        <v>52</v>
      </c>
      <c r="V984" s="1" t="s">
        <v>52</v>
      </c>
      <c r="W984" s="1">
        <v>35</v>
      </c>
      <c r="X984" s="1" t="e">
        <f>IF(OR(T984="",W984=""),"",((T984-AVERAGE($T$2:$T$1139))/_xlfn.STDEV.S($T$2:$T$1139))-#REF!*((AVERAGE($W$2:$W$1139)-W984)/_xlfn.STDEV.S($W$2:$W$1139)))</f>
        <v>#REF!</v>
      </c>
      <c r="Y984" s="1">
        <f t="shared" si="47"/>
        <v>1.00486544375881</v>
      </c>
    </row>
    <row r="985" hidden="1" spans="1:25">
      <c r="A985" s="1">
        <v>45</v>
      </c>
      <c r="B985" s="1" t="s">
        <v>53</v>
      </c>
      <c r="C985" s="1" t="str">
        <f>_xlfn.XLOOKUP(A985,All!$A:$A,All!$C:$C,"")</f>
        <v>Cu-Ni-Si</v>
      </c>
      <c r="D985" s="1">
        <v>0</v>
      </c>
      <c r="E985" s="1" t="s">
        <v>1344</v>
      </c>
      <c r="F985" s="1">
        <f t="shared" si="45"/>
        <v>96.295</v>
      </c>
      <c r="G985" s="1">
        <v>0</v>
      </c>
      <c r="H985" s="1">
        <v>0</v>
      </c>
      <c r="I985" s="1">
        <v>0</v>
      </c>
      <c r="J985" s="1">
        <v>3.3</v>
      </c>
      <c r="K985" s="1">
        <v>0.405</v>
      </c>
      <c r="L985" s="1">
        <v>0</v>
      </c>
      <c r="M985" s="1" t="s">
        <v>54</v>
      </c>
      <c r="N985" s="6">
        <f t="shared" si="46"/>
        <v>0</v>
      </c>
      <c r="O985" s="1">
        <v>899.85</v>
      </c>
      <c r="P985" s="1">
        <v>1</v>
      </c>
      <c r="Q985" s="1">
        <v>0</v>
      </c>
      <c r="R985" s="1">
        <v>499.85</v>
      </c>
      <c r="S985" s="1">
        <v>1</v>
      </c>
      <c r="T985" s="1">
        <v>174</v>
      </c>
      <c r="U985" s="1" t="s">
        <v>52</v>
      </c>
      <c r="V985" s="1" t="s">
        <v>52</v>
      </c>
      <c r="W985" s="1">
        <v>35</v>
      </c>
      <c r="X985" s="1" t="e">
        <f>IF(OR(T985="",W985=""),"",((T985-AVERAGE($T$2:$T$1139))/_xlfn.STDEV.S($T$2:$T$1139))-#REF!*((AVERAGE($W$2:$W$1139)-W985)/_xlfn.STDEV.S($W$2:$W$1139)))</f>
        <v>#REF!</v>
      </c>
      <c r="Y985" s="1">
        <f t="shared" si="47"/>
        <v>0.964652847972138</v>
      </c>
    </row>
    <row r="986" hidden="1" spans="1:25">
      <c r="A986" s="1">
        <v>44</v>
      </c>
      <c r="B986" s="1" t="s">
        <v>53</v>
      </c>
      <c r="C986" s="1" t="str">
        <f>_xlfn.XLOOKUP(A986,All!$A:$A,All!$C:$C,"")</f>
        <v>Cu-Ni-Si</v>
      </c>
      <c r="D986" s="1">
        <v>0</v>
      </c>
      <c r="E986" s="1" t="s">
        <v>1344</v>
      </c>
      <c r="F986" s="1">
        <f t="shared" si="45"/>
        <v>96.255</v>
      </c>
      <c r="G986" s="1">
        <v>0</v>
      </c>
      <c r="H986" s="1">
        <v>0</v>
      </c>
      <c r="I986" s="1">
        <v>0</v>
      </c>
      <c r="J986" s="1">
        <v>3.3</v>
      </c>
      <c r="K986" s="1">
        <v>0.445</v>
      </c>
      <c r="L986" s="1">
        <v>0</v>
      </c>
      <c r="M986" s="1" t="s">
        <v>54</v>
      </c>
      <c r="N986" s="6">
        <f t="shared" si="46"/>
        <v>0</v>
      </c>
      <c r="O986" s="1">
        <v>899.85</v>
      </c>
      <c r="P986" s="1">
        <v>1</v>
      </c>
      <c r="Q986" s="1">
        <v>0</v>
      </c>
      <c r="R986" s="1">
        <v>499.85</v>
      </c>
      <c r="S986" s="1">
        <v>1</v>
      </c>
      <c r="T986" s="1">
        <v>175</v>
      </c>
      <c r="U986" s="1" t="s">
        <v>52</v>
      </c>
      <c r="V986" s="1" t="s">
        <v>52</v>
      </c>
      <c r="W986" s="1">
        <v>35</v>
      </c>
      <c r="X986" s="1" t="e">
        <f>IF(OR(T986="",W986=""),"",((T986-AVERAGE($T$2:$T$1139))/_xlfn.STDEV.S($T$2:$T$1139))-#REF!*((AVERAGE($W$2:$W$1139)-W986)/_xlfn.STDEV.S($W$2:$W$1139)))</f>
        <v>#REF!</v>
      </c>
      <c r="Y986" s="1">
        <f t="shared" si="47"/>
        <v>0.962587613991127</v>
      </c>
    </row>
    <row r="987" hidden="1" spans="1:25">
      <c r="A987" s="1">
        <v>355</v>
      </c>
      <c r="B987" s="1" t="s">
        <v>84</v>
      </c>
      <c r="C987" s="1" t="str">
        <f>_xlfn.XLOOKUP(A987,All!$A:$A,All!$C:$C,"")</f>
        <v>Cu-Ni-Si</v>
      </c>
      <c r="D987" s="1">
        <v>0</v>
      </c>
      <c r="E987" s="1" t="s">
        <v>1344</v>
      </c>
      <c r="F987" s="1">
        <f t="shared" si="45"/>
        <v>96.5</v>
      </c>
      <c r="G987" s="1">
        <v>0</v>
      </c>
      <c r="H987" s="1">
        <v>0</v>
      </c>
      <c r="I987" s="1">
        <v>0</v>
      </c>
      <c r="J987" s="1">
        <v>2.8</v>
      </c>
      <c r="K987" s="1">
        <v>0.7</v>
      </c>
      <c r="L987" s="1">
        <v>0</v>
      </c>
      <c r="M987" s="1" t="s">
        <v>55</v>
      </c>
      <c r="N987" s="6">
        <f t="shared" si="46"/>
        <v>2</v>
      </c>
      <c r="O987" s="1">
        <v>949.85</v>
      </c>
      <c r="P987" s="1">
        <v>2</v>
      </c>
      <c r="Q987" s="1">
        <v>75</v>
      </c>
      <c r="R987" s="1">
        <v>499.85</v>
      </c>
      <c r="S987" s="1">
        <v>3</v>
      </c>
      <c r="T987" s="1">
        <v>175</v>
      </c>
      <c r="U987" s="1" t="s">
        <v>52</v>
      </c>
      <c r="V987" s="1" t="s">
        <v>52</v>
      </c>
      <c r="W987" s="1">
        <v>35</v>
      </c>
      <c r="X987" s="1" t="e">
        <f>IF(OR(T987="",W987=""),"",((T987-AVERAGE($T$2:$T$1139))/_xlfn.STDEV.S($T$2:$T$1139))-#REF!*((AVERAGE($W$2:$W$1139)-W987)/_xlfn.STDEV.S($W$2:$W$1139)))</f>
        <v>#REF!</v>
      </c>
      <c r="Y987" s="1">
        <f t="shared" si="47"/>
        <v>0.962587613991127</v>
      </c>
    </row>
    <row r="988" hidden="1" spans="1:25">
      <c r="A988" s="1">
        <v>317</v>
      </c>
      <c r="B988" s="1" t="s">
        <v>65</v>
      </c>
      <c r="C988" s="1" t="str">
        <f>_xlfn.XLOOKUP(A988,All!$A:$A,All!$C:$C,"")</f>
        <v>Cu-Ni-Si</v>
      </c>
      <c r="D988" s="1">
        <v>0</v>
      </c>
      <c r="E988" s="1" t="s">
        <v>1344</v>
      </c>
      <c r="F988" s="1">
        <f t="shared" si="45"/>
        <v>95.51</v>
      </c>
      <c r="G988" s="1">
        <v>0</v>
      </c>
      <c r="H988" s="1">
        <v>0</v>
      </c>
      <c r="I988" s="1">
        <v>0</v>
      </c>
      <c r="J988" s="1">
        <v>3.78</v>
      </c>
      <c r="K988" s="1">
        <v>0.71</v>
      </c>
      <c r="L988" s="1">
        <v>0</v>
      </c>
      <c r="M988" s="1" t="s">
        <v>54</v>
      </c>
      <c r="N988" s="6">
        <f t="shared" si="46"/>
        <v>0</v>
      </c>
      <c r="O988" s="1">
        <v>949.85</v>
      </c>
      <c r="P988" s="1">
        <v>1</v>
      </c>
      <c r="Q988" s="1">
        <v>0</v>
      </c>
      <c r="R988" s="1">
        <v>499.85</v>
      </c>
      <c r="S988" s="1">
        <v>1</v>
      </c>
      <c r="T988" s="1">
        <v>192</v>
      </c>
      <c r="U988" s="1" t="s">
        <v>52</v>
      </c>
      <c r="V988" s="1" t="s">
        <v>52</v>
      </c>
      <c r="W988" s="1">
        <v>35</v>
      </c>
      <c r="X988" s="1" t="e">
        <f>IF(OR(T988="",W988=""),"",((T988-AVERAGE($T$2:$T$1139))/_xlfn.STDEV.S($T$2:$T$1139))-#REF!*((AVERAGE($W$2:$W$1139)-W988)/_xlfn.STDEV.S($W$2:$W$1139)))</f>
        <v>#REF!</v>
      </c>
      <c r="Y988" s="1">
        <f t="shared" si="47"/>
        <v>0.928326864671582</v>
      </c>
    </row>
    <row r="989" hidden="1" spans="1:25">
      <c r="A989" s="1">
        <v>276</v>
      </c>
      <c r="B989" s="1" t="s">
        <v>65</v>
      </c>
      <c r="C989" s="1" t="str">
        <f>_xlfn.XLOOKUP(A989,All!$A:$A,All!$C:$C,"")</f>
        <v>Cu-Ni-Si</v>
      </c>
      <c r="D989" s="1">
        <v>0</v>
      </c>
      <c r="E989" s="1" t="s">
        <v>1344</v>
      </c>
      <c r="F989" s="1">
        <f t="shared" si="45"/>
        <v>95.51</v>
      </c>
      <c r="G989" s="1">
        <v>0</v>
      </c>
      <c r="H989" s="1">
        <v>0</v>
      </c>
      <c r="I989" s="1">
        <v>0</v>
      </c>
      <c r="J989" s="1">
        <v>3.78</v>
      </c>
      <c r="K989" s="1">
        <v>0.71</v>
      </c>
      <c r="L989" s="1">
        <v>0</v>
      </c>
      <c r="M989" s="1" t="s">
        <v>54</v>
      </c>
      <c r="N989" s="6">
        <f t="shared" si="46"/>
        <v>0</v>
      </c>
      <c r="O989" s="1">
        <v>949.85</v>
      </c>
      <c r="P989" s="1">
        <v>1</v>
      </c>
      <c r="Q989" s="1">
        <v>0</v>
      </c>
      <c r="R989" s="1">
        <v>499.85</v>
      </c>
      <c r="S989" s="1">
        <v>0.333333333</v>
      </c>
      <c r="T989" s="1">
        <v>200</v>
      </c>
      <c r="U989" s="1" t="s">
        <v>52</v>
      </c>
      <c r="V989" s="1" t="s">
        <v>52</v>
      </c>
      <c r="W989" s="1">
        <v>35</v>
      </c>
      <c r="X989" s="1" t="e">
        <f>IF(OR(T989="",W989=""),"",((T989-AVERAGE($T$2:$T$1139))/_xlfn.STDEV.S($T$2:$T$1139))-#REF!*((AVERAGE($W$2:$W$1139)-W989)/_xlfn.STDEV.S($W$2:$W$1139)))</f>
        <v>#REF!</v>
      </c>
      <c r="Y989" s="1">
        <f t="shared" si="47"/>
        <v>0.912790229307553</v>
      </c>
    </row>
    <row r="990" hidden="1" spans="1:25">
      <c r="A990" s="1">
        <v>17</v>
      </c>
      <c r="B990" s="1" t="s">
        <v>57</v>
      </c>
      <c r="C990" s="1" t="str">
        <f>_xlfn.XLOOKUP(A990,All!$A:$A,All!$C:$C,"")</f>
        <v>Cu-Ni-Si</v>
      </c>
      <c r="D990" s="1">
        <v>0</v>
      </c>
      <c r="E990" s="1" t="s">
        <v>1344</v>
      </c>
      <c r="F990" s="1">
        <f t="shared" si="45"/>
        <v>95.7</v>
      </c>
      <c r="G990" s="1">
        <v>0</v>
      </c>
      <c r="H990" s="1">
        <v>0</v>
      </c>
      <c r="I990" s="1">
        <v>0</v>
      </c>
      <c r="J990" s="1">
        <v>3.48</v>
      </c>
      <c r="K990" s="1">
        <v>0.82</v>
      </c>
      <c r="L990" s="1">
        <v>0</v>
      </c>
      <c r="M990" s="1" t="s">
        <v>54</v>
      </c>
      <c r="N990" s="6">
        <f t="shared" si="46"/>
        <v>0</v>
      </c>
      <c r="O990" s="1">
        <v>899.85</v>
      </c>
      <c r="P990" s="1">
        <v>1</v>
      </c>
      <c r="Q990" s="1">
        <v>0</v>
      </c>
      <c r="R990" s="1">
        <v>499.85</v>
      </c>
      <c r="S990" s="1">
        <v>0.5</v>
      </c>
      <c r="T990" s="1">
        <v>214</v>
      </c>
      <c r="U990" s="1" t="s">
        <v>52</v>
      </c>
      <c r="V990" s="1" t="s">
        <v>52</v>
      </c>
      <c r="W990" s="1">
        <v>35</v>
      </c>
      <c r="X990" s="1" t="e">
        <f>IF(OR(T990="",W990=""),"",((T990-AVERAGE($T$2:$T$1139))/_xlfn.STDEV.S($T$2:$T$1139))-#REF!*((AVERAGE($W$2:$W$1139)-W990)/_xlfn.STDEV.S($W$2:$W$1139)))</f>
        <v>#REF!</v>
      </c>
      <c r="Y990" s="1">
        <f t="shared" si="47"/>
        <v>0.886580948587187</v>
      </c>
    </row>
    <row r="991" hidden="1" spans="1:25">
      <c r="A991" s="1">
        <v>273</v>
      </c>
      <c r="B991" s="1" t="s">
        <v>65</v>
      </c>
      <c r="C991" s="1" t="str">
        <f>_xlfn.XLOOKUP(A991,All!$A:$A,All!$C:$C,"")</f>
        <v>Cu-Ni-Si</v>
      </c>
      <c r="D991" s="1">
        <v>0</v>
      </c>
      <c r="E991" s="1" t="s">
        <v>1344</v>
      </c>
      <c r="F991" s="1">
        <f t="shared" si="45"/>
        <v>95.34</v>
      </c>
      <c r="G991" s="1">
        <v>0</v>
      </c>
      <c r="H991" s="1">
        <v>0</v>
      </c>
      <c r="I991" s="1">
        <v>0</v>
      </c>
      <c r="J991" s="1">
        <v>3.77</v>
      </c>
      <c r="K991" s="1">
        <v>0.89</v>
      </c>
      <c r="L991" s="1">
        <v>0</v>
      </c>
      <c r="M991" s="1" t="s">
        <v>54</v>
      </c>
      <c r="N991" s="6">
        <f t="shared" si="46"/>
        <v>0</v>
      </c>
      <c r="O991" s="1">
        <v>949.85</v>
      </c>
      <c r="P991" s="1">
        <v>1</v>
      </c>
      <c r="Q991" s="1">
        <v>0</v>
      </c>
      <c r="R991" s="1">
        <v>499.85</v>
      </c>
      <c r="S991" s="1">
        <v>0.333333333</v>
      </c>
      <c r="T991" s="1">
        <v>222</v>
      </c>
      <c r="U991" s="1" t="s">
        <v>52</v>
      </c>
      <c r="V991" s="1" t="s">
        <v>52</v>
      </c>
      <c r="W991" s="1">
        <v>35</v>
      </c>
      <c r="X991" s="1" t="e">
        <f>IF(OR(T991="",W991=""),"",((T991-AVERAGE($T$2:$T$1139))/_xlfn.STDEV.S($T$2:$T$1139))-#REF!*((AVERAGE($W$2:$W$1139)-W991)/_xlfn.STDEV.S($W$2:$W$1139)))</f>
        <v>#REF!</v>
      </c>
      <c r="Y991" s="1">
        <f t="shared" si="47"/>
        <v>0.872200174343443</v>
      </c>
    </row>
    <row r="992" spans="1:25">
      <c r="A992" s="1">
        <v>476</v>
      </c>
      <c r="B992" s="1" t="s">
        <v>95</v>
      </c>
      <c r="C992" s="1" t="str">
        <f>_xlfn.XLOOKUP(A992,All!$A:$A,All!$C:$C,"")</f>
        <v>Cu-Ni-Si</v>
      </c>
      <c r="D992" s="1">
        <v>0</v>
      </c>
      <c r="E992" s="1" t="s">
        <v>1344</v>
      </c>
      <c r="F992" s="1">
        <f t="shared" si="45"/>
        <v>97.56</v>
      </c>
      <c r="G992" s="1">
        <v>0</v>
      </c>
      <c r="H992" s="1">
        <v>0</v>
      </c>
      <c r="I992" s="1">
        <v>0</v>
      </c>
      <c r="J992" s="1">
        <v>1.92</v>
      </c>
      <c r="K992" s="1">
        <v>0.52</v>
      </c>
      <c r="L992" s="1">
        <v>0</v>
      </c>
      <c r="M992" s="1" t="s">
        <v>50</v>
      </c>
      <c r="N992" s="6">
        <f t="shared" si="46"/>
        <v>1</v>
      </c>
      <c r="O992" s="1">
        <v>959.85</v>
      </c>
      <c r="P992" s="1">
        <v>1</v>
      </c>
      <c r="Q992" s="1">
        <v>60</v>
      </c>
      <c r="R992" s="1">
        <v>424.85</v>
      </c>
      <c r="S992" s="1">
        <v>1</v>
      </c>
      <c r="T992" s="1">
        <v>229</v>
      </c>
      <c r="U992" s="1" t="s">
        <v>52</v>
      </c>
      <c r="V992" s="1" t="s">
        <v>52</v>
      </c>
      <c r="W992" s="1">
        <v>35</v>
      </c>
      <c r="X992" s="1" t="e">
        <f>IF(OR(T992="",W992=""),"",((T992-AVERAGE($T$2:$T$1139))/_xlfn.STDEV.S($T$2:$T$1139))-#REF!*((AVERAGE($W$2:$W$1139)-W992)/_xlfn.STDEV.S($W$2:$W$1139)))</f>
        <v>#REF!</v>
      </c>
      <c r="Y992" s="1">
        <f t="shared" si="47"/>
        <v>0.859994234086558</v>
      </c>
    </row>
    <row r="993" hidden="1" spans="1:25">
      <c r="A993" s="1">
        <v>1137</v>
      </c>
      <c r="B993" s="1" t="s">
        <v>100</v>
      </c>
      <c r="C993" s="1" t="str">
        <f>_xlfn.XLOOKUP(A993,All!$A:$A,All!$C:$C,"")</f>
        <v>Cu-Ni-Si</v>
      </c>
      <c r="D993" s="1">
        <v>0</v>
      </c>
      <c r="E993" s="1" t="s">
        <v>1344</v>
      </c>
      <c r="F993" s="1">
        <f t="shared" si="45"/>
        <v>92.62</v>
      </c>
      <c r="G993" s="1">
        <v>0</v>
      </c>
      <c r="H993" s="1">
        <v>0</v>
      </c>
      <c r="I993" s="1">
        <v>0</v>
      </c>
      <c r="J993" s="1">
        <v>5.94</v>
      </c>
      <c r="K993" s="1">
        <v>1.44</v>
      </c>
      <c r="L993" s="1">
        <v>0</v>
      </c>
      <c r="M993" s="1" t="s">
        <v>54</v>
      </c>
      <c r="N993" s="6">
        <f t="shared" si="46"/>
        <v>0</v>
      </c>
      <c r="O993" s="1">
        <v>979.85</v>
      </c>
      <c r="P993" s="1">
        <v>2</v>
      </c>
      <c r="Q993" s="1">
        <v>0</v>
      </c>
      <c r="R993" s="1">
        <v>499.85</v>
      </c>
      <c r="S993" s="1">
        <v>6</v>
      </c>
      <c r="T993" s="1">
        <v>258</v>
      </c>
      <c r="U993" s="1" t="s">
        <v>52</v>
      </c>
      <c r="V993" s="1" t="s">
        <v>52</v>
      </c>
      <c r="W993" s="1">
        <v>35</v>
      </c>
      <c r="X993" s="1" t="e">
        <f>IF(OR(T993="",W993=""),"",((T993-AVERAGE($T$2:$T$1139))/_xlfn.STDEV.S($T$2:$T$1139))-#REF!*((AVERAGE($W$2:$W$1139)-W993)/_xlfn.STDEV.S($W$2:$W$1139)))</f>
        <v>#REF!</v>
      </c>
      <c r="Y993" s="1">
        <f t="shared" si="47"/>
        <v>0.813523741478924</v>
      </c>
    </row>
    <row r="994" hidden="1" spans="1:25">
      <c r="A994" s="1">
        <v>366</v>
      </c>
      <c r="B994" s="1" t="s">
        <v>78</v>
      </c>
      <c r="C994" s="1" t="str">
        <f>_xlfn.XLOOKUP(A994,All!$A:$A,All!$C:$C,"")</f>
        <v>Cu-Ni-Si</v>
      </c>
      <c r="D994" s="1">
        <v>0</v>
      </c>
      <c r="E994" s="1" t="s">
        <v>1344</v>
      </c>
      <c r="F994" s="1">
        <f t="shared" si="45"/>
        <v>95.75</v>
      </c>
      <c r="G994" s="1">
        <v>0</v>
      </c>
      <c r="H994" s="1">
        <v>0</v>
      </c>
      <c r="I994" s="1">
        <v>0</v>
      </c>
      <c r="J994" s="1">
        <v>3.32</v>
      </c>
      <c r="K994" s="1">
        <v>0.93</v>
      </c>
      <c r="L994" s="1">
        <v>0</v>
      </c>
      <c r="M994" s="1" t="s">
        <v>54</v>
      </c>
      <c r="N994" s="6">
        <f t="shared" si="46"/>
        <v>0</v>
      </c>
      <c r="O994" s="1">
        <v>949.85</v>
      </c>
      <c r="P994" s="1">
        <v>1</v>
      </c>
      <c r="Q994" s="1">
        <v>0</v>
      </c>
      <c r="R994" s="1">
        <v>449.85</v>
      </c>
      <c r="S994" s="1">
        <v>4</v>
      </c>
      <c r="T994" s="1">
        <v>272</v>
      </c>
      <c r="U994" s="1" t="s">
        <v>52</v>
      </c>
      <c r="V994" s="1" t="s">
        <v>52</v>
      </c>
      <c r="W994" s="1">
        <v>35</v>
      </c>
      <c r="X994" s="1" t="e">
        <f>IF(OR(T994="",W994=""),"",((T994-AVERAGE($T$2:$T$1139))/_xlfn.STDEV.S($T$2:$T$1139))-#REF!*((AVERAGE($W$2:$W$1139)-W994)/_xlfn.STDEV.S($W$2:$W$1139)))</f>
        <v>#REF!</v>
      </c>
      <c r="Y994" s="1">
        <f t="shared" si="47"/>
        <v>0.793688616630125</v>
      </c>
    </row>
    <row r="995" hidden="1" spans="1:25">
      <c r="A995" s="1">
        <v>445</v>
      </c>
      <c r="B995" s="1" t="s">
        <v>65</v>
      </c>
      <c r="C995" s="1" t="str">
        <f>_xlfn.XLOOKUP(A995,All!$A:$A,All!$C:$C,"")</f>
        <v>Cu-Ni-Si</v>
      </c>
      <c r="D995" s="1">
        <v>0</v>
      </c>
      <c r="E995" s="1" t="s">
        <v>1344</v>
      </c>
      <c r="F995" s="1">
        <f t="shared" si="45"/>
        <v>98.35</v>
      </c>
      <c r="G995" s="1">
        <v>0</v>
      </c>
      <c r="H995" s="1">
        <v>0</v>
      </c>
      <c r="I995" s="1">
        <v>0</v>
      </c>
      <c r="J995" s="1">
        <v>1.38</v>
      </c>
      <c r="K995" s="1">
        <v>0.27</v>
      </c>
      <c r="L995" s="1">
        <v>0</v>
      </c>
      <c r="M995" s="1" t="s">
        <v>54</v>
      </c>
      <c r="N995" s="6">
        <f t="shared" si="46"/>
        <v>0</v>
      </c>
      <c r="O995" s="1">
        <v>949.85</v>
      </c>
      <c r="P995" s="1">
        <v>1</v>
      </c>
      <c r="Q995" s="1">
        <v>0</v>
      </c>
      <c r="R995" s="1">
        <v>499.85</v>
      </c>
      <c r="S995" s="1">
        <v>22</v>
      </c>
      <c r="T995" s="1">
        <v>77</v>
      </c>
      <c r="U995" s="1" t="s">
        <v>52</v>
      </c>
      <c r="V995" s="1" t="s">
        <v>52</v>
      </c>
      <c r="W995" s="1">
        <v>35</v>
      </c>
      <c r="X995" s="1" t="e">
        <f>IF(OR(T995="",W995=""),"",((T995-AVERAGE($T$2:$T$1139))/_xlfn.STDEV.S($T$2:$T$1139))-#REF!*((AVERAGE($W$2:$W$1139)-W995)/_xlfn.STDEV.S($W$2:$W$1139)))</f>
        <v>#REF!</v>
      </c>
      <c r="Y995" s="1">
        <f t="shared" si="47"/>
        <v>1.1857829084766</v>
      </c>
    </row>
    <row r="996" hidden="1" spans="1:25">
      <c r="A996" s="1">
        <v>442</v>
      </c>
      <c r="B996" s="1" t="s">
        <v>65</v>
      </c>
      <c r="C996" s="1" t="str">
        <f>_xlfn.XLOOKUP(A996,All!$A:$A,All!$C:$C,"")</f>
        <v>Cu-Ni-Si</v>
      </c>
      <c r="D996" s="1">
        <v>0</v>
      </c>
      <c r="E996" s="1" t="s">
        <v>1344</v>
      </c>
      <c r="F996" s="1">
        <f t="shared" si="45"/>
        <v>98.29</v>
      </c>
      <c r="G996" s="1">
        <v>0</v>
      </c>
      <c r="H996" s="1">
        <v>0</v>
      </c>
      <c r="I996" s="1">
        <v>0</v>
      </c>
      <c r="J996" s="1">
        <v>1.38</v>
      </c>
      <c r="K996" s="1">
        <v>0.33</v>
      </c>
      <c r="L996" s="1">
        <v>0</v>
      </c>
      <c r="M996" s="1" t="s">
        <v>54</v>
      </c>
      <c r="N996" s="6">
        <f t="shared" si="46"/>
        <v>0</v>
      </c>
      <c r="O996" s="1">
        <v>949.85</v>
      </c>
      <c r="P996" s="1">
        <v>1</v>
      </c>
      <c r="Q996" s="1">
        <v>0</v>
      </c>
      <c r="R996" s="1">
        <v>499.85</v>
      </c>
      <c r="S996" s="1">
        <v>22</v>
      </c>
      <c r="T996" s="1">
        <v>86</v>
      </c>
      <c r="U996" s="1" t="s">
        <v>52</v>
      </c>
      <c r="V996" s="1" t="s">
        <v>52</v>
      </c>
      <c r="W996" s="1">
        <v>35</v>
      </c>
      <c r="X996" s="1" t="e">
        <f>IF(OR(T996="",W996=""),"",((T996-AVERAGE($T$2:$T$1139))/_xlfn.STDEV.S($T$2:$T$1139))-#REF!*((AVERAGE($W$2:$W$1139)-W996)/_xlfn.STDEV.S($W$2:$W$1139)))</f>
        <v>#REF!</v>
      </c>
      <c r="Y996" s="1">
        <f t="shared" si="47"/>
        <v>1.16383325436374</v>
      </c>
    </row>
    <row r="997" hidden="1" spans="1:25">
      <c r="A997" s="1">
        <v>430</v>
      </c>
      <c r="B997" s="1" t="s">
        <v>84</v>
      </c>
      <c r="C997" s="1" t="str">
        <f>_xlfn.XLOOKUP(A997,All!$A:$A,All!$C:$C,"")</f>
        <v>Cu-Ni-Si</v>
      </c>
      <c r="D997" s="1">
        <v>0</v>
      </c>
      <c r="E997" s="1" t="s">
        <v>1344</v>
      </c>
      <c r="F997" s="1">
        <f t="shared" si="45"/>
        <v>96.5</v>
      </c>
      <c r="G997" s="1">
        <v>0</v>
      </c>
      <c r="H997" s="1">
        <v>0</v>
      </c>
      <c r="I997" s="1">
        <v>0</v>
      </c>
      <c r="J997" s="1">
        <v>2.8</v>
      </c>
      <c r="K997" s="1">
        <v>0.7</v>
      </c>
      <c r="L997" s="1">
        <v>0</v>
      </c>
      <c r="M997" s="1" t="s">
        <v>55</v>
      </c>
      <c r="N997" s="6">
        <f t="shared" si="46"/>
        <v>2</v>
      </c>
      <c r="O997" s="1">
        <v>949.85</v>
      </c>
      <c r="P997" s="1">
        <v>2</v>
      </c>
      <c r="Q997" s="1">
        <v>75</v>
      </c>
      <c r="R997" s="1">
        <v>449.85</v>
      </c>
      <c r="S997" s="1">
        <v>10</v>
      </c>
      <c r="T997" s="1">
        <v>139</v>
      </c>
      <c r="U997" s="1" t="s">
        <v>52</v>
      </c>
      <c r="V997" s="1" t="s">
        <v>52</v>
      </c>
      <c r="W997" s="1">
        <v>34</v>
      </c>
      <c r="X997" s="1" t="e">
        <f>IF(OR(T997="",W997=""),"",((T997-AVERAGE($T$2:$T$1139))/_xlfn.STDEV.S($T$2:$T$1139))-#REF!*((AVERAGE($W$2:$W$1139)-W997)/_xlfn.STDEV.S($W$2:$W$1139)))</f>
        <v>#REF!</v>
      </c>
      <c r="Y997" s="1">
        <f t="shared" si="47"/>
        <v>1.04865956183269</v>
      </c>
    </row>
    <row r="998" hidden="1" spans="1:25">
      <c r="A998" s="1">
        <v>152</v>
      </c>
      <c r="B998" s="1" t="s">
        <v>1347</v>
      </c>
      <c r="C998" s="1" t="str">
        <f>_xlfn.XLOOKUP(A998,All!$A:$A,All!$C:$C,"")</f>
        <v>Cu-Ni-Si</v>
      </c>
      <c r="D998" s="1">
        <v>0</v>
      </c>
      <c r="E998" s="1" t="s">
        <v>1344</v>
      </c>
      <c r="F998" s="1">
        <f t="shared" si="45"/>
        <v>96.6</v>
      </c>
      <c r="G998" s="1">
        <v>0</v>
      </c>
      <c r="H998" s="1">
        <v>0</v>
      </c>
      <c r="I998" s="1">
        <v>0</v>
      </c>
      <c r="J998" s="1">
        <v>2.8</v>
      </c>
      <c r="K998" s="1">
        <v>0.6</v>
      </c>
      <c r="L998" s="1">
        <v>0</v>
      </c>
      <c r="M998" s="1" t="s">
        <v>54</v>
      </c>
      <c r="N998" s="6">
        <f t="shared" si="46"/>
        <v>0</v>
      </c>
      <c r="O998" s="1">
        <v>899.85</v>
      </c>
      <c r="P998" s="1">
        <v>1.5</v>
      </c>
      <c r="Q998" s="1">
        <v>0</v>
      </c>
      <c r="R998" s="1">
        <v>399.85</v>
      </c>
      <c r="S998" s="1">
        <v>8</v>
      </c>
      <c r="T998" s="1">
        <v>143</v>
      </c>
      <c r="U998" s="1" t="s">
        <v>52</v>
      </c>
      <c r="V998" s="1" t="s">
        <v>52</v>
      </c>
      <c r="W998" s="1">
        <v>34</v>
      </c>
      <c r="X998" s="1" t="e">
        <f>IF(OR(T998="",W998=""),"",((T998-AVERAGE($T$2:$T$1139))/_xlfn.STDEV.S($T$2:$T$1139))-#REF!*((AVERAGE($W$2:$W$1139)-W998)/_xlfn.STDEV.S($W$2:$W$1139)))</f>
        <v>#REF!</v>
      </c>
      <c r="Y998" s="1">
        <f t="shared" si="47"/>
        <v>1.03982899113222</v>
      </c>
    </row>
    <row r="999" hidden="1" spans="1:25">
      <c r="A999" s="1">
        <v>90</v>
      </c>
      <c r="B999" s="1" t="s">
        <v>1347</v>
      </c>
      <c r="C999" s="1" t="str">
        <f>_xlfn.XLOOKUP(A999,All!$A:$A,All!$C:$C,"")</f>
        <v>Cu-Ni-Si</v>
      </c>
      <c r="D999" s="1">
        <v>0</v>
      </c>
      <c r="E999" s="1" t="s">
        <v>1344</v>
      </c>
      <c r="F999" s="1">
        <f t="shared" si="45"/>
        <v>96.6</v>
      </c>
      <c r="G999" s="1">
        <v>0</v>
      </c>
      <c r="H999" s="1">
        <v>0</v>
      </c>
      <c r="I999" s="1">
        <v>0</v>
      </c>
      <c r="J999" s="1">
        <v>2.8</v>
      </c>
      <c r="K999" s="1">
        <v>0.6</v>
      </c>
      <c r="L999" s="1">
        <v>0</v>
      </c>
      <c r="M999" s="1" t="s">
        <v>54</v>
      </c>
      <c r="N999" s="6">
        <f t="shared" si="46"/>
        <v>0</v>
      </c>
      <c r="O999" s="1">
        <v>899.85</v>
      </c>
      <c r="P999" s="1">
        <v>1.5</v>
      </c>
      <c r="Q999" s="1">
        <v>0</v>
      </c>
      <c r="R999" s="1">
        <v>449.85</v>
      </c>
      <c r="S999" s="1">
        <v>2</v>
      </c>
      <c r="T999" s="1">
        <v>165</v>
      </c>
      <c r="U999" s="1" t="s">
        <v>52</v>
      </c>
      <c r="V999" s="1" t="s">
        <v>52</v>
      </c>
      <c r="W999" s="1">
        <v>34</v>
      </c>
      <c r="X999" s="1" t="e">
        <f>IF(OR(T999="",W999=""),"",((T999-AVERAGE($T$2:$T$1139))/_xlfn.STDEV.S($T$2:$T$1139))-#REF!*((AVERAGE($W$2:$W$1139)-W999)/_xlfn.STDEV.S($W$2:$W$1139)))</f>
        <v>#REF!</v>
      </c>
      <c r="Y999" s="1">
        <f t="shared" si="47"/>
        <v>0.992568658138745</v>
      </c>
    </row>
    <row r="1000" hidden="1" spans="1:25">
      <c r="A1000" s="1">
        <v>247</v>
      </c>
      <c r="B1000" s="1" t="s">
        <v>65</v>
      </c>
      <c r="C1000" s="1" t="str">
        <f>_xlfn.XLOOKUP(A1000,All!$A:$A,All!$C:$C,"")</f>
        <v>Cu-Ni-Si</v>
      </c>
      <c r="D1000" s="1">
        <v>0</v>
      </c>
      <c r="E1000" s="1" t="s">
        <v>1344</v>
      </c>
      <c r="F1000" s="1">
        <f t="shared" si="45"/>
        <v>95.51</v>
      </c>
      <c r="G1000" s="1">
        <v>0</v>
      </c>
      <c r="H1000" s="1">
        <v>0</v>
      </c>
      <c r="I1000" s="1">
        <v>0</v>
      </c>
      <c r="J1000" s="1">
        <v>3.78</v>
      </c>
      <c r="K1000" s="1">
        <v>0.71</v>
      </c>
      <c r="L1000" s="1">
        <v>0</v>
      </c>
      <c r="M1000" s="1" t="s">
        <v>54</v>
      </c>
      <c r="N1000" s="6">
        <f t="shared" si="46"/>
        <v>0</v>
      </c>
      <c r="O1000" s="1">
        <v>949.85</v>
      </c>
      <c r="P1000" s="1">
        <v>1</v>
      </c>
      <c r="Q1000" s="1">
        <v>0</v>
      </c>
      <c r="R1000" s="1">
        <v>499.85</v>
      </c>
      <c r="S1000" s="1">
        <v>0.166666667</v>
      </c>
      <c r="T1000" s="1">
        <v>184</v>
      </c>
      <c r="U1000" s="1" t="s">
        <v>52</v>
      </c>
      <c r="V1000" s="1" t="s">
        <v>52</v>
      </c>
      <c r="W1000" s="1">
        <v>34</v>
      </c>
      <c r="X1000" s="1" t="e">
        <f>IF(OR(T1000="",W1000=""),"",((T1000-AVERAGE($T$2:$T$1139))/_xlfn.STDEV.S($T$2:$T$1139))-#REF!*((AVERAGE($W$2:$W$1139)-W1000)/_xlfn.STDEV.S($W$2:$W$1139)))</f>
        <v>#REF!</v>
      </c>
      <c r="Y1000" s="1">
        <f t="shared" si="47"/>
        <v>0.953713108737876</v>
      </c>
    </row>
    <row r="1001" hidden="1" spans="1:25">
      <c r="A1001" s="1">
        <v>320</v>
      </c>
      <c r="B1001" s="1" t="s">
        <v>65</v>
      </c>
      <c r="C1001" s="1" t="str">
        <f>_xlfn.XLOOKUP(A1001,All!$A:$A,All!$C:$C,"")</f>
        <v>Cu-Ni-Si</v>
      </c>
      <c r="D1001" s="1">
        <v>0</v>
      </c>
      <c r="E1001" s="1" t="s">
        <v>1344</v>
      </c>
      <c r="F1001" s="1">
        <f t="shared" si="45"/>
        <v>95.63</v>
      </c>
      <c r="G1001" s="1">
        <v>0</v>
      </c>
      <c r="H1001" s="1">
        <v>0</v>
      </c>
      <c r="I1001" s="1">
        <v>0</v>
      </c>
      <c r="J1001" s="1">
        <v>3.76</v>
      </c>
      <c r="K1001" s="1">
        <v>0.61</v>
      </c>
      <c r="L1001" s="1">
        <v>0</v>
      </c>
      <c r="M1001" s="1" t="s">
        <v>54</v>
      </c>
      <c r="N1001" s="6">
        <f t="shared" si="46"/>
        <v>0</v>
      </c>
      <c r="O1001" s="1">
        <v>949.85</v>
      </c>
      <c r="P1001" s="1">
        <v>1</v>
      </c>
      <c r="Q1001" s="1">
        <v>0</v>
      </c>
      <c r="R1001" s="1">
        <v>499.85</v>
      </c>
      <c r="S1001" s="1">
        <v>1</v>
      </c>
      <c r="T1001" s="1">
        <v>192</v>
      </c>
      <c r="U1001" s="1" t="s">
        <v>52</v>
      </c>
      <c r="V1001" s="1" t="s">
        <v>52</v>
      </c>
      <c r="W1001" s="1">
        <v>34</v>
      </c>
      <c r="X1001" s="1" t="e">
        <f>IF(OR(T1001="",W1001=""),"",((T1001-AVERAGE($T$2:$T$1139))/_xlfn.STDEV.S($T$2:$T$1139))-#REF!*((AVERAGE($W$2:$W$1139)-W1001)/_xlfn.STDEV.S($W$2:$W$1139)))</f>
        <v>#REF!</v>
      </c>
      <c r="Y1001" s="1">
        <f t="shared" si="47"/>
        <v>0.9379549656945</v>
      </c>
    </row>
    <row r="1002" hidden="1" spans="1:25">
      <c r="A1002" s="1">
        <v>232</v>
      </c>
      <c r="B1002" s="1" t="s">
        <v>65</v>
      </c>
      <c r="C1002" s="1" t="str">
        <f>_xlfn.XLOOKUP(A1002,All!$A:$A,All!$C:$C,"")</f>
        <v>Cu-Ni-Si</v>
      </c>
      <c r="D1002" s="1">
        <v>0</v>
      </c>
      <c r="E1002" s="1" t="s">
        <v>1344</v>
      </c>
      <c r="F1002" s="1">
        <f t="shared" si="45"/>
        <v>95.34</v>
      </c>
      <c r="G1002" s="1">
        <v>0</v>
      </c>
      <c r="H1002" s="1">
        <v>0</v>
      </c>
      <c r="I1002" s="1">
        <v>0</v>
      </c>
      <c r="J1002" s="1">
        <v>3.77</v>
      </c>
      <c r="K1002" s="1">
        <v>0.89</v>
      </c>
      <c r="L1002" s="1">
        <v>0</v>
      </c>
      <c r="M1002" s="1" t="s">
        <v>54</v>
      </c>
      <c r="N1002" s="6">
        <f t="shared" si="46"/>
        <v>0</v>
      </c>
      <c r="O1002" s="1">
        <v>949.85</v>
      </c>
      <c r="P1002" s="1">
        <v>1</v>
      </c>
      <c r="Q1002" s="1">
        <v>0</v>
      </c>
      <c r="R1002" s="1">
        <v>499.85</v>
      </c>
      <c r="S1002" s="1">
        <v>0.083333333</v>
      </c>
      <c r="T1002" s="1">
        <v>212</v>
      </c>
      <c r="U1002" s="1" t="s">
        <v>52</v>
      </c>
      <c r="V1002" s="1" t="s">
        <v>52</v>
      </c>
      <c r="W1002" s="1">
        <v>34</v>
      </c>
      <c r="X1002" s="1" t="e">
        <f>IF(OR(T1002="",W1002=""),"",((T1002-AVERAGE($T$2:$T$1139))/_xlfn.STDEV.S($T$2:$T$1139))-#REF!*((AVERAGE($W$2:$W$1139)-W1002)/_xlfn.STDEV.S($W$2:$W$1139)))</f>
        <v>#REF!</v>
      </c>
      <c r="Y1002" s="1">
        <f t="shared" si="47"/>
        <v>0.900280998471653</v>
      </c>
    </row>
    <row r="1003" hidden="1" spans="1:25">
      <c r="A1003" s="1">
        <v>244</v>
      </c>
      <c r="B1003" s="1" t="s">
        <v>65</v>
      </c>
      <c r="C1003" s="1" t="str">
        <f>_xlfn.XLOOKUP(A1003,All!$A:$A,All!$C:$C,"")</f>
        <v>Cu-Ni-Si</v>
      </c>
      <c r="D1003" s="1">
        <v>0</v>
      </c>
      <c r="E1003" s="1" t="s">
        <v>1344</v>
      </c>
      <c r="F1003" s="1">
        <f t="shared" si="45"/>
        <v>95.34</v>
      </c>
      <c r="G1003" s="1">
        <v>0</v>
      </c>
      <c r="H1003" s="1">
        <v>0</v>
      </c>
      <c r="I1003" s="1">
        <v>0</v>
      </c>
      <c r="J1003" s="1">
        <v>3.77</v>
      </c>
      <c r="K1003" s="1">
        <v>0.89</v>
      </c>
      <c r="L1003" s="1">
        <v>0</v>
      </c>
      <c r="M1003" s="1" t="s">
        <v>54</v>
      </c>
      <c r="N1003" s="6">
        <f t="shared" si="46"/>
        <v>0</v>
      </c>
      <c r="O1003" s="1">
        <v>949.85</v>
      </c>
      <c r="P1003" s="1">
        <v>1</v>
      </c>
      <c r="Q1003" s="1">
        <v>0</v>
      </c>
      <c r="R1003" s="1">
        <v>499.85</v>
      </c>
      <c r="S1003" s="1">
        <v>0.166666667</v>
      </c>
      <c r="T1003" s="1">
        <v>216</v>
      </c>
      <c r="U1003" s="1" t="s">
        <v>52</v>
      </c>
      <c r="V1003" s="1" t="s">
        <v>52</v>
      </c>
      <c r="W1003" s="1">
        <v>34</v>
      </c>
      <c r="X1003" s="1" t="e">
        <f>IF(OR(T1003="",W1003=""),"",((T1003-AVERAGE($T$2:$T$1139))/_xlfn.STDEV.S($T$2:$T$1139))-#REF!*((AVERAGE($W$2:$W$1139)-W1003)/_xlfn.STDEV.S($W$2:$W$1139)))</f>
        <v>#REF!</v>
      </c>
      <c r="Y1003" s="1">
        <f t="shared" si="47"/>
        <v>0.893061283610279</v>
      </c>
    </row>
    <row r="1004" hidden="1" spans="1:25">
      <c r="A1004" s="1">
        <v>107</v>
      </c>
      <c r="B1004" s="1" t="s">
        <v>53</v>
      </c>
      <c r="C1004" s="1" t="str">
        <f>_xlfn.XLOOKUP(A1004,All!$A:$A,All!$C:$C,"")</f>
        <v>Cu-Ni-Si</v>
      </c>
      <c r="D1004" s="1">
        <v>0</v>
      </c>
      <c r="E1004" s="1" t="s">
        <v>1344</v>
      </c>
      <c r="F1004" s="1">
        <f t="shared" si="45"/>
        <v>95.835</v>
      </c>
      <c r="G1004" s="1">
        <v>0</v>
      </c>
      <c r="H1004" s="1">
        <v>0</v>
      </c>
      <c r="I1004" s="1">
        <v>0</v>
      </c>
      <c r="J1004" s="1">
        <v>3.3</v>
      </c>
      <c r="K1004" s="1">
        <v>0.865</v>
      </c>
      <c r="L1004" s="1">
        <v>0</v>
      </c>
      <c r="M1004" s="1" t="s">
        <v>54</v>
      </c>
      <c r="N1004" s="6">
        <f t="shared" si="46"/>
        <v>0</v>
      </c>
      <c r="O1004" s="1">
        <v>899.85</v>
      </c>
      <c r="P1004" s="1">
        <v>1</v>
      </c>
      <c r="Q1004" s="1">
        <v>0</v>
      </c>
      <c r="R1004" s="1">
        <v>499.85</v>
      </c>
      <c r="S1004" s="1">
        <v>4</v>
      </c>
      <c r="T1004" s="1">
        <v>225</v>
      </c>
      <c r="U1004" s="1" t="s">
        <v>52</v>
      </c>
      <c r="V1004" s="1" t="s">
        <v>52</v>
      </c>
      <c r="W1004" s="1">
        <v>34</v>
      </c>
      <c r="X1004" s="1" t="e">
        <f>IF(OR(T1004="",W1004=""),"",((T1004-AVERAGE($T$2:$T$1139))/_xlfn.STDEV.S($T$2:$T$1139))-#REF!*((AVERAGE($W$2:$W$1139)-W1004)/_xlfn.STDEV.S($W$2:$W$1139)))</f>
        <v>#REF!</v>
      </c>
      <c r="Y1004" s="1">
        <f t="shared" si="47"/>
        <v>0.877227261616662</v>
      </c>
    </row>
    <row r="1005" hidden="1" spans="1:25">
      <c r="A1005" s="1">
        <v>293</v>
      </c>
      <c r="B1005" s="1" t="s">
        <v>77</v>
      </c>
      <c r="C1005" s="1" t="str">
        <f>_xlfn.XLOOKUP(A1005,All!$A:$A,All!$C:$C,"")</f>
        <v>Cu-Ni-Si</v>
      </c>
      <c r="D1005" s="1">
        <v>0</v>
      </c>
      <c r="E1005" s="1" t="s">
        <v>1344</v>
      </c>
      <c r="F1005" s="1">
        <f t="shared" si="45"/>
        <v>96.3</v>
      </c>
      <c r="G1005" s="1">
        <v>0</v>
      </c>
      <c r="H1005" s="1">
        <v>0</v>
      </c>
      <c r="I1005" s="1">
        <v>0</v>
      </c>
      <c r="J1005" s="1">
        <v>3</v>
      </c>
      <c r="K1005" s="1">
        <v>0.7</v>
      </c>
      <c r="L1005" s="1">
        <v>0</v>
      </c>
      <c r="M1005" s="1" t="s">
        <v>54</v>
      </c>
      <c r="N1005" s="6">
        <f t="shared" si="46"/>
        <v>0</v>
      </c>
      <c r="O1005" s="1">
        <v>949.85</v>
      </c>
      <c r="P1005" s="1">
        <v>3</v>
      </c>
      <c r="Q1005" s="1">
        <v>0</v>
      </c>
      <c r="R1005" s="1">
        <v>449.85</v>
      </c>
      <c r="S1005" s="1">
        <v>0.5</v>
      </c>
      <c r="T1005" s="1">
        <v>230</v>
      </c>
      <c r="U1005" s="1" t="s">
        <v>52</v>
      </c>
      <c r="V1005" s="1" t="s">
        <v>52</v>
      </c>
      <c r="W1005" s="1">
        <v>34</v>
      </c>
      <c r="X1005" s="1" t="e">
        <f>IF(OR(T1005="",W1005=""),"",((T1005-AVERAGE($T$2:$T$1139))/_xlfn.STDEV.S($T$2:$T$1139))-#REF!*((AVERAGE($W$2:$W$1139)-W1005)/_xlfn.STDEV.S($W$2:$W$1139)))</f>
        <v>#REF!</v>
      </c>
      <c r="Y1005" s="1">
        <f t="shared" si="47"/>
        <v>0.868685024049319</v>
      </c>
    </row>
    <row r="1006" spans="1:25">
      <c r="A1006" s="1">
        <v>15</v>
      </c>
      <c r="B1006" s="1" t="s">
        <v>53</v>
      </c>
      <c r="C1006" s="1" t="str">
        <f>_xlfn.XLOOKUP(A1006,All!$A:$A,All!$C:$C,"")</f>
        <v>Cu-Ni-Si</v>
      </c>
      <c r="D1006" s="1">
        <v>0</v>
      </c>
      <c r="E1006" s="1" t="s">
        <v>1344</v>
      </c>
      <c r="F1006" s="1">
        <f t="shared" si="45"/>
        <v>95.935</v>
      </c>
      <c r="G1006" s="1">
        <v>0</v>
      </c>
      <c r="H1006" s="1">
        <v>0</v>
      </c>
      <c r="I1006" s="1">
        <v>0</v>
      </c>
      <c r="J1006" s="1">
        <v>3.3</v>
      </c>
      <c r="K1006" s="1">
        <v>0.765</v>
      </c>
      <c r="L1006" s="1">
        <v>0</v>
      </c>
      <c r="M1006" s="1" t="s">
        <v>50</v>
      </c>
      <c r="N1006" s="6">
        <f t="shared" si="46"/>
        <v>1</v>
      </c>
      <c r="O1006" s="1">
        <v>899.85</v>
      </c>
      <c r="P1006" s="1">
        <v>1</v>
      </c>
      <c r="Q1006" s="1">
        <v>60</v>
      </c>
      <c r="R1006" s="1">
        <v>499.85</v>
      </c>
      <c r="S1006" s="1">
        <v>0.5</v>
      </c>
      <c r="T1006" s="1">
        <v>246</v>
      </c>
      <c r="U1006" s="1" t="s">
        <v>52</v>
      </c>
      <c r="V1006" s="1" t="s">
        <v>52</v>
      </c>
      <c r="W1006" s="1">
        <v>34</v>
      </c>
      <c r="X1006" s="1" t="e">
        <f>IF(OR(T1006="",W1006=""),"",((T1006-AVERAGE($T$2:$T$1139))/_xlfn.STDEV.S($T$2:$T$1139))-#REF!*((AVERAGE($W$2:$W$1139)-W1006)/_xlfn.STDEV.S($W$2:$W$1139)))</f>
        <v>#REF!</v>
      </c>
      <c r="Y1006" s="1">
        <f t="shared" si="47"/>
        <v>0.842644918243032</v>
      </c>
    </row>
    <row r="1007" hidden="1" spans="1:25">
      <c r="A1007" s="1">
        <v>151</v>
      </c>
      <c r="B1007" s="1" t="s">
        <v>60</v>
      </c>
      <c r="C1007" s="1" t="str">
        <f>_xlfn.XLOOKUP(A1007,All!$A:$A,All!$C:$C,"")</f>
        <v>Cu-Ni-Si</v>
      </c>
      <c r="D1007" s="1">
        <v>0</v>
      </c>
      <c r="E1007" s="1" t="s">
        <v>1344</v>
      </c>
      <c r="F1007" s="1">
        <f t="shared" si="45"/>
        <v>94.93</v>
      </c>
      <c r="G1007" s="1">
        <v>0</v>
      </c>
      <c r="H1007" s="1">
        <v>0</v>
      </c>
      <c r="I1007" s="1">
        <v>0</v>
      </c>
      <c r="J1007" s="1">
        <v>4.1</v>
      </c>
      <c r="K1007" s="1">
        <v>0.97</v>
      </c>
      <c r="L1007" s="1">
        <v>0</v>
      </c>
      <c r="M1007" s="1" t="s">
        <v>54</v>
      </c>
      <c r="N1007" s="6">
        <f t="shared" si="46"/>
        <v>0</v>
      </c>
      <c r="O1007" s="1">
        <v>899.85</v>
      </c>
      <c r="P1007" s="1">
        <v>3</v>
      </c>
      <c r="Q1007" s="1">
        <v>0</v>
      </c>
      <c r="R1007" s="1">
        <v>449.85</v>
      </c>
      <c r="S1007" s="1">
        <v>8</v>
      </c>
      <c r="T1007" s="1">
        <v>268</v>
      </c>
      <c r="U1007" s="1" t="s">
        <v>52</v>
      </c>
      <c r="V1007" s="1" t="s">
        <v>52</v>
      </c>
      <c r="W1007" s="1">
        <v>34</v>
      </c>
      <c r="X1007" s="1" t="e">
        <f>IF(OR(T1007="",W1007=""),"",((T1007-AVERAGE($T$2:$T$1139))/_xlfn.STDEV.S($T$2:$T$1139))-#REF!*((AVERAGE($W$2:$W$1139)-W1007)/_xlfn.STDEV.S($W$2:$W$1139)))</f>
        <v>#REF!</v>
      </c>
      <c r="Y1007" s="1">
        <f t="shared" si="47"/>
        <v>0.81033471544061</v>
      </c>
    </row>
    <row r="1008" hidden="1" spans="1:25">
      <c r="A1008" s="1">
        <v>1052</v>
      </c>
      <c r="B1008" s="1" t="s">
        <v>100</v>
      </c>
      <c r="C1008" s="1" t="str">
        <f>_xlfn.XLOOKUP(A1008,All!$A:$A,All!$C:$C,"")</f>
        <v>Cu-Ni-Si</v>
      </c>
      <c r="D1008" s="1">
        <v>0</v>
      </c>
      <c r="E1008" s="1" t="s">
        <v>1344</v>
      </c>
      <c r="F1008" s="1">
        <f t="shared" si="45"/>
        <v>92.62</v>
      </c>
      <c r="G1008" s="1">
        <v>0</v>
      </c>
      <c r="H1008" s="1">
        <v>0</v>
      </c>
      <c r="I1008" s="1">
        <v>0</v>
      </c>
      <c r="J1008" s="1">
        <v>5.94</v>
      </c>
      <c r="K1008" s="1">
        <v>1.44</v>
      </c>
      <c r="L1008" s="1">
        <v>0</v>
      </c>
      <c r="M1008" s="1" t="s">
        <v>54</v>
      </c>
      <c r="N1008" s="6">
        <f t="shared" si="46"/>
        <v>0</v>
      </c>
      <c r="O1008" s="1">
        <v>979.85</v>
      </c>
      <c r="P1008" s="1">
        <v>2</v>
      </c>
      <c r="Q1008" s="1">
        <v>0</v>
      </c>
      <c r="R1008" s="1">
        <v>499.85</v>
      </c>
      <c r="S1008" s="1">
        <v>3</v>
      </c>
      <c r="T1008" s="1">
        <v>278</v>
      </c>
      <c r="U1008" s="1" t="s">
        <v>52</v>
      </c>
      <c r="V1008" s="1" t="s">
        <v>52</v>
      </c>
      <c r="W1008" s="1">
        <v>34</v>
      </c>
      <c r="X1008" s="1" t="e">
        <f>IF(OR(T1008="",W1008=""),"",((T1008-AVERAGE($T$2:$T$1139))/_xlfn.STDEV.S($T$2:$T$1139))-#REF!*((AVERAGE($W$2:$W$1139)-W1008)/_xlfn.STDEV.S($W$2:$W$1139)))</f>
        <v>#REF!</v>
      </c>
      <c r="Y1008" s="1">
        <f t="shared" si="47"/>
        <v>0.79710536729945</v>
      </c>
    </row>
    <row r="1009" hidden="1" spans="1:25">
      <c r="A1009" s="1">
        <v>36</v>
      </c>
      <c r="B1009" s="1" t="s">
        <v>53</v>
      </c>
      <c r="C1009" s="1" t="str">
        <f>_xlfn.XLOOKUP(A1009,All!$A:$A,All!$C:$C,"")</f>
        <v>Cu-Ni-Si</v>
      </c>
      <c r="D1009" s="1">
        <v>0</v>
      </c>
      <c r="E1009" s="1" t="s">
        <v>1344</v>
      </c>
      <c r="F1009" s="1">
        <f t="shared" si="45"/>
        <v>96.295</v>
      </c>
      <c r="G1009" s="1">
        <v>0</v>
      </c>
      <c r="H1009" s="1">
        <v>0</v>
      </c>
      <c r="I1009" s="1">
        <v>0</v>
      </c>
      <c r="J1009" s="1">
        <v>3.3</v>
      </c>
      <c r="K1009" s="1">
        <v>0.405</v>
      </c>
      <c r="L1009" s="1">
        <v>0</v>
      </c>
      <c r="M1009" s="1" t="s">
        <v>54</v>
      </c>
      <c r="N1009" s="6">
        <f t="shared" si="46"/>
        <v>0</v>
      </c>
      <c r="O1009" s="1">
        <v>899.85</v>
      </c>
      <c r="P1009" s="1">
        <v>1</v>
      </c>
      <c r="Q1009" s="1">
        <v>0</v>
      </c>
      <c r="R1009" s="1">
        <v>499.85</v>
      </c>
      <c r="S1009" s="1">
        <v>1</v>
      </c>
      <c r="T1009" s="1">
        <v>132</v>
      </c>
      <c r="U1009" s="1" t="s">
        <v>52</v>
      </c>
      <c r="V1009" s="1" t="s">
        <v>52</v>
      </c>
      <c r="W1009" s="1">
        <v>33</v>
      </c>
      <c r="X1009" s="1" t="e">
        <f>IF(OR(T1009="",W1009=""),"",((T1009-AVERAGE($T$2:$T$1139))/_xlfn.STDEV.S($T$2:$T$1139))-#REF!*((AVERAGE($W$2:$W$1139)-W1009)/_xlfn.STDEV.S($W$2:$W$1139)))</f>
        <v>#REF!</v>
      </c>
      <c r="Y1009" s="1">
        <f t="shared" si="47"/>
        <v>1.07283135226429</v>
      </c>
    </row>
    <row r="1010" hidden="1" spans="1:25">
      <c r="A1010" s="1">
        <v>249</v>
      </c>
      <c r="B1010" s="1" t="s">
        <v>65</v>
      </c>
      <c r="C1010" s="1" t="str">
        <f>_xlfn.XLOOKUP(A1010,All!$A:$A,All!$C:$C,"")</f>
        <v>Cu-Ni-Si</v>
      </c>
      <c r="D1010" s="1">
        <v>0</v>
      </c>
      <c r="E1010" s="1" t="s">
        <v>1344</v>
      </c>
      <c r="F1010" s="1">
        <f t="shared" si="45"/>
        <v>93.89</v>
      </c>
      <c r="G1010" s="1">
        <v>0</v>
      </c>
      <c r="H1010" s="1">
        <v>0</v>
      </c>
      <c r="I1010" s="1">
        <v>0</v>
      </c>
      <c r="J1010" s="1">
        <v>2.3</v>
      </c>
      <c r="K1010" s="1">
        <v>3.81</v>
      </c>
      <c r="L1010" s="1">
        <v>0</v>
      </c>
      <c r="M1010" s="1" t="s">
        <v>54</v>
      </c>
      <c r="N1010" s="6">
        <f t="shared" si="46"/>
        <v>0</v>
      </c>
      <c r="O1010" s="1">
        <v>949.85</v>
      </c>
      <c r="P1010" s="1">
        <v>1</v>
      </c>
      <c r="Q1010" s="1">
        <v>0</v>
      </c>
      <c r="R1010" s="1">
        <v>499.85</v>
      </c>
      <c r="S1010" s="1">
        <v>0.166666667</v>
      </c>
      <c r="T1010" s="1">
        <v>138</v>
      </c>
      <c r="U1010" s="1" t="s">
        <v>52</v>
      </c>
      <c r="V1010" s="1" t="s">
        <v>52</v>
      </c>
      <c r="W1010" s="1">
        <v>33</v>
      </c>
      <c r="X1010" s="1" t="e">
        <f>IF(OR(T1010="",W1010=""),"",((T1010-AVERAGE($T$2:$T$1139))/_xlfn.STDEV.S($T$2:$T$1139))-#REF!*((AVERAGE($W$2:$W$1139)-W1010)/_xlfn.STDEV.S($W$2:$W$1139)))</f>
        <v>#REF!</v>
      </c>
      <c r="Y1010" s="1">
        <f t="shared" si="47"/>
        <v>1.05954037695122</v>
      </c>
    </row>
    <row r="1011" hidden="1" spans="1:25">
      <c r="A1011" s="1">
        <v>22</v>
      </c>
      <c r="B1011" s="1" t="s">
        <v>1347</v>
      </c>
      <c r="C1011" s="1" t="str">
        <f>_xlfn.XLOOKUP(A1011,All!$A:$A,All!$C:$C,"")</f>
        <v>Cu-Ni-Si</v>
      </c>
      <c r="D1011" s="1">
        <v>0</v>
      </c>
      <c r="E1011" s="1" t="s">
        <v>1344</v>
      </c>
      <c r="F1011" s="1">
        <f t="shared" si="45"/>
        <v>96.6</v>
      </c>
      <c r="G1011" s="1">
        <v>0</v>
      </c>
      <c r="H1011" s="1">
        <v>0</v>
      </c>
      <c r="I1011" s="1">
        <v>0</v>
      </c>
      <c r="J1011" s="1">
        <v>2.8</v>
      </c>
      <c r="K1011" s="1">
        <v>0.6</v>
      </c>
      <c r="L1011" s="1">
        <v>0</v>
      </c>
      <c r="M1011" s="1" t="s">
        <v>54</v>
      </c>
      <c r="N1011" s="6">
        <f t="shared" si="46"/>
        <v>0</v>
      </c>
      <c r="O1011" s="1">
        <v>899.85</v>
      </c>
      <c r="P1011" s="1">
        <v>1.5</v>
      </c>
      <c r="Q1011" s="1">
        <v>0</v>
      </c>
      <c r="R1011" s="1">
        <v>499.85</v>
      </c>
      <c r="S1011" s="1">
        <v>0.5</v>
      </c>
      <c r="T1011" s="1">
        <v>157</v>
      </c>
      <c r="U1011" s="1" t="s">
        <v>52</v>
      </c>
      <c r="V1011" s="1" t="s">
        <v>52</v>
      </c>
      <c r="W1011" s="1">
        <v>33</v>
      </c>
      <c r="X1011" s="1" t="e">
        <f>IF(OR(T1011="",W1011=""),"",((T1011-AVERAGE($T$2:$T$1139))/_xlfn.STDEV.S($T$2:$T$1139))-#REF!*((AVERAGE($W$2:$W$1139)-W1011)/_xlfn.STDEV.S($W$2:$W$1139)))</f>
        <v>#REF!</v>
      </c>
      <c r="Y1011" s="1">
        <f t="shared" si="47"/>
        <v>1.01850275153181</v>
      </c>
    </row>
    <row r="1012" hidden="1" spans="1:25">
      <c r="A1012" s="1">
        <v>235</v>
      </c>
      <c r="B1012" s="1" t="s">
        <v>65</v>
      </c>
      <c r="C1012" s="1" t="str">
        <f>_xlfn.XLOOKUP(A1012,All!$A:$A,All!$C:$C,"")</f>
        <v>Cu-Ni-Si</v>
      </c>
      <c r="D1012" s="1">
        <v>0</v>
      </c>
      <c r="E1012" s="1" t="s">
        <v>1344</v>
      </c>
      <c r="F1012" s="1">
        <f t="shared" si="45"/>
        <v>95.51</v>
      </c>
      <c r="G1012" s="1">
        <v>0</v>
      </c>
      <c r="H1012" s="1">
        <v>0</v>
      </c>
      <c r="I1012" s="1">
        <v>0</v>
      </c>
      <c r="J1012" s="1">
        <v>3.78</v>
      </c>
      <c r="K1012" s="1">
        <v>0.71</v>
      </c>
      <c r="L1012" s="1">
        <v>0</v>
      </c>
      <c r="M1012" s="1" t="s">
        <v>54</v>
      </c>
      <c r="N1012" s="6">
        <f t="shared" si="46"/>
        <v>0</v>
      </c>
      <c r="O1012" s="1">
        <v>949.85</v>
      </c>
      <c r="P1012" s="1">
        <v>1</v>
      </c>
      <c r="Q1012" s="1">
        <v>0</v>
      </c>
      <c r="R1012" s="1">
        <v>499.85</v>
      </c>
      <c r="S1012" s="1">
        <v>0.083333333</v>
      </c>
      <c r="T1012" s="1">
        <v>185</v>
      </c>
      <c r="U1012" s="1" t="s">
        <v>52</v>
      </c>
      <c r="V1012" s="1" t="s">
        <v>52</v>
      </c>
      <c r="W1012" s="1">
        <v>33</v>
      </c>
      <c r="X1012" s="1" t="e">
        <f>IF(OR(T1012="",W1012=""),"",((T1012-AVERAGE($T$2:$T$1139))/_xlfn.STDEV.S($T$2:$T$1139))-#REF!*((AVERAGE($W$2:$W$1139)-W1012)/_xlfn.STDEV.S($W$2:$W$1139)))</f>
        <v>#REF!</v>
      </c>
      <c r="Y1012" s="1">
        <f t="shared" si="47"/>
        <v>0.961279319724471</v>
      </c>
    </row>
    <row r="1013" hidden="1" spans="1:25">
      <c r="A1013" s="1">
        <v>138</v>
      </c>
      <c r="B1013" s="1" t="s">
        <v>53</v>
      </c>
      <c r="C1013" s="1" t="str">
        <f>_xlfn.XLOOKUP(A1013,All!$A:$A,All!$C:$C,"")</f>
        <v>Cu-Ni-Si</v>
      </c>
      <c r="D1013" s="1">
        <v>0</v>
      </c>
      <c r="E1013" s="1" t="s">
        <v>1344</v>
      </c>
      <c r="F1013" s="1">
        <f t="shared" si="45"/>
        <v>95.835</v>
      </c>
      <c r="G1013" s="1">
        <v>0</v>
      </c>
      <c r="H1013" s="1">
        <v>0</v>
      </c>
      <c r="I1013" s="1">
        <v>0</v>
      </c>
      <c r="J1013" s="1">
        <v>3.3</v>
      </c>
      <c r="K1013" s="1">
        <v>0.865</v>
      </c>
      <c r="L1013" s="1">
        <v>0</v>
      </c>
      <c r="M1013" s="1" t="s">
        <v>54</v>
      </c>
      <c r="N1013" s="6">
        <f t="shared" si="46"/>
        <v>0</v>
      </c>
      <c r="O1013" s="1">
        <v>899.85</v>
      </c>
      <c r="P1013" s="1">
        <v>1</v>
      </c>
      <c r="Q1013" s="1">
        <v>0</v>
      </c>
      <c r="R1013" s="1">
        <v>499.85</v>
      </c>
      <c r="S1013" s="1">
        <v>8</v>
      </c>
      <c r="T1013" s="1">
        <v>197</v>
      </c>
      <c r="U1013" s="1" t="s">
        <v>52</v>
      </c>
      <c r="V1013" s="1" t="s">
        <v>52</v>
      </c>
      <c r="W1013" s="1">
        <v>33</v>
      </c>
      <c r="X1013" s="1" t="e">
        <f>IF(OR(T1013="",W1013=""),"",((T1013-AVERAGE($T$2:$T$1139))/_xlfn.STDEV.S($T$2:$T$1139))-#REF!*((AVERAGE($W$2:$W$1139)-W1013)/_xlfn.STDEV.S($W$2:$W$1139)))</f>
        <v>#REF!</v>
      </c>
      <c r="Y1013" s="1">
        <f t="shared" si="47"/>
        <v>0.938094690126679</v>
      </c>
    </row>
    <row r="1014" hidden="1" spans="1:25">
      <c r="A1014" s="1">
        <v>80</v>
      </c>
      <c r="B1014" s="1" t="s">
        <v>53</v>
      </c>
      <c r="C1014" s="1" t="str">
        <f>_xlfn.XLOOKUP(A1014,All!$A:$A,All!$C:$C,"")</f>
        <v>Cu-Ni-Si</v>
      </c>
      <c r="D1014" s="1">
        <v>0</v>
      </c>
      <c r="E1014" s="1" t="s">
        <v>1344</v>
      </c>
      <c r="F1014" s="1">
        <f t="shared" si="45"/>
        <v>95.935</v>
      </c>
      <c r="G1014" s="1">
        <v>0</v>
      </c>
      <c r="H1014" s="1">
        <v>0</v>
      </c>
      <c r="I1014" s="1">
        <v>0</v>
      </c>
      <c r="J1014" s="1">
        <v>3.3</v>
      </c>
      <c r="K1014" s="1">
        <v>0.765</v>
      </c>
      <c r="L1014" s="1">
        <v>0</v>
      </c>
      <c r="M1014" s="1" t="s">
        <v>54</v>
      </c>
      <c r="N1014" s="6">
        <f t="shared" si="46"/>
        <v>0</v>
      </c>
      <c r="O1014" s="1">
        <v>899.85</v>
      </c>
      <c r="P1014" s="1">
        <v>1</v>
      </c>
      <c r="Q1014" s="1">
        <v>0</v>
      </c>
      <c r="R1014" s="1">
        <v>449.85</v>
      </c>
      <c r="S1014" s="1">
        <v>2</v>
      </c>
      <c r="T1014" s="1">
        <v>199</v>
      </c>
      <c r="U1014" s="1" t="s">
        <v>52</v>
      </c>
      <c r="V1014" s="1" t="s">
        <v>52</v>
      </c>
      <c r="W1014" s="1">
        <v>33</v>
      </c>
      <c r="X1014" s="1" t="e">
        <f>IF(OR(T1014="",W1014=""),"",((T1014-AVERAGE($T$2:$T$1139))/_xlfn.STDEV.S($T$2:$T$1139))-#REF!*((AVERAGE($W$2:$W$1139)-W1014)/_xlfn.STDEV.S($W$2:$W$1139)))</f>
        <v>#REF!</v>
      </c>
      <c r="Y1014" s="1">
        <f t="shared" si="47"/>
        <v>0.934315649073268</v>
      </c>
    </row>
    <row r="1015" hidden="1" spans="1:25">
      <c r="A1015" s="1">
        <v>449</v>
      </c>
      <c r="B1015" s="1" t="s">
        <v>65</v>
      </c>
      <c r="C1015" s="1" t="str">
        <f>_xlfn.XLOOKUP(A1015,All!$A:$A,All!$C:$C,"")</f>
        <v>Cu-Ni-Si</v>
      </c>
      <c r="D1015" s="1">
        <v>0</v>
      </c>
      <c r="E1015" s="1" t="s">
        <v>1344</v>
      </c>
      <c r="F1015" s="1">
        <f t="shared" si="45"/>
        <v>97.94</v>
      </c>
      <c r="G1015" s="1">
        <v>0</v>
      </c>
      <c r="H1015" s="1">
        <v>0</v>
      </c>
      <c r="I1015" s="1">
        <v>0</v>
      </c>
      <c r="J1015" s="1">
        <v>1.39</v>
      </c>
      <c r="K1015" s="1">
        <v>0.67</v>
      </c>
      <c r="L1015" s="1">
        <v>0</v>
      </c>
      <c r="M1015" s="1" t="s">
        <v>54</v>
      </c>
      <c r="N1015" s="6">
        <f t="shared" si="46"/>
        <v>0</v>
      </c>
      <c r="O1015" s="1">
        <v>949.85</v>
      </c>
      <c r="P1015" s="1">
        <v>1</v>
      </c>
      <c r="Q1015" s="1">
        <v>0</v>
      </c>
      <c r="R1015" s="1">
        <v>499.85</v>
      </c>
      <c r="S1015" s="1">
        <v>22.5</v>
      </c>
      <c r="T1015" s="1">
        <v>111</v>
      </c>
      <c r="U1015" s="1" t="s">
        <v>52</v>
      </c>
      <c r="V1015" s="1" t="s">
        <v>52</v>
      </c>
      <c r="W1015" s="1">
        <v>32</v>
      </c>
      <c r="X1015" s="1" t="e">
        <f>IF(OR(T1015="",W1015=""),"",((T1015-AVERAGE($T$2:$T$1139))/_xlfn.STDEV.S($T$2:$T$1139))-#REF!*((AVERAGE($W$2:$W$1139)-W1015)/_xlfn.STDEV.S($W$2:$W$1139)))</f>
        <v>#REF!</v>
      </c>
      <c r="Y1015" s="1">
        <f t="shared" si="47"/>
        <v>1.12875620728424</v>
      </c>
    </row>
    <row r="1016" hidden="1" spans="1:25">
      <c r="A1016" s="1">
        <v>429</v>
      </c>
      <c r="B1016" s="1" t="s">
        <v>84</v>
      </c>
      <c r="C1016" s="1" t="str">
        <f>_xlfn.XLOOKUP(A1016,All!$A:$A,All!$C:$C,"")</f>
        <v>Cu-Ni-Si</v>
      </c>
      <c r="D1016" s="1">
        <v>0</v>
      </c>
      <c r="E1016" s="1" t="s">
        <v>1344</v>
      </c>
      <c r="F1016" s="1">
        <f t="shared" si="45"/>
        <v>96.5</v>
      </c>
      <c r="G1016" s="1">
        <v>0</v>
      </c>
      <c r="H1016" s="1">
        <v>0</v>
      </c>
      <c r="I1016" s="1">
        <v>0</v>
      </c>
      <c r="J1016" s="1">
        <v>2.8</v>
      </c>
      <c r="K1016" s="1">
        <v>0.7</v>
      </c>
      <c r="L1016" s="1">
        <v>0</v>
      </c>
      <c r="M1016" s="1" t="s">
        <v>55</v>
      </c>
      <c r="N1016" s="6">
        <f t="shared" si="46"/>
        <v>2</v>
      </c>
      <c r="O1016" s="1">
        <v>949.85</v>
      </c>
      <c r="P1016" s="1">
        <v>2</v>
      </c>
      <c r="Q1016" s="1">
        <v>75</v>
      </c>
      <c r="R1016" s="1">
        <v>399.85</v>
      </c>
      <c r="S1016" s="1">
        <v>10</v>
      </c>
      <c r="T1016" s="1">
        <v>120</v>
      </c>
      <c r="U1016" s="1" t="s">
        <v>52</v>
      </c>
      <c r="V1016" s="1" t="s">
        <v>52</v>
      </c>
      <c r="W1016" s="1">
        <v>32</v>
      </c>
      <c r="X1016" s="1" t="e">
        <f>IF(OR(T1016="",W1016=""),"",((T1016-AVERAGE($T$2:$T$1139))/_xlfn.STDEV.S($T$2:$T$1139))-#REF!*((AVERAGE($W$2:$W$1139)-W1016)/_xlfn.STDEV.S($W$2:$W$1139)))</f>
        <v>#REF!</v>
      </c>
      <c r="Y1016" s="1">
        <f t="shared" si="47"/>
        <v>1.10827609567712</v>
      </c>
    </row>
    <row r="1017" hidden="1" spans="1:25">
      <c r="A1017" s="1">
        <v>122</v>
      </c>
      <c r="B1017" s="1" t="s">
        <v>1347</v>
      </c>
      <c r="C1017" s="1" t="str">
        <f>_xlfn.XLOOKUP(A1017,All!$A:$A,All!$C:$C,"")</f>
        <v>Cu-Ni-Si</v>
      </c>
      <c r="D1017" s="1">
        <v>0</v>
      </c>
      <c r="E1017" s="1" t="s">
        <v>1344</v>
      </c>
      <c r="F1017" s="1">
        <f t="shared" si="45"/>
        <v>96.6</v>
      </c>
      <c r="G1017" s="1">
        <v>0</v>
      </c>
      <c r="H1017" s="1">
        <v>0</v>
      </c>
      <c r="I1017" s="1">
        <v>0</v>
      </c>
      <c r="J1017" s="1">
        <v>2.8</v>
      </c>
      <c r="K1017" s="1">
        <v>0.6</v>
      </c>
      <c r="L1017" s="1">
        <v>0</v>
      </c>
      <c r="M1017" s="1" t="s">
        <v>54</v>
      </c>
      <c r="N1017" s="6">
        <f t="shared" si="46"/>
        <v>0</v>
      </c>
      <c r="O1017" s="1">
        <v>899.85</v>
      </c>
      <c r="P1017" s="1">
        <v>1.5</v>
      </c>
      <c r="Q1017" s="1">
        <v>0</v>
      </c>
      <c r="R1017" s="1">
        <v>399.85</v>
      </c>
      <c r="S1017" s="1">
        <v>4</v>
      </c>
      <c r="T1017" s="1">
        <v>135</v>
      </c>
      <c r="U1017" s="1" t="s">
        <v>52</v>
      </c>
      <c r="V1017" s="1" t="s">
        <v>52</v>
      </c>
      <c r="W1017" s="1">
        <v>32</v>
      </c>
      <c r="X1017" s="1" t="e">
        <f>IF(OR(T1017="",W1017=""),"",((T1017-AVERAGE($T$2:$T$1139))/_xlfn.STDEV.S($T$2:$T$1139))-#REF!*((AVERAGE($W$2:$W$1139)-W1017)/_xlfn.STDEV.S($W$2:$W$1139)))</f>
        <v>#REF!</v>
      </c>
      <c r="Y1017" s="1">
        <f t="shared" si="47"/>
        <v>1.07485139681547</v>
      </c>
    </row>
    <row r="1018" hidden="1" spans="1:25">
      <c r="A1018" s="1">
        <v>279</v>
      </c>
      <c r="B1018" s="1" t="s">
        <v>65</v>
      </c>
      <c r="C1018" s="1" t="str">
        <f>_xlfn.XLOOKUP(A1018,All!$A:$A,All!$C:$C,"")</f>
        <v>Cu-Ni-Si</v>
      </c>
      <c r="D1018" s="1">
        <v>0</v>
      </c>
      <c r="E1018" s="1" t="s">
        <v>1344</v>
      </c>
      <c r="F1018" s="1">
        <f t="shared" si="45"/>
        <v>95.63</v>
      </c>
      <c r="G1018" s="1">
        <v>0</v>
      </c>
      <c r="H1018" s="1">
        <v>0</v>
      </c>
      <c r="I1018" s="1">
        <v>0</v>
      </c>
      <c r="J1018" s="1">
        <v>3.76</v>
      </c>
      <c r="K1018" s="1">
        <v>0.61</v>
      </c>
      <c r="L1018" s="1">
        <v>0</v>
      </c>
      <c r="M1018" s="1" t="s">
        <v>54</v>
      </c>
      <c r="N1018" s="6">
        <f t="shared" si="46"/>
        <v>0</v>
      </c>
      <c r="O1018" s="1">
        <v>949.85</v>
      </c>
      <c r="P1018" s="1">
        <v>1</v>
      </c>
      <c r="Q1018" s="1">
        <v>0</v>
      </c>
      <c r="R1018" s="1">
        <v>499.85</v>
      </c>
      <c r="S1018" s="1">
        <v>0.333333333</v>
      </c>
      <c r="T1018" s="1">
        <v>189</v>
      </c>
      <c r="U1018" s="1" t="s">
        <v>52</v>
      </c>
      <c r="V1018" s="1" t="s">
        <v>52</v>
      </c>
      <c r="W1018" s="1">
        <v>32</v>
      </c>
      <c r="X1018" s="1" t="e">
        <f>IF(OR(T1018="",W1018=""),"",((T1018-AVERAGE($T$2:$T$1139))/_xlfn.STDEV.S($T$2:$T$1139))-#REF!*((AVERAGE($W$2:$W$1139)-W1018)/_xlfn.STDEV.S($W$2:$W$1139)))</f>
        <v>#REF!</v>
      </c>
      <c r="Y1018" s="1">
        <f t="shared" si="47"/>
        <v>0.963157212909166</v>
      </c>
    </row>
    <row r="1019" hidden="1" spans="1:25">
      <c r="A1019" s="1">
        <v>210</v>
      </c>
      <c r="B1019" s="1" t="s">
        <v>65</v>
      </c>
      <c r="C1019" s="1" t="str">
        <f>_xlfn.XLOOKUP(A1019,All!$A:$A,All!$C:$C,"")</f>
        <v>Cu-Ni-Si</v>
      </c>
      <c r="D1019" s="1">
        <v>0</v>
      </c>
      <c r="E1019" s="1" t="s">
        <v>1344</v>
      </c>
      <c r="F1019" s="1">
        <f t="shared" si="45"/>
        <v>95.34</v>
      </c>
      <c r="G1019" s="1">
        <v>0</v>
      </c>
      <c r="H1019" s="1">
        <v>0</v>
      </c>
      <c r="I1019" s="1">
        <v>0</v>
      </c>
      <c r="J1019" s="1">
        <v>3.77</v>
      </c>
      <c r="K1019" s="1">
        <v>0.89</v>
      </c>
      <c r="L1019" s="1">
        <v>0</v>
      </c>
      <c r="M1019" s="1" t="s">
        <v>54</v>
      </c>
      <c r="N1019" s="6">
        <f t="shared" si="46"/>
        <v>0</v>
      </c>
      <c r="O1019" s="1">
        <v>949.85</v>
      </c>
      <c r="P1019" s="1">
        <v>1</v>
      </c>
      <c r="Q1019" s="1">
        <v>0</v>
      </c>
      <c r="R1019" s="1">
        <v>499.85</v>
      </c>
      <c r="S1019" s="1">
        <v>0.033333333</v>
      </c>
      <c r="T1019" s="1">
        <v>203</v>
      </c>
      <c r="U1019" s="1" t="s">
        <v>52</v>
      </c>
      <c r="V1019" s="1" t="s">
        <v>52</v>
      </c>
      <c r="W1019" s="1">
        <v>32</v>
      </c>
      <c r="X1019" s="1" t="e">
        <f>IF(OR(T1019="",W1019=""),"",((T1019-AVERAGE($T$2:$T$1139))/_xlfn.STDEV.S($T$2:$T$1139))-#REF!*((AVERAGE($W$2:$W$1139)-W1019)/_xlfn.STDEV.S($W$2:$W$1139)))</f>
        <v>#REF!</v>
      </c>
      <c r="Y1019" s="1">
        <f t="shared" si="47"/>
        <v>0.936810267937746</v>
      </c>
    </row>
    <row r="1020" hidden="1" spans="1:25">
      <c r="A1020" s="1">
        <v>13</v>
      </c>
      <c r="B1020" s="1" t="s">
        <v>53</v>
      </c>
      <c r="C1020" s="1" t="str">
        <f>_xlfn.XLOOKUP(A1020,All!$A:$A,All!$C:$C,"")</f>
        <v>Cu-Ni-Si</v>
      </c>
      <c r="D1020" s="1">
        <v>0</v>
      </c>
      <c r="E1020" s="1" t="s">
        <v>1344</v>
      </c>
      <c r="F1020" s="1">
        <f t="shared" si="45"/>
        <v>95.935</v>
      </c>
      <c r="G1020" s="1">
        <v>0</v>
      </c>
      <c r="H1020" s="1">
        <v>0</v>
      </c>
      <c r="I1020" s="1">
        <v>0</v>
      </c>
      <c r="J1020" s="1">
        <v>3.3</v>
      </c>
      <c r="K1020" s="1">
        <v>0.765</v>
      </c>
      <c r="L1020" s="1">
        <v>0</v>
      </c>
      <c r="M1020" s="1" t="s">
        <v>54</v>
      </c>
      <c r="N1020" s="6">
        <f t="shared" si="46"/>
        <v>0</v>
      </c>
      <c r="O1020" s="1">
        <v>899.85</v>
      </c>
      <c r="P1020" s="1">
        <v>1</v>
      </c>
      <c r="Q1020" s="1">
        <v>0</v>
      </c>
      <c r="R1020" s="1">
        <v>499.85</v>
      </c>
      <c r="S1020" s="1">
        <v>0.5</v>
      </c>
      <c r="T1020" s="1">
        <v>205</v>
      </c>
      <c r="U1020" s="1" t="s">
        <v>52</v>
      </c>
      <c r="V1020" s="1" t="s">
        <v>52</v>
      </c>
      <c r="W1020" s="1">
        <v>32</v>
      </c>
      <c r="X1020" s="1" t="e">
        <f>IF(OR(T1020="",W1020=""),"",((T1020-AVERAGE($T$2:$T$1139))/_xlfn.STDEV.S($T$2:$T$1139))-#REF!*((AVERAGE($W$2:$W$1139)-W1020)/_xlfn.STDEV.S($W$2:$W$1139)))</f>
        <v>#REF!</v>
      </c>
      <c r="Y1020" s="1">
        <f t="shared" si="47"/>
        <v>0.933147035394019</v>
      </c>
    </row>
    <row r="1021" hidden="1" spans="1:25">
      <c r="A1021" s="1">
        <v>98</v>
      </c>
      <c r="B1021" s="1" t="s">
        <v>53</v>
      </c>
      <c r="C1021" s="1" t="str">
        <f>_xlfn.XLOOKUP(A1021,All!$A:$A,All!$C:$C,"")</f>
        <v>Cu-Ni-Si</v>
      </c>
      <c r="D1021" s="1">
        <v>0</v>
      </c>
      <c r="E1021" s="1" t="s">
        <v>1344</v>
      </c>
      <c r="F1021" s="1">
        <f t="shared" si="45"/>
        <v>95.835</v>
      </c>
      <c r="G1021" s="1">
        <v>0</v>
      </c>
      <c r="H1021" s="1">
        <v>0</v>
      </c>
      <c r="I1021" s="1">
        <v>0</v>
      </c>
      <c r="J1021" s="1">
        <v>3.3</v>
      </c>
      <c r="K1021" s="1">
        <v>0.865</v>
      </c>
      <c r="L1021" s="1">
        <v>0</v>
      </c>
      <c r="M1021" s="1" t="s">
        <v>54</v>
      </c>
      <c r="N1021" s="6">
        <f t="shared" si="46"/>
        <v>0</v>
      </c>
      <c r="O1021" s="1">
        <v>899.85</v>
      </c>
      <c r="P1021" s="1">
        <v>1</v>
      </c>
      <c r="Q1021" s="1">
        <v>0</v>
      </c>
      <c r="R1021" s="1">
        <v>499.85</v>
      </c>
      <c r="S1021" s="1">
        <v>4</v>
      </c>
      <c r="T1021" s="1">
        <v>212</v>
      </c>
      <c r="U1021" s="1" t="s">
        <v>52</v>
      </c>
      <c r="V1021" s="1" t="s">
        <v>52</v>
      </c>
      <c r="W1021" s="1">
        <v>32</v>
      </c>
      <c r="X1021" s="1" t="e">
        <f>IF(OR(T1021="",W1021=""),"",((T1021-AVERAGE($T$2:$T$1139))/_xlfn.STDEV.S($T$2:$T$1139))-#REF!*((AVERAGE($W$2:$W$1139)-W1021)/_xlfn.STDEV.S($W$2:$W$1139)))</f>
        <v>#REF!</v>
      </c>
      <c r="Y1021" s="1">
        <f t="shared" si="47"/>
        <v>0.920532930540302</v>
      </c>
    </row>
    <row r="1022" spans="1:25">
      <c r="A1022" s="1">
        <v>475</v>
      </c>
      <c r="B1022" s="1" t="s">
        <v>95</v>
      </c>
      <c r="C1022" s="1" t="str">
        <f>_xlfn.XLOOKUP(A1022,All!$A:$A,All!$C:$C,"")</f>
        <v>Cu-Ni-Si</v>
      </c>
      <c r="D1022" s="1">
        <v>0</v>
      </c>
      <c r="E1022" s="1" t="s">
        <v>1344</v>
      </c>
      <c r="F1022" s="1">
        <f t="shared" si="45"/>
        <v>97.56</v>
      </c>
      <c r="G1022" s="1">
        <v>0</v>
      </c>
      <c r="H1022" s="1">
        <v>0</v>
      </c>
      <c r="I1022" s="1">
        <v>0</v>
      </c>
      <c r="J1022" s="1">
        <v>1.92</v>
      </c>
      <c r="K1022" s="1">
        <v>0.52</v>
      </c>
      <c r="L1022" s="1">
        <v>0</v>
      </c>
      <c r="M1022" s="1" t="s">
        <v>50</v>
      </c>
      <c r="N1022" s="6">
        <f t="shared" si="46"/>
        <v>1</v>
      </c>
      <c r="O1022" s="1">
        <v>959.85</v>
      </c>
      <c r="P1022" s="1">
        <v>1</v>
      </c>
      <c r="Q1022" s="1">
        <v>60</v>
      </c>
      <c r="R1022" s="1">
        <v>399.85</v>
      </c>
      <c r="S1022" s="1">
        <v>1</v>
      </c>
      <c r="T1022" s="1">
        <v>214</v>
      </c>
      <c r="U1022" s="1" t="s">
        <v>52</v>
      </c>
      <c r="V1022" s="1" t="s">
        <v>52</v>
      </c>
      <c r="W1022" s="1">
        <v>32</v>
      </c>
      <c r="X1022" s="1" t="e">
        <f>IF(OR(T1022="",W1022=""),"",((T1022-AVERAGE($T$2:$T$1139))/_xlfn.STDEV.S($T$2:$T$1139))-#REF!*((AVERAGE($W$2:$W$1139)-W1022)/_xlfn.STDEV.S($W$2:$W$1139)))</f>
        <v>#REF!</v>
      </c>
      <c r="Y1022" s="1">
        <f t="shared" si="47"/>
        <v>0.916989382925319</v>
      </c>
    </row>
    <row r="1023" hidden="1" spans="1:25">
      <c r="A1023" s="1">
        <v>73</v>
      </c>
      <c r="B1023" s="1" t="s">
        <v>53</v>
      </c>
      <c r="C1023" s="1" t="str">
        <f>_xlfn.XLOOKUP(A1023,All!$A:$A,All!$C:$C,"")</f>
        <v>Cu-Ni-Si</v>
      </c>
      <c r="D1023" s="1">
        <v>0</v>
      </c>
      <c r="E1023" s="1" t="s">
        <v>1344</v>
      </c>
      <c r="F1023" s="1">
        <f t="shared" si="45"/>
        <v>95.835</v>
      </c>
      <c r="G1023" s="1">
        <v>0</v>
      </c>
      <c r="H1023" s="1">
        <v>0</v>
      </c>
      <c r="I1023" s="1">
        <v>0</v>
      </c>
      <c r="J1023" s="1">
        <v>3.3</v>
      </c>
      <c r="K1023" s="1">
        <v>0.865</v>
      </c>
      <c r="L1023" s="1">
        <v>0</v>
      </c>
      <c r="M1023" s="1" t="s">
        <v>54</v>
      </c>
      <c r="N1023" s="6">
        <f t="shared" si="46"/>
        <v>0</v>
      </c>
      <c r="O1023" s="1">
        <v>899.85</v>
      </c>
      <c r="P1023" s="1">
        <v>1</v>
      </c>
      <c r="Q1023" s="1">
        <v>0</v>
      </c>
      <c r="R1023" s="1">
        <v>499.85</v>
      </c>
      <c r="S1023" s="1">
        <v>2</v>
      </c>
      <c r="T1023" s="1">
        <v>234</v>
      </c>
      <c r="U1023" s="1" t="s">
        <v>722</v>
      </c>
      <c r="V1023" s="1" t="s">
        <v>723</v>
      </c>
      <c r="W1023" s="1">
        <v>32</v>
      </c>
      <c r="X1023" s="1" t="e">
        <f>IF(OR(T1023="",W1023=""),"",((T1023-AVERAGE($T$2:$T$1139))/_xlfn.STDEV.S($T$2:$T$1139))-#REF!*((AVERAGE($W$2:$W$1139)-W1023)/_xlfn.STDEV.S($W$2:$W$1139)))</f>
        <v>#REF!</v>
      </c>
      <c r="Y1023" s="1">
        <f t="shared" si="47"/>
        <v>0.883117327217867</v>
      </c>
    </row>
    <row r="1024" spans="1:25">
      <c r="A1024" s="1">
        <v>8</v>
      </c>
      <c r="B1024" s="1" t="s">
        <v>53</v>
      </c>
      <c r="C1024" s="1" t="str">
        <f>_xlfn.XLOOKUP(A1024,All!$A:$A,All!$C:$C,"")</f>
        <v>Cu-Ni-Si</v>
      </c>
      <c r="D1024" s="1">
        <v>0</v>
      </c>
      <c r="E1024" s="1" t="s">
        <v>1344</v>
      </c>
      <c r="F1024" s="1">
        <f t="shared" si="45"/>
        <v>95.935</v>
      </c>
      <c r="G1024" s="1">
        <v>0</v>
      </c>
      <c r="H1024" s="1">
        <v>0</v>
      </c>
      <c r="I1024" s="1">
        <v>0</v>
      </c>
      <c r="J1024" s="1">
        <v>3.3</v>
      </c>
      <c r="K1024" s="1">
        <v>0.765</v>
      </c>
      <c r="L1024" s="1">
        <v>0</v>
      </c>
      <c r="M1024" s="1" t="s">
        <v>50</v>
      </c>
      <c r="N1024" s="6">
        <f t="shared" si="46"/>
        <v>1</v>
      </c>
      <c r="O1024" s="1">
        <v>899.85</v>
      </c>
      <c r="P1024" s="1">
        <v>1</v>
      </c>
      <c r="Q1024" s="1">
        <v>60</v>
      </c>
      <c r="R1024" s="1">
        <v>499.85</v>
      </c>
      <c r="S1024" s="1">
        <v>0.25</v>
      </c>
      <c r="T1024" s="1">
        <v>254</v>
      </c>
      <c r="U1024" s="1" t="s">
        <v>52</v>
      </c>
      <c r="V1024" s="1" t="s">
        <v>52</v>
      </c>
      <c r="W1024" s="1">
        <v>32</v>
      </c>
      <c r="X1024" s="1" t="e">
        <f>IF(OR(T1024="",W1024=""),"",((T1024-AVERAGE($T$2:$T$1139))/_xlfn.STDEV.S($T$2:$T$1139))-#REF!*((AVERAGE($W$2:$W$1139)-W1024)/_xlfn.STDEV.S($W$2:$W$1139)))</f>
        <v>#REF!</v>
      </c>
      <c r="Y1024" s="1">
        <f t="shared" si="47"/>
        <v>0.852320637196598</v>
      </c>
    </row>
    <row r="1025" hidden="1" spans="1:25">
      <c r="A1025" s="1">
        <v>120</v>
      </c>
      <c r="B1025" s="1" t="s">
        <v>60</v>
      </c>
      <c r="C1025" s="1" t="str">
        <f>_xlfn.XLOOKUP(A1025,All!$A:$A,All!$C:$C,"")</f>
        <v>Cu-Ni-Si</v>
      </c>
      <c r="D1025" s="1">
        <v>0</v>
      </c>
      <c r="E1025" s="1" t="s">
        <v>1344</v>
      </c>
      <c r="F1025" s="1">
        <f t="shared" si="45"/>
        <v>94.93</v>
      </c>
      <c r="G1025" s="1">
        <v>0</v>
      </c>
      <c r="H1025" s="1">
        <v>0</v>
      </c>
      <c r="I1025" s="1">
        <v>0</v>
      </c>
      <c r="J1025" s="1">
        <v>4.1</v>
      </c>
      <c r="K1025" s="1">
        <v>0.97</v>
      </c>
      <c r="L1025" s="1">
        <v>0</v>
      </c>
      <c r="M1025" s="1" t="s">
        <v>54</v>
      </c>
      <c r="N1025" s="6">
        <f t="shared" si="46"/>
        <v>0</v>
      </c>
      <c r="O1025" s="1">
        <v>899.85</v>
      </c>
      <c r="P1025" s="1">
        <v>3</v>
      </c>
      <c r="Q1025" s="1">
        <v>0</v>
      </c>
      <c r="R1025" s="1">
        <v>449.85</v>
      </c>
      <c r="S1025" s="1">
        <v>4</v>
      </c>
      <c r="T1025" s="1">
        <v>254</v>
      </c>
      <c r="U1025" s="1" t="s">
        <v>52</v>
      </c>
      <c r="V1025" s="1" t="s">
        <v>52</v>
      </c>
      <c r="W1025" s="1">
        <v>32</v>
      </c>
      <c r="X1025" s="1" t="e">
        <f>IF(OR(T1025="",W1025=""),"",((T1025-AVERAGE($T$2:$T$1139))/_xlfn.STDEV.S($T$2:$T$1139))-#REF!*((AVERAGE($W$2:$W$1139)-W1025)/_xlfn.STDEV.S($W$2:$W$1139)))</f>
        <v>#REF!</v>
      </c>
      <c r="Y1025" s="1">
        <f t="shared" si="47"/>
        <v>0.852320637196598</v>
      </c>
    </row>
    <row r="1026" hidden="1" spans="1:25">
      <c r="A1026" s="1">
        <v>343</v>
      </c>
      <c r="B1026" s="1" t="s">
        <v>65</v>
      </c>
      <c r="C1026" s="1" t="str">
        <f>_xlfn.XLOOKUP(A1026,All!$A:$A,All!$C:$C,"")</f>
        <v>Cu-Ni-Si</v>
      </c>
      <c r="D1026" s="1">
        <v>0</v>
      </c>
      <c r="E1026" s="1" t="s">
        <v>1344</v>
      </c>
      <c r="F1026" s="1">
        <f t="shared" ref="F1026:F1089" si="48">100-SUM(G1026:L1026)</f>
        <v>98.35</v>
      </c>
      <c r="G1026" s="1">
        <v>0</v>
      </c>
      <c r="H1026" s="1">
        <v>0</v>
      </c>
      <c r="I1026" s="1">
        <v>0</v>
      </c>
      <c r="J1026" s="1">
        <v>1.38</v>
      </c>
      <c r="K1026" s="1">
        <v>0.27</v>
      </c>
      <c r="L1026" s="1">
        <v>0</v>
      </c>
      <c r="M1026" s="1" t="s">
        <v>54</v>
      </c>
      <c r="N1026" s="6">
        <f t="shared" ref="N1026:N1089" si="49">IF(M1026="Solution ==&gt; Quenching ==&gt; Deformation ==&gt; Aging ==&gt; Secondary TMP ==&gt; Secondary Aging",2,IF(M1026="Solution ==&gt; Quenching ==&gt; Deformation ==&gt; Aging",1,IF(M1026="Solution ==&gt; Quenching ==&gt; Aging",0,"")))</f>
        <v>0</v>
      </c>
      <c r="O1026" s="1">
        <v>949.85</v>
      </c>
      <c r="P1026" s="1">
        <v>1</v>
      </c>
      <c r="Q1026" s="1">
        <v>0</v>
      </c>
      <c r="R1026" s="1">
        <v>499.85</v>
      </c>
      <c r="S1026" s="1">
        <v>2</v>
      </c>
      <c r="T1026" s="1">
        <v>68</v>
      </c>
      <c r="U1026" s="1" t="s">
        <v>52</v>
      </c>
      <c r="V1026" s="1" t="s">
        <v>52</v>
      </c>
      <c r="W1026" s="1">
        <v>32</v>
      </c>
      <c r="X1026" s="1" t="e">
        <f>IF(OR(T1026="",W1026=""),"",((T1026-AVERAGE($T$2:$T$1139))/_xlfn.STDEV.S($T$2:$T$1139))-#REF!*((AVERAGE($W$2:$W$1139)-W1026)/_xlfn.STDEV.S($W$2:$W$1139)))</f>
        <v>#REF!</v>
      </c>
      <c r="Y1026" s="1">
        <f t="shared" ref="Y1026:Y1089" si="50">SQRT((1-(T1026-MIN($T$2:$T$1139))/(MAX($T$2:$T$1139)-MIN($T$2:$T$1139)))^2+(1-(W1026-MIN($W$2:$W$1139))/(MAX($W$2:$W$1139)-MIN($W$2:$W$1139)))^2)</f>
        <v>1.23045619628522</v>
      </c>
    </row>
    <row r="1027" hidden="1" spans="1:25">
      <c r="A1027" s="1">
        <v>390</v>
      </c>
      <c r="B1027" s="1" t="s">
        <v>65</v>
      </c>
      <c r="C1027" s="1" t="str">
        <f>_xlfn.XLOOKUP(A1027,All!$A:$A,All!$C:$C,"")</f>
        <v>Cu-Ni-Si</v>
      </c>
      <c r="D1027" s="1">
        <v>0</v>
      </c>
      <c r="E1027" s="1" t="s">
        <v>1344</v>
      </c>
      <c r="F1027" s="1">
        <f t="shared" si="48"/>
        <v>98.35</v>
      </c>
      <c r="G1027" s="1">
        <v>0</v>
      </c>
      <c r="H1027" s="1">
        <v>0</v>
      </c>
      <c r="I1027" s="1">
        <v>0</v>
      </c>
      <c r="J1027" s="1">
        <v>1.38</v>
      </c>
      <c r="K1027" s="1">
        <v>0.27</v>
      </c>
      <c r="L1027" s="1">
        <v>0</v>
      </c>
      <c r="M1027" s="1" t="s">
        <v>54</v>
      </c>
      <c r="N1027" s="6">
        <f t="shared" si="49"/>
        <v>0</v>
      </c>
      <c r="O1027" s="1">
        <v>949.85</v>
      </c>
      <c r="P1027" s="1">
        <v>1</v>
      </c>
      <c r="Q1027" s="1">
        <v>0</v>
      </c>
      <c r="R1027" s="1">
        <v>499.85</v>
      </c>
      <c r="S1027" s="1">
        <v>4</v>
      </c>
      <c r="T1027" s="1">
        <v>68</v>
      </c>
      <c r="U1027" s="1" t="s">
        <v>52</v>
      </c>
      <c r="V1027" s="1" t="s">
        <v>52</v>
      </c>
      <c r="W1027" s="1">
        <v>32</v>
      </c>
      <c r="X1027" s="1" t="e">
        <f>IF(OR(T1027="",W1027=""),"",((T1027-AVERAGE($T$2:$T$1139))/_xlfn.STDEV.S($T$2:$T$1139))-#REF!*((AVERAGE($W$2:$W$1139)-W1027)/_xlfn.STDEV.S($W$2:$W$1139)))</f>
        <v>#REF!</v>
      </c>
      <c r="Y1027" s="1">
        <f t="shared" si="50"/>
        <v>1.23045619628522</v>
      </c>
    </row>
    <row r="1028" hidden="1" spans="1:25">
      <c r="A1028" s="1">
        <v>211</v>
      </c>
      <c r="B1028" s="1" t="s">
        <v>65</v>
      </c>
      <c r="C1028" s="1" t="str">
        <f>_xlfn.XLOOKUP(A1028,All!$A:$A,All!$C:$C,"")</f>
        <v>Cu-Ni-Si</v>
      </c>
      <c r="D1028" s="1">
        <v>0</v>
      </c>
      <c r="E1028" s="1" t="s">
        <v>1344</v>
      </c>
      <c r="F1028" s="1">
        <f t="shared" si="48"/>
        <v>98.35</v>
      </c>
      <c r="G1028" s="1">
        <v>0</v>
      </c>
      <c r="H1028" s="1">
        <v>0</v>
      </c>
      <c r="I1028" s="1">
        <v>0</v>
      </c>
      <c r="J1028" s="1">
        <v>1.38</v>
      </c>
      <c r="K1028" s="1">
        <v>0.27</v>
      </c>
      <c r="L1028" s="1">
        <v>0</v>
      </c>
      <c r="M1028" s="1" t="s">
        <v>54</v>
      </c>
      <c r="N1028" s="6">
        <f t="shared" si="49"/>
        <v>0</v>
      </c>
      <c r="O1028" s="1">
        <v>949.85</v>
      </c>
      <c r="P1028" s="1">
        <v>1</v>
      </c>
      <c r="Q1028" s="1">
        <v>0</v>
      </c>
      <c r="R1028" s="1">
        <v>499.85</v>
      </c>
      <c r="S1028" s="1">
        <v>0.033333333</v>
      </c>
      <c r="T1028" s="1">
        <v>69</v>
      </c>
      <c r="U1028" s="1" t="s">
        <v>52</v>
      </c>
      <c r="V1028" s="1" t="s">
        <v>52</v>
      </c>
      <c r="W1028" s="1">
        <v>32</v>
      </c>
      <c r="X1028" s="1" t="e">
        <f>IF(OR(T1028="",W1028=""),"",((T1028-AVERAGE($T$2:$T$1139))/_xlfn.STDEV.S($T$2:$T$1139))-#REF!*((AVERAGE($W$2:$W$1139)-W1028)/_xlfn.STDEV.S($W$2:$W$1139)))</f>
        <v>#REF!</v>
      </c>
      <c r="Y1028" s="1">
        <f t="shared" si="50"/>
        <v>1.22802583136846</v>
      </c>
    </row>
    <row r="1029" hidden="1" spans="1:25">
      <c r="A1029" s="1">
        <v>274</v>
      </c>
      <c r="B1029" s="1" t="s">
        <v>65</v>
      </c>
      <c r="C1029" s="1" t="str">
        <f>_xlfn.XLOOKUP(A1029,All!$A:$A,All!$C:$C,"")</f>
        <v>Cu-Ni-Si</v>
      </c>
      <c r="D1029" s="1">
        <v>0</v>
      </c>
      <c r="E1029" s="1" t="s">
        <v>1344</v>
      </c>
      <c r="F1029" s="1">
        <f t="shared" si="48"/>
        <v>98.35</v>
      </c>
      <c r="G1029" s="1">
        <v>0</v>
      </c>
      <c r="H1029" s="1">
        <v>0</v>
      </c>
      <c r="I1029" s="1">
        <v>0</v>
      </c>
      <c r="J1029" s="1">
        <v>1.38</v>
      </c>
      <c r="K1029" s="1">
        <v>0.27</v>
      </c>
      <c r="L1029" s="1">
        <v>0</v>
      </c>
      <c r="M1029" s="1" t="s">
        <v>54</v>
      </c>
      <c r="N1029" s="6">
        <f t="shared" si="49"/>
        <v>0</v>
      </c>
      <c r="O1029" s="1">
        <v>949.85</v>
      </c>
      <c r="P1029" s="1">
        <v>1</v>
      </c>
      <c r="Q1029" s="1">
        <v>0</v>
      </c>
      <c r="R1029" s="1">
        <v>499.85</v>
      </c>
      <c r="S1029" s="1">
        <v>0.333333333</v>
      </c>
      <c r="T1029" s="1">
        <v>70</v>
      </c>
      <c r="U1029" s="1" t="s">
        <v>52</v>
      </c>
      <c r="V1029" s="1" t="s">
        <v>52</v>
      </c>
      <c r="W1029" s="1">
        <v>32</v>
      </c>
      <c r="X1029" s="1" t="e">
        <f>IF(OR(T1029="",W1029=""),"",((T1029-AVERAGE($T$2:$T$1139))/_xlfn.STDEV.S($T$2:$T$1139))-#REF!*((AVERAGE($W$2:$W$1139)-W1029)/_xlfn.STDEV.S($W$2:$W$1139)))</f>
        <v>#REF!</v>
      </c>
      <c r="Y1029" s="1">
        <f t="shared" si="50"/>
        <v>1.22559832447829</v>
      </c>
    </row>
    <row r="1030" hidden="1" spans="1:25">
      <c r="A1030" s="1">
        <v>315</v>
      </c>
      <c r="B1030" s="1" t="s">
        <v>65</v>
      </c>
      <c r="C1030" s="1" t="str">
        <f>_xlfn.XLOOKUP(A1030,All!$A:$A,All!$C:$C,"")</f>
        <v>Cu-Ni-Si</v>
      </c>
      <c r="D1030" s="1">
        <v>0</v>
      </c>
      <c r="E1030" s="1" t="s">
        <v>1344</v>
      </c>
      <c r="F1030" s="1">
        <f t="shared" si="48"/>
        <v>98.35</v>
      </c>
      <c r="G1030" s="1">
        <v>0</v>
      </c>
      <c r="H1030" s="1">
        <v>0</v>
      </c>
      <c r="I1030" s="1">
        <v>0</v>
      </c>
      <c r="J1030" s="1">
        <v>1.38</v>
      </c>
      <c r="K1030" s="1">
        <v>0.27</v>
      </c>
      <c r="L1030" s="1">
        <v>0</v>
      </c>
      <c r="M1030" s="1" t="s">
        <v>54</v>
      </c>
      <c r="N1030" s="6">
        <f t="shared" si="49"/>
        <v>0</v>
      </c>
      <c r="O1030" s="1">
        <v>949.85</v>
      </c>
      <c r="P1030" s="1">
        <v>1</v>
      </c>
      <c r="Q1030" s="1">
        <v>0</v>
      </c>
      <c r="R1030" s="1">
        <v>499.85</v>
      </c>
      <c r="S1030" s="1">
        <v>1</v>
      </c>
      <c r="T1030" s="1">
        <v>70</v>
      </c>
      <c r="U1030" s="1" t="s">
        <v>52</v>
      </c>
      <c r="V1030" s="1" t="s">
        <v>52</v>
      </c>
      <c r="W1030" s="1">
        <v>32</v>
      </c>
      <c r="X1030" s="1" t="e">
        <f>IF(OR(T1030="",W1030=""),"",((T1030-AVERAGE($T$2:$T$1139))/_xlfn.STDEV.S($T$2:$T$1139))-#REF!*((AVERAGE($W$2:$W$1139)-W1030)/_xlfn.STDEV.S($W$2:$W$1139)))</f>
        <v>#REF!</v>
      </c>
      <c r="Y1030" s="1">
        <f t="shared" si="50"/>
        <v>1.22559832447829</v>
      </c>
    </row>
    <row r="1031" hidden="1" spans="1:25">
      <c r="A1031" s="1">
        <v>412</v>
      </c>
      <c r="B1031" s="1" t="s">
        <v>65</v>
      </c>
      <c r="C1031" s="1" t="str">
        <f>_xlfn.XLOOKUP(A1031,All!$A:$A,All!$C:$C,"")</f>
        <v>Cu-Ni-Si</v>
      </c>
      <c r="D1031" s="1">
        <v>0</v>
      </c>
      <c r="E1031" s="1" t="s">
        <v>1344</v>
      </c>
      <c r="F1031" s="1">
        <f t="shared" si="48"/>
        <v>98.35</v>
      </c>
      <c r="G1031" s="1">
        <v>0</v>
      </c>
      <c r="H1031" s="1">
        <v>0</v>
      </c>
      <c r="I1031" s="1">
        <v>0</v>
      </c>
      <c r="J1031" s="1">
        <v>1.38</v>
      </c>
      <c r="K1031" s="1">
        <v>0.27</v>
      </c>
      <c r="L1031" s="1">
        <v>0</v>
      </c>
      <c r="M1031" s="1" t="s">
        <v>54</v>
      </c>
      <c r="N1031" s="6">
        <f t="shared" si="49"/>
        <v>0</v>
      </c>
      <c r="O1031" s="1">
        <v>949.85</v>
      </c>
      <c r="P1031" s="1">
        <v>1</v>
      </c>
      <c r="Q1031" s="1">
        <v>0</v>
      </c>
      <c r="R1031" s="1">
        <v>499.85</v>
      </c>
      <c r="S1031" s="1">
        <v>6</v>
      </c>
      <c r="T1031" s="1">
        <v>72</v>
      </c>
      <c r="U1031" s="1" t="s">
        <v>52</v>
      </c>
      <c r="V1031" s="1" t="s">
        <v>52</v>
      </c>
      <c r="W1031" s="1">
        <v>32</v>
      </c>
      <c r="X1031" s="1" t="e">
        <f>IF(OR(T1031="",W1031=""),"",((T1031-AVERAGE($T$2:$T$1139))/_xlfn.STDEV.S($T$2:$T$1139))-#REF!*((AVERAGE($W$2:$W$1139)-W1031)/_xlfn.STDEV.S($W$2:$W$1139)))</f>
        <v>#REF!</v>
      </c>
      <c r="Y1031" s="1">
        <f t="shared" si="50"/>
        <v>1.22075195295707</v>
      </c>
    </row>
    <row r="1032" hidden="1" spans="1:25">
      <c r="A1032" s="1">
        <v>424</v>
      </c>
      <c r="B1032" s="1" t="s">
        <v>65</v>
      </c>
      <c r="C1032" s="1" t="str">
        <f>_xlfn.XLOOKUP(A1032,All!$A:$A,All!$C:$C,"")</f>
        <v>Cu-Ni-Si</v>
      </c>
      <c r="D1032" s="1">
        <v>0</v>
      </c>
      <c r="E1032" s="1" t="s">
        <v>1344</v>
      </c>
      <c r="F1032" s="1">
        <f t="shared" si="48"/>
        <v>98.29</v>
      </c>
      <c r="G1032" s="1">
        <v>0</v>
      </c>
      <c r="H1032" s="1">
        <v>0</v>
      </c>
      <c r="I1032" s="1">
        <v>0</v>
      </c>
      <c r="J1032" s="1">
        <v>1.38</v>
      </c>
      <c r="K1032" s="1">
        <v>0.33</v>
      </c>
      <c r="L1032" s="1">
        <v>0</v>
      </c>
      <c r="M1032" s="1" t="s">
        <v>54</v>
      </c>
      <c r="N1032" s="6">
        <f t="shared" si="49"/>
        <v>0</v>
      </c>
      <c r="O1032" s="1">
        <v>949.85</v>
      </c>
      <c r="P1032" s="1">
        <v>1</v>
      </c>
      <c r="Q1032" s="1">
        <v>0</v>
      </c>
      <c r="R1032" s="1">
        <v>499.85</v>
      </c>
      <c r="S1032" s="1">
        <v>8</v>
      </c>
      <c r="T1032" s="1">
        <v>75</v>
      </c>
      <c r="U1032" s="1" t="s">
        <v>52</v>
      </c>
      <c r="V1032" s="1" t="s">
        <v>52</v>
      </c>
      <c r="W1032" s="1">
        <v>32</v>
      </c>
      <c r="X1032" s="1" t="e">
        <f>IF(OR(T1032="",W1032=""),"",((T1032-AVERAGE($T$2:$T$1139))/_xlfn.STDEV.S($T$2:$T$1139))-#REF!*((AVERAGE($W$2:$W$1139)-W1032)/_xlfn.STDEV.S($W$2:$W$1139)))</f>
        <v>#REF!</v>
      </c>
      <c r="Y1032" s="1">
        <f t="shared" si="50"/>
        <v>1.21350426002862</v>
      </c>
    </row>
    <row r="1033" hidden="1" spans="1:25">
      <c r="A1033" s="1">
        <v>423</v>
      </c>
      <c r="B1033" s="1" t="s">
        <v>65</v>
      </c>
      <c r="C1033" s="1" t="str">
        <f>_xlfn.XLOOKUP(A1033,All!$A:$A,All!$C:$C,"")</f>
        <v>Cu-Ni-Si</v>
      </c>
      <c r="D1033" s="1">
        <v>0</v>
      </c>
      <c r="E1033" s="1" t="s">
        <v>1344</v>
      </c>
      <c r="F1033" s="1">
        <f t="shared" si="48"/>
        <v>97.94</v>
      </c>
      <c r="G1033" s="1">
        <v>0</v>
      </c>
      <c r="H1033" s="1">
        <v>0</v>
      </c>
      <c r="I1033" s="1">
        <v>0</v>
      </c>
      <c r="J1033" s="1">
        <v>1.39</v>
      </c>
      <c r="K1033" s="1">
        <v>0.67</v>
      </c>
      <c r="L1033" s="1">
        <v>0</v>
      </c>
      <c r="M1033" s="1" t="s">
        <v>54</v>
      </c>
      <c r="N1033" s="6">
        <f t="shared" si="49"/>
        <v>0</v>
      </c>
      <c r="O1033" s="1">
        <v>949.85</v>
      </c>
      <c r="P1033" s="1">
        <v>1</v>
      </c>
      <c r="Q1033" s="1">
        <v>0</v>
      </c>
      <c r="R1033" s="1">
        <v>499.85</v>
      </c>
      <c r="S1033" s="1">
        <v>8</v>
      </c>
      <c r="T1033" s="1">
        <v>110</v>
      </c>
      <c r="U1033" s="1" t="s">
        <v>52</v>
      </c>
      <c r="V1033" s="1" t="s">
        <v>52</v>
      </c>
      <c r="W1033" s="1">
        <v>31</v>
      </c>
      <c r="X1033" s="1" t="e">
        <f>IF(OR(T1033="",W1033=""),"",((T1033-AVERAGE($T$2:$T$1139))/_xlfn.STDEV.S($T$2:$T$1139))-#REF!*((AVERAGE($W$2:$W$1139)-W1033)/_xlfn.STDEV.S($W$2:$W$1139)))</f>
        <v>#REF!</v>
      </c>
      <c r="Y1033" s="1">
        <f t="shared" si="50"/>
        <v>1.13937765430527</v>
      </c>
    </row>
    <row r="1034" hidden="1" spans="1:25">
      <c r="A1034" s="1">
        <v>437</v>
      </c>
      <c r="B1034" s="1" t="s">
        <v>84</v>
      </c>
      <c r="C1034" s="1" t="str">
        <f>_xlfn.XLOOKUP(A1034,All!$A:$A,All!$C:$C,"")</f>
        <v>Cu-Ni-Si</v>
      </c>
      <c r="D1034" s="1">
        <v>0</v>
      </c>
      <c r="E1034" s="1" t="s">
        <v>1344</v>
      </c>
      <c r="F1034" s="1">
        <f t="shared" si="48"/>
        <v>96.5</v>
      </c>
      <c r="G1034" s="1">
        <v>0</v>
      </c>
      <c r="H1034" s="1">
        <v>0</v>
      </c>
      <c r="I1034" s="1">
        <v>0</v>
      </c>
      <c r="J1034" s="1">
        <v>2.8</v>
      </c>
      <c r="K1034" s="1">
        <v>0.7</v>
      </c>
      <c r="L1034" s="1">
        <v>0</v>
      </c>
      <c r="M1034" s="1" t="s">
        <v>55</v>
      </c>
      <c r="N1034" s="6">
        <f t="shared" si="49"/>
        <v>2</v>
      </c>
      <c r="O1034" s="1">
        <v>949.85</v>
      </c>
      <c r="P1034" s="1">
        <v>2</v>
      </c>
      <c r="Q1034" s="1">
        <v>75</v>
      </c>
      <c r="R1034" s="1">
        <v>399.85</v>
      </c>
      <c r="S1034" s="1">
        <v>20</v>
      </c>
      <c r="T1034" s="1">
        <v>112</v>
      </c>
      <c r="U1034" s="1" t="s">
        <v>52</v>
      </c>
      <c r="V1034" s="1" t="s">
        <v>52</v>
      </c>
      <c r="W1034" s="1">
        <v>31</v>
      </c>
      <c r="X1034" s="1" t="e">
        <f>IF(OR(T1034="",W1034=""),"",((T1034-AVERAGE($T$2:$T$1139))/_xlfn.STDEV.S($T$2:$T$1139))-#REF!*((AVERAGE($W$2:$W$1139)-W1034)/_xlfn.STDEV.S($W$2:$W$1139)))</f>
        <v>#REF!</v>
      </c>
      <c r="Y1034" s="1">
        <f t="shared" si="50"/>
        <v>1.13482643199722</v>
      </c>
    </row>
    <row r="1035" hidden="1" spans="1:25">
      <c r="A1035" s="1">
        <v>56</v>
      </c>
      <c r="B1035" s="1" t="s">
        <v>1347</v>
      </c>
      <c r="C1035" s="1" t="str">
        <f>_xlfn.XLOOKUP(A1035,All!$A:$A,All!$C:$C,"")</f>
        <v>Cu-Ni-Si</v>
      </c>
      <c r="D1035" s="1">
        <v>0</v>
      </c>
      <c r="E1035" s="1" t="s">
        <v>1344</v>
      </c>
      <c r="F1035" s="1">
        <f t="shared" si="48"/>
        <v>96.6</v>
      </c>
      <c r="G1035" s="1">
        <v>0</v>
      </c>
      <c r="H1035" s="1">
        <v>0</v>
      </c>
      <c r="I1035" s="1">
        <v>0</v>
      </c>
      <c r="J1035" s="1">
        <v>2.8</v>
      </c>
      <c r="K1035" s="1">
        <v>0.6</v>
      </c>
      <c r="L1035" s="1">
        <v>0</v>
      </c>
      <c r="M1035" s="1" t="s">
        <v>54</v>
      </c>
      <c r="N1035" s="6">
        <f t="shared" si="49"/>
        <v>0</v>
      </c>
      <c r="O1035" s="1">
        <v>899.85</v>
      </c>
      <c r="P1035" s="1">
        <v>1.5</v>
      </c>
      <c r="Q1035" s="1">
        <v>0</v>
      </c>
      <c r="R1035" s="1">
        <v>449.85</v>
      </c>
      <c r="S1035" s="1">
        <v>1</v>
      </c>
      <c r="T1035" s="1">
        <v>143</v>
      </c>
      <c r="U1035" s="1" t="s">
        <v>52</v>
      </c>
      <c r="V1035" s="1" t="s">
        <v>52</v>
      </c>
      <c r="W1035" s="1">
        <v>31</v>
      </c>
      <c r="X1035" s="1" t="e">
        <f>IF(OR(T1035="",W1035=""),"",((T1035-AVERAGE($T$2:$T$1139))/_xlfn.STDEV.S($T$2:$T$1139))-#REF!*((AVERAGE($W$2:$W$1139)-W1035)/_xlfn.STDEV.S($W$2:$W$1139)))</f>
        <v>#REF!</v>
      </c>
      <c r="Y1035" s="1">
        <f t="shared" si="50"/>
        <v>1.06631401603798</v>
      </c>
    </row>
    <row r="1036" hidden="1" spans="1:25">
      <c r="A1036" s="1">
        <v>46</v>
      </c>
      <c r="B1036" s="1" t="s">
        <v>53</v>
      </c>
      <c r="C1036" s="1" t="str">
        <f>_xlfn.XLOOKUP(A1036,All!$A:$A,All!$C:$C,"")</f>
        <v>Cu-Ni-Si</v>
      </c>
      <c r="D1036" s="1">
        <v>0</v>
      </c>
      <c r="E1036" s="1" t="s">
        <v>1344</v>
      </c>
      <c r="F1036" s="1">
        <f t="shared" si="48"/>
        <v>95.935</v>
      </c>
      <c r="G1036" s="1">
        <v>0</v>
      </c>
      <c r="H1036" s="1">
        <v>0</v>
      </c>
      <c r="I1036" s="1">
        <v>0</v>
      </c>
      <c r="J1036" s="1">
        <v>3.3</v>
      </c>
      <c r="K1036" s="1">
        <v>0.765</v>
      </c>
      <c r="L1036" s="1">
        <v>0</v>
      </c>
      <c r="M1036" s="1" t="s">
        <v>54</v>
      </c>
      <c r="N1036" s="6">
        <f t="shared" si="49"/>
        <v>0</v>
      </c>
      <c r="O1036" s="1">
        <v>899.85</v>
      </c>
      <c r="P1036" s="1">
        <v>1</v>
      </c>
      <c r="Q1036" s="1">
        <v>0</v>
      </c>
      <c r="R1036" s="1">
        <v>449.85</v>
      </c>
      <c r="S1036" s="1">
        <v>1</v>
      </c>
      <c r="T1036" s="1">
        <v>172</v>
      </c>
      <c r="U1036" s="1" t="s">
        <v>52</v>
      </c>
      <c r="V1036" s="1" t="s">
        <v>52</v>
      </c>
      <c r="W1036" s="1">
        <v>31</v>
      </c>
      <c r="X1036" s="1" t="e">
        <f>IF(OR(T1036="",W1036=""),"",((T1036-AVERAGE($T$2:$T$1139))/_xlfn.STDEV.S($T$2:$T$1139))-#REF!*((AVERAGE($W$2:$W$1139)-W1036)/_xlfn.STDEV.S($W$2:$W$1139)))</f>
        <v>#REF!</v>
      </c>
      <c r="Y1036" s="1">
        <f t="shared" si="50"/>
        <v>1.00614212656907</v>
      </c>
    </row>
    <row r="1037" hidden="1" spans="1:25">
      <c r="A1037" s="1">
        <v>250</v>
      </c>
      <c r="B1037" s="1" t="s">
        <v>65</v>
      </c>
      <c r="C1037" s="1" t="str">
        <f>_xlfn.XLOOKUP(A1037,All!$A:$A,All!$C:$C,"")</f>
        <v>Cu-Ni-Si</v>
      </c>
      <c r="D1037" s="1">
        <v>0</v>
      </c>
      <c r="E1037" s="1" t="s">
        <v>1344</v>
      </c>
      <c r="F1037" s="1">
        <f t="shared" si="48"/>
        <v>95.63</v>
      </c>
      <c r="G1037" s="1">
        <v>0</v>
      </c>
      <c r="H1037" s="1">
        <v>0</v>
      </c>
      <c r="I1037" s="1">
        <v>0</v>
      </c>
      <c r="J1037" s="1">
        <v>3.76</v>
      </c>
      <c r="K1037" s="1">
        <v>0.61</v>
      </c>
      <c r="L1037" s="1">
        <v>0</v>
      </c>
      <c r="M1037" s="1" t="s">
        <v>54</v>
      </c>
      <c r="N1037" s="6">
        <f t="shared" si="49"/>
        <v>0</v>
      </c>
      <c r="O1037" s="1">
        <v>949.85</v>
      </c>
      <c r="P1037" s="1">
        <v>1</v>
      </c>
      <c r="Q1037" s="1">
        <v>0</v>
      </c>
      <c r="R1037" s="1">
        <v>499.85</v>
      </c>
      <c r="S1037" s="1">
        <v>0.166666667</v>
      </c>
      <c r="T1037" s="1">
        <v>182</v>
      </c>
      <c r="U1037" s="1" t="s">
        <v>52</v>
      </c>
      <c r="V1037" s="1" t="s">
        <v>52</v>
      </c>
      <c r="W1037" s="1">
        <v>31</v>
      </c>
      <c r="X1037" s="1" t="e">
        <f>IF(OR(T1037="",W1037=""),"",((T1037-AVERAGE($T$2:$T$1139))/_xlfn.STDEV.S($T$2:$T$1139))-#REF!*((AVERAGE($W$2:$W$1139)-W1037)/_xlfn.STDEV.S($W$2:$W$1139)))</f>
        <v>#REF!</v>
      </c>
      <c r="Y1037" s="1">
        <f t="shared" si="50"/>
        <v>0.98640277120882</v>
      </c>
    </row>
    <row r="1038" hidden="1" spans="1:25">
      <c r="A1038" s="1">
        <v>238</v>
      </c>
      <c r="B1038" s="1" t="s">
        <v>65</v>
      </c>
      <c r="C1038" s="1" t="str">
        <f>_xlfn.XLOOKUP(A1038,All!$A:$A,All!$C:$C,"")</f>
        <v>Cu-Ni-Si</v>
      </c>
      <c r="D1038" s="1">
        <v>0</v>
      </c>
      <c r="E1038" s="1" t="s">
        <v>1344</v>
      </c>
      <c r="F1038" s="1">
        <f t="shared" si="48"/>
        <v>95.63</v>
      </c>
      <c r="G1038" s="1">
        <v>0</v>
      </c>
      <c r="H1038" s="1">
        <v>0</v>
      </c>
      <c r="I1038" s="1">
        <v>0</v>
      </c>
      <c r="J1038" s="1">
        <v>3.76</v>
      </c>
      <c r="K1038" s="1">
        <v>0.61</v>
      </c>
      <c r="L1038" s="1">
        <v>0</v>
      </c>
      <c r="M1038" s="1" t="s">
        <v>54</v>
      </c>
      <c r="N1038" s="6">
        <f t="shared" si="49"/>
        <v>0</v>
      </c>
      <c r="O1038" s="1">
        <v>949.85</v>
      </c>
      <c r="P1038" s="1">
        <v>1</v>
      </c>
      <c r="Q1038" s="1">
        <v>0</v>
      </c>
      <c r="R1038" s="1">
        <v>499.85</v>
      </c>
      <c r="S1038" s="1">
        <v>0.083333333</v>
      </c>
      <c r="T1038" s="1">
        <v>185</v>
      </c>
      <c r="U1038" s="1" t="s">
        <v>52</v>
      </c>
      <c r="V1038" s="1" t="s">
        <v>52</v>
      </c>
      <c r="W1038" s="1">
        <v>31</v>
      </c>
      <c r="X1038" s="1" t="e">
        <f>IF(OR(T1038="",W1038=""),"",((T1038-AVERAGE($T$2:$T$1139))/_xlfn.STDEV.S($T$2:$T$1139))-#REF!*((AVERAGE($W$2:$W$1139)-W1038)/_xlfn.STDEV.S($W$2:$W$1139)))</f>
        <v>#REF!</v>
      </c>
      <c r="Y1038" s="1">
        <f t="shared" si="50"/>
        <v>0.980590602917416</v>
      </c>
    </row>
    <row r="1039" hidden="1" spans="1:25">
      <c r="A1039" s="1">
        <v>10</v>
      </c>
      <c r="B1039" s="1" t="s">
        <v>57</v>
      </c>
      <c r="C1039" s="1" t="str">
        <f>_xlfn.XLOOKUP(A1039,All!$A:$A,All!$C:$C,"")</f>
        <v>Cu-Ni-Si</v>
      </c>
      <c r="D1039" s="1">
        <v>0</v>
      </c>
      <c r="E1039" s="1" t="s">
        <v>1344</v>
      </c>
      <c r="F1039" s="1">
        <f t="shared" si="48"/>
        <v>95.7</v>
      </c>
      <c r="G1039" s="1">
        <v>0</v>
      </c>
      <c r="H1039" s="1">
        <v>0</v>
      </c>
      <c r="I1039" s="1">
        <v>0</v>
      </c>
      <c r="J1039" s="1">
        <v>3.48</v>
      </c>
      <c r="K1039" s="1">
        <v>0.82</v>
      </c>
      <c r="L1039" s="1">
        <v>0</v>
      </c>
      <c r="M1039" s="1" t="s">
        <v>54</v>
      </c>
      <c r="N1039" s="6">
        <f t="shared" si="49"/>
        <v>0</v>
      </c>
      <c r="O1039" s="1">
        <v>899.85</v>
      </c>
      <c r="P1039" s="1">
        <v>1</v>
      </c>
      <c r="Q1039" s="1">
        <v>0</v>
      </c>
      <c r="R1039" s="1">
        <v>499.85</v>
      </c>
      <c r="S1039" s="1">
        <v>0.25</v>
      </c>
      <c r="T1039" s="1">
        <v>201</v>
      </c>
      <c r="U1039" s="1" t="s">
        <v>52</v>
      </c>
      <c r="V1039" s="1" t="s">
        <v>52</v>
      </c>
      <c r="W1039" s="1">
        <v>31</v>
      </c>
      <c r="X1039" s="1" t="e">
        <f>IF(OR(T1039="",W1039=""),"",((T1039-AVERAGE($T$2:$T$1139))/_xlfn.STDEV.S($T$2:$T$1139))-#REF!*((AVERAGE($W$2:$W$1139)-W1039)/_xlfn.STDEV.S($W$2:$W$1139)))</f>
        <v>#REF!</v>
      </c>
      <c r="Y1039" s="1">
        <f t="shared" si="50"/>
        <v>0.950497286823995</v>
      </c>
    </row>
    <row r="1040" hidden="1" spans="1:25">
      <c r="A1040" s="1">
        <v>30</v>
      </c>
      <c r="B1040" s="1" t="s">
        <v>53</v>
      </c>
      <c r="C1040" s="1" t="str">
        <f>_xlfn.XLOOKUP(A1040,All!$A:$A,All!$C:$C,"")</f>
        <v>Cu-Ni-Si</v>
      </c>
      <c r="D1040" s="1">
        <v>0</v>
      </c>
      <c r="E1040" s="1" t="s">
        <v>1344</v>
      </c>
      <c r="F1040" s="1">
        <f t="shared" si="48"/>
        <v>95.835</v>
      </c>
      <c r="G1040" s="1">
        <v>0</v>
      </c>
      <c r="H1040" s="1">
        <v>0</v>
      </c>
      <c r="I1040" s="1">
        <v>0</v>
      </c>
      <c r="J1040" s="1">
        <v>3.3</v>
      </c>
      <c r="K1040" s="1">
        <v>0.865</v>
      </c>
      <c r="L1040" s="1">
        <v>0</v>
      </c>
      <c r="M1040" s="1" t="s">
        <v>54</v>
      </c>
      <c r="N1040" s="6">
        <f t="shared" si="49"/>
        <v>0</v>
      </c>
      <c r="O1040" s="1">
        <v>899.85</v>
      </c>
      <c r="P1040" s="1">
        <v>1</v>
      </c>
      <c r="Q1040" s="1">
        <v>0</v>
      </c>
      <c r="R1040" s="1">
        <v>499.85</v>
      </c>
      <c r="S1040" s="1">
        <v>1</v>
      </c>
      <c r="T1040" s="1">
        <v>218</v>
      </c>
      <c r="U1040" s="1" t="s">
        <v>52</v>
      </c>
      <c r="V1040" s="1" t="s">
        <v>52</v>
      </c>
      <c r="W1040" s="1">
        <v>31</v>
      </c>
      <c r="X1040" s="1" t="e">
        <f>IF(OR(T1040="",W1040=""),"",((T1040-AVERAGE($T$2:$T$1139))/_xlfn.STDEV.S($T$2:$T$1139))-#REF!*((AVERAGE($W$2:$W$1139)-W1040)/_xlfn.STDEV.S($W$2:$W$1139)))</f>
        <v>#REF!</v>
      </c>
      <c r="Y1040" s="1">
        <f t="shared" si="50"/>
        <v>0.920314571147693</v>
      </c>
    </row>
    <row r="1041" hidden="1" spans="1:25">
      <c r="A1041" s="1">
        <v>64</v>
      </c>
      <c r="B1041" s="1" t="s">
        <v>53</v>
      </c>
      <c r="C1041" s="1" t="str">
        <f>_xlfn.XLOOKUP(A1041,All!$A:$A,All!$C:$C,"")</f>
        <v>Cu-Ni-Si</v>
      </c>
      <c r="D1041" s="1">
        <v>0</v>
      </c>
      <c r="E1041" s="1" t="s">
        <v>1344</v>
      </c>
      <c r="F1041" s="1">
        <f t="shared" si="48"/>
        <v>95.835</v>
      </c>
      <c r="G1041" s="1">
        <v>0</v>
      </c>
      <c r="H1041" s="1">
        <v>0</v>
      </c>
      <c r="I1041" s="1">
        <v>0</v>
      </c>
      <c r="J1041" s="1">
        <v>3.3</v>
      </c>
      <c r="K1041" s="1">
        <v>0.865</v>
      </c>
      <c r="L1041" s="1">
        <v>0</v>
      </c>
      <c r="M1041" s="1" t="s">
        <v>54</v>
      </c>
      <c r="N1041" s="6">
        <f t="shared" si="49"/>
        <v>0</v>
      </c>
      <c r="O1041" s="1">
        <v>899.85</v>
      </c>
      <c r="P1041" s="1">
        <v>1</v>
      </c>
      <c r="Q1041" s="1">
        <v>0</v>
      </c>
      <c r="R1041" s="1">
        <v>499.85</v>
      </c>
      <c r="S1041" s="1">
        <v>2</v>
      </c>
      <c r="T1041" s="1">
        <v>226</v>
      </c>
      <c r="U1041" s="1" t="s">
        <v>52</v>
      </c>
      <c r="V1041" s="1" t="s">
        <v>52</v>
      </c>
      <c r="W1041" s="1">
        <v>31</v>
      </c>
      <c r="X1041" s="1" t="e">
        <f>IF(OR(T1041="",W1041=""),"",((T1041-AVERAGE($T$2:$T$1139))/_xlfn.STDEV.S($T$2:$T$1139))-#REF!*((AVERAGE($W$2:$W$1139)-W1041)/_xlfn.STDEV.S($W$2:$W$1139)))</f>
        <v>#REF!</v>
      </c>
      <c r="Y1041" s="1">
        <f t="shared" si="50"/>
        <v>0.906801235757686</v>
      </c>
    </row>
    <row r="1042" hidden="1" spans="1:25">
      <c r="A1042" s="1">
        <v>233</v>
      </c>
      <c r="B1042" s="1" t="s">
        <v>65</v>
      </c>
      <c r="C1042" s="1" t="str">
        <f>_xlfn.XLOOKUP(A1042,All!$A:$A,All!$C:$C,"")</f>
        <v>Cu-Ni-Si</v>
      </c>
      <c r="D1042" s="1">
        <v>0</v>
      </c>
      <c r="E1042" s="1" t="s">
        <v>1344</v>
      </c>
      <c r="F1042" s="1">
        <f t="shared" si="48"/>
        <v>98.35</v>
      </c>
      <c r="G1042" s="1">
        <v>0</v>
      </c>
      <c r="H1042" s="1">
        <v>0</v>
      </c>
      <c r="I1042" s="1">
        <v>0</v>
      </c>
      <c r="J1042" s="1">
        <v>1.38</v>
      </c>
      <c r="K1042" s="1">
        <v>0.27</v>
      </c>
      <c r="L1042" s="1">
        <v>0</v>
      </c>
      <c r="M1042" s="1" t="s">
        <v>54</v>
      </c>
      <c r="N1042" s="6">
        <f t="shared" si="49"/>
        <v>0</v>
      </c>
      <c r="O1042" s="1">
        <v>949.85</v>
      </c>
      <c r="P1042" s="1">
        <v>1</v>
      </c>
      <c r="Q1042" s="1">
        <v>0</v>
      </c>
      <c r="R1042" s="1">
        <v>499.85</v>
      </c>
      <c r="S1042" s="1">
        <v>0.083333333</v>
      </c>
      <c r="T1042" s="1">
        <v>66</v>
      </c>
      <c r="U1042" s="1" t="s">
        <v>52</v>
      </c>
      <c r="V1042" s="1" t="s">
        <v>52</v>
      </c>
      <c r="W1042" s="1">
        <v>31</v>
      </c>
      <c r="X1042" s="1" t="e">
        <f>IF(OR(T1042="",W1042=""),"",((T1042-AVERAGE($T$2:$T$1139))/_xlfn.STDEV.S($T$2:$T$1139))-#REF!*((AVERAGE($W$2:$W$1139)-W1042)/_xlfn.STDEV.S($W$2:$W$1139)))</f>
        <v>#REF!</v>
      </c>
      <c r="Y1042" s="1">
        <f t="shared" si="50"/>
        <v>1.24295421262678</v>
      </c>
    </row>
    <row r="1043" hidden="1" spans="1:25">
      <c r="A1043" s="1">
        <v>245</v>
      </c>
      <c r="B1043" s="1" t="s">
        <v>65</v>
      </c>
      <c r="C1043" s="1" t="str">
        <f>_xlfn.XLOOKUP(A1043,All!$A:$A,All!$C:$C,"")</f>
        <v>Cu-Ni-Si</v>
      </c>
      <c r="D1043" s="1">
        <v>0</v>
      </c>
      <c r="E1043" s="1" t="s">
        <v>1344</v>
      </c>
      <c r="F1043" s="1">
        <f t="shared" si="48"/>
        <v>98.35</v>
      </c>
      <c r="G1043" s="1">
        <v>0</v>
      </c>
      <c r="H1043" s="1">
        <v>0</v>
      </c>
      <c r="I1043" s="1">
        <v>0</v>
      </c>
      <c r="J1043" s="1">
        <v>1.38</v>
      </c>
      <c r="K1043" s="1">
        <v>0.27</v>
      </c>
      <c r="L1043" s="1">
        <v>0</v>
      </c>
      <c r="M1043" s="1" t="s">
        <v>54</v>
      </c>
      <c r="N1043" s="6">
        <f t="shared" si="49"/>
        <v>0</v>
      </c>
      <c r="O1043" s="1">
        <v>949.85</v>
      </c>
      <c r="P1043" s="1">
        <v>1</v>
      </c>
      <c r="Q1043" s="1">
        <v>0</v>
      </c>
      <c r="R1043" s="1">
        <v>499.85</v>
      </c>
      <c r="S1043" s="1">
        <v>0.166666667</v>
      </c>
      <c r="T1043" s="1">
        <v>69</v>
      </c>
      <c r="U1043" s="1" t="s">
        <v>52</v>
      </c>
      <c r="V1043" s="1" t="s">
        <v>52</v>
      </c>
      <c r="W1043" s="1">
        <v>31</v>
      </c>
      <c r="X1043" s="1" t="e">
        <f>IF(OR(T1043="",W1043=""),"",((T1043-AVERAGE($T$2:$T$1139))/_xlfn.STDEV.S($T$2:$T$1139))-#REF!*((AVERAGE($W$2:$W$1139)-W1043)/_xlfn.STDEV.S($W$2:$W$1139)))</f>
        <v>#REF!</v>
      </c>
      <c r="Y1043" s="1">
        <f t="shared" si="50"/>
        <v>1.23569967731168</v>
      </c>
    </row>
    <row r="1044" hidden="1" spans="1:25">
      <c r="A1044" s="1">
        <v>387</v>
      </c>
      <c r="B1044" s="1" t="s">
        <v>65</v>
      </c>
      <c r="C1044" s="1" t="str">
        <f>_xlfn.XLOOKUP(A1044,All!$A:$A,All!$C:$C,"")</f>
        <v>Cu-Ni-Si</v>
      </c>
      <c r="D1044" s="1">
        <v>0</v>
      </c>
      <c r="E1044" s="1" t="s">
        <v>1344</v>
      </c>
      <c r="F1044" s="1">
        <f t="shared" si="48"/>
        <v>98.29</v>
      </c>
      <c r="G1044" s="1">
        <v>0</v>
      </c>
      <c r="H1044" s="1">
        <v>0</v>
      </c>
      <c r="I1044" s="1">
        <v>0</v>
      </c>
      <c r="J1044" s="1">
        <v>1.38</v>
      </c>
      <c r="K1044" s="1">
        <v>0.33</v>
      </c>
      <c r="L1044" s="1">
        <v>0</v>
      </c>
      <c r="M1044" s="1" t="s">
        <v>54</v>
      </c>
      <c r="N1044" s="6">
        <f t="shared" si="49"/>
        <v>0</v>
      </c>
      <c r="O1044" s="1">
        <v>949.85</v>
      </c>
      <c r="P1044" s="1">
        <v>1</v>
      </c>
      <c r="Q1044" s="1">
        <v>0</v>
      </c>
      <c r="R1044" s="1">
        <v>499.85</v>
      </c>
      <c r="S1044" s="1">
        <v>4</v>
      </c>
      <c r="T1044" s="1">
        <v>69</v>
      </c>
      <c r="U1044" s="1" t="s">
        <v>52</v>
      </c>
      <c r="V1044" s="1" t="s">
        <v>52</v>
      </c>
      <c r="W1044" s="1">
        <v>31</v>
      </c>
      <c r="X1044" s="1" t="e">
        <f>IF(OR(T1044="",W1044=""),"",((T1044-AVERAGE($T$2:$T$1139))/_xlfn.STDEV.S($T$2:$T$1139))-#REF!*((AVERAGE($W$2:$W$1139)-W1044)/_xlfn.STDEV.S($W$2:$W$1139)))</f>
        <v>#REF!</v>
      </c>
      <c r="Y1044" s="1">
        <f t="shared" si="50"/>
        <v>1.23569967731168</v>
      </c>
    </row>
    <row r="1045" hidden="1" spans="1:25">
      <c r="A1045" s="1">
        <v>230</v>
      </c>
      <c r="B1045" s="1" t="s">
        <v>65</v>
      </c>
      <c r="C1045" s="1" t="str">
        <f>_xlfn.XLOOKUP(A1045,All!$A:$A,All!$C:$C,"")</f>
        <v>Cu-Ni-Si</v>
      </c>
      <c r="D1045" s="1">
        <v>0</v>
      </c>
      <c r="E1045" s="1" t="s">
        <v>1344</v>
      </c>
      <c r="F1045" s="1">
        <f t="shared" si="48"/>
        <v>98.29</v>
      </c>
      <c r="G1045" s="1">
        <v>0</v>
      </c>
      <c r="H1045" s="1">
        <v>0</v>
      </c>
      <c r="I1045" s="1">
        <v>0</v>
      </c>
      <c r="J1045" s="1">
        <v>1.38</v>
      </c>
      <c r="K1045" s="1">
        <v>0.33</v>
      </c>
      <c r="L1045" s="1">
        <v>0</v>
      </c>
      <c r="M1045" s="1" t="s">
        <v>54</v>
      </c>
      <c r="N1045" s="6">
        <f t="shared" si="49"/>
        <v>0</v>
      </c>
      <c r="O1045" s="1">
        <v>949.85</v>
      </c>
      <c r="P1045" s="1">
        <v>1</v>
      </c>
      <c r="Q1045" s="1">
        <v>0</v>
      </c>
      <c r="R1045" s="1">
        <v>499.85</v>
      </c>
      <c r="S1045" s="1">
        <v>0.083333333</v>
      </c>
      <c r="T1045" s="1">
        <v>70</v>
      </c>
      <c r="U1045" s="1" t="s">
        <v>52</v>
      </c>
      <c r="V1045" s="1" t="s">
        <v>52</v>
      </c>
      <c r="W1045" s="1">
        <v>31</v>
      </c>
      <c r="X1045" s="1" t="e">
        <f>IF(OR(T1045="",W1045=""),"",((T1045-AVERAGE($T$2:$T$1139))/_xlfn.STDEV.S($T$2:$T$1139))-#REF!*((AVERAGE($W$2:$W$1139)-W1045)/_xlfn.STDEV.S($W$2:$W$1139)))</f>
        <v>#REF!</v>
      </c>
      <c r="Y1045" s="1">
        <f t="shared" si="50"/>
        <v>1.23328727511638</v>
      </c>
    </row>
    <row r="1046" hidden="1" spans="1:25">
      <c r="A1046" s="1">
        <v>242</v>
      </c>
      <c r="B1046" s="1" t="s">
        <v>65</v>
      </c>
      <c r="C1046" s="1" t="str">
        <f>_xlfn.XLOOKUP(A1046,All!$A:$A,All!$C:$C,"")</f>
        <v>Cu-Ni-Si</v>
      </c>
      <c r="D1046" s="1">
        <v>0</v>
      </c>
      <c r="E1046" s="1" t="s">
        <v>1344</v>
      </c>
      <c r="F1046" s="1">
        <f t="shared" si="48"/>
        <v>98.29</v>
      </c>
      <c r="G1046" s="1">
        <v>0</v>
      </c>
      <c r="H1046" s="1">
        <v>0</v>
      </c>
      <c r="I1046" s="1">
        <v>0</v>
      </c>
      <c r="J1046" s="1">
        <v>1.38</v>
      </c>
      <c r="K1046" s="1">
        <v>0.33</v>
      </c>
      <c r="L1046" s="1">
        <v>0</v>
      </c>
      <c r="M1046" s="1" t="s">
        <v>54</v>
      </c>
      <c r="N1046" s="6">
        <f t="shared" si="49"/>
        <v>0</v>
      </c>
      <c r="O1046" s="1">
        <v>949.85</v>
      </c>
      <c r="P1046" s="1">
        <v>1</v>
      </c>
      <c r="Q1046" s="1">
        <v>0</v>
      </c>
      <c r="R1046" s="1">
        <v>499.85</v>
      </c>
      <c r="S1046" s="1">
        <v>0.166666667</v>
      </c>
      <c r="T1046" s="1">
        <v>70</v>
      </c>
      <c r="U1046" s="1" t="s">
        <v>52</v>
      </c>
      <c r="V1046" s="1" t="s">
        <v>52</v>
      </c>
      <c r="W1046" s="1">
        <v>31</v>
      </c>
      <c r="X1046" s="1" t="e">
        <f>IF(OR(T1046="",W1046=""),"",((T1046-AVERAGE($T$2:$T$1139))/_xlfn.STDEV.S($T$2:$T$1139))-#REF!*((AVERAGE($W$2:$W$1139)-W1046)/_xlfn.STDEV.S($W$2:$W$1139)))</f>
        <v>#REF!</v>
      </c>
      <c r="Y1046" s="1">
        <f t="shared" si="50"/>
        <v>1.23328727511638</v>
      </c>
    </row>
    <row r="1047" hidden="1" spans="1:25">
      <c r="A1047" s="1">
        <v>89</v>
      </c>
      <c r="B1047" s="1" t="s">
        <v>1347</v>
      </c>
      <c r="C1047" s="1" t="str">
        <f>_xlfn.XLOOKUP(A1047,All!$A:$A,All!$C:$C,"")</f>
        <v>Cu-Ni-Si</v>
      </c>
      <c r="D1047" s="1">
        <v>0</v>
      </c>
      <c r="E1047" s="1" t="s">
        <v>1344</v>
      </c>
      <c r="F1047" s="1">
        <f t="shared" si="48"/>
        <v>96.6</v>
      </c>
      <c r="G1047" s="1">
        <v>0</v>
      </c>
      <c r="H1047" s="1">
        <v>0</v>
      </c>
      <c r="I1047" s="1">
        <v>0</v>
      </c>
      <c r="J1047" s="1">
        <v>2.8</v>
      </c>
      <c r="K1047" s="1">
        <v>0.6</v>
      </c>
      <c r="L1047" s="1">
        <v>0</v>
      </c>
      <c r="M1047" s="1" t="s">
        <v>54</v>
      </c>
      <c r="N1047" s="6">
        <f t="shared" si="49"/>
        <v>0</v>
      </c>
      <c r="O1047" s="1">
        <v>899.85</v>
      </c>
      <c r="P1047" s="1">
        <v>1.5</v>
      </c>
      <c r="Q1047" s="1">
        <v>0</v>
      </c>
      <c r="R1047" s="1">
        <v>399.85</v>
      </c>
      <c r="S1047" s="1">
        <v>2</v>
      </c>
      <c r="T1047" s="1">
        <v>120</v>
      </c>
      <c r="U1047" s="1" t="s">
        <v>52</v>
      </c>
      <c r="V1047" s="1" t="s">
        <v>52</v>
      </c>
      <c r="W1047" s="1">
        <v>30</v>
      </c>
      <c r="X1047" s="1" t="e">
        <f>IF(OR(T1047="",W1047=""),"",((T1047-AVERAGE($T$2:$T$1139))/_xlfn.STDEV.S($T$2:$T$1139))-#REF!*((AVERAGE($W$2:$W$1139)-W1047)/_xlfn.STDEV.S($W$2:$W$1139)))</f>
        <v>#REF!</v>
      </c>
      <c r="Y1047" s="1">
        <f t="shared" si="50"/>
        <v>1.12534479349634</v>
      </c>
    </row>
    <row r="1048" hidden="1" spans="1:25">
      <c r="A1048" s="1">
        <v>234</v>
      </c>
      <c r="B1048" s="1" t="s">
        <v>65</v>
      </c>
      <c r="C1048" s="1" t="str">
        <f>_xlfn.XLOOKUP(A1048,All!$A:$A,All!$C:$C,"")</f>
        <v>Cu-Ni-Si</v>
      </c>
      <c r="D1048" s="1">
        <v>0</v>
      </c>
      <c r="E1048" s="1" t="s">
        <v>1344</v>
      </c>
      <c r="F1048" s="1">
        <f t="shared" si="48"/>
        <v>97.24</v>
      </c>
      <c r="G1048" s="1">
        <v>0</v>
      </c>
      <c r="H1048" s="1">
        <v>0</v>
      </c>
      <c r="I1048" s="1">
        <v>0</v>
      </c>
      <c r="J1048" s="1">
        <v>2.31</v>
      </c>
      <c r="K1048" s="1">
        <v>0.45</v>
      </c>
      <c r="L1048" s="1">
        <v>0</v>
      </c>
      <c r="M1048" s="1" t="s">
        <v>54</v>
      </c>
      <c r="N1048" s="6">
        <f t="shared" si="49"/>
        <v>0</v>
      </c>
      <c r="O1048" s="1">
        <v>949.85</v>
      </c>
      <c r="P1048" s="1">
        <v>1</v>
      </c>
      <c r="Q1048" s="1">
        <v>0</v>
      </c>
      <c r="R1048" s="1">
        <v>499.85</v>
      </c>
      <c r="S1048" s="1">
        <v>0.083333333</v>
      </c>
      <c r="T1048" s="1">
        <v>125</v>
      </c>
      <c r="U1048" s="1" t="s">
        <v>52</v>
      </c>
      <c r="V1048" s="1" t="s">
        <v>52</v>
      </c>
      <c r="W1048" s="1">
        <v>30</v>
      </c>
      <c r="X1048" s="1" t="e">
        <f>IF(OR(T1048="",W1048=""),"",((T1048-AVERAGE($T$2:$T$1139))/_xlfn.STDEV.S($T$2:$T$1139))-#REF!*((AVERAGE($W$2:$W$1139)-W1048)/_xlfn.STDEV.S($W$2:$W$1139)))</f>
        <v>#REF!</v>
      </c>
      <c r="Y1048" s="1">
        <f t="shared" si="50"/>
        <v>1.11427419043542</v>
      </c>
    </row>
    <row r="1049" hidden="1" spans="1:25">
      <c r="A1049" s="1">
        <v>213</v>
      </c>
      <c r="B1049" s="1" t="s">
        <v>65</v>
      </c>
      <c r="C1049" s="1" t="str">
        <f>_xlfn.XLOOKUP(A1049,All!$A:$A,All!$C:$C,"")</f>
        <v>Cu-Ni-Si</v>
      </c>
      <c r="D1049" s="1">
        <v>0</v>
      </c>
      <c r="E1049" s="1" t="s">
        <v>1344</v>
      </c>
      <c r="F1049" s="1">
        <f t="shared" si="48"/>
        <v>95.51</v>
      </c>
      <c r="G1049" s="1">
        <v>0</v>
      </c>
      <c r="H1049" s="1">
        <v>0</v>
      </c>
      <c r="I1049" s="1">
        <v>0</v>
      </c>
      <c r="J1049" s="1">
        <v>3.78</v>
      </c>
      <c r="K1049" s="1">
        <v>0.71</v>
      </c>
      <c r="L1049" s="1">
        <v>0</v>
      </c>
      <c r="M1049" s="1" t="s">
        <v>54</v>
      </c>
      <c r="N1049" s="6">
        <f t="shared" si="49"/>
        <v>0</v>
      </c>
      <c r="O1049" s="1">
        <v>949.85</v>
      </c>
      <c r="P1049" s="1">
        <v>1</v>
      </c>
      <c r="Q1049" s="1">
        <v>0</v>
      </c>
      <c r="R1049" s="1">
        <v>499.85</v>
      </c>
      <c r="S1049" s="1">
        <v>0.033333333</v>
      </c>
      <c r="T1049" s="1">
        <v>179</v>
      </c>
      <c r="U1049" s="1" t="s">
        <v>52</v>
      </c>
      <c r="V1049" s="1" t="s">
        <v>52</v>
      </c>
      <c r="W1049" s="1">
        <v>30</v>
      </c>
      <c r="X1049" s="1" t="e">
        <f>IF(OR(T1049="",W1049=""),"",((T1049-AVERAGE($T$2:$T$1139))/_xlfn.STDEV.S($T$2:$T$1139))-#REF!*((AVERAGE($W$2:$W$1139)-W1049)/_xlfn.STDEV.S($W$2:$W$1139)))</f>
        <v>#REF!</v>
      </c>
      <c r="Y1049" s="1">
        <f t="shared" si="50"/>
        <v>1.0019037098872</v>
      </c>
    </row>
    <row r="1050" hidden="1" spans="1:25">
      <c r="A1050" s="1">
        <v>39</v>
      </c>
      <c r="B1050" s="1" t="s">
        <v>53</v>
      </c>
      <c r="C1050" s="1" t="str">
        <f>_xlfn.XLOOKUP(A1050,All!$A:$A,All!$C:$C,"")</f>
        <v>Cu-Ni-Si</v>
      </c>
      <c r="D1050" s="1">
        <v>0</v>
      </c>
      <c r="E1050" s="1" t="s">
        <v>1344</v>
      </c>
      <c r="F1050" s="1">
        <f t="shared" si="48"/>
        <v>95.835</v>
      </c>
      <c r="G1050" s="1">
        <v>0</v>
      </c>
      <c r="H1050" s="1">
        <v>0</v>
      </c>
      <c r="I1050" s="1">
        <v>0</v>
      </c>
      <c r="J1050" s="1">
        <v>3.3</v>
      </c>
      <c r="K1050" s="1">
        <v>0.865</v>
      </c>
      <c r="L1050" s="1">
        <v>0</v>
      </c>
      <c r="M1050" s="1" t="s">
        <v>54</v>
      </c>
      <c r="N1050" s="6">
        <f t="shared" si="49"/>
        <v>0</v>
      </c>
      <c r="O1050" s="1">
        <v>899.85</v>
      </c>
      <c r="P1050" s="1">
        <v>1</v>
      </c>
      <c r="Q1050" s="1">
        <v>0</v>
      </c>
      <c r="R1050" s="1">
        <v>499.85</v>
      </c>
      <c r="S1050" s="1">
        <v>1</v>
      </c>
      <c r="T1050" s="1">
        <v>233</v>
      </c>
      <c r="U1050" s="1" t="s">
        <v>52</v>
      </c>
      <c r="V1050" s="1" t="s">
        <v>52</v>
      </c>
      <c r="W1050" s="1">
        <v>30</v>
      </c>
      <c r="X1050" s="1" t="e">
        <f>IF(OR(T1050="",W1050=""),"",((T1050-AVERAGE($T$2:$T$1139))/_xlfn.STDEV.S($T$2:$T$1139))-#REF!*((AVERAGE($W$2:$W$1139)-W1050)/_xlfn.STDEV.S($W$2:$W$1139)))</f>
        <v>#REF!</v>
      </c>
      <c r="Y1050" s="1">
        <f t="shared" si="50"/>
        <v>0.906030407651833</v>
      </c>
    </row>
    <row r="1051" hidden="1" spans="1:25">
      <c r="A1051" s="1">
        <v>312</v>
      </c>
      <c r="B1051" s="1" t="s">
        <v>65</v>
      </c>
      <c r="C1051" s="1" t="str">
        <f>_xlfn.XLOOKUP(A1051,All!$A:$A,All!$C:$C,"")</f>
        <v>Cu-Ni-Si</v>
      </c>
      <c r="D1051" s="1">
        <v>0</v>
      </c>
      <c r="E1051" s="1" t="s">
        <v>1344</v>
      </c>
      <c r="F1051" s="1">
        <f t="shared" si="48"/>
        <v>98.29</v>
      </c>
      <c r="G1051" s="1">
        <v>0</v>
      </c>
      <c r="H1051" s="1">
        <v>0</v>
      </c>
      <c r="I1051" s="1">
        <v>0</v>
      </c>
      <c r="J1051" s="1">
        <v>1.38</v>
      </c>
      <c r="K1051" s="1">
        <v>0.33</v>
      </c>
      <c r="L1051" s="1">
        <v>0</v>
      </c>
      <c r="M1051" s="1" t="s">
        <v>54</v>
      </c>
      <c r="N1051" s="6">
        <f t="shared" si="49"/>
        <v>0</v>
      </c>
      <c r="O1051" s="1">
        <v>949.85</v>
      </c>
      <c r="P1051" s="1">
        <v>1</v>
      </c>
      <c r="Q1051" s="1">
        <v>0</v>
      </c>
      <c r="R1051" s="1">
        <v>499.85</v>
      </c>
      <c r="S1051" s="1">
        <v>1</v>
      </c>
      <c r="T1051" s="1">
        <v>66</v>
      </c>
      <c r="U1051" s="1" t="s">
        <v>52</v>
      </c>
      <c r="V1051" s="1" t="s">
        <v>52</v>
      </c>
      <c r="W1051" s="1">
        <v>30</v>
      </c>
      <c r="X1051" s="1" t="e">
        <f>IF(OR(T1051="",W1051=""),"",((T1051-AVERAGE($T$2:$T$1139))/_xlfn.STDEV.S($T$2:$T$1139))-#REF!*((AVERAGE($W$2:$W$1139)-W1051)/_xlfn.STDEV.S($W$2:$W$1139)))</f>
        <v>#REF!</v>
      </c>
      <c r="Y1051" s="1">
        <f t="shared" si="50"/>
        <v>1.25066139489738</v>
      </c>
    </row>
    <row r="1052" hidden="1" spans="1:25">
      <c r="A1052" s="1">
        <v>271</v>
      </c>
      <c r="B1052" s="1" t="s">
        <v>65</v>
      </c>
      <c r="C1052" s="1" t="str">
        <f>_xlfn.XLOOKUP(A1052,All!$A:$A,All!$C:$C,"")</f>
        <v>Cu-Ni-Si</v>
      </c>
      <c r="D1052" s="1">
        <v>0</v>
      </c>
      <c r="E1052" s="1" t="s">
        <v>1344</v>
      </c>
      <c r="F1052" s="1">
        <f t="shared" si="48"/>
        <v>98.29</v>
      </c>
      <c r="G1052" s="1">
        <v>0</v>
      </c>
      <c r="H1052" s="1">
        <v>0</v>
      </c>
      <c r="I1052" s="1">
        <v>0</v>
      </c>
      <c r="J1052" s="1">
        <v>1.38</v>
      </c>
      <c r="K1052" s="1">
        <v>0.33</v>
      </c>
      <c r="L1052" s="1">
        <v>0</v>
      </c>
      <c r="M1052" s="1" t="s">
        <v>54</v>
      </c>
      <c r="N1052" s="6">
        <f t="shared" si="49"/>
        <v>0</v>
      </c>
      <c r="O1052" s="1">
        <v>949.85</v>
      </c>
      <c r="P1052" s="1">
        <v>1</v>
      </c>
      <c r="Q1052" s="1">
        <v>0</v>
      </c>
      <c r="R1052" s="1">
        <v>499.85</v>
      </c>
      <c r="S1052" s="1">
        <v>0.333333333</v>
      </c>
      <c r="T1052" s="1">
        <v>67</v>
      </c>
      <c r="U1052" s="1" t="s">
        <v>52</v>
      </c>
      <c r="V1052" s="1" t="s">
        <v>52</v>
      </c>
      <c r="W1052" s="1">
        <v>30</v>
      </c>
      <c r="X1052" s="1" t="e">
        <f>IF(OR(T1052="",W1052=""),"",((T1052-AVERAGE($T$2:$T$1139))/_xlfn.STDEV.S($T$2:$T$1139))-#REF!*((AVERAGE($W$2:$W$1139)-W1052)/_xlfn.STDEV.S($W$2:$W$1139)))</f>
        <v>#REF!</v>
      </c>
      <c r="Y1052" s="1">
        <f t="shared" si="50"/>
        <v>1.24825529374785</v>
      </c>
    </row>
    <row r="1053" hidden="1" spans="1:25">
      <c r="A1053" s="1">
        <v>340</v>
      </c>
      <c r="B1053" s="1" t="s">
        <v>65</v>
      </c>
      <c r="C1053" s="1" t="str">
        <f>_xlfn.XLOOKUP(A1053,All!$A:$A,All!$C:$C,"")</f>
        <v>Cu-Ni-Si</v>
      </c>
      <c r="D1053" s="1">
        <v>0</v>
      </c>
      <c r="E1053" s="1" t="s">
        <v>1344</v>
      </c>
      <c r="F1053" s="1">
        <f t="shared" si="48"/>
        <v>98.29</v>
      </c>
      <c r="G1053" s="1">
        <v>0</v>
      </c>
      <c r="H1053" s="1">
        <v>0</v>
      </c>
      <c r="I1053" s="1">
        <v>0</v>
      </c>
      <c r="J1053" s="1">
        <v>1.38</v>
      </c>
      <c r="K1053" s="1">
        <v>0.33</v>
      </c>
      <c r="L1053" s="1">
        <v>0</v>
      </c>
      <c r="M1053" s="1" t="s">
        <v>54</v>
      </c>
      <c r="N1053" s="6">
        <f t="shared" si="49"/>
        <v>0</v>
      </c>
      <c r="O1053" s="1">
        <v>949.85</v>
      </c>
      <c r="P1053" s="1">
        <v>1</v>
      </c>
      <c r="Q1053" s="1">
        <v>0</v>
      </c>
      <c r="R1053" s="1">
        <v>499.85</v>
      </c>
      <c r="S1053" s="1">
        <v>2</v>
      </c>
      <c r="T1053" s="1">
        <v>68</v>
      </c>
      <c r="U1053" s="1" t="s">
        <v>52</v>
      </c>
      <c r="V1053" s="1" t="s">
        <v>52</v>
      </c>
      <c r="W1053" s="1">
        <v>30</v>
      </c>
      <c r="X1053" s="1" t="e">
        <f>IF(OR(T1053="",W1053=""),"",((T1053-AVERAGE($T$2:$T$1139))/_xlfn.STDEV.S($T$2:$T$1139))-#REF!*((AVERAGE($W$2:$W$1139)-W1053)/_xlfn.STDEV.S($W$2:$W$1139)))</f>
        <v>#REF!</v>
      </c>
      <c r="Y1053" s="1">
        <f t="shared" si="50"/>
        <v>1.24585209835546</v>
      </c>
    </row>
    <row r="1054" hidden="1" spans="1:25">
      <c r="A1054" s="1">
        <v>208</v>
      </c>
      <c r="B1054" s="1" t="s">
        <v>65</v>
      </c>
      <c r="C1054" s="1" t="str">
        <f>_xlfn.XLOOKUP(A1054,All!$A:$A,All!$C:$C,"")</f>
        <v>Cu-Ni-Si</v>
      </c>
      <c r="D1054" s="1">
        <v>0</v>
      </c>
      <c r="E1054" s="1" t="s">
        <v>1344</v>
      </c>
      <c r="F1054" s="1">
        <f t="shared" si="48"/>
        <v>98.29</v>
      </c>
      <c r="G1054" s="1">
        <v>0</v>
      </c>
      <c r="H1054" s="1">
        <v>0</v>
      </c>
      <c r="I1054" s="1">
        <v>0</v>
      </c>
      <c r="J1054" s="1">
        <v>1.38</v>
      </c>
      <c r="K1054" s="1">
        <v>0.33</v>
      </c>
      <c r="L1054" s="1">
        <v>0</v>
      </c>
      <c r="M1054" s="1" t="s">
        <v>54</v>
      </c>
      <c r="N1054" s="6">
        <f t="shared" si="49"/>
        <v>0</v>
      </c>
      <c r="O1054" s="1">
        <v>949.85</v>
      </c>
      <c r="P1054" s="1">
        <v>1</v>
      </c>
      <c r="Q1054" s="1">
        <v>0</v>
      </c>
      <c r="R1054" s="1">
        <v>499.85</v>
      </c>
      <c r="S1054" s="1">
        <v>0.033333333</v>
      </c>
      <c r="T1054" s="1">
        <v>70</v>
      </c>
      <c r="U1054" s="1" t="s">
        <v>52</v>
      </c>
      <c r="V1054" s="1" t="s">
        <v>52</v>
      </c>
      <c r="W1054" s="1">
        <v>30</v>
      </c>
      <c r="X1054" s="1" t="e">
        <f>IF(OR(T1054="",W1054=""),"",((T1054-AVERAGE($T$2:$T$1139))/_xlfn.STDEV.S($T$2:$T$1139))-#REF!*((AVERAGE($W$2:$W$1139)-W1054)/_xlfn.STDEV.S($W$2:$W$1139)))</f>
        <v>#REF!</v>
      </c>
      <c r="Y1054" s="1">
        <f t="shared" si="50"/>
        <v>1.24105449234269</v>
      </c>
    </row>
    <row r="1055" hidden="1" spans="1:25">
      <c r="A1055" s="1">
        <v>237</v>
      </c>
      <c r="B1055" s="1" t="s">
        <v>65</v>
      </c>
      <c r="C1055" s="1" t="str">
        <f>_xlfn.XLOOKUP(A1055,All!$A:$A,All!$C:$C,"")</f>
        <v>Cu-Ni-Si</v>
      </c>
      <c r="D1055" s="1">
        <v>0</v>
      </c>
      <c r="E1055" s="1" t="s">
        <v>1344</v>
      </c>
      <c r="F1055" s="1">
        <f t="shared" si="48"/>
        <v>93.89</v>
      </c>
      <c r="G1055" s="1">
        <v>0</v>
      </c>
      <c r="H1055" s="1">
        <v>0</v>
      </c>
      <c r="I1055" s="1">
        <v>0</v>
      </c>
      <c r="J1055" s="1">
        <v>2.3</v>
      </c>
      <c r="K1055" s="1">
        <v>3.81</v>
      </c>
      <c r="L1055" s="1">
        <v>0</v>
      </c>
      <c r="M1055" s="1" t="s">
        <v>54</v>
      </c>
      <c r="N1055" s="6">
        <f t="shared" si="49"/>
        <v>0</v>
      </c>
      <c r="O1055" s="1">
        <v>949.85</v>
      </c>
      <c r="P1055" s="1">
        <v>1</v>
      </c>
      <c r="Q1055" s="1">
        <v>0</v>
      </c>
      <c r="R1055" s="1">
        <v>499.85</v>
      </c>
      <c r="S1055" s="1">
        <v>0.083333333</v>
      </c>
      <c r="T1055" s="1">
        <v>107</v>
      </c>
      <c r="U1055" s="1" t="s">
        <v>52</v>
      </c>
      <c r="V1055" s="1" t="s">
        <v>52</v>
      </c>
      <c r="W1055" s="1">
        <v>29</v>
      </c>
      <c r="X1055" s="1" t="e">
        <f>IF(OR(T1055="",W1055=""),"",((T1055-AVERAGE($T$2:$T$1139))/_xlfn.STDEV.S($T$2:$T$1139))-#REF!*((AVERAGE($W$2:$W$1139)-W1055)/_xlfn.STDEV.S($W$2:$W$1139)))</f>
        <v>#REF!</v>
      </c>
      <c r="Y1055" s="1">
        <f t="shared" si="50"/>
        <v>1.16301255092905</v>
      </c>
    </row>
    <row r="1056" hidden="1" spans="1:25">
      <c r="A1056" s="1">
        <v>396</v>
      </c>
      <c r="B1056" s="1" t="s">
        <v>84</v>
      </c>
      <c r="C1056" s="1" t="str">
        <f>_xlfn.XLOOKUP(A1056,All!$A:$A,All!$C:$C,"")</f>
        <v>Cu-Ni-Si</v>
      </c>
      <c r="D1056" s="1">
        <v>0</v>
      </c>
      <c r="E1056" s="1" t="s">
        <v>1344</v>
      </c>
      <c r="F1056" s="1">
        <f t="shared" si="48"/>
        <v>96.5</v>
      </c>
      <c r="G1056" s="1">
        <v>0</v>
      </c>
      <c r="H1056" s="1">
        <v>0</v>
      </c>
      <c r="I1056" s="1">
        <v>0</v>
      </c>
      <c r="J1056" s="1">
        <v>2.8</v>
      </c>
      <c r="K1056" s="1">
        <v>0.7</v>
      </c>
      <c r="L1056" s="1">
        <v>0</v>
      </c>
      <c r="M1056" s="1" t="s">
        <v>55</v>
      </c>
      <c r="N1056" s="6">
        <f t="shared" si="49"/>
        <v>2</v>
      </c>
      <c r="O1056" s="1">
        <v>949.85</v>
      </c>
      <c r="P1056" s="1">
        <v>2</v>
      </c>
      <c r="Q1056" s="1">
        <v>75</v>
      </c>
      <c r="R1056" s="1">
        <v>399.85</v>
      </c>
      <c r="S1056" s="1">
        <v>5</v>
      </c>
      <c r="T1056" s="1">
        <v>107</v>
      </c>
      <c r="U1056" s="1" t="s">
        <v>52</v>
      </c>
      <c r="V1056" s="1" t="s">
        <v>52</v>
      </c>
      <c r="W1056" s="1">
        <v>29</v>
      </c>
      <c r="X1056" s="1" t="e">
        <f>IF(OR(T1056="",W1056=""),"",((T1056-AVERAGE($T$2:$T$1139))/_xlfn.STDEV.S($T$2:$T$1139))-#REF!*((AVERAGE($W$2:$W$1139)-W1056)/_xlfn.STDEV.S($W$2:$W$1139)))</f>
        <v>#REF!</v>
      </c>
      <c r="Y1056" s="1">
        <f t="shared" si="50"/>
        <v>1.16301255092905</v>
      </c>
    </row>
    <row r="1057" hidden="1" spans="1:25">
      <c r="A1057" s="1">
        <v>21</v>
      </c>
      <c r="B1057" s="1" t="s">
        <v>1347</v>
      </c>
      <c r="C1057" s="1" t="str">
        <f>_xlfn.XLOOKUP(A1057,All!$A:$A,All!$C:$C,"")</f>
        <v>Cu-Ni-Si</v>
      </c>
      <c r="D1057" s="1">
        <v>0</v>
      </c>
      <c r="E1057" s="1" t="s">
        <v>1344</v>
      </c>
      <c r="F1057" s="1">
        <f t="shared" si="48"/>
        <v>96.6</v>
      </c>
      <c r="G1057" s="1">
        <v>0</v>
      </c>
      <c r="H1057" s="1">
        <v>0</v>
      </c>
      <c r="I1057" s="1">
        <v>0</v>
      </c>
      <c r="J1057" s="1">
        <v>2.8</v>
      </c>
      <c r="K1057" s="1">
        <v>0.6</v>
      </c>
      <c r="L1057" s="1">
        <v>0</v>
      </c>
      <c r="M1057" s="1" t="s">
        <v>54</v>
      </c>
      <c r="N1057" s="6">
        <f t="shared" si="49"/>
        <v>0</v>
      </c>
      <c r="O1057" s="1">
        <v>899.85</v>
      </c>
      <c r="P1057" s="1">
        <v>1.5</v>
      </c>
      <c r="Q1057" s="1">
        <v>0</v>
      </c>
      <c r="R1057" s="1">
        <v>449.85</v>
      </c>
      <c r="S1057" s="1">
        <v>0.5</v>
      </c>
      <c r="T1057" s="1">
        <v>126</v>
      </c>
      <c r="U1057" s="1" t="s">
        <v>52</v>
      </c>
      <c r="V1057" s="1" t="s">
        <v>52</v>
      </c>
      <c r="W1057" s="1">
        <v>29</v>
      </c>
      <c r="X1057" s="1" t="e">
        <f>IF(OR(T1057="",W1057=""),"",((T1057-AVERAGE($T$2:$T$1139))/_xlfn.STDEV.S($T$2:$T$1139))-#REF!*((AVERAGE($W$2:$W$1139)-W1057)/_xlfn.STDEV.S($W$2:$W$1139)))</f>
        <v>#REF!</v>
      </c>
      <c r="Y1057" s="1">
        <f t="shared" si="50"/>
        <v>1.12081929484091</v>
      </c>
    </row>
    <row r="1058" hidden="1" spans="1:25">
      <c r="A1058" s="1">
        <v>397</v>
      </c>
      <c r="B1058" s="1" t="s">
        <v>84</v>
      </c>
      <c r="C1058" s="1" t="str">
        <f>_xlfn.XLOOKUP(A1058,All!$A:$A,All!$C:$C,"")</f>
        <v>Cu-Ni-Si</v>
      </c>
      <c r="D1058" s="1">
        <v>0</v>
      </c>
      <c r="E1058" s="1" t="s">
        <v>1344</v>
      </c>
      <c r="F1058" s="1">
        <f t="shared" si="48"/>
        <v>96.5</v>
      </c>
      <c r="G1058" s="1">
        <v>0</v>
      </c>
      <c r="H1058" s="1">
        <v>0</v>
      </c>
      <c r="I1058" s="1">
        <v>0</v>
      </c>
      <c r="J1058" s="1">
        <v>2.8</v>
      </c>
      <c r="K1058" s="1">
        <v>0.7</v>
      </c>
      <c r="L1058" s="1">
        <v>0</v>
      </c>
      <c r="M1058" s="1" t="s">
        <v>55</v>
      </c>
      <c r="N1058" s="6">
        <f t="shared" si="49"/>
        <v>2</v>
      </c>
      <c r="O1058" s="1">
        <v>949.85</v>
      </c>
      <c r="P1058" s="1">
        <v>2</v>
      </c>
      <c r="Q1058" s="1">
        <v>75</v>
      </c>
      <c r="R1058" s="1">
        <v>449.85</v>
      </c>
      <c r="S1058" s="1">
        <v>5</v>
      </c>
      <c r="T1058" s="1">
        <v>127</v>
      </c>
      <c r="U1058" s="1" t="s">
        <v>52</v>
      </c>
      <c r="V1058" s="1" t="s">
        <v>52</v>
      </c>
      <c r="W1058" s="1">
        <v>29</v>
      </c>
      <c r="X1058" s="1" t="e">
        <f>IF(OR(T1058="",W1058=""),"",((T1058-AVERAGE($T$2:$T$1139))/_xlfn.STDEV.S($T$2:$T$1139))-#REF!*((AVERAGE($W$2:$W$1139)-W1058)/_xlfn.STDEV.S($W$2:$W$1139)))</f>
        <v>#REF!</v>
      </c>
      <c r="Y1058" s="1">
        <f t="shared" si="50"/>
        <v>1.1186386283466</v>
      </c>
    </row>
    <row r="1059" hidden="1" spans="1:25">
      <c r="A1059" s="1">
        <v>216</v>
      </c>
      <c r="B1059" s="1" t="s">
        <v>65</v>
      </c>
      <c r="C1059" s="1" t="str">
        <f>_xlfn.XLOOKUP(A1059,All!$A:$A,All!$C:$C,"")</f>
        <v>Cu-Ni-Si</v>
      </c>
      <c r="D1059" s="1">
        <v>0</v>
      </c>
      <c r="E1059" s="1" t="s">
        <v>1344</v>
      </c>
      <c r="F1059" s="1">
        <f t="shared" si="48"/>
        <v>95.63</v>
      </c>
      <c r="G1059" s="1">
        <v>0</v>
      </c>
      <c r="H1059" s="1">
        <v>0</v>
      </c>
      <c r="I1059" s="1">
        <v>0</v>
      </c>
      <c r="J1059" s="1">
        <v>3.76</v>
      </c>
      <c r="K1059" s="1">
        <v>0.61</v>
      </c>
      <c r="L1059" s="1">
        <v>0</v>
      </c>
      <c r="M1059" s="1" t="s">
        <v>54</v>
      </c>
      <c r="N1059" s="6">
        <f t="shared" si="49"/>
        <v>0</v>
      </c>
      <c r="O1059" s="1">
        <v>949.85</v>
      </c>
      <c r="P1059" s="1">
        <v>1</v>
      </c>
      <c r="Q1059" s="1">
        <v>0</v>
      </c>
      <c r="R1059" s="1">
        <v>499.85</v>
      </c>
      <c r="S1059" s="1">
        <v>0.033333333</v>
      </c>
      <c r="T1059" s="1">
        <v>175</v>
      </c>
      <c r="U1059" s="1" t="s">
        <v>52</v>
      </c>
      <c r="V1059" s="1" t="s">
        <v>52</v>
      </c>
      <c r="W1059" s="1">
        <v>29</v>
      </c>
      <c r="X1059" s="1" t="e">
        <f>IF(OR(T1059="",W1059=""),"",((T1059-AVERAGE($T$2:$T$1139))/_xlfn.STDEV.S($T$2:$T$1139))-#REF!*((AVERAGE($W$2:$W$1139)-W1059)/_xlfn.STDEV.S($W$2:$W$1139)))</f>
        <v>#REF!</v>
      </c>
      <c r="Y1059" s="1">
        <f t="shared" si="50"/>
        <v>1.01935024138376</v>
      </c>
    </row>
    <row r="1060" spans="1:25">
      <c r="A1060" s="1">
        <v>457</v>
      </c>
      <c r="B1060" s="1" t="s">
        <v>95</v>
      </c>
      <c r="C1060" s="1" t="str">
        <f>_xlfn.XLOOKUP(A1060,All!$A:$A,All!$C:$C,"")</f>
        <v>Cu-Ni-Si</v>
      </c>
      <c r="D1060" s="1">
        <v>0</v>
      </c>
      <c r="E1060" s="1" t="s">
        <v>1344</v>
      </c>
      <c r="F1060" s="1">
        <f t="shared" si="48"/>
        <v>97.56</v>
      </c>
      <c r="G1060" s="1">
        <v>0</v>
      </c>
      <c r="H1060" s="1">
        <v>0</v>
      </c>
      <c r="I1060" s="1">
        <v>0</v>
      </c>
      <c r="J1060" s="1">
        <v>1.92</v>
      </c>
      <c r="K1060" s="1">
        <v>0.52</v>
      </c>
      <c r="L1060" s="1">
        <v>0</v>
      </c>
      <c r="M1060" s="1" t="s">
        <v>50</v>
      </c>
      <c r="N1060" s="6">
        <f t="shared" si="49"/>
        <v>1</v>
      </c>
      <c r="O1060" s="1">
        <v>959.85</v>
      </c>
      <c r="P1060" s="1">
        <v>1</v>
      </c>
      <c r="Q1060" s="1">
        <v>60</v>
      </c>
      <c r="R1060" s="1">
        <v>449.85</v>
      </c>
      <c r="S1060" s="1">
        <v>0.167</v>
      </c>
      <c r="T1060" s="1">
        <v>218</v>
      </c>
      <c r="U1060" s="1" t="s">
        <v>52</v>
      </c>
      <c r="V1060" s="1" t="s">
        <v>52</v>
      </c>
      <c r="W1060" s="1">
        <v>29</v>
      </c>
      <c r="X1060" s="1" t="e">
        <f>IF(OR(T1060="",W1060=""),"",((T1060-AVERAGE($T$2:$T$1139))/_xlfn.STDEV.S($T$2:$T$1139))-#REF!*((AVERAGE($W$2:$W$1139)-W1060)/_xlfn.STDEV.S($W$2:$W$1139)))</f>
        <v>#REF!</v>
      </c>
      <c r="Y1060" s="1">
        <f t="shared" si="50"/>
        <v>0.941131717596831</v>
      </c>
    </row>
    <row r="1061" hidden="1" spans="1:25">
      <c r="A1061" s="1">
        <v>86</v>
      </c>
      <c r="B1061" s="1" t="s">
        <v>60</v>
      </c>
      <c r="C1061" s="1" t="str">
        <f>_xlfn.XLOOKUP(A1061,All!$A:$A,All!$C:$C,"")</f>
        <v>Cu-Ni-Si</v>
      </c>
      <c r="D1061" s="1">
        <v>0</v>
      </c>
      <c r="E1061" s="1" t="s">
        <v>1344</v>
      </c>
      <c r="F1061" s="1">
        <f t="shared" si="48"/>
        <v>94.93</v>
      </c>
      <c r="G1061" s="1">
        <v>0</v>
      </c>
      <c r="H1061" s="1">
        <v>0</v>
      </c>
      <c r="I1061" s="1">
        <v>0</v>
      </c>
      <c r="J1061" s="1">
        <v>4.1</v>
      </c>
      <c r="K1061" s="1">
        <v>0.97</v>
      </c>
      <c r="L1061" s="1">
        <v>0</v>
      </c>
      <c r="M1061" s="1" t="s">
        <v>54</v>
      </c>
      <c r="N1061" s="6">
        <f t="shared" si="49"/>
        <v>0</v>
      </c>
      <c r="O1061" s="1">
        <v>899.85</v>
      </c>
      <c r="P1061" s="1">
        <v>3</v>
      </c>
      <c r="Q1061" s="1">
        <v>0</v>
      </c>
      <c r="R1061" s="1">
        <v>449.85</v>
      </c>
      <c r="S1061" s="1">
        <v>2</v>
      </c>
      <c r="T1061" s="1">
        <v>237</v>
      </c>
      <c r="U1061" s="1" t="s">
        <v>52</v>
      </c>
      <c r="V1061" s="1" t="s">
        <v>52</v>
      </c>
      <c r="W1061" s="1">
        <v>29</v>
      </c>
      <c r="X1061" s="1" t="e">
        <f>IF(OR(T1061="",W1061=""),"",((T1061-AVERAGE($T$2:$T$1139))/_xlfn.STDEV.S($T$2:$T$1139))-#REF!*((AVERAGE($W$2:$W$1139)-W1061)/_xlfn.STDEV.S($W$2:$W$1139)))</f>
        <v>#REF!</v>
      </c>
      <c r="Y1061" s="1">
        <f t="shared" si="50"/>
        <v>0.91052496907352</v>
      </c>
    </row>
    <row r="1062" spans="1:25">
      <c r="A1062" s="1">
        <v>7</v>
      </c>
      <c r="B1062" s="1" t="s">
        <v>53</v>
      </c>
      <c r="C1062" s="1" t="str">
        <f>_xlfn.XLOOKUP(A1062,All!$A:$A,All!$C:$C,"")</f>
        <v>Cu-Ni-Si</v>
      </c>
      <c r="D1062" s="1">
        <v>0</v>
      </c>
      <c r="E1062" s="1" t="s">
        <v>1344</v>
      </c>
      <c r="F1062" s="1">
        <f t="shared" si="48"/>
        <v>95.935</v>
      </c>
      <c r="G1062" s="1">
        <v>0</v>
      </c>
      <c r="H1062" s="1">
        <v>0</v>
      </c>
      <c r="I1062" s="1">
        <v>0</v>
      </c>
      <c r="J1062" s="1">
        <v>3.3</v>
      </c>
      <c r="K1062" s="1">
        <v>0.765</v>
      </c>
      <c r="L1062" s="1">
        <v>0</v>
      </c>
      <c r="M1062" s="1" t="s">
        <v>50</v>
      </c>
      <c r="N1062" s="6">
        <f t="shared" si="49"/>
        <v>1</v>
      </c>
      <c r="O1062" s="1">
        <v>899.85</v>
      </c>
      <c r="P1062" s="1">
        <v>1</v>
      </c>
      <c r="Q1062" s="1">
        <v>60</v>
      </c>
      <c r="R1062" s="1">
        <v>449.85</v>
      </c>
      <c r="S1062" s="1">
        <v>0.25</v>
      </c>
      <c r="T1062" s="1">
        <v>246</v>
      </c>
      <c r="U1062" s="1" t="s">
        <v>52</v>
      </c>
      <c r="V1062" s="1" t="s">
        <v>52</v>
      </c>
      <c r="W1062" s="1">
        <v>29</v>
      </c>
      <c r="X1062" s="1" t="e">
        <f>IF(OR(T1062="",W1062=""),"",((T1062-AVERAGE($T$2:$T$1139))/_xlfn.STDEV.S($T$2:$T$1139))-#REF!*((AVERAGE($W$2:$W$1139)-W1062)/_xlfn.STDEV.S($W$2:$W$1139)))</f>
        <v>#REF!</v>
      </c>
      <c r="Y1062" s="1">
        <f t="shared" si="50"/>
        <v>0.896984787073229</v>
      </c>
    </row>
    <row r="1063" spans="1:25">
      <c r="A1063" s="1">
        <v>157</v>
      </c>
      <c r="B1063" s="1" t="s">
        <v>62</v>
      </c>
      <c r="C1063" s="1" t="str">
        <f>_xlfn.XLOOKUP(A1063,All!$A:$A,All!$C:$C,"")</f>
        <v>Cu-Ni-Si</v>
      </c>
      <c r="D1063" s="1">
        <v>0</v>
      </c>
      <c r="E1063" s="1" t="s">
        <v>1344</v>
      </c>
      <c r="F1063" s="1">
        <f t="shared" si="48"/>
        <v>96.7</v>
      </c>
      <c r="G1063" s="1">
        <v>0</v>
      </c>
      <c r="H1063" s="1">
        <v>0</v>
      </c>
      <c r="I1063" s="1">
        <v>0</v>
      </c>
      <c r="J1063" s="1">
        <v>2.42</v>
      </c>
      <c r="K1063" s="1">
        <v>0.88</v>
      </c>
      <c r="L1063" s="1">
        <v>0</v>
      </c>
      <c r="M1063" s="1" t="s">
        <v>50</v>
      </c>
      <c r="N1063" s="6">
        <f t="shared" si="49"/>
        <v>1</v>
      </c>
      <c r="O1063" s="1">
        <v>899.85</v>
      </c>
      <c r="P1063" s="1">
        <v>27.77</v>
      </c>
      <c r="Q1063" s="1">
        <v>50</v>
      </c>
      <c r="R1063" s="1">
        <v>446.85</v>
      </c>
      <c r="S1063" s="1">
        <v>11.11</v>
      </c>
      <c r="T1063" s="1">
        <v>275</v>
      </c>
      <c r="U1063" s="1" t="s">
        <v>52</v>
      </c>
      <c r="V1063" s="1" t="s">
        <v>52</v>
      </c>
      <c r="W1063" s="1">
        <v>29</v>
      </c>
      <c r="X1063" s="1" t="e">
        <f>IF(OR(T1063="",W1063=""),"",((T1063-AVERAGE($T$2:$T$1139))/_xlfn.STDEV.S($T$2:$T$1139))-#REF!*((AVERAGE($W$2:$W$1139)-W1063)/_xlfn.STDEV.S($W$2:$W$1139)))</f>
        <v>#REF!</v>
      </c>
      <c r="Y1063" s="1">
        <f t="shared" si="50"/>
        <v>0.857957011285251</v>
      </c>
    </row>
    <row r="1064" hidden="1" spans="1:25">
      <c r="A1064" s="1">
        <v>949</v>
      </c>
      <c r="B1064" s="1" t="s">
        <v>100</v>
      </c>
      <c r="C1064" s="1" t="str">
        <f>_xlfn.XLOOKUP(A1064,All!$A:$A,All!$C:$C,"")</f>
        <v>Cu-Ni-Si</v>
      </c>
      <c r="D1064" s="1">
        <v>0</v>
      </c>
      <c r="E1064" s="1" t="s">
        <v>1344</v>
      </c>
      <c r="F1064" s="1">
        <f t="shared" si="48"/>
        <v>92.62</v>
      </c>
      <c r="G1064" s="1">
        <v>0</v>
      </c>
      <c r="H1064" s="1">
        <v>0</v>
      </c>
      <c r="I1064" s="1">
        <v>0</v>
      </c>
      <c r="J1064" s="1">
        <v>5.94</v>
      </c>
      <c r="K1064" s="1">
        <v>1.44</v>
      </c>
      <c r="L1064" s="1">
        <v>0</v>
      </c>
      <c r="M1064" s="1" t="s">
        <v>54</v>
      </c>
      <c r="N1064" s="6">
        <f t="shared" si="49"/>
        <v>0</v>
      </c>
      <c r="O1064" s="1">
        <v>979.85</v>
      </c>
      <c r="P1064" s="1">
        <v>2</v>
      </c>
      <c r="Q1064" s="1">
        <v>0</v>
      </c>
      <c r="R1064" s="1">
        <v>499.85</v>
      </c>
      <c r="S1064" s="1">
        <v>1</v>
      </c>
      <c r="T1064" s="1">
        <v>296</v>
      </c>
      <c r="U1064" s="1" t="s">
        <v>52</v>
      </c>
      <c r="V1064" s="1" t="s">
        <v>52</v>
      </c>
      <c r="W1064" s="1">
        <v>29</v>
      </c>
      <c r="X1064" s="1" t="e">
        <f>IF(OR(T1064="",W1064=""),"",((T1064-AVERAGE($T$2:$T$1139))/_xlfn.STDEV.S($T$2:$T$1139))-#REF!*((AVERAGE($W$2:$W$1139)-W1064)/_xlfn.STDEV.S($W$2:$W$1139)))</f>
        <v>#REF!</v>
      </c>
      <c r="Y1064" s="1">
        <f t="shared" si="50"/>
        <v>0.834489600568311</v>
      </c>
    </row>
    <row r="1065" hidden="1" spans="1:25">
      <c r="A1065" s="1">
        <v>322</v>
      </c>
      <c r="B1065" s="1" t="s">
        <v>84</v>
      </c>
      <c r="C1065" s="1" t="str">
        <f>_xlfn.XLOOKUP(A1065,All!$A:$A,All!$C:$C,"")</f>
        <v>Cu-Ni-Si</v>
      </c>
      <c r="D1065" s="1">
        <v>0</v>
      </c>
      <c r="E1065" s="1" t="s">
        <v>1344</v>
      </c>
      <c r="F1065" s="1">
        <f t="shared" si="48"/>
        <v>96.5</v>
      </c>
      <c r="G1065" s="1">
        <v>0</v>
      </c>
      <c r="H1065" s="1">
        <v>0</v>
      </c>
      <c r="I1065" s="1">
        <v>0</v>
      </c>
      <c r="J1065" s="1">
        <v>2.8</v>
      </c>
      <c r="K1065" s="1">
        <v>0.7</v>
      </c>
      <c r="L1065" s="1">
        <v>0</v>
      </c>
      <c r="M1065" s="1" t="s">
        <v>55</v>
      </c>
      <c r="N1065" s="6">
        <f t="shared" si="49"/>
        <v>2</v>
      </c>
      <c r="O1065" s="1">
        <v>949.85</v>
      </c>
      <c r="P1065" s="1">
        <v>2</v>
      </c>
      <c r="Q1065" s="1">
        <v>75</v>
      </c>
      <c r="R1065" s="1">
        <v>449.85</v>
      </c>
      <c r="S1065" s="1">
        <v>1</v>
      </c>
      <c r="T1065" s="1">
        <v>102</v>
      </c>
      <c r="U1065" s="1" t="s">
        <v>52</v>
      </c>
      <c r="V1065" s="1" t="s">
        <v>52</v>
      </c>
      <c r="W1065" s="1">
        <v>28</v>
      </c>
      <c r="X1065" s="1" t="e">
        <f>IF(OR(T1065="",W1065=""),"",((T1065-AVERAGE($T$2:$T$1139))/_xlfn.STDEV.S($T$2:$T$1139))-#REF!*((AVERAGE($W$2:$W$1139)-W1065)/_xlfn.STDEV.S($W$2:$W$1139)))</f>
        <v>#REF!</v>
      </c>
      <c r="Y1065" s="1">
        <f t="shared" si="50"/>
        <v>1.18276353494062</v>
      </c>
    </row>
    <row r="1066" hidden="1" spans="1:25">
      <c r="A1066" s="1">
        <v>353</v>
      </c>
      <c r="B1066" s="1" t="s">
        <v>84</v>
      </c>
      <c r="C1066" s="1" t="str">
        <f>_xlfn.XLOOKUP(A1066,All!$A:$A,All!$C:$C,"")</f>
        <v>Cu-Ni-Si</v>
      </c>
      <c r="D1066" s="1">
        <v>0</v>
      </c>
      <c r="E1066" s="1" t="s">
        <v>1344</v>
      </c>
      <c r="F1066" s="1">
        <f t="shared" si="48"/>
        <v>96.5</v>
      </c>
      <c r="G1066" s="1">
        <v>0</v>
      </c>
      <c r="H1066" s="1">
        <v>0</v>
      </c>
      <c r="I1066" s="1">
        <v>0</v>
      </c>
      <c r="J1066" s="1">
        <v>2.8</v>
      </c>
      <c r="K1066" s="1">
        <v>0.7</v>
      </c>
      <c r="L1066" s="1">
        <v>0</v>
      </c>
      <c r="M1066" s="1" t="s">
        <v>55</v>
      </c>
      <c r="N1066" s="6">
        <f t="shared" si="49"/>
        <v>2</v>
      </c>
      <c r="O1066" s="1">
        <v>949.85</v>
      </c>
      <c r="P1066" s="1">
        <v>2</v>
      </c>
      <c r="Q1066" s="1">
        <v>75</v>
      </c>
      <c r="R1066" s="1">
        <v>399.85</v>
      </c>
      <c r="S1066" s="1">
        <v>3</v>
      </c>
      <c r="T1066" s="1">
        <v>106</v>
      </c>
      <c r="U1066" s="1" t="s">
        <v>52</v>
      </c>
      <c r="V1066" s="1" t="s">
        <v>52</v>
      </c>
      <c r="W1066" s="1">
        <v>28</v>
      </c>
      <c r="X1066" s="1" t="e">
        <f>IF(OR(T1066="",W1066=""),"",((T1066-AVERAGE($T$2:$T$1139))/_xlfn.STDEV.S($T$2:$T$1139))-#REF!*((AVERAGE($W$2:$W$1139)-W1066)/_xlfn.STDEV.S($W$2:$W$1139)))</f>
        <v>#REF!</v>
      </c>
      <c r="Y1066" s="1">
        <f t="shared" si="50"/>
        <v>1.17375544001433</v>
      </c>
    </row>
    <row r="1067" hidden="1" spans="1:25">
      <c r="A1067" s="1">
        <v>384</v>
      </c>
      <c r="B1067" s="1" t="s">
        <v>65</v>
      </c>
      <c r="C1067" s="1" t="str">
        <f>_xlfn.XLOOKUP(A1067,All!$A:$A,All!$C:$C,"")</f>
        <v>Cu-Ni-Si</v>
      </c>
      <c r="D1067" s="1">
        <v>0</v>
      </c>
      <c r="E1067" s="1" t="s">
        <v>1344</v>
      </c>
      <c r="F1067" s="1">
        <f t="shared" si="48"/>
        <v>97.94</v>
      </c>
      <c r="G1067" s="1">
        <v>0</v>
      </c>
      <c r="H1067" s="1">
        <v>0</v>
      </c>
      <c r="I1067" s="1">
        <v>0</v>
      </c>
      <c r="J1067" s="1">
        <v>1.39</v>
      </c>
      <c r="K1067" s="1">
        <v>0.67</v>
      </c>
      <c r="L1067" s="1">
        <v>0</v>
      </c>
      <c r="M1067" s="1" t="s">
        <v>54</v>
      </c>
      <c r="N1067" s="6">
        <f t="shared" si="49"/>
        <v>0</v>
      </c>
      <c r="O1067" s="1">
        <v>949.85</v>
      </c>
      <c r="P1067" s="1">
        <v>1</v>
      </c>
      <c r="Q1067" s="1">
        <v>0</v>
      </c>
      <c r="R1067" s="1">
        <v>499.85</v>
      </c>
      <c r="S1067" s="1">
        <v>4</v>
      </c>
      <c r="T1067" s="1">
        <v>116</v>
      </c>
      <c r="U1067" s="1" t="s">
        <v>52</v>
      </c>
      <c r="V1067" s="1" t="s">
        <v>52</v>
      </c>
      <c r="W1067" s="1">
        <v>28</v>
      </c>
      <c r="X1067" s="1" t="e">
        <f>IF(OR(T1067="",W1067=""),"",((T1067-AVERAGE($T$2:$T$1139))/_xlfn.STDEV.S($T$2:$T$1139))-#REF!*((AVERAGE($W$2:$W$1139)-W1067)/_xlfn.STDEV.S($W$2:$W$1139)))</f>
        <v>#REF!</v>
      </c>
      <c r="Y1067" s="1">
        <f t="shared" si="50"/>
        <v>1.15149893230951</v>
      </c>
    </row>
    <row r="1068" hidden="1" spans="1:25">
      <c r="A1068" s="1">
        <v>354</v>
      </c>
      <c r="B1068" s="1" t="s">
        <v>84</v>
      </c>
      <c r="C1068" s="1" t="str">
        <f>_xlfn.XLOOKUP(A1068,All!$A:$A,All!$C:$C,"")</f>
        <v>Cu-Ni-Si</v>
      </c>
      <c r="D1068" s="1">
        <v>0</v>
      </c>
      <c r="E1068" s="1" t="s">
        <v>1344</v>
      </c>
      <c r="F1068" s="1">
        <f t="shared" si="48"/>
        <v>96.5</v>
      </c>
      <c r="G1068" s="1">
        <v>0</v>
      </c>
      <c r="H1068" s="1">
        <v>0</v>
      </c>
      <c r="I1068" s="1">
        <v>0</v>
      </c>
      <c r="J1068" s="1">
        <v>2.8</v>
      </c>
      <c r="K1068" s="1">
        <v>0.7</v>
      </c>
      <c r="L1068" s="1">
        <v>0</v>
      </c>
      <c r="M1068" s="1" t="s">
        <v>55</v>
      </c>
      <c r="N1068" s="6">
        <f t="shared" si="49"/>
        <v>2</v>
      </c>
      <c r="O1068" s="1">
        <v>949.85</v>
      </c>
      <c r="P1068" s="1">
        <v>2</v>
      </c>
      <c r="Q1068" s="1">
        <v>75</v>
      </c>
      <c r="R1068" s="1">
        <v>449.85</v>
      </c>
      <c r="S1068" s="1">
        <v>3</v>
      </c>
      <c r="T1068" s="1">
        <v>129</v>
      </c>
      <c r="U1068" s="1" t="s">
        <v>52</v>
      </c>
      <c r="V1068" s="1" t="s">
        <v>52</v>
      </c>
      <c r="W1068" s="1">
        <v>28</v>
      </c>
      <c r="X1068" s="1" t="e">
        <f>IF(OR(T1068="",W1068=""),"",((T1068-AVERAGE($T$2:$T$1139))/_xlfn.STDEV.S($T$2:$T$1139))-#REF!*((AVERAGE($W$2:$W$1139)-W1068)/_xlfn.STDEV.S($W$2:$W$1139)))</f>
        <v>#REF!</v>
      </c>
      <c r="Y1068" s="1">
        <f t="shared" si="50"/>
        <v>1.12315874473961</v>
      </c>
    </row>
    <row r="1069" hidden="1" spans="1:25">
      <c r="A1069" s="1">
        <v>12</v>
      </c>
      <c r="B1069" s="1" t="s">
        <v>53</v>
      </c>
      <c r="C1069" s="1" t="str">
        <f>_xlfn.XLOOKUP(A1069,All!$A:$A,All!$C:$C,"")</f>
        <v>Cu-Ni-Si</v>
      </c>
      <c r="D1069" s="1">
        <v>0</v>
      </c>
      <c r="E1069" s="1" t="s">
        <v>1344</v>
      </c>
      <c r="F1069" s="1">
        <f t="shared" si="48"/>
        <v>95.935</v>
      </c>
      <c r="G1069" s="1">
        <v>0</v>
      </c>
      <c r="H1069" s="1">
        <v>0</v>
      </c>
      <c r="I1069" s="1">
        <v>0</v>
      </c>
      <c r="J1069" s="1">
        <v>3.3</v>
      </c>
      <c r="K1069" s="1">
        <v>0.765</v>
      </c>
      <c r="L1069" s="1">
        <v>0</v>
      </c>
      <c r="M1069" s="1" t="s">
        <v>54</v>
      </c>
      <c r="N1069" s="6">
        <f t="shared" si="49"/>
        <v>0</v>
      </c>
      <c r="O1069" s="1">
        <v>899.85</v>
      </c>
      <c r="P1069" s="1">
        <v>1</v>
      </c>
      <c r="Q1069" s="1">
        <v>0</v>
      </c>
      <c r="R1069" s="1">
        <v>449.85</v>
      </c>
      <c r="S1069" s="1">
        <v>0.5</v>
      </c>
      <c r="T1069" s="1">
        <v>151</v>
      </c>
      <c r="U1069" s="1" t="s">
        <v>52</v>
      </c>
      <c r="V1069" s="1" t="s">
        <v>52</v>
      </c>
      <c r="W1069" s="1">
        <v>28</v>
      </c>
      <c r="X1069" s="1" t="e">
        <f>IF(OR(T1069="",W1069=""),"",((T1069-AVERAGE($T$2:$T$1139))/_xlfn.STDEV.S($T$2:$T$1139))-#REF!*((AVERAGE($W$2:$W$1139)-W1069)/_xlfn.STDEV.S($W$2:$W$1139)))</f>
        <v>#REF!</v>
      </c>
      <c r="Y1069" s="1">
        <f t="shared" si="50"/>
        <v>1.07686468394027</v>
      </c>
    </row>
    <row r="1070" hidden="1" spans="1:25">
      <c r="A1070" s="1">
        <v>6</v>
      </c>
      <c r="B1070" s="1" t="s">
        <v>53</v>
      </c>
      <c r="C1070" s="1" t="str">
        <f>_xlfn.XLOOKUP(A1070,All!$A:$A,All!$C:$C,"")</f>
        <v>Cu-Ni-Si</v>
      </c>
      <c r="D1070" s="1">
        <v>0</v>
      </c>
      <c r="E1070" s="1" t="s">
        <v>1344</v>
      </c>
      <c r="F1070" s="1">
        <f t="shared" si="48"/>
        <v>95.935</v>
      </c>
      <c r="G1070" s="1">
        <v>0</v>
      </c>
      <c r="H1070" s="1">
        <v>0</v>
      </c>
      <c r="I1070" s="1">
        <v>0</v>
      </c>
      <c r="J1070" s="1">
        <v>3.3</v>
      </c>
      <c r="K1070" s="1">
        <v>0.765</v>
      </c>
      <c r="L1070" s="1">
        <v>0</v>
      </c>
      <c r="M1070" s="1" t="s">
        <v>54</v>
      </c>
      <c r="N1070" s="6">
        <f t="shared" si="49"/>
        <v>0</v>
      </c>
      <c r="O1070" s="1">
        <v>899.85</v>
      </c>
      <c r="P1070" s="1">
        <v>1</v>
      </c>
      <c r="Q1070" s="1">
        <v>0</v>
      </c>
      <c r="R1070" s="1">
        <v>499.85</v>
      </c>
      <c r="S1070" s="1">
        <v>0.25</v>
      </c>
      <c r="T1070" s="1">
        <v>161</v>
      </c>
      <c r="U1070" s="1" t="s">
        <v>52</v>
      </c>
      <c r="V1070" s="1" t="s">
        <v>52</v>
      </c>
      <c r="W1070" s="1">
        <v>28</v>
      </c>
      <c r="X1070" s="1" t="e">
        <f>IF(OR(T1070="",W1070=""),"",((T1070-AVERAGE($T$2:$T$1139))/_xlfn.STDEV.S($T$2:$T$1139))-#REF!*((AVERAGE($W$2:$W$1139)-W1070)/_xlfn.STDEV.S($W$2:$W$1139)))</f>
        <v>#REF!</v>
      </c>
      <c r="Y1070" s="1">
        <f t="shared" si="50"/>
        <v>1.0565765573796</v>
      </c>
    </row>
    <row r="1071" hidden="1" spans="1:25">
      <c r="A1071" s="1">
        <v>886</v>
      </c>
      <c r="B1071" s="1" t="s">
        <v>100</v>
      </c>
      <c r="C1071" s="1" t="str">
        <f>_xlfn.XLOOKUP(A1071,All!$A:$A,All!$C:$C,"")</f>
        <v>Cu-Ni-Si</v>
      </c>
      <c r="D1071" s="1">
        <v>0</v>
      </c>
      <c r="E1071" s="1" t="s">
        <v>1344</v>
      </c>
      <c r="F1071" s="1">
        <f t="shared" si="48"/>
        <v>92.62</v>
      </c>
      <c r="G1071" s="1">
        <v>0</v>
      </c>
      <c r="H1071" s="1">
        <v>0</v>
      </c>
      <c r="I1071" s="1">
        <v>0</v>
      </c>
      <c r="J1071" s="1">
        <v>5.94</v>
      </c>
      <c r="K1071" s="1">
        <v>1.44</v>
      </c>
      <c r="L1071" s="1">
        <v>0</v>
      </c>
      <c r="M1071" s="1" t="s">
        <v>54</v>
      </c>
      <c r="N1071" s="6">
        <f t="shared" si="49"/>
        <v>0</v>
      </c>
      <c r="O1071" s="1">
        <v>979.85</v>
      </c>
      <c r="P1071" s="1">
        <v>2</v>
      </c>
      <c r="Q1071" s="1">
        <v>0</v>
      </c>
      <c r="R1071" s="1">
        <v>499.85</v>
      </c>
      <c r="S1071" s="1">
        <v>0.5</v>
      </c>
      <c r="T1071" s="1">
        <v>282</v>
      </c>
      <c r="U1071" s="1" t="s">
        <v>52</v>
      </c>
      <c r="V1071" s="1" t="s">
        <v>52</v>
      </c>
      <c r="W1071" s="1">
        <v>28</v>
      </c>
      <c r="X1071" s="1" t="e">
        <f>IF(OR(T1071="",W1071=""),"",((T1071-AVERAGE($T$2:$T$1139))/_xlfn.STDEV.S($T$2:$T$1139))-#REF!*((AVERAGE($W$2:$W$1139)-W1071)/_xlfn.STDEV.S($W$2:$W$1139)))</f>
        <v>#REF!</v>
      </c>
      <c r="Y1071" s="1">
        <f t="shared" si="50"/>
        <v>0.861262296092212</v>
      </c>
    </row>
    <row r="1072" hidden="1" spans="1:25">
      <c r="A1072" s="1">
        <v>321</v>
      </c>
      <c r="B1072" s="1" t="s">
        <v>84</v>
      </c>
      <c r="C1072" s="1" t="str">
        <f>_xlfn.XLOOKUP(A1072,All!$A:$A,All!$C:$C,"")</f>
        <v>Cu-Ni-Si</v>
      </c>
      <c r="D1072" s="1">
        <v>0</v>
      </c>
      <c r="E1072" s="1" t="s">
        <v>1344</v>
      </c>
      <c r="F1072" s="1">
        <f t="shared" si="48"/>
        <v>96.5</v>
      </c>
      <c r="G1072" s="1">
        <v>0</v>
      </c>
      <c r="H1072" s="1">
        <v>0</v>
      </c>
      <c r="I1072" s="1">
        <v>0</v>
      </c>
      <c r="J1072" s="1">
        <v>2.8</v>
      </c>
      <c r="K1072" s="1">
        <v>0.7</v>
      </c>
      <c r="L1072" s="1">
        <v>0</v>
      </c>
      <c r="M1072" s="1" t="s">
        <v>55</v>
      </c>
      <c r="N1072" s="6">
        <f t="shared" si="49"/>
        <v>2</v>
      </c>
      <c r="O1072" s="1">
        <v>949.85</v>
      </c>
      <c r="P1072" s="1">
        <v>2</v>
      </c>
      <c r="Q1072" s="1">
        <v>75</v>
      </c>
      <c r="R1072" s="1">
        <v>399.85</v>
      </c>
      <c r="S1072" s="1">
        <v>1</v>
      </c>
      <c r="T1072" s="1">
        <v>98</v>
      </c>
      <c r="U1072" s="1" t="s">
        <v>52</v>
      </c>
      <c r="V1072" s="1" t="s">
        <v>52</v>
      </c>
      <c r="W1072" s="1">
        <v>28</v>
      </c>
      <c r="X1072" s="1" t="e">
        <f>IF(OR(T1072="",W1072=""),"",((T1072-AVERAGE($T$2:$T$1139))/_xlfn.STDEV.S($T$2:$T$1139))-#REF!*((AVERAGE($W$2:$W$1139)-W1072)/_xlfn.STDEV.S($W$2:$W$1139)))</f>
        <v>#REF!</v>
      </c>
      <c r="Y1072" s="1">
        <f t="shared" si="50"/>
        <v>1.19182986579302</v>
      </c>
    </row>
    <row r="1073" hidden="1" spans="1:25">
      <c r="A1073" s="1">
        <v>55</v>
      </c>
      <c r="B1073" s="1" t="s">
        <v>1347</v>
      </c>
      <c r="C1073" s="1" t="str">
        <f>_xlfn.XLOOKUP(A1073,All!$A:$A,All!$C:$C,"")</f>
        <v>Cu-Ni-Si</v>
      </c>
      <c r="D1073" s="1">
        <v>0</v>
      </c>
      <c r="E1073" s="1" t="s">
        <v>1344</v>
      </c>
      <c r="F1073" s="1">
        <f t="shared" si="48"/>
        <v>96.6</v>
      </c>
      <c r="G1073" s="1">
        <v>0</v>
      </c>
      <c r="H1073" s="1">
        <v>0</v>
      </c>
      <c r="I1073" s="1">
        <v>0</v>
      </c>
      <c r="J1073" s="1">
        <v>2.8</v>
      </c>
      <c r="K1073" s="1">
        <v>0.6</v>
      </c>
      <c r="L1073" s="1">
        <v>0</v>
      </c>
      <c r="M1073" s="1" t="s">
        <v>54</v>
      </c>
      <c r="N1073" s="6">
        <f t="shared" si="49"/>
        <v>0</v>
      </c>
      <c r="O1073" s="1">
        <v>899.85</v>
      </c>
      <c r="P1073" s="1">
        <v>1.5</v>
      </c>
      <c r="Q1073" s="1">
        <v>0</v>
      </c>
      <c r="R1073" s="1">
        <v>399.85</v>
      </c>
      <c r="S1073" s="1">
        <v>1</v>
      </c>
      <c r="T1073" s="1">
        <v>107</v>
      </c>
      <c r="U1073" s="1" t="s">
        <v>52</v>
      </c>
      <c r="V1073" s="1" t="s">
        <v>52</v>
      </c>
      <c r="W1073" s="1">
        <v>27</v>
      </c>
      <c r="X1073" s="1" t="e">
        <f>IF(OR(T1073="",W1073=""),"",((T1073-AVERAGE($T$2:$T$1139))/_xlfn.STDEV.S($T$2:$T$1139))-#REF!*((AVERAGE($W$2:$W$1139)-W1073)/_xlfn.STDEV.S($W$2:$W$1139)))</f>
        <v>#REF!</v>
      </c>
      <c r="Y1073" s="1">
        <f t="shared" si="50"/>
        <v>1.1800839773586</v>
      </c>
    </row>
    <row r="1074" hidden="1" spans="1:25">
      <c r="A1074" s="1">
        <v>323</v>
      </c>
      <c r="B1074" s="1" t="s">
        <v>84</v>
      </c>
      <c r="C1074" s="1" t="str">
        <f>_xlfn.XLOOKUP(A1074,All!$A:$A,All!$C:$C,"")</f>
        <v>Cu-Ni-Si</v>
      </c>
      <c r="D1074" s="1">
        <v>0</v>
      </c>
      <c r="E1074" s="1" t="s">
        <v>1344</v>
      </c>
      <c r="F1074" s="1">
        <f t="shared" si="48"/>
        <v>96.5</v>
      </c>
      <c r="G1074" s="1">
        <v>0</v>
      </c>
      <c r="H1074" s="1">
        <v>0</v>
      </c>
      <c r="I1074" s="1">
        <v>0</v>
      </c>
      <c r="J1074" s="1">
        <v>2.8</v>
      </c>
      <c r="K1074" s="1">
        <v>0.7</v>
      </c>
      <c r="L1074" s="1">
        <v>0</v>
      </c>
      <c r="M1074" s="1" t="s">
        <v>55</v>
      </c>
      <c r="N1074" s="6">
        <f t="shared" si="49"/>
        <v>2</v>
      </c>
      <c r="O1074" s="1">
        <v>949.85</v>
      </c>
      <c r="P1074" s="1">
        <v>2</v>
      </c>
      <c r="Q1074" s="1">
        <v>75</v>
      </c>
      <c r="R1074" s="1">
        <v>499.85</v>
      </c>
      <c r="S1074" s="1">
        <v>1</v>
      </c>
      <c r="T1074" s="1">
        <v>125</v>
      </c>
      <c r="U1074" s="1" t="s">
        <v>52</v>
      </c>
      <c r="V1074" s="1" t="s">
        <v>52</v>
      </c>
      <c r="W1074" s="1">
        <v>27</v>
      </c>
      <c r="X1074" s="1" t="e">
        <f>IF(OR(T1074="",W1074=""),"",((T1074-AVERAGE($T$2:$T$1139))/_xlfn.STDEV.S($T$2:$T$1139))-#REF!*((AVERAGE($W$2:$W$1139)-W1074)/_xlfn.STDEV.S($W$2:$W$1139)))</f>
        <v>#REF!</v>
      </c>
      <c r="Y1074" s="1">
        <f t="shared" si="50"/>
        <v>1.14067445902436</v>
      </c>
    </row>
    <row r="1075" hidden="1" spans="1:25">
      <c r="A1075" s="1">
        <v>5</v>
      </c>
      <c r="B1075" s="1" t="s">
        <v>53</v>
      </c>
      <c r="C1075" s="1" t="str">
        <f>_xlfn.XLOOKUP(A1075,All!$A:$A,All!$C:$C,"")</f>
        <v>Cu-Ni-Si</v>
      </c>
      <c r="D1075" s="1">
        <v>0</v>
      </c>
      <c r="E1075" s="1" t="s">
        <v>1344</v>
      </c>
      <c r="F1075" s="1">
        <f t="shared" si="48"/>
        <v>95.935</v>
      </c>
      <c r="G1075" s="1">
        <v>0</v>
      </c>
      <c r="H1075" s="1">
        <v>0</v>
      </c>
      <c r="I1075" s="1">
        <v>0</v>
      </c>
      <c r="J1075" s="1">
        <v>3.3</v>
      </c>
      <c r="K1075" s="1">
        <v>0.765</v>
      </c>
      <c r="L1075" s="1">
        <v>0</v>
      </c>
      <c r="M1075" s="1" t="s">
        <v>54</v>
      </c>
      <c r="N1075" s="6">
        <f t="shared" si="49"/>
        <v>0</v>
      </c>
      <c r="O1075" s="1">
        <v>899.85</v>
      </c>
      <c r="P1075" s="1">
        <v>1</v>
      </c>
      <c r="Q1075" s="1">
        <v>0</v>
      </c>
      <c r="R1075" s="1">
        <v>449.85</v>
      </c>
      <c r="S1075" s="1">
        <v>0.25</v>
      </c>
      <c r="T1075" s="1">
        <v>137</v>
      </c>
      <c r="U1075" s="1" t="s">
        <v>52</v>
      </c>
      <c r="V1075" s="1" t="s">
        <v>52</v>
      </c>
      <c r="W1075" s="1">
        <v>27</v>
      </c>
      <c r="X1075" s="1" t="e">
        <f>IF(OR(T1075="",W1075=""),"",((T1075-AVERAGE($T$2:$T$1139))/_xlfn.STDEV.S($T$2:$T$1139))-#REF!*((AVERAGE($W$2:$W$1139)-W1075)/_xlfn.STDEV.S($W$2:$W$1139)))</f>
        <v>#REF!</v>
      </c>
      <c r="Y1075" s="1">
        <f t="shared" si="50"/>
        <v>1.11514676750688</v>
      </c>
    </row>
    <row r="1076" hidden="1" spans="1:25">
      <c r="A1076" s="1">
        <v>137</v>
      </c>
      <c r="B1076" s="1" t="s">
        <v>53</v>
      </c>
      <c r="C1076" s="1" t="str">
        <f>_xlfn.XLOOKUP(A1076,All!$A:$A,All!$C:$C,"")</f>
        <v>Cu-Ni-Si</v>
      </c>
      <c r="D1076" s="1">
        <v>0</v>
      </c>
      <c r="E1076" s="1" t="s">
        <v>1344</v>
      </c>
      <c r="F1076" s="1">
        <f t="shared" si="48"/>
        <v>95.725</v>
      </c>
      <c r="G1076" s="1">
        <v>0</v>
      </c>
      <c r="H1076" s="1">
        <v>0</v>
      </c>
      <c r="I1076" s="1">
        <v>0</v>
      </c>
      <c r="J1076" s="1">
        <v>3.3</v>
      </c>
      <c r="K1076" s="1">
        <v>0.975</v>
      </c>
      <c r="L1076" s="1">
        <v>0</v>
      </c>
      <c r="M1076" s="1" t="s">
        <v>54</v>
      </c>
      <c r="N1076" s="6">
        <f t="shared" si="49"/>
        <v>0</v>
      </c>
      <c r="O1076" s="1">
        <v>899.85</v>
      </c>
      <c r="P1076" s="1">
        <v>1</v>
      </c>
      <c r="Q1076" s="1">
        <v>0</v>
      </c>
      <c r="R1076" s="1">
        <v>499.85</v>
      </c>
      <c r="S1076" s="1">
        <v>8</v>
      </c>
      <c r="T1076" s="1">
        <v>178</v>
      </c>
      <c r="U1076" s="1" t="s">
        <v>52</v>
      </c>
      <c r="V1076" s="1" t="s">
        <v>52</v>
      </c>
      <c r="W1076" s="1">
        <v>27</v>
      </c>
      <c r="X1076" s="1" t="e">
        <f>IF(OR(T1076="",W1076=""),"",((T1076-AVERAGE($T$2:$T$1139))/_xlfn.STDEV.S($T$2:$T$1139))-#REF!*((AVERAGE($W$2:$W$1139)-W1076)/_xlfn.STDEV.S($W$2:$W$1139)))</f>
        <v>#REF!</v>
      </c>
      <c r="Y1076" s="1">
        <f t="shared" si="50"/>
        <v>1.03307658025924</v>
      </c>
    </row>
    <row r="1077" hidden="1" spans="1:25">
      <c r="A1077" s="1">
        <v>52</v>
      </c>
      <c r="B1077" s="1" t="s">
        <v>60</v>
      </c>
      <c r="C1077" s="1" t="str">
        <f>_xlfn.XLOOKUP(A1077,All!$A:$A,All!$C:$C,"")</f>
        <v>Cu-Ni-Si</v>
      </c>
      <c r="D1077" s="1">
        <v>0</v>
      </c>
      <c r="E1077" s="1" t="s">
        <v>1344</v>
      </c>
      <c r="F1077" s="1">
        <f t="shared" si="48"/>
        <v>94.93</v>
      </c>
      <c r="G1077" s="1">
        <v>0</v>
      </c>
      <c r="H1077" s="1">
        <v>0</v>
      </c>
      <c r="I1077" s="1">
        <v>0</v>
      </c>
      <c r="J1077" s="1">
        <v>4.1</v>
      </c>
      <c r="K1077" s="1">
        <v>0.97</v>
      </c>
      <c r="L1077" s="1">
        <v>0</v>
      </c>
      <c r="M1077" s="1" t="s">
        <v>54</v>
      </c>
      <c r="N1077" s="6">
        <f t="shared" si="49"/>
        <v>0</v>
      </c>
      <c r="O1077" s="1">
        <v>899.85</v>
      </c>
      <c r="P1077" s="1">
        <v>3</v>
      </c>
      <c r="Q1077" s="1">
        <v>0</v>
      </c>
      <c r="R1077" s="1">
        <v>449.85</v>
      </c>
      <c r="S1077" s="1">
        <v>1</v>
      </c>
      <c r="T1077" s="1">
        <v>216</v>
      </c>
      <c r="U1077" s="1" t="s">
        <v>52</v>
      </c>
      <c r="V1077" s="1" t="s">
        <v>52</v>
      </c>
      <c r="W1077" s="1">
        <v>27</v>
      </c>
      <c r="X1077" s="1" t="e">
        <f>IF(OR(T1077="",W1077=""),"",((T1077-AVERAGE($T$2:$T$1139))/_xlfn.STDEV.S($T$2:$T$1139))-#REF!*((AVERAGE($W$2:$W$1139)-W1077)/_xlfn.STDEV.S($W$2:$W$1139)))</f>
        <v>#REF!</v>
      </c>
      <c r="Y1077" s="1">
        <f t="shared" si="50"/>
        <v>0.965447930384461</v>
      </c>
    </row>
    <row r="1078" hidden="1" spans="1:25">
      <c r="A1078" s="1">
        <v>106</v>
      </c>
      <c r="B1078" s="1" t="s">
        <v>53</v>
      </c>
      <c r="C1078" s="1" t="str">
        <f>_xlfn.XLOOKUP(A1078,All!$A:$A,All!$C:$C,"")</f>
        <v>Cu-Ni-Si</v>
      </c>
      <c r="D1078" s="1">
        <v>0</v>
      </c>
      <c r="E1078" s="1" t="s">
        <v>1344</v>
      </c>
      <c r="F1078" s="1">
        <f t="shared" si="48"/>
        <v>95.725</v>
      </c>
      <c r="G1078" s="1">
        <v>0</v>
      </c>
      <c r="H1078" s="1">
        <v>0</v>
      </c>
      <c r="I1078" s="1">
        <v>0</v>
      </c>
      <c r="J1078" s="1">
        <v>3.3</v>
      </c>
      <c r="K1078" s="1">
        <v>0.975</v>
      </c>
      <c r="L1078" s="1">
        <v>0</v>
      </c>
      <c r="M1078" s="1" t="s">
        <v>54</v>
      </c>
      <c r="N1078" s="6">
        <f t="shared" si="49"/>
        <v>0</v>
      </c>
      <c r="O1078" s="1">
        <v>899.85</v>
      </c>
      <c r="P1078" s="1">
        <v>1</v>
      </c>
      <c r="Q1078" s="1">
        <v>0</v>
      </c>
      <c r="R1078" s="1">
        <v>499.85</v>
      </c>
      <c r="S1078" s="1">
        <v>4</v>
      </c>
      <c r="T1078" s="1">
        <v>218</v>
      </c>
      <c r="U1078" s="1" t="s">
        <v>52</v>
      </c>
      <c r="V1078" s="1" t="s">
        <v>52</v>
      </c>
      <c r="W1078" s="1">
        <v>27</v>
      </c>
      <c r="X1078" s="1" t="e">
        <f>IF(OR(T1078="",W1078=""),"",((T1078-AVERAGE($T$2:$T$1139))/_xlfn.STDEV.S($T$2:$T$1139))-#REF!*((AVERAGE($W$2:$W$1139)-W1078)/_xlfn.STDEV.S($W$2:$W$1139)))</f>
        <v>#REF!</v>
      </c>
      <c r="Y1078" s="1">
        <f t="shared" si="50"/>
        <v>0.962148070655844</v>
      </c>
    </row>
    <row r="1079" spans="1:25">
      <c r="A1079" s="1">
        <v>129</v>
      </c>
      <c r="B1079" s="1" t="s">
        <v>62</v>
      </c>
      <c r="C1079" s="1" t="str">
        <f>_xlfn.XLOOKUP(A1079,All!$A:$A,All!$C:$C,"")</f>
        <v>Cu-Ni-Si</v>
      </c>
      <c r="D1079" s="1">
        <v>0</v>
      </c>
      <c r="E1079" s="1" t="s">
        <v>1344</v>
      </c>
      <c r="F1079" s="1">
        <f t="shared" si="48"/>
        <v>96.45</v>
      </c>
      <c r="G1079" s="1">
        <v>0</v>
      </c>
      <c r="H1079" s="1">
        <v>0</v>
      </c>
      <c r="I1079" s="1">
        <v>0</v>
      </c>
      <c r="J1079" s="1">
        <v>2.9</v>
      </c>
      <c r="K1079" s="1">
        <v>0.65</v>
      </c>
      <c r="L1079" s="1">
        <v>0</v>
      </c>
      <c r="M1079" s="1" t="s">
        <v>50</v>
      </c>
      <c r="N1079" s="6">
        <f t="shared" si="49"/>
        <v>1</v>
      </c>
      <c r="O1079" s="1">
        <v>899.85</v>
      </c>
      <c r="P1079" s="1">
        <v>27.77</v>
      </c>
      <c r="Q1079" s="1">
        <v>50</v>
      </c>
      <c r="R1079" s="1">
        <v>446.85</v>
      </c>
      <c r="S1079" s="1">
        <v>5.56</v>
      </c>
      <c r="T1079" s="1">
        <v>300</v>
      </c>
      <c r="U1079" s="1" t="s">
        <v>52</v>
      </c>
      <c r="V1079" s="1" t="s">
        <v>52</v>
      </c>
      <c r="W1079" s="1">
        <v>27</v>
      </c>
      <c r="X1079" s="1" t="e">
        <f>IF(OR(T1079="",W1079=""),"",((T1079-AVERAGE($T$2:$T$1139))/_xlfn.STDEV.S($T$2:$T$1139))-#REF!*((AVERAGE($W$2:$W$1139)-W1079)/_xlfn.STDEV.S($W$2:$W$1139)))</f>
        <v>#REF!</v>
      </c>
      <c r="Y1079" s="1">
        <f t="shared" si="50"/>
        <v>0.854253259929068</v>
      </c>
    </row>
    <row r="1080" hidden="1" spans="1:25">
      <c r="A1080" s="1">
        <v>212</v>
      </c>
      <c r="B1080" s="1" t="s">
        <v>65</v>
      </c>
      <c r="C1080" s="1" t="str">
        <f>_xlfn.XLOOKUP(A1080,All!$A:$A,All!$C:$C,"")</f>
        <v>Cu-Ni-Si</v>
      </c>
      <c r="D1080" s="1">
        <v>0</v>
      </c>
      <c r="E1080" s="1" t="s">
        <v>1344</v>
      </c>
      <c r="F1080" s="1">
        <f t="shared" si="48"/>
        <v>97.24</v>
      </c>
      <c r="G1080" s="1">
        <v>0</v>
      </c>
      <c r="H1080" s="1">
        <v>0</v>
      </c>
      <c r="I1080" s="1">
        <v>0</v>
      </c>
      <c r="J1080" s="1">
        <v>2.31</v>
      </c>
      <c r="K1080" s="1">
        <v>0.45</v>
      </c>
      <c r="L1080" s="1">
        <v>0</v>
      </c>
      <c r="M1080" s="1" t="s">
        <v>54</v>
      </c>
      <c r="N1080" s="6">
        <f t="shared" si="49"/>
        <v>0</v>
      </c>
      <c r="O1080" s="1">
        <v>949.85</v>
      </c>
      <c r="P1080" s="1">
        <v>1</v>
      </c>
      <c r="Q1080" s="1">
        <v>0</v>
      </c>
      <c r="R1080" s="1">
        <v>499.85</v>
      </c>
      <c r="S1080" s="1">
        <v>0.033333333</v>
      </c>
      <c r="T1080" s="1">
        <v>105</v>
      </c>
      <c r="U1080" s="1" t="s">
        <v>52</v>
      </c>
      <c r="V1080" s="1" t="s">
        <v>52</v>
      </c>
      <c r="W1080" s="1">
        <v>26</v>
      </c>
      <c r="X1080" s="1" t="e">
        <f>IF(OR(T1080="",W1080=""),"",((T1080-AVERAGE($T$2:$T$1139))/_xlfn.STDEV.S($T$2:$T$1139))-#REF!*((AVERAGE($W$2:$W$1139)-W1080)/_xlfn.STDEV.S($W$2:$W$1139)))</f>
        <v>#REF!</v>
      </c>
      <c r="Y1080" s="1">
        <f t="shared" si="50"/>
        <v>1.19314942116747</v>
      </c>
    </row>
    <row r="1081" hidden="1" spans="1:25">
      <c r="A1081" s="1">
        <v>97</v>
      </c>
      <c r="B1081" s="1" t="s">
        <v>53</v>
      </c>
      <c r="C1081" s="1" t="str">
        <f>_xlfn.XLOOKUP(A1081,All!$A:$A,All!$C:$C,"")</f>
        <v>Cu-Ni-Si</v>
      </c>
      <c r="D1081" s="1">
        <v>0</v>
      </c>
      <c r="E1081" s="1" t="s">
        <v>1344</v>
      </c>
      <c r="F1081" s="1">
        <f t="shared" si="48"/>
        <v>95.725</v>
      </c>
      <c r="G1081" s="1">
        <v>0</v>
      </c>
      <c r="H1081" s="1">
        <v>0</v>
      </c>
      <c r="I1081" s="1">
        <v>0</v>
      </c>
      <c r="J1081" s="1">
        <v>3.3</v>
      </c>
      <c r="K1081" s="1">
        <v>0.975</v>
      </c>
      <c r="L1081" s="1">
        <v>0</v>
      </c>
      <c r="M1081" s="1" t="s">
        <v>54</v>
      </c>
      <c r="N1081" s="6">
        <f t="shared" si="49"/>
        <v>0</v>
      </c>
      <c r="O1081" s="1">
        <v>899.85</v>
      </c>
      <c r="P1081" s="1">
        <v>1</v>
      </c>
      <c r="Q1081" s="1">
        <v>0</v>
      </c>
      <c r="R1081" s="1">
        <v>499.85</v>
      </c>
      <c r="S1081" s="1">
        <v>4</v>
      </c>
      <c r="T1081" s="1">
        <v>204</v>
      </c>
      <c r="U1081" s="1" t="s">
        <v>52</v>
      </c>
      <c r="V1081" s="1" t="s">
        <v>52</v>
      </c>
      <c r="W1081" s="1">
        <v>26</v>
      </c>
      <c r="X1081" s="1" t="e">
        <f>IF(OR(T1081="",W1081=""),"",((T1081-AVERAGE($T$2:$T$1139))/_xlfn.STDEV.S($T$2:$T$1139))-#REF!*((AVERAGE($W$2:$W$1139)-W1081)/_xlfn.STDEV.S($W$2:$W$1139)))</f>
        <v>#REF!</v>
      </c>
      <c r="Y1081" s="1">
        <f t="shared" si="50"/>
        <v>0.99614458008211</v>
      </c>
    </row>
    <row r="1082" hidden="1" spans="1:25">
      <c r="A1082" s="1">
        <v>72</v>
      </c>
      <c r="B1082" s="1" t="s">
        <v>53</v>
      </c>
      <c r="C1082" s="1" t="str">
        <f>_xlfn.XLOOKUP(A1082,All!$A:$A,All!$C:$C,"")</f>
        <v>Cu-Ni-Si</v>
      </c>
      <c r="D1082" s="1">
        <v>0</v>
      </c>
      <c r="E1082" s="1" t="s">
        <v>1344</v>
      </c>
      <c r="F1082" s="1">
        <f t="shared" si="48"/>
        <v>95.725</v>
      </c>
      <c r="G1082" s="1">
        <v>0</v>
      </c>
      <c r="H1082" s="1">
        <v>0</v>
      </c>
      <c r="I1082" s="1">
        <v>0</v>
      </c>
      <c r="J1082" s="1">
        <v>3.3</v>
      </c>
      <c r="K1082" s="1">
        <v>0.975</v>
      </c>
      <c r="L1082" s="1">
        <v>0</v>
      </c>
      <c r="M1082" s="1" t="s">
        <v>54</v>
      </c>
      <c r="N1082" s="6">
        <f t="shared" si="49"/>
        <v>0</v>
      </c>
      <c r="O1082" s="1">
        <v>899.85</v>
      </c>
      <c r="P1082" s="1">
        <v>1</v>
      </c>
      <c r="Q1082" s="1">
        <v>0</v>
      </c>
      <c r="R1082" s="1">
        <v>499.85</v>
      </c>
      <c r="S1082" s="1">
        <v>2</v>
      </c>
      <c r="T1082" s="1">
        <v>230</v>
      </c>
      <c r="U1082" s="1" t="s">
        <v>52</v>
      </c>
      <c r="V1082" s="1" t="s">
        <v>52</v>
      </c>
      <c r="W1082" s="1">
        <v>26</v>
      </c>
      <c r="X1082" s="1" t="e">
        <f>IF(OR(T1082="",W1082=""),"",((T1082-AVERAGE($T$2:$T$1139))/_xlfn.STDEV.S($T$2:$T$1139))-#REF!*((AVERAGE($W$2:$W$1139)-W1082)/_xlfn.STDEV.S($W$2:$W$1139)))</f>
        <v>#REF!</v>
      </c>
      <c r="Y1082" s="1">
        <f t="shared" si="50"/>
        <v>0.953736688508713</v>
      </c>
    </row>
    <row r="1083" hidden="1" spans="1:25">
      <c r="A1083" s="1">
        <v>215</v>
      </c>
      <c r="B1083" s="1" t="s">
        <v>65</v>
      </c>
      <c r="C1083" s="1" t="str">
        <f>_xlfn.XLOOKUP(A1083,All!$A:$A,All!$C:$C,"")</f>
        <v>Cu-Ni-Si</v>
      </c>
      <c r="D1083" s="1">
        <v>0</v>
      </c>
      <c r="E1083" s="1" t="s">
        <v>1344</v>
      </c>
      <c r="F1083" s="1">
        <f t="shared" si="48"/>
        <v>93.89</v>
      </c>
      <c r="G1083" s="1">
        <v>0</v>
      </c>
      <c r="H1083" s="1">
        <v>0</v>
      </c>
      <c r="I1083" s="1">
        <v>0</v>
      </c>
      <c r="J1083" s="1">
        <v>2.3</v>
      </c>
      <c r="K1083" s="1">
        <v>3.81</v>
      </c>
      <c r="L1083" s="1">
        <v>0</v>
      </c>
      <c r="M1083" s="1" t="s">
        <v>54</v>
      </c>
      <c r="N1083" s="6">
        <f t="shared" si="49"/>
        <v>0</v>
      </c>
      <c r="O1083" s="1">
        <v>949.85</v>
      </c>
      <c r="P1083" s="1">
        <v>1</v>
      </c>
      <c r="Q1083" s="1">
        <v>0</v>
      </c>
      <c r="R1083" s="1">
        <v>499.85</v>
      </c>
      <c r="S1083" s="1">
        <v>0.033333333</v>
      </c>
      <c r="T1083" s="1">
        <v>70</v>
      </c>
      <c r="U1083" s="1" t="s">
        <v>52</v>
      </c>
      <c r="V1083" s="1" t="s">
        <v>52</v>
      </c>
      <c r="W1083" s="1">
        <v>26</v>
      </c>
      <c r="X1083" s="1" t="e">
        <f>IF(OR(T1083="",W1083=""),"",((T1083-AVERAGE($T$2:$T$1139))/_xlfn.STDEV.S($T$2:$T$1139))-#REF!*((AVERAGE($W$2:$W$1139)-W1083)/_xlfn.STDEV.S($W$2:$W$1139)))</f>
        <v>#REF!</v>
      </c>
      <c r="Y1083" s="1">
        <f t="shared" si="50"/>
        <v>1.2728771554883</v>
      </c>
    </row>
    <row r="1084" spans="1:25">
      <c r="A1084" s="1">
        <v>474</v>
      </c>
      <c r="B1084" s="1" t="s">
        <v>95</v>
      </c>
      <c r="C1084" s="1" t="str">
        <f>_xlfn.XLOOKUP(A1084,All!$A:$A,All!$C:$C,"")</f>
        <v>Cu-Ni-Si</v>
      </c>
      <c r="D1084" s="1">
        <v>0</v>
      </c>
      <c r="E1084" s="1" t="s">
        <v>1344</v>
      </c>
      <c r="F1084" s="1">
        <f t="shared" si="48"/>
        <v>97.56</v>
      </c>
      <c r="G1084" s="1">
        <v>0</v>
      </c>
      <c r="H1084" s="1">
        <v>0</v>
      </c>
      <c r="I1084" s="1">
        <v>0</v>
      </c>
      <c r="J1084" s="1">
        <v>1.92</v>
      </c>
      <c r="K1084" s="1">
        <v>0.52</v>
      </c>
      <c r="L1084" s="1">
        <v>0</v>
      </c>
      <c r="M1084" s="1" t="s">
        <v>50</v>
      </c>
      <c r="N1084" s="6">
        <f t="shared" si="49"/>
        <v>1</v>
      </c>
      <c r="O1084" s="1">
        <v>959.85</v>
      </c>
      <c r="P1084" s="1">
        <v>1</v>
      </c>
      <c r="Q1084" s="1">
        <v>60</v>
      </c>
      <c r="R1084" s="1">
        <v>349.85</v>
      </c>
      <c r="S1084" s="1">
        <v>1</v>
      </c>
      <c r="T1084" s="1">
        <v>182</v>
      </c>
      <c r="U1084" s="1" t="s">
        <v>52</v>
      </c>
      <c r="V1084" s="1" t="s">
        <v>52</v>
      </c>
      <c r="W1084" s="1">
        <v>25</v>
      </c>
      <c r="X1084" s="1" t="e">
        <f>IF(OR(T1084="",W1084=""),"",((T1084-AVERAGE($T$2:$T$1139))/_xlfn.STDEV.S($T$2:$T$1139))-#REF!*((AVERAGE($W$2:$W$1139)-W1084)/_xlfn.STDEV.S($W$2:$W$1139)))</f>
        <v>#REF!</v>
      </c>
      <c r="Y1084" s="1">
        <f t="shared" si="50"/>
        <v>1.04546182476858</v>
      </c>
    </row>
    <row r="1085" hidden="1" spans="1:25">
      <c r="A1085" s="1">
        <v>63</v>
      </c>
      <c r="B1085" s="1" t="s">
        <v>53</v>
      </c>
      <c r="C1085" s="1" t="str">
        <f>_xlfn.XLOOKUP(A1085,All!$A:$A,All!$C:$C,"")</f>
        <v>Cu-Ni-Si</v>
      </c>
      <c r="D1085" s="1">
        <v>0</v>
      </c>
      <c r="E1085" s="1" t="s">
        <v>1344</v>
      </c>
      <c r="F1085" s="1">
        <f t="shared" si="48"/>
        <v>95.725</v>
      </c>
      <c r="G1085" s="1">
        <v>0</v>
      </c>
      <c r="H1085" s="1">
        <v>0</v>
      </c>
      <c r="I1085" s="1">
        <v>0</v>
      </c>
      <c r="J1085" s="1">
        <v>3.3</v>
      </c>
      <c r="K1085" s="1">
        <v>0.975</v>
      </c>
      <c r="L1085" s="1">
        <v>0</v>
      </c>
      <c r="M1085" s="1" t="s">
        <v>54</v>
      </c>
      <c r="N1085" s="6">
        <f t="shared" si="49"/>
        <v>0</v>
      </c>
      <c r="O1085" s="1">
        <v>899.85</v>
      </c>
      <c r="P1085" s="1">
        <v>1</v>
      </c>
      <c r="Q1085" s="1">
        <v>0</v>
      </c>
      <c r="R1085" s="1">
        <v>499.85</v>
      </c>
      <c r="S1085" s="1">
        <v>2</v>
      </c>
      <c r="T1085" s="1">
        <v>222</v>
      </c>
      <c r="U1085" s="1" t="s">
        <v>52</v>
      </c>
      <c r="V1085" s="1" t="s">
        <v>52</v>
      </c>
      <c r="W1085" s="1">
        <v>25</v>
      </c>
      <c r="X1085" s="1" t="e">
        <f>IF(OR(T1085="",W1085=""),"",((T1085-AVERAGE($T$2:$T$1139))/_xlfn.STDEV.S($T$2:$T$1139))-#REF!*((AVERAGE($W$2:$W$1139)-W1085)/_xlfn.STDEV.S($W$2:$W$1139)))</f>
        <v>#REF!</v>
      </c>
      <c r="Y1085" s="1">
        <f t="shared" si="50"/>
        <v>0.976976532023534</v>
      </c>
    </row>
    <row r="1086" hidden="1" spans="1:25">
      <c r="A1086" s="1">
        <v>38</v>
      </c>
      <c r="B1086" s="1" t="s">
        <v>53</v>
      </c>
      <c r="C1086" s="1" t="str">
        <f>_xlfn.XLOOKUP(A1086,All!$A:$A,All!$C:$C,"")</f>
        <v>Cu-Ni-Si</v>
      </c>
      <c r="D1086" s="1">
        <v>0</v>
      </c>
      <c r="E1086" s="1" t="s">
        <v>1344</v>
      </c>
      <c r="F1086" s="1">
        <f t="shared" si="48"/>
        <v>95.725</v>
      </c>
      <c r="G1086" s="1">
        <v>0</v>
      </c>
      <c r="H1086" s="1">
        <v>0</v>
      </c>
      <c r="I1086" s="1">
        <v>0</v>
      </c>
      <c r="J1086" s="1">
        <v>3.3</v>
      </c>
      <c r="K1086" s="1">
        <v>0.975</v>
      </c>
      <c r="L1086" s="1">
        <v>0</v>
      </c>
      <c r="M1086" s="1" t="s">
        <v>54</v>
      </c>
      <c r="N1086" s="6">
        <f t="shared" si="49"/>
        <v>0</v>
      </c>
      <c r="O1086" s="1">
        <v>899.85</v>
      </c>
      <c r="P1086" s="1">
        <v>1</v>
      </c>
      <c r="Q1086" s="1">
        <v>0</v>
      </c>
      <c r="R1086" s="1">
        <v>499.85</v>
      </c>
      <c r="S1086" s="1">
        <v>1</v>
      </c>
      <c r="T1086" s="1">
        <v>224</v>
      </c>
      <c r="U1086" s="1" t="s">
        <v>52</v>
      </c>
      <c r="V1086" s="1" t="s">
        <v>52</v>
      </c>
      <c r="W1086" s="1">
        <v>25</v>
      </c>
      <c r="X1086" s="1" t="e">
        <f>IF(OR(T1086="",W1086=""),"",((T1086-AVERAGE($T$2:$T$1139))/_xlfn.STDEV.S($T$2:$T$1139))-#REF!*((AVERAGE($W$2:$W$1139)-W1086)/_xlfn.STDEV.S($W$2:$W$1139)))</f>
        <v>#REF!</v>
      </c>
      <c r="Y1086" s="1">
        <f t="shared" si="50"/>
        <v>0.973831697368482</v>
      </c>
    </row>
    <row r="1087" hidden="1" spans="1:25">
      <c r="A1087" s="1">
        <v>455</v>
      </c>
      <c r="B1087" s="1" t="s">
        <v>65</v>
      </c>
      <c r="C1087" s="1" t="str">
        <f>_xlfn.XLOOKUP(A1087,All!$A:$A,All!$C:$C,"")</f>
        <v>Cu-Ni-Si</v>
      </c>
      <c r="D1087" s="1">
        <v>0</v>
      </c>
      <c r="E1087" s="1" t="s">
        <v>1344</v>
      </c>
      <c r="F1087" s="1">
        <f t="shared" si="48"/>
        <v>96.57</v>
      </c>
      <c r="G1087" s="1">
        <v>0</v>
      </c>
      <c r="H1087" s="1">
        <v>0</v>
      </c>
      <c r="I1087" s="1">
        <v>0</v>
      </c>
      <c r="J1087" s="1">
        <v>2.34</v>
      </c>
      <c r="K1087" s="1">
        <v>1.09</v>
      </c>
      <c r="L1087" s="1">
        <v>0</v>
      </c>
      <c r="M1087" s="1" t="s">
        <v>54</v>
      </c>
      <c r="N1087" s="6">
        <f t="shared" si="49"/>
        <v>0</v>
      </c>
      <c r="O1087" s="1">
        <v>949.85</v>
      </c>
      <c r="P1087" s="1">
        <v>1</v>
      </c>
      <c r="Q1087" s="1">
        <v>0</v>
      </c>
      <c r="R1087" s="1">
        <v>499.85</v>
      </c>
      <c r="S1087" s="1">
        <v>70</v>
      </c>
      <c r="T1087" s="1">
        <v>132</v>
      </c>
      <c r="U1087" s="1" t="s">
        <v>52</v>
      </c>
      <c r="V1087" s="1" t="s">
        <v>52</v>
      </c>
      <c r="W1087" s="1">
        <v>24</v>
      </c>
      <c r="X1087" s="1" t="e">
        <f>IF(OR(T1087="",W1087=""),"",((T1087-AVERAGE($T$2:$T$1139))/_xlfn.STDEV.S($T$2:$T$1139))-#REF!*((AVERAGE($W$2:$W$1139)-W1087)/_xlfn.STDEV.S($W$2:$W$1139)))</f>
        <v>#REF!</v>
      </c>
      <c r="Y1087" s="1">
        <f t="shared" si="50"/>
        <v>1.15306585258658</v>
      </c>
    </row>
    <row r="1088" hidden="1" spans="1:25">
      <c r="A1088" s="1">
        <v>847</v>
      </c>
      <c r="B1088" s="1" t="s">
        <v>100</v>
      </c>
      <c r="C1088" s="1" t="str">
        <f>_xlfn.XLOOKUP(A1088,All!$A:$A,All!$C:$C,"")</f>
        <v>Cu-Ni-Si</v>
      </c>
      <c r="D1088" s="1">
        <v>0</v>
      </c>
      <c r="E1088" s="1" t="s">
        <v>1344</v>
      </c>
      <c r="F1088" s="1">
        <f t="shared" si="48"/>
        <v>92.62</v>
      </c>
      <c r="G1088" s="1">
        <v>0</v>
      </c>
      <c r="H1088" s="1">
        <v>0</v>
      </c>
      <c r="I1088" s="1">
        <v>0</v>
      </c>
      <c r="J1088" s="1">
        <v>5.94</v>
      </c>
      <c r="K1088" s="1">
        <v>1.44</v>
      </c>
      <c r="L1088" s="1">
        <v>0</v>
      </c>
      <c r="M1088" s="1" t="s">
        <v>54</v>
      </c>
      <c r="N1088" s="6">
        <f t="shared" si="49"/>
        <v>0</v>
      </c>
      <c r="O1088" s="1">
        <v>979.85</v>
      </c>
      <c r="P1088" s="1">
        <v>2</v>
      </c>
      <c r="Q1088" s="1">
        <v>0</v>
      </c>
      <c r="R1088" s="1">
        <v>499.85</v>
      </c>
      <c r="S1088" s="1">
        <v>0.15</v>
      </c>
      <c r="T1088" s="1">
        <v>184</v>
      </c>
      <c r="U1088" s="1" t="s">
        <v>52</v>
      </c>
      <c r="V1088" s="1" t="s">
        <v>52</v>
      </c>
      <c r="W1088" s="1">
        <v>24</v>
      </c>
      <c r="X1088" s="1" t="e">
        <f>IF(OR(T1088="",W1088=""),"",((T1088-AVERAGE($T$2:$T$1139))/_xlfn.STDEV.S($T$2:$T$1139))-#REF!*((AVERAGE($W$2:$W$1139)-W1088)/_xlfn.STDEV.S($W$2:$W$1139)))</f>
        <v>#REF!</v>
      </c>
      <c r="Y1088" s="1">
        <f t="shared" si="50"/>
        <v>1.05187627303712</v>
      </c>
    </row>
    <row r="1089" hidden="1" spans="1:25">
      <c r="A1089" s="1">
        <v>29</v>
      </c>
      <c r="B1089" s="1" t="s">
        <v>53</v>
      </c>
      <c r="C1089" s="1" t="str">
        <f>_xlfn.XLOOKUP(A1089,All!$A:$A,All!$C:$C,"")</f>
        <v>Cu-Ni-Si</v>
      </c>
      <c r="D1089" s="1">
        <v>0</v>
      </c>
      <c r="E1089" s="1" t="s">
        <v>1344</v>
      </c>
      <c r="F1089" s="1">
        <f t="shared" si="48"/>
        <v>95.725</v>
      </c>
      <c r="G1089" s="1">
        <v>0</v>
      </c>
      <c r="H1089" s="1">
        <v>0</v>
      </c>
      <c r="I1089" s="1">
        <v>0</v>
      </c>
      <c r="J1089" s="1">
        <v>3.3</v>
      </c>
      <c r="K1089" s="1">
        <v>0.975</v>
      </c>
      <c r="L1089" s="1">
        <v>0</v>
      </c>
      <c r="M1089" s="1" t="s">
        <v>54</v>
      </c>
      <c r="N1089" s="6">
        <f t="shared" si="49"/>
        <v>0</v>
      </c>
      <c r="O1089" s="1">
        <v>899.85</v>
      </c>
      <c r="P1089" s="1">
        <v>1</v>
      </c>
      <c r="Q1089" s="1">
        <v>0</v>
      </c>
      <c r="R1089" s="1">
        <v>499.85</v>
      </c>
      <c r="S1089" s="1">
        <v>1</v>
      </c>
      <c r="T1089" s="1">
        <v>211</v>
      </c>
      <c r="U1089" s="1" t="s">
        <v>52</v>
      </c>
      <c r="V1089" s="1" t="s">
        <v>52</v>
      </c>
      <c r="W1089" s="1">
        <v>24</v>
      </c>
      <c r="X1089" s="1" t="e">
        <f>IF(OR(T1089="",W1089=""),"",((T1089-AVERAGE($T$2:$T$1139))/_xlfn.STDEV.S($T$2:$T$1139))-#REF!*((AVERAGE($W$2:$W$1139)-W1089)/_xlfn.STDEV.S($W$2:$W$1139)))</f>
        <v>#REF!</v>
      </c>
      <c r="Y1089" s="1">
        <f t="shared" si="50"/>
        <v>1.00531824737307</v>
      </c>
    </row>
    <row r="1090" hidden="1" spans="1:25">
      <c r="A1090" s="1">
        <v>20</v>
      </c>
      <c r="B1090" s="1" t="s">
        <v>1347</v>
      </c>
      <c r="C1090" s="1" t="str">
        <f>_xlfn.XLOOKUP(A1090,All!$A:$A,All!$C:$C,"")</f>
        <v>Cu-Ni-Si</v>
      </c>
      <c r="D1090" s="1">
        <v>0</v>
      </c>
      <c r="E1090" s="1" t="s">
        <v>1344</v>
      </c>
      <c r="F1090" s="1">
        <f t="shared" ref="F1090:F1139" si="51">100-SUM(G1090:L1090)</f>
        <v>96.6</v>
      </c>
      <c r="G1090" s="1">
        <v>0</v>
      </c>
      <c r="H1090" s="1">
        <v>0</v>
      </c>
      <c r="I1090" s="1">
        <v>0</v>
      </c>
      <c r="J1090" s="1">
        <v>2.8</v>
      </c>
      <c r="K1090" s="1">
        <v>0.6</v>
      </c>
      <c r="L1090" s="1">
        <v>0</v>
      </c>
      <c r="M1090" s="1" t="s">
        <v>54</v>
      </c>
      <c r="N1090" s="6">
        <f t="shared" ref="N1090:N1139" si="52">IF(M1090="Solution ==&gt; Quenching ==&gt; Deformation ==&gt; Aging ==&gt; Secondary TMP ==&gt; Secondary Aging",2,IF(M1090="Solution ==&gt; Quenching ==&gt; Deformation ==&gt; Aging",1,IF(M1090="Solution ==&gt; Quenching ==&gt; Aging",0,"")))</f>
        <v>0</v>
      </c>
      <c r="O1090" s="1">
        <v>899.85</v>
      </c>
      <c r="P1090" s="1">
        <v>1.5</v>
      </c>
      <c r="Q1090" s="1">
        <v>0</v>
      </c>
      <c r="R1090" s="1">
        <v>399.85</v>
      </c>
      <c r="S1090" s="1">
        <v>0.5</v>
      </c>
      <c r="T1090" s="1">
        <v>93</v>
      </c>
      <c r="U1090" s="1" t="s">
        <v>52</v>
      </c>
      <c r="V1090" s="1" t="s">
        <v>52</v>
      </c>
      <c r="W1090" s="1">
        <v>24</v>
      </c>
      <c r="X1090" s="1" t="e">
        <f>IF(OR(T1090="",W1090=""),"",((T1090-AVERAGE($T$2:$T$1139))/_xlfn.STDEV.S($T$2:$T$1139))-#REF!*((AVERAGE($W$2:$W$1139)-W1090)/_xlfn.STDEV.S($W$2:$W$1139)))</f>
        <v>#REF!</v>
      </c>
      <c r="Y1090" s="1">
        <f t="shared" ref="Y1090:Y1139" si="53">SQRT((1-(T1090-MIN($T$2:$T$1139))/(MAX($T$2:$T$1139)-MIN($T$2:$T$1139)))^2+(1-(W1090-MIN($W$2:$W$1139))/(MAX($W$2:$W$1139)-MIN($W$2:$W$1139)))^2)</f>
        <v>1.23705008651909</v>
      </c>
    </row>
    <row r="1091" hidden="1" spans="1:25">
      <c r="A1091" s="1">
        <v>414</v>
      </c>
      <c r="B1091" s="1" t="s">
        <v>65</v>
      </c>
      <c r="C1091" s="1" t="str">
        <f>_xlfn.XLOOKUP(A1091,All!$A:$A,All!$C:$C,"")</f>
        <v>Cu-Ni-Si</v>
      </c>
      <c r="D1091" s="1">
        <v>0</v>
      </c>
      <c r="E1091" s="1" t="s">
        <v>1344</v>
      </c>
      <c r="F1091" s="1">
        <f t="shared" si="51"/>
        <v>96.57</v>
      </c>
      <c r="G1091" s="1">
        <v>0</v>
      </c>
      <c r="H1091" s="1">
        <v>0</v>
      </c>
      <c r="I1091" s="1">
        <v>0</v>
      </c>
      <c r="J1091" s="1">
        <v>2.34</v>
      </c>
      <c r="K1091" s="1">
        <v>1.09</v>
      </c>
      <c r="L1091" s="1">
        <v>0</v>
      </c>
      <c r="M1091" s="1" t="s">
        <v>54</v>
      </c>
      <c r="N1091" s="6">
        <f t="shared" si="52"/>
        <v>0</v>
      </c>
      <c r="O1091" s="1">
        <v>949.85</v>
      </c>
      <c r="P1091" s="1">
        <v>1</v>
      </c>
      <c r="Q1091" s="1">
        <v>0</v>
      </c>
      <c r="R1091" s="1">
        <v>499.85</v>
      </c>
      <c r="S1091" s="1">
        <v>7</v>
      </c>
      <c r="T1091" s="1">
        <v>162</v>
      </c>
      <c r="U1091" s="1" t="s">
        <v>52</v>
      </c>
      <c r="V1091" s="1" t="s">
        <v>52</v>
      </c>
      <c r="W1091" s="1">
        <v>23</v>
      </c>
      <c r="X1091" s="1" t="e">
        <f>IF(OR(T1091="",W1091=""),"",((T1091-AVERAGE($T$2:$T$1139))/_xlfn.STDEV.S($T$2:$T$1139))-#REF!*((AVERAGE($W$2:$W$1139)-W1091)/_xlfn.STDEV.S($W$2:$W$1139)))</f>
        <v>#REF!</v>
      </c>
      <c r="Y1091" s="1">
        <f t="shared" si="53"/>
        <v>1.10273996168474</v>
      </c>
    </row>
    <row r="1092" hidden="1" spans="1:25">
      <c r="A1092" s="1">
        <v>385</v>
      </c>
      <c r="B1092" s="1" t="s">
        <v>65</v>
      </c>
      <c r="C1092" s="1" t="str">
        <f>_xlfn.XLOOKUP(A1092,All!$A:$A,All!$C:$C,"")</f>
        <v>Cu-Ni-Si</v>
      </c>
      <c r="D1092" s="1">
        <v>0</v>
      </c>
      <c r="E1092" s="1" t="s">
        <v>1344</v>
      </c>
      <c r="F1092" s="1">
        <f t="shared" si="51"/>
        <v>96.57</v>
      </c>
      <c r="G1092" s="1">
        <v>0</v>
      </c>
      <c r="H1092" s="1">
        <v>0</v>
      </c>
      <c r="I1092" s="1">
        <v>0</v>
      </c>
      <c r="J1092" s="1">
        <v>2.34</v>
      </c>
      <c r="K1092" s="1">
        <v>1.09</v>
      </c>
      <c r="L1092" s="1">
        <v>0</v>
      </c>
      <c r="M1092" s="1" t="s">
        <v>54</v>
      </c>
      <c r="N1092" s="6">
        <f t="shared" si="52"/>
        <v>0</v>
      </c>
      <c r="O1092" s="1">
        <v>949.85</v>
      </c>
      <c r="P1092" s="1">
        <v>1</v>
      </c>
      <c r="Q1092" s="1">
        <v>0</v>
      </c>
      <c r="R1092" s="1">
        <v>499.85</v>
      </c>
      <c r="S1092" s="1">
        <v>4</v>
      </c>
      <c r="T1092" s="1">
        <v>175</v>
      </c>
      <c r="U1092" s="1" t="s">
        <v>52</v>
      </c>
      <c r="V1092" s="1" t="s">
        <v>52</v>
      </c>
      <c r="W1092" s="1">
        <v>23</v>
      </c>
      <c r="X1092" s="1" t="e">
        <f>IF(OR(T1092="",W1092=""),"",((T1092-AVERAGE($T$2:$T$1139))/_xlfn.STDEV.S($T$2:$T$1139))-#REF!*((AVERAGE($W$2:$W$1139)-W1092)/_xlfn.STDEV.S($W$2:$W$1139)))</f>
        <v>#REF!</v>
      </c>
      <c r="Y1092" s="1">
        <f t="shared" si="53"/>
        <v>1.0783435976576</v>
      </c>
    </row>
    <row r="1093" hidden="1" spans="1:25">
      <c r="A1093" s="1">
        <v>338</v>
      </c>
      <c r="B1093" s="1" t="s">
        <v>65</v>
      </c>
      <c r="C1093" s="1" t="str">
        <f>_xlfn.XLOOKUP(A1093,All!$A:$A,All!$C:$C,"")</f>
        <v>Cu-Ni-Si</v>
      </c>
      <c r="D1093" s="1">
        <v>0</v>
      </c>
      <c r="E1093" s="1" t="s">
        <v>1344</v>
      </c>
      <c r="F1093" s="1">
        <f t="shared" si="51"/>
        <v>96.57</v>
      </c>
      <c r="G1093" s="1">
        <v>0</v>
      </c>
      <c r="H1093" s="1">
        <v>0</v>
      </c>
      <c r="I1093" s="1">
        <v>0</v>
      </c>
      <c r="J1093" s="1">
        <v>2.34</v>
      </c>
      <c r="K1093" s="1">
        <v>1.09</v>
      </c>
      <c r="L1093" s="1">
        <v>0</v>
      </c>
      <c r="M1093" s="1" t="s">
        <v>54</v>
      </c>
      <c r="N1093" s="6">
        <f t="shared" si="52"/>
        <v>0</v>
      </c>
      <c r="O1093" s="1">
        <v>949.85</v>
      </c>
      <c r="P1093" s="1">
        <v>1</v>
      </c>
      <c r="Q1093" s="1">
        <v>0</v>
      </c>
      <c r="R1093" s="1">
        <v>499.85</v>
      </c>
      <c r="S1093" s="1">
        <v>2</v>
      </c>
      <c r="T1093" s="1">
        <v>195</v>
      </c>
      <c r="U1093" s="1" t="s">
        <v>52</v>
      </c>
      <c r="V1093" s="1" t="s">
        <v>52</v>
      </c>
      <c r="W1093" s="1">
        <v>23</v>
      </c>
      <c r="X1093" s="1" t="e">
        <f>IF(OR(T1093="",W1093=""),"",((T1093-AVERAGE($T$2:$T$1139))/_xlfn.STDEV.S($T$2:$T$1139))-#REF!*((AVERAGE($W$2:$W$1139)-W1093)/_xlfn.STDEV.S($W$2:$W$1139)))</f>
        <v>#REF!</v>
      </c>
      <c r="Y1093" s="1">
        <f t="shared" si="53"/>
        <v>1.04267580718159</v>
      </c>
    </row>
    <row r="1094" hidden="1" spans="1:25">
      <c r="A1094" s="1">
        <v>310</v>
      </c>
      <c r="B1094" s="1" t="s">
        <v>65</v>
      </c>
      <c r="C1094" s="1" t="str">
        <f>_xlfn.XLOOKUP(A1094,All!$A:$A,All!$C:$C,"")</f>
        <v>Cu-Ni-Si</v>
      </c>
      <c r="D1094" s="1">
        <v>0</v>
      </c>
      <c r="E1094" s="1" t="s">
        <v>1344</v>
      </c>
      <c r="F1094" s="1">
        <f t="shared" si="51"/>
        <v>96.57</v>
      </c>
      <c r="G1094" s="1">
        <v>0</v>
      </c>
      <c r="H1094" s="1">
        <v>0</v>
      </c>
      <c r="I1094" s="1">
        <v>0</v>
      </c>
      <c r="J1094" s="1">
        <v>2.34</v>
      </c>
      <c r="K1094" s="1">
        <v>1.09</v>
      </c>
      <c r="L1094" s="1">
        <v>0</v>
      </c>
      <c r="M1094" s="1" t="s">
        <v>54</v>
      </c>
      <c r="N1094" s="6">
        <f t="shared" si="52"/>
        <v>0</v>
      </c>
      <c r="O1094" s="1">
        <v>949.85</v>
      </c>
      <c r="P1094" s="1">
        <v>1</v>
      </c>
      <c r="Q1094" s="1">
        <v>0</v>
      </c>
      <c r="R1094" s="1">
        <v>499.85</v>
      </c>
      <c r="S1094" s="1">
        <v>1</v>
      </c>
      <c r="T1094" s="1">
        <v>197</v>
      </c>
      <c r="U1094" s="1" t="s">
        <v>52</v>
      </c>
      <c r="V1094" s="1" t="s">
        <v>52</v>
      </c>
      <c r="W1094" s="1">
        <v>23</v>
      </c>
      <c r="X1094" s="1" t="e">
        <f>IF(OR(T1094="",W1094=""),"",((T1094-AVERAGE($T$2:$T$1139))/_xlfn.STDEV.S($T$2:$T$1139))-#REF!*((AVERAGE($W$2:$W$1139)-W1094)/_xlfn.STDEV.S($W$2:$W$1139)))</f>
        <v>#REF!</v>
      </c>
      <c r="Y1094" s="1">
        <f t="shared" si="53"/>
        <v>1.03924089971665</v>
      </c>
    </row>
    <row r="1095" hidden="1" spans="1:25">
      <c r="A1095" s="1">
        <v>337</v>
      </c>
      <c r="B1095" s="1" t="s">
        <v>65</v>
      </c>
      <c r="C1095" s="1" t="str">
        <f>_xlfn.XLOOKUP(A1095,All!$A:$A,All!$C:$C,"")</f>
        <v>Cu-Ni-Si</v>
      </c>
      <c r="D1095" s="1">
        <v>0</v>
      </c>
      <c r="E1095" s="1" t="s">
        <v>1344</v>
      </c>
      <c r="F1095" s="1">
        <f t="shared" si="51"/>
        <v>97.94</v>
      </c>
      <c r="G1095" s="1">
        <v>0</v>
      </c>
      <c r="H1095" s="1">
        <v>0</v>
      </c>
      <c r="I1095" s="1">
        <v>0</v>
      </c>
      <c r="J1095" s="1">
        <v>1.39</v>
      </c>
      <c r="K1095" s="1">
        <v>0.67</v>
      </c>
      <c r="L1095" s="1">
        <v>0</v>
      </c>
      <c r="M1095" s="1" t="s">
        <v>54</v>
      </c>
      <c r="N1095" s="6">
        <f t="shared" si="52"/>
        <v>0</v>
      </c>
      <c r="O1095" s="1">
        <v>949.85</v>
      </c>
      <c r="P1095" s="1">
        <v>1</v>
      </c>
      <c r="Q1095" s="1">
        <v>0</v>
      </c>
      <c r="R1095" s="1">
        <v>499.85</v>
      </c>
      <c r="S1095" s="1">
        <v>2</v>
      </c>
      <c r="T1095" s="1">
        <v>86</v>
      </c>
      <c r="U1095" s="1" t="s">
        <v>52</v>
      </c>
      <c r="V1095" s="1" t="s">
        <v>52</v>
      </c>
      <c r="W1095" s="1">
        <v>23</v>
      </c>
      <c r="X1095" s="1" t="e">
        <f>IF(OR(T1095="",W1095=""),"",((T1095-AVERAGE($T$2:$T$1139))/_xlfn.STDEV.S($T$2:$T$1139))-#REF!*((AVERAGE($W$2:$W$1139)-W1095)/_xlfn.STDEV.S($W$2:$W$1139)))</f>
        <v>#REF!</v>
      </c>
      <c r="Y1095" s="1">
        <f t="shared" si="53"/>
        <v>1.26125249017114</v>
      </c>
    </row>
    <row r="1096" hidden="1" spans="1:25">
      <c r="A1096" s="1">
        <v>222</v>
      </c>
      <c r="B1096" s="1" t="s">
        <v>65</v>
      </c>
      <c r="C1096" s="1" t="str">
        <f>_xlfn.XLOOKUP(A1096,All!$A:$A,All!$C:$C,"")</f>
        <v>Cu-Ni-Si</v>
      </c>
      <c r="D1096" s="1">
        <v>0</v>
      </c>
      <c r="E1096" s="1" t="s">
        <v>1344</v>
      </c>
      <c r="F1096" s="1">
        <f t="shared" si="51"/>
        <v>97.94</v>
      </c>
      <c r="G1096" s="1">
        <v>0</v>
      </c>
      <c r="H1096" s="1">
        <v>0</v>
      </c>
      <c r="I1096" s="1">
        <v>0</v>
      </c>
      <c r="J1096" s="1">
        <v>1.39</v>
      </c>
      <c r="K1096" s="1">
        <v>0.67</v>
      </c>
      <c r="L1096" s="1">
        <v>0</v>
      </c>
      <c r="M1096" s="1" t="s">
        <v>54</v>
      </c>
      <c r="N1096" s="6">
        <f t="shared" si="52"/>
        <v>0</v>
      </c>
      <c r="O1096" s="1">
        <v>949.85</v>
      </c>
      <c r="P1096" s="1">
        <v>1</v>
      </c>
      <c r="Q1096" s="1">
        <v>0</v>
      </c>
      <c r="R1096" s="1">
        <v>499.85</v>
      </c>
      <c r="S1096" s="1">
        <v>0.083</v>
      </c>
      <c r="T1096" s="1">
        <v>72</v>
      </c>
      <c r="U1096" s="1" t="s">
        <v>52</v>
      </c>
      <c r="V1096" s="1" t="s">
        <v>52</v>
      </c>
      <c r="W1096" s="1">
        <v>22</v>
      </c>
      <c r="X1096" s="1" t="e">
        <f>IF(OR(T1096="",W1096=""),"",((T1096-AVERAGE($T$2:$T$1139))/_xlfn.STDEV.S($T$2:$T$1139))-#REF!*((AVERAGE($W$2:$W$1139)-W1096)/_xlfn.STDEV.S($W$2:$W$1139)))</f>
        <v>#REF!</v>
      </c>
      <c r="Y1096" s="1">
        <f t="shared" si="53"/>
        <v>1.30129179304586</v>
      </c>
    </row>
    <row r="1097" hidden="1" spans="1:25">
      <c r="A1097" s="1">
        <v>309</v>
      </c>
      <c r="B1097" s="1" t="s">
        <v>65</v>
      </c>
      <c r="C1097" s="1" t="str">
        <f>_xlfn.XLOOKUP(A1097,All!$A:$A,All!$C:$C,"")</f>
        <v>Cu-Ni-Si</v>
      </c>
      <c r="D1097" s="1">
        <v>0</v>
      </c>
      <c r="E1097" s="1" t="s">
        <v>1344</v>
      </c>
      <c r="F1097" s="1">
        <f t="shared" si="51"/>
        <v>97.94</v>
      </c>
      <c r="G1097" s="1">
        <v>0</v>
      </c>
      <c r="H1097" s="1">
        <v>0</v>
      </c>
      <c r="I1097" s="1">
        <v>0</v>
      </c>
      <c r="J1097" s="1">
        <v>1.39</v>
      </c>
      <c r="K1097" s="1">
        <v>0.67</v>
      </c>
      <c r="L1097" s="1">
        <v>0</v>
      </c>
      <c r="M1097" s="1" t="s">
        <v>54</v>
      </c>
      <c r="N1097" s="6">
        <f t="shared" si="52"/>
        <v>0</v>
      </c>
      <c r="O1097" s="1">
        <v>949.85</v>
      </c>
      <c r="P1097" s="1">
        <v>1</v>
      </c>
      <c r="Q1097" s="1">
        <v>0</v>
      </c>
      <c r="R1097" s="1">
        <v>499.85</v>
      </c>
      <c r="S1097" s="1">
        <v>1</v>
      </c>
      <c r="T1097" s="1">
        <v>74</v>
      </c>
      <c r="U1097" s="1" t="s">
        <v>52</v>
      </c>
      <c r="V1097" s="1" t="s">
        <v>52</v>
      </c>
      <c r="W1097" s="1">
        <v>22</v>
      </c>
      <c r="X1097" s="1" t="e">
        <f>IF(OR(T1097="",W1097=""),"",((T1097-AVERAGE($T$2:$T$1139))/_xlfn.STDEV.S($T$2:$T$1139))-#REF!*((AVERAGE($W$2:$W$1139)-W1097)/_xlfn.STDEV.S($W$2:$W$1139)))</f>
        <v>#REF!</v>
      </c>
      <c r="Y1097" s="1">
        <f t="shared" si="53"/>
        <v>1.29675737284592</v>
      </c>
    </row>
    <row r="1098" hidden="1" spans="1:25">
      <c r="A1098" s="1">
        <v>240</v>
      </c>
      <c r="B1098" s="1" t="s">
        <v>65</v>
      </c>
      <c r="C1098" s="1" t="str">
        <f>_xlfn.XLOOKUP(A1098,All!$A:$A,All!$C:$C,"")</f>
        <v>Cu-Ni-Si</v>
      </c>
      <c r="D1098" s="1">
        <v>0</v>
      </c>
      <c r="E1098" s="1" t="s">
        <v>1344</v>
      </c>
      <c r="F1098" s="1">
        <f t="shared" si="51"/>
        <v>96.57</v>
      </c>
      <c r="G1098" s="1">
        <v>0</v>
      </c>
      <c r="H1098" s="1">
        <v>0</v>
      </c>
      <c r="I1098" s="1">
        <v>0</v>
      </c>
      <c r="J1098" s="1">
        <v>2.34</v>
      </c>
      <c r="K1098" s="1">
        <v>1.09</v>
      </c>
      <c r="L1098" s="1">
        <v>0</v>
      </c>
      <c r="M1098" s="1" t="s">
        <v>54</v>
      </c>
      <c r="N1098" s="6">
        <f t="shared" si="52"/>
        <v>0</v>
      </c>
      <c r="O1098" s="1">
        <v>949.85</v>
      </c>
      <c r="P1098" s="1">
        <v>1</v>
      </c>
      <c r="Q1098" s="1">
        <v>0</v>
      </c>
      <c r="R1098" s="1">
        <v>499.85</v>
      </c>
      <c r="S1098" s="1">
        <v>0.166666667</v>
      </c>
      <c r="T1098" s="1">
        <v>192</v>
      </c>
      <c r="U1098" s="1" t="s">
        <v>52</v>
      </c>
      <c r="V1098" s="1" t="s">
        <v>52</v>
      </c>
      <c r="W1098" s="1">
        <v>21</v>
      </c>
      <c r="X1098" s="1" t="e">
        <f>IF(OR(T1098="",W1098=""),"",((T1098-AVERAGE($T$2:$T$1139))/_xlfn.STDEV.S($T$2:$T$1139))-#REF!*((AVERAGE($W$2:$W$1139)-W1098)/_xlfn.STDEV.S($W$2:$W$1139)))</f>
        <v>#REF!</v>
      </c>
      <c r="Y1098" s="1">
        <f t="shared" si="53"/>
        <v>1.06854609992783</v>
      </c>
    </row>
    <row r="1099" hidden="1" spans="1:25">
      <c r="A1099" s="1">
        <v>228</v>
      </c>
      <c r="B1099" s="1" t="s">
        <v>65</v>
      </c>
      <c r="C1099" s="1" t="str">
        <f>_xlfn.XLOOKUP(A1099,All!$A:$A,All!$C:$C,"")</f>
        <v>Cu-Ni-Si</v>
      </c>
      <c r="D1099" s="1">
        <v>0</v>
      </c>
      <c r="E1099" s="1" t="s">
        <v>1344</v>
      </c>
      <c r="F1099" s="1">
        <f t="shared" si="51"/>
        <v>96.57</v>
      </c>
      <c r="G1099" s="1">
        <v>0</v>
      </c>
      <c r="H1099" s="1">
        <v>0</v>
      </c>
      <c r="I1099" s="1">
        <v>0</v>
      </c>
      <c r="J1099" s="1">
        <v>2.34</v>
      </c>
      <c r="K1099" s="1">
        <v>1.09</v>
      </c>
      <c r="L1099" s="1">
        <v>0</v>
      </c>
      <c r="M1099" s="1" t="s">
        <v>54</v>
      </c>
      <c r="N1099" s="6">
        <f t="shared" si="52"/>
        <v>0</v>
      </c>
      <c r="O1099" s="1">
        <v>949.85</v>
      </c>
      <c r="P1099" s="1">
        <v>1</v>
      </c>
      <c r="Q1099" s="1">
        <v>0</v>
      </c>
      <c r="R1099" s="1">
        <v>499.85</v>
      </c>
      <c r="S1099" s="1">
        <v>0.083333333</v>
      </c>
      <c r="T1099" s="1">
        <v>195</v>
      </c>
      <c r="U1099" s="1" t="s">
        <v>52</v>
      </c>
      <c r="V1099" s="1" t="s">
        <v>52</v>
      </c>
      <c r="W1099" s="1">
        <v>21</v>
      </c>
      <c r="X1099" s="1" t="e">
        <f>IF(OR(T1099="",W1099=""),"",((T1099-AVERAGE($T$2:$T$1139))/_xlfn.STDEV.S($T$2:$T$1139))-#REF!*((AVERAGE($W$2:$W$1139)-W1099)/_xlfn.STDEV.S($W$2:$W$1139)))</f>
        <v>#REF!</v>
      </c>
      <c r="Y1099" s="1">
        <f t="shared" si="53"/>
        <v>1.06344855958423</v>
      </c>
    </row>
    <row r="1100" hidden="1" spans="1:25">
      <c r="A1100" s="1">
        <v>205</v>
      </c>
      <c r="B1100" s="1" t="s">
        <v>65</v>
      </c>
      <c r="C1100" s="1" t="str">
        <f>_xlfn.XLOOKUP(A1100,All!$A:$A,All!$C:$C,"")</f>
        <v>Cu-Ni-Si</v>
      </c>
      <c r="D1100" s="1">
        <v>0</v>
      </c>
      <c r="E1100" s="1" t="s">
        <v>1344</v>
      </c>
      <c r="F1100" s="1">
        <f t="shared" si="51"/>
        <v>97.94</v>
      </c>
      <c r="G1100" s="1">
        <v>0</v>
      </c>
      <c r="H1100" s="1">
        <v>0</v>
      </c>
      <c r="I1100" s="1">
        <v>0</v>
      </c>
      <c r="J1100" s="1">
        <v>1.39</v>
      </c>
      <c r="K1100" s="1">
        <v>0.67</v>
      </c>
      <c r="L1100" s="1">
        <v>0</v>
      </c>
      <c r="M1100" s="1" t="s">
        <v>54</v>
      </c>
      <c r="N1100" s="6">
        <f t="shared" si="52"/>
        <v>0</v>
      </c>
      <c r="O1100" s="1">
        <v>949.85</v>
      </c>
      <c r="P1100" s="1">
        <v>1</v>
      </c>
      <c r="Q1100" s="1">
        <v>0</v>
      </c>
      <c r="R1100" s="1">
        <v>499.85</v>
      </c>
      <c r="S1100" s="1">
        <v>0.033333333</v>
      </c>
      <c r="T1100" s="1">
        <v>65</v>
      </c>
      <c r="U1100" s="1" t="s">
        <v>52</v>
      </c>
      <c r="V1100" s="1" t="s">
        <v>52</v>
      </c>
      <c r="W1100" s="1">
        <v>21</v>
      </c>
      <c r="X1100" s="1" t="e">
        <f>IF(OR(T1100="",W1100=""),"",((T1100-AVERAGE($T$2:$T$1139))/_xlfn.STDEV.S($T$2:$T$1139))-#REF!*((AVERAGE($W$2:$W$1139)-W1100)/_xlfn.STDEV.S($W$2:$W$1139)))</f>
        <v>#REF!</v>
      </c>
      <c r="Y1100" s="1">
        <f t="shared" si="53"/>
        <v>1.32560048277304</v>
      </c>
    </row>
    <row r="1101" hidden="1" spans="1:25">
      <c r="A1101" s="1">
        <v>269</v>
      </c>
      <c r="B1101" s="1" t="s">
        <v>65</v>
      </c>
      <c r="C1101" s="1" t="str">
        <f>_xlfn.XLOOKUP(A1101,All!$A:$A,All!$C:$C,"")</f>
        <v>Cu-Ni-Si</v>
      </c>
      <c r="D1101" s="1">
        <v>0</v>
      </c>
      <c r="E1101" s="1" t="s">
        <v>1344</v>
      </c>
      <c r="F1101" s="1">
        <f t="shared" si="51"/>
        <v>97.94</v>
      </c>
      <c r="G1101" s="1">
        <v>0</v>
      </c>
      <c r="H1101" s="1">
        <v>0</v>
      </c>
      <c r="I1101" s="1">
        <v>0</v>
      </c>
      <c r="J1101" s="1">
        <v>1.39</v>
      </c>
      <c r="K1101" s="1">
        <v>0.67</v>
      </c>
      <c r="L1101" s="1">
        <v>0</v>
      </c>
      <c r="M1101" s="1" t="s">
        <v>54</v>
      </c>
      <c r="N1101" s="6">
        <f t="shared" si="52"/>
        <v>0</v>
      </c>
      <c r="O1101" s="1">
        <v>949.85</v>
      </c>
      <c r="P1101" s="1">
        <v>1</v>
      </c>
      <c r="Q1101" s="1">
        <v>0</v>
      </c>
      <c r="R1101" s="1">
        <v>499.85</v>
      </c>
      <c r="S1101" s="1">
        <v>0.333333333</v>
      </c>
      <c r="T1101" s="1">
        <v>72</v>
      </c>
      <c r="U1101" s="1" t="s">
        <v>52</v>
      </c>
      <c r="V1101" s="1" t="s">
        <v>52</v>
      </c>
      <c r="W1101" s="1">
        <v>21</v>
      </c>
      <c r="X1101" s="1" t="e">
        <f>IF(OR(T1101="",W1101=""),"",((T1101-AVERAGE($T$2:$T$1139))/_xlfn.STDEV.S($T$2:$T$1139))-#REF!*((AVERAGE($W$2:$W$1139)-W1101)/_xlfn.STDEV.S($W$2:$W$1139)))</f>
        <v>#REF!</v>
      </c>
      <c r="Y1101" s="1">
        <f t="shared" si="53"/>
        <v>1.30972958302411</v>
      </c>
    </row>
    <row r="1102" hidden="1" spans="1:25">
      <c r="A1102" s="1">
        <v>239</v>
      </c>
      <c r="B1102" s="1" t="s">
        <v>65</v>
      </c>
      <c r="C1102" s="1" t="str">
        <f>_xlfn.XLOOKUP(A1102,All!$A:$A,All!$C:$C,"")</f>
        <v>Cu-Ni-Si</v>
      </c>
      <c r="D1102" s="1">
        <v>0</v>
      </c>
      <c r="E1102" s="1" t="s">
        <v>1344</v>
      </c>
      <c r="F1102" s="1">
        <f t="shared" si="51"/>
        <v>97.94</v>
      </c>
      <c r="G1102" s="1">
        <v>0</v>
      </c>
      <c r="H1102" s="1">
        <v>0</v>
      </c>
      <c r="I1102" s="1">
        <v>0</v>
      </c>
      <c r="J1102" s="1">
        <v>1.39</v>
      </c>
      <c r="K1102" s="1">
        <v>0.67</v>
      </c>
      <c r="L1102" s="1">
        <v>0</v>
      </c>
      <c r="M1102" s="1" t="s">
        <v>54</v>
      </c>
      <c r="N1102" s="6">
        <f t="shared" si="52"/>
        <v>0</v>
      </c>
      <c r="O1102" s="1">
        <v>949.85</v>
      </c>
      <c r="P1102" s="1">
        <v>1</v>
      </c>
      <c r="Q1102" s="1">
        <v>0</v>
      </c>
      <c r="R1102" s="1">
        <v>499.85</v>
      </c>
      <c r="S1102" s="1">
        <v>0.166666667</v>
      </c>
      <c r="T1102" s="1">
        <v>77</v>
      </c>
      <c r="U1102" s="1" t="s">
        <v>52</v>
      </c>
      <c r="V1102" s="1" t="s">
        <v>52</v>
      </c>
      <c r="W1102" s="1">
        <v>21</v>
      </c>
      <c r="X1102" s="1" t="e">
        <f>IF(OR(T1102="",W1102=""),"",((T1102-AVERAGE($T$2:$T$1139))/_xlfn.STDEV.S($T$2:$T$1139))-#REF!*((AVERAGE($W$2:$W$1139)-W1102)/_xlfn.STDEV.S($W$2:$W$1139)))</f>
        <v>#REF!</v>
      </c>
      <c r="Y1102" s="1">
        <f t="shared" si="53"/>
        <v>1.29849185828608</v>
      </c>
    </row>
    <row r="1103" hidden="1" spans="1:25">
      <c r="A1103" s="1">
        <v>105</v>
      </c>
      <c r="B1103" s="1" t="s">
        <v>53</v>
      </c>
      <c r="C1103" s="1" t="str">
        <f>_xlfn.XLOOKUP(A1103,All!$A:$A,All!$C:$C,"")</f>
        <v>Cu-Ni-Si</v>
      </c>
      <c r="D1103" s="1">
        <v>0</v>
      </c>
      <c r="E1103" s="1" t="s">
        <v>1344</v>
      </c>
      <c r="F1103" s="1">
        <f t="shared" si="51"/>
        <v>95.565</v>
      </c>
      <c r="G1103" s="1">
        <v>0</v>
      </c>
      <c r="H1103" s="1">
        <v>0</v>
      </c>
      <c r="I1103" s="1">
        <v>0</v>
      </c>
      <c r="J1103" s="1">
        <v>3.3</v>
      </c>
      <c r="K1103" s="1">
        <v>1.135</v>
      </c>
      <c r="L1103" s="1">
        <v>0</v>
      </c>
      <c r="M1103" s="1" t="s">
        <v>54</v>
      </c>
      <c r="N1103" s="6">
        <f t="shared" si="52"/>
        <v>0</v>
      </c>
      <c r="O1103" s="1">
        <v>899.85</v>
      </c>
      <c r="P1103" s="1">
        <v>1</v>
      </c>
      <c r="Q1103" s="1">
        <v>0</v>
      </c>
      <c r="R1103" s="1">
        <v>499.85</v>
      </c>
      <c r="S1103" s="1">
        <v>4</v>
      </c>
      <c r="T1103" s="1">
        <v>215</v>
      </c>
      <c r="U1103" s="1" t="s">
        <v>52</v>
      </c>
      <c r="V1103" s="1" t="s">
        <v>52</v>
      </c>
      <c r="W1103" s="1">
        <v>20</v>
      </c>
      <c r="X1103" s="1" t="e">
        <f>IF(OR(T1103="",W1103=""),"",((T1103-AVERAGE($T$2:$T$1139))/_xlfn.STDEV.S($T$2:$T$1139))-#REF!*((AVERAGE($W$2:$W$1139)-W1103)/_xlfn.STDEV.S($W$2:$W$1139)))</f>
        <v>#REF!</v>
      </c>
      <c r="Y1103" s="1">
        <f t="shared" si="53"/>
        <v>1.04170153253153</v>
      </c>
    </row>
    <row r="1104" hidden="1" spans="1:25">
      <c r="A1104" s="1">
        <v>206</v>
      </c>
      <c r="B1104" s="1" t="s">
        <v>65</v>
      </c>
      <c r="C1104" s="1" t="str">
        <f>_xlfn.XLOOKUP(A1104,All!$A:$A,All!$C:$C,"")</f>
        <v>Cu-Ni-Si</v>
      </c>
      <c r="D1104" s="1">
        <v>0</v>
      </c>
      <c r="E1104" s="1" t="s">
        <v>1344</v>
      </c>
      <c r="F1104" s="1">
        <f t="shared" si="51"/>
        <v>96.57</v>
      </c>
      <c r="G1104" s="1">
        <v>0</v>
      </c>
      <c r="H1104" s="1">
        <v>0</v>
      </c>
      <c r="I1104" s="1">
        <v>0</v>
      </c>
      <c r="J1104" s="1">
        <v>2.34</v>
      </c>
      <c r="K1104" s="1">
        <v>1.09</v>
      </c>
      <c r="L1104" s="1">
        <v>0</v>
      </c>
      <c r="M1104" s="1" t="s">
        <v>54</v>
      </c>
      <c r="N1104" s="6">
        <f t="shared" si="52"/>
        <v>0</v>
      </c>
      <c r="O1104" s="1">
        <v>949.85</v>
      </c>
      <c r="P1104" s="1">
        <v>1</v>
      </c>
      <c r="Q1104" s="1">
        <v>0</v>
      </c>
      <c r="R1104" s="1">
        <v>499.85</v>
      </c>
      <c r="S1104" s="1">
        <v>0.033333333</v>
      </c>
      <c r="T1104" s="1">
        <v>166</v>
      </c>
      <c r="U1104" s="1" t="s">
        <v>52</v>
      </c>
      <c r="V1104" s="1" t="s">
        <v>52</v>
      </c>
      <c r="W1104" s="1">
        <v>19</v>
      </c>
      <c r="X1104" s="1" t="e">
        <f>IF(OR(T1104="",W1104=""),"",((T1104-AVERAGE($T$2:$T$1139))/_xlfn.STDEV.S($T$2:$T$1139))-#REF!*((AVERAGE($W$2:$W$1139)-W1104)/_xlfn.STDEV.S($W$2:$W$1139)))</f>
        <v>#REF!</v>
      </c>
      <c r="Y1104" s="1">
        <f t="shared" si="53"/>
        <v>1.13493357440378</v>
      </c>
    </row>
    <row r="1105" hidden="1" spans="1:25">
      <c r="A1105" s="1">
        <v>136</v>
      </c>
      <c r="B1105" s="1" t="s">
        <v>53</v>
      </c>
      <c r="C1105" s="1" t="str">
        <f>_xlfn.XLOOKUP(A1105,All!$A:$A,All!$C:$C,"")</f>
        <v>Cu-Ni-Si</v>
      </c>
      <c r="D1105" s="1">
        <v>0</v>
      </c>
      <c r="E1105" s="1" t="s">
        <v>1344</v>
      </c>
      <c r="F1105" s="1">
        <f t="shared" si="51"/>
        <v>95.565</v>
      </c>
      <c r="G1105" s="1">
        <v>0</v>
      </c>
      <c r="H1105" s="1">
        <v>0</v>
      </c>
      <c r="I1105" s="1">
        <v>0</v>
      </c>
      <c r="J1105" s="1">
        <v>3.3</v>
      </c>
      <c r="K1105" s="1">
        <v>1.135</v>
      </c>
      <c r="L1105" s="1">
        <v>0</v>
      </c>
      <c r="M1105" s="1" t="s">
        <v>54</v>
      </c>
      <c r="N1105" s="6">
        <f t="shared" si="52"/>
        <v>0</v>
      </c>
      <c r="O1105" s="1">
        <v>899.85</v>
      </c>
      <c r="P1105" s="1">
        <v>1</v>
      </c>
      <c r="Q1105" s="1">
        <v>0</v>
      </c>
      <c r="R1105" s="1">
        <v>499.85</v>
      </c>
      <c r="S1105" s="1">
        <v>8</v>
      </c>
      <c r="T1105" s="1">
        <v>175</v>
      </c>
      <c r="U1105" s="1" t="s">
        <v>52</v>
      </c>
      <c r="V1105" s="1" t="s">
        <v>52</v>
      </c>
      <c r="W1105" s="1">
        <v>19</v>
      </c>
      <c r="X1105" s="1" t="e">
        <f>IF(OR(T1105="",W1105=""),"",((T1105-AVERAGE($T$2:$T$1139))/_xlfn.STDEV.S($T$2:$T$1139))-#REF!*((AVERAGE($W$2:$W$1139)-W1105)/_xlfn.STDEV.S($W$2:$W$1139)))</f>
        <v>#REF!</v>
      </c>
      <c r="Y1105" s="1">
        <f t="shared" si="53"/>
        <v>1.11873809026471</v>
      </c>
    </row>
    <row r="1106" hidden="1" spans="1:25">
      <c r="A1106" s="1">
        <v>28</v>
      </c>
      <c r="B1106" s="1" t="s">
        <v>53</v>
      </c>
      <c r="C1106" s="1" t="str">
        <f>_xlfn.XLOOKUP(A1106,All!$A:$A,All!$C:$C,"")</f>
        <v>Cu-Ni-Si</v>
      </c>
      <c r="D1106" s="1">
        <v>0</v>
      </c>
      <c r="E1106" s="1" t="s">
        <v>1344</v>
      </c>
      <c r="F1106" s="1">
        <f t="shared" si="51"/>
        <v>95.565</v>
      </c>
      <c r="G1106" s="1">
        <v>0</v>
      </c>
      <c r="H1106" s="1">
        <v>0</v>
      </c>
      <c r="I1106" s="1">
        <v>0</v>
      </c>
      <c r="J1106" s="1">
        <v>3.3</v>
      </c>
      <c r="K1106" s="1">
        <v>1.135</v>
      </c>
      <c r="L1106" s="1">
        <v>0</v>
      </c>
      <c r="M1106" s="1" t="s">
        <v>54</v>
      </c>
      <c r="N1106" s="6">
        <f t="shared" si="52"/>
        <v>0</v>
      </c>
      <c r="O1106" s="1">
        <v>899.85</v>
      </c>
      <c r="P1106" s="1">
        <v>1</v>
      </c>
      <c r="Q1106" s="1">
        <v>0</v>
      </c>
      <c r="R1106" s="1">
        <v>499.85</v>
      </c>
      <c r="S1106" s="1">
        <v>1</v>
      </c>
      <c r="T1106" s="1">
        <v>185</v>
      </c>
      <c r="U1106" s="1" t="s">
        <v>52</v>
      </c>
      <c r="V1106" s="1" t="s">
        <v>52</v>
      </c>
      <c r="W1106" s="1">
        <v>19</v>
      </c>
      <c r="X1106" s="1" t="e">
        <f>IF(OR(T1106="",W1106=""),"",((T1106-AVERAGE($T$2:$T$1139))/_xlfn.STDEV.S($T$2:$T$1139))-#REF!*((AVERAGE($W$2:$W$1139)-W1106)/_xlfn.STDEV.S($W$2:$W$1139)))</f>
        <v>#REF!</v>
      </c>
      <c r="Y1106" s="1">
        <f t="shared" si="53"/>
        <v>1.10127559245174</v>
      </c>
    </row>
    <row r="1107" hidden="1" spans="1:25">
      <c r="A1107" s="1">
        <v>96</v>
      </c>
      <c r="B1107" s="1" t="s">
        <v>53</v>
      </c>
      <c r="C1107" s="1" t="str">
        <f>_xlfn.XLOOKUP(A1107,All!$A:$A,All!$C:$C,"")</f>
        <v>Cu-Ni-Si</v>
      </c>
      <c r="D1107" s="1">
        <v>0</v>
      </c>
      <c r="E1107" s="1" t="s">
        <v>1344</v>
      </c>
      <c r="F1107" s="1">
        <f t="shared" si="51"/>
        <v>95.565</v>
      </c>
      <c r="G1107" s="1">
        <v>0</v>
      </c>
      <c r="H1107" s="1">
        <v>0</v>
      </c>
      <c r="I1107" s="1">
        <v>0</v>
      </c>
      <c r="J1107" s="1">
        <v>3.3</v>
      </c>
      <c r="K1107" s="1">
        <v>1.135</v>
      </c>
      <c r="L1107" s="1">
        <v>0</v>
      </c>
      <c r="M1107" s="1" t="s">
        <v>54</v>
      </c>
      <c r="N1107" s="6">
        <f t="shared" si="52"/>
        <v>0</v>
      </c>
      <c r="O1107" s="1">
        <v>899.85</v>
      </c>
      <c r="P1107" s="1">
        <v>1</v>
      </c>
      <c r="Q1107" s="1">
        <v>0</v>
      </c>
      <c r="R1107" s="1">
        <v>499.85</v>
      </c>
      <c r="S1107" s="1">
        <v>4</v>
      </c>
      <c r="T1107" s="1">
        <v>198</v>
      </c>
      <c r="U1107" s="1" t="s">
        <v>52</v>
      </c>
      <c r="V1107" s="1" t="s">
        <v>52</v>
      </c>
      <c r="W1107" s="1">
        <v>19</v>
      </c>
      <c r="X1107" s="1" t="e">
        <f>IF(OR(T1107="",W1107=""),"",((T1107-AVERAGE($T$2:$T$1139))/_xlfn.STDEV.S($T$2:$T$1139))-#REF!*((AVERAGE($W$2:$W$1139)-W1107)/_xlfn.STDEV.S($W$2:$W$1139)))</f>
        <v>#REF!</v>
      </c>
      <c r="Y1107" s="1">
        <f t="shared" si="53"/>
        <v>1.07945554814053</v>
      </c>
    </row>
    <row r="1108" hidden="1" spans="1:25">
      <c r="A1108" s="1">
        <v>62</v>
      </c>
      <c r="B1108" s="1" t="s">
        <v>53</v>
      </c>
      <c r="C1108" s="1" t="str">
        <f>_xlfn.XLOOKUP(A1108,All!$A:$A,All!$C:$C,"")</f>
        <v>Cu-Ni-Si</v>
      </c>
      <c r="D1108" s="1">
        <v>0</v>
      </c>
      <c r="E1108" s="1" t="s">
        <v>1344</v>
      </c>
      <c r="F1108" s="1">
        <f t="shared" si="51"/>
        <v>95.565</v>
      </c>
      <c r="G1108" s="1">
        <v>0</v>
      </c>
      <c r="H1108" s="1">
        <v>0</v>
      </c>
      <c r="I1108" s="1">
        <v>0</v>
      </c>
      <c r="J1108" s="1">
        <v>3.3</v>
      </c>
      <c r="K1108" s="1">
        <v>1.135</v>
      </c>
      <c r="L1108" s="1">
        <v>0</v>
      </c>
      <c r="M1108" s="1" t="s">
        <v>54</v>
      </c>
      <c r="N1108" s="6">
        <f t="shared" si="52"/>
        <v>0</v>
      </c>
      <c r="O1108" s="1">
        <v>899.85</v>
      </c>
      <c r="P1108" s="1">
        <v>1</v>
      </c>
      <c r="Q1108" s="1">
        <v>0</v>
      </c>
      <c r="R1108" s="1">
        <v>499.85</v>
      </c>
      <c r="S1108" s="1">
        <v>2</v>
      </c>
      <c r="T1108" s="1">
        <v>211</v>
      </c>
      <c r="U1108" s="1" t="s">
        <v>52</v>
      </c>
      <c r="V1108" s="1" t="s">
        <v>52</v>
      </c>
      <c r="W1108" s="1">
        <v>19</v>
      </c>
      <c r="X1108" s="1" t="e">
        <f>IF(OR(T1108="",W1108=""),"",((T1108-AVERAGE($T$2:$T$1139))/_xlfn.STDEV.S($T$2:$T$1139))-#REF!*((AVERAGE($W$2:$W$1139)-W1108)/_xlfn.STDEV.S($W$2:$W$1139)))</f>
        <v>#REF!</v>
      </c>
      <c r="Y1108" s="1">
        <f t="shared" si="53"/>
        <v>1.05868835286937</v>
      </c>
    </row>
    <row r="1109" hidden="1" spans="1:25">
      <c r="A1109" s="1">
        <v>71</v>
      </c>
      <c r="B1109" s="1" t="s">
        <v>53</v>
      </c>
      <c r="C1109" s="1" t="str">
        <f>_xlfn.XLOOKUP(A1109,All!$A:$A,All!$C:$C,"")</f>
        <v>Cu-Ni-Si</v>
      </c>
      <c r="D1109" s="1">
        <v>0</v>
      </c>
      <c r="E1109" s="1" t="s">
        <v>1344</v>
      </c>
      <c r="F1109" s="1">
        <f t="shared" si="51"/>
        <v>95.565</v>
      </c>
      <c r="G1109" s="1">
        <v>0</v>
      </c>
      <c r="H1109" s="1">
        <v>0</v>
      </c>
      <c r="I1109" s="1">
        <v>0</v>
      </c>
      <c r="J1109" s="1">
        <v>3.3</v>
      </c>
      <c r="K1109" s="1">
        <v>1.135</v>
      </c>
      <c r="L1109" s="1">
        <v>0</v>
      </c>
      <c r="M1109" s="1" t="s">
        <v>54</v>
      </c>
      <c r="N1109" s="6">
        <f t="shared" si="52"/>
        <v>0</v>
      </c>
      <c r="O1109" s="1">
        <v>899.85</v>
      </c>
      <c r="P1109" s="1">
        <v>1</v>
      </c>
      <c r="Q1109" s="1">
        <v>0</v>
      </c>
      <c r="R1109" s="1">
        <v>499.85</v>
      </c>
      <c r="S1109" s="1">
        <v>2</v>
      </c>
      <c r="T1109" s="1">
        <v>225</v>
      </c>
      <c r="U1109" s="1" t="s">
        <v>735</v>
      </c>
      <c r="V1109" s="1" t="s">
        <v>736</v>
      </c>
      <c r="W1109" s="1">
        <v>19</v>
      </c>
      <c r="X1109" s="1" t="e">
        <f>IF(OR(T1109="",W1109=""),"",((T1109-AVERAGE($T$2:$T$1139))/_xlfn.STDEV.S($T$2:$T$1139))-#REF!*((AVERAGE($W$2:$W$1139)-W1109)/_xlfn.STDEV.S($W$2:$W$1139)))</f>
        <v>#REF!</v>
      </c>
      <c r="Y1109" s="1">
        <f t="shared" si="53"/>
        <v>1.03757357258339</v>
      </c>
    </row>
    <row r="1110" spans="1:25">
      <c r="A1110" s="1">
        <v>61</v>
      </c>
      <c r="B1110" s="1" t="s">
        <v>62</v>
      </c>
      <c r="C1110" s="1" t="str">
        <f>_xlfn.XLOOKUP(A1110,All!$A:$A,All!$C:$C,"")</f>
        <v>Cu-Ni-Si</v>
      </c>
      <c r="D1110" s="1">
        <v>0</v>
      </c>
      <c r="E1110" s="1" t="s">
        <v>1344</v>
      </c>
      <c r="F1110" s="1">
        <f t="shared" si="51"/>
        <v>96.83</v>
      </c>
      <c r="G1110" s="1">
        <v>0</v>
      </c>
      <c r="H1110" s="1">
        <v>0</v>
      </c>
      <c r="I1110" s="1">
        <v>0</v>
      </c>
      <c r="J1110" s="1">
        <v>2.25</v>
      </c>
      <c r="K1110" s="1">
        <v>0.92</v>
      </c>
      <c r="L1110" s="1">
        <v>0</v>
      </c>
      <c r="M1110" s="1" t="s">
        <v>50</v>
      </c>
      <c r="N1110" s="6">
        <f t="shared" si="52"/>
        <v>1</v>
      </c>
      <c r="O1110" s="1">
        <v>899.85</v>
      </c>
      <c r="P1110" s="1">
        <v>27.77</v>
      </c>
      <c r="Q1110" s="1">
        <v>50</v>
      </c>
      <c r="R1110" s="1">
        <v>446.85</v>
      </c>
      <c r="S1110" s="1">
        <v>1.67</v>
      </c>
      <c r="T1110" s="1">
        <v>300</v>
      </c>
      <c r="U1110" s="1" t="s">
        <v>52</v>
      </c>
      <c r="V1110" s="1" t="s">
        <v>52</v>
      </c>
      <c r="W1110" s="1">
        <v>19</v>
      </c>
      <c r="X1110" s="1" t="e">
        <f>IF(OR(T1110="",W1110=""),"",((T1110-AVERAGE($T$2:$T$1139))/_xlfn.STDEV.S($T$2:$T$1139))-#REF!*((AVERAGE($W$2:$W$1139)-W1110)/_xlfn.STDEV.S($W$2:$W$1139)))</f>
        <v>#REF!</v>
      </c>
      <c r="Y1110" s="1">
        <f t="shared" si="53"/>
        <v>0.949867691891581</v>
      </c>
    </row>
    <row r="1111" hidden="1" spans="1:25">
      <c r="A1111" s="1">
        <v>37</v>
      </c>
      <c r="B1111" s="1" t="s">
        <v>53</v>
      </c>
      <c r="C1111" s="1" t="str">
        <f>_xlfn.XLOOKUP(A1111,All!$A:$A,All!$C:$C,"")</f>
        <v>Cu-Ni-Si</v>
      </c>
      <c r="D1111" s="1">
        <v>0</v>
      </c>
      <c r="E1111" s="1" t="s">
        <v>1344</v>
      </c>
      <c r="F1111" s="1">
        <f t="shared" si="51"/>
        <v>95.565</v>
      </c>
      <c r="G1111" s="1">
        <v>0</v>
      </c>
      <c r="H1111" s="1">
        <v>0</v>
      </c>
      <c r="I1111" s="1">
        <v>0</v>
      </c>
      <c r="J1111" s="1">
        <v>3.3</v>
      </c>
      <c r="K1111" s="1">
        <v>1.135</v>
      </c>
      <c r="L1111" s="1">
        <v>0</v>
      </c>
      <c r="M1111" s="1" t="s">
        <v>54</v>
      </c>
      <c r="N1111" s="6">
        <f t="shared" si="52"/>
        <v>0</v>
      </c>
      <c r="O1111" s="1">
        <v>899.85</v>
      </c>
      <c r="P1111" s="1">
        <v>1</v>
      </c>
      <c r="Q1111" s="1">
        <v>0</v>
      </c>
      <c r="R1111" s="1">
        <v>499.85</v>
      </c>
      <c r="S1111" s="1">
        <v>1</v>
      </c>
      <c r="T1111" s="1">
        <v>221</v>
      </c>
      <c r="U1111" s="1" t="s">
        <v>52</v>
      </c>
      <c r="V1111" s="1" t="s">
        <v>52</v>
      </c>
      <c r="W1111" s="1">
        <v>18</v>
      </c>
      <c r="X1111" s="1" t="e">
        <f>IF(OR(T1111="",W1111=""),"",((T1111-AVERAGE($T$2:$T$1139))/_xlfn.STDEV.S($T$2:$T$1139))-#REF!*((AVERAGE($W$2:$W$1139)-W1111)/_xlfn.STDEV.S($W$2:$W$1139)))</f>
        <v>#REF!</v>
      </c>
      <c r="Y1111" s="1">
        <f t="shared" si="53"/>
        <v>1.0544181367815</v>
      </c>
    </row>
    <row r="1112" hidden="1" spans="1:25">
      <c r="A1112" s="1">
        <v>440</v>
      </c>
      <c r="B1112" s="1" t="s">
        <v>65</v>
      </c>
      <c r="C1112" s="1" t="str">
        <f>_xlfn.XLOOKUP(A1112,All!$A:$A,All!$C:$C,"")</f>
        <v>Cu-Ni-Si</v>
      </c>
      <c r="D1112" s="1">
        <v>0</v>
      </c>
      <c r="E1112" s="1" t="s">
        <v>1344</v>
      </c>
      <c r="F1112" s="1">
        <f t="shared" si="51"/>
        <v>94.4</v>
      </c>
      <c r="G1112" s="1">
        <v>0</v>
      </c>
      <c r="H1112" s="1">
        <v>0</v>
      </c>
      <c r="I1112" s="1">
        <v>0</v>
      </c>
      <c r="J1112" s="1">
        <v>3.77</v>
      </c>
      <c r="K1112" s="1">
        <v>1.83</v>
      </c>
      <c r="L1112" s="1">
        <v>0</v>
      </c>
      <c r="M1112" s="1" t="s">
        <v>54</v>
      </c>
      <c r="N1112" s="6">
        <f t="shared" si="52"/>
        <v>0</v>
      </c>
      <c r="O1112" s="1">
        <v>949.85</v>
      </c>
      <c r="P1112" s="1">
        <v>1</v>
      </c>
      <c r="Q1112" s="1">
        <v>0</v>
      </c>
      <c r="R1112" s="1">
        <v>499.85</v>
      </c>
      <c r="S1112" s="1">
        <v>21</v>
      </c>
      <c r="T1112" s="1">
        <v>158</v>
      </c>
      <c r="U1112" s="1" t="s">
        <v>52</v>
      </c>
      <c r="V1112" s="1" t="s">
        <v>52</v>
      </c>
      <c r="W1112" s="1">
        <v>17</v>
      </c>
      <c r="X1112" s="1" t="e">
        <f>IF(OR(T1112="",W1112=""),"",((T1112-AVERAGE($T$2:$T$1139))/_xlfn.STDEV.S($T$2:$T$1139))-#REF!*((AVERAGE($W$2:$W$1139)-W1112)/_xlfn.STDEV.S($W$2:$W$1139)))</f>
        <v>#REF!</v>
      </c>
      <c r="Y1112" s="1">
        <f t="shared" si="53"/>
        <v>1.16963572563126</v>
      </c>
    </row>
    <row r="1113" hidden="1" spans="1:25">
      <c r="A1113" s="1">
        <v>410</v>
      </c>
      <c r="B1113" s="1" t="s">
        <v>65</v>
      </c>
      <c r="C1113" s="1" t="str">
        <f>_xlfn.XLOOKUP(A1113,All!$A:$A,All!$C:$C,"")</f>
        <v>Cu-Ni-Si</v>
      </c>
      <c r="D1113" s="1">
        <v>0</v>
      </c>
      <c r="E1113" s="1" t="s">
        <v>1344</v>
      </c>
      <c r="F1113" s="1">
        <f t="shared" si="51"/>
        <v>94.4</v>
      </c>
      <c r="G1113" s="1">
        <v>0</v>
      </c>
      <c r="H1113" s="1">
        <v>0</v>
      </c>
      <c r="I1113" s="1">
        <v>0</v>
      </c>
      <c r="J1113" s="1">
        <v>3.77</v>
      </c>
      <c r="K1113" s="1">
        <v>1.83</v>
      </c>
      <c r="L1113" s="1">
        <v>0</v>
      </c>
      <c r="M1113" s="1" t="s">
        <v>54</v>
      </c>
      <c r="N1113" s="6">
        <f t="shared" si="52"/>
        <v>0</v>
      </c>
      <c r="O1113" s="1">
        <v>949.85</v>
      </c>
      <c r="P1113" s="1">
        <v>1</v>
      </c>
      <c r="Q1113" s="1">
        <v>0</v>
      </c>
      <c r="R1113" s="1">
        <v>499.85</v>
      </c>
      <c r="S1113" s="1">
        <v>6</v>
      </c>
      <c r="T1113" s="1">
        <v>172</v>
      </c>
      <c r="U1113" s="1" t="s">
        <v>52</v>
      </c>
      <c r="V1113" s="1" t="s">
        <v>52</v>
      </c>
      <c r="W1113" s="1">
        <v>17</v>
      </c>
      <c r="X1113" s="1" t="e">
        <f>IF(OR(T1113="",W1113=""),"",((T1113-AVERAGE($T$2:$T$1139))/_xlfn.STDEV.S($T$2:$T$1139))-#REF!*((AVERAGE($W$2:$W$1139)-W1113)/_xlfn.STDEV.S($W$2:$W$1139)))</f>
        <v>#REF!</v>
      </c>
      <c r="Y1113" s="1">
        <f t="shared" si="53"/>
        <v>1.14447454268627</v>
      </c>
    </row>
    <row r="1114" hidden="1" spans="1:25">
      <c r="A1114" s="1">
        <v>386</v>
      </c>
      <c r="B1114" s="1" t="s">
        <v>65</v>
      </c>
      <c r="C1114" s="1" t="str">
        <f>_xlfn.XLOOKUP(A1114,All!$A:$A,All!$C:$C,"")</f>
        <v>Cu-Ni-Si</v>
      </c>
      <c r="D1114" s="1">
        <v>0</v>
      </c>
      <c r="E1114" s="1" t="s">
        <v>1344</v>
      </c>
      <c r="F1114" s="1">
        <f t="shared" si="51"/>
        <v>94.4</v>
      </c>
      <c r="G1114" s="1">
        <v>0</v>
      </c>
      <c r="H1114" s="1">
        <v>0</v>
      </c>
      <c r="I1114" s="1">
        <v>0</v>
      </c>
      <c r="J1114" s="1">
        <v>3.77</v>
      </c>
      <c r="K1114" s="1">
        <v>1.83</v>
      </c>
      <c r="L1114" s="1">
        <v>0</v>
      </c>
      <c r="M1114" s="1" t="s">
        <v>54</v>
      </c>
      <c r="N1114" s="6">
        <f t="shared" si="52"/>
        <v>0</v>
      </c>
      <c r="O1114" s="1">
        <v>949.85</v>
      </c>
      <c r="P1114" s="1">
        <v>1</v>
      </c>
      <c r="Q1114" s="1">
        <v>0</v>
      </c>
      <c r="R1114" s="1">
        <v>499.85</v>
      </c>
      <c r="S1114" s="1">
        <v>4</v>
      </c>
      <c r="T1114" s="1">
        <v>177</v>
      </c>
      <c r="U1114" s="1" t="s">
        <v>52</v>
      </c>
      <c r="V1114" s="1" t="s">
        <v>52</v>
      </c>
      <c r="W1114" s="1">
        <v>17</v>
      </c>
      <c r="X1114" s="1" t="e">
        <f>IF(OR(T1114="",W1114=""),"",((T1114-AVERAGE($T$2:$T$1139))/_xlfn.STDEV.S($T$2:$T$1139))-#REF!*((AVERAGE($W$2:$W$1139)-W1114)/_xlfn.STDEV.S($W$2:$W$1139)))</f>
        <v>#REF!</v>
      </c>
      <c r="Y1114" s="1">
        <f t="shared" si="53"/>
        <v>1.13574687602424</v>
      </c>
    </row>
    <row r="1115" hidden="1" spans="1:25">
      <c r="A1115" s="1">
        <v>339</v>
      </c>
      <c r="B1115" s="1" t="s">
        <v>65</v>
      </c>
      <c r="C1115" s="1" t="str">
        <f>_xlfn.XLOOKUP(A1115,All!$A:$A,All!$C:$C,"")</f>
        <v>Cu-Ni-Si</v>
      </c>
      <c r="D1115" s="1">
        <v>0</v>
      </c>
      <c r="E1115" s="1" t="s">
        <v>1344</v>
      </c>
      <c r="F1115" s="1">
        <f t="shared" si="51"/>
        <v>94.4</v>
      </c>
      <c r="G1115" s="1">
        <v>0</v>
      </c>
      <c r="H1115" s="1">
        <v>0</v>
      </c>
      <c r="I1115" s="1">
        <v>0</v>
      </c>
      <c r="J1115" s="1">
        <v>3.77</v>
      </c>
      <c r="K1115" s="1">
        <v>1.83</v>
      </c>
      <c r="L1115" s="1">
        <v>0</v>
      </c>
      <c r="M1115" s="1" t="s">
        <v>54</v>
      </c>
      <c r="N1115" s="6">
        <f t="shared" si="52"/>
        <v>0</v>
      </c>
      <c r="O1115" s="1">
        <v>949.85</v>
      </c>
      <c r="P1115" s="1">
        <v>1</v>
      </c>
      <c r="Q1115" s="1">
        <v>0</v>
      </c>
      <c r="R1115" s="1">
        <v>499.85</v>
      </c>
      <c r="S1115" s="1">
        <v>2</v>
      </c>
      <c r="T1115" s="1">
        <v>209</v>
      </c>
      <c r="U1115" s="1" t="s">
        <v>52</v>
      </c>
      <c r="V1115" s="1" t="s">
        <v>52</v>
      </c>
      <c r="W1115" s="1">
        <v>17</v>
      </c>
      <c r="X1115" s="1" t="e">
        <f>IF(OR(T1115="",W1115=""),"",((T1115-AVERAGE($T$2:$T$1139))/_xlfn.STDEV.S($T$2:$T$1139))-#REF!*((AVERAGE($W$2:$W$1139)-W1115)/_xlfn.STDEV.S($W$2:$W$1139)))</f>
        <v>#REF!</v>
      </c>
      <c r="Y1115" s="1">
        <f t="shared" si="53"/>
        <v>1.08337218436624</v>
      </c>
    </row>
    <row r="1116" hidden="1" spans="1:25">
      <c r="A1116" s="1">
        <v>207</v>
      </c>
      <c r="B1116" s="1" t="s">
        <v>65</v>
      </c>
      <c r="C1116" s="1" t="str">
        <f>_xlfn.XLOOKUP(A1116,All!$A:$A,All!$C:$C,"")</f>
        <v>Cu-Ni-Si</v>
      </c>
      <c r="D1116" s="1">
        <v>0</v>
      </c>
      <c r="E1116" s="1" t="s">
        <v>1344</v>
      </c>
      <c r="F1116" s="1">
        <f t="shared" si="51"/>
        <v>94.4</v>
      </c>
      <c r="G1116" s="1">
        <v>0</v>
      </c>
      <c r="H1116" s="1">
        <v>0</v>
      </c>
      <c r="I1116" s="1">
        <v>0</v>
      </c>
      <c r="J1116" s="1">
        <v>3.77</v>
      </c>
      <c r="K1116" s="1">
        <v>1.83</v>
      </c>
      <c r="L1116" s="1">
        <v>0</v>
      </c>
      <c r="M1116" s="1" t="s">
        <v>54</v>
      </c>
      <c r="N1116" s="6">
        <f t="shared" si="52"/>
        <v>0</v>
      </c>
      <c r="O1116" s="1">
        <v>949.85</v>
      </c>
      <c r="P1116" s="1">
        <v>1</v>
      </c>
      <c r="Q1116" s="1">
        <v>0</v>
      </c>
      <c r="R1116" s="1">
        <v>499.85</v>
      </c>
      <c r="S1116" s="1">
        <v>0.033333333</v>
      </c>
      <c r="T1116" s="1">
        <v>209</v>
      </c>
      <c r="U1116" s="1" t="s">
        <v>52</v>
      </c>
      <c r="V1116" s="1" t="s">
        <v>52</v>
      </c>
      <c r="W1116" s="1">
        <v>16</v>
      </c>
      <c r="X1116" s="1" t="e">
        <f>IF(OR(T1116="",W1116=""),"",((T1116-AVERAGE($T$2:$T$1139))/_xlfn.STDEV.S($T$2:$T$1139))-#REF!*((AVERAGE($W$2:$W$1139)-W1116)/_xlfn.STDEV.S($W$2:$W$1139)))</f>
        <v>#REF!</v>
      </c>
      <c r="Y1116" s="1">
        <f t="shared" si="53"/>
        <v>1.09420703701744</v>
      </c>
    </row>
    <row r="1117" hidden="1" spans="1:25">
      <c r="A1117" s="1">
        <v>311</v>
      </c>
      <c r="B1117" s="1" t="s">
        <v>65</v>
      </c>
      <c r="C1117" s="1" t="str">
        <f>_xlfn.XLOOKUP(A1117,All!$A:$A,All!$C:$C,"")</f>
        <v>Cu-Ni-Si</v>
      </c>
      <c r="D1117" s="1">
        <v>0</v>
      </c>
      <c r="E1117" s="1" t="s">
        <v>1344</v>
      </c>
      <c r="F1117" s="1">
        <f t="shared" si="51"/>
        <v>94.4</v>
      </c>
      <c r="G1117" s="1">
        <v>0</v>
      </c>
      <c r="H1117" s="1">
        <v>0</v>
      </c>
      <c r="I1117" s="1">
        <v>0</v>
      </c>
      <c r="J1117" s="1">
        <v>3.77</v>
      </c>
      <c r="K1117" s="1">
        <v>1.83</v>
      </c>
      <c r="L1117" s="1">
        <v>0</v>
      </c>
      <c r="M1117" s="1" t="s">
        <v>54</v>
      </c>
      <c r="N1117" s="6">
        <f t="shared" si="52"/>
        <v>0</v>
      </c>
      <c r="O1117" s="1">
        <v>949.85</v>
      </c>
      <c r="P1117" s="1">
        <v>1</v>
      </c>
      <c r="Q1117" s="1">
        <v>0</v>
      </c>
      <c r="R1117" s="1">
        <v>499.85</v>
      </c>
      <c r="S1117" s="1">
        <v>1</v>
      </c>
      <c r="T1117" s="1">
        <v>212</v>
      </c>
      <c r="U1117" s="1" t="s">
        <v>52</v>
      </c>
      <c r="V1117" s="1" t="s">
        <v>52</v>
      </c>
      <c r="W1117" s="1">
        <v>16</v>
      </c>
      <c r="X1117" s="1" t="e">
        <f>IF(OR(T1117="",W1117=""),"",((T1117-AVERAGE($T$2:$T$1139))/_xlfn.STDEV.S($T$2:$T$1139))-#REF!*((AVERAGE($W$2:$W$1139)-W1117)/_xlfn.STDEV.S($W$2:$W$1139)))</f>
        <v>#REF!</v>
      </c>
      <c r="Y1117" s="1">
        <f t="shared" si="53"/>
        <v>1.08967007677054</v>
      </c>
    </row>
    <row r="1118" hidden="1" spans="1:25">
      <c r="A1118" s="1">
        <v>241</v>
      </c>
      <c r="B1118" s="1" t="s">
        <v>65</v>
      </c>
      <c r="C1118" s="1" t="str">
        <f>_xlfn.XLOOKUP(A1118,All!$A:$A,All!$C:$C,"")</f>
        <v>Cu-Ni-Si</v>
      </c>
      <c r="D1118" s="1">
        <v>0</v>
      </c>
      <c r="E1118" s="1" t="s">
        <v>1344</v>
      </c>
      <c r="F1118" s="1">
        <f t="shared" si="51"/>
        <v>94.4</v>
      </c>
      <c r="G1118" s="1">
        <v>0</v>
      </c>
      <c r="H1118" s="1">
        <v>0</v>
      </c>
      <c r="I1118" s="1">
        <v>0</v>
      </c>
      <c r="J1118" s="1">
        <v>3.77</v>
      </c>
      <c r="K1118" s="1">
        <v>1.83</v>
      </c>
      <c r="L1118" s="1">
        <v>0</v>
      </c>
      <c r="M1118" s="1" t="s">
        <v>54</v>
      </c>
      <c r="N1118" s="6">
        <f t="shared" si="52"/>
        <v>0</v>
      </c>
      <c r="O1118" s="1">
        <v>949.85</v>
      </c>
      <c r="P1118" s="1">
        <v>1</v>
      </c>
      <c r="Q1118" s="1">
        <v>0</v>
      </c>
      <c r="R1118" s="1">
        <v>499.85</v>
      </c>
      <c r="S1118" s="1">
        <v>0.166666667</v>
      </c>
      <c r="T1118" s="1">
        <v>215</v>
      </c>
      <c r="U1118" s="1" t="s">
        <v>52</v>
      </c>
      <c r="V1118" s="1" t="s">
        <v>52</v>
      </c>
      <c r="W1118" s="1">
        <v>16</v>
      </c>
      <c r="X1118" s="1" t="e">
        <f>IF(OR(T1118="",W1118=""),"",((T1118-AVERAGE($T$2:$T$1139))/_xlfn.STDEV.S($T$2:$T$1139))-#REF!*((AVERAGE($W$2:$W$1139)-W1118)/_xlfn.STDEV.S($W$2:$W$1139)))</f>
        <v>#REF!</v>
      </c>
      <c r="Y1118" s="1">
        <f t="shared" si="53"/>
        <v>1.08519218707036</v>
      </c>
    </row>
    <row r="1119" hidden="1" spans="1:25">
      <c r="A1119" s="1">
        <v>270</v>
      </c>
      <c r="B1119" s="1" t="s">
        <v>65</v>
      </c>
      <c r="C1119" s="1" t="str">
        <f>_xlfn.XLOOKUP(A1119,All!$A:$A,All!$C:$C,"")</f>
        <v>Cu-Ni-Si</v>
      </c>
      <c r="D1119" s="1">
        <v>0</v>
      </c>
      <c r="E1119" s="1" t="s">
        <v>1344</v>
      </c>
      <c r="F1119" s="1">
        <f t="shared" si="51"/>
        <v>94.4</v>
      </c>
      <c r="G1119" s="1">
        <v>0</v>
      </c>
      <c r="H1119" s="1">
        <v>0</v>
      </c>
      <c r="I1119" s="1">
        <v>0</v>
      </c>
      <c r="J1119" s="1">
        <v>3.77</v>
      </c>
      <c r="K1119" s="1">
        <v>1.83</v>
      </c>
      <c r="L1119" s="1">
        <v>0</v>
      </c>
      <c r="M1119" s="1" t="s">
        <v>54</v>
      </c>
      <c r="N1119" s="6">
        <f t="shared" si="52"/>
        <v>0</v>
      </c>
      <c r="O1119" s="1">
        <v>949.85</v>
      </c>
      <c r="P1119" s="1">
        <v>1</v>
      </c>
      <c r="Q1119" s="1">
        <v>0</v>
      </c>
      <c r="R1119" s="1">
        <v>499.85</v>
      </c>
      <c r="S1119" s="1">
        <v>0.333333333</v>
      </c>
      <c r="T1119" s="1">
        <v>218</v>
      </c>
      <c r="U1119" s="1" t="s">
        <v>52</v>
      </c>
      <c r="V1119" s="1" t="s">
        <v>52</v>
      </c>
      <c r="W1119" s="1">
        <v>16</v>
      </c>
      <c r="X1119" s="1" t="e">
        <f>IF(OR(T1119="",W1119=""),"",((T1119-AVERAGE($T$2:$T$1139))/_xlfn.STDEV.S($T$2:$T$1139))-#REF!*((AVERAGE($W$2:$W$1139)-W1119)/_xlfn.STDEV.S($W$2:$W$1139)))</f>
        <v>#REF!</v>
      </c>
      <c r="Y1119" s="1">
        <f t="shared" si="53"/>
        <v>1.08077410214474</v>
      </c>
    </row>
    <row r="1120" hidden="1" spans="1:25">
      <c r="A1120" s="1">
        <v>229</v>
      </c>
      <c r="B1120" s="1" t="s">
        <v>65</v>
      </c>
      <c r="C1120" s="1" t="str">
        <f>_xlfn.XLOOKUP(A1120,All!$A:$A,All!$C:$C,"")</f>
        <v>Cu-Ni-Si</v>
      </c>
      <c r="D1120" s="1">
        <v>0</v>
      </c>
      <c r="E1120" s="1" t="s">
        <v>1344</v>
      </c>
      <c r="F1120" s="1">
        <f t="shared" si="51"/>
        <v>94.4</v>
      </c>
      <c r="G1120" s="1">
        <v>0</v>
      </c>
      <c r="H1120" s="1">
        <v>0</v>
      </c>
      <c r="I1120" s="1">
        <v>0</v>
      </c>
      <c r="J1120" s="1">
        <v>3.77</v>
      </c>
      <c r="K1120" s="1">
        <v>1.83</v>
      </c>
      <c r="L1120" s="1">
        <v>0</v>
      </c>
      <c r="M1120" s="1" t="s">
        <v>54</v>
      </c>
      <c r="N1120" s="6">
        <f t="shared" si="52"/>
        <v>0</v>
      </c>
      <c r="O1120" s="1">
        <v>949.85</v>
      </c>
      <c r="P1120" s="1">
        <v>1</v>
      </c>
      <c r="Q1120" s="1">
        <v>0</v>
      </c>
      <c r="R1120" s="1">
        <v>499.85</v>
      </c>
      <c r="S1120" s="1">
        <v>0.083333333</v>
      </c>
      <c r="T1120" s="1">
        <v>220</v>
      </c>
      <c r="U1120" s="1" t="s">
        <v>52</v>
      </c>
      <c r="V1120" s="1" t="s">
        <v>52</v>
      </c>
      <c r="W1120" s="1">
        <v>16</v>
      </c>
      <c r="X1120" s="1" t="e">
        <f>IF(OR(T1120="",W1120=""),"",((T1120-AVERAGE($T$2:$T$1139))/_xlfn.STDEV.S($T$2:$T$1139))-#REF!*((AVERAGE($W$2:$W$1139)-W1120)/_xlfn.STDEV.S($W$2:$W$1139)))</f>
        <v>#REF!</v>
      </c>
      <c r="Y1120" s="1">
        <f t="shared" si="53"/>
        <v>1.07786230064286</v>
      </c>
    </row>
    <row r="1121" spans="1:25">
      <c r="A1121" s="1">
        <v>520</v>
      </c>
      <c r="B1121" s="1" t="s">
        <v>95</v>
      </c>
      <c r="C1121" s="1" t="str">
        <f>_xlfn.XLOOKUP(A1121,All!$A:$A,All!$C:$C,"")</f>
        <v>Cu-Ni-Si-Zr</v>
      </c>
      <c r="D1121" s="1">
        <v>0</v>
      </c>
      <c r="E1121" s="1" t="s">
        <v>1344</v>
      </c>
      <c r="F1121" s="1">
        <f t="shared" si="51"/>
        <v>97.5</v>
      </c>
      <c r="G1121" s="1">
        <v>0</v>
      </c>
      <c r="H1121" s="1">
        <v>0</v>
      </c>
      <c r="I1121" s="1">
        <v>0</v>
      </c>
      <c r="J1121" s="1">
        <v>1.87</v>
      </c>
      <c r="K1121" s="1">
        <v>0.47</v>
      </c>
      <c r="L1121" s="1">
        <v>0.16</v>
      </c>
      <c r="M1121" s="1" t="s">
        <v>50</v>
      </c>
      <c r="N1121" s="6">
        <f t="shared" si="52"/>
        <v>1</v>
      </c>
      <c r="O1121" s="1">
        <v>959.85</v>
      </c>
      <c r="P1121" s="1">
        <v>1</v>
      </c>
      <c r="Q1121" s="1">
        <v>60</v>
      </c>
      <c r="R1121" s="1">
        <v>499.85</v>
      </c>
      <c r="S1121" s="1">
        <v>3</v>
      </c>
      <c r="T1121" s="1">
        <v>157</v>
      </c>
      <c r="U1121" s="1" t="s">
        <v>52</v>
      </c>
      <c r="V1121" s="1" t="s">
        <v>52</v>
      </c>
      <c r="W1121" s="1">
        <v>49</v>
      </c>
      <c r="X1121" s="1" t="e">
        <f>IF(OR(T1121="",W1121=""),"",((T1121-AVERAGE($T$2:$T$1139))/_xlfn.STDEV.S($T$2:$T$1139))-#REF!*((AVERAGE($W$2:$W$1139)-W1121)/_xlfn.STDEV.S($W$2:$W$1139)))</f>
        <v>#REF!</v>
      </c>
      <c r="Y1121" s="1">
        <f t="shared" si="53"/>
        <v>0.884504298959516</v>
      </c>
    </row>
    <row r="1122" spans="1:25">
      <c r="A1122" s="1">
        <v>514</v>
      </c>
      <c r="B1122" s="1" t="s">
        <v>95</v>
      </c>
      <c r="C1122" s="1" t="str">
        <f>_xlfn.XLOOKUP(A1122,All!$A:$A,All!$C:$C,"")</f>
        <v>Cu-Ni-Si-Zr</v>
      </c>
      <c r="D1122" s="1">
        <v>0</v>
      </c>
      <c r="E1122" s="1" t="s">
        <v>1344</v>
      </c>
      <c r="F1122" s="1">
        <f t="shared" si="51"/>
        <v>97.5</v>
      </c>
      <c r="G1122" s="1">
        <v>0</v>
      </c>
      <c r="H1122" s="1">
        <v>0</v>
      </c>
      <c r="I1122" s="1">
        <v>0</v>
      </c>
      <c r="J1122" s="1">
        <v>1.87</v>
      </c>
      <c r="K1122" s="1">
        <v>0.47</v>
      </c>
      <c r="L1122" s="1">
        <v>0.16</v>
      </c>
      <c r="M1122" s="1" t="s">
        <v>50</v>
      </c>
      <c r="N1122" s="6">
        <f t="shared" si="52"/>
        <v>1</v>
      </c>
      <c r="O1122" s="1">
        <v>959.85</v>
      </c>
      <c r="P1122" s="1">
        <v>1</v>
      </c>
      <c r="Q1122" s="1">
        <v>60</v>
      </c>
      <c r="R1122" s="1">
        <v>499.85</v>
      </c>
      <c r="S1122" s="1">
        <v>2.5</v>
      </c>
      <c r="T1122" s="1">
        <v>162</v>
      </c>
      <c r="U1122" s="1" t="s">
        <v>52</v>
      </c>
      <c r="V1122" s="1" t="s">
        <v>52</v>
      </c>
      <c r="W1122" s="1">
        <v>49</v>
      </c>
      <c r="X1122" s="1" t="e">
        <f>IF(OR(T1122="",W1122=""),"",((T1122-AVERAGE($T$2:$T$1139))/_xlfn.STDEV.S($T$2:$T$1139))-#REF!*((AVERAGE($W$2:$W$1139)-W1122)/_xlfn.STDEV.S($W$2:$W$1139)))</f>
        <v>#REF!</v>
      </c>
      <c r="Y1122" s="1">
        <f t="shared" si="53"/>
        <v>0.872373442452523</v>
      </c>
    </row>
    <row r="1123" hidden="1" spans="1:25">
      <c r="A1123" s="1">
        <v>530</v>
      </c>
      <c r="B1123" s="1" t="s">
        <v>95</v>
      </c>
      <c r="C1123" s="1" t="str">
        <f>_xlfn.XLOOKUP(A1123,All!$A:$A,All!$C:$C,"")</f>
        <v>Cu-Ni-Si-Zr</v>
      </c>
      <c r="D1123" s="1">
        <v>0</v>
      </c>
      <c r="E1123" s="1" t="s">
        <v>1344</v>
      </c>
      <c r="F1123" s="1">
        <f t="shared" si="51"/>
        <v>97.5</v>
      </c>
      <c r="G1123" s="1">
        <v>0</v>
      </c>
      <c r="H1123" s="1">
        <v>0</v>
      </c>
      <c r="I1123" s="1">
        <v>0</v>
      </c>
      <c r="J1123" s="1">
        <v>1.87</v>
      </c>
      <c r="K1123" s="1">
        <v>0.47</v>
      </c>
      <c r="L1123" s="1">
        <v>0.16</v>
      </c>
      <c r="M1123" s="1" t="s">
        <v>55</v>
      </c>
      <c r="N1123" s="6">
        <f t="shared" si="52"/>
        <v>2</v>
      </c>
      <c r="O1123" s="1">
        <v>959.85</v>
      </c>
      <c r="P1123" s="1">
        <v>1</v>
      </c>
      <c r="Q1123" s="1">
        <v>50</v>
      </c>
      <c r="R1123" s="1">
        <v>374.85</v>
      </c>
      <c r="S1123" s="1">
        <v>8</v>
      </c>
      <c r="T1123" s="1">
        <v>168</v>
      </c>
      <c r="U1123" s="1" t="s">
        <v>52</v>
      </c>
      <c r="V1123" s="1" t="s">
        <v>779</v>
      </c>
      <c r="W1123" s="1">
        <v>48</v>
      </c>
      <c r="X1123" s="1" t="e">
        <f>IF(OR(T1123="",W1123=""),"",((T1123-AVERAGE($T$2:$T$1139))/_xlfn.STDEV.S($T$2:$T$1139))-#REF!*((AVERAGE($W$2:$W$1139)-W1123)/_xlfn.STDEV.S($W$2:$W$1139)))</f>
        <v>#REF!</v>
      </c>
      <c r="Y1123" s="1">
        <f t="shared" si="53"/>
        <v>0.865837905996859</v>
      </c>
    </row>
    <row r="1124" spans="1:25">
      <c r="A1124" s="1">
        <v>508</v>
      </c>
      <c r="B1124" s="1" t="s">
        <v>95</v>
      </c>
      <c r="C1124" s="1" t="str">
        <f>_xlfn.XLOOKUP(A1124,All!$A:$A,All!$C:$C,"")</f>
        <v>Cu-Ni-Si-Zr</v>
      </c>
      <c r="D1124" s="1">
        <v>0</v>
      </c>
      <c r="E1124" s="1" t="s">
        <v>1344</v>
      </c>
      <c r="F1124" s="1">
        <f t="shared" si="51"/>
        <v>97.5</v>
      </c>
      <c r="G1124" s="1">
        <v>0</v>
      </c>
      <c r="H1124" s="1">
        <v>0</v>
      </c>
      <c r="I1124" s="1">
        <v>0</v>
      </c>
      <c r="J1124" s="1">
        <v>1.87</v>
      </c>
      <c r="K1124" s="1">
        <v>0.47</v>
      </c>
      <c r="L1124" s="1">
        <v>0.16</v>
      </c>
      <c r="M1124" s="1" t="s">
        <v>50</v>
      </c>
      <c r="N1124" s="6">
        <f t="shared" si="52"/>
        <v>1</v>
      </c>
      <c r="O1124" s="1">
        <v>959.85</v>
      </c>
      <c r="P1124" s="1">
        <v>1</v>
      </c>
      <c r="Q1124" s="1">
        <v>60</v>
      </c>
      <c r="R1124" s="1">
        <v>499.85</v>
      </c>
      <c r="S1124" s="1">
        <v>2</v>
      </c>
      <c r="T1124" s="1">
        <v>170</v>
      </c>
      <c r="U1124" s="1" t="s">
        <v>52</v>
      </c>
      <c r="V1124" s="1" t="s">
        <v>52</v>
      </c>
      <c r="W1124" s="1">
        <v>47</v>
      </c>
      <c r="X1124" s="1" t="e">
        <f>IF(OR(T1124="",W1124=""),"",((T1124-AVERAGE($T$2:$T$1139))/_xlfn.STDEV.S($T$2:$T$1139))-#REF!*((AVERAGE($W$2:$W$1139)-W1124)/_xlfn.STDEV.S($W$2:$W$1139)))</f>
        <v>#REF!</v>
      </c>
      <c r="Y1124" s="1">
        <f t="shared" si="53"/>
        <v>0.869145624340571</v>
      </c>
    </row>
    <row r="1125" spans="1:25">
      <c r="A1125" s="1">
        <v>526</v>
      </c>
      <c r="B1125" s="1" t="s">
        <v>95</v>
      </c>
      <c r="C1125" s="1" t="str">
        <f>_xlfn.XLOOKUP(A1125,All!$A:$A,All!$C:$C,"")</f>
        <v>Cu-Ni-Si-Zr</v>
      </c>
      <c r="D1125" s="1">
        <v>0</v>
      </c>
      <c r="E1125" s="1" t="s">
        <v>1344</v>
      </c>
      <c r="F1125" s="1">
        <f t="shared" si="51"/>
        <v>97.5</v>
      </c>
      <c r="G1125" s="1">
        <v>0</v>
      </c>
      <c r="H1125" s="1">
        <v>0</v>
      </c>
      <c r="I1125" s="1">
        <v>0</v>
      </c>
      <c r="J1125" s="1">
        <v>1.87</v>
      </c>
      <c r="K1125" s="1">
        <v>0.47</v>
      </c>
      <c r="L1125" s="1">
        <v>0.16</v>
      </c>
      <c r="M1125" s="1" t="s">
        <v>50</v>
      </c>
      <c r="N1125" s="6">
        <f t="shared" si="52"/>
        <v>1</v>
      </c>
      <c r="O1125" s="1">
        <v>959.85</v>
      </c>
      <c r="P1125" s="1">
        <v>1</v>
      </c>
      <c r="Q1125" s="1">
        <v>60</v>
      </c>
      <c r="R1125" s="1">
        <v>449.85</v>
      </c>
      <c r="S1125" s="1">
        <v>4</v>
      </c>
      <c r="T1125" s="1">
        <v>208</v>
      </c>
      <c r="U1125" s="1" t="s">
        <v>52</v>
      </c>
      <c r="V1125" s="1" t="s">
        <v>52</v>
      </c>
      <c r="W1125" s="1">
        <v>47</v>
      </c>
      <c r="X1125" s="1" t="e">
        <f>IF(OR(T1125="",W1125=""),"",((T1125-AVERAGE($T$2:$T$1139))/_xlfn.STDEV.S($T$2:$T$1139))-#REF!*((AVERAGE($W$2:$W$1139)-W1125)/_xlfn.STDEV.S($W$2:$W$1139)))</f>
        <v>#REF!</v>
      </c>
      <c r="Y1125" s="1">
        <f t="shared" si="53"/>
        <v>0.783923241729417</v>
      </c>
    </row>
    <row r="1126" spans="1:25">
      <c r="A1126" s="1">
        <v>502</v>
      </c>
      <c r="B1126" s="1" t="s">
        <v>95</v>
      </c>
      <c r="C1126" s="1" t="str">
        <f>_xlfn.XLOOKUP(A1126,All!$A:$A,All!$C:$C,"")</f>
        <v>Cu-Ni-Si-Zr</v>
      </c>
      <c r="D1126" s="1">
        <v>0</v>
      </c>
      <c r="E1126" s="1" t="s">
        <v>1344</v>
      </c>
      <c r="F1126" s="1">
        <f t="shared" si="51"/>
        <v>97.5</v>
      </c>
      <c r="G1126" s="1">
        <v>0</v>
      </c>
      <c r="H1126" s="1">
        <v>0</v>
      </c>
      <c r="I1126" s="1">
        <v>0</v>
      </c>
      <c r="J1126" s="1">
        <v>1.87</v>
      </c>
      <c r="K1126" s="1">
        <v>0.47</v>
      </c>
      <c r="L1126" s="1">
        <v>0.16</v>
      </c>
      <c r="M1126" s="1" t="s">
        <v>50</v>
      </c>
      <c r="N1126" s="6">
        <f t="shared" si="52"/>
        <v>1</v>
      </c>
      <c r="O1126" s="1">
        <v>959.85</v>
      </c>
      <c r="P1126" s="1">
        <v>1</v>
      </c>
      <c r="Q1126" s="1">
        <v>60</v>
      </c>
      <c r="R1126" s="1">
        <v>499.85</v>
      </c>
      <c r="S1126" s="1">
        <v>1.5</v>
      </c>
      <c r="T1126" s="1">
        <v>185</v>
      </c>
      <c r="U1126" s="1" t="s">
        <v>52</v>
      </c>
      <c r="V1126" s="1" t="s">
        <v>52</v>
      </c>
      <c r="W1126" s="1">
        <v>46</v>
      </c>
      <c r="X1126" s="1" t="e">
        <f>IF(OR(T1126="",W1126=""),"",((T1126-AVERAGE($T$2:$T$1139))/_xlfn.STDEV.S($T$2:$T$1139))-#REF!*((AVERAGE($W$2:$W$1139)-W1126)/_xlfn.STDEV.S($W$2:$W$1139)))</f>
        <v>#REF!</v>
      </c>
      <c r="Y1126" s="1">
        <f t="shared" si="53"/>
        <v>0.843075726450442</v>
      </c>
    </row>
    <row r="1127" spans="1:25">
      <c r="A1127" s="1">
        <v>519</v>
      </c>
      <c r="B1127" s="1" t="s">
        <v>95</v>
      </c>
      <c r="C1127" s="1" t="str">
        <f>_xlfn.XLOOKUP(A1127,All!$A:$A,All!$C:$C,"")</f>
        <v>Cu-Ni-Si-Zr</v>
      </c>
      <c r="D1127" s="1">
        <v>0</v>
      </c>
      <c r="E1127" s="1" t="s">
        <v>1344</v>
      </c>
      <c r="F1127" s="1">
        <f t="shared" si="51"/>
        <v>97.5</v>
      </c>
      <c r="G1127" s="1">
        <v>0</v>
      </c>
      <c r="H1127" s="1">
        <v>0</v>
      </c>
      <c r="I1127" s="1">
        <v>0</v>
      </c>
      <c r="J1127" s="1">
        <v>1.87</v>
      </c>
      <c r="K1127" s="1">
        <v>0.47</v>
      </c>
      <c r="L1127" s="1">
        <v>0.16</v>
      </c>
      <c r="M1127" s="1" t="s">
        <v>50</v>
      </c>
      <c r="N1127" s="6">
        <f t="shared" si="52"/>
        <v>1</v>
      </c>
      <c r="O1127" s="1">
        <v>959.85</v>
      </c>
      <c r="P1127" s="1">
        <v>1</v>
      </c>
      <c r="Q1127" s="1">
        <v>60</v>
      </c>
      <c r="R1127" s="1">
        <v>449.85</v>
      </c>
      <c r="S1127" s="1">
        <v>3</v>
      </c>
      <c r="T1127" s="1">
        <v>208</v>
      </c>
      <c r="U1127" s="1" t="s">
        <v>52</v>
      </c>
      <c r="V1127" s="1" t="s">
        <v>52</v>
      </c>
      <c r="W1127" s="1">
        <v>46</v>
      </c>
      <c r="X1127" s="1" t="e">
        <f>IF(OR(T1127="",W1127=""),"",((T1127-AVERAGE($T$2:$T$1139))/_xlfn.STDEV.S($T$2:$T$1139))-#REF!*((AVERAGE($W$2:$W$1139)-W1127)/_xlfn.STDEV.S($W$2:$W$1139)))</f>
        <v>#REF!</v>
      </c>
      <c r="Y1127" s="1">
        <f t="shared" si="53"/>
        <v>0.792940350167374</v>
      </c>
    </row>
    <row r="1128" spans="1:25">
      <c r="A1128" s="1">
        <v>486</v>
      </c>
      <c r="B1128" s="1" t="s">
        <v>95</v>
      </c>
      <c r="C1128" s="1" t="str">
        <f>_xlfn.XLOOKUP(A1128,All!$A:$A,All!$C:$C,"")</f>
        <v>Cu-Ni-Si-Zr</v>
      </c>
      <c r="D1128" s="1">
        <v>0</v>
      </c>
      <c r="E1128" s="1" t="s">
        <v>1344</v>
      </c>
      <c r="F1128" s="1">
        <f t="shared" si="51"/>
        <v>97.5</v>
      </c>
      <c r="G1128" s="1">
        <v>0</v>
      </c>
      <c r="H1128" s="1">
        <v>0</v>
      </c>
      <c r="I1128" s="1">
        <v>0</v>
      </c>
      <c r="J1128" s="1">
        <v>1.87</v>
      </c>
      <c r="K1128" s="1">
        <v>0.47</v>
      </c>
      <c r="L1128" s="1">
        <v>0.16</v>
      </c>
      <c r="M1128" s="1" t="s">
        <v>50</v>
      </c>
      <c r="N1128" s="6">
        <f t="shared" si="52"/>
        <v>1</v>
      </c>
      <c r="O1128" s="1">
        <v>959.85</v>
      </c>
      <c r="P1128" s="1">
        <v>1</v>
      </c>
      <c r="Q1128" s="1">
        <v>60</v>
      </c>
      <c r="R1128" s="1">
        <v>549.85</v>
      </c>
      <c r="S1128" s="1">
        <v>1</v>
      </c>
      <c r="T1128" s="1">
        <v>150</v>
      </c>
      <c r="U1128" s="1" t="s">
        <v>52</v>
      </c>
      <c r="V1128" s="1" t="s">
        <v>52</v>
      </c>
      <c r="W1128" s="1">
        <v>45</v>
      </c>
      <c r="X1128" s="1" t="e">
        <f>IF(OR(T1128="",W1128=""),"",((T1128-AVERAGE($T$2:$T$1139))/_xlfn.STDEV.S($T$2:$T$1139))-#REF!*((AVERAGE($W$2:$W$1139)-W1128)/_xlfn.STDEV.S($W$2:$W$1139)))</f>
        <v>#REF!</v>
      </c>
      <c r="Y1128" s="1">
        <f t="shared" si="53"/>
        <v>0.932322719981046</v>
      </c>
    </row>
    <row r="1129" spans="1:25">
      <c r="A1129" s="1">
        <v>485</v>
      </c>
      <c r="B1129" s="1" t="s">
        <v>95</v>
      </c>
      <c r="C1129" s="1" t="str">
        <f>_xlfn.XLOOKUP(A1129,All!$A:$A,All!$C:$C,"")</f>
        <v>Cu-Ni-Si-Zr</v>
      </c>
      <c r="D1129" s="1">
        <v>0</v>
      </c>
      <c r="E1129" s="1" t="s">
        <v>1344</v>
      </c>
      <c r="F1129" s="1">
        <f t="shared" si="51"/>
        <v>97.5</v>
      </c>
      <c r="G1129" s="1">
        <v>0</v>
      </c>
      <c r="H1129" s="1">
        <v>0</v>
      </c>
      <c r="I1129" s="1">
        <v>0</v>
      </c>
      <c r="J1129" s="1">
        <v>1.87</v>
      </c>
      <c r="K1129" s="1">
        <v>0.47</v>
      </c>
      <c r="L1129" s="1">
        <v>0.16</v>
      </c>
      <c r="M1129" s="1" t="s">
        <v>50</v>
      </c>
      <c r="N1129" s="6">
        <f t="shared" si="52"/>
        <v>1</v>
      </c>
      <c r="O1129" s="1">
        <v>959.85</v>
      </c>
      <c r="P1129" s="1">
        <v>1</v>
      </c>
      <c r="Q1129" s="1">
        <v>60</v>
      </c>
      <c r="R1129" s="1">
        <v>499.85</v>
      </c>
      <c r="S1129" s="1">
        <v>1</v>
      </c>
      <c r="T1129" s="1">
        <v>186</v>
      </c>
      <c r="U1129" s="1" t="s">
        <v>52</v>
      </c>
      <c r="V1129" s="1" t="s">
        <v>52</v>
      </c>
      <c r="W1129" s="1">
        <v>44</v>
      </c>
      <c r="X1129" s="1" t="e">
        <f>IF(OR(T1129="",W1129=""),"",((T1129-AVERAGE($T$2:$T$1139))/_xlfn.STDEV.S($T$2:$T$1139))-#REF!*((AVERAGE($W$2:$W$1139)-W1129)/_xlfn.STDEV.S($W$2:$W$1139)))</f>
        <v>#REF!</v>
      </c>
      <c r="Y1129" s="1">
        <f t="shared" si="53"/>
        <v>0.8581249828584</v>
      </c>
    </row>
    <row r="1130" spans="1:25">
      <c r="A1130" s="1">
        <v>507</v>
      </c>
      <c r="B1130" s="1" t="s">
        <v>95</v>
      </c>
      <c r="C1130" s="1" t="str">
        <f>_xlfn.XLOOKUP(A1130,All!$A:$A,All!$C:$C,"")</f>
        <v>Cu-Ni-Si-Zr</v>
      </c>
      <c r="D1130" s="1">
        <v>0</v>
      </c>
      <c r="E1130" s="1" t="s">
        <v>1344</v>
      </c>
      <c r="F1130" s="1">
        <f t="shared" si="51"/>
        <v>97.5</v>
      </c>
      <c r="G1130" s="1">
        <v>0</v>
      </c>
      <c r="H1130" s="1">
        <v>0</v>
      </c>
      <c r="I1130" s="1">
        <v>0</v>
      </c>
      <c r="J1130" s="1">
        <v>1.87</v>
      </c>
      <c r="K1130" s="1">
        <v>0.47</v>
      </c>
      <c r="L1130" s="1">
        <v>0.16</v>
      </c>
      <c r="M1130" s="1" t="s">
        <v>50</v>
      </c>
      <c r="N1130" s="6">
        <f t="shared" si="52"/>
        <v>1</v>
      </c>
      <c r="O1130" s="1">
        <v>959.85</v>
      </c>
      <c r="P1130" s="1">
        <v>1</v>
      </c>
      <c r="Q1130" s="1">
        <v>60</v>
      </c>
      <c r="R1130" s="1">
        <v>449.85</v>
      </c>
      <c r="S1130" s="1">
        <v>2</v>
      </c>
      <c r="T1130" s="1">
        <v>212</v>
      </c>
      <c r="U1130" s="1" t="s">
        <v>52</v>
      </c>
      <c r="V1130" s="1" t="s">
        <v>52</v>
      </c>
      <c r="W1130" s="1">
        <v>44</v>
      </c>
      <c r="X1130" s="1" t="e">
        <f>IF(OR(T1130="",W1130=""),"",((T1130-AVERAGE($T$2:$T$1139))/_xlfn.STDEV.S($T$2:$T$1139))-#REF!*((AVERAGE($W$2:$W$1139)-W1130)/_xlfn.STDEV.S($W$2:$W$1139)))</f>
        <v>#REF!</v>
      </c>
      <c r="Y1130" s="1">
        <f t="shared" si="53"/>
        <v>0.803044753553073</v>
      </c>
    </row>
    <row r="1131" spans="1:25">
      <c r="A1131" s="1">
        <v>468</v>
      </c>
      <c r="B1131" s="1" t="s">
        <v>95</v>
      </c>
      <c r="C1131" s="1" t="str">
        <f>_xlfn.XLOOKUP(A1131,All!$A:$A,All!$C:$C,"")</f>
        <v>Cu-Ni-Si-Zr</v>
      </c>
      <c r="D1131" s="1">
        <v>0</v>
      </c>
      <c r="E1131" s="1" t="s">
        <v>1344</v>
      </c>
      <c r="F1131" s="1">
        <f t="shared" si="51"/>
        <v>97.5</v>
      </c>
      <c r="G1131" s="1">
        <v>0</v>
      </c>
      <c r="H1131" s="1">
        <v>0</v>
      </c>
      <c r="I1131" s="1">
        <v>0</v>
      </c>
      <c r="J1131" s="1">
        <v>1.87</v>
      </c>
      <c r="K1131" s="1">
        <v>0.47</v>
      </c>
      <c r="L1131" s="1">
        <v>0.16</v>
      </c>
      <c r="M1131" s="1" t="s">
        <v>50</v>
      </c>
      <c r="N1131" s="6">
        <f t="shared" si="52"/>
        <v>1</v>
      </c>
      <c r="O1131" s="1">
        <v>959.85</v>
      </c>
      <c r="P1131" s="1">
        <v>1</v>
      </c>
      <c r="Q1131" s="1">
        <v>60</v>
      </c>
      <c r="R1131" s="1">
        <v>499.85</v>
      </c>
      <c r="S1131" s="1">
        <v>0.5</v>
      </c>
      <c r="T1131" s="1">
        <v>205</v>
      </c>
      <c r="U1131" s="1" t="s">
        <v>52</v>
      </c>
      <c r="V1131" s="1" t="s">
        <v>52</v>
      </c>
      <c r="W1131" s="1">
        <v>42</v>
      </c>
      <c r="X1131" s="1" t="e">
        <f>IF(OR(T1131="",W1131=""),"",((T1131-AVERAGE($T$2:$T$1139))/_xlfn.STDEV.S($T$2:$T$1139))-#REF!*((AVERAGE($W$2:$W$1139)-W1131)/_xlfn.STDEV.S($W$2:$W$1139)))</f>
        <v>#REF!</v>
      </c>
      <c r="Y1131" s="1">
        <f t="shared" si="53"/>
        <v>0.835995448351632</v>
      </c>
    </row>
    <row r="1132" spans="1:25">
      <c r="A1132" s="1">
        <v>484</v>
      </c>
      <c r="B1132" s="1" t="s">
        <v>95</v>
      </c>
      <c r="C1132" s="1" t="str">
        <f>_xlfn.XLOOKUP(A1132,All!$A:$A,All!$C:$C,"")</f>
        <v>Cu-Ni-Si-Zr</v>
      </c>
      <c r="D1132" s="1">
        <v>0</v>
      </c>
      <c r="E1132" s="1" t="s">
        <v>1344</v>
      </c>
      <c r="F1132" s="1">
        <f t="shared" si="51"/>
        <v>97.5</v>
      </c>
      <c r="G1132" s="1">
        <v>0</v>
      </c>
      <c r="H1132" s="1">
        <v>0</v>
      </c>
      <c r="I1132" s="1">
        <v>0</v>
      </c>
      <c r="J1132" s="1">
        <v>1.87</v>
      </c>
      <c r="K1132" s="1">
        <v>0.47</v>
      </c>
      <c r="L1132" s="1">
        <v>0.16</v>
      </c>
      <c r="M1132" s="1" t="s">
        <v>50</v>
      </c>
      <c r="N1132" s="6">
        <f t="shared" si="52"/>
        <v>1</v>
      </c>
      <c r="O1132" s="1">
        <v>959.85</v>
      </c>
      <c r="P1132" s="1">
        <v>1</v>
      </c>
      <c r="Q1132" s="1">
        <v>60</v>
      </c>
      <c r="R1132" s="1">
        <v>474.85</v>
      </c>
      <c r="S1132" s="1">
        <v>1</v>
      </c>
      <c r="T1132" s="1">
        <v>211</v>
      </c>
      <c r="U1132" s="1" t="s">
        <v>52</v>
      </c>
      <c r="V1132" s="1" t="s">
        <v>52</v>
      </c>
      <c r="W1132" s="1">
        <v>42</v>
      </c>
      <c r="X1132" s="1" t="e">
        <f>IF(OR(T1132="",W1132=""),"",((T1132-AVERAGE($T$2:$T$1139))/_xlfn.STDEV.S($T$2:$T$1139))-#REF!*((AVERAGE($W$2:$W$1139)-W1132)/_xlfn.STDEV.S($W$2:$W$1139)))</f>
        <v>#REF!</v>
      </c>
      <c r="Y1132" s="1">
        <f t="shared" si="53"/>
        <v>0.823886993768721</v>
      </c>
    </row>
    <row r="1133" spans="1:25">
      <c r="A1133" s="1">
        <v>480</v>
      </c>
      <c r="B1133" s="1" t="s">
        <v>95</v>
      </c>
      <c r="C1133" s="1" t="str">
        <f>_xlfn.XLOOKUP(A1133,All!$A:$A,All!$C:$C,"")</f>
        <v>Cu-Ni-Si-Zr</v>
      </c>
      <c r="D1133" s="1">
        <v>0</v>
      </c>
      <c r="E1133" s="1" t="s">
        <v>1344</v>
      </c>
      <c r="F1133" s="1">
        <f t="shared" si="51"/>
        <v>97.5</v>
      </c>
      <c r="G1133" s="1">
        <v>0</v>
      </c>
      <c r="H1133" s="1">
        <v>0</v>
      </c>
      <c r="I1133" s="1">
        <v>0</v>
      </c>
      <c r="J1133" s="1">
        <v>1.87</v>
      </c>
      <c r="K1133" s="1">
        <v>0.47</v>
      </c>
      <c r="L1133" s="1">
        <v>0.16</v>
      </c>
      <c r="M1133" s="1" t="s">
        <v>50</v>
      </c>
      <c r="N1133" s="6">
        <f t="shared" si="52"/>
        <v>1</v>
      </c>
      <c r="O1133" s="1">
        <v>959.85</v>
      </c>
      <c r="P1133" s="1">
        <v>1</v>
      </c>
      <c r="Q1133" s="1">
        <v>60</v>
      </c>
      <c r="R1133" s="1">
        <v>449.85</v>
      </c>
      <c r="S1133" s="1">
        <v>1</v>
      </c>
      <c r="T1133" s="1">
        <v>217</v>
      </c>
      <c r="U1133" s="1" t="s">
        <v>52</v>
      </c>
      <c r="V1133" s="1" t="s">
        <v>52</v>
      </c>
      <c r="W1133" s="1">
        <v>41</v>
      </c>
      <c r="X1133" s="1" t="e">
        <f>IF(OR(T1133="",W1133=""),"",((T1133-AVERAGE($T$2:$T$1139))/_xlfn.STDEV.S($T$2:$T$1139))-#REF!*((AVERAGE($W$2:$W$1139)-W1133)/_xlfn.STDEV.S($W$2:$W$1139)))</f>
        <v>#REF!</v>
      </c>
      <c r="Y1133" s="1">
        <f t="shared" si="53"/>
        <v>0.821675056584442</v>
      </c>
    </row>
    <row r="1134" spans="1:25">
      <c r="A1134" s="1">
        <v>467</v>
      </c>
      <c r="B1134" s="1" t="s">
        <v>95</v>
      </c>
      <c r="C1134" s="1" t="str">
        <f>_xlfn.XLOOKUP(A1134,All!$A:$A,All!$C:$C,"")</f>
        <v>Cu-Ni-Si-Zr</v>
      </c>
      <c r="D1134" s="1">
        <v>0</v>
      </c>
      <c r="E1134" s="1" t="s">
        <v>1344</v>
      </c>
      <c r="F1134" s="1">
        <f t="shared" si="51"/>
        <v>97.5</v>
      </c>
      <c r="G1134" s="1">
        <v>0</v>
      </c>
      <c r="H1134" s="1">
        <v>0</v>
      </c>
      <c r="I1134" s="1">
        <v>0</v>
      </c>
      <c r="J1134" s="1">
        <v>1.87</v>
      </c>
      <c r="K1134" s="1">
        <v>0.47</v>
      </c>
      <c r="L1134" s="1">
        <v>0.16</v>
      </c>
      <c r="M1134" s="1" t="s">
        <v>50</v>
      </c>
      <c r="N1134" s="6">
        <f t="shared" si="52"/>
        <v>1</v>
      </c>
      <c r="O1134" s="1">
        <v>959.85</v>
      </c>
      <c r="P1134" s="1">
        <v>1</v>
      </c>
      <c r="Q1134" s="1">
        <v>60</v>
      </c>
      <c r="R1134" s="1">
        <v>449.85</v>
      </c>
      <c r="S1134" s="1">
        <v>0.5</v>
      </c>
      <c r="T1134" s="1">
        <v>216</v>
      </c>
      <c r="U1134" s="1" t="s">
        <v>52</v>
      </c>
      <c r="V1134" s="1" t="s">
        <v>52</v>
      </c>
      <c r="W1134" s="1">
        <v>39</v>
      </c>
      <c r="X1134" s="1" t="e">
        <f>IF(OR(T1134="",W1134=""),"",((T1134-AVERAGE($T$2:$T$1139))/_xlfn.STDEV.S($T$2:$T$1139))-#REF!*((AVERAGE($W$2:$W$1139)-W1134)/_xlfn.STDEV.S($W$2:$W$1139)))</f>
        <v>#REF!</v>
      </c>
      <c r="Y1134" s="1">
        <f t="shared" si="53"/>
        <v>0.84311310408725</v>
      </c>
    </row>
    <row r="1135" spans="1:25">
      <c r="A1135" s="1">
        <v>460</v>
      </c>
      <c r="B1135" s="1" t="s">
        <v>95</v>
      </c>
      <c r="C1135" s="1" t="str">
        <f>_xlfn.XLOOKUP(A1135,All!$A:$A,All!$C:$C,"")</f>
        <v>Cu-Ni-Si-Zr</v>
      </c>
      <c r="D1135" s="1">
        <v>0</v>
      </c>
      <c r="E1135" s="1" t="s">
        <v>1344</v>
      </c>
      <c r="F1135" s="1">
        <f t="shared" si="51"/>
        <v>97.5</v>
      </c>
      <c r="G1135" s="1">
        <v>0</v>
      </c>
      <c r="H1135" s="1">
        <v>0</v>
      </c>
      <c r="I1135" s="1">
        <v>0</v>
      </c>
      <c r="J1135" s="1">
        <v>1.87</v>
      </c>
      <c r="K1135" s="1">
        <v>0.47</v>
      </c>
      <c r="L1135" s="1">
        <v>0.16</v>
      </c>
      <c r="M1135" s="1" t="s">
        <v>50</v>
      </c>
      <c r="N1135" s="6">
        <f t="shared" si="52"/>
        <v>1</v>
      </c>
      <c r="O1135" s="1">
        <v>959.85</v>
      </c>
      <c r="P1135" s="1">
        <v>1</v>
      </c>
      <c r="Q1135" s="1">
        <v>60</v>
      </c>
      <c r="R1135" s="1">
        <v>499.85</v>
      </c>
      <c r="S1135" s="1">
        <v>0.167</v>
      </c>
      <c r="T1135" s="1">
        <v>204</v>
      </c>
      <c r="U1135" s="1" t="s">
        <v>52</v>
      </c>
      <c r="V1135" s="1" t="s">
        <v>52</v>
      </c>
      <c r="W1135" s="1">
        <v>37</v>
      </c>
      <c r="X1135" s="1" t="e">
        <f>IF(OR(T1135="",W1135=""),"",((T1135-AVERAGE($T$2:$T$1139))/_xlfn.STDEV.S($T$2:$T$1139))-#REF!*((AVERAGE($W$2:$W$1139)-W1135)/_xlfn.STDEV.S($W$2:$W$1139)))</f>
        <v>#REF!</v>
      </c>
      <c r="Y1135" s="1">
        <f t="shared" si="53"/>
        <v>0.885627051544251</v>
      </c>
    </row>
    <row r="1136" spans="1:25">
      <c r="A1136" s="1">
        <v>483</v>
      </c>
      <c r="B1136" s="1" t="s">
        <v>95</v>
      </c>
      <c r="C1136" s="1" t="str">
        <f>_xlfn.XLOOKUP(A1136,All!$A:$A,All!$C:$C,"")</f>
        <v>Cu-Ni-Si-Zr</v>
      </c>
      <c r="D1136" s="1">
        <v>0</v>
      </c>
      <c r="E1136" s="1" t="s">
        <v>1344</v>
      </c>
      <c r="F1136" s="1">
        <f t="shared" si="51"/>
        <v>97.5</v>
      </c>
      <c r="G1136" s="1">
        <v>0</v>
      </c>
      <c r="H1136" s="1">
        <v>0</v>
      </c>
      <c r="I1136" s="1">
        <v>0</v>
      </c>
      <c r="J1136" s="1">
        <v>1.87</v>
      </c>
      <c r="K1136" s="1">
        <v>0.47</v>
      </c>
      <c r="L1136" s="1">
        <v>0.16</v>
      </c>
      <c r="M1136" s="1" t="s">
        <v>50</v>
      </c>
      <c r="N1136" s="6">
        <f t="shared" si="52"/>
        <v>1</v>
      </c>
      <c r="O1136" s="1">
        <v>959.85</v>
      </c>
      <c r="P1136" s="1">
        <v>1</v>
      </c>
      <c r="Q1136" s="1">
        <v>60</v>
      </c>
      <c r="R1136" s="1">
        <v>424.85</v>
      </c>
      <c r="S1136" s="1">
        <v>1</v>
      </c>
      <c r="T1136" s="1">
        <v>208</v>
      </c>
      <c r="U1136" s="1" t="s">
        <v>52</v>
      </c>
      <c r="V1136" s="1" t="s">
        <v>52</v>
      </c>
      <c r="W1136" s="1">
        <v>37</v>
      </c>
      <c r="X1136" s="1" t="e">
        <f>IF(OR(T1136="",W1136=""),"",((T1136-AVERAGE($T$2:$T$1139))/_xlfn.STDEV.S($T$2:$T$1139))-#REF!*((AVERAGE($W$2:$W$1139)-W1136)/_xlfn.STDEV.S($W$2:$W$1139)))</f>
        <v>#REF!</v>
      </c>
      <c r="Y1136" s="1">
        <f t="shared" si="53"/>
        <v>0.877943989627788</v>
      </c>
    </row>
    <row r="1137" spans="1:25">
      <c r="A1137" s="1">
        <v>482</v>
      </c>
      <c r="B1137" s="1" t="s">
        <v>95</v>
      </c>
      <c r="C1137" s="1" t="str">
        <f>_xlfn.XLOOKUP(A1137,All!$A:$A,All!$C:$C,"")</f>
        <v>Cu-Ni-Si-Zr</v>
      </c>
      <c r="D1137" s="1">
        <v>0</v>
      </c>
      <c r="E1137" s="1" t="s">
        <v>1344</v>
      </c>
      <c r="F1137" s="1">
        <f t="shared" si="51"/>
        <v>97.5</v>
      </c>
      <c r="G1137" s="1">
        <v>0</v>
      </c>
      <c r="H1137" s="1">
        <v>0</v>
      </c>
      <c r="I1137" s="1">
        <v>0</v>
      </c>
      <c r="J1137" s="1">
        <v>1.87</v>
      </c>
      <c r="K1137" s="1">
        <v>0.47</v>
      </c>
      <c r="L1137" s="1">
        <v>0.16</v>
      </c>
      <c r="M1137" s="1" t="s">
        <v>50</v>
      </c>
      <c r="N1137" s="6">
        <f t="shared" si="52"/>
        <v>1</v>
      </c>
      <c r="O1137" s="1">
        <v>959.85</v>
      </c>
      <c r="P1137" s="1">
        <v>1</v>
      </c>
      <c r="Q1137" s="1">
        <v>60</v>
      </c>
      <c r="R1137" s="1">
        <v>399.85</v>
      </c>
      <c r="S1137" s="1">
        <v>1</v>
      </c>
      <c r="T1137" s="1">
        <v>206</v>
      </c>
      <c r="U1137" s="1" t="s">
        <v>52</v>
      </c>
      <c r="V1137" s="1" t="s">
        <v>52</v>
      </c>
      <c r="W1137" s="1">
        <v>33</v>
      </c>
      <c r="X1137" s="1" t="e">
        <f>IF(OR(T1137="",W1137=""),"",((T1137-AVERAGE($T$2:$T$1139))/_xlfn.STDEV.S($T$2:$T$1139))-#REF!*((AVERAGE($W$2:$W$1139)-W1137)/_xlfn.STDEV.S($W$2:$W$1139)))</f>
        <v>#REF!</v>
      </c>
      <c r="Y1137" s="1">
        <f t="shared" si="53"/>
        <v>0.921288675620535</v>
      </c>
    </row>
    <row r="1138" spans="1:25">
      <c r="A1138" s="1">
        <v>459</v>
      </c>
      <c r="B1138" s="1" t="s">
        <v>95</v>
      </c>
      <c r="C1138" s="1" t="str">
        <f>_xlfn.XLOOKUP(A1138,All!$A:$A,All!$C:$C,"")</f>
        <v>Cu-Ni-Si-Zr</v>
      </c>
      <c r="D1138" s="1">
        <v>0</v>
      </c>
      <c r="E1138" s="1" t="s">
        <v>1344</v>
      </c>
      <c r="F1138" s="1">
        <f t="shared" si="51"/>
        <v>97.5</v>
      </c>
      <c r="G1138" s="1">
        <v>0</v>
      </c>
      <c r="H1138" s="1">
        <v>0</v>
      </c>
      <c r="I1138" s="1">
        <v>0</v>
      </c>
      <c r="J1138" s="1">
        <v>1.87</v>
      </c>
      <c r="K1138" s="1">
        <v>0.47</v>
      </c>
      <c r="L1138" s="1">
        <v>0.16</v>
      </c>
      <c r="M1138" s="1" t="s">
        <v>50</v>
      </c>
      <c r="N1138" s="6">
        <f t="shared" si="52"/>
        <v>1</v>
      </c>
      <c r="O1138" s="1">
        <v>959.85</v>
      </c>
      <c r="P1138" s="1">
        <v>1</v>
      </c>
      <c r="Q1138" s="1">
        <v>60</v>
      </c>
      <c r="R1138" s="1">
        <v>449.85</v>
      </c>
      <c r="S1138" s="1">
        <v>0.167</v>
      </c>
      <c r="T1138" s="1">
        <v>203</v>
      </c>
      <c r="U1138" s="1" t="s">
        <v>52</v>
      </c>
      <c r="V1138" s="1" t="s">
        <v>52</v>
      </c>
      <c r="W1138" s="1">
        <v>32</v>
      </c>
      <c r="X1138" s="1" t="e">
        <f>IF(OR(T1138="",W1138=""),"",((T1138-AVERAGE($T$2:$T$1139))/_xlfn.STDEV.S($T$2:$T$1139))-#REF!*((AVERAGE($W$2:$W$1139)-W1138)/_xlfn.STDEV.S($W$2:$W$1139)))</f>
        <v>#REF!</v>
      </c>
      <c r="Y1138" s="1">
        <f t="shared" si="53"/>
        <v>0.936810267937746</v>
      </c>
    </row>
    <row r="1139" spans="1:25">
      <c r="A1139" s="1">
        <v>481</v>
      </c>
      <c r="B1139" s="1" t="s">
        <v>95</v>
      </c>
      <c r="C1139" s="1" t="str">
        <f>_xlfn.XLOOKUP(A1139,All!$A:$A,All!$C:$C,"")</f>
        <v>Cu-Ni-Si-Zr</v>
      </c>
      <c r="D1139" s="1">
        <v>0</v>
      </c>
      <c r="E1139" s="1" t="s">
        <v>1344</v>
      </c>
      <c r="F1139" s="1">
        <f t="shared" si="51"/>
        <v>97.5</v>
      </c>
      <c r="G1139" s="1">
        <v>0</v>
      </c>
      <c r="H1139" s="1">
        <v>0</v>
      </c>
      <c r="I1139" s="1">
        <v>0</v>
      </c>
      <c r="J1139" s="1">
        <v>1.87</v>
      </c>
      <c r="K1139" s="1">
        <v>0.47</v>
      </c>
      <c r="L1139" s="1">
        <v>0.16</v>
      </c>
      <c r="M1139" s="1" t="s">
        <v>50</v>
      </c>
      <c r="N1139" s="6">
        <f t="shared" si="52"/>
        <v>1</v>
      </c>
      <c r="O1139" s="1">
        <v>959.85</v>
      </c>
      <c r="P1139" s="1">
        <v>1</v>
      </c>
      <c r="Q1139" s="1">
        <v>60</v>
      </c>
      <c r="R1139" s="1">
        <v>349.85</v>
      </c>
      <c r="S1139" s="1">
        <v>1</v>
      </c>
      <c r="T1139" s="1">
        <v>174</v>
      </c>
      <c r="U1139" s="1" t="s">
        <v>52</v>
      </c>
      <c r="V1139" s="1" t="s">
        <v>52</v>
      </c>
      <c r="W1139" s="1">
        <v>26</v>
      </c>
      <c r="X1139" s="1" t="e">
        <f>IF(OR(T1139="",W1139=""),"",((T1139-AVERAGE($T$2:$T$1139))/_xlfn.STDEV.S($T$2:$T$1139))-#REF!*((AVERAGE($W$2:$W$1139)-W1139)/_xlfn.STDEV.S($W$2:$W$1139)))</f>
        <v>#REF!</v>
      </c>
      <c r="Y1139" s="1">
        <f t="shared" si="53"/>
        <v>1.05048744261926</v>
      </c>
    </row>
  </sheetData>
  <autoFilter xmlns:etc="http://www.wps.cn/officeDocument/2017/etCustomData" ref="M1:M1139" etc:filterBottomFollowUsedRange="0">
    <filterColumn colId="0">
      <filters>
        <filter val="Solution ==&gt; Quenching ==&gt; Deformation ==&gt; Aging"/>
      </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18"/>
  <sheetViews>
    <sheetView zoomScale="139" zoomScaleNormal="139" zoomScaleSheetLayoutView="60" topLeftCell="B1" workbookViewId="0">
      <pane ySplit="1" topLeftCell="A290" activePane="bottomLeft" state="frozen"/>
      <selection/>
      <selection pane="bottomLeft" activeCell="C1" sqref="C$1:C$1048576"/>
    </sheetView>
  </sheetViews>
  <sheetFormatPr defaultColWidth="8.4375" defaultRowHeight="16.8"/>
  <cols>
    <col min="1" max="1" width="8.4375" style="1"/>
    <col min="2" max="2" width="29.1328125" style="1" customWidth="1"/>
    <col min="3" max="3" width="15.546875" style="1" customWidth="1"/>
    <col min="4" max="10" width="10.609375" style="1" customWidth="1"/>
    <col min="11" max="11" width="36.71875" style="1" customWidth="1"/>
    <col min="12" max="12" width="18.015625" style="1" customWidth="1"/>
    <col min="13" max="13" width="12.5" style="1" customWidth="1"/>
    <col min="14" max="14" width="14.3125" style="1" customWidth="1"/>
    <col min="15" max="15" width="16.6640625" style="1" customWidth="1"/>
    <col min="16" max="16" width="9.859375" style="1" customWidth="1"/>
    <col min="17" max="17" width="12.6875" style="1"/>
    <col min="18" max="20" width="9.8828125" style="1" customWidth="1"/>
    <col min="21" max="21" width="13.015625" style="1" customWidth="1"/>
    <col min="25" max="16372" width="8.4375" style="1"/>
  </cols>
  <sheetData>
    <row r="1" s="1" customFormat="1" spans="1:21">
      <c r="A1" s="1" t="s">
        <v>24</v>
      </c>
      <c r="B1" s="1" t="s">
        <v>25</v>
      </c>
      <c r="C1" s="1" t="s">
        <v>26</v>
      </c>
      <c r="D1" s="1" t="s">
        <v>1348</v>
      </c>
      <c r="E1" s="1" t="s">
        <v>1349</v>
      </c>
      <c r="F1" s="1" t="s">
        <v>1350</v>
      </c>
      <c r="G1" s="1" t="s">
        <v>1351</v>
      </c>
      <c r="H1" s="1" t="s">
        <v>1352</v>
      </c>
      <c r="I1" s="1" t="s">
        <v>1353</v>
      </c>
      <c r="J1" s="1" t="s">
        <v>1354</v>
      </c>
      <c r="K1" s="1" t="s">
        <v>37</v>
      </c>
      <c r="L1" s="1" t="s">
        <v>1355</v>
      </c>
      <c r="M1" s="1" t="s">
        <v>1356</v>
      </c>
      <c r="N1" s="1" t="s">
        <v>40</v>
      </c>
      <c r="O1" s="1" t="s">
        <v>1357</v>
      </c>
      <c r="P1" s="1" t="s">
        <v>1358</v>
      </c>
      <c r="Q1" s="1" t="s">
        <v>43</v>
      </c>
      <c r="R1" s="1" t="s">
        <v>1359</v>
      </c>
      <c r="S1" s="1" t="s">
        <v>45</v>
      </c>
      <c r="T1" s="1" t="s">
        <v>46</v>
      </c>
      <c r="U1" s="1" t="s">
        <v>1360</v>
      </c>
    </row>
    <row r="2" spans="1:21">
      <c r="A2" s="2" t="s">
        <v>749</v>
      </c>
      <c r="B2" s="3" t="s">
        <v>542</v>
      </c>
      <c r="C2" s="1" t="s">
        <v>543</v>
      </c>
      <c r="D2" s="3" t="s">
        <v>1361</v>
      </c>
      <c r="E2" s="3" t="s">
        <v>1362</v>
      </c>
      <c r="F2" s="3" t="s">
        <v>1363</v>
      </c>
      <c r="G2" s="3" t="s">
        <v>1362</v>
      </c>
      <c r="H2" s="3" t="s">
        <v>1362</v>
      </c>
      <c r="I2" s="3" t="s">
        <v>1362</v>
      </c>
      <c r="J2" s="3" t="s">
        <v>1364</v>
      </c>
      <c r="K2" s="1" t="s">
        <v>690</v>
      </c>
      <c r="L2" s="1" t="s">
        <v>1365</v>
      </c>
      <c r="M2" s="1" t="s">
        <v>1366</v>
      </c>
      <c r="N2" s="1" t="s">
        <v>1367</v>
      </c>
      <c r="O2" s="1" t="s">
        <v>1368</v>
      </c>
      <c r="P2" s="1" t="s">
        <v>1369</v>
      </c>
      <c r="Q2" s="1" t="s">
        <v>56</v>
      </c>
      <c r="R2" s="3" t="s">
        <v>52</v>
      </c>
      <c r="S2" s="3" t="s">
        <v>52</v>
      </c>
      <c r="T2" s="3" t="s">
        <v>748</v>
      </c>
      <c r="U2" s="3" t="s">
        <v>52</v>
      </c>
    </row>
    <row r="3" spans="1:21">
      <c r="A3" s="2" t="s">
        <v>752</v>
      </c>
      <c r="B3" s="2" t="s">
        <v>662</v>
      </c>
      <c r="C3" s="1" t="s">
        <v>13</v>
      </c>
      <c r="D3" s="2" t="s">
        <v>1370</v>
      </c>
      <c r="E3" s="2" t="s">
        <v>1362</v>
      </c>
      <c r="F3" s="2" t="s">
        <v>1371</v>
      </c>
      <c r="G3" s="2" t="s">
        <v>1372</v>
      </c>
      <c r="H3" s="2" t="s">
        <v>1373</v>
      </c>
      <c r="I3" s="2" t="s">
        <v>1362</v>
      </c>
      <c r="J3" s="2" t="s">
        <v>1362</v>
      </c>
      <c r="K3" s="4" t="s">
        <v>113</v>
      </c>
      <c r="L3" s="2" t="s">
        <v>753</v>
      </c>
      <c r="M3" s="2" t="s">
        <v>1369</v>
      </c>
      <c r="N3" s="2" t="s">
        <v>52</v>
      </c>
      <c r="O3" s="2" t="s">
        <v>664</v>
      </c>
      <c r="P3" s="2" t="s">
        <v>1374</v>
      </c>
      <c r="Q3" s="2" t="s">
        <v>52</v>
      </c>
      <c r="R3" s="2" t="s">
        <v>1375</v>
      </c>
      <c r="S3" s="2" t="s">
        <v>754</v>
      </c>
      <c r="T3" s="2" t="s">
        <v>755</v>
      </c>
      <c r="U3" s="2" t="s">
        <v>52</v>
      </c>
    </row>
    <row r="4" spans="1:21">
      <c r="A4" s="2" t="s">
        <v>719</v>
      </c>
      <c r="B4" s="2" t="s">
        <v>662</v>
      </c>
      <c r="C4" s="1" t="s">
        <v>13</v>
      </c>
      <c r="D4" s="2" t="s">
        <v>1370</v>
      </c>
      <c r="E4" s="2" t="s">
        <v>1362</v>
      </c>
      <c r="F4" s="2" t="s">
        <v>1371</v>
      </c>
      <c r="G4" s="2" t="s">
        <v>1372</v>
      </c>
      <c r="H4" s="2" t="s">
        <v>1373</v>
      </c>
      <c r="I4" s="2" t="s">
        <v>1362</v>
      </c>
      <c r="J4" s="2" t="s">
        <v>1362</v>
      </c>
      <c r="K4" s="4" t="s">
        <v>113</v>
      </c>
      <c r="L4" s="2" t="s">
        <v>52</v>
      </c>
      <c r="M4" s="2" t="s">
        <v>52</v>
      </c>
      <c r="N4" s="2" t="s">
        <v>52</v>
      </c>
      <c r="O4" s="2" t="s">
        <v>664</v>
      </c>
      <c r="P4" s="2" t="s">
        <v>1376</v>
      </c>
      <c r="Q4" s="2" t="s">
        <v>52</v>
      </c>
      <c r="R4" s="2" t="s">
        <v>1377</v>
      </c>
      <c r="S4" s="2" t="s">
        <v>721</v>
      </c>
      <c r="T4" s="2" t="s">
        <v>718</v>
      </c>
      <c r="U4" s="2" t="s">
        <v>52</v>
      </c>
    </row>
    <row r="5" spans="1:21">
      <c r="A5" s="2" t="s">
        <v>661</v>
      </c>
      <c r="B5" s="2" t="s">
        <v>662</v>
      </c>
      <c r="C5" s="1" t="s">
        <v>13</v>
      </c>
      <c r="D5" s="2" t="s">
        <v>1370</v>
      </c>
      <c r="E5" s="2" t="s">
        <v>1362</v>
      </c>
      <c r="F5" s="2" t="s">
        <v>1371</v>
      </c>
      <c r="G5" s="2" t="s">
        <v>1372</v>
      </c>
      <c r="H5" s="2" t="s">
        <v>1373</v>
      </c>
      <c r="I5" s="2" t="s">
        <v>1362</v>
      </c>
      <c r="J5" s="2" t="s">
        <v>1362</v>
      </c>
      <c r="K5" s="4" t="s">
        <v>113</v>
      </c>
      <c r="L5" s="2" t="s">
        <v>52</v>
      </c>
      <c r="M5" s="2" t="s">
        <v>52</v>
      </c>
      <c r="N5" s="2" t="s">
        <v>52</v>
      </c>
      <c r="O5" s="2" t="s">
        <v>664</v>
      </c>
      <c r="P5" s="2" t="s">
        <v>1378</v>
      </c>
      <c r="Q5" s="2" t="s">
        <v>52</v>
      </c>
      <c r="R5" s="2" t="s">
        <v>1379</v>
      </c>
      <c r="S5" s="2" t="s">
        <v>665</v>
      </c>
      <c r="T5" s="2" t="s">
        <v>666</v>
      </c>
      <c r="U5" s="2" t="s">
        <v>52</v>
      </c>
    </row>
    <row r="6" spans="1:21">
      <c r="A6" s="2" t="s">
        <v>1115</v>
      </c>
      <c r="B6" s="3" t="s">
        <v>156</v>
      </c>
      <c r="C6" s="1" t="s">
        <v>9</v>
      </c>
      <c r="D6" s="3" t="s">
        <v>1380</v>
      </c>
      <c r="E6" s="3" t="s">
        <v>1362</v>
      </c>
      <c r="F6" s="3" t="s">
        <v>1381</v>
      </c>
      <c r="G6" s="3" t="s">
        <v>1362</v>
      </c>
      <c r="H6" s="3" t="s">
        <v>1362</v>
      </c>
      <c r="I6" s="3" t="s">
        <v>1362</v>
      </c>
      <c r="J6" s="3" t="s">
        <v>1362</v>
      </c>
      <c r="K6" s="1" t="s">
        <v>50</v>
      </c>
      <c r="L6" s="1" t="s">
        <v>1382</v>
      </c>
      <c r="M6" s="1" t="s">
        <v>1366</v>
      </c>
      <c r="N6" s="1" t="s">
        <v>1383</v>
      </c>
      <c r="O6" s="1" t="s">
        <v>1384</v>
      </c>
      <c r="P6" s="1" t="s">
        <v>1385</v>
      </c>
      <c r="Q6" s="1" t="s">
        <v>51</v>
      </c>
      <c r="R6" s="3" t="s">
        <v>52</v>
      </c>
      <c r="S6" s="3" t="s">
        <v>52</v>
      </c>
      <c r="T6" s="3" t="s">
        <v>1116</v>
      </c>
      <c r="U6" s="3" t="s">
        <v>52</v>
      </c>
    </row>
    <row r="7" spans="1:21">
      <c r="A7" s="2" t="s">
        <v>1112</v>
      </c>
      <c r="B7" s="3" t="s">
        <v>156</v>
      </c>
      <c r="C7" s="1" t="s">
        <v>9</v>
      </c>
      <c r="D7" s="3" t="s">
        <v>1380</v>
      </c>
      <c r="E7" s="3" t="s">
        <v>1362</v>
      </c>
      <c r="F7" s="3" t="s">
        <v>1381</v>
      </c>
      <c r="G7" s="3" t="s">
        <v>1362</v>
      </c>
      <c r="H7" s="3" t="s">
        <v>1362</v>
      </c>
      <c r="I7" s="3" t="s">
        <v>1362</v>
      </c>
      <c r="J7" s="3" t="s">
        <v>1362</v>
      </c>
      <c r="K7" s="1" t="s">
        <v>50</v>
      </c>
      <c r="L7" s="1" t="s">
        <v>1382</v>
      </c>
      <c r="M7" s="1" t="s">
        <v>1366</v>
      </c>
      <c r="N7" s="1" t="s">
        <v>1383</v>
      </c>
      <c r="O7" s="1" t="s">
        <v>1384</v>
      </c>
      <c r="P7" s="1" t="s">
        <v>1386</v>
      </c>
      <c r="Q7" s="1" t="s">
        <v>51</v>
      </c>
      <c r="R7" s="3" t="s">
        <v>52</v>
      </c>
      <c r="S7" s="3" t="s">
        <v>52</v>
      </c>
      <c r="T7" s="3" t="s">
        <v>1113</v>
      </c>
      <c r="U7" s="3" t="s">
        <v>52</v>
      </c>
    </row>
    <row r="8" spans="1:21">
      <c r="A8" s="2" t="s">
        <v>1107</v>
      </c>
      <c r="B8" s="3" t="s">
        <v>156</v>
      </c>
      <c r="C8" s="1" t="s">
        <v>9</v>
      </c>
      <c r="D8" s="3" t="s">
        <v>1380</v>
      </c>
      <c r="E8" s="3" t="s">
        <v>1362</v>
      </c>
      <c r="F8" s="3" t="s">
        <v>1381</v>
      </c>
      <c r="G8" s="3" t="s">
        <v>1362</v>
      </c>
      <c r="H8" s="3" t="s">
        <v>1362</v>
      </c>
      <c r="I8" s="3" t="s">
        <v>1362</v>
      </c>
      <c r="J8" s="3" t="s">
        <v>1362</v>
      </c>
      <c r="K8" s="1" t="s">
        <v>50</v>
      </c>
      <c r="L8" s="1" t="s">
        <v>1382</v>
      </c>
      <c r="M8" s="1" t="s">
        <v>1366</v>
      </c>
      <c r="N8" s="1" t="s">
        <v>1383</v>
      </c>
      <c r="O8" s="1" t="s">
        <v>1384</v>
      </c>
      <c r="P8" s="1" t="s">
        <v>1387</v>
      </c>
      <c r="Q8" s="1" t="s">
        <v>51</v>
      </c>
      <c r="R8" s="3" t="s">
        <v>52</v>
      </c>
      <c r="S8" s="3" t="s">
        <v>52</v>
      </c>
      <c r="T8" s="3" t="s">
        <v>1108</v>
      </c>
      <c r="U8" s="3" t="s">
        <v>52</v>
      </c>
    </row>
    <row r="9" spans="1:21">
      <c r="A9" s="2" t="s">
        <v>1102</v>
      </c>
      <c r="B9" s="3" t="s">
        <v>156</v>
      </c>
      <c r="C9" s="1" t="s">
        <v>9</v>
      </c>
      <c r="D9" s="3" t="s">
        <v>1380</v>
      </c>
      <c r="E9" s="3" t="s">
        <v>1362</v>
      </c>
      <c r="F9" s="3" t="s">
        <v>1381</v>
      </c>
      <c r="G9" s="3" t="s">
        <v>1362</v>
      </c>
      <c r="H9" s="3" t="s">
        <v>1362</v>
      </c>
      <c r="I9" s="3" t="s">
        <v>1362</v>
      </c>
      <c r="J9" s="3" t="s">
        <v>1362</v>
      </c>
      <c r="K9" s="1" t="s">
        <v>50</v>
      </c>
      <c r="L9" s="1" t="s">
        <v>1382</v>
      </c>
      <c r="M9" s="1" t="s">
        <v>1366</v>
      </c>
      <c r="N9" s="1" t="s">
        <v>1383</v>
      </c>
      <c r="O9" s="1" t="s">
        <v>1384</v>
      </c>
      <c r="P9" s="1" t="s">
        <v>1388</v>
      </c>
      <c r="Q9" s="1" t="s">
        <v>51</v>
      </c>
      <c r="R9" s="3" t="s">
        <v>52</v>
      </c>
      <c r="S9" s="3" t="s">
        <v>52</v>
      </c>
      <c r="T9" s="3" t="s">
        <v>1103</v>
      </c>
      <c r="U9" s="3" t="s">
        <v>52</v>
      </c>
    </row>
    <row r="10" spans="1:21">
      <c r="A10" s="2" t="s">
        <v>1088</v>
      </c>
      <c r="B10" s="3" t="s">
        <v>156</v>
      </c>
      <c r="C10" s="1" t="s">
        <v>9</v>
      </c>
      <c r="D10" s="3" t="s">
        <v>1380</v>
      </c>
      <c r="E10" s="3" t="s">
        <v>1362</v>
      </c>
      <c r="F10" s="3" t="s">
        <v>1381</v>
      </c>
      <c r="G10" s="3" t="s">
        <v>1362</v>
      </c>
      <c r="H10" s="3" t="s">
        <v>1362</v>
      </c>
      <c r="I10" s="3" t="s">
        <v>1362</v>
      </c>
      <c r="J10" s="3" t="s">
        <v>1362</v>
      </c>
      <c r="K10" s="1" t="s">
        <v>50</v>
      </c>
      <c r="L10" s="1" t="s">
        <v>1382</v>
      </c>
      <c r="M10" s="1" t="s">
        <v>1366</v>
      </c>
      <c r="N10" s="1" t="s">
        <v>1383</v>
      </c>
      <c r="O10" s="1" t="s">
        <v>1384</v>
      </c>
      <c r="P10" s="1" t="s">
        <v>1389</v>
      </c>
      <c r="Q10" s="1" t="s">
        <v>51</v>
      </c>
      <c r="R10" s="3" t="s">
        <v>52</v>
      </c>
      <c r="S10" s="3" t="s">
        <v>52</v>
      </c>
      <c r="T10" s="3" t="s">
        <v>1089</v>
      </c>
      <c r="U10" s="3" t="s">
        <v>52</v>
      </c>
    </row>
    <row r="11" spans="1:21">
      <c r="A11" s="2" t="s">
        <v>1058</v>
      </c>
      <c r="B11" s="3" t="s">
        <v>156</v>
      </c>
      <c r="C11" s="1" t="s">
        <v>9</v>
      </c>
      <c r="D11" s="3" t="s">
        <v>1380</v>
      </c>
      <c r="E11" s="3" t="s">
        <v>1362</v>
      </c>
      <c r="F11" s="3" t="s">
        <v>1381</v>
      </c>
      <c r="G11" s="3" t="s">
        <v>1362</v>
      </c>
      <c r="H11" s="3" t="s">
        <v>1362</v>
      </c>
      <c r="I11" s="3" t="s">
        <v>1362</v>
      </c>
      <c r="J11" s="3" t="s">
        <v>1362</v>
      </c>
      <c r="K11" s="1" t="s">
        <v>50</v>
      </c>
      <c r="L11" s="1" t="s">
        <v>1382</v>
      </c>
      <c r="M11" s="1" t="s">
        <v>1366</v>
      </c>
      <c r="N11" s="1" t="s">
        <v>1383</v>
      </c>
      <c r="O11" s="1" t="s">
        <v>1384</v>
      </c>
      <c r="P11" s="1" t="s">
        <v>1390</v>
      </c>
      <c r="Q11" s="1" t="s">
        <v>51</v>
      </c>
      <c r="R11" s="3" t="s">
        <v>52</v>
      </c>
      <c r="S11" s="3" t="s">
        <v>52</v>
      </c>
      <c r="T11" s="3" t="s">
        <v>1059</v>
      </c>
      <c r="U11" s="3" t="s">
        <v>52</v>
      </c>
    </row>
    <row r="12" spans="1:21">
      <c r="A12" s="2" t="s">
        <v>1039</v>
      </c>
      <c r="B12" s="3" t="s">
        <v>156</v>
      </c>
      <c r="C12" s="1" t="s">
        <v>9</v>
      </c>
      <c r="D12" s="3" t="s">
        <v>1380</v>
      </c>
      <c r="E12" s="3" t="s">
        <v>1362</v>
      </c>
      <c r="F12" s="3" t="s">
        <v>1381</v>
      </c>
      <c r="G12" s="3" t="s">
        <v>1362</v>
      </c>
      <c r="H12" s="3" t="s">
        <v>1362</v>
      </c>
      <c r="I12" s="3" t="s">
        <v>1362</v>
      </c>
      <c r="J12" s="3" t="s">
        <v>1362</v>
      </c>
      <c r="K12" s="1" t="s">
        <v>50</v>
      </c>
      <c r="L12" s="1" t="s">
        <v>1382</v>
      </c>
      <c r="M12" s="1" t="s">
        <v>1366</v>
      </c>
      <c r="N12" s="1" t="s">
        <v>1383</v>
      </c>
      <c r="O12" s="1" t="s">
        <v>1384</v>
      </c>
      <c r="P12" s="1" t="s">
        <v>1391</v>
      </c>
      <c r="Q12" s="1" t="s">
        <v>51</v>
      </c>
      <c r="R12" s="3" t="s">
        <v>52</v>
      </c>
      <c r="S12" s="3" t="s">
        <v>52</v>
      </c>
      <c r="T12" s="3" t="s">
        <v>1040</v>
      </c>
      <c r="U12" s="3" t="s">
        <v>52</v>
      </c>
    </row>
    <row r="13" spans="1:21">
      <c r="A13" s="2" t="s">
        <v>1021</v>
      </c>
      <c r="B13" s="3" t="s">
        <v>156</v>
      </c>
      <c r="C13" s="1" t="s">
        <v>9</v>
      </c>
      <c r="D13" s="3" t="s">
        <v>1380</v>
      </c>
      <c r="E13" s="3" t="s">
        <v>1362</v>
      </c>
      <c r="F13" s="3" t="s">
        <v>1381</v>
      </c>
      <c r="G13" s="3" t="s">
        <v>1362</v>
      </c>
      <c r="H13" s="3" t="s">
        <v>1362</v>
      </c>
      <c r="I13" s="3" t="s">
        <v>1362</v>
      </c>
      <c r="J13" s="3" t="s">
        <v>1362</v>
      </c>
      <c r="K13" s="1" t="s">
        <v>50</v>
      </c>
      <c r="L13" s="1" t="s">
        <v>1382</v>
      </c>
      <c r="M13" s="1" t="s">
        <v>1366</v>
      </c>
      <c r="N13" s="1" t="s">
        <v>1383</v>
      </c>
      <c r="O13" s="1" t="s">
        <v>1384</v>
      </c>
      <c r="P13" s="1" t="s">
        <v>1392</v>
      </c>
      <c r="Q13" s="1" t="s">
        <v>51</v>
      </c>
      <c r="R13" s="3" t="s">
        <v>52</v>
      </c>
      <c r="S13" s="3" t="s">
        <v>52</v>
      </c>
      <c r="T13" s="3" t="s">
        <v>1022</v>
      </c>
      <c r="U13" s="3" t="s">
        <v>52</v>
      </c>
    </row>
    <row r="14" spans="1:21">
      <c r="A14" s="1">
        <v>3</v>
      </c>
      <c r="B14" s="1" t="s">
        <v>732</v>
      </c>
      <c r="C14" s="1" t="s">
        <v>5</v>
      </c>
      <c r="D14" s="1" t="s">
        <v>1362</v>
      </c>
      <c r="E14" s="1" t="s">
        <v>1362</v>
      </c>
      <c r="F14" s="1" t="s">
        <v>1381</v>
      </c>
      <c r="G14" s="1" t="s">
        <v>1393</v>
      </c>
      <c r="H14" s="1" t="s">
        <v>1394</v>
      </c>
      <c r="I14" s="1" t="s">
        <v>1362</v>
      </c>
      <c r="J14" s="1" t="s">
        <v>1362</v>
      </c>
      <c r="K14" s="1" t="s">
        <v>50</v>
      </c>
      <c r="L14" s="1" t="s">
        <v>1395</v>
      </c>
      <c r="M14" s="1" t="s">
        <v>1396</v>
      </c>
      <c r="N14" s="1" t="s">
        <v>1397</v>
      </c>
      <c r="O14" s="1" t="s">
        <v>1398</v>
      </c>
      <c r="P14" s="1" t="s">
        <v>1399</v>
      </c>
      <c r="Q14" s="1" t="s">
        <v>51</v>
      </c>
      <c r="R14" s="1" t="s">
        <v>52</v>
      </c>
      <c r="S14" s="1" t="s">
        <v>733</v>
      </c>
      <c r="T14" s="1" t="s">
        <v>734</v>
      </c>
      <c r="U14" s="1" t="s">
        <v>1400</v>
      </c>
    </row>
    <row r="15" spans="1:21">
      <c r="A15" s="2" t="s">
        <v>964</v>
      </c>
      <c r="B15" s="3" t="s">
        <v>840</v>
      </c>
      <c r="C15" s="1" t="s">
        <v>841</v>
      </c>
      <c r="D15" s="3" t="s">
        <v>1401</v>
      </c>
      <c r="E15" s="3" t="s">
        <v>1362</v>
      </c>
      <c r="F15" s="3" t="s">
        <v>1402</v>
      </c>
      <c r="G15" s="3" t="s">
        <v>1362</v>
      </c>
      <c r="H15" s="3" t="s">
        <v>1403</v>
      </c>
      <c r="I15" s="3" t="s">
        <v>1362</v>
      </c>
      <c r="J15" s="3" t="s">
        <v>1362</v>
      </c>
      <c r="K15" s="1" t="s">
        <v>50</v>
      </c>
      <c r="L15" s="1" t="s">
        <v>1382</v>
      </c>
      <c r="M15" s="1" t="s">
        <v>1369</v>
      </c>
      <c r="N15" s="1" t="s">
        <v>1404</v>
      </c>
      <c r="O15" s="1" t="s">
        <v>1384</v>
      </c>
      <c r="P15" s="1" t="s">
        <v>1378</v>
      </c>
      <c r="Q15" s="1" t="s">
        <v>51</v>
      </c>
      <c r="R15" s="3" t="s">
        <v>52</v>
      </c>
      <c r="S15" s="3" t="s">
        <v>52</v>
      </c>
      <c r="T15" s="3" t="s">
        <v>965</v>
      </c>
      <c r="U15" s="3" t="s">
        <v>52</v>
      </c>
    </row>
    <row r="16" spans="1:21">
      <c r="A16" s="2" t="s">
        <v>914</v>
      </c>
      <c r="B16" s="3" t="s">
        <v>840</v>
      </c>
      <c r="C16" s="1" t="s">
        <v>841</v>
      </c>
      <c r="D16" s="3" t="s">
        <v>1401</v>
      </c>
      <c r="E16" s="3" t="s">
        <v>1362</v>
      </c>
      <c r="F16" s="3" t="s">
        <v>1402</v>
      </c>
      <c r="G16" s="3" t="s">
        <v>1362</v>
      </c>
      <c r="H16" s="3" t="s">
        <v>1403</v>
      </c>
      <c r="I16" s="3" t="s">
        <v>1362</v>
      </c>
      <c r="J16" s="3" t="s">
        <v>1362</v>
      </c>
      <c r="K16" s="1" t="s">
        <v>50</v>
      </c>
      <c r="L16" s="1" t="s">
        <v>1382</v>
      </c>
      <c r="M16" s="1" t="s">
        <v>1369</v>
      </c>
      <c r="N16" s="1" t="s">
        <v>1404</v>
      </c>
      <c r="O16" s="1" t="s">
        <v>1384</v>
      </c>
      <c r="P16" s="1" t="s">
        <v>1405</v>
      </c>
      <c r="Q16" s="1" t="s">
        <v>51</v>
      </c>
      <c r="R16" s="3" t="s">
        <v>52</v>
      </c>
      <c r="S16" s="3" t="s">
        <v>52</v>
      </c>
      <c r="T16" s="3" t="s">
        <v>915</v>
      </c>
      <c r="U16" s="3" t="s">
        <v>52</v>
      </c>
    </row>
    <row r="17" spans="1:21">
      <c r="A17" s="2" t="s">
        <v>839</v>
      </c>
      <c r="B17" s="3" t="s">
        <v>840</v>
      </c>
      <c r="C17" s="1" t="s">
        <v>841</v>
      </c>
      <c r="D17" s="3" t="s">
        <v>1401</v>
      </c>
      <c r="E17" s="3" t="s">
        <v>1362</v>
      </c>
      <c r="F17" s="3" t="s">
        <v>1402</v>
      </c>
      <c r="G17" s="3" t="s">
        <v>1362</v>
      </c>
      <c r="H17" s="3" t="s">
        <v>1403</v>
      </c>
      <c r="I17" s="3" t="s">
        <v>1362</v>
      </c>
      <c r="J17" s="3" t="s">
        <v>1362</v>
      </c>
      <c r="K17" s="1" t="s">
        <v>50</v>
      </c>
      <c r="L17" s="1" t="s">
        <v>1382</v>
      </c>
      <c r="M17" s="1" t="s">
        <v>1369</v>
      </c>
      <c r="N17" s="1" t="s">
        <v>1404</v>
      </c>
      <c r="O17" s="1" t="s">
        <v>1384</v>
      </c>
      <c r="P17" s="1" t="s">
        <v>1406</v>
      </c>
      <c r="Q17" s="1" t="s">
        <v>51</v>
      </c>
      <c r="R17" s="3" t="s">
        <v>52</v>
      </c>
      <c r="S17" s="3" t="s">
        <v>52</v>
      </c>
      <c r="T17" s="3" t="s">
        <v>842</v>
      </c>
      <c r="U17" s="3" t="s">
        <v>52</v>
      </c>
    </row>
    <row r="18" spans="1:21">
      <c r="A18" s="2" t="s">
        <v>1010</v>
      </c>
      <c r="B18" s="3" t="s">
        <v>840</v>
      </c>
      <c r="C18" s="1" t="s">
        <v>9</v>
      </c>
      <c r="D18" s="3" t="s">
        <v>1407</v>
      </c>
      <c r="E18" s="3" t="s">
        <v>1362</v>
      </c>
      <c r="F18" s="3" t="s">
        <v>1408</v>
      </c>
      <c r="G18" s="3" t="s">
        <v>1362</v>
      </c>
      <c r="H18" s="3" t="s">
        <v>1362</v>
      </c>
      <c r="I18" s="3" t="s">
        <v>1362</v>
      </c>
      <c r="J18" s="3" t="s">
        <v>1362</v>
      </c>
      <c r="K18" s="1" t="s">
        <v>50</v>
      </c>
      <c r="L18" s="1" t="s">
        <v>1382</v>
      </c>
      <c r="M18" s="1" t="s">
        <v>1369</v>
      </c>
      <c r="N18" s="1" t="s">
        <v>1404</v>
      </c>
      <c r="O18" s="1" t="s">
        <v>1384</v>
      </c>
      <c r="P18" s="1" t="s">
        <v>1378</v>
      </c>
      <c r="Q18" s="1" t="s">
        <v>51</v>
      </c>
      <c r="R18" s="3" t="s">
        <v>52</v>
      </c>
      <c r="S18" s="3" t="s">
        <v>52</v>
      </c>
      <c r="T18" s="3" t="s">
        <v>1011</v>
      </c>
      <c r="U18" s="3" t="s">
        <v>52</v>
      </c>
    </row>
    <row r="19" spans="1:21">
      <c r="A19" s="2" t="s">
        <v>983</v>
      </c>
      <c r="B19" s="3" t="s">
        <v>840</v>
      </c>
      <c r="C19" s="1" t="s">
        <v>9</v>
      </c>
      <c r="D19" s="3" t="s">
        <v>1407</v>
      </c>
      <c r="E19" s="3" t="s">
        <v>1362</v>
      </c>
      <c r="F19" s="3" t="s">
        <v>1408</v>
      </c>
      <c r="G19" s="3" t="s">
        <v>1362</v>
      </c>
      <c r="H19" s="3" t="s">
        <v>1362</v>
      </c>
      <c r="I19" s="3" t="s">
        <v>1362</v>
      </c>
      <c r="J19" s="3" t="s">
        <v>1362</v>
      </c>
      <c r="K19" s="1" t="s">
        <v>50</v>
      </c>
      <c r="L19" s="1" t="s">
        <v>1382</v>
      </c>
      <c r="M19" s="1" t="s">
        <v>1369</v>
      </c>
      <c r="N19" s="1" t="s">
        <v>1404</v>
      </c>
      <c r="O19" s="1" t="s">
        <v>1384</v>
      </c>
      <c r="P19" s="1" t="s">
        <v>1405</v>
      </c>
      <c r="Q19" s="1" t="s">
        <v>51</v>
      </c>
      <c r="R19" s="3" t="s">
        <v>52</v>
      </c>
      <c r="S19" s="3" t="s">
        <v>52</v>
      </c>
      <c r="T19" s="3" t="s">
        <v>984</v>
      </c>
      <c r="U19" s="3" t="s">
        <v>52</v>
      </c>
    </row>
    <row r="20" spans="1:21">
      <c r="A20" s="2" t="s">
        <v>912</v>
      </c>
      <c r="B20" s="3" t="s">
        <v>840</v>
      </c>
      <c r="C20" s="1" t="s">
        <v>9</v>
      </c>
      <c r="D20" s="3" t="s">
        <v>1407</v>
      </c>
      <c r="E20" s="3" t="s">
        <v>1362</v>
      </c>
      <c r="F20" s="3" t="s">
        <v>1408</v>
      </c>
      <c r="G20" s="3" t="s">
        <v>1362</v>
      </c>
      <c r="H20" s="3" t="s">
        <v>1362</v>
      </c>
      <c r="I20" s="3" t="s">
        <v>1362</v>
      </c>
      <c r="J20" s="3" t="s">
        <v>1362</v>
      </c>
      <c r="K20" s="1" t="s">
        <v>50</v>
      </c>
      <c r="L20" s="1" t="s">
        <v>1382</v>
      </c>
      <c r="M20" s="1" t="s">
        <v>1369</v>
      </c>
      <c r="N20" s="1" t="s">
        <v>1404</v>
      </c>
      <c r="O20" s="1" t="s">
        <v>1384</v>
      </c>
      <c r="P20" s="1" t="s">
        <v>1406</v>
      </c>
      <c r="Q20" s="1" t="s">
        <v>51</v>
      </c>
      <c r="R20" s="3" t="s">
        <v>52</v>
      </c>
      <c r="S20" s="3" t="s">
        <v>52</v>
      </c>
      <c r="T20" s="3" t="s">
        <v>913</v>
      </c>
      <c r="U20" s="3" t="s">
        <v>52</v>
      </c>
    </row>
    <row r="21" spans="1:21">
      <c r="A21" s="1">
        <v>592</v>
      </c>
      <c r="B21" s="1" t="s">
        <v>96</v>
      </c>
      <c r="C21" s="1" t="s">
        <v>13</v>
      </c>
      <c r="D21" s="1" t="s">
        <v>1381</v>
      </c>
      <c r="E21" s="1" t="s">
        <v>1362</v>
      </c>
      <c r="F21" s="1" t="s">
        <v>1409</v>
      </c>
      <c r="G21" s="1" t="s">
        <v>1410</v>
      </c>
      <c r="H21" s="1" t="s">
        <v>1411</v>
      </c>
      <c r="I21" s="1" t="s">
        <v>1362</v>
      </c>
      <c r="J21" s="1" t="s">
        <v>1362</v>
      </c>
      <c r="K21" s="1" t="s">
        <v>50</v>
      </c>
      <c r="L21" s="1" t="s">
        <v>1412</v>
      </c>
      <c r="M21" s="1" t="s">
        <v>1378</v>
      </c>
      <c r="N21" s="1" t="s">
        <v>1413</v>
      </c>
      <c r="O21" s="1" t="s">
        <v>1414</v>
      </c>
      <c r="P21" s="1" t="s">
        <v>1366</v>
      </c>
      <c r="Q21" s="1" t="s">
        <v>51</v>
      </c>
      <c r="R21" s="1" t="s">
        <v>1415</v>
      </c>
      <c r="S21" s="1" t="s">
        <v>1250</v>
      </c>
      <c r="T21" s="1" t="s">
        <v>1251</v>
      </c>
      <c r="U21" s="1" t="s">
        <v>1416</v>
      </c>
    </row>
    <row r="22" spans="1:21">
      <c r="A22" s="2" t="s">
        <v>1091</v>
      </c>
      <c r="B22" s="3" t="s">
        <v>156</v>
      </c>
      <c r="C22" s="1" t="s">
        <v>9</v>
      </c>
      <c r="D22" s="3" t="s">
        <v>1417</v>
      </c>
      <c r="E22" s="3" t="s">
        <v>1362</v>
      </c>
      <c r="F22" s="3" t="s">
        <v>1418</v>
      </c>
      <c r="G22" s="3" t="s">
        <v>1362</v>
      </c>
      <c r="H22" s="3" t="s">
        <v>1362</v>
      </c>
      <c r="I22" s="3" t="s">
        <v>1362</v>
      </c>
      <c r="J22" s="3" t="s">
        <v>1362</v>
      </c>
      <c r="K22" s="1" t="s">
        <v>50</v>
      </c>
      <c r="L22" s="1" t="s">
        <v>1382</v>
      </c>
      <c r="M22" s="1" t="s">
        <v>1366</v>
      </c>
      <c r="N22" s="1" t="s">
        <v>1383</v>
      </c>
      <c r="O22" s="1" t="s">
        <v>1384</v>
      </c>
      <c r="P22" s="1" t="s">
        <v>1419</v>
      </c>
      <c r="Q22" s="1" t="s">
        <v>51</v>
      </c>
      <c r="R22" s="3" t="s">
        <v>52</v>
      </c>
      <c r="S22" s="3" t="s">
        <v>52</v>
      </c>
      <c r="T22" s="3" t="s">
        <v>1092</v>
      </c>
      <c r="U22" s="3" t="s">
        <v>52</v>
      </c>
    </row>
    <row r="23" spans="1:21">
      <c r="A23" s="2" t="s">
        <v>1080</v>
      </c>
      <c r="B23" s="3" t="s">
        <v>156</v>
      </c>
      <c r="C23" s="1" t="s">
        <v>9</v>
      </c>
      <c r="D23" s="3" t="s">
        <v>1417</v>
      </c>
      <c r="E23" s="3" t="s">
        <v>1362</v>
      </c>
      <c r="F23" s="3" t="s">
        <v>1418</v>
      </c>
      <c r="G23" s="3" t="s">
        <v>1362</v>
      </c>
      <c r="H23" s="3" t="s">
        <v>1362</v>
      </c>
      <c r="I23" s="3" t="s">
        <v>1362</v>
      </c>
      <c r="J23" s="3" t="s">
        <v>1362</v>
      </c>
      <c r="K23" s="1" t="s">
        <v>50</v>
      </c>
      <c r="L23" s="1" t="s">
        <v>1382</v>
      </c>
      <c r="M23" s="1" t="s">
        <v>1366</v>
      </c>
      <c r="N23" s="1" t="s">
        <v>1383</v>
      </c>
      <c r="O23" s="1" t="s">
        <v>1384</v>
      </c>
      <c r="P23" s="1" t="s">
        <v>1420</v>
      </c>
      <c r="Q23" s="1" t="s">
        <v>51</v>
      </c>
      <c r="R23" s="3" t="s">
        <v>52</v>
      </c>
      <c r="S23" s="3" t="s">
        <v>52</v>
      </c>
      <c r="T23" s="3" t="s">
        <v>1081</v>
      </c>
      <c r="U23" s="3" t="s">
        <v>52</v>
      </c>
    </row>
    <row r="24" spans="1:21">
      <c r="A24" s="2" t="s">
        <v>855</v>
      </c>
      <c r="B24" s="3" t="s">
        <v>156</v>
      </c>
      <c r="C24" s="1" t="s">
        <v>9</v>
      </c>
      <c r="D24" s="3" t="s">
        <v>1417</v>
      </c>
      <c r="E24" s="3" t="s">
        <v>1362</v>
      </c>
      <c r="F24" s="3" t="s">
        <v>1418</v>
      </c>
      <c r="G24" s="3" t="s">
        <v>1362</v>
      </c>
      <c r="H24" s="3" t="s">
        <v>1362</v>
      </c>
      <c r="I24" s="3" t="s">
        <v>1362</v>
      </c>
      <c r="J24" s="3" t="s">
        <v>1362</v>
      </c>
      <c r="K24" s="1" t="s">
        <v>50</v>
      </c>
      <c r="L24" s="1" t="s">
        <v>1382</v>
      </c>
      <c r="M24" s="1" t="s">
        <v>1366</v>
      </c>
      <c r="N24" s="1" t="s">
        <v>1383</v>
      </c>
      <c r="O24" s="1" t="s">
        <v>1384</v>
      </c>
      <c r="P24" s="1" t="s">
        <v>1421</v>
      </c>
      <c r="Q24" s="1" t="s">
        <v>51</v>
      </c>
      <c r="R24" s="3" t="s">
        <v>52</v>
      </c>
      <c r="S24" s="3" t="s">
        <v>52</v>
      </c>
      <c r="T24" s="3" t="s">
        <v>1079</v>
      </c>
      <c r="U24" s="3" t="s">
        <v>52</v>
      </c>
    </row>
    <row r="25" spans="1:21">
      <c r="A25" s="2" t="s">
        <v>1072</v>
      </c>
      <c r="B25" s="3" t="s">
        <v>156</v>
      </c>
      <c r="C25" s="1" t="s">
        <v>9</v>
      </c>
      <c r="D25" s="3" t="s">
        <v>1417</v>
      </c>
      <c r="E25" s="3" t="s">
        <v>1362</v>
      </c>
      <c r="F25" s="3" t="s">
        <v>1418</v>
      </c>
      <c r="G25" s="3" t="s">
        <v>1362</v>
      </c>
      <c r="H25" s="3" t="s">
        <v>1362</v>
      </c>
      <c r="I25" s="3" t="s">
        <v>1362</v>
      </c>
      <c r="J25" s="3" t="s">
        <v>1362</v>
      </c>
      <c r="K25" s="1" t="s">
        <v>50</v>
      </c>
      <c r="L25" s="1" t="s">
        <v>1382</v>
      </c>
      <c r="M25" s="1" t="s">
        <v>1366</v>
      </c>
      <c r="N25" s="1" t="s">
        <v>1383</v>
      </c>
      <c r="O25" s="1" t="s">
        <v>1384</v>
      </c>
      <c r="P25" s="1" t="s">
        <v>1422</v>
      </c>
      <c r="Q25" s="1" t="s">
        <v>51</v>
      </c>
      <c r="R25" s="3" t="s">
        <v>52</v>
      </c>
      <c r="S25" s="3" t="s">
        <v>52</v>
      </c>
      <c r="T25" s="3" t="s">
        <v>1073</v>
      </c>
      <c r="U25" s="3" t="s">
        <v>52</v>
      </c>
    </row>
    <row r="26" spans="1:21">
      <c r="A26" s="2" t="s">
        <v>846</v>
      </c>
      <c r="B26" s="3" t="s">
        <v>156</v>
      </c>
      <c r="C26" s="1" t="s">
        <v>9</v>
      </c>
      <c r="D26" s="3" t="s">
        <v>1417</v>
      </c>
      <c r="E26" s="3" t="s">
        <v>1362</v>
      </c>
      <c r="F26" s="3" t="s">
        <v>1418</v>
      </c>
      <c r="G26" s="3" t="s">
        <v>1362</v>
      </c>
      <c r="H26" s="3" t="s">
        <v>1362</v>
      </c>
      <c r="I26" s="3" t="s">
        <v>1362</v>
      </c>
      <c r="J26" s="3" t="s">
        <v>1362</v>
      </c>
      <c r="K26" s="1" t="s">
        <v>50</v>
      </c>
      <c r="L26" s="1" t="s">
        <v>1382</v>
      </c>
      <c r="M26" s="1" t="s">
        <v>1366</v>
      </c>
      <c r="N26" s="1" t="s">
        <v>1383</v>
      </c>
      <c r="O26" s="1" t="s">
        <v>1384</v>
      </c>
      <c r="P26" s="1" t="s">
        <v>1389</v>
      </c>
      <c r="Q26" s="1" t="s">
        <v>51</v>
      </c>
      <c r="R26" s="3" t="s">
        <v>52</v>
      </c>
      <c r="S26" s="3" t="s">
        <v>52</v>
      </c>
      <c r="T26" s="3" t="s">
        <v>1070</v>
      </c>
      <c r="U26" s="3" t="s">
        <v>52</v>
      </c>
    </row>
    <row r="27" spans="1:21">
      <c r="A27" s="2" t="s">
        <v>1047</v>
      </c>
      <c r="B27" s="3" t="s">
        <v>156</v>
      </c>
      <c r="C27" s="1" t="s">
        <v>9</v>
      </c>
      <c r="D27" s="3" t="s">
        <v>1417</v>
      </c>
      <c r="E27" s="3" t="s">
        <v>1362</v>
      </c>
      <c r="F27" s="3" t="s">
        <v>1418</v>
      </c>
      <c r="G27" s="3" t="s">
        <v>1362</v>
      </c>
      <c r="H27" s="3" t="s">
        <v>1362</v>
      </c>
      <c r="I27" s="3" t="s">
        <v>1362</v>
      </c>
      <c r="J27" s="3" t="s">
        <v>1362</v>
      </c>
      <c r="K27" s="1" t="s">
        <v>50</v>
      </c>
      <c r="L27" s="1" t="s">
        <v>1382</v>
      </c>
      <c r="M27" s="1" t="s">
        <v>1366</v>
      </c>
      <c r="N27" s="1" t="s">
        <v>1383</v>
      </c>
      <c r="O27" s="1" t="s">
        <v>1384</v>
      </c>
      <c r="P27" s="1" t="s">
        <v>1423</v>
      </c>
      <c r="Q27" s="1" t="s">
        <v>51</v>
      </c>
      <c r="R27" s="3" t="s">
        <v>52</v>
      </c>
      <c r="S27" s="3" t="s">
        <v>52</v>
      </c>
      <c r="T27" s="3" t="s">
        <v>1048</v>
      </c>
      <c r="U27" s="3" t="s">
        <v>52</v>
      </c>
    </row>
    <row r="28" spans="1:21">
      <c r="A28" s="2" t="s">
        <v>1034</v>
      </c>
      <c r="B28" s="3" t="s">
        <v>156</v>
      </c>
      <c r="C28" s="1" t="s">
        <v>9</v>
      </c>
      <c r="D28" s="3" t="s">
        <v>1417</v>
      </c>
      <c r="E28" s="3" t="s">
        <v>1362</v>
      </c>
      <c r="F28" s="3" t="s">
        <v>1418</v>
      </c>
      <c r="G28" s="3" t="s">
        <v>1362</v>
      </c>
      <c r="H28" s="3" t="s">
        <v>1362</v>
      </c>
      <c r="I28" s="3" t="s">
        <v>1362</v>
      </c>
      <c r="J28" s="3" t="s">
        <v>1362</v>
      </c>
      <c r="K28" s="1" t="s">
        <v>50</v>
      </c>
      <c r="L28" s="1" t="s">
        <v>1382</v>
      </c>
      <c r="M28" s="1" t="s">
        <v>1366</v>
      </c>
      <c r="N28" s="1" t="s">
        <v>1383</v>
      </c>
      <c r="O28" s="1" t="s">
        <v>1384</v>
      </c>
      <c r="P28" s="1" t="s">
        <v>1424</v>
      </c>
      <c r="Q28" s="1" t="s">
        <v>51</v>
      </c>
      <c r="R28" s="3" t="s">
        <v>52</v>
      </c>
      <c r="S28" s="3" t="s">
        <v>52</v>
      </c>
      <c r="T28" s="3" t="s">
        <v>1045</v>
      </c>
      <c r="U28" s="3" t="s">
        <v>52</v>
      </c>
    </row>
    <row r="29" spans="1:21">
      <c r="A29" s="2" t="s">
        <v>1016</v>
      </c>
      <c r="B29" s="3" t="s">
        <v>156</v>
      </c>
      <c r="C29" s="1" t="s">
        <v>9</v>
      </c>
      <c r="D29" s="3" t="s">
        <v>1417</v>
      </c>
      <c r="E29" s="3" t="s">
        <v>1362</v>
      </c>
      <c r="F29" s="3" t="s">
        <v>1418</v>
      </c>
      <c r="G29" s="3" t="s">
        <v>1362</v>
      </c>
      <c r="H29" s="3" t="s">
        <v>1362</v>
      </c>
      <c r="I29" s="3" t="s">
        <v>1362</v>
      </c>
      <c r="J29" s="3" t="s">
        <v>1362</v>
      </c>
      <c r="K29" s="1" t="s">
        <v>50</v>
      </c>
      <c r="L29" s="1" t="s">
        <v>1382</v>
      </c>
      <c r="M29" s="1" t="s">
        <v>1366</v>
      </c>
      <c r="N29" s="1" t="s">
        <v>1383</v>
      </c>
      <c r="O29" s="1" t="s">
        <v>1384</v>
      </c>
      <c r="P29" s="1" t="s">
        <v>1366</v>
      </c>
      <c r="Q29" s="1" t="s">
        <v>51</v>
      </c>
      <c r="R29" s="3" t="s">
        <v>52</v>
      </c>
      <c r="S29" s="3" t="s">
        <v>52</v>
      </c>
      <c r="T29" s="3" t="s">
        <v>1017</v>
      </c>
      <c r="U29" s="3" t="s">
        <v>52</v>
      </c>
    </row>
    <row r="30" spans="1:21">
      <c r="A30" s="2" t="s">
        <v>1008</v>
      </c>
      <c r="B30" s="3" t="s">
        <v>156</v>
      </c>
      <c r="C30" s="1" t="s">
        <v>9</v>
      </c>
      <c r="D30" s="3" t="s">
        <v>1417</v>
      </c>
      <c r="E30" s="3" t="s">
        <v>1362</v>
      </c>
      <c r="F30" s="3" t="s">
        <v>1418</v>
      </c>
      <c r="G30" s="3" t="s">
        <v>1362</v>
      </c>
      <c r="H30" s="3" t="s">
        <v>1362</v>
      </c>
      <c r="I30" s="3" t="s">
        <v>1362</v>
      </c>
      <c r="J30" s="3" t="s">
        <v>1362</v>
      </c>
      <c r="K30" s="1" t="s">
        <v>50</v>
      </c>
      <c r="L30" s="1" t="s">
        <v>1382</v>
      </c>
      <c r="M30" s="1" t="s">
        <v>1366</v>
      </c>
      <c r="N30" s="1" t="s">
        <v>1383</v>
      </c>
      <c r="O30" s="1" t="s">
        <v>1384</v>
      </c>
      <c r="P30" s="1" t="s">
        <v>1425</v>
      </c>
      <c r="Q30" s="1" t="s">
        <v>51</v>
      </c>
      <c r="R30" s="3" t="s">
        <v>52</v>
      </c>
      <c r="S30" s="3" t="s">
        <v>52</v>
      </c>
      <c r="T30" s="3" t="s">
        <v>1009</v>
      </c>
      <c r="U30" s="3" t="s">
        <v>52</v>
      </c>
    </row>
    <row r="31" spans="1:21">
      <c r="A31" s="2" t="s">
        <v>976</v>
      </c>
      <c r="B31" s="3" t="s">
        <v>156</v>
      </c>
      <c r="C31" s="1" t="s">
        <v>9</v>
      </c>
      <c r="D31" s="3" t="s">
        <v>1417</v>
      </c>
      <c r="E31" s="3" t="s">
        <v>1362</v>
      </c>
      <c r="F31" s="3" t="s">
        <v>1418</v>
      </c>
      <c r="G31" s="3" t="s">
        <v>1362</v>
      </c>
      <c r="H31" s="3" t="s">
        <v>1362</v>
      </c>
      <c r="I31" s="3" t="s">
        <v>1362</v>
      </c>
      <c r="J31" s="3" t="s">
        <v>1362</v>
      </c>
      <c r="K31" s="1" t="s">
        <v>50</v>
      </c>
      <c r="L31" s="1" t="s">
        <v>1382</v>
      </c>
      <c r="M31" s="1" t="s">
        <v>1366</v>
      </c>
      <c r="N31" s="1" t="s">
        <v>1383</v>
      </c>
      <c r="O31" s="1" t="s">
        <v>1384</v>
      </c>
      <c r="P31" s="1" t="s">
        <v>1426</v>
      </c>
      <c r="Q31" s="1" t="s">
        <v>51</v>
      </c>
      <c r="R31" s="3" t="s">
        <v>52</v>
      </c>
      <c r="S31" s="3" t="s">
        <v>52</v>
      </c>
      <c r="T31" s="3" t="s">
        <v>977</v>
      </c>
      <c r="U31" s="3" t="s">
        <v>52</v>
      </c>
    </row>
    <row r="32" spans="1:21">
      <c r="A32" s="2" t="s">
        <v>137</v>
      </c>
      <c r="B32" s="3" t="s">
        <v>387</v>
      </c>
      <c r="C32" s="1" t="s">
        <v>9</v>
      </c>
      <c r="D32" s="3" t="s">
        <v>1427</v>
      </c>
      <c r="E32" s="3" t="s">
        <v>1362</v>
      </c>
      <c r="F32" s="3" t="s">
        <v>1428</v>
      </c>
      <c r="G32" s="3" t="s">
        <v>1362</v>
      </c>
      <c r="H32" s="3" t="s">
        <v>1362</v>
      </c>
      <c r="I32" s="3" t="s">
        <v>1362</v>
      </c>
      <c r="J32" s="3" t="s">
        <v>1362</v>
      </c>
      <c r="K32" s="1" t="s">
        <v>50</v>
      </c>
      <c r="L32" s="1" t="s">
        <v>1382</v>
      </c>
      <c r="M32" s="1" t="s">
        <v>1366</v>
      </c>
      <c r="N32" s="1" t="s">
        <v>52</v>
      </c>
      <c r="O32" s="1" t="s">
        <v>1384</v>
      </c>
      <c r="P32" s="1" t="s">
        <v>1389</v>
      </c>
      <c r="Q32" s="1" t="s">
        <v>51</v>
      </c>
      <c r="R32" s="3" t="s">
        <v>52</v>
      </c>
      <c r="S32" s="3" t="s">
        <v>52</v>
      </c>
      <c r="T32" s="3" t="s">
        <v>1196</v>
      </c>
      <c r="U32" s="3" t="s">
        <v>52</v>
      </c>
    </row>
    <row r="33" spans="1:21">
      <c r="A33" s="2" t="s">
        <v>138</v>
      </c>
      <c r="B33" s="3" t="s">
        <v>387</v>
      </c>
      <c r="C33" s="1" t="s">
        <v>9</v>
      </c>
      <c r="D33" s="3" t="s">
        <v>1427</v>
      </c>
      <c r="E33" s="3" t="s">
        <v>1362</v>
      </c>
      <c r="F33" s="3" t="s">
        <v>1428</v>
      </c>
      <c r="G33" s="3" t="s">
        <v>1362</v>
      </c>
      <c r="H33" s="3" t="s">
        <v>1362</v>
      </c>
      <c r="I33" s="3" t="s">
        <v>1362</v>
      </c>
      <c r="J33" s="3" t="s">
        <v>1362</v>
      </c>
      <c r="K33" s="1" t="s">
        <v>50</v>
      </c>
      <c r="L33" s="1" t="s">
        <v>1382</v>
      </c>
      <c r="M33" s="1" t="s">
        <v>1366</v>
      </c>
      <c r="N33" s="1" t="s">
        <v>52</v>
      </c>
      <c r="O33" s="1" t="s">
        <v>1384</v>
      </c>
      <c r="P33" s="1" t="s">
        <v>1429</v>
      </c>
      <c r="Q33" s="1" t="s">
        <v>51</v>
      </c>
      <c r="R33" s="3" t="s">
        <v>52</v>
      </c>
      <c r="S33" s="3" t="s">
        <v>52</v>
      </c>
      <c r="T33" s="3" t="s">
        <v>1193</v>
      </c>
      <c r="U33" s="3" t="s">
        <v>52</v>
      </c>
    </row>
    <row r="34" spans="1:21">
      <c r="A34" s="2" t="s">
        <v>139</v>
      </c>
      <c r="B34" s="3" t="s">
        <v>387</v>
      </c>
      <c r="C34" s="1" t="s">
        <v>9</v>
      </c>
      <c r="D34" s="3" t="s">
        <v>1427</v>
      </c>
      <c r="E34" s="3" t="s">
        <v>1362</v>
      </c>
      <c r="F34" s="3" t="s">
        <v>1428</v>
      </c>
      <c r="G34" s="3" t="s">
        <v>1362</v>
      </c>
      <c r="H34" s="3" t="s">
        <v>1362</v>
      </c>
      <c r="I34" s="3" t="s">
        <v>1362</v>
      </c>
      <c r="J34" s="3" t="s">
        <v>1362</v>
      </c>
      <c r="K34" s="1" t="s">
        <v>50</v>
      </c>
      <c r="L34" s="1" t="s">
        <v>1382</v>
      </c>
      <c r="M34" s="1" t="s">
        <v>1366</v>
      </c>
      <c r="N34" s="1" t="s">
        <v>52</v>
      </c>
      <c r="O34" s="1" t="s">
        <v>1384</v>
      </c>
      <c r="P34" s="1" t="s">
        <v>1430</v>
      </c>
      <c r="Q34" s="1" t="s">
        <v>51</v>
      </c>
      <c r="R34" s="3" t="s">
        <v>52</v>
      </c>
      <c r="S34" s="3" t="s">
        <v>52</v>
      </c>
      <c r="T34" s="3" t="s">
        <v>1180</v>
      </c>
      <c r="U34" s="3" t="s">
        <v>52</v>
      </c>
    </row>
    <row r="35" spans="1:21">
      <c r="A35" s="2" t="s">
        <v>140</v>
      </c>
      <c r="B35" s="3" t="s">
        <v>387</v>
      </c>
      <c r="C35" s="1" t="s">
        <v>9</v>
      </c>
      <c r="D35" s="3" t="s">
        <v>1427</v>
      </c>
      <c r="E35" s="3" t="s">
        <v>1362</v>
      </c>
      <c r="F35" s="3" t="s">
        <v>1428</v>
      </c>
      <c r="G35" s="3" t="s">
        <v>1362</v>
      </c>
      <c r="H35" s="3" t="s">
        <v>1362</v>
      </c>
      <c r="I35" s="3" t="s">
        <v>1362</v>
      </c>
      <c r="J35" s="3" t="s">
        <v>1362</v>
      </c>
      <c r="K35" s="1" t="s">
        <v>50</v>
      </c>
      <c r="L35" s="1" t="s">
        <v>1382</v>
      </c>
      <c r="M35" s="1" t="s">
        <v>1366</v>
      </c>
      <c r="N35" s="1" t="s">
        <v>52</v>
      </c>
      <c r="O35" s="1" t="s">
        <v>1384</v>
      </c>
      <c r="P35" s="1" t="s">
        <v>1431</v>
      </c>
      <c r="Q35" s="1" t="s">
        <v>51</v>
      </c>
      <c r="R35" s="3" t="s">
        <v>52</v>
      </c>
      <c r="S35" s="3" t="s">
        <v>52</v>
      </c>
      <c r="T35" s="3" t="s">
        <v>1171</v>
      </c>
      <c r="U35" s="3" t="s">
        <v>52</v>
      </c>
    </row>
    <row r="36" spans="1:21">
      <c r="A36" s="2" t="s">
        <v>147</v>
      </c>
      <c r="B36" s="3" t="s">
        <v>387</v>
      </c>
      <c r="C36" s="1" t="s">
        <v>9</v>
      </c>
      <c r="D36" s="3" t="s">
        <v>1427</v>
      </c>
      <c r="E36" s="3" t="s">
        <v>1362</v>
      </c>
      <c r="F36" s="3" t="s">
        <v>1428</v>
      </c>
      <c r="G36" s="3" t="s">
        <v>1362</v>
      </c>
      <c r="H36" s="3" t="s">
        <v>1362</v>
      </c>
      <c r="I36" s="3" t="s">
        <v>1362</v>
      </c>
      <c r="J36" s="3" t="s">
        <v>1362</v>
      </c>
      <c r="K36" s="1" t="s">
        <v>50</v>
      </c>
      <c r="L36" s="1" t="s">
        <v>1382</v>
      </c>
      <c r="M36" s="1" t="s">
        <v>1366</v>
      </c>
      <c r="N36" s="1" t="s">
        <v>52</v>
      </c>
      <c r="O36" s="1" t="s">
        <v>1384</v>
      </c>
      <c r="P36" s="1" t="s">
        <v>1432</v>
      </c>
      <c r="Q36" s="1" t="s">
        <v>51</v>
      </c>
      <c r="R36" s="3" t="s">
        <v>52</v>
      </c>
      <c r="S36" s="3" t="s">
        <v>52</v>
      </c>
      <c r="T36" s="3" t="s">
        <v>1147</v>
      </c>
      <c r="U36" s="3" t="s">
        <v>52</v>
      </c>
    </row>
    <row r="37" spans="1:21">
      <c r="A37" s="2" t="s">
        <v>141</v>
      </c>
      <c r="B37" s="3" t="s">
        <v>387</v>
      </c>
      <c r="C37" s="1" t="s">
        <v>9</v>
      </c>
      <c r="D37" s="3" t="s">
        <v>1427</v>
      </c>
      <c r="E37" s="3" t="s">
        <v>1362</v>
      </c>
      <c r="F37" s="3" t="s">
        <v>1428</v>
      </c>
      <c r="G37" s="3" t="s">
        <v>1362</v>
      </c>
      <c r="H37" s="3" t="s">
        <v>1362</v>
      </c>
      <c r="I37" s="3" t="s">
        <v>1362</v>
      </c>
      <c r="J37" s="3" t="s">
        <v>1362</v>
      </c>
      <c r="K37" s="1" t="s">
        <v>50</v>
      </c>
      <c r="L37" s="1" t="s">
        <v>1382</v>
      </c>
      <c r="M37" s="1" t="s">
        <v>1366</v>
      </c>
      <c r="N37" s="1" t="s">
        <v>52</v>
      </c>
      <c r="O37" s="1" t="s">
        <v>1384</v>
      </c>
      <c r="P37" s="1" t="s">
        <v>1433</v>
      </c>
      <c r="Q37" s="1" t="s">
        <v>51</v>
      </c>
      <c r="R37" s="3" t="s">
        <v>52</v>
      </c>
      <c r="S37" s="3" t="s">
        <v>52</v>
      </c>
      <c r="T37" s="3" t="s">
        <v>1142</v>
      </c>
      <c r="U37" s="3" t="s">
        <v>52</v>
      </c>
    </row>
    <row r="38" spans="1:21">
      <c r="A38" s="2" t="s">
        <v>148</v>
      </c>
      <c r="B38" s="3" t="s">
        <v>387</v>
      </c>
      <c r="C38" s="1" t="s">
        <v>9</v>
      </c>
      <c r="D38" s="3" t="s">
        <v>1427</v>
      </c>
      <c r="E38" s="3" t="s">
        <v>1362</v>
      </c>
      <c r="F38" s="3" t="s">
        <v>1428</v>
      </c>
      <c r="G38" s="3" t="s">
        <v>1362</v>
      </c>
      <c r="H38" s="3" t="s">
        <v>1362</v>
      </c>
      <c r="I38" s="3" t="s">
        <v>1362</v>
      </c>
      <c r="J38" s="3" t="s">
        <v>1362</v>
      </c>
      <c r="K38" s="1" t="s">
        <v>50</v>
      </c>
      <c r="L38" s="1" t="s">
        <v>1382</v>
      </c>
      <c r="M38" s="1" t="s">
        <v>1366</v>
      </c>
      <c r="N38" s="1" t="s">
        <v>52</v>
      </c>
      <c r="O38" s="1" t="s">
        <v>1384</v>
      </c>
      <c r="P38" s="1" t="s">
        <v>1434</v>
      </c>
      <c r="Q38" s="1" t="s">
        <v>51</v>
      </c>
      <c r="R38" s="3" t="s">
        <v>52</v>
      </c>
      <c r="S38" s="3" t="s">
        <v>52</v>
      </c>
      <c r="T38" s="3" t="s">
        <v>1141</v>
      </c>
      <c r="U38" s="3" t="s">
        <v>52</v>
      </c>
    </row>
    <row r="39" spans="1:21">
      <c r="A39" s="2" t="s">
        <v>146</v>
      </c>
      <c r="B39" s="3" t="s">
        <v>387</v>
      </c>
      <c r="C39" s="1" t="s">
        <v>9</v>
      </c>
      <c r="D39" s="3" t="s">
        <v>1427</v>
      </c>
      <c r="E39" s="3" t="s">
        <v>1362</v>
      </c>
      <c r="F39" s="3" t="s">
        <v>1428</v>
      </c>
      <c r="G39" s="3" t="s">
        <v>1362</v>
      </c>
      <c r="H39" s="3" t="s">
        <v>1362</v>
      </c>
      <c r="I39" s="3" t="s">
        <v>1362</v>
      </c>
      <c r="J39" s="3" t="s">
        <v>1362</v>
      </c>
      <c r="K39" s="1" t="s">
        <v>50</v>
      </c>
      <c r="L39" s="1" t="s">
        <v>1382</v>
      </c>
      <c r="M39" s="1" t="s">
        <v>1366</v>
      </c>
      <c r="N39" s="1" t="s">
        <v>52</v>
      </c>
      <c r="O39" s="1" t="s">
        <v>1384</v>
      </c>
      <c r="P39" s="1" t="s">
        <v>1435</v>
      </c>
      <c r="Q39" s="1" t="s">
        <v>51</v>
      </c>
      <c r="R39" s="3" t="s">
        <v>52</v>
      </c>
      <c r="S39" s="3" t="s">
        <v>52</v>
      </c>
      <c r="T39" s="3" t="s">
        <v>1122</v>
      </c>
      <c r="U39" s="3" t="s">
        <v>52</v>
      </c>
    </row>
    <row r="40" spans="1:21">
      <c r="A40" s="2" t="s">
        <v>142</v>
      </c>
      <c r="B40" s="3" t="s">
        <v>387</v>
      </c>
      <c r="C40" s="1" t="s">
        <v>9</v>
      </c>
      <c r="D40" s="3" t="s">
        <v>1427</v>
      </c>
      <c r="E40" s="3" t="s">
        <v>1362</v>
      </c>
      <c r="F40" s="3" t="s">
        <v>1428</v>
      </c>
      <c r="G40" s="3" t="s">
        <v>1362</v>
      </c>
      <c r="H40" s="3" t="s">
        <v>1362</v>
      </c>
      <c r="I40" s="3" t="s">
        <v>1362</v>
      </c>
      <c r="J40" s="3" t="s">
        <v>1362</v>
      </c>
      <c r="K40" s="1" t="s">
        <v>50</v>
      </c>
      <c r="L40" s="1" t="s">
        <v>1382</v>
      </c>
      <c r="M40" s="1" t="s">
        <v>1366</v>
      </c>
      <c r="N40" s="1" t="s">
        <v>52</v>
      </c>
      <c r="O40" s="1" t="s">
        <v>1384</v>
      </c>
      <c r="P40" s="1" t="s">
        <v>1436</v>
      </c>
      <c r="Q40" s="1" t="s">
        <v>51</v>
      </c>
      <c r="R40" s="3" t="s">
        <v>52</v>
      </c>
      <c r="S40" s="3" t="s">
        <v>52</v>
      </c>
      <c r="T40" s="3" t="s">
        <v>1117</v>
      </c>
      <c r="U40" s="3" t="s">
        <v>52</v>
      </c>
    </row>
    <row r="41" spans="1:21">
      <c r="A41" s="2" t="s">
        <v>145</v>
      </c>
      <c r="B41" s="3" t="s">
        <v>387</v>
      </c>
      <c r="C41" s="1" t="s">
        <v>9</v>
      </c>
      <c r="D41" s="3" t="s">
        <v>1427</v>
      </c>
      <c r="E41" s="3" t="s">
        <v>1362</v>
      </c>
      <c r="F41" s="3" t="s">
        <v>1428</v>
      </c>
      <c r="G41" s="3" t="s">
        <v>1362</v>
      </c>
      <c r="H41" s="3" t="s">
        <v>1362</v>
      </c>
      <c r="I41" s="3" t="s">
        <v>1362</v>
      </c>
      <c r="J41" s="3" t="s">
        <v>1362</v>
      </c>
      <c r="K41" s="1" t="s">
        <v>50</v>
      </c>
      <c r="L41" s="1" t="s">
        <v>1382</v>
      </c>
      <c r="M41" s="1" t="s">
        <v>1366</v>
      </c>
      <c r="N41" s="1" t="s">
        <v>52</v>
      </c>
      <c r="O41" s="1" t="s">
        <v>1384</v>
      </c>
      <c r="P41" s="1" t="s">
        <v>1366</v>
      </c>
      <c r="Q41" s="1" t="s">
        <v>51</v>
      </c>
      <c r="R41" s="3" t="s">
        <v>52</v>
      </c>
      <c r="S41" s="3" t="s">
        <v>52</v>
      </c>
      <c r="T41" s="3" t="s">
        <v>1114</v>
      </c>
      <c r="U41" s="3" t="s">
        <v>52</v>
      </c>
    </row>
    <row r="42" spans="1:21">
      <c r="A42" s="2" t="s">
        <v>122</v>
      </c>
      <c r="B42" s="3" t="s">
        <v>387</v>
      </c>
      <c r="C42" s="1" t="s">
        <v>9</v>
      </c>
      <c r="D42" s="3" t="s">
        <v>1427</v>
      </c>
      <c r="E42" s="3" t="s">
        <v>1362</v>
      </c>
      <c r="F42" s="3" t="s">
        <v>1428</v>
      </c>
      <c r="G42" s="3" t="s">
        <v>1362</v>
      </c>
      <c r="H42" s="3" t="s">
        <v>1362</v>
      </c>
      <c r="I42" s="3" t="s">
        <v>1362</v>
      </c>
      <c r="J42" s="3" t="s">
        <v>1362</v>
      </c>
      <c r="K42" s="1" t="s">
        <v>50</v>
      </c>
      <c r="L42" s="1" t="s">
        <v>52</v>
      </c>
      <c r="M42" s="1" t="s">
        <v>52</v>
      </c>
      <c r="N42" s="1" t="s">
        <v>52</v>
      </c>
      <c r="O42" s="1" t="s">
        <v>1384</v>
      </c>
      <c r="P42" s="1" t="s">
        <v>1437</v>
      </c>
      <c r="Q42" s="1" t="s">
        <v>51</v>
      </c>
      <c r="R42" s="3" t="s">
        <v>52</v>
      </c>
      <c r="S42" s="3" t="s">
        <v>52</v>
      </c>
      <c r="T42" s="3" t="s">
        <v>1087</v>
      </c>
      <c r="U42" s="3" t="s">
        <v>52</v>
      </c>
    </row>
    <row r="43" spans="1:21">
      <c r="A43" s="2" t="s">
        <v>143</v>
      </c>
      <c r="B43" s="3" t="s">
        <v>387</v>
      </c>
      <c r="C43" s="1" t="s">
        <v>9</v>
      </c>
      <c r="D43" s="3" t="s">
        <v>1427</v>
      </c>
      <c r="E43" s="3" t="s">
        <v>1362</v>
      </c>
      <c r="F43" s="3" t="s">
        <v>1428</v>
      </c>
      <c r="G43" s="3" t="s">
        <v>1362</v>
      </c>
      <c r="H43" s="3" t="s">
        <v>1362</v>
      </c>
      <c r="I43" s="3" t="s">
        <v>1362</v>
      </c>
      <c r="J43" s="3" t="s">
        <v>1362</v>
      </c>
      <c r="K43" s="1" t="s">
        <v>50</v>
      </c>
      <c r="L43" s="1" t="s">
        <v>1382</v>
      </c>
      <c r="M43" s="1" t="s">
        <v>1366</v>
      </c>
      <c r="N43" s="1" t="s">
        <v>52</v>
      </c>
      <c r="O43" s="1" t="s">
        <v>1384</v>
      </c>
      <c r="P43" s="1" t="s">
        <v>1438</v>
      </c>
      <c r="Q43" s="1" t="s">
        <v>51</v>
      </c>
      <c r="R43" s="3" t="s">
        <v>52</v>
      </c>
      <c r="S43" s="3" t="s">
        <v>52</v>
      </c>
      <c r="T43" s="3" t="s">
        <v>1078</v>
      </c>
      <c r="U43" s="3" t="s">
        <v>52</v>
      </c>
    </row>
    <row r="44" spans="1:21">
      <c r="A44" s="2" t="s">
        <v>144</v>
      </c>
      <c r="B44" s="3" t="s">
        <v>387</v>
      </c>
      <c r="C44" s="1" t="s">
        <v>9</v>
      </c>
      <c r="D44" s="3" t="s">
        <v>1427</v>
      </c>
      <c r="E44" s="3" t="s">
        <v>1362</v>
      </c>
      <c r="F44" s="3" t="s">
        <v>1428</v>
      </c>
      <c r="G44" s="3" t="s">
        <v>1362</v>
      </c>
      <c r="H44" s="3" t="s">
        <v>1362</v>
      </c>
      <c r="I44" s="3" t="s">
        <v>1362</v>
      </c>
      <c r="J44" s="3" t="s">
        <v>1362</v>
      </c>
      <c r="K44" s="1" t="s">
        <v>50</v>
      </c>
      <c r="L44" s="1" t="s">
        <v>1382</v>
      </c>
      <c r="M44" s="1" t="s">
        <v>1366</v>
      </c>
      <c r="N44" s="1" t="s">
        <v>52</v>
      </c>
      <c r="O44" s="1" t="s">
        <v>1384</v>
      </c>
      <c r="P44" s="1" t="s">
        <v>1439</v>
      </c>
      <c r="Q44" s="1" t="s">
        <v>51</v>
      </c>
      <c r="R44" s="3" t="s">
        <v>52</v>
      </c>
      <c r="S44" s="3" t="s">
        <v>52</v>
      </c>
      <c r="T44" s="3" t="s">
        <v>1054</v>
      </c>
      <c r="U44" s="3" t="s">
        <v>52</v>
      </c>
    </row>
    <row r="45" spans="1:21">
      <c r="A45" s="2" t="s">
        <v>124</v>
      </c>
      <c r="B45" s="3" t="s">
        <v>387</v>
      </c>
      <c r="C45" s="1" t="s">
        <v>9</v>
      </c>
      <c r="D45" s="3" t="s">
        <v>1427</v>
      </c>
      <c r="E45" s="3" t="s">
        <v>1362</v>
      </c>
      <c r="F45" s="3" t="s">
        <v>1428</v>
      </c>
      <c r="G45" s="3" t="s">
        <v>1362</v>
      </c>
      <c r="H45" s="3" t="s">
        <v>1362</v>
      </c>
      <c r="I45" s="3" t="s">
        <v>1362</v>
      </c>
      <c r="J45" s="3" t="s">
        <v>1362</v>
      </c>
      <c r="K45" s="1" t="s">
        <v>50</v>
      </c>
      <c r="L45" s="1" t="s">
        <v>52</v>
      </c>
      <c r="M45" s="1" t="s">
        <v>52</v>
      </c>
      <c r="N45" s="1" t="s">
        <v>52</v>
      </c>
      <c r="O45" s="1" t="s">
        <v>1384</v>
      </c>
      <c r="P45" s="1" t="s">
        <v>1440</v>
      </c>
      <c r="Q45" s="1" t="s">
        <v>51</v>
      </c>
      <c r="R45" s="3" t="s">
        <v>52</v>
      </c>
      <c r="S45" s="3" t="s">
        <v>52</v>
      </c>
      <c r="T45" s="3" t="s">
        <v>1046</v>
      </c>
      <c r="U45" s="3" t="s">
        <v>52</v>
      </c>
    </row>
    <row r="46" spans="1:21">
      <c r="A46" s="2" t="s">
        <v>125</v>
      </c>
      <c r="B46" s="3" t="s">
        <v>387</v>
      </c>
      <c r="C46" s="1" t="s">
        <v>9</v>
      </c>
      <c r="D46" s="3" t="s">
        <v>1427</v>
      </c>
      <c r="E46" s="3" t="s">
        <v>1362</v>
      </c>
      <c r="F46" s="3" t="s">
        <v>1428</v>
      </c>
      <c r="G46" s="3" t="s">
        <v>1362</v>
      </c>
      <c r="H46" s="3" t="s">
        <v>1362</v>
      </c>
      <c r="I46" s="3" t="s">
        <v>1362</v>
      </c>
      <c r="J46" s="3" t="s">
        <v>1362</v>
      </c>
      <c r="K46" s="1" t="s">
        <v>50</v>
      </c>
      <c r="L46" s="1" t="s">
        <v>52</v>
      </c>
      <c r="M46" s="1" t="s">
        <v>52</v>
      </c>
      <c r="N46" s="1" t="s">
        <v>52</v>
      </c>
      <c r="O46" s="1" t="s">
        <v>1384</v>
      </c>
      <c r="P46" s="1" t="s">
        <v>1441</v>
      </c>
      <c r="Q46" s="1" t="s">
        <v>51</v>
      </c>
      <c r="R46" s="3" t="s">
        <v>52</v>
      </c>
      <c r="S46" s="3" t="s">
        <v>52</v>
      </c>
      <c r="T46" s="3" t="s">
        <v>1019</v>
      </c>
      <c r="U46" s="3" t="s">
        <v>52</v>
      </c>
    </row>
    <row r="47" spans="1:21">
      <c r="A47" s="2" t="s">
        <v>126</v>
      </c>
      <c r="B47" s="3" t="s">
        <v>387</v>
      </c>
      <c r="C47" s="1" t="s">
        <v>9</v>
      </c>
      <c r="D47" s="3" t="s">
        <v>1427</v>
      </c>
      <c r="E47" s="3" t="s">
        <v>1362</v>
      </c>
      <c r="F47" s="3" t="s">
        <v>1428</v>
      </c>
      <c r="G47" s="3" t="s">
        <v>1362</v>
      </c>
      <c r="H47" s="3" t="s">
        <v>1362</v>
      </c>
      <c r="I47" s="3" t="s">
        <v>1362</v>
      </c>
      <c r="J47" s="3" t="s">
        <v>1362</v>
      </c>
      <c r="K47" s="1" t="s">
        <v>50</v>
      </c>
      <c r="L47" s="1" t="s">
        <v>52</v>
      </c>
      <c r="M47" s="1" t="s">
        <v>52</v>
      </c>
      <c r="N47" s="1" t="s">
        <v>52</v>
      </c>
      <c r="O47" s="1" t="s">
        <v>1384</v>
      </c>
      <c r="P47" s="1" t="s">
        <v>1442</v>
      </c>
      <c r="Q47" s="1" t="s">
        <v>51</v>
      </c>
      <c r="R47" s="3" t="s">
        <v>52</v>
      </c>
      <c r="S47" s="3" t="s">
        <v>52</v>
      </c>
      <c r="T47" s="3" t="s">
        <v>980</v>
      </c>
      <c r="U47" s="3" t="s">
        <v>52</v>
      </c>
    </row>
    <row r="48" spans="1:21">
      <c r="A48" s="2" t="s">
        <v>135</v>
      </c>
      <c r="B48" s="3" t="s">
        <v>387</v>
      </c>
      <c r="C48" s="1" t="s">
        <v>9</v>
      </c>
      <c r="D48" s="3" t="s">
        <v>1427</v>
      </c>
      <c r="E48" s="3" t="s">
        <v>1362</v>
      </c>
      <c r="F48" s="3" t="s">
        <v>1428</v>
      </c>
      <c r="G48" s="3" t="s">
        <v>1362</v>
      </c>
      <c r="H48" s="3" t="s">
        <v>1362</v>
      </c>
      <c r="I48" s="3" t="s">
        <v>1362</v>
      </c>
      <c r="J48" s="3" t="s">
        <v>1362</v>
      </c>
      <c r="K48" s="1" t="s">
        <v>50</v>
      </c>
      <c r="L48" s="1" t="s">
        <v>52</v>
      </c>
      <c r="M48" s="1" t="s">
        <v>52</v>
      </c>
      <c r="N48" s="1" t="s">
        <v>52</v>
      </c>
      <c r="O48" s="1" t="s">
        <v>1384</v>
      </c>
      <c r="P48" s="1" t="s">
        <v>1443</v>
      </c>
      <c r="Q48" s="1" t="s">
        <v>51</v>
      </c>
      <c r="R48" s="3" t="s">
        <v>52</v>
      </c>
      <c r="S48" s="3" t="s">
        <v>52</v>
      </c>
      <c r="T48" s="3" t="s">
        <v>962</v>
      </c>
      <c r="U48" s="3" t="s">
        <v>52</v>
      </c>
    </row>
    <row r="49" spans="1:21">
      <c r="A49" s="2" t="s">
        <v>127</v>
      </c>
      <c r="B49" s="3" t="s">
        <v>387</v>
      </c>
      <c r="C49" s="1" t="s">
        <v>9</v>
      </c>
      <c r="D49" s="3" t="s">
        <v>1427</v>
      </c>
      <c r="E49" s="3" t="s">
        <v>1362</v>
      </c>
      <c r="F49" s="3" t="s">
        <v>1428</v>
      </c>
      <c r="G49" s="3" t="s">
        <v>1362</v>
      </c>
      <c r="H49" s="3" t="s">
        <v>1362</v>
      </c>
      <c r="I49" s="3" t="s">
        <v>1362</v>
      </c>
      <c r="J49" s="3" t="s">
        <v>1362</v>
      </c>
      <c r="K49" s="1" t="s">
        <v>50</v>
      </c>
      <c r="L49" s="1" t="s">
        <v>52</v>
      </c>
      <c r="M49" s="1" t="s">
        <v>52</v>
      </c>
      <c r="N49" s="1" t="s">
        <v>52</v>
      </c>
      <c r="O49" s="1" t="s">
        <v>1384</v>
      </c>
      <c r="P49" s="1" t="s">
        <v>1444</v>
      </c>
      <c r="Q49" s="1" t="s">
        <v>51</v>
      </c>
      <c r="R49" s="3" t="s">
        <v>52</v>
      </c>
      <c r="S49" s="3" t="s">
        <v>52</v>
      </c>
      <c r="T49" s="3" t="s">
        <v>956</v>
      </c>
      <c r="U49" s="3" t="s">
        <v>52</v>
      </c>
    </row>
    <row r="50" spans="1:21">
      <c r="A50" s="2" t="s">
        <v>136</v>
      </c>
      <c r="B50" s="3" t="s">
        <v>387</v>
      </c>
      <c r="C50" s="1" t="s">
        <v>9</v>
      </c>
      <c r="D50" s="3" t="s">
        <v>1427</v>
      </c>
      <c r="E50" s="3" t="s">
        <v>1362</v>
      </c>
      <c r="F50" s="3" t="s">
        <v>1428</v>
      </c>
      <c r="G50" s="3" t="s">
        <v>1362</v>
      </c>
      <c r="H50" s="3" t="s">
        <v>1362</v>
      </c>
      <c r="I50" s="3" t="s">
        <v>1362</v>
      </c>
      <c r="J50" s="3" t="s">
        <v>1362</v>
      </c>
      <c r="K50" s="1" t="s">
        <v>50</v>
      </c>
      <c r="L50" s="1" t="s">
        <v>52</v>
      </c>
      <c r="M50" s="1" t="s">
        <v>52</v>
      </c>
      <c r="N50" s="1" t="s">
        <v>52</v>
      </c>
      <c r="O50" s="1" t="s">
        <v>1384</v>
      </c>
      <c r="P50" s="1" t="s">
        <v>1445</v>
      </c>
      <c r="Q50" s="1" t="s">
        <v>51</v>
      </c>
      <c r="R50" s="3" t="s">
        <v>52</v>
      </c>
      <c r="S50" s="3" t="s">
        <v>52</v>
      </c>
      <c r="T50" s="3" t="s">
        <v>953</v>
      </c>
      <c r="U50" s="3" t="s">
        <v>52</v>
      </c>
    </row>
    <row r="51" spans="1:21">
      <c r="A51" s="2" t="s">
        <v>134</v>
      </c>
      <c r="B51" s="3" t="s">
        <v>387</v>
      </c>
      <c r="C51" s="1" t="s">
        <v>9</v>
      </c>
      <c r="D51" s="3" t="s">
        <v>1427</v>
      </c>
      <c r="E51" s="3" t="s">
        <v>1362</v>
      </c>
      <c r="F51" s="3" t="s">
        <v>1428</v>
      </c>
      <c r="G51" s="3" t="s">
        <v>1362</v>
      </c>
      <c r="H51" s="3" t="s">
        <v>1362</v>
      </c>
      <c r="I51" s="3" t="s">
        <v>1362</v>
      </c>
      <c r="J51" s="3" t="s">
        <v>1362</v>
      </c>
      <c r="K51" s="1" t="s">
        <v>50</v>
      </c>
      <c r="L51" s="1" t="s">
        <v>52</v>
      </c>
      <c r="M51" s="1" t="s">
        <v>52</v>
      </c>
      <c r="N51" s="1" t="s">
        <v>52</v>
      </c>
      <c r="O51" s="1" t="s">
        <v>1384</v>
      </c>
      <c r="P51" s="1" t="s">
        <v>1446</v>
      </c>
      <c r="Q51" s="1" t="s">
        <v>51</v>
      </c>
      <c r="R51" s="3" t="s">
        <v>52</v>
      </c>
      <c r="S51" s="3" t="s">
        <v>52</v>
      </c>
      <c r="T51" s="3" t="s">
        <v>949</v>
      </c>
      <c r="U51" s="3" t="s">
        <v>52</v>
      </c>
    </row>
    <row r="52" spans="1:21">
      <c r="A52" s="2" t="s">
        <v>133</v>
      </c>
      <c r="B52" s="3" t="s">
        <v>387</v>
      </c>
      <c r="C52" s="1" t="s">
        <v>9</v>
      </c>
      <c r="D52" s="3" t="s">
        <v>1427</v>
      </c>
      <c r="E52" s="3" t="s">
        <v>1362</v>
      </c>
      <c r="F52" s="3" t="s">
        <v>1428</v>
      </c>
      <c r="G52" s="3" t="s">
        <v>1362</v>
      </c>
      <c r="H52" s="3" t="s">
        <v>1362</v>
      </c>
      <c r="I52" s="3" t="s">
        <v>1362</v>
      </c>
      <c r="J52" s="3" t="s">
        <v>1362</v>
      </c>
      <c r="K52" s="1" t="s">
        <v>50</v>
      </c>
      <c r="L52" s="1" t="s">
        <v>52</v>
      </c>
      <c r="M52" s="1" t="s">
        <v>52</v>
      </c>
      <c r="N52" s="1" t="s">
        <v>52</v>
      </c>
      <c r="O52" s="1" t="s">
        <v>1384</v>
      </c>
      <c r="P52" s="1" t="s">
        <v>1447</v>
      </c>
      <c r="Q52" s="1" t="s">
        <v>51</v>
      </c>
      <c r="R52" s="3" t="s">
        <v>52</v>
      </c>
      <c r="S52" s="3" t="s">
        <v>52</v>
      </c>
      <c r="T52" s="3" t="s">
        <v>945</v>
      </c>
      <c r="U52" s="3" t="s">
        <v>52</v>
      </c>
    </row>
    <row r="53" spans="1:21">
      <c r="A53" s="2" t="s">
        <v>132</v>
      </c>
      <c r="B53" s="3" t="s">
        <v>387</v>
      </c>
      <c r="C53" s="1" t="s">
        <v>9</v>
      </c>
      <c r="D53" s="3" t="s">
        <v>1427</v>
      </c>
      <c r="E53" s="3" t="s">
        <v>1362</v>
      </c>
      <c r="F53" s="3" t="s">
        <v>1428</v>
      </c>
      <c r="G53" s="3" t="s">
        <v>1362</v>
      </c>
      <c r="H53" s="3" t="s">
        <v>1362</v>
      </c>
      <c r="I53" s="3" t="s">
        <v>1362</v>
      </c>
      <c r="J53" s="3" t="s">
        <v>1362</v>
      </c>
      <c r="K53" s="1" t="s">
        <v>50</v>
      </c>
      <c r="L53" s="1" t="s">
        <v>52</v>
      </c>
      <c r="M53" s="1" t="s">
        <v>52</v>
      </c>
      <c r="N53" s="1" t="s">
        <v>52</v>
      </c>
      <c r="O53" s="1" t="s">
        <v>1384</v>
      </c>
      <c r="P53" s="1" t="s">
        <v>1448</v>
      </c>
      <c r="Q53" s="1" t="s">
        <v>51</v>
      </c>
      <c r="R53" s="3" t="s">
        <v>52</v>
      </c>
      <c r="S53" s="3" t="s">
        <v>52</v>
      </c>
      <c r="T53" s="3" t="s">
        <v>939</v>
      </c>
      <c r="U53" s="3" t="s">
        <v>52</v>
      </c>
    </row>
    <row r="54" spans="1:21">
      <c r="A54" s="2" t="s">
        <v>131</v>
      </c>
      <c r="B54" s="3" t="s">
        <v>387</v>
      </c>
      <c r="C54" s="1" t="s">
        <v>9</v>
      </c>
      <c r="D54" s="3" t="s">
        <v>1427</v>
      </c>
      <c r="E54" s="3" t="s">
        <v>1362</v>
      </c>
      <c r="F54" s="3" t="s">
        <v>1428</v>
      </c>
      <c r="G54" s="3" t="s">
        <v>1362</v>
      </c>
      <c r="H54" s="3" t="s">
        <v>1362</v>
      </c>
      <c r="I54" s="3" t="s">
        <v>1362</v>
      </c>
      <c r="J54" s="3" t="s">
        <v>1362</v>
      </c>
      <c r="K54" s="1" t="s">
        <v>50</v>
      </c>
      <c r="L54" s="1" t="s">
        <v>52</v>
      </c>
      <c r="M54" s="1" t="s">
        <v>52</v>
      </c>
      <c r="N54" s="1" t="s">
        <v>52</v>
      </c>
      <c r="O54" s="1" t="s">
        <v>1384</v>
      </c>
      <c r="P54" s="1" t="s">
        <v>1449</v>
      </c>
      <c r="Q54" s="1" t="s">
        <v>51</v>
      </c>
      <c r="R54" s="3" t="s">
        <v>52</v>
      </c>
      <c r="S54" s="3" t="s">
        <v>52</v>
      </c>
      <c r="T54" s="3" t="s">
        <v>934</v>
      </c>
      <c r="U54" s="3" t="s">
        <v>52</v>
      </c>
    </row>
    <row r="55" spans="1:21">
      <c r="A55" s="2" t="s">
        <v>129</v>
      </c>
      <c r="B55" s="3" t="s">
        <v>387</v>
      </c>
      <c r="C55" s="1" t="s">
        <v>9</v>
      </c>
      <c r="D55" s="3" t="s">
        <v>1427</v>
      </c>
      <c r="E55" s="3" t="s">
        <v>1362</v>
      </c>
      <c r="F55" s="3" t="s">
        <v>1428</v>
      </c>
      <c r="G55" s="3" t="s">
        <v>1362</v>
      </c>
      <c r="H55" s="3" t="s">
        <v>1362</v>
      </c>
      <c r="I55" s="3" t="s">
        <v>1362</v>
      </c>
      <c r="J55" s="3" t="s">
        <v>1362</v>
      </c>
      <c r="K55" s="1" t="s">
        <v>50</v>
      </c>
      <c r="L55" s="1" t="s">
        <v>52</v>
      </c>
      <c r="M55" s="1" t="s">
        <v>52</v>
      </c>
      <c r="N55" s="1" t="s">
        <v>52</v>
      </c>
      <c r="O55" s="1" t="s">
        <v>1384</v>
      </c>
      <c r="P55" s="1" t="s">
        <v>1450</v>
      </c>
      <c r="Q55" s="1" t="s">
        <v>51</v>
      </c>
      <c r="R55" s="3" t="s">
        <v>52</v>
      </c>
      <c r="S55" s="3" t="s">
        <v>52</v>
      </c>
      <c r="T55" s="3" t="s">
        <v>932</v>
      </c>
      <c r="U55" s="3" t="s">
        <v>52</v>
      </c>
    </row>
    <row r="56" spans="1:21">
      <c r="A56" s="2" t="s">
        <v>130</v>
      </c>
      <c r="B56" s="3" t="s">
        <v>387</v>
      </c>
      <c r="C56" s="1" t="s">
        <v>9</v>
      </c>
      <c r="D56" s="3" t="s">
        <v>1427</v>
      </c>
      <c r="E56" s="3" t="s">
        <v>1362</v>
      </c>
      <c r="F56" s="3" t="s">
        <v>1428</v>
      </c>
      <c r="G56" s="3" t="s">
        <v>1362</v>
      </c>
      <c r="H56" s="3" t="s">
        <v>1362</v>
      </c>
      <c r="I56" s="3" t="s">
        <v>1362</v>
      </c>
      <c r="J56" s="3" t="s">
        <v>1362</v>
      </c>
      <c r="K56" s="1" t="s">
        <v>50</v>
      </c>
      <c r="L56" s="1" t="s">
        <v>52</v>
      </c>
      <c r="M56" s="1" t="s">
        <v>52</v>
      </c>
      <c r="N56" s="1" t="s">
        <v>52</v>
      </c>
      <c r="O56" s="1" t="s">
        <v>1384</v>
      </c>
      <c r="P56" s="1" t="s">
        <v>1451</v>
      </c>
      <c r="Q56" s="1" t="s">
        <v>51</v>
      </c>
      <c r="R56" s="3" t="s">
        <v>52</v>
      </c>
      <c r="S56" s="3" t="s">
        <v>52</v>
      </c>
      <c r="T56" s="3" t="s">
        <v>909</v>
      </c>
      <c r="U56" s="3" t="s">
        <v>52</v>
      </c>
    </row>
    <row r="57" spans="1:21">
      <c r="A57" s="2" t="s">
        <v>1183</v>
      </c>
      <c r="B57" s="2" t="s">
        <v>1184</v>
      </c>
      <c r="C57" s="1" t="s">
        <v>5</v>
      </c>
      <c r="D57" s="2" t="s">
        <v>1362</v>
      </c>
      <c r="E57" s="2" t="s">
        <v>1362</v>
      </c>
      <c r="F57" s="2" t="s">
        <v>1186</v>
      </c>
      <c r="G57" s="2" t="s">
        <v>1187</v>
      </c>
      <c r="H57" s="2" t="s">
        <v>1188</v>
      </c>
      <c r="I57" s="2" t="s">
        <v>1362</v>
      </c>
      <c r="J57" s="2" t="s">
        <v>1362</v>
      </c>
      <c r="K57" s="4" t="s">
        <v>50</v>
      </c>
      <c r="L57" s="2" t="s">
        <v>52</v>
      </c>
      <c r="M57" s="2" t="s">
        <v>52</v>
      </c>
      <c r="N57" s="2" t="s">
        <v>52</v>
      </c>
      <c r="O57" s="2" t="s">
        <v>52</v>
      </c>
      <c r="P57" s="2" t="s">
        <v>52</v>
      </c>
      <c r="Q57" s="2" t="s">
        <v>52</v>
      </c>
      <c r="R57" s="2" t="s">
        <v>1452</v>
      </c>
      <c r="S57" s="2" t="s">
        <v>1189</v>
      </c>
      <c r="T57" s="2" t="s">
        <v>1190</v>
      </c>
      <c r="U57" s="2" t="s">
        <v>1453</v>
      </c>
    </row>
    <row r="58" spans="1:21">
      <c r="A58" s="1">
        <v>1288</v>
      </c>
      <c r="B58" s="1" t="s">
        <v>619</v>
      </c>
      <c r="C58" s="1" t="s">
        <v>606</v>
      </c>
      <c r="D58" s="1" t="s">
        <v>1362</v>
      </c>
      <c r="E58" s="1" t="s">
        <v>1362</v>
      </c>
      <c r="F58" s="1" t="s">
        <v>1362</v>
      </c>
      <c r="G58" s="1" t="s">
        <v>1362</v>
      </c>
      <c r="H58" s="1" t="s">
        <v>1362</v>
      </c>
      <c r="I58" s="1" t="s">
        <v>1454</v>
      </c>
      <c r="J58" s="1" t="s">
        <v>1362</v>
      </c>
      <c r="K58" s="1" t="s">
        <v>50</v>
      </c>
      <c r="L58" s="1" t="s">
        <v>1455</v>
      </c>
      <c r="M58" s="1" t="s">
        <v>1369</v>
      </c>
      <c r="N58" s="1" t="s">
        <v>1456</v>
      </c>
      <c r="O58" s="1" t="s">
        <v>1398</v>
      </c>
      <c r="P58" s="1" t="s">
        <v>1366</v>
      </c>
      <c r="Q58" s="1" t="s">
        <v>51</v>
      </c>
      <c r="R58" s="1" t="s">
        <v>1457</v>
      </c>
      <c r="S58" s="1" t="s">
        <v>1250</v>
      </c>
      <c r="T58" s="1" t="s">
        <v>1255</v>
      </c>
      <c r="U58" s="1" t="s">
        <v>1458</v>
      </c>
    </row>
    <row r="59" spans="1:21">
      <c r="A59" s="1">
        <v>1319</v>
      </c>
      <c r="B59" s="1" t="s">
        <v>605</v>
      </c>
      <c r="C59" s="1" t="s">
        <v>606</v>
      </c>
      <c r="D59" s="1" t="s">
        <v>1362</v>
      </c>
      <c r="E59" s="1" t="s">
        <v>1362</v>
      </c>
      <c r="F59" s="1" t="s">
        <v>1362</v>
      </c>
      <c r="G59" s="1" t="s">
        <v>1362</v>
      </c>
      <c r="H59" s="1" t="s">
        <v>1362</v>
      </c>
      <c r="I59" s="1" t="s">
        <v>1459</v>
      </c>
      <c r="J59" s="1" t="s">
        <v>1362</v>
      </c>
      <c r="K59" s="1" t="s">
        <v>50</v>
      </c>
      <c r="L59" s="1" t="s">
        <v>1460</v>
      </c>
      <c r="M59" s="1" t="s">
        <v>1461</v>
      </c>
      <c r="N59" s="1" t="s">
        <v>1367</v>
      </c>
      <c r="O59" s="1" t="s">
        <v>1462</v>
      </c>
      <c r="P59" s="1" t="s">
        <v>1463</v>
      </c>
      <c r="Q59" s="1" t="s">
        <v>51</v>
      </c>
      <c r="R59" s="1" t="s">
        <v>52</v>
      </c>
      <c r="S59" s="1" t="s">
        <v>52</v>
      </c>
      <c r="T59" s="1" t="s">
        <v>1254</v>
      </c>
      <c r="U59" s="1" t="s">
        <v>1416</v>
      </c>
    </row>
    <row r="60" spans="1:21">
      <c r="A60" s="1">
        <v>1315</v>
      </c>
      <c r="B60" s="1" t="s">
        <v>605</v>
      </c>
      <c r="C60" s="1" t="s">
        <v>606</v>
      </c>
      <c r="D60" s="1" t="s">
        <v>1362</v>
      </c>
      <c r="E60" s="1" t="s">
        <v>1362</v>
      </c>
      <c r="F60" s="1" t="s">
        <v>1362</v>
      </c>
      <c r="G60" s="1" t="s">
        <v>1362</v>
      </c>
      <c r="H60" s="1" t="s">
        <v>1362</v>
      </c>
      <c r="I60" s="1" t="s">
        <v>1459</v>
      </c>
      <c r="J60" s="1" t="s">
        <v>1362</v>
      </c>
      <c r="K60" s="1" t="s">
        <v>50</v>
      </c>
      <c r="L60" s="1" t="s">
        <v>1460</v>
      </c>
      <c r="M60" s="1" t="s">
        <v>1461</v>
      </c>
      <c r="N60" s="1" t="s">
        <v>1367</v>
      </c>
      <c r="O60" s="1" t="s">
        <v>1462</v>
      </c>
      <c r="P60" s="1" t="s">
        <v>1399</v>
      </c>
      <c r="Q60" s="1" t="s">
        <v>51</v>
      </c>
      <c r="R60" s="1" t="s">
        <v>52</v>
      </c>
      <c r="S60" s="1" t="s">
        <v>52</v>
      </c>
      <c r="T60" s="1" t="s">
        <v>1253</v>
      </c>
      <c r="U60" s="1" t="s">
        <v>1464</v>
      </c>
    </row>
    <row r="61" spans="1:21">
      <c r="A61" s="1">
        <v>1311</v>
      </c>
      <c r="B61" s="1" t="s">
        <v>605</v>
      </c>
      <c r="C61" s="1" t="s">
        <v>606</v>
      </c>
      <c r="D61" s="1" t="s">
        <v>1362</v>
      </c>
      <c r="E61" s="1" t="s">
        <v>1362</v>
      </c>
      <c r="F61" s="1" t="s">
        <v>1362</v>
      </c>
      <c r="G61" s="1" t="s">
        <v>1362</v>
      </c>
      <c r="H61" s="1" t="s">
        <v>1362</v>
      </c>
      <c r="I61" s="1" t="s">
        <v>1459</v>
      </c>
      <c r="J61" s="1" t="s">
        <v>1362</v>
      </c>
      <c r="K61" s="1" t="s">
        <v>50</v>
      </c>
      <c r="L61" s="1" t="s">
        <v>1460</v>
      </c>
      <c r="M61" s="1" t="s">
        <v>1461</v>
      </c>
      <c r="N61" s="1" t="s">
        <v>1367</v>
      </c>
      <c r="O61" s="1" t="s">
        <v>1462</v>
      </c>
      <c r="P61" s="1" t="s">
        <v>1465</v>
      </c>
      <c r="Q61" s="1" t="s">
        <v>51</v>
      </c>
      <c r="R61" s="1" t="s">
        <v>52</v>
      </c>
      <c r="S61" s="1" t="s">
        <v>52</v>
      </c>
      <c r="T61" s="1" t="s">
        <v>1252</v>
      </c>
      <c r="U61" s="1" t="s">
        <v>1466</v>
      </c>
    </row>
    <row r="62" spans="1:21">
      <c r="A62" s="1">
        <v>1303</v>
      </c>
      <c r="B62" s="1" t="s">
        <v>605</v>
      </c>
      <c r="C62" s="1" t="s">
        <v>606</v>
      </c>
      <c r="D62" s="1" t="s">
        <v>1362</v>
      </c>
      <c r="E62" s="1" t="s">
        <v>1362</v>
      </c>
      <c r="F62" s="1" t="s">
        <v>1362</v>
      </c>
      <c r="G62" s="1" t="s">
        <v>1362</v>
      </c>
      <c r="H62" s="1" t="s">
        <v>1362</v>
      </c>
      <c r="I62" s="1" t="s">
        <v>1459</v>
      </c>
      <c r="J62" s="1" t="s">
        <v>1362</v>
      </c>
      <c r="K62" s="1" t="s">
        <v>50</v>
      </c>
      <c r="L62" s="1" t="s">
        <v>1460</v>
      </c>
      <c r="M62" s="1" t="s">
        <v>1461</v>
      </c>
      <c r="N62" s="1" t="s">
        <v>1367</v>
      </c>
      <c r="O62" s="1" t="s">
        <v>1462</v>
      </c>
      <c r="P62" s="1" t="s">
        <v>1374</v>
      </c>
      <c r="Q62" s="1" t="s">
        <v>51</v>
      </c>
      <c r="R62" s="1" t="s">
        <v>52</v>
      </c>
      <c r="S62" s="1" t="s">
        <v>52</v>
      </c>
      <c r="T62" s="1" t="s">
        <v>1249</v>
      </c>
      <c r="U62" s="1" t="s">
        <v>1467</v>
      </c>
    </row>
    <row r="63" spans="1:21">
      <c r="A63" s="1">
        <v>1276</v>
      </c>
      <c r="B63" s="1" t="s">
        <v>100</v>
      </c>
      <c r="C63" s="1" t="s">
        <v>102</v>
      </c>
      <c r="D63" s="1" t="s">
        <v>1362</v>
      </c>
      <c r="E63" s="1" t="s">
        <v>1362</v>
      </c>
      <c r="F63" s="1" t="s">
        <v>1362</v>
      </c>
      <c r="G63" s="1" t="s">
        <v>1468</v>
      </c>
      <c r="H63" s="1" t="s">
        <v>1469</v>
      </c>
      <c r="I63" s="1" t="s">
        <v>1470</v>
      </c>
      <c r="J63" s="1" t="s">
        <v>1362</v>
      </c>
      <c r="K63" s="1" t="s">
        <v>54</v>
      </c>
      <c r="L63" s="1" t="s">
        <v>1471</v>
      </c>
      <c r="M63" s="1" t="s">
        <v>1369</v>
      </c>
      <c r="N63" s="1" t="s">
        <v>1472</v>
      </c>
      <c r="O63" s="1" t="s">
        <v>1473</v>
      </c>
      <c r="P63" s="1" t="s">
        <v>1474</v>
      </c>
      <c r="Q63" s="1" t="s">
        <v>51</v>
      </c>
      <c r="R63" s="1" t="s">
        <v>1475</v>
      </c>
      <c r="S63" s="1" t="s">
        <v>52</v>
      </c>
      <c r="T63" s="1" t="s">
        <v>1248</v>
      </c>
      <c r="U63" s="1" t="s">
        <v>1476</v>
      </c>
    </row>
    <row r="64" spans="1:21">
      <c r="A64" s="1">
        <v>1307</v>
      </c>
      <c r="B64" s="1" t="s">
        <v>605</v>
      </c>
      <c r="C64" s="1" t="s">
        <v>606</v>
      </c>
      <c r="D64" s="1" t="s">
        <v>1362</v>
      </c>
      <c r="E64" s="1" t="s">
        <v>1362</v>
      </c>
      <c r="F64" s="1" t="s">
        <v>1362</v>
      </c>
      <c r="G64" s="1" t="s">
        <v>1362</v>
      </c>
      <c r="H64" s="1" t="s">
        <v>1362</v>
      </c>
      <c r="I64" s="1" t="s">
        <v>1459</v>
      </c>
      <c r="J64" s="1" t="s">
        <v>1362</v>
      </c>
      <c r="K64" s="1" t="s">
        <v>50</v>
      </c>
      <c r="L64" s="1" t="s">
        <v>1460</v>
      </c>
      <c r="M64" s="1" t="s">
        <v>1461</v>
      </c>
      <c r="N64" s="1" t="s">
        <v>1367</v>
      </c>
      <c r="O64" s="1" t="s">
        <v>1462</v>
      </c>
      <c r="P64" s="1" t="s">
        <v>1477</v>
      </c>
      <c r="Q64" s="1" t="s">
        <v>51</v>
      </c>
      <c r="R64" s="1" t="s">
        <v>52</v>
      </c>
      <c r="S64" s="1" t="s">
        <v>52</v>
      </c>
      <c r="T64" s="1" t="s">
        <v>1247</v>
      </c>
      <c r="U64" s="1" t="s">
        <v>1478</v>
      </c>
    </row>
    <row r="65" spans="1:21">
      <c r="A65" s="1">
        <v>1277</v>
      </c>
      <c r="B65" s="1" t="s">
        <v>100</v>
      </c>
      <c r="C65" s="1" t="s">
        <v>102</v>
      </c>
      <c r="D65" s="1" t="s">
        <v>1362</v>
      </c>
      <c r="E65" s="1" t="s">
        <v>1362</v>
      </c>
      <c r="F65" s="1" t="s">
        <v>1362</v>
      </c>
      <c r="G65" s="1" t="s">
        <v>1468</v>
      </c>
      <c r="H65" s="1" t="s">
        <v>1469</v>
      </c>
      <c r="I65" s="1" t="s">
        <v>1470</v>
      </c>
      <c r="J65" s="1" t="s">
        <v>1362</v>
      </c>
      <c r="K65" s="1" t="s">
        <v>54</v>
      </c>
      <c r="L65" s="1" t="s">
        <v>1471</v>
      </c>
      <c r="M65" s="1" t="s">
        <v>1369</v>
      </c>
      <c r="N65" s="1" t="s">
        <v>1472</v>
      </c>
      <c r="O65" s="1" t="s">
        <v>1473</v>
      </c>
      <c r="P65" s="1" t="s">
        <v>1474</v>
      </c>
      <c r="Q65" s="1" t="s">
        <v>51</v>
      </c>
      <c r="R65" s="1" t="s">
        <v>52</v>
      </c>
      <c r="S65" s="1" t="s">
        <v>52</v>
      </c>
      <c r="T65" s="1" t="s">
        <v>1242</v>
      </c>
      <c r="U65" s="1" t="s">
        <v>1479</v>
      </c>
    </row>
    <row r="66" spans="1:21">
      <c r="A66" s="2" t="s">
        <v>1238</v>
      </c>
      <c r="B66" s="2" t="s">
        <v>1227</v>
      </c>
      <c r="C66" s="1" t="s">
        <v>8</v>
      </c>
      <c r="D66" s="2" t="s">
        <v>1480</v>
      </c>
      <c r="E66" s="2" t="s">
        <v>1362</v>
      </c>
      <c r="F66" s="2" t="s">
        <v>1362</v>
      </c>
      <c r="G66" s="2" t="s">
        <v>1362</v>
      </c>
      <c r="H66" s="2" t="s">
        <v>1362</v>
      </c>
      <c r="I66" s="2" t="s">
        <v>1362</v>
      </c>
      <c r="J66" s="2" t="s">
        <v>1364</v>
      </c>
      <c r="K66" s="4" t="s">
        <v>54</v>
      </c>
      <c r="L66" s="2" t="s">
        <v>52</v>
      </c>
      <c r="M66" s="2" t="s">
        <v>52</v>
      </c>
      <c r="N66" s="2" t="s">
        <v>52</v>
      </c>
      <c r="O66" s="2" t="s">
        <v>52</v>
      </c>
      <c r="P66" s="2" t="s">
        <v>52</v>
      </c>
      <c r="Q66" s="2" t="s">
        <v>52</v>
      </c>
      <c r="R66" s="2" t="s">
        <v>52</v>
      </c>
      <c r="S66" s="2" t="s">
        <v>1239</v>
      </c>
      <c r="T66" s="2" t="s">
        <v>1240</v>
      </c>
      <c r="U66" s="2" t="s">
        <v>52</v>
      </c>
    </row>
    <row r="67" spans="1:21">
      <c r="A67" s="1">
        <v>1326</v>
      </c>
      <c r="B67" s="1" t="s">
        <v>619</v>
      </c>
      <c r="C67" s="1" t="s">
        <v>606</v>
      </c>
      <c r="D67" s="1" t="s">
        <v>1362</v>
      </c>
      <c r="E67" s="1" t="s">
        <v>1362</v>
      </c>
      <c r="F67" s="1" t="s">
        <v>1362</v>
      </c>
      <c r="G67" s="1" t="s">
        <v>1362</v>
      </c>
      <c r="H67" s="1" t="s">
        <v>1362</v>
      </c>
      <c r="I67" s="1" t="s">
        <v>1481</v>
      </c>
      <c r="J67" s="1" t="s">
        <v>1362</v>
      </c>
      <c r="K67" s="1" t="s">
        <v>50</v>
      </c>
      <c r="L67" s="1" t="s">
        <v>1455</v>
      </c>
      <c r="M67" s="1" t="s">
        <v>1369</v>
      </c>
      <c r="N67" s="1" t="s">
        <v>1456</v>
      </c>
      <c r="O67" s="1" t="s">
        <v>1398</v>
      </c>
      <c r="P67" s="1" t="s">
        <v>1366</v>
      </c>
      <c r="Q67" s="1" t="s">
        <v>51</v>
      </c>
      <c r="R67" s="1" t="s">
        <v>1482</v>
      </c>
      <c r="S67" s="1" t="s">
        <v>1236</v>
      </c>
      <c r="T67" s="1" t="s">
        <v>1237</v>
      </c>
      <c r="U67" s="1" t="s">
        <v>1483</v>
      </c>
    </row>
    <row r="68" spans="1:21">
      <c r="A68" s="1">
        <v>1324</v>
      </c>
      <c r="B68" s="1" t="s">
        <v>619</v>
      </c>
      <c r="C68" s="1" t="s">
        <v>606</v>
      </c>
      <c r="D68" s="1" t="s">
        <v>1362</v>
      </c>
      <c r="E68" s="1" t="s">
        <v>1362</v>
      </c>
      <c r="F68" s="1" t="s">
        <v>1362</v>
      </c>
      <c r="G68" s="1" t="s">
        <v>1362</v>
      </c>
      <c r="H68" s="1" t="s">
        <v>1362</v>
      </c>
      <c r="I68" s="1" t="s">
        <v>1484</v>
      </c>
      <c r="J68" s="1" t="s">
        <v>1362</v>
      </c>
      <c r="K68" s="1" t="s">
        <v>50</v>
      </c>
      <c r="L68" s="1" t="s">
        <v>1455</v>
      </c>
      <c r="M68" s="1" t="s">
        <v>1369</v>
      </c>
      <c r="N68" s="1" t="s">
        <v>1485</v>
      </c>
      <c r="O68" s="1" t="s">
        <v>1398</v>
      </c>
      <c r="P68" s="1" t="s">
        <v>1369</v>
      </c>
      <c r="Q68" s="1" t="s">
        <v>51</v>
      </c>
      <c r="R68" s="1" t="s">
        <v>1486</v>
      </c>
      <c r="S68" s="1" t="s">
        <v>52</v>
      </c>
      <c r="T68" s="1" t="s">
        <v>1235</v>
      </c>
      <c r="U68" s="1" t="s">
        <v>1487</v>
      </c>
    </row>
    <row r="69" spans="1:21">
      <c r="A69" s="1">
        <v>1328</v>
      </c>
      <c r="B69" s="1" t="s">
        <v>619</v>
      </c>
      <c r="C69" s="1" t="s">
        <v>606</v>
      </c>
      <c r="D69" s="1" t="s">
        <v>1362</v>
      </c>
      <c r="E69" s="1" t="s">
        <v>1362</v>
      </c>
      <c r="F69" s="1" t="s">
        <v>1362</v>
      </c>
      <c r="G69" s="1" t="s">
        <v>1362</v>
      </c>
      <c r="H69" s="1" t="s">
        <v>1362</v>
      </c>
      <c r="I69" s="1" t="s">
        <v>1488</v>
      </c>
      <c r="J69" s="1" t="s">
        <v>1362</v>
      </c>
      <c r="K69" s="1" t="s">
        <v>50</v>
      </c>
      <c r="L69" s="1" t="s">
        <v>1455</v>
      </c>
      <c r="M69" s="1" t="s">
        <v>1369</v>
      </c>
      <c r="N69" s="1" t="s">
        <v>1456</v>
      </c>
      <c r="O69" s="1" t="s">
        <v>1398</v>
      </c>
      <c r="P69" s="1" t="s">
        <v>1366</v>
      </c>
      <c r="Q69" s="1" t="s">
        <v>51</v>
      </c>
      <c r="R69" s="1" t="s">
        <v>1489</v>
      </c>
      <c r="S69" s="1" t="s">
        <v>1233</v>
      </c>
      <c r="T69" s="1" t="s">
        <v>1234</v>
      </c>
      <c r="U69" s="1" t="s">
        <v>1490</v>
      </c>
    </row>
    <row r="70" spans="1:21">
      <c r="A70" s="2" t="s">
        <v>1226</v>
      </c>
      <c r="B70" s="2" t="s">
        <v>1227</v>
      </c>
      <c r="C70" s="1" t="s">
        <v>8</v>
      </c>
      <c r="D70" s="2" t="s">
        <v>1480</v>
      </c>
      <c r="E70" s="2" t="s">
        <v>1362</v>
      </c>
      <c r="F70" s="2" t="s">
        <v>1362</v>
      </c>
      <c r="G70" s="2" t="s">
        <v>1362</v>
      </c>
      <c r="H70" s="2" t="s">
        <v>1362</v>
      </c>
      <c r="I70" s="2" t="s">
        <v>1362</v>
      </c>
      <c r="J70" s="2" t="s">
        <v>1364</v>
      </c>
      <c r="K70" s="2" t="s">
        <v>1228</v>
      </c>
      <c r="L70" s="2" t="s">
        <v>759</v>
      </c>
      <c r="M70" s="2" t="s">
        <v>1369</v>
      </c>
      <c r="N70" s="2" t="s">
        <v>52</v>
      </c>
      <c r="O70" s="2" t="s">
        <v>1229</v>
      </c>
      <c r="P70" s="2" t="s">
        <v>1491</v>
      </c>
      <c r="Q70" s="2" t="s">
        <v>52</v>
      </c>
      <c r="R70" s="2" t="s">
        <v>52</v>
      </c>
      <c r="S70" s="2" t="s">
        <v>1230</v>
      </c>
      <c r="T70" s="2" t="s">
        <v>1231</v>
      </c>
      <c r="U70" s="2" t="s">
        <v>1492</v>
      </c>
    </row>
    <row r="71" spans="1:21">
      <c r="A71" s="2" t="s">
        <v>1221</v>
      </c>
      <c r="B71" s="2" t="s">
        <v>1493</v>
      </c>
      <c r="C71" s="1" t="s">
        <v>8</v>
      </c>
      <c r="D71" s="2" t="s">
        <v>1494</v>
      </c>
      <c r="E71" s="2" t="s">
        <v>1362</v>
      </c>
      <c r="F71" s="2" t="s">
        <v>1362</v>
      </c>
      <c r="G71" s="2" t="s">
        <v>1362</v>
      </c>
      <c r="H71" s="2" t="s">
        <v>1362</v>
      </c>
      <c r="I71" s="2" t="s">
        <v>1362</v>
      </c>
      <c r="J71" s="2" t="s">
        <v>1495</v>
      </c>
      <c r="K71" s="4" t="s">
        <v>50</v>
      </c>
      <c r="L71" s="2" t="s">
        <v>52</v>
      </c>
      <c r="M71" s="2" t="s">
        <v>52</v>
      </c>
      <c r="N71" s="2" t="s">
        <v>52</v>
      </c>
      <c r="O71" s="2" t="s">
        <v>52</v>
      </c>
      <c r="P71" s="2" t="s">
        <v>52</v>
      </c>
      <c r="Q71" s="2" t="s">
        <v>52</v>
      </c>
      <c r="R71" s="2" t="s">
        <v>52</v>
      </c>
      <c r="S71" s="2" t="s">
        <v>1223</v>
      </c>
      <c r="T71" s="2" t="s">
        <v>1224</v>
      </c>
      <c r="U71" s="2" t="s">
        <v>1496</v>
      </c>
    </row>
    <row r="72" spans="1:21">
      <c r="A72" s="2" t="s">
        <v>1217</v>
      </c>
      <c r="B72" s="2" t="s">
        <v>1213</v>
      </c>
      <c r="C72" s="1" t="s">
        <v>112</v>
      </c>
      <c r="D72" s="2" t="s">
        <v>1394</v>
      </c>
      <c r="E72" s="2" t="s">
        <v>1362</v>
      </c>
      <c r="F72" s="2" t="s">
        <v>1362</v>
      </c>
      <c r="G72" s="2" t="s">
        <v>1362</v>
      </c>
      <c r="H72" s="2" t="s">
        <v>1362</v>
      </c>
      <c r="I72" s="2" t="s">
        <v>1362</v>
      </c>
      <c r="J72" s="2" t="s">
        <v>1362</v>
      </c>
      <c r="K72" s="2" t="s">
        <v>1214</v>
      </c>
      <c r="L72" s="2" t="s">
        <v>1218</v>
      </c>
      <c r="M72" s="2" t="s">
        <v>1366</v>
      </c>
      <c r="N72" s="2" t="s">
        <v>52</v>
      </c>
      <c r="O72" s="2" t="s">
        <v>52</v>
      </c>
      <c r="P72" s="2" t="s">
        <v>52</v>
      </c>
      <c r="Q72" s="2" t="s">
        <v>52</v>
      </c>
      <c r="R72" s="2" t="s">
        <v>52</v>
      </c>
      <c r="S72" s="2" t="s">
        <v>1219</v>
      </c>
      <c r="T72" s="2" t="s">
        <v>1220</v>
      </c>
      <c r="U72" s="2" t="s">
        <v>52</v>
      </c>
    </row>
    <row r="73" spans="1:21">
      <c r="A73" s="2" t="s">
        <v>1212</v>
      </c>
      <c r="B73" s="2" t="s">
        <v>1213</v>
      </c>
      <c r="C73" s="1" t="s">
        <v>112</v>
      </c>
      <c r="D73" s="2" t="s">
        <v>1394</v>
      </c>
      <c r="E73" s="2" t="s">
        <v>1362</v>
      </c>
      <c r="F73" s="2" t="s">
        <v>1362</v>
      </c>
      <c r="G73" s="2" t="s">
        <v>1362</v>
      </c>
      <c r="H73" s="2" t="s">
        <v>1362</v>
      </c>
      <c r="I73" s="2" t="s">
        <v>1362</v>
      </c>
      <c r="J73" s="2" t="s">
        <v>1362</v>
      </c>
      <c r="K73" s="2" t="s">
        <v>1214</v>
      </c>
      <c r="L73" s="2" t="s">
        <v>52</v>
      </c>
      <c r="M73" s="2" t="s">
        <v>52</v>
      </c>
      <c r="N73" s="2" t="s">
        <v>52</v>
      </c>
      <c r="O73" s="2" t="s">
        <v>52</v>
      </c>
      <c r="P73" s="2" t="s">
        <v>52</v>
      </c>
      <c r="Q73" s="2" t="s">
        <v>52</v>
      </c>
      <c r="R73" s="2" t="s">
        <v>52</v>
      </c>
      <c r="S73" s="2" t="s">
        <v>1215</v>
      </c>
      <c r="T73" s="2" t="s">
        <v>1216</v>
      </c>
      <c r="U73" s="2" t="s">
        <v>52</v>
      </c>
    </row>
    <row r="74" spans="1:21">
      <c r="A74" s="2" t="s">
        <v>1209</v>
      </c>
      <c r="B74" s="2" t="s">
        <v>1210</v>
      </c>
      <c r="C74" s="1" t="s">
        <v>8</v>
      </c>
      <c r="D74" s="2" t="s">
        <v>1480</v>
      </c>
      <c r="E74" s="2" t="s">
        <v>1362</v>
      </c>
      <c r="F74" s="2" t="s">
        <v>1362</v>
      </c>
      <c r="G74" s="2" t="s">
        <v>1362</v>
      </c>
      <c r="H74" s="2" t="s">
        <v>1362</v>
      </c>
      <c r="I74" s="2" t="s">
        <v>1362</v>
      </c>
      <c r="J74" s="2" t="s">
        <v>1497</v>
      </c>
      <c r="K74" s="4" t="s">
        <v>50</v>
      </c>
      <c r="L74" s="2" t="s">
        <v>52</v>
      </c>
      <c r="M74" s="2" t="s">
        <v>52</v>
      </c>
      <c r="N74" s="2" t="s">
        <v>52</v>
      </c>
      <c r="O74" s="2" t="s">
        <v>52</v>
      </c>
      <c r="P74" s="2" t="s">
        <v>52</v>
      </c>
      <c r="Q74" s="2" t="s">
        <v>52</v>
      </c>
      <c r="R74" s="2" t="s">
        <v>52</v>
      </c>
      <c r="S74" s="2" t="s">
        <v>1211</v>
      </c>
      <c r="T74" s="2" t="s">
        <v>83</v>
      </c>
      <c r="U74" s="2" t="s">
        <v>1498</v>
      </c>
    </row>
    <row r="75" spans="1:21">
      <c r="A75" s="1">
        <v>1239</v>
      </c>
      <c r="B75" s="1" t="s">
        <v>614</v>
      </c>
      <c r="C75" s="1" t="s">
        <v>615</v>
      </c>
      <c r="D75" s="1" t="s">
        <v>1499</v>
      </c>
      <c r="E75" s="1" t="s">
        <v>1361</v>
      </c>
      <c r="F75" s="1" t="s">
        <v>1362</v>
      </c>
      <c r="G75" s="1" t="s">
        <v>1362</v>
      </c>
      <c r="H75" s="1" t="s">
        <v>1362</v>
      </c>
      <c r="I75" s="1" t="s">
        <v>1362</v>
      </c>
      <c r="J75" s="1" t="s">
        <v>1362</v>
      </c>
      <c r="K75" s="1" t="s">
        <v>50</v>
      </c>
      <c r="L75" s="1" t="s">
        <v>1500</v>
      </c>
      <c r="M75" s="1" t="s">
        <v>1369</v>
      </c>
      <c r="N75" s="1" t="s">
        <v>1501</v>
      </c>
      <c r="O75" s="1" t="s">
        <v>1502</v>
      </c>
      <c r="P75" s="1" t="s">
        <v>1503</v>
      </c>
      <c r="Q75" s="1" t="s">
        <v>51</v>
      </c>
      <c r="R75" s="1" t="s">
        <v>52</v>
      </c>
      <c r="S75" s="1" t="s">
        <v>52</v>
      </c>
      <c r="T75" s="1" t="s">
        <v>1208</v>
      </c>
      <c r="U75" s="1" t="s">
        <v>1400</v>
      </c>
    </row>
    <row r="76" spans="1:21">
      <c r="A76" s="1">
        <v>1264</v>
      </c>
      <c r="B76" s="1" t="s">
        <v>614</v>
      </c>
      <c r="C76" s="1" t="s">
        <v>615</v>
      </c>
      <c r="D76" s="1" t="s">
        <v>1499</v>
      </c>
      <c r="E76" s="1" t="s">
        <v>1361</v>
      </c>
      <c r="F76" s="1" t="s">
        <v>1362</v>
      </c>
      <c r="G76" s="1" t="s">
        <v>1362</v>
      </c>
      <c r="H76" s="1" t="s">
        <v>1362</v>
      </c>
      <c r="I76" s="1" t="s">
        <v>1362</v>
      </c>
      <c r="J76" s="1" t="s">
        <v>1362</v>
      </c>
      <c r="K76" s="1" t="s">
        <v>50</v>
      </c>
      <c r="L76" s="1" t="s">
        <v>1500</v>
      </c>
      <c r="M76" s="1" t="s">
        <v>1369</v>
      </c>
      <c r="N76" s="1" t="s">
        <v>1501</v>
      </c>
      <c r="O76" s="1" t="s">
        <v>1502</v>
      </c>
      <c r="P76" s="1" t="s">
        <v>1504</v>
      </c>
      <c r="Q76" s="1" t="s">
        <v>51</v>
      </c>
      <c r="R76" s="1" t="s">
        <v>52</v>
      </c>
      <c r="S76" s="1" t="s">
        <v>52</v>
      </c>
      <c r="T76" s="1" t="s">
        <v>1206</v>
      </c>
      <c r="U76" s="1" t="s">
        <v>1505</v>
      </c>
    </row>
    <row r="77" spans="1:21">
      <c r="A77" s="1">
        <v>1256</v>
      </c>
      <c r="B77" s="1" t="s">
        <v>614</v>
      </c>
      <c r="C77" s="1" t="s">
        <v>615</v>
      </c>
      <c r="D77" s="1" t="s">
        <v>1499</v>
      </c>
      <c r="E77" s="1" t="s">
        <v>1361</v>
      </c>
      <c r="F77" s="1" t="s">
        <v>1362</v>
      </c>
      <c r="G77" s="1" t="s">
        <v>1362</v>
      </c>
      <c r="H77" s="1" t="s">
        <v>1362</v>
      </c>
      <c r="I77" s="1" t="s">
        <v>1362</v>
      </c>
      <c r="J77" s="1" t="s">
        <v>1362</v>
      </c>
      <c r="K77" s="1" t="s">
        <v>50</v>
      </c>
      <c r="L77" s="1" t="s">
        <v>1500</v>
      </c>
      <c r="M77" s="1" t="s">
        <v>1369</v>
      </c>
      <c r="N77" s="1" t="s">
        <v>1501</v>
      </c>
      <c r="O77" s="1" t="s">
        <v>1502</v>
      </c>
      <c r="P77" s="1" t="s">
        <v>1506</v>
      </c>
      <c r="Q77" s="1" t="s">
        <v>51</v>
      </c>
      <c r="R77" s="1" t="s">
        <v>52</v>
      </c>
      <c r="S77" s="1" t="s">
        <v>52</v>
      </c>
      <c r="T77" s="1" t="s">
        <v>1205</v>
      </c>
      <c r="U77" s="1" t="s">
        <v>1507</v>
      </c>
    </row>
    <row r="78" spans="1:21">
      <c r="A78" s="1">
        <v>1258</v>
      </c>
      <c r="B78" s="1" t="s">
        <v>614</v>
      </c>
      <c r="C78" s="1" t="s">
        <v>615</v>
      </c>
      <c r="D78" s="1" t="s">
        <v>1508</v>
      </c>
      <c r="E78" s="1" t="s">
        <v>1509</v>
      </c>
      <c r="F78" s="1" t="s">
        <v>1362</v>
      </c>
      <c r="G78" s="1" t="s">
        <v>1362</v>
      </c>
      <c r="H78" s="1" t="s">
        <v>1362</v>
      </c>
      <c r="I78" s="1" t="s">
        <v>1362</v>
      </c>
      <c r="J78" s="1" t="s">
        <v>1362</v>
      </c>
      <c r="K78" s="1" t="s">
        <v>54</v>
      </c>
      <c r="L78" s="1" t="s">
        <v>1500</v>
      </c>
      <c r="M78" s="1" t="s">
        <v>1369</v>
      </c>
      <c r="N78" s="1" t="s">
        <v>1472</v>
      </c>
      <c r="O78" s="1" t="s">
        <v>1510</v>
      </c>
      <c r="P78" s="1" t="s">
        <v>1511</v>
      </c>
      <c r="Q78" s="1" t="s">
        <v>51</v>
      </c>
      <c r="R78" s="1" t="s">
        <v>1512</v>
      </c>
      <c r="S78" s="1" t="s">
        <v>52</v>
      </c>
      <c r="T78" s="1" t="s">
        <v>1204</v>
      </c>
      <c r="U78" s="1" t="s">
        <v>1513</v>
      </c>
    </row>
    <row r="79" spans="1:21">
      <c r="A79" s="1">
        <v>27</v>
      </c>
      <c r="B79" s="1" t="s">
        <v>1104</v>
      </c>
      <c r="C79" s="1" t="s">
        <v>766</v>
      </c>
      <c r="D79" s="1" t="s">
        <v>1362</v>
      </c>
      <c r="E79" s="1" t="s">
        <v>1514</v>
      </c>
      <c r="F79" s="1" t="s">
        <v>1362</v>
      </c>
      <c r="G79" s="1" t="s">
        <v>1362</v>
      </c>
      <c r="H79" s="1" t="s">
        <v>1362</v>
      </c>
      <c r="I79" s="1" t="s">
        <v>1362</v>
      </c>
      <c r="J79" s="1" t="s">
        <v>1362</v>
      </c>
      <c r="K79" s="1" t="s">
        <v>50</v>
      </c>
      <c r="L79" s="1" t="s">
        <v>1455</v>
      </c>
      <c r="M79" s="1" t="s">
        <v>1515</v>
      </c>
      <c r="N79" s="1" t="s">
        <v>1413</v>
      </c>
      <c r="O79" s="1" t="s">
        <v>1473</v>
      </c>
      <c r="P79" s="1" t="s">
        <v>1366</v>
      </c>
      <c r="Q79" s="1" t="s">
        <v>51</v>
      </c>
      <c r="R79" s="1" t="s">
        <v>52</v>
      </c>
      <c r="S79" s="1" t="s">
        <v>1202</v>
      </c>
      <c r="T79" s="1" t="s">
        <v>1203</v>
      </c>
      <c r="U79" s="1" t="s">
        <v>1516</v>
      </c>
    </row>
    <row r="80" spans="1:21">
      <c r="A80" s="2" t="s">
        <v>116</v>
      </c>
      <c r="B80" s="3" t="s">
        <v>805</v>
      </c>
      <c r="C80" s="1" t="s">
        <v>806</v>
      </c>
      <c r="D80" s="3" t="s">
        <v>1517</v>
      </c>
      <c r="E80" s="3" t="s">
        <v>1362</v>
      </c>
      <c r="F80" s="3" t="s">
        <v>1362</v>
      </c>
      <c r="G80" s="3" t="s">
        <v>1518</v>
      </c>
      <c r="H80" s="3" t="s">
        <v>1519</v>
      </c>
      <c r="I80" s="3" t="s">
        <v>1520</v>
      </c>
      <c r="J80" s="3" t="s">
        <v>1521</v>
      </c>
      <c r="K80" s="1" t="s">
        <v>690</v>
      </c>
      <c r="L80" s="3" t="s">
        <v>807</v>
      </c>
      <c r="M80" s="1" t="s">
        <v>52</v>
      </c>
      <c r="N80" s="1" t="s">
        <v>1404</v>
      </c>
      <c r="O80" s="1" t="s">
        <v>1522</v>
      </c>
      <c r="P80" s="1" t="s">
        <v>1369</v>
      </c>
      <c r="Q80" s="1" t="s">
        <v>56</v>
      </c>
      <c r="R80" s="3" t="s">
        <v>52</v>
      </c>
      <c r="S80" s="3" t="s">
        <v>52</v>
      </c>
      <c r="T80" s="3" t="s">
        <v>1201</v>
      </c>
      <c r="U80" s="3" t="s">
        <v>52</v>
      </c>
    </row>
    <row r="81" spans="1:21">
      <c r="A81" s="1">
        <v>1241</v>
      </c>
      <c r="B81" s="1" t="s">
        <v>614</v>
      </c>
      <c r="C81" s="1" t="s">
        <v>615</v>
      </c>
      <c r="D81" s="1" t="s">
        <v>1508</v>
      </c>
      <c r="E81" s="1" t="s">
        <v>1509</v>
      </c>
      <c r="F81" s="1" t="s">
        <v>1362</v>
      </c>
      <c r="G81" s="1" t="s">
        <v>1362</v>
      </c>
      <c r="H81" s="1" t="s">
        <v>1362</v>
      </c>
      <c r="I81" s="1" t="s">
        <v>1362</v>
      </c>
      <c r="J81" s="1" t="s">
        <v>1362</v>
      </c>
      <c r="K81" s="1" t="s">
        <v>50</v>
      </c>
      <c r="L81" s="1" t="s">
        <v>1500</v>
      </c>
      <c r="M81" s="1" t="s">
        <v>1369</v>
      </c>
      <c r="N81" s="1" t="s">
        <v>1501</v>
      </c>
      <c r="O81" s="1" t="s">
        <v>1510</v>
      </c>
      <c r="P81" s="1" t="s">
        <v>1523</v>
      </c>
      <c r="Q81" s="1" t="s">
        <v>51</v>
      </c>
      <c r="R81" s="1" t="s">
        <v>52</v>
      </c>
      <c r="S81" s="1" t="s">
        <v>52</v>
      </c>
      <c r="T81" s="1" t="s">
        <v>1200</v>
      </c>
      <c r="U81" s="1" t="s">
        <v>1524</v>
      </c>
    </row>
    <row r="82" spans="1:21">
      <c r="A82" s="1">
        <v>1259</v>
      </c>
      <c r="B82" s="1" t="s">
        <v>614</v>
      </c>
      <c r="C82" s="1" t="s">
        <v>615</v>
      </c>
      <c r="D82" s="1" t="s">
        <v>1508</v>
      </c>
      <c r="E82" s="1" t="s">
        <v>1509</v>
      </c>
      <c r="F82" s="1" t="s">
        <v>1362</v>
      </c>
      <c r="G82" s="1" t="s">
        <v>1362</v>
      </c>
      <c r="H82" s="1" t="s">
        <v>1362</v>
      </c>
      <c r="I82" s="1" t="s">
        <v>1362</v>
      </c>
      <c r="J82" s="1" t="s">
        <v>1362</v>
      </c>
      <c r="K82" s="1" t="s">
        <v>50</v>
      </c>
      <c r="L82" s="1" t="s">
        <v>1500</v>
      </c>
      <c r="M82" s="1" t="s">
        <v>1369</v>
      </c>
      <c r="N82" s="1" t="s">
        <v>1501</v>
      </c>
      <c r="O82" s="1" t="s">
        <v>1510</v>
      </c>
      <c r="P82" s="1" t="s">
        <v>1511</v>
      </c>
      <c r="Q82" s="1" t="s">
        <v>51</v>
      </c>
      <c r="R82" s="1" t="s">
        <v>52</v>
      </c>
      <c r="S82" s="1" t="s">
        <v>52</v>
      </c>
      <c r="T82" s="1" t="s">
        <v>1200</v>
      </c>
      <c r="U82" s="1" t="s">
        <v>1525</v>
      </c>
    </row>
    <row r="83" spans="1:21">
      <c r="A83" s="1">
        <v>1236</v>
      </c>
      <c r="B83" s="1" t="s">
        <v>614</v>
      </c>
      <c r="C83" s="1" t="s">
        <v>615</v>
      </c>
      <c r="D83" s="1" t="s">
        <v>1508</v>
      </c>
      <c r="E83" s="1" t="s">
        <v>1509</v>
      </c>
      <c r="F83" s="1" t="s">
        <v>1362</v>
      </c>
      <c r="G83" s="1" t="s">
        <v>1362</v>
      </c>
      <c r="H83" s="1" t="s">
        <v>1362</v>
      </c>
      <c r="I83" s="1" t="s">
        <v>1362</v>
      </c>
      <c r="J83" s="1" t="s">
        <v>1362</v>
      </c>
      <c r="K83" s="1" t="s">
        <v>50</v>
      </c>
      <c r="L83" s="1" t="s">
        <v>1500</v>
      </c>
      <c r="M83" s="1" t="s">
        <v>1369</v>
      </c>
      <c r="N83" s="1" t="s">
        <v>1501</v>
      </c>
      <c r="O83" s="1" t="s">
        <v>1510</v>
      </c>
      <c r="P83" s="1" t="s">
        <v>1503</v>
      </c>
      <c r="Q83" s="1" t="s">
        <v>51</v>
      </c>
      <c r="R83" s="1" t="s">
        <v>52</v>
      </c>
      <c r="S83" s="1" t="s">
        <v>52</v>
      </c>
      <c r="T83" s="1" t="s">
        <v>1199</v>
      </c>
      <c r="U83" s="1" t="s">
        <v>1507</v>
      </c>
    </row>
    <row r="84" spans="1:21">
      <c r="A84" s="1">
        <v>1246</v>
      </c>
      <c r="B84" s="1" t="s">
        <v>614</v>
      </c>
      <c r="C84" s="1" t="s">
        <v>615</v>
      </c>
      <c r="D84" s="1" t="s">
        <v>1508</v>
      </c>
      <c r="E84" s="1" t="s">
        <v>1509</v>
      </c>
      <c r="F84" s="1" t="s">
        <v>1362</v>
      </c>
      <c r="G84" s="1" t="s">
        <v>1362</v>
      </c>
      <c r="H84" s="1" t="s">
        <v>1362</v>
      </c>
      <c r="I84" s="1" t="s">
        <v>1362</v>
      </c>
      <c r="J84" s="1" t="s">
        <v>1362</v>
      </c>
      <c r="K84" s="1" t="s">
        <v>50</v>
      </c>
      <c r="L84" s="1" t="s">
        <v>1500</v>
      </c>
      <c r="M84" s="1" t="s">
        <v>1369</v>
      </c>
      <c r="N84" s="1" t="s">
        <v>1501</v>
      </c>
      <c r="O84" s="1" t="s">
        <v>1510</v>
      </c>
      <c r="P84" s="1" t="s">
        <v>1526</v>
      </c>
      <c r="Q84" s="1" t="s">
        <v>51</v>
      </c>
      <c r="R84" s="1" t="s">
        <v>1527</v>
      </c>
      <c r="S84" s="1" t="s">
        <v>52</v>
      </c>
      <c r="T84" s="1" t="s">
        <v>1198</v>
      </c>
      <c r="U84" s="1" t="s">
        <v>1513</v>
      </c>
    </row>
    <row r="85" spans="1:21">
      <c r="A85" s="1">
        <v>1266</v>
      </c>
      <c r="B85" s="1" t="s">
        <v>614</v>
      </c>
      <c r="C85" s="1" t="s">
        <v>615</v>
      </c>
      <c r="D85" s="1" t="s">
        <v>1508</v>
      </c>
      <c r="E85" s="1" t="s">
        <v>1509</v>
      </c>
      <c r="F85" s="1" t="s">
        <v>1362</v>
      </c>
      <c r="G85" s="1" t="s">
        <v>1362</v>
      </c>
      <c r="H85" s="1" t="s">
        <v>1362</v>
      </c>
      <c r="I85" s="1" t="s">
        <v>1362</v>
      </c>
      <c r="J85" s="1" t="s">
        <v>1362</v>
      </c>
      <c r="K85" s="1" t="s">
        <v>50</v>
      </c>
      <c r="L85" s="1" t="s">
        <v>1500</v>
      </c>
      <c r="M85" s="1" t="s">
        <v>1369</v>
      </c>
      <c r="N85" s="1" t="s">
        <v>1456</v>
      </c>
      <c r="O85" s="1" t="s">
        <v>1510</v>
      </c>
      <c r="P85" s="1" t="s">
        <v>1374</v>
      </c>
      <c r="Q85" s="1" t="s">
        <v>51</v>
      </c>
      <c r="R85" s="1" t="s">
        <v>52</v>
      </c>
      <c r="S85" s="1" t="s">
        <v>52</v>
      </c>
      <c r="T85" s="1" t="s">
        <v>1197</v>
      </c>
      <c r="U85" s="1" t="s">
        <v>1528</v>
      </c>
    </row>
    <row r="86" spans="1:21">
      <c r="A86" s="1">
        <v>26</v>
      </c>
      <c r="B86" s="1" t="s">
        <v>1104</v>
      </c>
      <c r="C86" s="1" t="s">
        <v>766</v>
      </c>
      <c r="D86" s="1" t="s">
        <v>1362</v>
      </c>
      <c r="E86" s="1" t="s">
        <v>1514</v>
      </c>
      <c r="F86" s="1" t="s">
        <v>1362</v>
      </c>
      <c r="G86" s="1" t="s">
        <v>1362</v>
      </c>
      <c r="H86" s="1" t="s">
        <v>1362</v>
      </c>
      <c r="I86" s="1" t="s">
        <v>1362</v>
      </c>
      <c r="J86" s="1" t="s">
        <v>1362</v>
      </c>
      <c r="K86" s="1" t="s">
        <v>50</v>
      </c>
      <c r="L86" s="1" t="s">
        <v>1455</v>
      </c>
      <c r="M86" s="1" t="s">
        <v>1515</v>
      </c>
      <c r="N86" s="1" t="s">
        <v>1413</v>
      </c>
      <c r="O86" s="1" t="s">
        <v>1398</v>
      </c>
      <c r="P86" s="1" t="s">
        <v>1366</v>
      </c>
      <c r="Q86" s="1" t="s">
        <v>51</v>
      </c>
      <c r="R86" s="1" t="s">
        <v>52</v>
      </c>
      <c r="S86" s="1" t="s">
        <v>1194</v>
      </c>
      <c r="T86" s="1" t="s">
        <v>1195</v>
      </c>
      <c r="U86" s="1" t="s">
        <v>1529</v>
      </c>
    </row>
    <row r="87" spans="1:21">
      <c r="A87" s="1">
        <v>1247</v>
      </c>
      <c r="B87" s="1" t="s">
        <v>614</v>
      </c>
      <c r="C87" s="1" t="s">
        <v>615</v>
      </c>
      <c r="D87" s="1" t="s">
        <v>1508</v>
      </c>
      <c r="E87" s="1" t="s">
        <v>1509</v>
      </c>
      <c r="F87" s="1" t="s">
        <v>1362</v>
      </c>
      <c r="G87" s="1" t="s">
        <v>1362</v>
      </c>
      <c r="H87" s="1" t="s">
        <v>1362</v>
      </c>
      <c r="I87" s="1" t="s">
        <v>1362</v>
      </c>
      <c r="J87" s="1" t="s">
        <v>1362</v>
      </c>
      <c r="K87" s="1" t="s">
        <v>55</v>
      </c>
      <c r="L87" s="1" t="s">
        <v>1500</v>
      </c>
      <c r="M87" s="1" t="s">
        <v>1369</v>
      </c>
      <c r="N87" s="1" t="s">
        <v>1501</v>
      </c>
      <c r="O87" s="1" t="s">
        <v>1510</v>
      </c>
      <c r="P87" s="1" t="s">
        <v>1526</v>
      </c>
      <c r="Q87" s="1" t="s">
        <v>56</v>
      </c>
      <c r="R87" s="1" t="s">
        <v>1530</v>
      </c>
      <c r="S87" s="1" t="s">
        <v>52</v>
      </c>
      <c r="T87" s="1" t="s">
        <v>1192</v>
      </c>
      <c r="U87" s="1" t="s">
        <v>1531</v>
      </c>
    </row>
    <row r="88" spans="1:21">
      <c r="A88" s="1">
        <v>1237</v>
      </c>
      <c r="B88" s="1" t="s">
        <v>614</v>
      </c>
      <c r="C88" s="1" t="s">
        <v>615</v>
      </c>
      <c r="D88" s="1" t="s">
        <v>1508</v>
      </c>
      <c r="E88" s="1" t="s">
        <v>1509</v>
      </c>
      <c r="F88" s="1" t="s">
        <v>1362</v>
      </c>
      <c r="G88" s="1" t="s">
        <v>1362</v>
      </c>
      <c r="H88" s="1" t="s">
        <v>1362</v>
      </c>
      <c r="I88" s="1" t="s">
        <v>1362</v>
      </c>
      <c r="J88" s="1" t="s">
        <v>1362</v>
      </c>
      <c r="K88" s="1" t="s">
        <v>50</v>
      </c>
      <c r="L88" s="1" t="s">
        <v>1500</v>
      </c>
      <c r="M88" s="1" t="s">
        <v>1369</v>
      </c>
      <c r="N88" s="1" t="s">
        <v>1456</v>
      </c>
      <c r="O88" s="1" t="s">
        <v>1510</v>
      </c>
      <c r="P88" s="1" t="s">
        <v>1503</v>
      </c>
      <c r="Q88" s="1" t="s">
        <v>51</v>
      </c>
      <c r="R88" s="1" t="s">
        <v>52</v>
      </c>
      <c r="S88" s="1" t="s">
        <v>52</v>
      </c>
      <c r="T88" s="1" t="s">
        <v>1182</v>
      </c>
      <c r="U88" s="1" t="s">
        <v>1524</v>
      </c>
    </row>
    <row r="89" spans="1:21">
      <c r="A89" s="1">
        <v>1253</v>
      </c>
      <c r="B89" s="1" t="s">
        <v>614</v>
      </c>
      <c r="C89" s="1" t="s">
        <v>615</v>
      </c>
      <c r="D89" s="1" t="s">
        <v>1508</v>
      </c>
      <c r="E89" s="1" t="s">
        <v>1509</v>
      </c>
      <c r="F89" s="1" t="s">
        <v>1362</v>
      </c>
      <c r="G89" s="1" t="s">
        <v>1362</v>
      </c>
      <c r="H89" s="1" t="s">
        <v>1362</v>
      </c>
      <c r="I89" s="1" t="s">
        <v>1362</v>
      </c>
      <c r="J89" s="1" t="s">
        <v>1362</v>
      </c>
      <c r="K89" s="1" t="s">
        <v>50</v>
      </c>
      <c r="L89" s="1" t="s">
        <v>1500</v>
      </c>
      <c r="M89" s="1" t="s">
        <v>1369</v>
      </c>
      <c r="N89" s="1" t="s">
        <v>1456</v>
      </c>
      <c r="O89" s="1" t="s">
        <v>1510</v>
      </c>
      <c r="P89" s="1" t="s">
        <v>1506</v>
      </c>
      <c r="Q89" s="1" t="s">
        <v>51</v>
      </c>
      <c r="R89" s="1" t="s">
        <v>52</v>
      </c>
      <c r="S89" s="1" t="s">
        <v>52</v>
      </c>
      <c r="T89" s="1" t="s">
        <v>1181</v>
      </c>
      <c r="U89" s="1" t="s">
        <v>1532</v>
      </c>
    </row>
    <row r="90" spans="1:21">
      <c r="A90" s="2" t="s">
        <v>173</v>
      </c>
      <c r="B90" s="3" t="s">
        <v>774</v>
      </c>
      <c r="C90" s="1" t="s">
        <v>8</v>
      </c>
      <c r="D90" s="3" t="s">
        <v>1533</v>
      </c>
      <c r="E90" s="3" t="s">
        <v>1362</v>
      </c>
      <c r="F90" s="3" t="s">
        <v>1362</v>
      </c>
      <c r="G90" s="3" t="s">
        <v>1362</v>
      </c>
      <c r="H90" s="3" t="s">
        <v>1362</v>
      </c>
      <c r="I90" s="3" t="s">
        <v>1362</v>
      </c>
      <c r="J90" s="3" t="s">
        <v>1497</v>
      </c>
      <c r="K90" s="1" t="s">
        <v>50</v>
      </c>
      <c r="L90" s="1" t="s">
        <v>1382</v>
      </c>
      <c r="M90" s="1" t="s">
        <v>1366</v>
      </c>
      <c r="N90" s="1" t="s">
        <v>52</v>
      </c>
      <c r="O90" s="1" t="s">
        <v>1522</v>
      </c>
      <c r="P90" s="1" t="s">
        <v>1534</v>
      </c>
      <c r="Q90" s="1" t="s">
        <v>51</v>
      </c>
      <c r="R90" s="3" t="s">
        <v>52</v>
      </c>
      <c r="S90" s="3" t="s">
        <v>52</v>
      </c>
      <c r="T90" s="3" t="s">
        <v>1179</v>
      </c>
      <c r="U90" s="3" t="s">
        <v>52</v>
      </c>
    </row>
    <row r="91" spans="1:21">
      <c r="A91" s="1">
        <v>1249</v>
      </c>
      <c r="B91" s="1" t="s">
        <v>614</v>
      </c>
      <c r="C91" s="1" t="s">
        <v>615</v>
      </c>
      <c r="D91" s="1" t="s">
        <v>1508</v>
      </c>
      <c r="E91" s="1" t="s">
        <v>1509</v>
      </c>
      <c r="F91" s="1" t="s">
        <v>1362</v>
      </c>
      <c r="G91" s="1" t="s">
        <v>1362</v>
      </c>
      <c r="H91" s="1" t="s">
        <v>1362</v>
      </c>
      <c r="I91" s="1" t="s">
        <v>1362</v>
      </c>
      <c r="J91" s="1" t="s">
        <v>1362</v>
      </c>
      <c r="K91" s="1" t="s">
        <v>50</v>
      </c>
      <c r="L91" s="1" t="s">
        <v>1500</v>
      </c>
      <c r="M91" s="1" t="s">
        <v>1369</v>
      </c>
      <c r="N91" s="1" t="s">
        <v>1456</v>
      </c>
      <c r="O91" s="1" t="s">
        <v>1510</v>
      </c>
      <c r="P91" s="1" t="s">
        <v>1526</v>
      </c>
      <c r="Q91" s="1" t="s">
        <v>51</v>
      </c>
      <c r="R91" s="1" t="s">
        <v>1535</v>
      </c>
      <c r="S91" s="1" t="s">
        <v>52</v>
      </c>
      <c r="T91" s="1" t="s">
        <v>1178</v>
      </c>
      <c r="U91" s="1" t="s">
        <v>1532</v>
      </c>
    </row>
    <row r="92" spans="1:21">
      <c r="A92" s="1">
        <v>1260</v>
      </c>
      <c r="B92" s="1" t="s">
        <v>614</v>
      </c>
      <c r="C92" s="1" t="s">
        <v>615</v>
      </c>
      <c r="D92" s="1" t="s">
        <v>1536</v>
      </c>
      <c r="E92" s="1" t="s">
        <v>1521</v>
      </c>
      <c r="F92" s="1" t="s">
        <v>1362</v>
      </c>
      <c r="G92" s="1" t="s">
        <v>1362</v>
      </c>
      <c r="H92" s="1" t="s">
        <v>1362</v>
      </c>
      <c r="I92" s="1" t="s">
        <v>1362</v>
      </c>
      <c r="J92" s="1" t="s">
        <v>1362</v>
      </c>
      <c r="K92" s="1" t="s">
        <v>50</v>
      </c>
      <c r="L92" s="1" t="s">
        <v>1500</v>
      </c>
      <c r="M92" s="1" t="s">
        <v>1369</v>
      </c>
      <c r="N92" s="1" t="s">
        <v>1501</v>
      </c>
      <c r="O92" s="1" t="s">
        <v>1414</v>
      </c>
      <c r="P92" s="1" t="s">
        <v>1504</v>
      </c>
      <c r="Q92" s="1" t="s">
        <v>51</v>
      </c>
      <c r="R92" s="1" t="s">
        <v>52</v>
      </c>
      <c r="S92" s="1" t="s">
        <v>52</v>
      </c>
      <c r="T92" s="1" t="s">
        <v>1178</v>
      </c>
      <c r="U92" s="1" t="s">
        <v>1537</v>
      </c>
    </row>
    <row r="93" spans="1:21">
      <c r="A93" s="1">
        <v>1242</v>
      </c>
      <c r="B93" s="1" t="s">
        <v>614</v>
      </c>
      <c r="C93" s="1" t="s">
        <v>615</v>
      </c>
      <c r="D93" s="1" t="s">
        <v>1508</v>
      </c>
      <c r="E93" s="1" t="s">
        <v>1509</v>
      </c>
      <c r="F93" s="1" t="s">
        <v>1362</v>
      </c>
      <c r="G93" s="1" t="s">
        <v>1362</v>
      </c>
      <c r="H93" s="1" t="s">
        <v>1362</v>
      </c>
      <c r="I93" s="1" t="s">
        <v>1362</v>
      </c>
      <c r="J93" s="1" t="s">
        <v>1362</v>
      </c>
      <c r="K93" s="1" t="s">
        <v>50</v>
      </c>
      <c r="L93" s="1" t="s">
        <v>1500</v>
      </c>
      <c r="M93" s="1" t="s">
        <v>1369</v>
      </c>
      <c r="N93" s="1" t="s">
        <v>1456</v>
      </c>
      <c r="O93" s="1" t="s">
        <v>1510</v>
      </c>
      <c r="P93" s="1" t="s">
        <v>1523</v>
      </c>
      <c r="Q93" s="1" t="s">
        <v>51</v>
      </c>
      <c r="R93" s="1" t="s">
        <v>52</v>
      </c>
      <c r="S93" s="1" t="s">
        <v>52</v>
      </c>
      <c r="T93" s="1" t="s">
        <v>1177</v>
      </c>
      <c r="U93" s="1" t="s">
        <v>1513</v>
      </c>
    </row>
    <row r="94" spans="1:21">
      <c r="A94" s="1">
        <v>1267</v>
      </c>
      <c r="B94" s="1" t="s">
        <v>614</v>
      </c>
      <c r="C94" s="1" t="s">
        <v>615</v>
      </c>
      <c r="D94" s="1" t="s">
        <v>1536</v>
      </c>
      <c r="E94" s="1" t="s">
        <v>1521</v>
      </c>
      <c r="F94" s="1" t="s">
        <v>1362</v>
      </c>
      <c r="G94" s="1" t="s">
        <v>1362</v>
      </c>
      <c r="H94" s="1" t="s">
        <v>1362</v>
      </c>
      <c r="I94" s="1" t="s">
        <v>1362</v>
      </c>
      <c r="J94" s="1" t="s">
        <v>1362</v>
      </c>
      <c r="K94" s="1" t="s">
        <v>50</v>
      </c>
      <c r="L94" s="1" t="s">
        <v>1500</v>
      </c>
      <c r="M94" s="1" t="s">
        <v>1369</v>
      </c>
      <c r="N94" s="1" t="s">
        <v>1501</v>
      </c>
      <c r="O94" s="1" t="s">
        <v>1414</v>
      </c>
      <c r="P94" s="1" t="s">
        <v>1477</v>
      </c>
      <c r="Q94" s="1" t="s">
        <v>51</v>
      </c>
      <c r="R94" s="1" t="s">
        <v>52</v>
      </c>
      <c r="S94" s="1" t="s">
        <v>52</v>
      </c>
      <c r="T94" s="1" t="s">
        <v>1177</v>
      </c>
      <c r="U94" s="1" t="s">
        <v>1538</v>
      </c>
    </row>
    <row r="95" spans="1:21">
      <c r="A95" s="2" t="s">
        <v>1175</v>
      </c>
      <c r="B95" s="3" t="s">
        <v>180</v>
      </c>
      <c r="C95" s="1" t="s">
        <v>112</v>
      </c>
      <c r="D95" s="3" t="s">
        <v>1539</v>
      </c>
      <c r="E95" s="3" t="s">
        <v>1362</v>
      </c>
      <c r="F95" s="3" t="s">
        <v>1362</v>
      </c>
      <c r="G95" s="3" t="s">
        <v>1362</v>
      </c>
      <c r="H95" s="3" t="s">
        <v>1362</v>
      </c>
      <c r="I95" s="3" t="s">
        <v>1362</v>
      </c>
      <c r="J95" s="3" t="s">
        <v>1362</v>
      </c>
      <c r="K95" s="1" t="s">
        <v>50</v>
      </c>
      <c r="L95" s="1" t="s">
        <v>1382</v>
      </c>
      <c r="M95" s="1" t="s">
        <v>1366</v>
      </c>
      <c r="N95" s="1" t="s">
        <v>1367</v>
      </c>
      <c r="O95" s="1" t="s">
        <v>1522</v>
      </c>
      <c r="P95" s="1" t="s">
        <v>1389</v>
      </c>
      <c r="Q95" s="1" t="s">
        <v>51</v>
      </c>
      <c r="R95" s="3" t="s">
        <v>52</v>
      </c>
      <c r="S95" s="3" t="s">
        <v>52</v>
      </c>
      <c r="T95" s="3" t="s">
        <v>1176</v>
      </c>
      <c r="U95" s="3" t="s">
        <v>52</v>
      </c>
    </row>
    <row r="96" spans="1:21">
      <c r="A96" s="2" t="s">
        <v>235</v>
      </c>
      <c r="B96" s="3" t="s">
        <v>774</v>
      </c>
      <c r="C96" s="1" t="s">
        <v>8</v>
      </c>
      <c r="D96" s="3" t="s">
        <v>1540</v>
      </c>
      <c r="E96" s="3" t="s">
        <v>1362</v>
      </c>
      <c r="F96" s="3" t="s">
        <v>1362</v>
      </c>
      <c r="G96" s="3" t="s">
        <v>1362</v>
      </c>
      <c r="H96" s="3" t="s">
        <v>1362</v>
      </c>
      <c r="I96" s="3" t="s">
        <v>1362</v>
      </c>
      <c r="J96" s="3" t="s">
        <v>1381</v>
      </c>
      <c r="K96" s="1" t="s">
        <v>50</v>
      </c>
      <c r="L96" s="1" t="s">
        <v>1382</v>
      </c>
      <c r="M96" s="1" t="s">
        <v>1366</v>
      </c>
      <c r="N96" s="1" t="s">
        <v>52</v>
      </c>
      <c r="O96" s="1" t="s">
        <v>1522</v>
      </c>
      <c r="P96" s="1" t="s">
        <v>1541</v>
      </c>
      <c r="Q96" s="1" t="s">
        <v>51</v>
      </c>
      <c r="R96" s="3" t="s">
        <v>52</v>
      </c>
      <c r="S96" s="3" t="s">
        <v>52</v>
      </c>
      <c r="T96" s="3" t="s">
        <v>1173</v>
      </c>
      <c r="U96" s="3" t="s">
        <v>52</v>
      </c>
    </row>
    <row r="97" spans="1:21">
      <c r="A97" s="2" t="s">
        <v>174</v>
      </c>
      <c r="B97" s="3" t="s">
        <v>774</v>
      </c>
      <c r="C97" s="1" t="s">
        <v>8</v>
      </c>
      <c r="D97" s="3" t="s">
        <v>1533</v>
      </c>
      <c r="E97" s="3" t="s">
        <v>1362</v>
      </c>
      <c r="F97" s="3" t="s">
        <v>1362</v>
      </c>
      <c r="G97" s="3" t="s">
        <v>1362</v>
      </c>
      <c r="H97" s="3" t="s">
        <v>1362</v>
      </c>
      <c r="I97" s="3" t="s">
        <v>1362</v>
      </c>
      <c r="J97" s="3" t="s">
        <v>1497</v>
      </c>
      <c r="K97" s="1" t="s">
        <v>50</v>
      </c>
      <c r="L97" s="1" t="s">
        <v>1382</v>
      </c>
      <c r="M97" s="1" t="s">
        <v>1366</v>
      </c>
      <c r="N97" s="1" t="s">
        <v>52</v>
      </c>
      <c r="O97" s="1" t="s">
        <v>1522</v>
      </c>
      <c r="P97" s="1" t="s">
        <v>1542</v>
      </c>
      <c r="Q97" s="1" t="s">
        <v>51</v>
      </c>
      <c r="R97" s="3" t="s">
        <v>52</v>
      </c>
      <c r="S97" s="3" t="s">
        <v>52</v>
      </c>
      <c r="T97" s="3" t="s">
        <v>1172</v>
      </c>
      <c r="U97" s="3" t="s">
        <v>52</v>
      </c>
    </row>
    <row r="98" spans="1:21">
      <c r="A98" s="2" t="s">
        <v>1169</v>
      </c>
      <c r="B98" s="3" t="s">
        <v>180</v>
      </c>
      <c r="C98" s="1" t="s">
        <v>112</v>
      </c>
      <c r="D98" s="3" t="s">
        <v>1539</v>
      </c>
      <c r="E98" s="3" t="s">
        <v>1362</v>
      </c>
      <c r="F98" s="3" t="s">
        <v>1362</v>
      </c>
      <c r="G98" s="3" t="s">
        <v>1362</v>
      </c>
      <c r="H98" s="3" t="s">
        <v>1362</v>
      </c>
      <c r="I98" s="3" t="s">
        <v>1362</v>
      </c>
      <c r="J98" s="3" t="s">
        <v>1362</v>
      </c>
      <c r="K98" s="1" t="s">
        <v>50</v>
      </c>
      <c r="L98" s="1" t="s">
        <v>1382</v>
      </c>
      <c r="M98" s="1" t="s">
        <v>1366</v>
      </c>
      <c r="N98" s="1" t="s">
        <v>1543</v>
      </c>
      <c r="O98" s="1" t="s">
        <v>1522</v>
      </c>
      <c r="P98" s="1" t="s">
        <v>1389</v>
      </c>
      <c r="Q98" s="1" t="s">
        <v>51</v>
      </c>
      <c r="R98" s="3" t="s">
        <v>52</v>
      </c>
      <c r="S98" s="3" t="s">
        <v>52</v>
      </c>
      <c r="T98" s="3" t="s">
        <v>1170</v>
      </c>
      <c r="U98" s="3" t="s">
        <v>52</v>
      </c>
    </row>
    <row r="99" spans="1:21">
      <c r="A99" s="2" t="s">
        <v>1076</v>
      </c>
      <c r="B99" s="3" t="s">
        <v>774</v>
      </c>
      <c r="C99" s="1" t="s">
        <v>8</v>
      </c>
      <c r="D99" s="3" t="s">
        <v>1544</v>
      </c>
      <c r="E99" s="3" t="s">
        <v>1362</v>
      </c>
      <c r="F99" s="3" t="s">
        <v>1362</v>
      </c>
      <c r="G99" s="3" t="s">
        <v>1362</v>
      </c>
      <c r="H99" s="3" t="s">
        <v>1362</v>
      </c>
      <c r="I99" s="3" t="s">
        <v>1362</v>
      </c>
      <c r="J99" s="3" t="s">
        <v>1545</v>
      </c>
      <c r="K99" s="1" t="s">
        <v>50</v>
      </c>
      <c r="L99" s="1" t="s">
        <v>1382</v>
      </c>
      <c r="M99" s="1" t="s">
        <v>1366</v>
      </c>
      <c r="N99" s="1" t="s">
        <v>52</v>
      </c>
      <c r="O99" s="1" t="s">
        <v>1522</v>
      </c>
      <c r="P99" s="1" t="s">
        <v>1546</v>
      </c>
      <c r="Q99" s="1" t="s">
        <v>51</v>
      </c>
      <c r="R99" s="3" t="s">
        <v>52</v>
      </c>
      <c r="S99" s="3" t="s">
        <v>52</v>
      </c>
      <c r="T99" s="3" t="s">
        <v>1168</v>
      </c>
      <c r="U99" s="3" t="s">
        <v>52</v>
      </c>
    </row>
    <row r="100" spans="1:21">
      <c r="A100" s="2" t="s">
        <v>210</v>
      </c>
      <c r="B100" s="3" t="s">
        <v>774</v>
      </c>
      <c r="C100" s="1" t="s">
        <v>8</v>
      </c>
      <c r="D100" s="3" t="s">
        <v>1533</v>
      </c>
      <c r="E100" s="3" t="s">
        <v>1362</v>
      </c>
      <c r="F100" s="3" t="s">
        <v>1362</v>
      </c>
      <c r="G100" s="3" t="s">
        <v>1362</v>
      </c>
      <c r="H100" s="3" t="s">
        <v>1362</v>
      </c>
      <c r="I100" s="3" t="s">
        <v>1362</v>
      </c>
      <c r="J100" s="3" t="s">
        <v>1497</v>
      </c>
      <c r="K100" s="1" t="s">
        <v>50</v>
      </c>
      <c r="L100" s="1" t="s">
        <v>1382</v>
      </c>
      <c r="M100" s="1" t="s">
        <v>1366</v>
      </c>
      <c r="N100" s="1" t="s">
        <v>52</v>
      </c>
      <c r="O100" s="1" t="s">
        <v>1522</v>
      </c>
      <c r="P100" s="1" t="s">
        <v>1547</v>
      </c>
      <c r="Q100" s="1" t="s">
        <v>51</v>
      </c>
      <c r="R100" s="3" t="s">
        <v>52</v>
      </c>
      <c r="S100" s="3" t="s">
        <v>52</v>
      </c>
      <c r="T100" s="3" t="s">
        <v>1167</v>
      </c>
      <c r="U100" s="3" t="s">
        <v>52</v>
      </c>
    </row>
    <row r="101" spans="1:21">
      <c r="A101" s="1">
        <v>1243</v>
      </c>
      <c r="B101" s="1" t="s">
        <v>614</v>
      </c>
      <c r="C101" s="1" t="s">
        <v>112</v>
      </c>
      <c r="D101" s="1" t="s">
        <v>1548</v>
      </c>
      <c r="E101" s="1" t="s">
        <v>1362</v>
      </c>
      <c r="F101" s="1" t="s">
        <v>1362</v>
      </c>
      <c r="G101" s="1" t="s">
        <v>1362</v>
      </c>
      <c r="H101" s="1" t="s">
        <v>1362</v>
      </c>
      <c r="I101" s="1" t="s">
        <v>1362</v>
      </c>
      <c r="J101" s="1" t="s">
        <v>1362</v>
      </c>
      <c r="K101" s="1" t="s">
        <v>50</v>
      </c>
      <c r="L101" s="1" t="s">
        <v>1500</v>
      </c>
      <c r="M101" s="1" t="s">
        <v>1369</v>
      </c>
      <c r="N101" s="1" t="s">
        <v>1501</v>
      </c>
      <c r="O101" s="1" t="s">
        <v>1414</v>
      </c>
      <c r="P101" s="1" t="s">
        <v>1523</v>
      </c>
      <c r="Q101" s="1" t="s">
        <v>51</v>
      </c>
      <c r="R101" s="1" t="s">
        <v>52</v>
      </c>
      <c r="S101" s="1" t="s">
        <v>52</v>
      </c>
      <c r="T101" s="1" t="s">
        <v>1166</v>
      </c>
      <c r="U101" s="1" t="s">
        <v>1549</v>
      </c>
    </row>
    <row r="102" spans="1:21">
      <c r="A102" s="2" t="s">
        <v>172</v>
      </c>
      <c r="B102" s="3" t="s">
        <v>774</v>
      </c>
      <c r="C102" s="1" t="s">
        <v>8</v>
      </c>
      <c r="D102" s="3" t="s">
        <v>1533</v>
      </c>
      <c r="E102" s="3" t="s">
        <v>1362</v>
      </c>
      <c r="F102" s="3" t="s">
        <v>1362</v>
      </c>
      <c r="G102" s="3" t="s">
        <v>1362</v>
      </c>
      <c r="H102" s="3" t="s">
        <v>1362</v>
      </c>
      <c r="I102" s="3" t="s">
        <v>1362</v>
      </c>
      <c r="J102" s="3" t="s">
        <v>1497</v>
      </c>
      <c r="K102" s="1" t="s">
        <v>50</v>
      </c>
      <c r="L102" s="1" t="s">
        <v>1382</v>
      </c>
      <c r="M102" s="1" t="s">
        <v>1366</v>
      </c>
      <c r="N102" s="1" t="s">
        <v>52</v>
      </c>
      <c r="O102" s="1" t="s">
        <v>1522</v>
      </c>
      <c r="P102" s="1" t="s">
        <v>1389</v>
      </c>
      <c r="Q102" s="1" t="s">
        <v>51</v>
      </c>
      <c r="R102" s="3" t="s">
        <v>52</v>
      </c>
      <c r="S102" s="3" t="s">
        <v>52</v>
      </c>
      <c r="T102" s="3" t="s">
        <v>1165</v>
      </c>
      <c r="U102" s="3" t="s">
        <v>52</v>
      </c>
    </row>
    <row r="103" spans="1:21">
      <c r="A103" s="2" t="s">
        <v>1163</v>
      </c>
      <c r="B103" s="3" t="s">
        <v>180</v>
      </c>
      <c r="C103" s="1" t="s">
        <v>112</v>
      </c>
      <c r="D103" s="3" t="s">
        <v>1539</v>
      </c>
      <c r="E103" s="3" t="s">
        <v>1362</v>
      </c>
      <c r="F103" s="3" t="s">
        <v>1362</v>
      </c>
      <c r="G103" s="3" t="s">
        <v>1362</v>
      </c>
      <c r="H103" s="3" t="s">
        <v>1362</v>
      </c>
      <c r="I103" s="3" t="s">
        <v>1362</v>
      </c>
      <c r="J103" s="3" t="s">
        <v>1362</v>
      </c>
      <c r="K103" s="1" t="s">
        <v>50</v>
      </c>
      <c r="L103" s="1" t="s">
        <v>1382</v>
      </c>
      <c r="M103" s="1" t="s">
        <v>1366</v>
      </c>
      <c r="N103" s="1" t="s">
        <v>1404</v>
      </c>
      <c r="O103" s="1" t="s">
        <v>1522</v>
      </c>
      <c r="P103" s="1" t="s">
        <v>1550</v>
      </c>
      <c r="Q103" s="1" t="s">
        <v>51</v>
      </c>
      <c r="R103" s="3" t="s">
        <v>52</v>
      </c>
      <c r="S103" s="3" t="s">
        <v>52</v>
      </c>
      <c r="T103" s="3" t="s">
        <v>1164</v>
      </c>
      <c r="U103" s="3" t="s">
        <v>52</v>
      </c>
    </row>
    <row r="104" spans="1:21">
      <c r="A104" s="2" t="s">
        <v>1161</v>
      </c>
      <c r="B104" s="3" t="s">
        <v>180</v>
      </c>
      <c r="C104" s="1" t="s">
        <v>112</v>
      </c>
      <c r="D104" s="3" t="s">
        <v>1539</v>
      </c>
      <c r="E104" s="3" t="s">
        <v>1362</v>
      </c>
      <c r="F104" s="3" t="s">
        <v>1362</v>
      </c>
      <c r="G104" s="3" t="s">
        <v>1362</v>
      </c>
      <c r="H104" s="3" t="s">
        <v>1362</v>
      </c>
      <c r="I104" s="3" t="s">
        <v>1362</v>
      </c>
      <c r="J104" s="3" t="s">
        <v>1362</v>
      </c>
      <c r="K104" s="1" t="s">
        <v>50</v>
      </c>
      <c r="L104" s="1" t="s">
        <v>1382</v>
      </c>
      <c r="M104" s="1" t="s">
        <v>1366</v>
      </c>
      <c r="N104" s="1" t="s">
        <v>1543</v>
      </c>
      <c r="O104" s="1" t="s">
        <v>1522</v>
      </c>
      <c r="P104" s="1" t="s">
        <v>1551</v>
      </c>
      <c r="Q104" s="1" t="s">
        <v>51</v>
      </c>
      <c r="R104" s="3" t="s">
        <v>52</v>
      </c>
      <c r="S104" s="3" t="s">
        <v>52</v>
      </c>
      <c r="T104" s="3" t="s">
        <v>1162</v>
      </c>
      <c r="U104" s="3" t="s">
        <v>52</v>
      </c>
    </row>
    <row r="105" spans="1:21">
      <c r="A105" s="2" t="s">
        <v>1159</v>
      </c>
      <c r="B105" s="3" t="s">
        <v>180</v>
      </c>
      <c r="C105" s="1" t="s">
        <v>112</v>
      </c>
      <c r="D105" s="3" t="s">
        <v>1539</v>
      </c>
      <c r="E105" s="3" t="s">
        <v>1362</v>
      </c>
      <c r="F105" s="3" t="s">
        <v>1362</v>
      </c>
      <c r="G105" s="3" t="s">
        <v>1362</v>
      </c>
      <c r="H105" s="3" t="s">
        <v>1362</v>
      </c>
      <c r="I105" s="3" t="s">
        <v>1362</v>
      </c>
      <c r="J105" s="3" t="s">
        <v>1362</v>
      </c>
      <c r="K105" s="1" t="s">
        <v>50</v>
      </c>
      <c r="L105" s="1" t="s">
        <v>1382</v>
      </c>
      <c r="M105" s="1" t="s">
        <v>1366</v>
      </c>
      <c r="N105" s="1" t="s">
        <v>1404</v>
      </c>
      <c r="O105" s="1" t="s">
        <v>1522</v>
      </c>
      <c r="P105" s="1" t="s">
        <v>1389</v>
      </c>
      <c r="Q105" s="1" t="s">
        <v>51</v>
      </c>
      <c r="R105" s="3" t="s">
        <v>52</v>
      </c>
      <c r="S105" s="3" t="s">
        <v>52</v>
      </c>
      <c r="T105" s="3" t="s">
        <v>1160</v>
      </c>
      <c r="U105" s="3" t="s">
        <v>52</v>
      </c>
    </row>
    <row r="106" spans="1:21">
      <c r="A106" s="1">
        <v>1265</v>
      </c>
      <c r="B106" s="1" t="s">
        <v>614</v>
      </c>
      <c r="C106" s="1" t="s">
        <v>615</v>
      </c>
      <c r="D106" s="1" t="s">
        <v>1536</v>
      </c>
      <c r="E106" s="1" t="s">
        <v>1521</v>
      </c>
      <c r="F106" s="1" t="s">
        <v>1362</v>
      </c>
      <c r="G106" s="1" t="s">
        <v>1362</v>
      </c>
      <c r="H106" s="1" t="s">
        <v>1362</v>
      </c>
      <c r="I106" s="1" t="s">
        <v>1362</v>
      </c>
      <c r="J106" s="1" t="s">
        <v>1362</v>
      </c>
      <c r="K106" s="1" t="s">
        <v>50</v>
      </c>
      <c r="L106" s="1" t="s">
        <v>1500</v>
      </c>
      <c r="M106" s="1" t="s">
        <v>1369</v>
      </c>
      <c r="N106" s="1" t="s">
        <v>1501</v>
      </c>
      <c r="O106" s="1" t="s">
        <v>1414</v>
      </c>
      <c r="P106" s="1" t="s">
        <v>1374</v>
      </c>
      <c r="Q106" s="1" t="s">
        <v>51</v>
      </c>
      <c r="R106" s="1" t="s">
        <v>52</v>
      </c>
      <c r="S106" s="1" t="s">
        <v>52</v>
      </c>
      <c r="T106" s="1" t="s">
        <v>1105</v>
      </c>
      <c r="U106" s="1" t="s">
        <v>1538</v>
      </c>
    </row>
    <row r="107" spans="1:21">
      <c r="A107" s="2" t="s">
        <v>920</v>
      </c>
      <c r="B107" s="3" t="s">
        <v>156</v>
      </c>
      <c r="C107" s="1" t="s">
        <v>112</v>
      </c>
      <c r="D107" s="3" t="s">
        <v>1494</v>
      </c>
      <c r="E107" s="3" t="s">
        <v>1362</v>
      </c>
      <c r="F107" s="3" t="s">
        <v>1362</v>
      </c>
      <c r="G107" s="3" t="s">
        <v>1362</v>
      </c>
      <c r="H107" s="3" t="s">
        <v>1362</v>
      </c>
      <c r="I107" s="3" t="s">
        <v>1362</v>
      </c>
      <c r="J107" s="3" t="s">
        <v>1362</v>
      </c>
      <c r="K107" s="1" t="s">
        <v>50</v>
      </c>
      <c r="L107" s="1" t="s">
        <v>1382</v>
      </c>
      <c r="M107" s="1" t="s">
        <v>1366</v>
      </c>
      <c r="N107" s="1" t="s">
        <v>1383</v>
      </c>
      <c r="O107" s="1" t="s">
        <v>1384</v>
      </c>
      <c r="P107" s="1" t="s">
        <v>1552</v>
      </c>
      <c r="Q107" s="1" t="s">
        <v>51</v>
      </c>
      <c r="R107" s="3" t="s">
        <v>52</v>
      </c>
      <c r="S107" s="3" t="s">
        <v>52</v>
      </c>
      <c r="T107" s="3" t="s">
        <v>1158</v>
      </c>
      <c r="U107" s="3" t="s">
        <v>52</v>
      </c>
    </row>
    <row r="108" spans="1:21">
      <c r="A108" s="2" t="s">
        <v>1156</v>
      </c>
      <c r="B108" s="3" t="s">
        <v>180</v>
      </c>
      <c r="C108" s="1" t="s">
        <v>112</v>
      </c>
      <c r="D108" s="3" t="s">
        <v>1539</v>
      </c>
      <c r="E108" s="3" t="s">
        <v>1362</v>
      </c>
      <c r="F108" s="3" t="s">
        <v>1362</v>
      </c>
      <c r="G108" s="3" t="s">
        <v>1362</v>
      </c>
      <c r="H108" s="3" t="s">
        <v>1362</v>
      </c>
      <c r="I108" s="3" t="s">
        <v>1362</v>
      </c>
      <c r="J108" s="3" t="s">
        <v>1362</v>
      </c>
      <c r="K108" s="1" t="s">
        <v>50</v>
      </c>
      <c r="L108" s="1" t="s">
        <v>1382</v>
      </c>
      <c r="M108" s="1" t="s">
        <v>1366</v>
      </c>
      <c r="N108" s="1" t="s">
        <v>1367</v>
      </c>
      <c r="O108" s="1" t="s">
        <v>1522</v>
      </c>
      <c r="P108" s="1" t="s">
        <v>1553</v>
      </c>
      <c r="Q108" s="1" t="s">
        <v>51</v>
      </c>
      <c r="R108" s="3" t="s">
        <v>52</v>
      </c>
      <c r="S108" s="3" t="s">
        <v>52</v>
      </c>
      <c r="T108" s="3" t="s">
        <v>1157</v>
      </c>
      <c r="U108" s="3" t="s">
        <v>52</v>
      </c>
    </row>
    <row r="109" spans="1:21">
      <c r="A109" s="2" t="s">
        <v>973</v>
      </c>
      <c r="B109" s="3" t="s">
        <v>156</v>
      </c>
      <c r="C109" s="1" t="s">
        <v>112</v>
      </c>
      <c r="D109" s="3" t="s">
        <v>1494</v>
      </c>
      <c r="E109" s="3" t="s">
        <v>1362</v>
      </c>
      <c r="F109" s="3" t="s">
        <v>1362</v>
      </c>
      <c r="G109" s="3" t="s">
        <v>1362</v>
      </c>
      <c r="H109" s="3" t="s">
        <v>1362</v>
      </c>
      <c r="I109" s="3" t="s">
        <v>1362</v>
      </c>
      <c r="J109" s="3" t="s">
        <v>1362</v>
      </c>
      <c r="K109" s="1" t="s">
        <v>50</v>
      </c>
      <c r="L109" s="1" t="s">
        <v>1382</v>
      </c>
      <c r="M109" s="1" t="s">
        <v>1366</v>
      </c>
      <c r="N109" s="1" t="s">
        <v>1383</v>
      </c>
      <c r="O109" s="1" t="s">
        <v>1384</v>
      </c>
      <c r="P109" s="1" t="s">
        <v>1554</v>
      </c>
      <c r="Q109" s="1" t="s">
        <v>51</v>
      </c>
      <c r="R109" s="3" t="s">
        <v>52</v>
      </c>
      <c r="S109" s="3" t="s">
        <v>52</v>
      </c>
      <c r="T109" s="3" t="s">
        <v>1155</v>
      </c>
      <c r="U109" s="3" t="s">
        <v>52</v>
      </c>
    </row>
    <row r="110" spans="1:21">
      <c r="A110" s="2" t="s">
        <v>234</v>
      </c>
      <c r="B110" s="3" t="s">
        <v>774</v>
      </c>
      <c r="C110" s="1" t="s">
        <v>8</v>
      </c>
      <c r="D110" s="3" t="s">
        <v>1540</v>
      </c>
      <c r="E110" s="3" t="s">
        <v>1362</v>
      </c>
      <c r="F110" s="3" t="s">
        <v>1362</v>
      </c>
      <c r="G110" s="3" t="s">
        <v>1362</v>
      </c>
      <c r="H110" s="3" t="s">
        <v>1362</v>
      </c>
      <c r="I110" s="3" t="s">
        <v>1362</v>
      </c>
      <c r="J110" s="3" t="s">
        <v>1381</v>
      </c>
      <c r="K110" s="1" t="s">
        <v>50</v>
      </c>
      <c r="L110" s="1" t="s">
        <v>1382</v>
      </c>
      <c r="M110" s="1" t="s">
        <v>1366</v>
      </c>
      <c r="N110" s="1" t="s">
        <v>52</v>
      </c>
      <c r="O110" s="1" t="s">
        <v>1522</v>
      </c>
      <c r="P110" s="1" t="s">
        <v>1555</v>
      </c>
      <c r="Q110" s="1" t="s">
        <v>51</v>
      </c>
      <c r="R110" s="3" t="s">
        <v>52</v>
      </c>
      <c r="S110" s="3" t="s">
        <v>52</v>
      </c>
      <c r="T110" s="3" t="s">
        <v>1154</v>
      </c>
      <c r="U110" s="3" t="s">
        <v>52</v>
      </c>
    </row>
    <row r="111" spans="1:21">
      <c r="A111" s="2" t="s">
        <v>175</v>
      </c>
      <c r="B111" s="3" t="s">
        <v>774</v>
      </c>
      <c r="C111" s="1" t="s">
        <v>8</v>
      </c>
      <c r="D111" s="3" t="s">
        <v>1533</v>
      </c>
      <c r="E111" s="3" t="s">
        <v>1362</v>
      </c>
      <c r="F111" s="3" t="s">
        <v>1362</v>
      </c>
      <c r="G111" s="3" t="s">
        <v>1362</v>
      </c>
      <c r="H111" s="3" t="s">
        <v>1362</v>
      </c>
      <c r="I111" s="3" t="s">
        <v>1362</v>
      </c>
      <c r="J111" s="3" t="s">
        <v>1497</v>
      </c>
      <c r="K111" s="1" t="s">
        <v>50</v>
      </c>
      <c r="L111" s="1" t="s">
        <v>1382</v>
      </c>
      <c r="M111" s="1" t="s">
        <v>1366</v>
      </c>
      <c r="N111" s="1" t="s">
        <v>52</v>
      </c>
      <c r="O111" s="1" t="s">
        <v>1522</v>
      </c>
      <c r="P111" s="1" t="s">
        <v>1556</v>
      </c>
      <c r="Q111" s="1" t="s">
        <v>51</v>
      </c>
      <c r="R111" s="3" t="s">
        <v>52</v>
      </c>
      <c r="S111" s="3" t="s">
        <v>52</v>
      </c>
      <c r="T111" s="3" t="s">
        <v>1153</v>
      </c>
      <c r="U111" s="3" t="s">
        <v>52</v>
      </c>
    </row>
    <row r="112" spans="1:21">
      <c r="A112" s="2" t="s">
        <v>1151</v>
      </c>
      <c r="B112" s="3" t="s">
        <v>180</v>
      </c>
      <c r="C112" s="1" t="s">
        <v>112</v>
      </c>
      <c r="D112" s="3" t="s">
        <v>1539</v>
      </c>
      <c r="E112" s="3" t="s">
        <v>1362</v>
      </c>
      <c r="F112" s="3" t="s">
        <v>1362</v>
      </c>
      <c r="G112" s="3" t="s">
        <v>1362</v>
      </c>
      <c r="H112" s="3" t="s">
        <v>1362</v>
      </c>
      <c r="I112" s="3" t="s">
        <v>1362</v>
      </c>
      <c r="J112" s="3" t="s">
        <v>1362</v>
      </c>
      <c r="K112" s="1" t="s">
        <v>50</v>
      </c>
      <c r="L112" s="1" t="s">
        <v>1382</v>
      </c>
      <c r="M112" s="1" t="s">
        <v>1366</v>
      </c>
      <c r="N112" s="1" t="s">
        <v>1367</v>
      </c>
      <c r="O112" s="1" t="s">
        <v>1522</v>
      </c>
      <c r="P112" s="1" t="s">
        <v>1557</v>
      </c>
      <c r="Q112" s="1" t="s">
        <v>51</v>
      </c>
      <c r="R112" s="3" t="s">
        <v>52</v>
      </c>
      <c r="S112" s="3" t="s">
        <v>52</v>
      </c>
      <c r="T112" s="3" t="s">
        <v>1152</v>
      </c>
      <c r="U112" s="3" t="s">
        <v>52</v>
      </c>
    </row>
    <row r="113" spans="1:21">
      <c r="A113" s="2" t="s">
        <v>209</v>
      </c>
      <c r="B113" s="3" t="s">
        <v>774</v>
      </c>
      <c r="C113" s="1" t="s">
        <v>8</v>
      </c>
      <c r="D113" s="3" t="s">
        <v>1533</v>
      </c>
      <c r="E113" s="3" t="s">
        <v>1362</v>
      </c>
      <c r="F113" s="3" t="s">
        <v>1362</v>
      </c>
      <c r="G113" s="3" t="s">
        <v>1362</v>
      </c>
      <c r="H113" s="3" t="s">
        <v>1362</v>
      </c>
      <c r="I113" s="3" t="s">
        <v>1362</v>
      </c>
      <c r="J113" s="3" t="s">
        <v>1497</v>
      </c>
      <c r="K113" s="1" t="s">
        <v>50</v>
      </c>
      <c r="L113" s="1" t="s">
        <v>1382</v>
      </c>
      <c r="M113" s="1" t="s">
        <v>1366</v>
      </c>
      <c r="N113" s="1" t="s">
        <v>52</v>
      </c>
      <c r="O113" s="1" t="s">
        <v>1522</v>
      </c>
      <c r="P113" s="1" t="s">
        <v>1558</v>
      </c>
      <c r="Q113" s="1" t="s">
        <v>51</v>
      </c>
      <c r="R113" s="3" t="s">
        <v>52</v>
      </c>
      <c r="S113" s="3" t="s">
        <v>52</v>
      </c>
      <c r="T113" s="3" t="s">
        <v>1150</v>
      </c>
      <c r="U113" s="3" t="s">
        <v>52</v>
      </c>
    </row>
    <row r="114" spans="1:21">
      <c r="A114" s="2" t="s">
        <v>159</v>
      </c>
      <c r="B114" s="3" t="s">
        <v>774</v>
      </c>
      <c r="C114" s="1" t="s">
        <v>8</v>
      </c>
      <c r="D114" s="3" t="s">
        <v>1544</v>
      </c>
      <c r="E114" s="3" t="s">
        <v>1362</v>
      </c>
      <c r="F114" s="3" t="s">
        <v>1362</v>
      </c>
      <c r="G114" s="3" t="s">
        <v>1362</v>
      </c>
      <c r="H114" s="3" t="s">
        <v>1362</v>
      </c>
      <c r="I114" s="3" t="s">
        <v>1362</v>
      </c>
      <c r="J114" s="3" t="s">
        <v>1545</v>
      </c>
      <c r="K114" s="1" t="s">
        <v>50</v>
      </c>
      <c r="L114" s="1" t="s">
        <v>1382</v>
      </c>
      <c r="M114" s="1" t="s">
        <v>1366</v>
      </c>
      <c r="N114" s="1" t="s">
        <v>52</v>
      </c>
      <c r="O114" s="1" t="s">
        <v>1522</v>
      </c>
      <c r="P114" s="1" t="s">
        <v>1559</v>
      </c>
      <c r="Q114" s="1" t="s">
        <v>51</v>
      </c>
      <c r="R114" s="3" t="s">
        <v>52</v>
      </c>
      <c r="S114" s="3" t="s">
        <v>52</v>
      </c>
      <c r="T114" s="3" t="s">
        <v>1149</v>
      </c>
      <c r="U114" s="3" t="s">
        <v>52</v>
      </c>
    </row>
    <row r="115" spans="1:21">
      <c r="A115" s="2" t="s">
        <v>197</v>
      </c>
      <c r="B115" s="3" t="s">
        <v>774</v>
      </c>
      <c r="C115" s="1" t="s">
        <v>8</v>
      </c>
      <c r="D115" s="3" t="s">
        <v>1544</v>
      </c>
      <c r="E115" s="3" t="s">
        <v>1362</v>
      </c>
      <c r="F115" s="3" t="s">
        <v>1362</v>
      </c>
      <c r="G115" s="3" t="s">
        <v>1362</v>
      </c>
      <c r="H115" s="3" t="s">
        <v>1362</v>
      </c>
      <c r="I115" s="3" t="s">
        <v>1362</v>
      </c>
      <c r="J115" s="3" t="s">
        <v>1545</v>
      </c>
      <c r="K115" s="1" t="s">
        <v>50</v>
      </c>
      <c r="L115" s="1" t="s">
        <v>1382</v>
      </c>
      <c r="M115" s="1" t="s">
        <v>1366</v>
      </c>
      <c r="N115" s="1" t="s">
        <v>52</v>
      </c>
      <c r="O115" s="1" t="s">
        <v>1522</v>
      </c>
      <c r="P115" s="1" t="s">
        <v>1560</v>
      </c>
      <c r="Q115" s="1" t="s">
        <v>51</v>
      </c>
      <c r="R115" s="3" t="s">
        <v>52</v>
      </c>
      <c r="S115" s="3" t="s">
        <v>52</v>
      </c>
      <c r="T115" s="3" t="s">
        <v>1148</v>
      </c>
      <c r="U115" s="3" t="s">
        <v>52</v>
      </c>
    </row>
    <row r="116" spans="1:21">
      <c r="A116" s="1">
        <v>1268</v>
      </c>
      <c r="B116" s="1" t="s">
        <v>614</v>
      </c>
      <c r="C116" s="1" t="s">
        <v>615</v>
      </c>
      <c r="D116" s="1" t="s">
        <v>1536</v>
      </c>
      <c r="E116" s="1" t="s">
        <v>1521</v>
      </c>
      <c r="F116" s="1" t="s">
        <v>1362</v>
      </c>
      <c r="G116" s="1" t="s">
        <v>1362</v>
      </c>
      <c r="H116" s="1" t="s">
        <v>1362</v>
      </c>
      <c r="I116" s="1" t="s">
        <v>1362</v>
      </c>
      <c r="J116" s="1" t="s">
        <v>1362</v>
      </c>
      <c r="K116" s="1" t="s">
        <v>50</v>
      </c>
      <c r="L116" s="1" t="s">
        <v>1500</v>
      </c>
      <c r="M116" s="1" t="s">
        <v>1369</v>
      </c>
      <c r="N116" s="1" t="s">
        <v>1456</v>
      </c>
      <c r="O116" s="1" t="s">
        <v>1414</v>
      </c>
      <c r="P116" s="1" t="s">
        <v>1477</v>
      </c>
      <c r="Q116" s="1" t="s">
        <v>51</v>
      </c>
      <c r="R116" s="1" t="s">
        <v>52</v>
      </c>
      <c r="S116" s="1" t="s">
        <v>52</v>
      </c>
      <c r="T116" s="1" t="s">
        <v>1146</v>
      </c>
      <c r="U116" s="1" t="s">
        <v>1561</v>
      </c>
    </row>
    <row r="117" spans="1:21">
      <c r="A117" s="2" t="s">
        <v>1052</v>
      </c>
      <c r="B117" s="3" t="s">
        <v>774</v>
      </c>
      <c r="C117" s="1" t="s">
        <v>8</v>
      </c>
      <c r="D117" s="3" t="s">
        <v>1544</v>
      </c>
      <c r="E117" s="3" t="s">
        <v>1362</v>
      </c>
      <c r="F117" s="3" t="s">
        <v>1362</v>
      </c>
      <c r="G117" s="3" t="s">
        <v>1362</v>
      </c>
      <c r="H117" s="3" t="s">
        <v>1362</v>
      </c>
      <c r="I117" s="3" t="s">
        <v>1362</v>
      </c>
      <c r="J117" s="3" t="s">
        <v>1545</v>
      </c>
      <c r="K117" s="1" t="s">
        <v>50</v>
      </c>
      <c r="L117" s="1" t="s">
        <v>1382</v>
      </c>
      <c r="M117" s="1" t="s">
        <v>1366</v>
      </c>
      <c r="N117" s="1" t="s">
        <v>52</v>
      </c>
      <c r="O117" s="1" t="s">
        <v>1522</v>
      </c>
      <c r="P117" s="1" t="s">
        <v>1562</v>
      </c>
      <c r="Q117" s="1" t="s">
        <v>51</v>
      </c>
      <c r="R117" s="3" t="s">
        <v>52</v>
      </c>
      <c r="S117" s="3" t="s">
        <v>52</v>
      </c>
      <c r="T117" s="3" t="s">
        <v>1145</v>
      </c>
      <c r="U117" s="3" t="s">
        <v>52</v>
      </c>
    </row>
    <row r="118" spans="1:21">
      <c r="A118" s="2" t="s">
        <v>1143</v>
      </c>
      <c r="B118" s="3" t="s">
        <v>180</v>
      </c>
      <c r="C118" s="1" t="s">
        <v>112</v>
      </c>
      <c r="D118" s="3" t="s">
        <v>1539</v>
      </c>
      <c r="E118" s="3" t="s">
        <v>1362</v>
      </c>
      <c r="F118" s="3" t="s">
        <v>1362</v>
      </c>
      <c r="G118" s="3" t="s">
        <v>1362</v>
      </c>
      <c r="H118" s="3" t="s">
        <v>1362</v>
      </c>
      <c r="I118" s="3" t="s">
        <v>1362</v>
      </c>
      <c r="J118" s="3" t="s">
        <v>1362</v>
      </c>
      <c r="K118" s="1" t="s">
        <v>50</v>
      </c>
      <c r="L118" s="1" t="s">
        <v>1382</v>
      </c>
      <c r="M118" s="1" t="s">
        <v>1366</v>
      </c>
      <c r="N118" s="1" t="s">
        <v>1367</v>
      </c>
      <c r="O118" s="1" t="s">
        <v>1522</v>
      </c>
      <c r="P118" s="1" t="s">
        <v>1563</v>
      </c>
      <c r="Q118" s="1" t="s">
        <v>51</v>
      </c>
      <c r="R118" s="3" t="s">
        <v>52</v>
      </c>
      <c r="S118" s="3" t="s">
        <v>52</v>
      </c>
      <c r="T118" s="3" t="s">
        <v>1144</v>
      </c>
      <c r="U118" s="3" t="s">
        <v>52</v>
      </c>
    </row>
    <row r="119" spans="1:21">
      <c r="A119" s="2" t="s">
        <v>1139</v>
      </c>
      <c r="B119" s="3" t="s">
        <v>180</v>
      </c>
      <c r="C119" s="1" t="s">
        <v>112</v>
      </c>
      <c r="D119" s="3" t="s">
        <v>1539</v>
      </c>
      <c r="E119" s="3" t="s">
        <v>1362</v>
      </c>
      <c r="F119" s="3" t="s">
        <v>1362</v>
      </c>
      <c r="G119" s="3" t="s">
        <v>1362</v>
      </c>
      <c r="H119" s="3" t="s">
        <v>1362</v>
      </c>
      <c r="I119" s="3" t="s">
        <v>1362</v>
      </c>
      <c r="J119" s="3" t="s">
        <v>1362</v>
      </c>
      <c r="K119" s="1" t="s">
        <v>50</v>
      </c>
      <c r="L119" s="1" t="s">
        <v>1382</v>
      </c>
      <c r="M119" s="1" t="s">
        <v>1366</v>
      </c>
      <c r="N119" s="1" t="s">
        <v>1404</v>
      </c>
      <c r="O119" s="1" t="s">
        <v>1522</v>
      </c>
      <c r="P119" s="1" t="s">
        <v>1564</v>
      </c>
      <c r="Q119" s="1" t="s">
        <v>51</v>
      </c>
      <c r="R119" s="3" t="s">
        <v>52</v>
      </c>
      <c r="S119" s="3" t="s">
        <v>52</v>
      </c>
      <c r="T119" s="3" t="s">
        <v>1140</v>
      </c>
      <c r="U119" s="3" t="s">
        <v>52</v>
      </c>
    </row>
    <row r="120" spans="1:21">
      <c r="A120" s="2" t="s">
        <v>1137</v>
      </c>
      <c r="B120" s="3" t="s">
        <v>180</v>
      </c>
      <c r="C120" s="1" t="s">
        <v>121</v>
      </c>
      <c r="D120" s="3" t="s">
        <v>1565</v>
      </c>
      <c r="E120" s="3" t="s">
        <v>1362</v>
      </c>
      <c r="F120" s="3" t="s">
        <v>1362</v>
      </c>
      <c r="G120" s="3" t="s">
        <v>1362</v>
      </c>
      <c r="H120" s="3" t="s">
        <v>1362</v>
      </c>
      <c r="I120" s="3" t="s">
        <v>1545</v>
      </c>
      <c r="J120" s="3" t="s">
        <v>1362</v>
      </c>
      <c r="K120" s="1" t="s">
        <v>50</v>
      </c>
      <c r="L120" s="1" t="s">
        <v>1382</v>
      </c>
      <c r="M120" s="1" t="s">
        <v>1366</v>
      </c>
      <c r="N120" s="1" t="s">
        <v>1367</v>
      </c>
      <c r="O120" s="1" t="s">
        <v>1522</v>
      </c>
      <c r="P120" s="1" t="s">
        <v>1389</v>
      </c>
      <c r="Q120" s="1" t="s">
        <v>51</v>
      </c>
      <c r="R120" s="3" t="s">
        <v>52</v>
      </c>
      <c r="S120" s="3" t="s">
        <v>52</v>
      </c>
      <c r="T120" s="3" t="s">
        <v>1138</v>
      </c>
      <c r="U120" s="3" t="s">
        <v>52</v>
      </c>
    </row>
    <row r="121" spans="1:21">
      <c r="A121" s="1">
        <v>194</v>
      </c>
      <c r="B121" s="1" t="s">
        <v>713</v>
      </c>
      <c r="C121" s="1" t="s">
        <v>6</v>
      </c>
      <c r="D121" s="1" t="s">
        <v>1362</v>
      </c>
      <c r="E121" s="1" t="s">
        <v>1362</v>
      </c>
      <c r="F121" s="1" t="s">
        <v>1362</v>
      </c>
      <c r="G121" s="1" t="s">
        <v>1566</v>
      </c>
      <c r="H121" s="1" t="s">
        <v>1567</v>
      </c>
      <c r="I121" s="1" t="s">
        <v>1362</v>
      </c>
      <c r="J121" s="1" t="s">
        <v>1568</v>
      </c>
      <c r="K121" s="1" t="s">
        <v>50</v>
      </c>
      <c r="L121" s="1" t="s">
        <v>1569</v>
      </c>
      <c r="M121" s="1" t="s">
        <v>1506</v>
      </c>
      <c r="N121" s="1" t="s">
        <v>1543</v>
      </c>
      <c r="O121" s="1" t="s">
        <v>1473</v>
      </c>
      <c r="P121" s="1" t="s">
        <v>1570</v>
      </c>
      <c r="Q121" s="1" t="s">
        <v>51</v>
      </c>
      <c r="R121" s="1" t="s">
        <v>52</v>
      </c>
      <c r="S121" s="1" t="s">
        <v>52</v>
      </c>
      <c r="T121" s="1" t="s">
        <v>1136</v>
      </c>
      <c r="U121" s="1" t="s">
        <v>1571</v>
      </c>
    </row>
    <row r="122" spans="1:21">
      <c r="A122" s="2" t="s">
        <v>252</v>
      </c>
      <c r="B122" s="3" t="s">
        <v>774</v>
      </c>
      <c r="C122" s="1" t="s">
        <v>8</v>
      </c>
      <c r="D122" s="3" t="s">
        <v>1572</v>
      </c>
      <c r="E122" s="3" t="s">
        <v>1362</v>
      </c>
      <c r="F122" s="3" t="s">
        <v>1362</v>
      </c>
      <c r="G122" s="3" t="s">
        <v>1362</v>
      </c>
      <c r="H122" s="3" t="s">
        <v>1362</v>
      </c>
      <c r="I122" s="3" t="s">
        <v>1362</v>
      </c>
      <c r="J122" s="3" t="s">
        <v>1573</v>
      </c>
      <c r="K122" s="1" t="s">
        <v>50</v>
      </c>
      <c r="L122" s="1" t="s">
        <v>1382</v>
      </c>
      <c r="M122" s="1" t="s">
        <v>1366</v>
      </c>
      <c r="N122" s="1" t="s">
        <v>52</v>
      </c>
      <c r="O122" s="1" t="s">
        <v>1522</v>
      </c>
      <c r="P122" s="1" t="s">
        <v>1574</v>
      </c>
      <c r="Q122" s="1" t="s">
        <v>51</v>
      </c>
      <c r="R122" s="3" t="s">
        <v>52</v>
      </c>
      <c r="S122" s="3" t="s">
        <v>52</v>
      </c>
      <c r="T122" s="3" t="s">
        <v>1135</v>
      </c>
      <c r="U122" s="3" t="s">
        <v>52</v>
      </c>
    </row>
    <row r="123" spans="1:21">
      <c r="A123" s="2" t="s">
        <v>226</v>
      </c>
      <c r="B123" s="3" t="s">
        <v>774</v>
      </c>
      <c r="C123" s="1" t="s">
        <v>8</v>
      </c>
      <c r="D123" s="3" t="s">
        <v>1544</v>
      </c>
      <c r="E123" s="3" t="s">
        <v>1362</v>
      </c>
      <c r="F123" s="3" t="s">
        <v>1362</v>
      </c>
      <c r="G123" s="3" t="s">
        <v>1362</v>
      </c>
      <c r="H123" s="3" t="s">
        <v>1362</v>
      </c>
      <c r="I123" s="3" t="s">
        <v>1362</v>
      </c>
      <c r="J123" s="3" t="s">
        <v>1545</v>
      </c>
      <c r="K123" s="1" t="s">
        <v>50</v>
      </c>
      <c r="L123" s="1" t="s">
        <v>1382</v>
      </c>
      <c r="M123" s="1" t="s">
        <v>1366</v>
      </c>
      <c r="N123" s="1" t="s">
        <v>52</v>
      </c>
      <c r="O123" s="1" t="s">
        <v>1522</v>
      </c>
      <c r="P123" s="1" t="s">
        <v>1575</v>
      </c>
      <c r="Q123" s="1" t="s">
        <v>51</v>
      </c>
      <c r="R123" s="3" t="s">
        <v>52</v>
      </c>
      <c r="S123" s="3" t="s">
        <v>52</v>
      </c>
      <c r="T123" s="3" t="s">
        <v>1134</v>
      </c>
      <c r="U123" s="3" t="s">
        <v>52</v>
      </c>
    </row>
    <row r="124" spans="1:21">
      <c r="A124" s="2" t="s">
        <v>208</v>
      </c>
      <c r="B124" s="3" t="s">
        <v>774</v>
      </c>
      <c r="C124" s="1" t="s">
        <v>8</v>
      </c>
      <c r="D124" s="3" t="s">
        <v>1533</v>
      </c>
      <c r="E124" s="3" t="s">
        <v>1362</v>
      </c>
      <c r="F124" s="3" t="s">
        <v>1362</v>
      </c>
      <c r="G124" s="3" t="s">
        <v>1362</v>
      </c>
      <c r="H124" s="3" t="s">
        <v>1362</v>
      </c>
      <c r="I124" s="3" t="s">
        <v>1362</v>
      </c>
      <c r="J124" s="3" t="s">
        <v>1497</v>
      </c>
      <c r="K124" s="1" t="s">
        <v>50</v>
      </c>
      <c r="L124" s="1" t="s">
        <v>1382</v>
      </c>
      <c r="M124" s="1" t="s">
        <v>1366</v>
      </c>
      <c r="N124" s="1" t="s">
        <v>52</v>
      </c>
      <c r="O124" s="1" t="s">
        <v>1522</v>
      </c>
      <c r="P124" s="1" t="s">
        <v>1576</v>
      </c>
      <c r="Q124" s="1" t="s">
        <v>51</v>
      </c>
      <c r="R124" s="3" t="s">
        <v>52</v>
      </c>
      <c r="S124" s="3" t="s">
        <v>52</v>
      </c>
      <c r="T124" s="3" t="s">
        <v>1133</v>
      </c>
      <c r="U124" s="3" t="s">
        <v>52</v>
      </c>
    </row>
    <row r="125" spans="1:21">
      <c r="A125" s="2" t="s">
        <v>1041</v>
      </c>
      <c r="B125" s="3" t="s">
        <v>156</v>
      </c>
      <c r="C125" s="1" t="s">
        <v>112</v>
      </c>
      <c r="D125" s="3" t="s">
        <v>1494</v>
      </c>
      <c r="E125" s="3" t="s">
        <v>1362</v>
      </c>
      <c r="F125" s="3" t="s">
        <v>1362</v>
      </c>
      <c r="G125" s="3" t="s">
        <v>1362</v>
      </c>
      <c r="H125" s="3" t="s">
        <v>1362</v>
      </c>
      <c r="I125" s="3" t="s">
        <v>1362</v>
      </c>
      <c r="J125" s="3" t="s">
        <v>1362</v>
      </c>
      <c r="K125" s="1" t="s">
        <v>50</v>
      </c>
      <c r="L125" s="1" t="s">
        <v>1382</v>
      </c>
      <c r="M125" s="1" t="s">
        <v>1366</v>
      </c>
      <c r="N125" s="1" t="s">
        <v>1383</v>
      </c>
      <c r="O125" s="1" t="s">
        <v>1384</v>
      </c>
      <c r="P125" s="1" t="s">
        <v>1577</v>
      </c>
      <c r="Q125" s="1" t="s">
        <v>51</v>
      </c>
      <c r="R125" s="3" t="s">
        <v>52</v>
      </c>
      <c r="S125" s="3" t="s">
        <v>52</v>
      </c>
      <c r="T125" s="3" t="s">
        <v>1132</v>
      </c>
      <c r="U125" s="3" t="s">
        <v>52</v>
      </c>
    </row>
    <row r="126" spans="1:21">
      <c r="A126" s="2" t="s">
        <v>150</v>
      </c>
      <c r="B126" s="3" t="s">
        <v>774</v>
      </c>
      <c r="C126" s="1" t="s">
        <v>8</v>
      </c>
      <c r="D126" s="3" t="s">
        <v>1572</v>
      </c>
      <c r="E126" s="3" t="s">
        <v>1362</v>
      </c>
      <c r="F126" s="3" t="s">
        <v>1362</v>
      </c>
      <c r="G126" s="3" t="s">
        <v>1362</v>
      </c>
      <c r="H126" s="3" t="s">
        <v>1362</v>
      </c>
      <c r="I126" s="3" t="s">
        <v>1362</v>
      </c>
      <c r="J126" s="3" t="s">
        <v>1573</v>
      </c>
      <c r="K126" s="1" t="s">
        <v>50</v>
      </c>
      <c r="L126" s="1" t="s">
        <v>1382</v>
      </c>
      <c r="M126" s="1" t="s">
        <v>1366</v>
      </c>
      <c r="N126" s="1" t="s">
        <v>52</v>
      </c>
      <c r="O126" s="1" t="s">
        <v>1522</v>
      </c>
      <c r="P126" s="1" t="s">
        <v>1389</v>
      </c>
      <c r="Q126" s="1" t="s">
        <v>51</v>
      </c>
      <c r="R126" s="3" t="s">
        <v>52</v>
      </c>
      <c r="S126" s="3" t="s">
        <v>52</v>
      </c>
      <c r="T126" s="3" t="s">
        <v>1131</v>
      </c>
      <c r="U126" s="3" t="s">
        <v>52</v>
      </c>
    </row>
    <row r="127" spans="1:21">
      <c r="A127" s="2" t="s">
        <v>1129</v>
      </c>
      <c r="B127" s="3" t="s">
        <v>180</v>
      </c>
      <c r="C127" s="1" t="s">
        <v>112</v>
      </c>
      <c r="D127" s="3" t="s">
        <v>1539</v>
      </c>
      <c r="E127" s="3" t="s">
        <v>1362</v>
      </c>
      <c r="F127" s="3" t="s">
        <v>1362</v>
      </c>
      <c r="G127" s="3" t="s">
        <v>1362</v>
      </c>
      <c r="H127" s="3" t="s">
        <v>1362</v>
      </c>
      <c r="I127" s="3" t="s">
        <v>1362</v>
      </c>
      <c r="J127" s="3" t="s">
        <v>1362</v>
      </c>
      <c r="K127" s="1" t="s">
        <v>50</v>
      </c>
      <c r="L127" s="1" t="s">
        <v>1382</v>
      </c>
      <c r="M127" s="1" t="s">
        <v>1366</v>
      </c>
      <c r="N127" s="1" t="s">
        <v>1543</v>
      </c>
      <c r="O127" s="1" t="s">
        <v>1522</v>
      </c>
      <c r="P127" s="1" t="s">
        <v>1578</v>
      </c>
      <c r="Q127" s="1" t="s">
        <v>51</v>
      </c>
      <c r="R127" s="3" t="s">
        <v>52</v>
      </c>
      <c r="S127" s="3" t="s">
        <v>52</v>
      </c>
      <c r="T127" s="3" t="s">
        <v>1130</v>
      </c>
      <c r="U127" s="3" t="s">
        <v>52</v>
      </c>
    </row>
    <row r="128" spans="1:21">
      <c r="A128" s="2" t="s">
        <v>176</v>
      </c>
      <c r="B128" s="3" t="s">
        <v>774</v>
      </c>
      <c r="C128" s="1" t="s">
        <v>8</v>
      </c>
      <c r="D128" s="3" t="s">
        <v>1533</v>
      </c>
      <c r="E128" s="3" t="s">
        <v>1362</v>
      </c>
      <c r="F128" s="3" t="s">
        <v>1362</v>
      </c>
      <c r="G128" s="3" t="s">
        <v>1362</v>
      </c>
      <c r="H128" s="3" t="s">
        <v>1362</v>
      </c>
      <c r="I128" s="3" t="s">
        <v>1362</v>
      </c>
      <c r="J128" s="3" t="s">
        <v>1497</v>
      </c>
      <c r="K128" s="1" t="s">
        <v>50</v>
      </c>
      <c r="L128" s="1" t="s">
        <v>1382</v>
      </c>
      <c r="M128" s="1" t="s">
        <v>1366</v>
      </c>
      <c r="N128" s="1" t="s">
        <v>52</v>
      </c>
      <c r="O128" s="1" t="s">
        <v>1522</v>
      </c>
      <c r="P128" s="1" t="s">
        <v>1579</v>
      </c>
      <c r="Q128" s="1" t="s">
        <v>51</v>
      </c>
      <c r="R128" s="3" t="s">
        <v>52</v>
      </c>
      <c r="S128" s="3" t="s">
        <v>52</v>
      </c>
      <c r="T128" s="3" t="s">
        <v>1128</v>
      </c>
      <c r="U128" s="3" t="s">
        <v>52</v>
      </c>
    </row>
    <row r="129" spans="1:21">
      <c r="A129" s="2" t="s">
        <v>1126</v>
      </c>
      <c r="B129" s="3" t="s">
        <v>180</v>
      </c>
      <c r="C129" s="1" t="s">
        <v>121</v>
      </c>
      <c r="D129" s="3" t="s">
        <v>1565</v>
      </c>
      <c r="E129" s="3" t="s">
        <v>1362</v>
      </c>
      <c r="F129" s="3" t="s">
        <v>1362</v>
      </c>
      <c r="G129" s="3" t="s">
        <v>1362</v>
      </c>
      <c r="H129" s="3" t="s">
        <v>1362</v>
      </c>
      <c r="I129" s="3" t="s">
        <v>1545</v>
      </c>
      <c r="J129" s="3" t="s">
        <v>1362</v>
      </c>
      <c r="K129" s="1" t="s">
        <v>50</v>
      </c>
      <c r="L129" s="1" t="s">
        <v>1382</v>
      </c>
      <c r="M129" s="1" t="s">
        <v>1366</v>
      </c>
      <c r="N129" s="1" t="s">
        <v>1543</v>
      </c>
      <c r="O129" s="1" t="s">
        <v>1522</v>
      </c>
      <c r="P129" s="1" t="s">
        <v>1389</v>
      </c>
      <c r="Q129" s="1" t="s">
        <v>51</v>
      </c>
      <c r="R129" s="3" t="s">
        <v>52</v>
      </c>
      <c r="S129" s="3" t="s">
        <v>52</v>
      </c>
      <c r="T129" s="3" t="s">
        <v>1127</v>
      </c>
      <c r="U129" s="3" t="s">
        <v>52</v>
      </c>
    </row>
    <row r="130" spans="1:21">
      <c r="A130" s="2" t="s">
        <v>968</v>
      </c>
      <c r="B130" s="3" t="s">
        <v>156</v>
      </c>
      <c r="C130" s="1" t="s">
        <v>112</v>
      </c>
      <c r="D130" s="3" t="s">
        <v>1494</v>
      </c>
      <c r="E130" s="3" t="s">
        <v>1362</v>
      </c>
      <c r="F130" s="3" t="s">
        <v>1362</v>
      </c>
      <c r="G130" s="3" t="s">
        <v>1362</v>
      </c>
      <c r="H130" s="3" t="s">
        <v>1362</v>
      </c>
      <c r="I130" s="3" t="s">
        <v>1362</v>
      </c>
      <c r="J130" s="3" t="s">
        <v>1362</v>
      </c>
      <c r="K130" s="1" t="s">
        <v>50</v>
      </c>
      <c r="L130" s="1" t="s">
        <v>1382</v>
      </c>
      <c r="M130" s="1" t="s">
        <v>1366</v>
      </c>
      <c r="N130" s="1" t="s">
        <v>1383</v>
      </c>
      <c r="O130" s="1" t="s">
        <v>1384</v>
      </c>
      <c r="P130" s="1" t="s">
        <v>1389</v>
      </c>
      <c r="Q130" s="1" t="s">
        <v>51</v>
      </c>
      <c r="R130" s="3" t="s">
        <v>52</v>
      </c>
      <c r="S130" s="3" t="s">
        <v>52</v>
      </c>
      <c r="T130" s="3" t="s">
        <v>1125</v>
      </c>
      <c r="U130" s="3" t="s">
        <v>52</v>
      </c>
    </row>
    <row r="131" spans="1:21">
      <c r="A131" s="2" t="s">
        <v>166</v>
      </c>
      <c r="B131" s="3" t="s">
        <v>774</v>
      </c>
      <c r="C131" s="1" t="s">
        <v>8</v>
      </c>
      <c r="D131" s="3" t="s">
        <v>1540</v>
      </c>
      <c r="E131" s="3" t="s">
        <v>1362</v>
      </c>
      <c r="F131" s="3" t="s">
        <v>1362</v>
      </c>
      <c r="G131" s="3" t="s">
        <v>1362</v>
      </c>
      <c r="H131" s="3" t="s">
        <v>1362</v>
      </c>
      <c r="I131" s="3" t="s">
        <v>1362</v>
      </c>
      <c r="J131" s="3" t="s">
        <v>1381</v>
      </c>
      <c r="K131" s="1" t="s">
        <v>50</v>
      </c>
      <c r="L131" s="1" t="s">
        <v>1382</v>
      </c>
      <c r="M131" s="1" t="s">
        <v>1366</v>
      </c>
      <c r="N131" s="1" t="s">
        <v>52</v>
      </c>
      <c r="O131" s="1" t="s">
        <v>1522</v>
      </c>
      <c r="P131" s="1" t="s">
        <v>1580</v>
      </c>
      <c r="Q131" s="1" t="s">
        <v>51</v>
      </c>
      <c r="R131" s="3" t="s">
        <v>52</v>
      </c>
      <c r="S131" s="3" t="s">
        <v>52</v>
      </c>
      <c r="T131" s="3" t="s">
        <v>1124</v>
      </c>
      <c r="U131" s="3" t="s">
        <v>52</v>
      </c>
    </row>
    <row r="132" spans="1:21">
      <c r="A132" s="2" t="s">
        <v>115</v>
      </c>
      <c r="B132" s="3" t="s">
        <v>805</v>
      </c>
      <c r="C132" s="1" t="s">
        <v>806</v>
      </c>
      <c r="D132" s="3" t="s">
        <v>1517</v>
      </c>
      <c r="E132" s="3" t="s">
        <v>1362</v>
      </c>
      <c r="F132" s="3" t="s">
        <v>1362</v>
      </c>
      <c r="G132" s="3" t="s">
        <v>1518</v>
      </c>
      <c r="H132" s="3" t="s">
        <v>1519</v>
      </c>
      <c r="I132" s="3" t="s">
        <v>1520</v>
      </c>
      <c r="J132" s="3" t="s">
        <v>1521</v>
      </c>
      <c r="K132" s="1" t="s">
        <v>690</v>
      </c>
      <c r="L132" s="3" t="s">
        <v>807</v>
      </c>
      <c r="M132" s="1" t="s">
        <v>52</v>
      </c>
      <c r="N132" s="1" t="s">
        <v>1404</v>
      </c>
      <c r="O132" s="1" t="s">
        <v>1522</v>
      </c>
      <c r="P132" s="1" t="s">
        <v>1369</v>
      </c>
      <c r="Q132" s="1" t="s">
        <v>56</v>
      </c>
      <c r="R132" s="3" t="s">
        <v>52</v>
      </c>
      <c r="S132" s="3" t="s">
        <v>52</v>
      </c>
      <c r="T132" s="3" t="s">
        <v>1123</v>
      </c>
      <c r="U132" s="3" t="s">
        <v>52</v>
      </c>
    </row>
    <row r="133" spans="1:21">
      <c r="A133" s="2" t="s">
        <v>1005</v>
      </c>
      <c r="B133" s="3" t="s">
        <v>156</v>
      </c>
      <c r="C133" s="1" t="s">
        <v>112</v>
      </c>
      <c r="D133" s="3" t="s">
        <v>1494</v>
      </c>
      <c r="E133" s="3" t="s">
        <v>1362</v>
      </c>
      <c r="F133" s="3" t="s">
        <v>1362</v>
      </c>
      <c r="G133" s="3" t="s">
        <v>1362</v>
      </c>
      <c r="H133" s="3" t="s">
        <v>1362</v>
      </c>
      <c r="I133" s="3" t="s">
        <v>1362</v>
      </c>
      <c r="J133" s="3" t="s">
        <v>1362</v>
      </c>
      <c r="K133" s="1" t="s">
        <v>50</v>
      </c>
      <c r="L133" s="1" t="s">
        <v>1382</v>
      </c>
      <c r="M133" s="1" t="s">
        <v>1366</v>
      </c>
      <c r="N133" s="1" t="s">
        <v>1383</v>
      </c>
      <c r="O133" s="1" t="s">
        <v>1384</v>
      </c>
      <c r="P133" s="1" t="s">
        <v>1387</v>
      </c>
      <c r="Q133" s="1" t="s">
        <v>51</v>
      </c>
      <c r="R133" s="3" t="s">
        <v>52</v>
      </c>
      <c r="S133" s="3" t="s">
        <v>52</v>
      </c>
      <c r="T133" s="3" t="s">
        <v>1121</v>
      </c>
      <c r="U133" s="3" t="s">
        <v>52</v>
      </c>
    </row>
    <row r="134" spans="1:21">
      <c r="A134" s="2" t="s">
        <v>191</v>
      </c>
      <c r="B134" s="3" t="s">
        <v>774</v>
      </c>
      <c r="C134" s="1" t="s">
        <v>8</v>
      </c>
      <c r="D134" s="3" t="s">
        <v>1540</v>
      </c>
      <c r="E134" s="3" t="s">
        <v>1362</v>
      </c>
      <c r="F134" s="3" t="s">
        <v>1362</v>
      </c>
      <c r="G134" s="3" t="s">
        <v>1362</v>
      </c>
      <c r="H134" s="3" t="s">
        <v>1362</v>
      </c>
      <c r="I134" s="3" t="s">
        <v>1362</v>
      </c>
      <c r="J134" s="3" t="s">
        <v>1381</v>
      </c>
      <c r="K134" s="1" t="s">
        <v>50</v>
      </c>
      <c r="L134" s="1" t="s">
        <v>1382</v>
      </c>
      <c r="M134" s="1" t="s">
        <v>1366</v>
      </c>
      <c r="N134" s="1" t="s">
        <v>52</v>
      </c>
      <c r="O134" s="1" t="s">
        <v>1522</v>
      </c>
      <c r="P134" s="1" t="s">
        <v>1581</v>
      </c>
      <c r="Q134" s="1" t="s">
        <v>51</v>
      </c>
      <c r="R134" s="3" t="s">
        <v>52</v>
      </c>
      <c r="S134" s="3" t="s">
        <v>52</v>
      </c>
      <c r="T134" s="3" t="s">
        <v>1120</v>
      </c>
      <c r="U134" s="3" t="s">
        <v>52</v>
      </c>
    </row>
    <row r="135" spans="1:21">
      <c r="A135" s="2" t="s">
        <v>1118</v>
      </c>
      <c r="B135" s="3" t="s">
        <v>180</v>
      </c>
      <c r="C135" s="1" t="s">
        <v>112</v>
      </c>
      <c r="D135" s="3" t="s">
        <v>1539</v>
      </c>
      <c r="E135" s="3" t="s">
        <v>1362</v>
      </c>
      <c r="F135" s="3" t="s">
        <v>1362</v>
      </c>
      <c r="G135" s="3" t="s">
        <v>1362</v>
      </c>
      <c r="H135" s="3" t="s">
        <v>1362</v>
      </c>
      <c r="I135" s="3" t="s">
        <v>1362</v>
      </c>
      <c r="J135" s="3" t="s">
        <v>1362</v>
      </c>
      <c r="K135" s="1" t="s">
        <v>50</v>
      </c>
      <c r="L135" s="1" t="s">
        <v>1382</v>
      </c>
      <c r="M135" s="1" t="s">
        <v>1366</v>
      </c>
      <c r="N135" s="1" t="s">
        <v>1404</v>
      </c>
      <c r="O135" s="1" t="s">
        <v>1522</v>
      </c>
      <c r="P135" s="1" t="s">
        <v>1582</v>
      </c>
      <c r="Q135" s="1" t="s">
        <v>51</v>
      </c>
      <c r="R135" s="3" t="s">
        <v>52</v>
      </c>
      <c r="S135" s="3" t="s">
        <v>52</v>
      </c>
      <c r="T135" s="3" t="s">
        <v>1119</v>
      </c>
      <c r="U135" s="3" t="s">
        <v>52</v>
      </c>
    </row>
    <row r="136" spans="1:21">
      <c r="A136" s="2" t="s">
        <v>233</v>
      </c>
      <c r="B136" s="3" t="s">
        <v>774</v>
      </c>
      <c r="C136" s="1" t="s">
        <v>8</v>
      </c>
      <c r="D136" s="3" t="s">
        <v>1540</v>
      </c>
      <c r="E136" s="3" t="s">
        <v>1362</v>
      </c>
      <c r="F136" s="3" t="s">
        <v>1362</v>
      </c>
      <c r="G136" s="3" t="s">
        <v>1362</v>
      </c>
      <c r="H136" s="3" t="s">
        <v>1362</v>
      </c>
      <c r="I136" s="3" t="s">
        <v>1362</v>
      </c>
      <c r="J136" s="3" t="s">
        <v>1381</v>
      </c>
      <c r="K136" s="1" t="s">
        <v>50</v>
      </c>
      <c r="L136" s="1" t="s">
        <v>1382</v>
      </c>
      <c r="M136" s="1" t="s">
        <v>1366</v>
      </c>
      <c r="N136" s="1" t="s">
        <v>52</v>
      </c>
      <c r="O136" s="1" t="s">
        <v>1522</v>
      </c>
      <c r="P136" s="1" t="s">
        <v>1389</v>
      </c>
      <c r="Q136" s="1" t="s">
        <v>51</v>
      </c>
      <c r="R136" s="3" t="s">
        <v>52</v>
      </c>
      <c r="S136" s="3" t="s">
        <v>52</v>
      </c>
      <c r="T136" s="3" t="s">
        <v>1111</v>
      </c>
      <c r="U136" s="3" t="s">
        <v>52</v>
      </c>
    </row>
    <row r="137" spans="1:21">
      <c r="A137" s="2" t="s">
        <v>1109</v>
      </c>
      <c r="B137" s="3" t="s">
        <v>180</v>
      </c>
      <c r="C137" s="1" t="s">
        <v>112</v>
      </c>
      <c r="D137" s="3" t="s">
        <v>1539</v>
      </c>
      <c r="E137" s="3" t="s">
        <v>1362</v>
      </c>
      <c r="F137" s="3" t="s">
        <v>1362</v>
      </c>
      <c r="G137" s="3" t="s">
        <v>1362</v>
      </c>
      <c r="H137" s="3" t="s">
        <v>1362</v>
      </c>
      <c r="I137" s="3" t="s">
        <v>1362</v>
      </c>
      <c r="J137" s="3" t="s">
        <v>1362</v>
      </c>
      <c r="K137" s="1" t="s">
        <v>50</v>
      </c>
      <c r="L137" s="1" t="s">
        <v>1382</v>
      </c>
      <c r="M137" s="1" t="s">
        <v>1366</v>
      </c>
      <c r="N137" s="1" t="s">
        <v>1404</v>
      </c>
      <c r="O137" s="1" t="s">
        <v>1522</v>
      </c>
      <c r="P137" s="1" t="s">
        <v>1583</v>
      </c>
      <c r="Q137" s="1" t="s">
        <v>51</v>
      </c>
      <c r="R137" s="3" t="s">
        <v>52</v>
      </c>
      <c r="S137" s="3" t="s">
        <v>52</v>
      </c>
      <c r="T137" s="3" t="s">
        <v>1110</v>
      </c>
      <c r="U137" s="3" t="s">
        <v>52</v>
      </c>
    </row>
    <row r="138" spans="1:21">
      <c r="A138" s="1">
        <v>25</v>
      </c>
      <c r="B138" s="1" t="s">
        <v>1104</v>
      </c>
      <c r="C138" s="1" t="s">
        <v>766</v>
      </c>
      <c r="D138" s="1" t="s">
        <v>1362</v>
      </c>
      <c r="E138" s="1" t="s">
        <v>1514</v>
      </c>
      <c r="F138" s="1" t="s">
        <v>1362</v>
      </c>
      <c r="G138" s="1" t="s">
        <v>1362</v>
      </c>
      <c r="H138" s="1" t="s">
        <v>1362</v>
      </c>
      <c r="I138" s="1" t="s">
        <v>1362</v>
      </c>
      <c r="J138" s="1" t="s">
        <v>1362</v>
      </c>
      <c r="K138" s="1" t="s">
        <v>50</v>
      </c>
      <c r="L138" s="1" t="s">
        <v>1455</v>
      </c>
      <c r="M138" s="1" t="s">
        <v>1515</v>
      </c>
      <c r="N138" s="1" t="s">
        <v>1413</v>
      </c>
      <c r="O138" s="1" t="s">
        <v>1584</v>
      </c>
      <c r="P138" s="1" t="s">
        <v>1366</v>
      </c>
      <c r="Q138" s="1" t="s">
        <v>51</v>
      </c>
      <c r="R138" s="1" t="s">
        <v>52</v>
      </c>
      <c r="S138" s="1" t="s">
        <v>1105</v>
      </c>
      <c r="T138" s="1" t="s">
        <v>1106</v>
      </c>
      <c r="U138" s="1" t="s">
        <v>1585</v>
      </c>
    </row>
    <row r="139" spans="1:21">
      <c r="A139" s="2" t="s">
        <v>181</v>
      </c>
      <c r="B139" s="3" t="s">
        <v>774</v>
      </c>
      <c r="C139" s="1" t="s">
        <v>8</v>
      </c>
      <c r="D139" s="3" t="s">
        <v>1533</v>
      </c>
      <c r="E139" s="3" t="s">
        <v>1362</v>
      </c>
      <c r="F139" s="3" t="s">
        <v>1362</v>
      </c>
      <c r="G139" s="3" t="s">
        <v>1362</v>
      </c>
      <c r="H139" s="3" t="s">
        <v>1362</v>
      </c>
      <c r="I139" s="3" t="s">
        <v>1362</v>
      </c>
      <c r="J139" s="3" t="s">
        <v>1497</v>
      </c>
      <c r="K139" s="1" t="s">
        <v>50</v>
      </c>
      <c r="L139" s="1" t="s">
        <v>1382</v>
      </c>
      <c r="M139" s="1" t="s">
        <v>1366</v>
      </c>
      <c r="N139" s="1" t="s">
        <v>52</v>
      </c>
      <c r="O139" s="1" t="s">
        <v>1522</v>
      </c>
      <c r="P139" s="1" t="s">
        <v>1586</v>
      </c>
      <c r="Q139" s="1" t="s">
        <v>51</v>
      </c>
      <c r="R139" s="3" t="s">
        <v>52</v>
      </c>
      <c r="S139" s="3" t="s">
        <v>52</v>
      </c>
      <c r="T139" s="3" t="s">
        <v>1099</v>
      </c>
      <c r="U139" s="3" t="s">
        <v>52</v>
      </c>
    </row>
    <row r="140" spans="1:21">
      <c r="A140" s="2" t="s">
        <v>1097</v>
      </c>
      <c r="B140" s="3" t="s">
        <v>180</v>
      </c>
      <c r="C140" s="1" t="s">
        <v>112</v>
      </c>
      <c r="D140" s="3" t="s">
        <v>1539</v>
      </c>
      <c r="E140" s="3" t="s">
        <v>1362</v>
      </c>
      <c r="F140" s="3" t="s">
        <v>1362</v>
      </c>
      <c r="G140" s="3" t="s">
        <v>1362</v>
      </c>
      <c r="H140" s="3" t="s">
        <v>1362</v>
      </c>
      <c r="I140" s="3" t="s">
        <v>1362</v>
      </c>
      <c r="J140" s="3" t="s">
        <v>1362</v>
      </c>
      <c r="K140" s="1" t="s">
        <v>50</v>
      </c>
      <c r="L140" s="1" t="s">
        <v>1382</v>
      </c>
      <c r="M140" s="1" t="s">
        <v>1366</v>
      </c>
      <c r="N140" s="1" t="s">
        <v>1543</v>
      </c>
      <c r="O140" s="1" t="s">
        <v>1522</v>
      </c>
      <c r="P140" s="1" t="s">
        <v>1587</v>
      </c>
      <c r="Q140" s="1" t="s">
        <v>51</v>
      </c>
      <c r="R140" s="3" t="s">
        <v>52</v>
      </c>
      <c r="S140" s="3" t="s">
        <v>52</v>
      </c>
      <c r="T140" s="3" t="s">
        <v>1098</v>
      </c>
      <c r="U140" s="3" t="s">
        <v>52</v>
      </c>
    </row>
    <row r="141" spans="1:21">
      <c r="A141" s="2" t="s">
        <v>1095</v>
      </c>
      <c r="B141" s="3" t="s">
        <v>180</v>
      </c>
      <c r="C141" s="1" t="s">
        <v>121</v>
      </c>
      <c r="D141" s="3" t="s">
        <v>1565</v>
      </c>
      <c r="E141" s="3" t="s">
        <v>1362</v>
      </c>
      <c r="F141" s="3" t="s">
        <v>1362</v>
      </c>
      <c r="G141" s="3" t="s">
        <v>1362</v>
      </c>
      <c r="H141" s="3" t="s">
        <v>1362</v>
      </c>
      <c r="I141" s="3" t="s">
        <v>1545</v>
      </c>
      <c r="J141" s="3" t="s">
        <v>1362</v>
      </c>
      <c r="K141" s="1" t="s">
        <v>50</v>
      </c>
      <c r="L141" s="1" t="s">
        <v>1382</v>
      </c>
      <c r="M141" s="1" t="s">
        <v>1366</v>
      </c>
      <c r="N141" s="1" t="s">
        <v>1367</v>
      </c>
      <c r="O141" s="1" t="s">
        <v>1522</v>
      </c>
      <c r="P141" s="1" t="s">
        <v>1588</v>
      </c>
      <c r="Q141" s="1" t="s">
        <v>51</v>
      </c>
      <c r="R141" s="3" t="s">
        <v>52</v>
      </c>
      <c r="S141" s="3" t="s">
        <v>52</v>
      </c>
      <c r="T141" s="3" t="s">
        <v>1096</v>
      </c>
      <c r="U141" s="3" t="s">
        <v>52</v>
      </c>
    </row>
    <row r="142" spans="1:21">
      <c r="A142" s="1">
        <v>1235</v>
      </c>
      <c r="B142" s="1" t="s">
        <v>614</v>
      </c>
      <c r="C142" s="1" t="s">
        <v>615</v>
      </c>
      <c r="D142" s="1" t="s">
        <v>1536</v>
      </c>
      <c r="E142" s="1" t="s">
        <v>1521</v>
      </c>
      <c r="F142" s="1" t="s">
        <v>1362</v>
      </c>
      <c r="G142" s="1" t="s">
        <v>1362</v>
      </c>
      <c r="H142" s="1" t="s">
        <v>1362</v>
      </c>
      <c r="I142" s="1" t="s">
        <v>1362</v>
      </c>
      <c r="J142" s="1" t="s">
        <v>1362</v>
      </c>
      <c r="K142" s="1" t="s">
        <v>50</v>
      </c>
      <c r="L142" s="1" t="s">
        <v>1500</v>
      </c>
      <c r="M142" s="1" t="s">
        <v>1369</v>
      </c>
      <c r="N142" s="1" t="s">
        <v>1456</v>
      </c>
      <c r="O142" s="1" t="s">
        <v>1414</v>
      </c>
      <c r="P142" s="1" t="s">
        <v>1503</v>
      </c>
      <c r="Q142" s="1" t="s">
        <v>51</v>
      </c>
      <c r="R142" s="1" t="s">
        <v>52</v>
      </c>
      <c r="S142" s="1" t="s">
        <v>52</v>
      </c>
      <c r="T142" s="1" t="s">
        <v>1094</v>
      </c>
      <c r="U142" s="1" t="s">
        <v>1589</v>
      </c>
    </row>
    <row r="143" spans="1:21">
      <c r="A143" s="2" t="s">
        <v>1082</v>
      </c>
      <c r="B143" s="3" t="s">
        <v>774</v>
      </c>
      <c r="C143" s="1" t="s">
        <v>8</v>
      </c>
      <c r="D143" s="3" t="s">
        <v>1544</v>
      </c>
      <c r="E143" s="3" t="s">
        <v>1362</v>
      </c>
      <c r="F143" s="3" t="s">
        <v>1362</v>
      </c>
      <c r="G143" s="3" t="s">
        <v>1362</v>
      </c>
      <c r="H143" s="3" t="s">
        <v>1362</v>
      </c>
      <c r="I143" s="3" t="s">
        <v>1362</v>
      </c>
      <c r="J143" s="3" t="s">
        <v>1545</v>
      </c>
      <c r="K143" s="1" t="s">
        <v>50</v>
      </c>
      <c r="L143" s="1" t="s">
        <v>1382</v>
      </c>
      <c r="M143" s="1" t="s">
        <v>1366</v>
      </c>
      <c r="N143" s="1" t="s">
        <v>52</v>
      </c>
      <c r="O143" s="1" t="s">
        <v>1522</v>
      </c>
      <c r="P143" s="1" t="s">
        <v>1590</v>
      </c>
      <c r="Q143" s="1" t="s">
        <v>51</v>
      </c>
      <c r="R143" s="3" t="s">
        <v>52</v>
      </c>
      <c r="S143" s="3" t="s">
        <v>52</v>
      </c>
      <c r="T143" s="3" t="s">
        <v>1093</v>
      </c>
      <c r="U143" s="3" t="s">
        <v>52</v>
      </c>
    </row>
    <row r="144" spans="1:21">
      <c r="A144" s="2" t="s">
        <v>207</v>
      </c>
      <c r="B144" s="3" t="s">
        <v>774</v>
      </c>
      <c r="C144" s="1" t="s">
        <v>8</v>
      </c>
      <c r="D144" s="3" t="s">
        <v>1533</v>
      </c>
      <c r="E144" s="3" t="s">
        <v>1362</v>
      </c>
      <c r="F144" s="3" t="s">
        <v>1362</v>
      </c>
      <c r="G144" s="3" t="s">
        <v>1362</v>
      </c>
      <c r="H144" s="3" t="s">
        <v>1362</v>
      </c>
      <c r="I144" s="3" t="s">
        <v>1362</v>
      </c>
      <c r="J144" s="3" t="s">
        <v>1497</v>
      </c>
      <c r="K144" s="1" t="s">
        <v>50</v>
      </c>
      <c r="L144" s="1" t="s">
        <v>1382</v>
      </c>
      <c r="M144" s="1" t="s">
        <v>1366</v>
      </c>
      <c r="N144" s="1" t="s">
        <v>52</v>
      </c>
      <c r="O144" s="1" t="s">
        <v>1522</v>
      </c>
      <c r="P144" s="1" t="s">
        <v>1555</v>
      </c>
      <c r="Q144" s="1" t="s">
        <v>51</v>
      </c>
      <c r="R144" s="3" t="s">
        <v>52</v>
      </c>
      <c r="S144" s="3" t="s">
        <v>52</v>
      </c>
      <c r="T144" s="3" t="s">
        <v>1090</v>
      </c>
      <c r="U144" s="3" t="s">
        <v>52</v>
      </c>
    </row>
    <row r="145" spans="1:21">
      <c r="A145" s="2" t="s">
        <v>177</v>
      </c>
      <c r="B145" s="3" t="s">
        <v>774</v>
      </c>
      <c r="C145" s="1" t="s">
        <v>8</v>
      </c>
      <c r="D145" s="3" t="s">
        <v>1533</v>
      </c>
      <c r="E145" s="3" t="s">
        <v>1362</v>
      </c>
      <c r="F145" s="3" t="s">
        <v>1362</v>
      </c>
      <c r="G145" s="3" t="s">
        <v>1362</v>
      </c>
      <c r="H145" s="3" t="s">
        <v>1362</v>
      </c>
      <c r="I145" s="3" t="s">
        <v>1362</v>
      </c>
      <c r="J145" s="3" t="s">
        <v>1497</v>
      </c>
      <c r="K145" s="1" t="s">
        <v>50</v>
      </c>
      <c r="L145" s="1" t="s">
        <v>1382</v>
      </c>
      <c r="M145" s="1" t="s">
        <v>1366</v>
      </c>
      <c r="N145" s="1" t="s">
        <v>52</v>
      </c>
      <c r="O145" s="1" t="s">
        <v>1522</v>
      </c>
      <c r="P145" s="1" t="s">
        <v>1591</v>
      </c>
      <c r="Q145" s="1" t="s">
        <v>51</v>
      </c>
      <c r="R145" s="3" t="s">
        <v>52</v>
      </c>
      <c r="S145" s="3" t="s">
        <v>52</v>
      </c>
      <c r="T145" s="3" t="s">
        <v>1086</v>
      </c>
      <c r="U145" s="3" t="s">
        <v>52</v>
      </c>
    </row>
    <row r="146" spans="1:21">
      <c r="A146" s="2" t="s">
        <v>729</v>
      </c>
      <c r="B146" s="3" t="s">
        <v>774</v>
      </c>
      <c r="C146" s="1" t="s">
        <v>8</v>
      </c>
      <c r="D146" s="3" t="s">
        <v>1540</v>
      </c>
      <c r="E146" s="3" t="s">
        <v>1362</v>
      </c>
      <c r="F146" s="3" t="s">
        <v>1362</v>
      </c>
      <c r="G146" s="3" t="s">
        <v>1362</v>
      </c>
      <c r="H146" s="3" t="s">
        <v>1362</v>
      </c>
      <c r="I146" s="3" t="s">
        <v>1362</v>
      </c>
      <c r="J146" s="3" t="s">
        <v>1381</v>
      </c>
      <c r="K146" s="1" t="s">
        <v>50</v>
      </c>
      <c r="L146" s="1" t="s">
        <v>1382</v>
      </c>
      <c r="M146" s="1" t="s">
        <v>1366</v>
      </c>
      <c r="N146" s="1" t="s">
        <v>52</v>
      </c>
      <c r="O146" s="1" t="s">
        <v>1522</v>
      </c>
      <c r="P146" s="1" t="s">
        <v>1592</v>
      </c>
      <c r="Q146" s="1" t="s">
        <v>51</v>
      </c>
      <c r="R146" s="3" t="s">
        <v>52</v>
      </c>
      <c r="S146" s="3" t="s">
        <v>52</v>
      </c>
      <c r="T146" s="3" t="s">
        <v>1085</v>
      </c>
      <c r="U146" s="3" t="s">
        <v>52</v>
      </c>
    </row>
    <row r="147" spans="1:21">
      <c r="A147" s="2" t="s">
        <v>211</v>
      </c>
      <c r="B147" s="3" t="s">
        <v>774</v>
      </c>
      <c r="C147" s="1" t="s">
        <v>8</v>
      </c>
      <c r="D147" s="3" t="s">
        <v>1533</v>
      </c>
      <c r="E147" s="3" t="s">
        <v>1362</v>
      </c>
      <c r="F147" s="3" t="s">
        <v>1362</v>
      </c>
      <c r="G147" s="3" t="s">
        <v>1362</v>
      </c>
      <c r="H147" s="3" t="s">
        <v>1362</v>
      </c>
      <c r="I147" s="3" t="s">
        <v>1362</v>
      </c>
      <c r="J147" s="3" t="s">
        <v>1497</v>
      </c>
      <c r="K147" s="1" t="s">
        <v>50</v>
      </c>
      <c r="L147" s="1" t="s">
        <v>1382</v>
      </c>
      <c r="M147" s="1" t="s">
        <v>1366</v>
      </c>
      <c r="N147" s="1" t="s">
        <v>52</v>
      </c>
      <c r="O147" s="1" t="s">
        <v>1522</v>
      </c>
      <c r="P147" s="1" t="s">
        <v>1593</v>
      </c>
      <c r="Q147" s="1" t="s">
        <v>51</v>
      </c>
      <c r="R147" s="3" t="s">
        <v>52</v>
      </c>
      <c r="S147" s="3" t="s">
        <v>52</v>
      </c>
      <c r="T147" s="3" t="s">
        <v>1084</v>
      </c>
      <c r="U147" s="3" t="s">
        <v>52</v>
      </c>
    </row>
    <row r="148" spans="1:21">
      <c r="A148" s="2" t="s">
        <v>1082</v>
      </c>
      <c r="B148" s="3" t="s">
        <v>156</v>
      </c>
      <c r="C148" s="1" t="s">
        <v>112</v>
      </c>
      <c r="D148" s="3" t="s">
        <v>1494</v>
      </c>
      <c r="E148" s="3" t="s">
        <v>1362</v>
      </c>
      <c r="F148" s="3" t="s">
        <v>1362</v>
      </c>
      <c r="G148" s="3" t="s">
        <v>1362</v>
      </c>
      <c r="H148" s="3" t="s">
        <v>1362</v>
      </c>
      <c r="I148" s="3" t="s">
        <v>1362</v>
      </c>
      <c r="J148" s="3" t="s">
        <v>1362</v>
      </c>
      <c r="K148" s="1" t="s">
        <v>50</v>
      </c>
      <c r="L148" s="1" t="s">
        <v>1382</v>
      </c>
      <c r="M148" s="1" t="s">
        <v>1366</v>
      </c>
      <c r="N148" s="1" t="s">
        <v>1383</v>
      </c>
      <c r="O148" s="1" t="s">
        <v>1384</v>
      </c>
      <c r="P148" s="1" t="s">
        <v>1594</v>
      </c>
      <c r="Q148" s="1" t="s">
        <v>51</v>
      </c>
      <c r="R148" s="3" t="s">
        <v>52</v>
      </c>
      <c r="S148" s="3" t="s">
        <v>52</v>
      </c>
      <c r="T148" s="3" t="s">
        <v>1083</v>
      </c>
      <c r="U148" s="3" t="s">
        <v>52</v>
      </c>
    </row>
    <row r="149" spans="1:21">
      <c r="A149" s="2" t="s">
        <v>1076</v>
      </c>
      <c r="B149" s="3" t="s">
        <v>156</v>
      </c>
      <c r="C149" s="1" t="s">
        <v>112</v>
      </c>
      <c r="D149" s="3" t="s">
        <v>1494</v>
      </c>
      <c r="E149" s="3" t="s">
        <v>1362</v>
      </c>
      <c r="F149" s="3" t="s">
        <v>1362</v>
      </c>
      <c r="G149" s="3" t="s">
        <v>1362</v>
      </c>
      <c r="H149" s="3" t="s">
        <v>1362</v>
      </c>
      <c r="I149" s="3" t="s">
        <v>1362</v>
      </c>
      <c r="J149" s="3" t="s">
        <v>1362</v>
      </c>
      <c r="K149" s="1" t="s">
        <v>50</v>
      </c>
      <c r="L149" s="1" t="s">
        <v>1382</v>
      </c>
      <c r="M149" s="1" t="s">
        <v>1366</v>
      </c>
      <c r="N149" s="1" t="s">
        <v>1383</v>
      </c>
      <c r="O149" s="1" t="s">
        <v>1384</v>
      </c>
      <c r="P149" s="1" t="s">
        <v>1391</v>
      </c>
      <c r="Q149" s="1" t="s">
        <v>51</v>
      </c>
      <c r="R149" s="3" t="s">
        <v>52</v>
      </c>
      <c r="S149" s="3" t="s">
        <v>52</v>
      </c>
      <c r="T149" s="3" t="s">
        <v>1077</v>
      </c>
      <c r="U149" s="3" t="s">
        <v>52</v>
      </c>
    </row>
    <row r="150" spans="1:21">
      <c r="A150" s="2" t="s">
        <v>225</v>
      </c>
      <c r="B150" s="3" t="s">
        <v>774</v>
      </c>
      <c r="C150" s="1" t="s">
        <v>8</v>
      </c>
      <c r="D150" s="3" t="s">
        <v>1544</v>
      </c>
      <c r="E150" s="3" t="s">
        <v>1362</v>
      </c>
      <c r="F150" s="3" t="s">
        <v>1362</v>
      </c>
      <c r="G150" s="3" t="s">
        <v>1362</v>
      </c>
      <c r="H150" s="3" t="s">
        <v>1362</v>
      </c>
      <c r="I150" s="3" t="s">
        <v>1362</v>
      </c>
      <c r="J150" s="3" t="s">
        <v>1545</v>
      </c>
      <c r="K150" s="1" t="s">
        <v>50</v>
      </c>
      <c r="L150" s="1" t="s">
        <v>1382</v>
      </c>
      <c r="M150" s="1" t="s">
        <v>1366</v>
      </c>
      <c r="N150" s="1" t="s">
        <v>52</v>
      </c>
      <c r="O150" s="1" t="s">
        <v>1522</v>
      </c>
      <c r="P150" s="1" t="s">
        <v>1389</v>
      </c>
      <c r="Q150" s="1" t="s">
        <v>51</v>
      </c>
      <c r="R150" s="3" t="s">
        <v>52</v>
      </c>
      <c r="S150" s="3" t="s">
        <v>52</v>
      </c>
      <c r="T150" s="3" t="s">
        <v>1075</v>
      </c>
      <c r="U150" s="3" t="s">
        <v>52</v>
      </c>
    </row>
    <row r="151" spans="1:21">
      <c r="A151" s="2" t="s">
        <v>1008</v>
      </c>
      <c r="B151" s="3" t="s">
        <v>774</v>
      </c>
      <c r="C151" s="1" t="s">
        <v>8</v>
      </c>
      <c r="D151" s="3" t="s">
        <v>1544</v>
      </c>
      <c r="E151" s="3" t="s">
        <v>1362</v>
      </c>
      <c r="F151" s="3" t="s">
        <v>1362</v>
      </c>
      <c r="G151" s="3" t="s">
        <v>1362</v>
      </c>
      <c r="H151" s="3" t="s">
        <v>1362</v>
      </c>
      <c r="I151" s="3" t="s">
        <v>1362</v>
      </c>
      <c r="J151" s="3" t="s">
        <v>1545</v>
      </c>
      <c r="K151" s="1" t="s">
        <v>50</v>
      </c>
      <c r="L151" s="1" t="s">
        <v>1382</v>
      </c>
      <c r="M151" s="1" t="s">
        <v>1366</v>
      </c>
      <c r="N151" s="1" t="s">
        <v>52</v>
      </c>
      <c r="O151" s="1" t="s">
        <v>1522</v>
      </c>
      <c r="P151" s="1" t="s">
        <v>1595</v>
      </c>
      <c r="Q151" s="1" t="s">
        <v>51</v>
      </c>
      <c r="R151" s="3" t="s">
        <v>52</v>
      </c>
      <c r="S151" s="3" t="s">
        <v>52</v>
      </c>
      <c r="T151" s="3" t="s">
        <v>1074</v>
      </c>
      <c r="U151" s="3" t="s">
        <v>52</v>
      </c>
    </row>
    <row r="152" spans="1:21">
      <c r="A152" s="2" t="s">
        <v>182</v>
      </c>
      <c r="B152" s="3" t="s">
        <v>774</v>
      </c>
      <c r="C152" s="1" t="s">
        <v>8</v>
      </c>
      <c r="D152" s="3" t="s">
        <v>1533</v>
      </c>
      <c r="E152" s="3" t="s">
        <v>1362</v>
      </c>
      <c r="F152" s="3" t="s">
        <v>1362</v>
      </c>
      <c r="G152" s="3" t="s">
        <v>1362</v>
      </c>
      <c r="H152" s="3" t="s">
        <v>1362</v>
      </c>
      <c r="I152" s="3" t="s">
        <v>1362</v>
      </c>
      <c r="J152" s="3" t="s">
        <v>1497</v>
      </c>
      <c r="K152" s="1" t="s">
        <v>50</v>
      </c>
      <c r="L152" s="1" t="s">
        <v>1382</v>
      </c>
      <c r="M152" s="1" t="s">
        <v>1366</v>
      </c>
      <c r="N152" s="1" t="s">
        <v>52</v>
      </c>
      <c r="O152" s="1" t="s">
        <v>1522</v>
      </c>
      <c r="P152" s="1" t="s">
        <v>1596</v>
      </c>
      <c r="Q152" s="1" t="s">
        <v>51</v>
      </c>
      <c r="R152" s="3" t="s">
        <v>52</v>
      </c>
      <c r="S152" s="3" t="s">
        <v>52</v>
      </c>
      <c r="T152" s="3" t="s">
        <v>1071</v>
      </c>
      <c r="U152" s="3" t="s">
        <v>52</v>
      </c>
    </row>
    <row r="153" spans="1:21">
      <c r="A153" s="2" t="s">
        <v>1068</v>
      </c>
      <c r="B153" s="3" t="s">
        <v>180</v>
      </c>
      <c r="C153" s="1" t="s">
        <v>112</v>
      </c>
      <c r="D153" s="3" t="s">
        <v>1539</v>
      </c>
      <c r="E153" s="3" t="s">
        <v>1362</v>
      </c>
      <c r="F153" s="3" t="s">
        <v>1362</v>
      </c>
      <c r="G153" s="3" t="s">
        <v>1362</v>
      </c>
      <c r="H153" s="3" t="s">
        <v>1362</v>
      </c>
      <c r="I153" s="3" t="s">
        <v>1362</v>
      </c>
      <c r="J153" s="3" t="s">
        <v>1362</v>
      </c>
      <c r="K153" s="1" t="s">
        <v>50</v>
      </c>
      <c r="L153" s="1" t="s">
        <v>1382</v>
      </c>
      <c r="M153" s="1" t="s">
        <v>1366</v>
      </c>
      <c r="N153" s="1" t="s">
        <v>1404</v>
      </c>
      <c r="O153" s="1" t="s">
        <v>1522</v>
      </c>
      <c r="P153" s="1" t="s">
        <v>1597</v>
      </c>
      <c r="Q153" s="1" t="s">
        <v>51</v>
      </c>
      <c r="R153" s="3" t="s">
        <v>52</v>
      </c>
      <c r="S153" s="3" t="s">
        <v>52</v>
      </c>
      <c r="T153" s="3" t="s">
        <v>1069</v>
      </c>
      <c r="U153" s="3" t="s">
        <v>52</v>
      </c>
    </row>
    <row r="154" spans="1:21">
      <c r="A154" s="2" t="s">
        <v>1065</v>
      </c>
      <c r="B154" s="3" t="s">
        <v>1066</v>
      </c>
      <c r="C154" s="1" t="s">
        <v>121</v>
      </c>
      <c r="D154" s="3" t="s">
        <v>1494</v>
      </c>
      <c r="E154" s="3" t="s">
        <v>1362</v>
      </c>
      <c r="F154" s="3" t="s">
        <v>1362</v>
      </c>
      <c r="G154" s="3" t="s">
        <v>1362</v>
      </c>
      <c r="H154" s="3" t="s">
        <v>1362</v>
      </c>
      <c r="I154" s="3" t="s">
        <v>1363</v>
      </c>
      <c r="J154" s="3" t="s">
        <v>1362</v>
      </c>
      <c r="K154" s="1" t="s">
        <v>50</v>
      </c>
      <c r="L154" s="1" t="s">
        <v>1598</v>
      </c>
      <c r="M154" s="1" t="s">
        <v>1366</v>
      </c>
      <c r="N154" s="1" t="s">
        <v>1367</v>
      </c>
      <c r="O154" s="1" t="s">
        <v>1522</v>
      </c>
      <c r="P154" s="1" t="s">
        <v>1511</v>
      </c>
      <c r="Q154" s="1" t="s">
        <v>51</v>
      </c>
      <c r="R154" s="3" t="s">
        <v>52</v>
      </c>
      <c r="S154" s="3" t="s">
        <v>52</v>
      </c>
      <c r="T154" s="3" t="s">
        <v>1067</v>
      </c>
      <c r="U154" s="3" t="s">
        <v>52</v>
      </c>
    </row>
    <row r="155" spans="1:21">
      <c r="A155" s="2" t="s">
        <v>1063</v>
      </c>
      <c r="B155" s="3" t="s">
        <v>180</v>
      </c>
      <c r="C155" s="1" t="s">
        <v>112</v>
      </c>
      <c r="D155" s="3" t="s">
        <v>1539</v>
      </c>
      <c r="E155" s="3" t="s">
        <v>1362</v>
      </c>
      <c r="F155" s="3" t="s">
        <v>1362</v>
      </c>
      <c r="G155" s="3" t="s">
        <v>1362</v>
      </c>
      <c r="H155" s="3" t="s">
        <v>1362</v>
      </c>
      <c r="I155" s="3" t="s">
        <v>1362</v>
      </c>
      <c r="J155" s="3" t="s">
        <v>1362</v>
      </c>
      <c r="K155" s="1" t="s">
        <v>50</v>
      </c>
      <c r="L155" s="1" t="s">
        <v>1382</v>
      </c>
      <c r="M155" s="1" t="s">
        <v>1366</v>
      </c>
      <c r="N155" s="1" t="s">
        <v>1543</v>
      </c>
      <c r="O155" s="1" t="s">
        <v>1522</v>
      </c>
      <c r="P155" s="1" t="s">
        <v>1599</v>
      </c>
      <c r="Q155" s="1" t="s">
        <v>51</v>
      </c>
      <c r="R155" s="3" t="s">
        <v>52</v>
      </c>
      <c r="S155" s="3" t="s">
        <v>52</v>
      </c>
      <c r="T155" s="3" t="s">
        <v>1064</v>
      </c>
      <c r="U155" s="3" t="s">
        <v>52</v>
      </c>
    </row>
    <row r="156" spans="1:21">
      <c r="A156" s="2" t="s">
        <v>183</v>
      </c>
      <c r="B156" s="3" t="s">
        <v>774</v>
      </c>
      <c r="C156" s="1" t="s">
        <v>8</v>
      </c>
      <c r="D156" s="3" t="s">
        <v>1572</v>
      </c>
      <c r="E156" s="3" t="s">
        <v>1362</v>
      </c>
      <c r="F156" s="3" t="s">
        <v>1362</v>
      </c>
      <c r="G156" s="3" t="s">
        <v>1362</v>
      </c>
      <c r="H156" s="3" t="s">
        <v>1362</v>
      </c>
      <c r="I156" s="3" t="s">
        <v>1362</v>
      </c>
      <c r="J156" s="3" t="s">
        <v>1573</v>
      </c>
      <c r="K156" s="1" t="s">
        <v>50</v>
      </c>
      <c r="L156" s="1" t="s">
        <v>1382</v>
      </c>
      <c r="M156" s="1" t="s">
        <v>1366</v>
      </c>
      <c r="N156" s="1" t="s">
        <v>52</v>
      </c>
      <c r="O156" s="1" t="s">
        <v>1522</v>
      </c>
      <c r="P156" s="1" t="s">
        <v>1600</v>
      </c>
      <c r="Q156" s="1" t="s">
        <v>51</v>
      </c>
      <c r="R156" s="3" t="s">
        <v>52</v>
      </c>
      <c r="S156" s="3" t="s">
        <v>52</v>
      </c>
      <c r="T156" s="3" t="s">
        <v>1062</v>
      </c>
      <c r="U156" s="3" t="s">
        <v>52</v>
      </c>
    </row>
    <row r="157" spans="1:21">
      <c r="A157" s="2" t="s">
        <v>244</v>
      </c>
      <c r="B157" s="3" t="s">
        <v>774</v>
      </c>
      <c r="C157" s="1" t="s">
        <v>8</v>
      </c>
      <c r="D157" s="3" t="s">
        <v>1533</v>
      </c>
      <c r="E157" s="3" t="s">
        <v>1362</v>
      </c>
      <c r="F157" s="3" t="s">
        <v>1362</v>
      </c>
      <c r="G157" s="3" t="s">
        <v>1362</v>
      </c>
      <c r="H157" s="3" t="s">
        <v>1362</v>
      </c>
      <c r="I157" s="3" t="s">
        <v>1362</v>
      </c>
      <c r="J157" s="3" t="s">
        <v>1497</v>
      </c>
      <c r="K157" s="1" t="s">
        <v>50</v>
      </c>
      <c r="L157" s="1" t="s">
        <v>1382</v>
      </c>
      <c r="M157" s="1" t="s">
        <v>1366</v>
      </c>
      <c r="N157" s="1" t="s">
        <v>52</v>
      </c>
      <c r="O157" s="1" t="s">
        <v>1522</v>
      </c>
      <c r="P157" s="1" t="s">
        <v>1601</v>
      </c>
      <c r="Q157" s="1" t="s">
        <v>51</v>
      </c>
      <c r="R157" s="3" t="s">
        <v>52</v>
      </c>
      <c r="S157" s="3" t="s">
        <v>52</v>
      </c>
      <c r="T157" s="3" t="s">
        <v>1061</v>
      </c>
      <c r="U157" s="3" t="s">
        <v>52</v>
      </c>
    </row>
    <row r="158" spans="1:21">
      <c r="A158" s="2" t="s">
        <v>206</v>
      </c>
      <c r="B158" s="3" t="s">
        <v>774</v>
      </c>
      <c r="C158" s="1" t="s">
        <v>8</v>
      </c>
      <c r="D158" s="3" t="s">
        <v>1533</v>
      </c>
      <c r="E158" s="3" t="s">
        <v>1362</v>
      </c>
      <c r="F158" s="3" t="s">
        <v>1362</v>
      </c>
      <c r="G158" s="3" t="s">
        <v>1362</v>
      </c>
      <c r="H158" s="3" t="s">
        <v>1362</v>
      </c>
      <c r="I158" s="3" t="s">
        <v>1362</v>
      </c>
      <c r="J158" s="3" t="s">
        <v>1497</v>
      </c>
      <c r="K158" s="1" t="s">
        <v>50</v>
      </c>
      <c r="L158" s="1" t="s">
        <v>1382</v>
      </c>
      <c r="M158" s="1" t="s">
        <v>1366</v>
      </c>
      <c r="N158" s="1" t="s">
        <v>52</v>
      </c>
      <c r="O158" s="1" t="s">
        <v>1522</v>
      </c>
      <c r="P158" s="1" t="s">
        <v>1602</v>
      </c>
      <c r="Q158" s="1" t="s">
        <v>51</v>
      </c>
      <c r="R158" s="3" t="s">
        <v>52</v>
      </c>
      <c r="S158" s="3" t="s">
        <v>52</v>
      </c>
      <c r="T158" s="3" t="s">
        <v>1060</v>
      </c>
      <c r="U158" s="3" t="s">
        <v>52</v>
      </c>
    </row>
    <row r="159" spans="1:21">
      <c r="A159" s="2" t="s">
        <v>218</v>
      </c>
      <c r="B159" s="3" t="s">
        <v>774</v>
      </c>
      <c r="C159" s="1" t="s">
        <v>8</v>
      </c>
      <c r="D159" s="3" t="s">
        <v>1572</v>
      </c>
      <c r="E159" s="3" t="s">
        <v>1362</v>
      </c>
      <c r="F159" s="3" t="s">
        <v>1362</v>
      </c>
      <c r="G159" s="3" t="s">
        <v>1362</v>
      </c>
      <c r="H159" s="3" t="s">
        <v>1362</v>
      </c>
      <c r="I159" s="3" t="s">
        <v>1362</v>
      </c>
      <c r="J159" s="3" t="s">
        <v>1573</v>
      </c>
      <c r="K159" s="1" t="s">
        <v>50</v>
      </c>
      <c r="L159" s="1" t="s">
        <v>1382</v>
      </c>
      <c r="M159" s="1" t="s">
        <v>1366</v>
      </c>
      <c r="N159" s="1" t="s">
        <v>52</v>
      </c>
      <c r="O159" s="1" t="s">
        <v>1522</v>
      </c>
      <c r="P159" s="1" t="s">
        <v>1603</v>
      </c>
      <c r="Q159" s="1" t="s">
        <v>51</v>
      </c>
      <c r="R159" s="3" t="s">
        <v>52</v>
      </c>
      <c r="S159" s="3" t="s">
        <v>52</v>
      </c>
      <c r="T159" s="3" t="s">
        <v>1057</v>
      </c>
      <c r="U159" s="3" t="s">
        <v>52</v>
      </c>
    </row>
    <row r="160" spans="1:21">
      <c r="A160" s="2" t="s">
        <v>1055</v>
      </c>
      <c r="B160" s="3" t="s">
        <v>180</v>
      </c>
      <c r="C160" s="1" t="s">
        <v>121</v>
      </c>
      <c r="D160" s="3" t="s">
        <v>1565</v>
      </c>
      <c r="E160" s="3" t="s">
        <v>1362</v>
      </c>
      <c r="F160" s="3" t="s">
        <v>1362</v>
      </c>
      <c r="G160" s="3" t="s">
        <v>1362</v>
      </c>
      <c r="H160" s="3" t="s">
        <v>1362</v>
      </c>
      <c r="I160" s="3" t="s">
        <v>1545</v>
      </c>
      <c r="J160" s="3" t="s">
        <v>1362</v>
      </c>
      <c r="K160" s="1" t="s">
        <v>50</v>
      </c>
      <c r="L160" s="1" t="s">
        <v>1382</v>
      </c>
      <c r="M160" s="1" t="s">
        <v>1366</v>
      </c>
      <c r="N160" s="1" t="s">
        <v>1404</v>
      </c>
      <c r="O160" s="1" t="s">
        <v>1522</v>
      </c>
      <c r="P160" s="1" t="s">
        <v>1389</v>
      </c>
      <c r="Q160" s="1" t="s">
        <v>51</v>
      </c>
      <c r="R160" s="3" t="s">
        <v>52</v>
      </c>
      <c r="S160" s="3" t="s">
        <v>52</v>
      </c>
      <c r="T160" s="3" t="s">
        <v>1056</v>
      </c>
      <c r="U160" s="3" t="s">
        <v>52</v>
      </c>
    </row>
    <row r="161" spans="1:21">
      <c r="A161" s="2" t="s">
        <v>1052</v>
      </c>
      <c r="B161" s="3" t="s">
        <v>156</v>
      </c>
      <c r="C161" s="1" t="s">
        <v>112</v>
      </c>
      <c r="D161" s="3" t="s">
        <v>1494</v>
      </c>
      <c r="E161" s="3" t="s">
        <v>1362</v>
      </c>
      <c r="F161" s="3" t="s">
        <v>1362</v>
      </c>
      <c r="G161" s="3" t="s">
        <v>1362</v>
      </c>
      <c r="H161" s="3" t="s">
        <v>1362</v>
      </c>
      <c r="I161" s="3" t="s">
        <v>1362</v>
      </c>
      <c r="J161" s="3" t="s">
        <v>1362</v>
      </c>
      <c r="K161" s="1" t="s">
        <v>50</v>
      </c>
      <c r="L161" s="1" t="s">
        <v>1382</v>
      </c>
      <c r="M161" s="1" t="s">
        <v>1366</v>
      </c>
      <c r="N161" s="1" t="s">
        <v>1383</v>
      </c>
      <c r="O161" s="1" t="s">
        <v>1384</v>
      </c>
      <c r="P161" s="1" t="s">
        <v>1604</v>
      </c>
      <c r="Q161" s="1" t="s">
        <v>51</v>
      </c>
      <c r="R161" s="3" t="s">
        <v>52</v>
      </c>
      <c r="S161" s="3" t="s">
        <v>52</v>
      </c>
      <c r="T161" s="3" t="s">
        <v>1053</v>
      </c>
      <c r="U161" s="3" t="s">
        <v>52</v>
      </c>
    </row>
    <row r="162" spans="1:21">
      <c r="A162" s="2" t="s">
        <v>1050</v>
      </c>
      <c r="B162" s="3" t="s">
        <v>180</v>
      </c>
      <c r="C162" s="1" t="s">
        <v>112</v>
      </c>
      <c r="D162" s="3" t="s">
        <v>1539</v>
      </c>
      <c r="E162" s="3" t="s">
        <v>1362</v>
      </c>
      <c r="F162" s="3" t="s">
        <v>1362</v>
      </c>
      <c r="G162" s="3" t="s">
        <v>1362</v>
      </c>
      <c r="H162" s="3" t="s">
        <v>1362</v>
      </c>
      <c r="I162" s="3" t="s">
        <v>1362</v>
      </c>
      <c r="J162" s="3" t="s">
        <v>1362</v>
      </c>
      <c r="K162" s="1" t="s">
        <v>50</v>
      </c>
      <c r="L162" s="1" t="s">
        <v>1382</v>
      </c>
      <c r="M162" s="1" t="s">
        <v>1366</v>
      </c>
      <c r="N162" s="1" t="s">
        <v>1367</v>
      </c>
      <c r="O162" s="1" t="s">
        <v>1522</v>
      </c>
      <c r="P162" s="1" t="s">
        <v>1605</v>
      </c>
      <c r="Q162" s="1" t="s">
        <v>51</v>
      </c>
      <c r="R162" s="3" t="s">
        <v>52</v>
      </c>
      <c r="S162" s="3" t="s">
        <v>52</v>
      </c>
      <c r="T162" s="3" t="s">
        <v>1051</v>
      </c>
      <c r="U162" s="3" t="s">
        <v>52</v>
      </c>
    </row>
    <row r="163" spans="1:21">
      <c r="A163" s="2" t="s">
        <v>178</v>
      </c>
      <c r="B163" s="3" t="s">
        <v>774</v>
      </c>
      <c r="C163" s="1" t="s">
        <v>8</v>
      </c>
      <c r="D163" s="3" t="s">
        <v>1533</v>
      </c>
      <c r="E163" s="3" t="s">
        <v>1362</v>
      </c>
      <c r="F163" s="3" t="s">
        <v>1362</v>
      </c>
      <c r="G163" s="3" t="s">
        <v>1362</v>
      </c>
      <c r="H163" s="3" t="s">
        <v>1362</v>
      </c>
      <c r="I163" s="3" t="s">
        <v>1362</v>
      </c>
      <c r="J163" s="3" t="s">
        <v>1497</v>
      </c>
      <c r="K163" s="1" t="s">
        <v>50</v>
      </c>
      <c r="L163" s="1" t="s">
        <v>1382</v>
      </c>
      <c r="M163" s="1" t="s">
        <v>1366</v>
      </c>
      <c r="N163" s="1" t="s">
        <v>52</v>
      </c>
      <c r="O163" s="1" t="s">
        <v>1522</v>
      </c>
      <c r="P163" s="1" t="s">
        <v>1606</v>
      </c>
      <c r="Q163" s="1" t="s">
        <v>51</v>
      </c>
      <c r="R163" s="3" t="s">
        <v>52</v>
      </c>
      <c r="S163" s="3" t="s">
        <v>52</v>
      </c>
      <c r="T163" s="3" t="s">
        <v>1049</v>
      </c>
      <c r="U163" s="3" t="s">
        <v>52</v>
      </c>
    </row>
    <row r="164" spans="1:21">
      <c r="A164" s="2" t="s">
        <v>1043</v>
      </c>
      <c r="B164" s="3" t="s">
        <v>180</v>
      </c>
      <c r="C164" s="1" t="s">
        <v>121</v>
      </c>
      <c r="D164" s="3" t="s">
        <v>1565</v>
      </c>
      <c r="E164" s="3" t="s">
        <v>1362</v>
      </c>
      <c r="F164" s="3" t="s">
        <v>1362</v>
      </c>
      <c r="G164" s="3" t="s">
        <v>1362</v>
      </c>
      <c r="H164" s="3" t="s">
        <v>1362</v>
      </c>
      <c r="I164" s="3" t="s">
        <v>1545</v>
      </c>
      <c r="J164" s="3" t="s">
        <v>1362</v>
      </c>
      <c r="K164" s="1" t="s">
        <v>50</v>
      </c>
      <c r="L164" s="1" t="s">
        <v>1382</v>
      </c>
      <c r="M164" s="1" t="s">
        <v>1366</v>
      </c>
      <c r="N164" s="1" t="s">
        <v>1543</v>
      </c>
      <c r="O164" s="1" t="s">
        <v>1522</v>
      </c>
      <c r="P164" s="1" t="s">
        <v>1607</v>
      </c>
      <c r="Q164" s="1" t="s">
        <v>51</v>
      </c>
      <c r="R164" s="3" t="s">
        <v>52</v>
      </c>
      <c r="S164" s="3" t="s">
        <v>52</v>
      </c>
      <c r="T164" s="3" t="s">
        <v>1044</v>
      </c>
      <c r="U164" s="3" t="s">
        <v>52</v>
      </c>
    </row>
    <row r="165" spans="1:21">
      <c r="A165" s="2" t="s">
        <v>1041</v>
      </c>
      <c r="B165" s="3" t="s">
        <v>774</v>
      </c>
      <c r="C165" s="1" t="s">
        <v>8</v>
      </c>
      <c r="D165" s="3" t="s">
        <v>1544</v>
      </c>
      <c r="E165" s="3" t="s">
        <v>1362</v>
      </c>
      <c r="F165" s="3" t="s">
        <v>1362</v>
      </c>
      <c r="G165" s="3" t="s">
        <v>1362</v>
      </c>
      <c r="H165" s="3" t="s">
        <v>1362</v>
      </c>
      <c r="I165" s="3" t="s">
        <v>1362</v>
      </c>
      <c r="J165" s="3" t="s">
        <v>1545</v>
      </c>
      <c r="K165" s="1" t="s">
        <v>50</v>
      </c>
      <c r="L165" s="1" t="s">
        <v>1382</v>
      </c>
      <c r="M165" s="1" t="s">
        <v>1366</v>
      </c>
      <c r="N165" s="1" t="s">
        <v>52</v>
      </c>
      <c r="O165" s="1" t="s">
        <v>1522</v>
      </c>
      <c r="P165" s="1" t="s">
        <v>1608</v>
      </c>
      <c r="Q165" s="1" t="s">
        <v>51</v>
      </c>
      <c r="R165" s="3" t="s">
        <v>52</v>
      </c>
      <c r="S165" s="3" t="s">
        <v>52</v>
      </c>
      <c r="T165" s="3" t="s">
        <v>1042</v>
      </c>
      <c r="U165" s="3" t="s">
        <v>52</v>
      </c>
    </row>
    <row r="166" spans="1:21">
      <c r="A166" s="1">
        <v>1254</v>
      </c>
      <c r="B166" s="1" t="s">
        <v>614</v>
      </c>
      <c r="C166" s="1" t="s">
        <v>112</v>
      </c>
      <c r="D166" s="1" t="s">
        <v>1548</v>
      </c>
      <c r="E166" s="1" t="s">
        <v>1362</v>
      </c>
      <c r="F166" s="1" t="s">
        <v>1362</v>
      </c>
      <c r="G166" s="1" t="s">
        <v>1362</v>
      </c>
      <c r="H166" s="1" t="s">
        <v>1362</v>
      </c>
      <c r="I166" s="1" t="s">
        <v>1362</v>
      </c>
      <c r="J166" s="1" t="s">
        <v>1362</v>
      </c>
      <c r="K166" s="1" t="s">
        <v>50</v>
      </c>
      <c r="L166" s="1" t="s">
        <v>1500</v>
      </c>
      <c r="M166" s="1" t="s">
        <v>1369</v>
      </c>
      <c r="N166" s="1" t="s">
        <v>1501</v>
      </c>
      <c r="O166" s="1" t="s">
        <v>1414</v>
      </c>
      <c r="P166" s="1" t="s">
        <v>1506</v>
      </c>
      <c r="Q166" s="1" t="s">
        <v>51</v>
      </c>
      <c r="R166" s="1" t="s">
        <v>52</v>
      </c>
      <c r="S166" s="1" t="s">
        <v>52</v>
      </c>
      <c r="T166" s="1" t="s">
        <v>712</v>
      </c>
      <c r="U166" s="1" t="s">
        <v>1609</v>
      </c>
    </row>
    <row r="167" spans="1:21">
      <c r="A167" s="1">
        <v>1262</v>
      </c>
      <c r="B167" s="1" t="s">
        <v>614</v>
      </c>
      <c r="C167" s="1" t="s">
        <v>112</v>
      </c>
      <c r="D167" s="1" t="s">
        <v>1548</v>
      </c>
      <c r="E167" s="1" t="s">
        <v>1362</v>
      </c>
      <c r="F167" s="1" t="s">
        <v>1362</v>
      </c>
      <c r="G167" s="1" t="s">
        <v>1362</v>
      </c>
      <c r="H167" s="1" t="s">
        <v>1362</v>
      </c>
      <c r="I167" s="1" t="s">
        <v>1362</v>
      </c>
      <c r="J167" s="1" t="s">
        <v>1362</v>
      </c>
      <c r="K167" s="1" t="s">
        <v>50</v>
      </c>
      <c r="L167" s="1" t="s">
        <v>1500</v>
      </c>
      <c r="M167" s="1" t="s">
        <v>1369</v>
      </c>
      <c r="N167" s="1" t="s">
        <v>1501</v>
      </c>
      <c r="O167" s="1" t="s">
        <v>1414</v>
      </c>
      <c r="P167" s="1" t="s">
        <v>1504</v>
      </c>
      <c r="Q167" s="1" t="s">
        <v>51</v>
      </c>
      <c r="R167" s="1" t="s">
        <v>52</v>
      </c>
      <c r="S167" s="1" t="s">
        <v>52</v>
      </c>
      <c r="T167" s="1" t="s">
        <v>712</v>
      </c>
      <c r="U167" s="1" t="s">
        <v>1610</v>
      </c>
    </row>
    <row r="168" spans="1:21">
      <c r="A168" s="1">
        <v>1269</v>
      </c>
      <c r="B168" s="1" t="s">
        <v>614</v>
      </c>
      <c r="C168" s="1" t="s">
        <v>112</v>
      </c>
      <c r="D168" s="1" t="s">
        <v>1548</v>
      </c>
      <c r="E168" s="1" t="s">
        <v>1362</v>
      </c>
      <c r="F168" s="1" t="s">
        <v>1362</v>
      </c>
      <c r="G168" s="1" t="s">
        <v>1362</v>
      </c>
      <c r="H168" s="1" t="s">
        <v>1362</v>
      </c>
      <c r="I168" s="1" t="s">
        <v>1362</v>
      </c>
      <c r="J168" s="1" t="s">
        <v>1362</v>
      </c>
      <c r="K168" s="1" t="s">
        <v>50</v>
      </c>
      <c r="L168" s="1" t="s">
        <v>1500</v>
      </c>
      <c r="M168" s="1" t="s">
        <v>1369</v>
      </c>
      <c r="N168" s="1" t="s">
        <v>1456</v>
      </c>
      <c r="O168" s="1" t="s">
        <v>1414</v>
      </c>
      <c r="P168" s="1" t="s">
        <v>1477</v>
      </c>
      <c r="Q168" s="1" t="s">
        <v>51</v>
      </c>
      <c r="R168" s="1" t="s">
        <v>52</v>
      </c>
      <c r="S168" s="1" t="s">
        <v>52</v>
      </c>
      <c r="T168" s="1" t="s">
        <v>712</v>
      </c>
      <c r="U168" s="1" t="s">
        <v>1611</v>
      </c>
    </row>
    <row r="169" spans="1:21">
      <c r="A169" s="2" t="s">
        <v>151</v>
      </c>
      <c r="B169" s="3" t="s">
        <v>774</v>
      </c>
      <c r="C169" s="1" t="s">
        <v>8</v>
      </c>
      <c r="D169" s="3" t="s">
        <v>1572</v>
      </c>
      <c r="E169" s="3" t="s">
        <v>1362</v>
      </c>
      <c r="F169" s="3" t="s">
        <v>1362</v>
      </c>
      <c r="G169" s="3" t="s">
        <v>1362</v>
      </c>
      <c r="H169" s="3" t="s">
        <v>1362</v>
      </c>
      <c r="I169" s="3" t="s">
        <v>1362</v>
      </c>
      <c r="J169" s="3" t="s">
        <v>1573</v>
      </c>
      <c r="K169" s="1" t="s">
        <v>50</v>
      </c>
      <c r="L169" s="1" t="s">
        <v>1382</v>
      </c>
      <c r="M169" s="1" t="s">
        <v>1366</v>
      </c>
      <c r="N169" s="1" t="s">
        <v>52</v>
      </c>
      <c r="O169" s="1" t="s">
        <v>1522</v>
      </c>
      <c r="P169" s="1" t="s">
        <v>1612</v>
      </c>
      <c r="Q169" s="1" t="s">
        <v>51</v>
      </c>
      <c r="R169" s="3" t="s">
        <v>52</v>
      </c>
      <c r="S169" s="3" t="s">
        <v>52</v>
      </c>
      <c r="T169" s="3" t="s">
        <v>1038</v>
      </c>
      <c r="U169" s="3" t="s">
        <v>52</v>
      </c>
    </row>
    <row r="170" spans="1:21">
      <c r="A170" s="2" t="s">
        <v>205</v>
      </c>
      <c r="B170" s="3" t="s">
        <v>774</v>
      </c>
      <c r="C170" s="1" t="s">
        <v>8</v>
      </c>
      <c r="D170" s="3" t="s">
        <v>1533</v>
      </c>
      <c r="E170" s="3" t="s">
        <v>1362</v>
      </c>
      <c r="F170" s="3" t="s">
        <v>1362</v>
      </c>
      <c r="G170" s="3" t="s">
        <v>1362</v>
      </c>
      <c r="H170" s="3" t="s">
        <v>1362</v>
      </c>
      <c r="I170" s="3" t="s">
        <v>1362</v>
      </c>
      <c r="J170" s="3" t="s">
        <v>1497</v>
      </c>
      <c r="K170" s="1" t="s">
        <v>50</v>
      </c>
      <c r="L170" s="1" t="s">
        <v>1382</v>
      </c>
      <c r="M170" s="1" t="s">
        <v>1366</v>
      </c>
      <c r="N170" s="1" t="s">
        <v>52</v>
      </c>
      <c r="O170" s="1" t="s">
        <v>1522</v>
      </c>
      <c r="P170" s="1" t="s">
        <v>1613</v>
      </c>
      <c r="Q170" s="1" t="s">
        <v>51</v>
      </c>
      <c r="R170" s="3" t="s">
        <v>52</v>
      </c>
      <c r="S170" s="3" t="s">
        <v>52</v>
      </c>
      <c r="T170" s="3" t="s">
        <v>1037</v>
      </c>
      <c r="U170" s="3" t="s">
        <v>52</v>
      </c>
    </row>
    <row r="171" spans="1:21">
      <c r="A171" s="2" t="s">
        <v>203</v>
      </c>
      <c r="B171" s="3" t="s">
        <v>774</v>
      </c>
      <c r="C171" s="1" t="s">
        <v>8</v>
      </c>
      <c r="D171" s="3" t="s">
        <v>1544</v>
      </c>
      <c r="E171" s="3" t="s">
        <v>1362</v>
      </c>
      <c r="F171" s="3" t="s">
        <v>1362</v>
      </c>
      <c r="G171" s="3" t="s">
        <v>1362</v>
      </c>
      <c r="H171" s="3" t="s">
        <v>1362</v>
      </c>
      <c r="I171" s="3" t="s">
        <v>1362</v>
      </c>
      <c r="J171" s="3" t="s">
        <v>1545</v>
      </c>
      <c r="K171" s="1" t="s">
        <v>50</v>
      </c>
      <c r="L171" s="1" t="s">
        <v>1382</v>
      </c>
      <c r="M171" s="1" t="s">
        <v>1366</v>
      </c>
      <c r="N171" s="1" t="s">
        <v>52</v>
      </c>
      <c r="O171" s="1" t="s">
        <v>1522</v>
      </c>
      <c r="P171" s="1" t="s">
        <v>1614</v>
      </c>
      <c r="Q171" s="1" t="s">
        <v>51</v>
      </c>
      <c r="R171" s="3" t="s">
        <v>52</v>
      </c>
      <c r="S171" s="3" t="s">
        <v>52</v>
      </c>
      <c r="T171" s="3" t="s">
        <v>1036</v>
      </c>
      <c r="U171" s="3" t="s">
        <v>52</v>
      </c>
    </row>
    <row r="172" spans="1:21">
      <c r="A172" s="2" t="s">
        <v>1034</v>
      </c>
      <c r="B172" s="3" t="s">
        <v>774</v>
      </c>
      <c r="C172" s="1" t="s">
        <v>8</v>
      </c>
      <c r="D172" s="3" t="s">
        <v>1544</v>
      </c>
      <c r="E172" s="3" t="s">
        <v>1362</v>
      </c>
      <c r="F172" s="3" t="s">
        <v>1362</v>
      </c>
      <c r="G172" s="3" t="s">
        <v>1362</v>
      </c>
      <c r="H172" s="3" t="s">
        <v>1362</v>
      </c>
      <c r="I172" s="3" t="s">
        <v>1362</v>
      </c>
      <c r="J172" s="3" t="s">
        <v>1545</v>
      </c>
      <c r="K172" s="1" t="s">
        <v>50</v>
      </c>
      <c r="L172" s="1" t="s">
        <v>1382</v>
      </c>
      <c r="M172" s="1" t="s">
        <v>1366</v>
      </c>
      <c r="N172" s="1" t="s">
        <v>52</v>
      </c>
      <c r="O172" s="1" t="s">
        <v>1522</v>
      </c>
      <c r="P172" s="1" t="s">
        <v>1615</v>
      </c>
      <c r="Q172" s="1" t="s">
        <v>51</v>
      </c>
      <c r="R172" s="3" t="s">
        <v>52</v>
      </c>
      <c r="S172" s="3" t="s">
        <v>52</v>
      </c>
      <c r="T172" s="3" t="s">
        <v>1035</v>
      </c>
      <c r="U172" s="3" t="s">
        <v>52</v>
      </c>
    </row>
    <row r="173" spans="1:21">
      <c r="A173" s="2" t="s">
        <v>198</v>
      </c>
      <c r="B173" s="3" t="s">
        <v>774</v>
      </c>
      <c r="C173" s="1" t="s">
        <v>8</v>
      </c>
      <c r="D173" s="3" t="s">
        <v>1544</v>
      </c>
      <c r="E173" s="3" t="s">
        <v>1362</v>
      </c>
      <c r="F173" s="3" t="s">
        <v>1362</v>
      </c>
      <c r="G173" s="3" t="s">
        <v>1362</v>
      </c>
      <c r="H173" s="3" t="s">
        <v>1362</v>
      </c>
      <c r="I173" s="3" t="s">
        <v>1362</v>
      </c>
      <c r="J173" s="3" t="s">
        <v>1545</v>
      </c>
      <c r="K173" s="1" t="s">
        <v>50</v>
      </c>
      <c r="L173" s="1" t="s">
        <v>1382</v>
      </c>
      <c r="M173" s="1" t="s">
        <v>1366</v>
      </c>
      <c r="N173" s="1" t="s">
        <v>52</v>
      </c>
      <c r="O173" s="1" t="s">
        <v>1522</v>
      </c>
      <c r="P173" s="1" t="s">
        <v>1616</v>
      </c>
      <c r="Q173" s="1" t="s">
        <v>51</v>
      </c>
      <c r="R173" s="3" t="s">
        <v>52</v>
      </c>
      <c r="S173" s="3" t="s">
        <v>52</v>
      </c>
      <c r="T173" s="3" t="s">
        <v>1033</v>
      </c>
      <c r="U173" s="3" t="s">
        <v>52</v>
      </c>
    </row>
    <row r="174" spans="1:21">
      <c r="A174" s="2" t="s">
        <v>1027</v>
      </c>
      <c r="B174" s="2" t="s">
        <v>1028</v>
      </c>
      <c r="C174" s="1" t="s">
        <v>121</v>
      </c>
      <c r="D174" s="2" t="s">
        <v>1617</v>
      </c>
      <c r="E174" s="2" t="s">
        <v>1362</v>
      </c>
      <c r="F174" s="2" t="s">
        <v>1362</v>
      </c>
      <c r="G174" s="2" t="s">
        <v>1362</v>
      </c>
      <c r="H174" s="2" t="s">
        <v>1362</v>
      </c>
      <c r="I174" s="2" t="s">
        <v>1618</v>
      </c>
      <c r="J174" s="2" t="s">
        <v>1362</v>
      </c>
      <c r="K174" s="4" t="s">
        <v>50</v>
      </c>
      <c r="L174" s="2" t="s">
        <v>1029</v>
      </c>
      <c r="M174" s="2" t="s">
        <v>1369</v>
      </c>
      <c r="N174" s="2" t="s">
        <v>52</v>
      </c>
      <c r="O174" s="2" t="s">
        <v>1030</v>
      </c>
      <c r="P174" s="2" t="s">
        <v>52</v>
      </c>
      <c r="Q174" s="2" t="s">
        <v>52</v>
      </c>
      <c r="R174" s="2" t="s">
        <v>1619</v>
      </c>
      <c r="S174" s="2" t="s">
        <v>1031</v>
      </c>
      <c r="T174" s="2" t="s">
        <v>1032</v>
      </c>
      <c r="U174" s="2" t="s">
        <v>52</v>
      </c>
    </row>
    <row r="175" spans="1:21">
      <c r="A175" s="2" t="s">
        <v>1025</v>
      </c>
      <c r="B175" s="3" t="s">
        <v>180</v>
      </c>
      <c r="C175" s="1" t="s">
        <v>112</v>
      </c>
      <c r="D175" s="3" t="s">
        <v>1539</v>
      </c>
      <c r="E175" s="3" t="s">
        <v>1362</v>
      </c>
      <c r="F175" s="3" t="s">
        <v>1362</v>
      </c>
      <c r="G175" s="3" t="s">
        <v>1362</v>
      </c>
      <c r="H175" s="3" t="s">
        <v>1362</v>
      </c>
      <c r="I175" s="3" t="s">
        <v>1362</v>
      </c>
      <c r="J175" s="3" t="s">
        <v>1362</v>
      </c>
      <c r="K175" s="1" t="s">
        <v>50</v>
      </c>
      <c r="L175" s="1" t="s">
        <v>1382</v>
      </c>
      <c r="M175" s="1" t="s">
        <v>1366</v>
      </c>
      <c r="N175" s="1" t="s">
        <v>1404</v>
      </c>
      <c r="O175" s="1" t="s">
        <v>1522</v>
      </c>
      <c r="P175" s="1" t="s">
        <v>1620</v>
      </c>
      <c r="Q175" s="1" t="s">
        <v>51</v>
      </c>
      <c r="R175" s="3" t="s">
        <v>52</v>
      </c>
      <c r="S175" s="3" t="s">
        <v>52</v>
      </c>
      <c r="T175" s="3" t="s">
        <v>1026</v>
      </c>
      <c r="U175" s="3" t="s">
        <v>52</v>
      </c>
    </row>
    <row r="176" spans="1:21">
      <c r="A176" s="2" t="s">
        <v>1023</v>
      </c>
      <c r="B176" s="3" t="s">
        <v>180</v>
      </c>
      <c r="C176" s="1" t="s">
        <v>112</v>
      </c>
      <c r="D176" s="3" t="s">
        <v>1539</v>
      </c>
      <c r="E176" s="3" t="s">
        <v>1362</v>
      </c>
      <c r="F176" s="3" t="s">
        <v>1362</v>
      </c>
      <c r="G176" s="3" t="s">
        <v>1362</v>
      </c>
      <c r="H176" s="3" t="s">
        <v>1362</v>
      </c>
      <c r="I176" s="3" t="s">
        <v>1362</v>
      </c>
      <c r="J176" s="3" t="s">
        <v>1362</v>
      </c>
      <c r="K176" s="1" t="s">
        <v>50</v>
      </c>
      <c r="L176" s="1" t="s">
        <v>1382</v>
      </c>
      <c r="M176" s="1" t="s">
        <v>1366</v>
      </c>
      <c r="N176" s="1" t="s">
        <v>1367</v>
      </c>
      <c r="O176" s="1" t="s">
        <v>1522</v>
      </c>
      <c r="P176" s="1" t="s">
        <v>1621</v>
      </c>
      <c r="Q176" s="1" t="s">
        <v>51</v>
      </c>
      <c r="R176" s="3" t="s">
        <v>52</v>
      </c>
      <c r="S176" s="3" t="s">
        <v>52</v>
      </c>
      <c r="T176" s="3" t="s">
        <v>1024</v>
      </c>
      <c r="U176" s="3" t="s">
        <v>52</v>
      </c>
    </row>
    <row r="177" spans="1:21">
      <c r="A177" s="2" t="s">
        <v>250</v>
      </c>
      <c r="B177" s="3" t="s">
        <v>774</v>
      </c>
      <c r="C177" s="1" t="s">
        <v>8</v>
      </c>
      <c r="D177" s="3" t="s">
        <v>1533</v>
      </c>
      <c r="E177" s="3" t="s">
        <v>1362</v>
      </c>
      <c r="F177" s="3" t="s">
        <v>1362</v>
      </c>
      <c r="G177" s="3" t="s">
        <v>1362</v>
      </c>
      <c r="H177" s="3" t="s">
        <v>1362</v>
      </c>
      <c r="I177" s="3" t="s">
        <v>1362</v>
      </c>
      <c r="J177" s="3" t="s">
        <v>1497</v>
      </c>
      <c r="K177" s="1" t="s">
        <v>50</v>
      </c>
      <c r="L177" s="1" t="s">
        <v>1382</v>
      </c>
      <c r="M177" s="1" t="s">
        <v>1366</v>
      </c>
      <c r="N177" s="1" t="s">
        <v>52</v>
      </c>
      <c r="O177" s="1" t="s">
        <v>1522</v>
      </c>
      <c r="P177" s="1" t="s">
        <v>1622</v>
      </c>
      <c r="Q177" s="1" t="s">
        <v>51</v>
      </c>
      <c r="R177" s="3" t="s">
        <v>52</v>
      </c>
      <c r="S177" s="3" t="s">
        <v>52</v>
      </c>
      <c r="T177" s="3" t="s">
        <v>1020</v>
      </c>
      <c r="U177" s="3" t="s">
        <v>52</v>
      </c>
    </row>
    <row r="178" spans="1:21">
      <c r="A178" s="2" t="s">
        <v>236</v>
      </c>
      <c r="B178" s="3" t="s">
        <v>774</v>
      </c>
      <c r="C178" s="1" t="s">
        <v>8</v>
      </c>
      <c r="D178" s="3" t="s">
        <v>1540</v>
      </c>
      <c r="E178" s="3" t="s">
        <v>1362</v>
      </c>
      <c r="F178" s="3" t="s">
        <v>1362</v>
      </c>
      <c r="G178" s="3" t="s">
        <v>1362</v>
      </c>
      <c r="H178" s="3" t="s">
        <v>1362</v>
      </c>
      <c r="I178" s="3" t="s">
        <v>1362</v>
      </c>
      <c r="J178" s="3" t="s">
        <v>1381</v>
      </c>
      <c r="K178" s="1" t="s">
        <v>50</v>
      </c>
      <c r="L178" s="1" t="s">
        <v>1382</v>
      </c>
      <c r="M178" s="1" t="s">
        <v>1366</v>
      </c>
      <c r="N178" s="1" t="s">
        <v>52</v>
      </c>
      <c r="O178" s="1" t="s">
        <v>1522</v>
      </c>
      <c r="P178" s="1" t="s">
        <v>1623</v>
      </c>
      <c r="Q178" s="1" t="s">
        <v>51</v>
      </c>
      <c r="R178" s="3" t="s">
        <v>52</v>
      </c>
      <c r="S178" s="3" t="s">
        <v>52</v>
      </c>
      <c r="T178" s="3" t="s">
        <v>1018</v>
      </c>
      <c r="U178" s="3" t="s">
        <v>52</v>
      </c>
    </row>
    <row r="179" spans="1:21">
      <c r="A179" s="2" t="s">
        <v>179</v>
      </c>
      <c r="B179" s="3" t="s">
        <v>774</v>
      </c>
      <c r="C179" s="1" t="s">
        <v>8</v>
      </c>
      <c r="D179" s="3" t="s">
        <v>1533</v>
      </c>
      <c r="E179" s="3" t="s">
        <v>1362</v>
      </c>
      <c r="F179" s="3" t="s">
        <v>1362</v>
      </c>
      <c r="G179" s="3" t="s">
        <v>1362</v>
      </c>
      <c r="H179" s="3" t="s">
        <v>1362</v>
      </c>
      <c r="I179" s="3" t="s">
        <v>1362</v>
      </c>
      <c r="J179" s="3" t="s">
        <v>1497</v>
      </c>
      <c r="K179" s="1" t="s">
        <v>50</v>
      </c>
      <c r="L179" s="1" t="s">
        <v>1382</v>
      </c>
      <c r="M179" s="1" t="s">
        <v>1366</v>
      </c>
      <c r="N179" s="1" t="s">
        <v>52</v>
      </c>
      <c r="O179" s="1" t="s">
        <v>1522</v>
      </c>
      <c r="P179" s="1" t="s">
        <v>1624</v>
      </c>
      <c r="Q179" s="1" t="s">
        <v>51</v>
      </c>
      <c r="R179" s="3" t="s">
        <v>52</v>
      </c>
      <c r="S179" s="3" t="s">
        <v>52</v>
      </c>
      <c r="T179" s="3" t="s">
        <v>1015</v>
      </c>
      <c r="U179" s="3" t="s">
        <v>52</v>
      </c>
    </row>
    <row r="180" spans="1:21">
      <c r="A180" s="2" t="s">
        <v>204</v>
      </c>
      <c r="B180" s="3" t="s">
        <v>774</v>
      </c>
      <c r="C180" s="1" t="s">
        <v>8</v>
      </c>
      <c r="D180" s="3" t="s">
        <v>1533</v>
      </c>
      <c r="E180" s="3" t="s">
        <v>1362</v>
      </c>
      <c r="F180" s="3" t="s">
        <v>1362</v>
      </c>
      <c r="G180" s="3" t="s">
        <v>1362</v>
      </c>
      <c r="H180" s="3" t="s">
        <v>1362</v>
      </c>
      <c r="I180" s="3" t="s">
        <v>1362</v>
      </c>
      <c r="J180" s="3" t="s">
        <v>1497</v>
      </c>
      <c r="K180" s="1" t="s">
        <v>50</v>
      </c>
      <c r="L180" s="1" t="s">
        <v>1382</v>
      </c>
      <c r="M180" s="1" t="s">
        <v>1366</v>
      </c>
      <c r="N180" s="1" t="s">
        <v>52</v>
      </c>
      <c r="O180" s="1" t="s">
        <v>1522</v>
      </c>
      <c r="P180" s="1" t="s">
        <v>1389</v>
      </c>
      <c r="Q180" s="1" t="s">
        <v>51</v>
      </c>
      <c r="R180" s="3" t="s">
        <v>52</v>
      </c>
      <c r="S180" s="3" t="s">
        <v>52</v>
      </c>
      <c r="T180" s="3" t="s">
        <v>1014</v>
      </c>
      <c r="U180" s="3" t="s">
        <v>52</v>
      </c>
    </row>
    <row r="181" spans="1:21">
      <c r="A181" s="2" t="s">
        <v>1012</v>
      </c>
      <c r="B181" s="3" t="s">
        <v>805</v>
      </c>
      <c r="C181" s="1" t="s">
        <v>806</v>
      </c>
      <c r="D181" s="3" t="s">
        <v>1517</v>
      </c>
      <c r="E181" s="3" t="s">
        <v>1362</v>
      </c>
      <c r="F181" s="3" t="s">
        <v>1362</v>
      </c>
      <c r="G181" s="3" t="s">
        <v>1518</v>
      </c>
      <c r="H181" s="3" t="s">
        <v>1519</v>
      </c>
      <c r="I181" s="3" t="s">
        <v>1520</v>
      </c>
      <c r="J181" s="3" t="s">
        <v>1521</v>
      </c>
      <c r="K181" s="1" t="s">
        <v>50</v>
      </c>
      <c r="L181" s="1" t="s">
        <v>1625</v>
      </c>
      <c r="M181" s="1" t="s">
        <v>52</v>
      </c>
      <c r="N181" s="1" t="s">
        <v>1404</v>
      </c>
      <c r="O181" s="1" t="s">
        <v>1522</v>
      </c>
      <c r="P181" s="1" t="s">
        <v>1626</v>
      </c>
      <c r="Q181" s="1" t="s">
        <v>51</v>
      </c>
      <c r="R181" s="3" t="s">
        <v>52</v>
      </c>
      <c r="S181" s="3" t="s">
        <v>52</v>
      </c>
      <c r="T181" s="3" t="s">
        <v>1013</v>
      </c>
      <c r="U181" s="3" t="s">
        <v>52</v>
      </c>
    </row>
    <row r="182" spans="1:21">
      <c r="A182" s="1">
        <v>191</v>
      </c>
      <c r="B182" s="1" t="s">
        <v>713</v>
      </c>
      <c r="C182" s="1" t="s">
        <v>6</v>
      </c>
      <c r="D182" s="1" t="s">
        <v>1362</v>
      </c>
      <c r="E182" s="1" t="s">
        <v>1362</v>
      </c>
      <c r="F182" s="1" t="s">
        <v>1362</v>
      </c>
      <c r="G182" s="1" t="s">
        <v>1566</v>
      </c>
      <c r="H182" s="1" t="s">
        <v>1567</v>
      </c>
      <c r="I182" s="1" t="s">
        <v>1362</v>
      </c>
      <c r="J182" s="1" t="s">
        <v>1568</v>
      </c>
      <c r="K182" s="1" t="s">
        <v>50</v>
      </c>
      <c r="L182" s="1" t="s">
        <v>1569</v>
      </c>
      <c r="M182" s="1" t="s">
        <v>1506</v>
      </c>
      <c r="N182" s="1" t="s">
        <v>1543</v>
      </c>
      <c r="O182" s="1" t="s">
        <v>1473</v>
      </c>
      <c r="P182" s="1" t="s">
        <v>1374</v>
      </c>
      <c r="Q182" s="1" t="s">
        <v>51</v>
      </c>
      <c r="R182" s="1" t="s">
        <v>52</v>
      </c>
      <c r="S182" s="1" t="s">
        <v>52</v>
      </c>
      <c r="T182" s="1" t="s">
        <v>1007</v>
      </c>
      <c r="U182" s="1" t="s">
        <v>1571</v>
      </c>
    </row>
    <row r="183" spans="1:21">
      <c r="A183" s="2" t="s">
        <v>1005</v>
      </c>
      <c r="B183" s="3" t="s">
        <v>774</v>
      </c>
      <c r="C183" s="1" t="s">
        <v>8</v>
      </c>
      <c r="D183" s="3" t="s">
        <v>1544</v>
      </c>
      <c r="E183" s="3" t="s">
        <v>1362</v>
      </c>
      <c r="F183" s="3" t="s">
        <v>1362</v>
      </c>
      <c r="G183" s="3" t="s">
        <v>1362</v>
      </c>
      <c r="H183" s="3" t="s">
        <v>1362</v>
      </c>
      <c r="I183" s="3" t="s">
        <v>1362</v>
      </c>
      <c r="J183" s="3" t="s">
        <v>1545</v>
      </c>
      <c r="K183" s="1" t="s">
        <v>50</v>
      </c>
      <c r="L183" s="1" t="s">
        <v>1382</v>
      </c>
      <c r="M183" s="1" t="s">
        <v>1366</v>
      </c>
      <c r="N183" s="1" t="s">
        <v>52</v>
      </c>
      <c r="O183" s="1" t="s">
        <v>1522</v>
      </c>
      <c r="P183" s="1" t="s">
        <v>1389</v>
      </c>
      <c r="Q183" s="1" t="s">
        <v>51</v>
      </c>
      <c r="R183" s="3" t="s">
        <v>52</v>
      </c>
      <c r="S183" s="3" t="s">
        <v>52</v>
      </c>
      <c r="T183" s="3" t="s">
        <v>1006</v>
      </c>
      <c r="U183" s="3" t="s">
        <v>52</v>
      </c>
    </row>
    <row r="184" spans="1:21">
      <c r="A184" s="2" t="s">
        <v>251</v>
      </c>
      <c r="B184" s="3" t="s">
        <v>774</v>
      </c>
      <c r="C184" s="1" t="s">
        <v>8</v>
      </c>
      <c r="D184" s="3" t="s">
        <v>1572</v>
      </c>
      <c r="E184" s="3" t="s">
        <v>1362</v>
      </c>
      <c r="F184" s="3" t="s">
        <v>1362</v>
      </c>
      <c r="G184" s="3" t="s">
        <v>1362</v>
      </c>
      <c r="H184" s="3" t="s">
        <v>1362</v>
      </c>
      <c r="I184" s="3" t="s">
        <v>1362</v>
      </c>
      <c r="J184" s="3" t="s">
        <v>1573</v>
      </c>
      <c r="K184" s="1" t="s">
        <v>50</v>
      </c>
      <c r="L184" s="1" t="s">
        <v>1382</v>
      </c>
      <c r="M184" s="1" t="s">
        <v>1366</v>
      </c>
      <c r="N184" s="1" t="s">
        <v>52</v>
      </c>
      <c r="O184" s="1" t="s">
        <v>1522</v>
      </c>
      <c r="P184" s="1" t="s">
        <v>1627</v>
      </c>
      <c r="Q184" s="1" t="s">
        <v>51</v>
      </c>
      <c r="R184" s="3" t="s">
        <v>52</v>
      </c>
      <c r="S184" s="3" t="s">
        <v>52</v>
      </c>
      <c r="T184" s="3" t="s">
        <v>1004</v>
      </c>
      <c r="U184" s="3" t="s">
        <v>52</v>
      </c>
    </row>
    <row r="185" spans="1:21">
      <c r="A185" s="2" t="s">
        <v>160</v>
      </c>
      <c r="B185" s="3" t="s">
        <v>774</v>
      </c>
      <c r="C185" s="1" t="s">
        <v>8</v>
      </c>
      <c r="D185" s="3" t="s">
        <v>1544</v>
      </c>
      <c r="E185" s="3" t="s">
        <v>1362</v>
      </c>
      <c r="F185" s="3" t="s">
        <v>1362</v>
      </c>
      <c r="G185" s="3" t="s">
        <v>1362</v>
      </c>
      <c r="H185" s="3" t="s">
        <v>1362</v>
      </c>
      <c r="I185" s="3" t="s">
        <v>1362</v>
      </c>
      <c r="J185" s="3" t="s">
        <v>1545</v>
      </c>
      <c r="K185" s="1" t="s">
        <v>50</v>
      </c>
      <c r="L185" s="1" t="s">
        <v>1382</v>
      </c>
      <c r="M185" s="1" t="s">
        <v>1366</v>
      </c>
      <c r="N185" s="1" t="s">
        <v>52</v>
      </c>
      <c r="O185" s="1" t="s">
        <v>1522</v>
      </c>
      <c r="P185" s="1" t="s">
        <v>1628</v>
      </c>
      <c r="Q185" s="1" t="s">
        <v>51</v>
      </c>
      <c r="R185" s="3" t="s">
        <v>52</v>
      </c>
      <c r="S185" s="3" t="s">
        <v>52</v>
      </c>
      <c r="T185" s="3" t="s">
        <v>1003</v>
      </c>
      <c r="U185" s="3" t="s">
        <v>52</v>
      </c>
    </row>
    <row r="186" spans="1:21">
      <c r="A186" s="2" t="s">
        <v>1001</v>
      </c>
      <c r="B186" s="3" t="s">
        <v>180</v>
      </c>
      <c r="C186" s="1" t="s">
        <v>112</v>
      </c>
      <c r="D186" s="3" t="s">
        <v>1539</v>
      </c>
      <c r="E186" s="3" t="s">
        <v>1362</v>
      </c>
      <c r="F186" s="3" t="s">
        <v>1362</v>
      </c>
      <c r="G186" s="3" t="s">
        <v>1362</v>
      </c>
      <c r="H186" s="3" t="s">
        <v>1362</v>
      </c>
      <c r="I186" s="3" t="s">
        <v>1362</v>
      </c>
      <c r="J186" s="3" t="s">
        <v>1362</v>
      </c>
      <c r="K186" s="1" t="s">
        <v>50</v>
      </c>
      <c r="L186" s="1" t="s">
        <v>1382</v>
      </c>
      <c r="M186" s="1" t="s">
        <v>1366</v>
      </c>
      <c r="N186" s="1" t="s">
        <v>1404</v>
      </c>
      <c r="O186" s="1" t="s">
        <v>1522</v>
      </c>
      <c r="P186" s="1" t="s">
        <v>1629</v>
      </c>
      <c r="Q186" s="1" t="s">
        <v>51</v>
      </c>
      <c r="R186" s="3" t="s">
        <v>52</v>
      </c>
      <c r="S186" s="3" t="s">
        <v>52</v>
      </c>
      <c r="T186" s="3" t="s">
        <v>1002</v>
      </c>
      <c r="U186" s="3" t="s">
        <v>52</v>
      </c>
    </row>
    <row r="187" spans="1:21">
      <c r="A187" s="2" t="s">
        <v>184</v>
      </c>
      <c r="B187" s="3" t="s">
        <v>774</v>
      </c>
      <c r="C187" s="1" t="s">
        <v>8</v>
      </c>
      <c r="D187" s="3" t="s">
        <v>1572</v>
      </c>
      <c r="E187" s="3" t="s">
        <v>1362</v>
      </c>
      <c r="F187" s="3" t="s">
        <v>1362</v>
      </c>
      <c r="G187" s="3" t="s">
        <v>1362</v>
      </c>
      <c r="H187" s="3" t="s">
        <v>1362</v>
      </c>
      <c r="I187" s="3" t="s">
        <v>1362</v>
      </c>
      <c r="J187" s="3" t="s">
        <v>1573</v>
      </c>
      <c r="K187" s="1" t="s">
        <v>50</v>
      </c>
      <c r="L187" s="1" t="s">
        <v>1382</v>
      </c>
      <c r="M187" s="1" t="s">
        <v>1366</v>
      </c>
      <c r="N187" s="1" t="s">
        <v>52</v>
      </c>
      <c r="O187" s="1" t="s">
        <v>1522</v>
      </c>
      <c r="P187" s="1" t="s">
        <v>1630</v>
      </c>
      <c r="Q187" s="1" t="s">
        <v>51</v>
      </c>
      <c r="R187" s="3" t="s">
        <v>52</v>
      </c>
      <c r="S187" s="3" t="s">
        <v>52</v>
      </c>
      <c r="T187" s="3" t="s">
        <v>1000</v>
      </c>
      <c r="U187" s="3" t="s">
        <v>52</v>
      </c>
    </row>
    <row r="188" spans="1:21">
      <c r="A188" s="2" t="s">
        <v>998</v>
      </c>
      <c r="B188" s="3" t="s">
        <v>180</v>
      </c>
      <c r="C188" s="1" t="s">
        <v>112</v>
      </c>
      <c r="D188" s="3" t="s">
        <v>1539</v>
      </c>
      <c r="E188" s="3" t="s">
        <v>1362</v>
      </c>
      <c r="F188" s="3" t="s">
        <v>1362</v>
      </c>
      <c r="G188" s="3" t="s">
        <v>1362</v>
      </c>
      <c r="H188" s="3" t="s">
        <v>1362</v>
      </c>
      <c r="I188" s="3" t="s">
        <v>1362</v>
      </c>
      <c r="J188" s="3" t="s">
        <v>1362</v>
      </c>
      <c r="K188" s="1" t="s">
        <v>50</v>
      </c>
      <c r="L188" s="1" t="s">
        <v>1382</v>
      </c>
      <c r="M188" s="1" t="s">
        <v>1366</v>
      </c>
      <c r="N188" s="1" t="s">
        <v>1404</v>
      </c>
      <c r="O188" s="1" t="s">
        <v>1522</v>
      </c>
      <c r="P188" s="1" t="s">
        <v>1631</v>
      </c>
      <c r="Q188" s="1" t="s">
        <v>51</v>
      </c>
      <c r="R188" s="3" t="s">
        <v>52</v>
      </c>
      <c r="S188" s="3" t="s">
        <v>52</v>
      </c>
      <c r="T188" s="3" t="s">
        <v>999</v>
      </c>
      <c r="U188" s="3" t="s">
        <v>52</v>
      </c>
    </row>
    <row r="189" spans="1:21">
      <c r="A189" s="2" t="s">
        <v>217</v>
      </c>
      <c r="B189" s="3" t="s">
        <v>774</v>
      </c>
      <c r="C189" s="1" t="s">
        <v>8</v>
      </c>
      <c r="D189" s="3" t="s">
        <v>1572</v>
      </c>
      <c r="E189" s="3" t="s">
        <v>1362</v>
      </c>
      <c r="F189" s="3" t="s">
        <v>1362</v>
      </c>
      <c r="G189" s="3" t="s">
        <v>1362</v>
      </c>
      <c r="H189" s="3" t="s">
        <v>1362</v>
      </c>
      <c r="I189" s="3" t="s">
        <v>1362</v>
      </c>
      <c r="J189" s="3" t="s">
        <v>1573</v>
      </c>
      <c r="K189" s="1" t="s">
        <v>50</v>
      </c>
      <c r="L189" s="1" t="s">
        <v>1382</v>
      </c>
      <c r="M189" s="1" t="s">
        <v>1366</v>
      </c>
      <c r="N189" s="1" t="s">
        <v>52</v>
      </c>
      <c r="O189" s="1" t="s">
        <v>1522</v>
      </c>
      <c r="P189" s="1" t="s">
        <v>1632</v>
      </c>
      <c r="Q189" s="1" t="s">
        <v>51</v>
      </c>
      <c r="R189" s="3" t="s">
        <v>52</v>
      </c>
      <c r="S189" s="3" t="s">
        <v>52</v>
      </c>
      <c r="T189" s="3" t="s">
        <v>997</v>
      </c>
      <c r="U189" s="3" t="s">
        <v>52</v>
      </c>
    </row>
    <row r="190" spans="1:21">
      <c r="A190" s="1">
        <v>1238</v>
      </c>
      <c r="B190" s="1" t="s">
        <v>614</v>
      </c>
      <c r="C190" s="1" t="s">
        <v>112</v>
      </c>
      <c r="D190" s="1" t="s">
        <v>1548</v>
      </c>
      <c r="E190" s="1" t="s">
        <v>1362</v>
      </c>
      <c r="F190" s="1" t="s">
        <v>1362</v>
      </c>
      <c r="G190" s="1" t="s">
        <v>1362</v>
      </c>
      <c r="H190" s="1" t="s">
        <v>1362</v>
      </c>
      <c r="I190" s="1" t="s">
        <v>1362</v>
      </c>
      <c r="J190" s="1" t="s">
        <v>1362</v>
      </c>
      <c r="K190" s="1" t="s">
        <v>50</v>
      </c>
      <c r="L190" s="1" t="s">
        <v>1500</v>
      </c>
      <c r="M190" s="1" t="s">
        <v>1369</v>
      </c>
      <c r="N190" s="1" t="s">
        <v>1456</v>
      </c>
      <c r="O190" s="1" t="s">
        <v>1414</v>
      </c>
      <c r="P190" s="1" t="s">
        <v>1503</v>
      </c>
      <c r="Q190" s="1" t="s">
        <v>51</v>
      </c>
      <c r="R190" s="1" t="s">
        <v>52</v>
      </c>
      <c r="S190" s="1" t="s">
        <v>52</v>
      </c>
      <c r="T190" s="1" t="s">
        <v>996</v>
      </c>
      <c r="U190" s="1" t="s">
        <v>1507</v>
      </c>
    </row>
    <row r="191" spans="1:21">
      <c r="A191" s="2" t="s">
        <v>994</v>
      </c>
      <c r="B191" s="3" t="s">
        <v>180</v>
      </c>
      <c r="C191" s="1" t="s">
        <v>121</v>
      </c>
      <c r="D191" s="3" t="s">
        <v>1565</v>
      </c>
      <c r="E191" s="3" t="s">
        <v>1362</v>
      </c>
      <c r="F191" s="3" t="s">
        <v>1362</v>
      </c>
      <c r="G191" s="3" t="s">
        <v>1362</v>
      </c>
      <c r="H191" s="3" t="s">
        <v>1362</v>
      </c>
      <c r="I191" s="3" t="s">
        <v>1545</v>
      </c>
      <c r="J191" s="3" t="s">
        <v>1362</v>
      </c>
      <c r="K191" s="1" t="s">
        <v>50</v>
      </c>
      <c r="L191" s="1" t="s">
        <v>1382</v>
      </c>
      <c r="M191" s="1" t="s">
        <v>1366</v>
      </c>
      <c r="N191" s="1" t="s">
        <v>1404</v>
      </c>
      <c r="O191" s="1" t="s">
        <v>1522</v>
      </c>
      <c r="P191" s="1" t="s">
        <v>1633</v>
      </c>
      <c r="Q191" s="1" t="s">
        <v>51</v>
      </c>
      <c r="R191" s="3" t="s">
        <v>52</v>
      </c>
      <c r="S191" s="3" t="s">
        <v>52</v>
      </c>
      <c r="T191" s="3" t="s">
        <v>995</v>
      </c>
      <c r="U191" s="3" t="s">
        <v>52</v>
      </c>
    </row>
    <row r="192" spans="1:21">
      <c r="A192" s="2" t="s">
        <v>992</v>
      </c>
      <c r="B192" s="3" t="s">
        <v>180</v>
      </c>
      <c r="C192" s="1" t="s">
        <v>121</v>
      </c>
      <c r="D192" s="3" t="s">
        <v>1565</v>
      </c>
      <c r="E192" s="3" t="s">
        <v>1362</v>
      </c>
      <c r="F192" s="3" t="s">
        <v>1362</v>
      </c>
      <c r="G192" s="3" t="s">
        <v>1362</v>
      </c>
      <c r="H192" s="3" t="s">
        <v>1362</v>
      </c>
      <c r="I192" s="3" t="s">
        <v>1545</v>
      </c>
      <c r="J192" s="3" t="s">
        <v>1362</v>
      </c>
      <c r="K192" s="1" t="s">
        <v>50</v>
      </c>
      <c r="L192" s="1" t="s">
        <v>1382</v>
      </c>
      <c r="M192" s="1" t="s">
        <v>1366</v>
      </c>
      <c r="N192" s="1" t="s">
        <v>1367</v>
      </c>
      <c r="O192" s="1" t="s">
        <v>1522</v>
      </c>
      <c r="P192" s="1" t="s">
        <v>1634</v>
      </c>
      <c r="Q192" s="1" t="s">
        <v>51</v>
      </c>
      <c r="R192" s="3" t="s">
        <v>52</v>
      </c>
      <c r="S192" s="3" t="s">
        <v>52</v>
      </c>
      <c r="T192" s="3" t="s">
        <v>993</v>
      </c>
      <c r="U192" s="3" t="s">
        <v>52</v>
      </c>
    </row>
    <row r="193" spans="1:21">
      <c r="A193" s="2" t="s">
        <v>990</v>
      </c>
      <c r="B193" s="3" t="s">
        <v>180</v>
      </c>
      <c r="C193" s="1" t="s">
        <v>121</v>
      </c>
      <c r="D193" s="3" t="s">
        <v>1565</v>
      </c>
      <c r="E193" s="3" t="s">
        <v>1362</v>
      </c>
      <c r="F193" s="3" t="s">
        <v>1362</v>
      </c>
      <c r="G193" s="3" t="s">
        <v>1362</v>
      </c>
      <c r="H193" s="3" t="s">
        <v>1362</v>
      </c>
      <c r="I193" s="3" t="s">
        <v>1545</v>
      </c>
      <c r="J193" s="3" t="s">
        <v>1362</v>
      </c>
      <c r="K193" s="1" t="s">
        <v>50</v>
      </c>
      <c r="L193" s="1" t="s">
        <v>1382</v>
      </c>
      <c r="M193" s="1" t="s">
        <v>1366</v>
      </c>
      <c r="N193" s="1" t="s">
        <v>1543</v>
      </c>
      <c r="O193" s="1" t="s">
        <v>1522</v>
      </c>
      <c r="P193" s="1" t="s">
        <v>1635</v>
      </c>
      <c r="Q193" s="1" t="s">
        <v>51</v>
      </c>
      <c r="R193" s="3" t="s">
        <v>52</v>
      </c>
      <c r="S193" s="3" t="s">
        <v>52</v>
      </c>
      <c r="T193" s="3" t="s">
        <v>991</v>
      </c>
      <c r="U193" s="3" t="s">
        <v>52</v>
      </c>
    </row>
    <row r="194" spans="1:21">
      <c r="A194" s="2" t="s">
        <v>243</v>
      </c>
      <c r="B194" s="3" t="s">
        <v>774</v>
      </c>
      <c r="C194" s="1" t="s">
        <v>8</v>
      </c>
      <c r="D194" s="3" t="s">
        <v>1533</v>
      </c>
      <c r="E194" s="3" t="s">
        <v>1362</v>
      </c>
      <c r="F194" s="3" t="s">
        <v>1362</v>
      </c>
      <c r="G194" s="3" t="s">
        <v>1362</v>
      </c>
      <c r="H194" s="3" t="s">
        <v>1362</v>
      </c>
      <c r="I194" s="3" t="s">
        <v>1362</v>
      </c>
      <c r="J194" s="3" t="s">
        <v>1497</v>
      </c>
      <c r="K194" s="1" t="s">
        <v>50</v>
      </c>
      <c r="L194" s="1" t="s">
        <v>1382</v>
      </c>
      <c r="M194" s="1" t="s">
        <v>1366</v>
      </c>
      <c r="N194" s="1" t="s">
        <v>52</v>
      </c>
      <c r="O194" s="1" t="s">
        <v>1522</v>
      </c>
      <c r="P194" s="1" t="s">
        <v>1636</v>
      </c>
      <c r="Q194" s="1" t="s">
        <v>51</v>
      </c>
      <c r="R194" s="3" t="s">
        <v>52</v>
      </c>
      <c r="S194" s="3" t="s">
        <v>52</v>
      </c>
      <c r="T194" s="3" t="s">
        <v>989</v>
      </c>
      <c r="U194" s="3" t="s">
        <v>52</v>
      </c>
    </row>
    <row r="195" spans="1:21">
      <c r="A195" s="2" t="s">
        <v>192</v>
      </c>
      <c r="B195" s="3" t="s">
        <v>774</v>
      </c>
      <c r="C195" s="1" t="s">
        <v>8</v>
      </c>
      <c r="D195" s="3" t="s">
        <v>1540</v>
      </c>
      <c r="E195" s="3" t="s">
        <v>1362</v>
      </c>
      <c r="F195" s="3" t="s">
        <v>1362</v>
      </c>
      <c r="G195" s="3" t="s">
        <v>1362</v>
      </c>
      <c r="H195" s="3" t="s">
        <v>1362</v>
      </c>
      <c r="I195" s="3" t="s">
        <v>1362</v>
      </c>
      <c r="J195" s="3" t="s">
        <v>1381</v>
      </c>
      <c r="K195" s="1" t="s">
        <v>50</v>
      </c>
      <c r="L195" s="1" t="s">
        <v>1382</v>
      </c>
      <c r="M195" s="1" t="s">
        <v>1366</v>
      </c>
      <c r="N195" s="1" t="s">
        <v>52</v>
      </c>
      <c r="O195" s="1" t="s">
        <v>1522</v>
      </c>
      <c r="P195" s="1" t="s">
        <v>1637</v>
      </c>
      <c r="Q195" s="1" t="s">
        <v>51</v>
      </c>
      <c r="R195" s="3" t="s">
        <v>52</v>
      </c>
      <c r="S195" s="3" t="s">
        <v>52</v>
      </c>
      <c r="T195" s="3" t="s">
        <v>988</v>
      </c>
      <c r="U195" s="3" t="s">
        <v>52</v>
      </c>
    </row>
    <row r="196" spans="1:21">
      <c r="A196" s="2" t="s">
        <v>985</v>
      </c>
      <c r="B196" s="2" t="s">
        <v>986</v>
      </c>
      <c r="C196" s="1" t="s">
        <v>8</v>
      </c>
      <c r="D196" s="2" t="s">
        <v>1617</v>
      </c>
      <c r="E196" s="2" t="s">
        <v>1362</v>
      </c>
      <c r="F196" s="2" t="s">
        <v>1362</v>
      </c>
      <c r="G196" s="2" t="s">
        <v>1362</v>
      </c>
      <c r="H196" s="2" t="s">
        <v>1362</v>
      </c>
      <c r="I196" s="2" t="s">
        <v>1362</v>
      </c>
      <c r="J196" s="2" t="s">
        <v>1381</v>
      </c>
      <c r="K196" s="4" t="s">
        <v>50</v>
      </c>
      <c r="L196" s="2" t="s">
        <v>759</v>
      </c>
      <c r="M196" s="2" t="s">
        <v>1366</v>
      </c>
      <c r="N196" s="2" t="s">
        <v>52</v>
      </c>
      <c r="O196" s="2" t="s">
        <v>52</v>
      </c>
      <c r="P196" s="2" t="s">
        <v>52</v>
      </c>
      <c r="Q196" s="2" t="s">
        <v>52</v>
      </c>
      <c r="R196" s="2" t="s">
        <v>1638</v>
      </c>
      <c r="S196" s="2" t="s">
        <v>52</v>
      </c>
      <c r="T196" s="2" t="s">
        <v>987</v>
      </c>
      <c r="U196" s="2" t="s">
        <v>1346</v>
      </c>
    </row>
    <row r="197" spans="1:21">
      <c r="A197" s="2" t="s">
        <v>981</v>
      </c>
      <c r="B197" s="3" t="s">
        <v>180</v>
      </c>
      <c r="C197" s="1" t="s">
        <v>112</v>
      </c>
      <c r="D197" s="3" t="s">
        <v>1539</v>
      </c>
      <c r="E197" s="3" t="s">
        <v>1362</v>
      </c>
      <c r="F197" s="3" t="s">
        <v>1362</v>
      </c>
      <c r="G197" s="3" t="s">
        <v>1362</v>
      </c>
      <c r="H197" s="3" t="s">
        <v>1362</v>
      </c>
      <c r="I197" s="3" t="s">
        <v>1362</v>
      </c>
      <c r="J197" s="3" t="s">
        <v>1362</v>
      </c>
      <c r="K197" s="1" t="s">
        <v>50</v>
      </c>
      <c r="L197" s="1" t="s">
        <v>1382</v>
      </c>
      <c r="M197" s="1" t="s">
        <v>1366</v>
      </c>
      <c r="N197" s="1" t="s">
        <v>1543</v>
      </c>
      <c r="O197" s="1" t="s">
        <v>1522</v>
      </c>
      <c r="P197" s="1" t="s">
        <v>1639</v>
      </c>
      <c r="Q197" s="1" t="s">
        <v>51</v>
      </c>
      <c r="R197" s="3" t="s">
        <v>52</v>
      </c>
      <c r="S197" s="3" t="s">
        <v>52</v>
      </c>
      <c r="T197" s="3" t="s">
        <v>982</v>
      </c>
      <c r="U197" s="3" t="s">
        <v>52</v>
      </c>
    </row>
    <row r="198" spans="1:21">
      <c r="A198" s="2" t="s">
        <v>201</v>
      </c>
      <c r="B198" s="3" t="s">
        <v>774</v>
      </c>
      <c r="C198" s="1" t="s">
        <v>8</v>
      </c>
      <c r="D198" s="3" t="s">
        <v>1544</v>
      </c>
      <c r="E198" s="3" t="s">
        <v>1362</v>
      </c>
      <c r="F198" s="3" t="s">
        <v>1362</v>
      </c>
      <c r="G198" s="3" t="s">
        <v>1362</v>
      </c>
      <c r="H198" s="3" t="s">
        <v>1362</v>
      </c>
      <c r="I198" s="3" t="s">
        <v>1362</v>
      </c>
      <c r="J198" s="3" t="s">
        <v>1545</v>
      </c>
      <c r="K198" s="1" t="s">
        <v>50</v>
      </c>
      <c r="L198" s="1" t="s">
        <v>1382</v>
      </c>
      <c r="M198" s="1" t="s">
        <v>1366</v>
      </c>
      <c r="N198" s="1" t="s">
        <v>52</v>
      </c>
      <c r="O198" s="1" t="s">
        <v>1522</v>
      </c>
      <c r="P198" s="1" t="s">
        <v>1640</v>
      </c>
      <c r="Q198" s="1" t="s">
        <v>51</v>
      </c>
      <c r="R198" s="3" t="s">
        <v>52</v>
      </c>
      <c r="S198" s="3" t="s">
        <v>52</v>
      </c>
      <c r="T198" s="3" t="s">
        <v>979</v>
      </c>
      <c r="U198" s="3" t="s">
        <v>52</v>
      </c>
    </row>
    <row r="199" spans="1:21">
      <c r="A199" s="2" t="s">
        <v>196</v>
      </c>
      <c r="B199" s="3" t="s">
        <v>774</v>
      </c>
      <c r="C199" s="1" t="s">
        <v>8</v>
      </c>
      <c r="D199" s="3" t="s">
        <v>1540</v>
      </c>
      <c r="E199" s="3" t="s">
        <v>1362</v>
      </c>
      <c r="F199" s="3" t="s">
        <v>1362</v>
      </c>
      <c r="G199" s="3" t="s">
        <v>1362</v>
      </c>
      <c r="H199" s="3" t="s">
        <v>1362</v>
      </c>
      <c r="I199" s="3" t="s">
        <v>1362</v>
      </c>
      <c r="J199" s="3" t="s">
        <v>1381</v>
      </c>
      <c r="K199" s="1" t="s">
        <v>50</v>
      </c>
      <c r="L199" s="1" t="s">
        <v>1382</v>
      </c>
      <c r="M199" s="1" t="s">
        <v>1366</v>
      </c>
      <c r="N199" s="1" t="s">
        <v>52</v>
      </c>
      <c r="O199" s="1" t="s">
        <v>1522</v>
      </c>
      <c r="P199" s="1" t="s">
        <v>1641</v>
      </c>
      <c r="Q199" s="1" t="s">
        <v>51</v>
      </c>
      <c r="R199" s="3" t="s">
        <v>52</v>
      </c>
      <c r="S199" s="3" t="s">
        <v>52</v>
      </c>
      <c r="T199" s="3" t="s">
        <v>978</v>
      </c>
      <c r="U199" s="3" t="s">
        <v>52</v>
      </c>
    </row>
    <row r="200" spans="1:21">
      <c r="A200" s="2" t="s">
        <v>165</v>
      </c>
      <c r="B200" s="3" t="s">
        <v>774</v>
      </c>
      <c r="C200" s="1" t="s">
        <v>8</v>
      </c>
      <c r="D200" s="3" t="s">
        <v>1544</v>
      </c>
      <c r="E200" s="3" t="s">
        <v>1362</v>
      </c>
      <c r="F200" s="3" t="s">
        <v>1362</v>
      </c>
      <c r="G200" s="3" t="s">
        <v>1362</v>
      </c>
      <c r="H200" s="3" t="s">
        <v>1362</v>
      </c>
      <c r="I200" s="3" t="s">
        <v>1362</v>
      </c>
      <c r="J200" s="3" t="s">
        <v>1545</v>
      </c>
      <c r="K200" s="1" t="s">
        <v>50</v>
      </c>
      <c r="L200" s="1" t="s">
        <v>1382</v>
      </c>
      <c r="M200" s="1" t="s">
        <v>1366</v>
      </c>
      <c r="N200" s="1" t="s">
        <v>52</v>
      </c>
      <c r="O200" s="1" t="s">
        <v>1522</v>
      </c>
      <c r="P200" s="1" t="s">
        <v>1642</v>
      </c>
      <c r="Q200" s="1" t="s">
        <v>51</v>
      </c>
      <c r="R200" s="3" t="s">
        <v>52</v>
      </c>
      <c r="S200" s="3" t="s">
        <v>52</v>
      </c>
      <c r="T200" s="3" t="s">
        <v>975</v>
      </c>
      <c r="U200" s="3" t="s">
        <v>52</v>
      </c>
    </row>
    <row r="201" spans="1:21">
      <c r="A201" s="2" t="s">
        <v>973</v>
      </c>
      <c r="B201" s="3" t="s">
        <v>774</v>
      </c>
      <c r="C201" s="1" t="s">
        <v>8</v>
      </c>
      <c r="D201" s="3" t="s">
        <v>1544</v>
      </c>
      <c r="E201" s="3" t="s">
        <v>1362</v>
      </c>
      <c r="F201" s="3" t="s">
        <v>1362</v>
      </c>
      <c r="G201" s="3" t="s">
        <v>1362</v>
      </c>
      <c r="H201" s="3" t="s">
        <v>1362</v>
      </c>
      <c r="I201" s="3" t="s">
        <v>1362</v>
      </c>
      <c r="J201" s="3" t="s">
        <v>1545</v>
      </c>
      <c r="K201" s="1" t="s">
        <v>50</v>
      </c>
      <c r="L201" s="1" t="s">
        <v>1382</v>
      </c>
      <c r="M201" s="1" t="s">
        <v>1366</v>
      </c>
      <c r="N201" s="1" t="s">
        <v>52</v>
      </c>
      <c r="O201" s="1" t="s">
        <v>1522</v>
      </c>
      <c r="P201" s="1" t="s">
        <v>1643</v>
      </c>
      <c r="Q201" s="1" t="s">
        <v>51</v>
      </c>
      <c r="R201" s="3" t="s">
        <v>52</v>
      </c>
      <c r="S201" s="3" t="s">
        <v>52</v>
      </c>
      <c r="T201" s="3" t="s">
        <v>974</v>
      </c>
      <c r="U201" s="3" t="s">
        <v>52</v>
      </c>
    </row>
    <row r="202" spans="1:21">
      <c r="A202" s="2" t="s">
        <v>202</v>
      </c>
      <c r="B202" s="3" t="s">
        <v>774</v>
      </c>
      <c r="C202" s="1" t="s">
        <v>8</v>
      </c>
      <c r="D202" s="3" t="s">
        <v>1544</v>
      </c>
      <c r="E202" s="3" t="s">
        <v>1362</v>
      </c>
      <c r="F202" s="3" t="s">
        <v>1362</v>
      </c>
      <c r="G202" s="3" t="s">
        <v>1362</v>
      </c>
      <c r="H202" s="3" t="s">
        <v>1362</v>
      </c>
      <c r="I202" s="3" t="s">
        <v>1362</v>
      </c>
      <c r="J202" s="3" t="s">
        <v>1545</v>
      </c>
      <c r="K202" s="1" t="s">
        <v>50</v>
      </c>
      <c r="L202" s="1" t="s">
        <v>1382</v>
      </c>
      <c r="M202" s="1" t="s">
        <v>1366</v>
      </c>
      <c r="N202" s="1" t="s">
        <v>52</v>
      </c>
      <c r="O202" s="1" t="s">
        <v>1522</v>
      </c>
      <c r="P202" s="1" t="s">
        <v>1644</v>
      </c>
      <c r="Q202" s="1" t="s">
        <v>51</v>
      </c>
      <c r="R202" s="3" t="s">
        <v>52</v>
      </c>
      <c r="S202" s="3" t="s">
        <v>52</v>
      </c>
      <c r="T202" s="3" t="s">
        <v>972</v>
      </c>
      <c r="U202" s="3" t="s">
        <v>52</v>
      </c>
    </row>
    <row r="203" spans="1:21">
      <c r="A203" s="1">
        <v>1248</v>
      </c>
      <c r="B203" s="1" t="s">
        <v>614</v>
      </c>
      <c r="C203" s="1" t="s">
        <v>615</v>
      </c>
      <c r="D203" s="1" t="s">
        <v>1508</v>
      </c>
      <c r="E203" s="1" t="s">
        <v>1509</v>
      </c>
      <c r="F203" s="1" t="s">
        <v>1362</v>
      </c>
      <c r="G203" s="1" t="s">
        <v>1362</v>
      </c>
      <c r="H203" s="1" t="s">
        <v>1362</v>
      </c>
      <c r="I203" s="1" t="s">
        <v>1362</v>
      </c>
      <c r="J203" s="1" t="s">
        <v>1362</v>
      </c>
      <c r="K203" s="1" t="s">
        <v>55</v>
      </c>
      <c r="L203" s="1" t="s">
        <v>1500</v>
      </c>
      <c r="M203" s="1" t="s">
        <v>1369</v>
      </c>
      <c r="N203" s="1" t="s">
        <v>1456</v>
      </c>
      <c r="O203" s="1" t="s">
        <v>1510</v>
      </c>
      <c r="P203" s="1" t="s">
        <v>1526</v>
      </c>
      <c r="Q203" s="1" t="s">
        <v>56</v>
      </c>
      <c r="R203" s="1" t="s">
        <v>1645</v>
      </c>
      <c r="S203" s="1" t="s">
        <v>52</v>
      </c>
      <c r="T203" s="1" t="s">
        <v>971</v>
      </c>
      <c r="U203" s="1" t="s">
        <v>1528</v>
      </c>
    </row>
    <row r="204" spans="1:21">
      <c r="A204" s="2" t="s">
        <v>163</v>
      </c>
      <c r="B204" s="3" t="s">
        <v>774</v>
      </c>
      <c r="C204" s="1" t="s">
        <v>8</v>
      </c>
      <c r="D204" s="3" t="s">
        <v>1544</v>
      </c>
      <c r="E204" s="3" t="s">
        <v>1362</v>
      </c>
      <c r="F204" s="3" t="s">
        <v>1362</v>
      </c>
      <c r="G204" s="3" t="s">
        <v>1362</v>
      </c>
      <c r="H204" s="3" t="s">
        <v>1362</v>
      </c>
      <c r="I204" s="3" t="s">
        <v>1362</v>
      </c>
      <c r="J204" s="3" t="s">
        <v>1545</v>
      </c>
      <c r="K204" s="1" t="s">
        <v>50</v>
      </c>
      <c r="L204" s="1" t="s">
        <v>1382</v>
      </c>
      <c r="M204" s="1" t="s">
        <v>1366</v>
      </c>
      <c r="N204" s="1" t="s">
        <v>52</v>
      </c>
      <c r="O204" s="1" t="s">
        <v>1522</v>
      </c>
      <c r="P204" s="1" t="s">
        <v>1646</v>
      </c>
      <c r="Q204" s="1" t="s">
        <v>51</v>
      </c>
      <c r="R204" s="3" t="s">
        <v>52</v>
      </c>
      <c r="S204" s="3" t="s">
        <v>52</v>
      </c>
      <c r="T204" s="3" t="s">
        <v>970</v>
      </c>
      <c r="U204" s="3" t="s">
        <v>52</v>
      </c>
    </row>
    <row r="205" spans="1:21">
      <c r="A205" s="2" t="s">
        <v>968</v>
      </c>
      <c r="B205" s="3" t="s">
        <v>774</v>
      </c>
      <c r="C205" s="1" t="s">
        <v>8</v>
      </c>
      <c r="D205" s="3" t="s">
        <v>1540</v>
      </c>
      <c r="E205" s="3" t="s">
        <v>1362</v>
      </c>
      <c r="F205" s="3" t="s">
        <v>1362</v>
      </c>
      <c r="G205" s="3" t="s">
        <v>1362</v>
      </c>
      <c r="H205" s="3" t="s">
        <v>1362</v>
      </c>
      <c r="I205" s="3" t="s">
        <v>1362</v>
      </c>
      <c r="J205" s="3" t="s">
        <v>1381</v>
      </c>
      <c r="K205" s="1" t="s">
        <v>50</v>
      </c>
      <c r="L205" s="1" t="s">
        <v>1382</v>
      </c>
      <c r="M205" s="1" t="s">
        <v>1366</v>
      </c>
      <c r="N205" s="1" t="s">
        <v>52</v>
      </c>
      <c r="O205" s="1" t="s">
        <v>1522</v>
      </c>
      <c r="P205" s="1" t="s">
        <v>1647</v>
      </c>
      <c r="Q205" s="1" t="s">
        <v>51</v>
      </c>
      <c r="R205" s="3" t="s">
        <v>52</v>
      </c>
      <c r="S205" s="3" t="s">
        <v>52</v>
      </c>
      <c r="T205" s="3" t="s">
        <v>969</v>
      </c>
      <c r="U205" s="3" t="s">
        <v>52</v>
      </c>
    </row>
    <row r="206" spans="1:21">
      <c r="A206" s="2" t="s">
        <v>227</v>
      </c>
      <c r="B206" s="3" t="s">
        <v>774</v>
      </c>
      <c r="C206" s="1" t="s">
        <v>8</v>
      </c>
      <c r="D206" s="3" t="s">
        <v>1544</v>
      </c>
      <c r="E206" s="3" t="s">
        <v>1362</v>
      </c>
      <c r="F206" s="3" t="s">
        <v>1362</v>
      </c>
      <c r="G206" s="3" t="s">
        <v>1362</v>
      </c>
      <c r="H206" s="3" t="s">
        <v>1362</v>
      </c>
      <c r="I206" s="3" t="s">
        <v>1362</v>
      </c>
      <c r="J206" s="3" t="s">
        <v>1545</v>
      </c>
      <c r="K206" s="1" t="s">
        <v>50</v>
      </c>
      <c r="L206" s="1" t="s">
        <v>1382</v>
      </c>
      <c r="M206" s="1" t="s">
        <v>1366</v>
      </c>
      <c r="N206" s="1" t="s">
        <v>52</v>
      </c>
      <c r="O206" s="1" t="s">
        <v>1522</v>
      </c>
      <c r="P206" s="1" t="s">
        <v>1648</v>
      </c>
      <c r="Q206" s="1" t="s">
        <v>51</v>
      </c>
      <c r="R206" s="3" t="s">
        <v>52</v>
      </c>
      <c r="S206" s="3" t="s">
        <v>52</v>
      </c>
      <c r="T206" s="3" t="s">
        <v>967</v>
      </c>
      <c r="U206" s="3" t="s">
        <v>52</v>
      </c>
    </row>
    <row r="207" spans="1:21">
      <c r="A207" s="2" t="s">
        <v>245</v>
      </c>
      <c r="B207" s="3" t="s">
        <v>774</v>
      </c>
      <c r="C207" s="1" t="s">
        <v>8</v>
      </c>
      <c r="D207" s="3" t="s">
        <v>1533</v>
      </c>
      <c r="E207" s="3" t="s">
        <v>1362</v>
      </c>
      <c r="F207" s="3" t="s">
        <v>1362</v>
      </c>
      <c r="G207" s="3" t="s">
        <v>1362</v>
      </c>
      <c r="H207" s="3" t="s">
        <v>1362</v>
      </c>
      <c r="I207" s="3" t="s">
        <v>1362</v>
      </c>
      <c r="J207" s="3" t="s">
        <v>1497</v>
      </c>
      <c r="K207" s="1" t="s">
        <v>50</v>
      </c>
      <c r="L207" s="1" t="s">
        <v>1382</v>
      </c>
      <c r="M207" s="1" t="s">
        <v>1366</v>
      </c>
      <c r="N207" s="1" t="s">
        <v>52</v>
      </c>
      <c r="O207" s="1" t="s">
        <v>1522</v>
      </c>
      <c r="P207" s="1" t="s">
        <v>1637</v>
      </c>
      <c r="Q207" s="1" t="s">
        <v>51</v>
      </c>
      <c r="R207" s="3" t="s">
        <v>52</v>
      </c>
      <c r="S207" s="3" t="s">
        <v>52</v>
      </c>
      <c r="T207" s="3" t="s">
        <v>966</v>
      </c>
      <c r="U207" s="3" t="s">
        <v>52</v>
      </c>
    </row>
    <row r="208" spans="1:21">
      <c r="A208" s="2" t="s">
        <v>194</v>
      </c>
      <c r="B208" s="3" t="s">
        <v>774</v>
      </c>
      <c r="C208" s="1" t="s">
        <v>8</v>
      </c>
      <c r="D208" s="3" t="s">
        <v>1540</v>
      </c>
      <c r="E208" s="3" t="s">
        <v>1362</v>
      </c>
      <c r="F208" s="3" t="s">
        <v>1362</v>
      </c>
      <c r="G208" s="3" t="s">
        <v>1362</v>
      </c>
      <c r="H208" s="3" t="s">
        <v>1362</v>
      </c>
      <c r="I208" s="3" t="s">
        <v>1362</v>
      </c>
      <c r="J208" s="3" t="s">
        <v>1381</v>
      </c>
      <c r="K208" s="1" t="s">
        <v>50</v>
      </c>
      <c r="L208" s="1" t="s">
        <v>1382</v>
      </c>
      <c r="M208" s="1" t="s">
        <v>1366</v>
      </c>
      <c r="N208" s="1" t="s">
        <v>52</v>
      </c>
      <c r="O208" s="1" t="s">
        <v>1522</v>
      </c>
      <c r="P208" s="1" t="s">
        <v>1649</v>
      </c>
      <c r="Q208" s="1" t="s">
        <v>51</v>
      </c>
      <c r="R208" s="3" t="s">
        <v>52</v>
      </c>
      <c r="S208" s="3" t="s">
        <v>52</v>
      </c>
      <c r="T208" s="3" t="s">
        <v>963</v>
      </c>
      <c r="U208" s="3" t="s">
        <v>52</v>
      </c>
    </row>
    <row r="209" spans="1:21">
      <c r="A209" s="2" t="s">
        <v>212</v>
      </c>
      <c r="B209" s="3" t="s">
        <v>774</v>
      </c>
      <c r="C209" s="1" t="s">
        <v>8</v>
      </c>
      <c r="D209" s="3" t="s">
        <v>1533</v>
      </c>
      <c r="E209" s="3" t="s">
        <v>1362</v>
      </c>
      <c r="F209" s="3" t="s">
        <v>1362</v>
      </c>
      <c r="G209" s="3" t="s">
        <v>1362</v>
      </c>
      <c r="H209" s="3" t="s">
        <v>1362</v>
      </c>
      <c r="I209" s="3" t="s">
        <v>1362</v>
      </c>
      <c r="J209" s="3" t="s">
        <v>1497</v>
      </c>
      <c r="K209" s="1" t="s">
        <v>50</v>
      </c>
      <c r="L209" s="1" t="s">
        <v>1382</v>
      </c>
      <c r="M209" s="1" t="s">
        <v>1366</v>
      </c>
      <c r="N209" s="1" t="s">
        <v>52</v>
      </c>
      <c r="O209" s="1" t="s">
        <v>1522</v>
      </c>
      <c r="P209" s="1" t="s">
        <v>1650</v>
      </c>
      <c r="Q209" s="1" t="s">
        <v>51</v>
      </c>
      <c r="R209" s="3" t="s">
        <v>52</v>
      </c>
      <c r="S209" s="3" t="s">
        <v>52</v>
      </c>
      <c r="T209" s="3" t="s">
        <v>961</v>
      </c>
      <c r="U209" s="3" t="s">
        <v>52</v>
      </c>
    </row>
    <row r="210" spans="1:21">
      <c r="A210" s="2" t="s">
        <v>959</v>
      </c>
      <c r="B210" s="3" t="s">
        <v>180</v>
      </c>
      <c r="C210" s="1" t="s">
        <v>112</v>
      </c>
      <c r="D210" s="3" t="s">
        <v>1539</v>
      </c>
      <c r="E210" s="3" t="s">
        <v>1362</v>
      </c>
      <c r="F210" s="3" t="s">
        <v>1362</v>
      </c>
      <c r="G210" s="3" t="s">
        <v>1362</v>
      </c>
      <c r="H210" s="3" t="s">
        <v>1362</v>
      </c>
      <c r="I210" s="3" t="s">
        <v>1362</v>
      </c>
      <c r="J210" s="3" t="s">
        <v>1362</v>
      </c>
      <c r="K210" s="1" t="s">
        <v>50</v>
      </c>
      <c r="L210" s="1" t="s">
        <v>1382</v>
      </c>
      <c r="M210" s="1" t="s">
        <v>1366</v>
      </c>
      <c r="N210" s="1" t="s">
        <v>1404</v>
      </c>
      <c r="O210" s="1" t="s">
        <v>1522</v>
      </c>
      <c r="P210" s="1" t="s">
        <v>1651</v>
      </c>
      <c r="Q210" s="1" t="s">
        <v>51</v>
      </c>
      <c r="R210" s="3" t="s">
        <v>52</v>
      </c>
      <c r="S210" s="3" t="s">
        <v>52</v>
      </c>
      <c r="T210" s="3" t="s">
        <v>960</v>
      </c>
      <c r="U210" s="3" t="s">
        <v>52</v>
      </c>
    </row>
    <row r="211" spans="1:21">
      <c r="A211" s="2" t="s">
        <v>258</v>
      </c>
      <c r="B211" s="3" t="s">
        <v>774</v>
      </c>
      <c r="C211" s="1" t="s">
        <v>8</v>
      </c>
      <c r="D211" s="3" t="s">
        <v>1540</v>
      </c>
      <c r="E211" s="3" t="s">
        <v>1362</v>
      </c>
      <c r="F211" s="3" t="s">
        <v>1362</v>
      </c>
      <c r="G211" s="3" t="s">
        <v>1362</v>
      </c>
      <c r="H211" s="3" t="s">
        <v>1362</v>
      </c>
      <c r="I211" s="3" t="s">
        <v>1362</v>
      </c>
      <c r="J211" s="3" t="s">
        <v>1381</v>
      </c>
      <c r="K211" s="1" t="s">
        <v>50</v>
      </c>
      <c r="L211" s="1" t="s">
        <v>1382</v>
      </c>
      <c r="M211" s="1" t="s">
        <v>1366</v>
      </c>
      <c r="N211" s="1" t="s">
        <v>52</v>
      </c>
      <c r="O211" s="1" t="s">
        <v>1522</v>
      </c>
      <c r="P211" s="1" t="s">
        <v>1652</v>
      </c>
      <c r="Q211" s="1" t="s">
        <v>51</v>
      </c>
      <c r="R211" s="3" t="s">
        <v>52</v>
      </c>
      <c r="S211" s="3" t="s">
        <v>52</v>
      </c>
      <c r="T211" s="3" t="s">
        <v>958</v>
      </c>
      <c r="U211" s="3" t="s">
        <v>52</v>
      </c>
    </row>
    <row r="212" spans="1:21">
      <c r="A212" s="2" t="s">
        <v>193</v>
      </c>
      <c r="B212" s="3" t="s">
        <v>774</v>
      </c>
      <c r="C212" s="1" t="s">
        <v>8</v>
      </c>
      <c r="D212" s="3" t="s">
        <v>1540</v>
      </c>
      <c r="E212" s="3" t="s">
        <v>1362</v>
      </c>
      <c r="F212" s="3" t="s">
        <v>1362</v>
      </c>
      <c r="G212" s="3" t="s">
        <v>1362</v>
      </c>
      <c r="H212" s="3" t="s">
        <v>1362</v>
      </c>
      <c r="I212" s="3" t="s">
        <v>1362</v>
      </c>
      <c r="J212" s="3" t="s">
        <v>1381</v>
      </c>
      <c r="K212" s="1" t="s">
        <v>50</v>
      </c>
      <c r="L212" s="1" t="s">
        <v>1382</v>
      </c>
      <c r="M212" s="1" t="s">
        <v>1366</v>
      </c>
      <c r="N212" s="1" t="s">
        <v>52</v>
      </c>
      <c r="O212" s="1" t="s">
        <v>1522</v>
      </c>
      <c r="P212" s="1" t="s">
        <v>1653</v>
      </c>
      <c r="Q212" s="1" t="s">
        <v>51</v>
      </c>
      <c r="R212" s="3" t="s">
        <v>52</v>
      </c>
      <c r="S212" s="3" t="s">
        <v>52</v>
      </c>
      <c r="T212" s="3" t="s">
        <v>957</v>
      </c>
      <c r="U212" s="3" t="s">
        <v>52</v>
      </c>
    </row>
    <row r="213" spans="1:21">
      <c r="A213" s="2" t="s">
        <v>214</v>
      </c>
      <c r="B213" s="3" t="s">
        <v>774</v>
      </c>
      <c r="C213" s="1" t="s">
        <v>8</v>
      </c>
      <c r="D213" s="3" t="s">
        <v>1533</v>
      </c>
      <c r="E213" s="3" t="s">
        <v>1362</v>
      </c>
      <c r="F213" s="3" t="s">
        <v>1362</v>
      </c>
      <c r="G213" s="3" t="s">
        <v>1362</v>
      </c>
      <c r="H213" s="3" t="s">
        <v>1362</v>
      </c>
      <c r="I213" s="3" t="s">
        <v>1362</v>
      </c>
      <c r="J213" s="3" t="s">
        <v>1497</v>
      </c>
      <c r="K213" s="1" t="s">
        <v>50</v>
      </c>
      <c r="L213" s="1" t="s">
        <v>1382</v>
      </c>
      <c r="M213" s="1" t="s">
        <v>1366</v>
      </c>
      <c r="N213" s="1" t="s">
        <v>52</v>
      </c>
      <c r="O213" s="1" t="s">
        <v>1522</v>
      </c>
      <c r="P213" s="1" t="s">
        <v>1654</v>
      </c>
      <c r="Q213" s="1" t="s">
        <v>51</v>
      </c>
      <c r="R213" s="3" t="s">
        <v>52</v>
      </c>
      <c r="S213" s="3" t="s">
        <v>52</v>
      </c>
      <c r="T213" s="3" t="s">
        <v>955</v>
      </c>
      <c r="U213" s="3" t="s">
        <v>52</v>
      </c>
    </row>
    <row r="214" spans="1:21">
      <c r="A214" s="2" t="s">
        <v>161</v>
      </c>
      <c r="B214" s="3" t="s">
        <v>774</v>
      </c>
      <c r="C214" s="1" t="s">
        <v>8</v>
      </c>
      <c r="D214" s="3" t="s">
        <v>1544</v>
      </c>
      <c r="E214" s="3" t="s">
        <v>1362</v>
      </c>
      <c r="F214" s="3" t="s">
        <v>1362</v>
      </c>
      <c r="G214" s="3" t="s">
        <v>1362</v>
      </c>
      <c r="H214" s="3" t="s">
        <v>1362</v>
      </c>
      <c r="I214" s="3" t="s">
        <v>1362</v>
      </c>
      <c r="J214" s="3" t="s">
        <v>1545</v>
      </c>
      <c r="K214" s="1" t="s">
        <v>50</v>
      </c>
      <c r="L214" s="1" t="s">
        <v>1382</v>
      </c>
      <c r="M214" s="1" t="s">
        <v>1366</v>
      </c>
      <c r="N214" s="1" t="s">
        <v>52</v>
      </c>
      <c r="O214" s="1" t="s">
        <v>1522</v>
      </c>
      <c r="P214" s="1" t="s">
        <v>1655</v>
      </c>
      <c r="Q214" s="1" t="s">
        <v>51</v>
      </c>
      <c r="R214" s="3" t="s">
        <v>52</v>
      </c>
      <c r="S214" s="3" t="s">
        <v>52</v>
      </c>
      <c r="T214" s="3" t="s">
        <v>954</v>
      </c>
      <c r="U214" s="3" t="s">
        <v>52</v>
      </c>
    </row>
    <row r="215" spans="1:21">
      <c r="A215" s="2" t="s">
        <v>215</v>
      </c>
      <c r="B215" s="3" t="s">
        <v>774</v>
      </c>
      <c r="C215" s="1" t="s">
        <v>8</v>
      </c>
      <c r="D215" s="3" t="s">
        <v>1533</v>
      </c>
      <c r="E215" s="3" t="s">
        <v>1362</v>
      </c>
      <c r="F215" s="3" t="s">
        <v>1362</v>
      </c>
      <c r="G215" s="3" t="s">
        <v>1362</v>
      </c>
      <c r="H215" s="3" t="s">
        <v>1362</v>
      </c>
      <c r="I215" s="3" t="s">
        <v>1362</v>
      </c>
      <c r="J215" s="3" t="s">
        <v>1497</v>
      </c>
      <c r="K215" s="1" t="s">
        <v>50</v>
      </c>
      <c r="L215" s="1" t="s">
        <v>1382</v>
      </c>
      <c r="M215" s="1" t="s">
        <v>1366</v>
      </c>
      <c r="N215" s="1" t="s">
        <v>52</v>
      </c>
      <c r="O215" s="1" t="s">
        <v>1522</v>
      </c>
      <c r="P215" s="1" t="s">
        <v>1656</v>
      </c>
      <c r="Q215" s="1" t="s">
        <v>51</v>
      </c>
      <c r="R215" s="3" t="s">
        <v>52</v>
      </c>
      <c r="S215" s="3" t="s">
        <v>52</v>
      </c>
      <c r="T215" s="3" t="s">
        <v>952</v>
      </c>
      <c r="U215" s="3" t="s">
        <v>52</v>
      </c>
    </row>
    <row r="216" spans="1:21">
      <c r="A216" s="2" t="s">
        <v>213</v>
      </c>
      <c r="B216" s="3" t="s">
        <v>774</v>
      </c>
      <c r="C216" s="1" t="s">
        <v>8</v>
      </c>
      <c r="D216" s="3" t="s">
        <v>1533</v>
      </c>
      <c r="E216" s="3" t="s">
        <v>1362</v>
      </c>
      <c r="F216" s="3" t="s">
        <v>1362</v>
      </c>
      <c r="G216" s="3" t="s">
        <v>1362</v>
      </c>
      <c r="H216" s="3" t="s">
        <v>1362</v>
      </c>
      <c r="I216" s="3" t="s">
        <v>1362</v>
      </c>
      <c r="J216" s="3" t="s">
        <v>1497</v>
      </c>
      <c r="K216" s="1" t="s">
        <v>50</v>
      </c>
      <c r="L216" s="1" t="s">
        <v>1382</v>
      </c>
      <c r="M216" s="1" t="s">
        <v>1366</v>
      </c>
      <c r="N216" s="1" t="s">
        <v>52</v>
      </c>
      <c r="O216" s="1" t="s">
        <v>1522</v>
      </c>
      <c r="P216" s="1" t="s">
        <v>1657</v>
      </c>
      <c r="Q216" s="1" t="s">
        <v>51</v>
      </c>
      <c r="R216" s="3" t="s">
        <v>52</v>
      </c>
      <c r="S216" s="3" t="s">
        <v>52</v>
      </c>
      <c r="T216" s="3" t="s">
        <v>951</v>
      </c>
      <c r="U216" s="3" t="s">
        <v>52</v>
      </c>
    </row>
    <row r="217" spans="1:21">
      <c r="A217" s="2" t="s">
        <v>169</v>
      </c>
      <c r="B217" s="3" t="s">
        <v>774</v>
      </c>
      <c r="C217" s="1" t="s">
        <v>8</v>
      </c>
      <c r="D217" s="3" t="s">
        <v>1540</v>
      </c>
      <c r="E217" s="3" t="s">
        <v>1362</v>
      </c>
      <c r="F217" s="3" t="s">
        <v>1362</v>
      </c>
      <c r="G217" s="3" t="s">
        <v>1362</v>
      </c>
      <c r="H217" s="3" t="s">
        <v>1362</v>
      </c>
      <c r="I217" s="3" t="s">
        <v>1362</v>
      </c>
      <c r="J217" s="3" t="s">
        <v>1381</v>
      </c>
      <c r="K217" s="1" t="s">
        <v>50</v>
      </c>
      <c r="L217" s="1" t="s">
        <v>1382</v>
      </c>
      <c r="M217" s="1" t="s">
        <v>1366</v>
      </c>
      <c r="N217" s="1" t="s">
        <v>52</v>
      </c>
      <c r="O217" s="1" t="s">
        <v>1522</v>
      </c>
      <c r="P217" s="1" t="s">
        <v>1658</v>
      </c>
      <c r="Q217" s="1" t="s">
        <v>51</v>
      </c>
      <c r="R217" s="3" t="s">
        <v>52</v>
      </c>
      <c r="S217" s="3" t="s">
        <v>52</v>
      </c>
      <c r="T217" s="3" t="s">
        <v>950</v>
      </c>
      <c r="U217" s="3" t="s">
        <v>52</v>
      </c>
    </row>
    <row r="218" spans="1:21">
      <c r="A218" s="2" t="s">
        <v>164</v>
      </c>
      <c r="B218" s="3" t="s">
        <v>774</v>
      </c>
      <c r="C218" s="1" t="s">
        <v>8</v>
      </c>
      <c r="D218" s="3" t="s">
        <v>1544</v>
      </c>
      <c r="E218" s="3" t="s">
        <v>1362</v>
      </c>
      <c r="F218" s="3" t="s">
        <v>1362</v>
      </c>
      <c r="G218" s="3" t="s">
        <v>1362</v>
      </c>
      <c r="H218" s="3" t="s">
        <v>1362</v>
      </c>
      <c r="I218" s="3" t="s">
        <v>1362</v>
      </c>
      <c r="J218" s="3" t="s">
        <v>1545</v>
      </c>
      <c r="K218" s="1" t="s">
        <v>50</v>
      </c>
      <c r="L218" s="1" t="s">
        <v>1382</v>
      </c>
      <c r="M218" s="1" t="s">
        <v>1366</v>
      </c>
      <c r="N218" s="1" t="s">
        <v>52</v>
      </c>
      <c r="O218" s="1" t="s">
        <v>1522</v>
      </c>
      <c r="P218" s="1" t="s">
        <v>1659</v>
      </c>
      <c r="Q218" s="1" t="s">
        <v>51</v>
      </c>
      <c r="R218" s="3" t="s">
        <v>52</v>
      </c>
      <c r="S218" s="3" t="s">
        <v>52</v>
      </c>
      <c r="T218" s="3" t="s">
        <v>948</v>
      </c>
      <c r="U218" s="3" t="s">
        <v>52</v>
      </c>
    </row>
    <row r="219" spans="1:21">
      <c r="A219" s="2" t="s">
        <v>228</v>
      </c>
      <c r="B219" s="3" t="s">
        <v>774</v>
      </c>
      <c r="C219" s="1" t="s">
        <v>8</v>
      </c>
      <c r="D219" s="3" t="s">
        <v>1544</v>
      </c>
      <c r="E219" s="3" t="s">
        <v>1362</v>
      </c>
      <c r="F219" s="3" t="s">
        <v>1362</v>
      </c>
      <c r="G219" s="3" t="s">
        <v>1362</v>
      </c>
      <c r="H219" s="3" t="s">
        <v>1362</v>
      </c>
      <c r="I219" s="3" t="s">
        <v>1362</v>
      </c>
      <c r="J219" s="3" t="s">
        <v>1545</v>
      </c>
      <c r="K219" s="1" t="s">
        <v>50</v>
      </c>
      <c r="L219" s="1" t="s">
        <v>1382</v>
      </c>
      <c r="M219" s="1" t="s">
        <v>1366</v>
      </c>
      <c r="N219" s="1" t="s">
        <v>52</v>
      </c>
      <c r="O219" s="1" t="s">
        <v>1522</v>
      </c>
      <c r="P219" s="1" t="s">
        <v>1660</v>
      </c>
      <c r="Q219" s="1" t="s">
        <v>51</v>
      </c>
      <c r="R219" s="3" t="s">
        <v>52</v>
      </c>
      <c r="S219" s="3" t="s">
        <v>52</v>
      </c>
      <c r="T219" s="3" t="s">
        <v>947</v>
      </c>
      <c r="U219" s="3" t="s">
        <v>52</v>
      </c>
    </row>
    <row r="220" spans="1:21">
      <c r="A220" s="2" t="s">
        <v>230</v>
      </c>
      <c r="B220" s="3" t="s">
        <v>774</v>
      </c>
      <c r="C220" s="1" t="s">
        <v>8</v>
      </c>
      <c r="D220" s="3" t="s">
        <v>1544</v>
      </c>
      <c r="E220" s="3" t="s">
        <v>1362</v>
      </c>
      <c r="F220" s="3" t="s">
        <v>1362</v>
      </c>
      <c r="G220" s="3" t="s">
        <v>1362</v>
      </c>
      <c r="H220" s="3" t="s">
        <v>1362</v>
      </c>
      <c r="I220" s="3" t="s">
        <v>1362</v>
      </c>
      <c r="J220" s="3" t="s">
        <v>1545</v>
      </c>
      <c r="K220" s="1" t="s">
        <v>50</v>
      </c>
      <c r="L220" s="1" t="s">
        <v>1382</v>
      </c>
      <c r="M220" s="1" t="s">
        <v>1366</v>
      </c>
      <c r="N220" s="1" t="s">
        <v>52</v>
      </c>
      <c r="O220" s="1" t="s">
        <v>1522</v>
      </c>
      <c r="P220" s="1" t="s">
        <v>1661</v>
      </c>
      <c r="Q220" s="1" t="s">
        <v>51</v>
      </c>
      <c r="R220" s="3" t="s">
        <v>52</v>
      </c>
      <c r="S220" s="3" t="s">
        <v>52</v>
      </c>
      <c r="T220" s="3" t="s">
        <v>946</v>
      </c>
      <c r="U220" s="3" t="s">
        <v>52</v>
      </c>
    </row>
    <row r="221" spans="1:21">
      <c r="A221" s="2" t="s">
        <v>149</v>
      </c>
      <c r="B221" s="3" t="s">
        <v>376</v>
      </c>
      <c r="C221" s="1" t="s">
        <v>112</v>
      </c>
      <c r="D221" s="3" t="s">
        <v>1662</v>
      </c>
      <c r="E221" s="3" t="s">
        <v>1362</v>
      </c>
      <c r="F221" s="3" t="s">
        <v>1362</v>
      </c>
      <c r="G221" s="3" t="s">
        <v>1362</v>
      </c>
      <c r="H221" s="3" t="s">
        <v>1362</v>
      </c>
      <c r="I221" s="3" t="s">
        <v>1362</v>
      </c>
      <c r="J221" s="3" t="s">
        <v>1362</v>
      </c>
      <c r="K221" s="1" t="s">
        <v>50</v>
      </c>
      <c r="L221" s="1" t="s">
        <v>1663</v>
      </c>
      <c r="M221" s="1" t="s">
        <v>1378</v>
      </c>
      <c r="N221" s="1" t="s">
        <v>52</v>
      </c>
      <c r="O221" s="1" t="s">
        <v>1664</v>
      </c>
      <c r="P221" s="1" t="s">
        <v>1366</v>
      </c>
      <c r="Q221" s="1" t="s">
        <v>51</v>
      </c>
      <c r="R221" s="3" t="s">
        <v>52</v>
      </c>
      <c r="S221" s="3" t="s">
        <v>52</v>
      </c>
      <c r="T221" s="3" t="s">
        <v>944</v>
      </c>
      <c r="U221" s="3" t="s">
        <v>52</v>
      </c>
    </row>
    <row r="222" spans="1:21">
      <c r="A222" s="2" t="s">
        <v>216</v>
      </c>
      <c r="B222" s="3" t="s">
        <v>774</v>
      </c>
      <c r="C222" s="1" t="s">
        <v>8</v>
      </c>
      <c r="D222" s="3" t="s">
        <v>1533</v>
      </c>
      <c r="E222" s="3" t="s">
        <v>1362</v>
      </c>
      <c r="F222" s="3" t="s">
        <v>1362</v>
      </c>
      <c r="G222" s="3" t="s">
        <v>1362</v>
      </c>
      <c r="H222" s="3" t="s">
        <v>1362</v>
      </c>
      <c r="I222" s="3" t="s">
        <v>1362</v>
      </c>
      <c r="J222" s="3" t="s">
        <v>1497</v>
      </c>
      <c r="K222" s="1" t="s">
        <v>50</v>
      </c>
      <c r="L222" s="1" t="s">
        <v>1382</v>
      </c>
      <c r="M222" s="1" t="s">
        <v>1366</v>
      </c>
      <c r="N222" s="1" t="s">
        <v>52</v>
      </c>
      <c r="O222" s="1" t="s">
        <v>1522</v>
      </c>
      <c r="P222" s="1" t="s">
        <v>1665</v>
      </c>
      <c r="Q222" s="1" t="s">
        <v>51</v>
      </c>
      <c r="R222" s="3" t="s">
        <v>52</v>
      </c>
      <c r="S222" s="3" t="s">
        <v>52</v>
      </c>
      <c r="T222" s="3" t="s">
        <v>943</v>
      </c>
      <c r="U222" s="3" t="s">
        <v>52</v>
      </c>
    </row>
    <row r="223" spans="1:21">
      <c r="A223" s="2" t="s">
        <v>167</v>
      </c>
      <c r="B223" s="3" t="s">
        <v>774</v>
      </c>
      <c r="C223" s="1" t="s">
        <v>8</v>
      </c>
      <c r="D223" s="3" t="s">
        <v>1540</v>
      </c>
      <c r="E223" s="3" t="s">
        <v>1362</v>
      </c>
      <c r="F223" s="3" t="s">
        <v>1362</v>
      </c>
      <c r="G223" s="3" t="s">
        <v>1362</v>
      </c>
      <c r="H223" s="3" t="s">
        <v>1362</v>
      </c>
      <c r="I223" s="3" t="s">
        <v>1362</v>
      </c>
      <c r="J223" s="3" t="s">
        <v>1381</v>
      </c>
      <c r="K223" s="1" t="s">
        <v>50</v>
      </c>
      <c r="L223" s="1" t="s">
        <v>1382</v>
      </c>
      <c r="M223" s="1" t="s">
        <v>1366</v>
      </c>
      <c r="N223" s="1" t="s">
        <v>52</v>
      </c>
      <c r="O223" s="1" t="s">
        <v>1522</v>
      </c>
      <c r="P223" s="1" t="s">
        <v>1666</v>
      </c>
      <c r="Q223" s="1" t="s">
        <v>51</v>
      </c>
      <c r="R223" s="3" t="s">
        <v>52</v>
      </c>
      <c r="S223" s="3" t="s">
        <v>52</v>
      </c>
      <c r="T223" s="3" t="s">
        <v>942</v>
      </c>
      <c r="U223" s="3" t="s">
        <v>52</v>
      </c>
    </row>
    <row r="224" spans="1:21">
      <c r="A224" s="2" t="s">
        <v>940</v>
      </c>
      <c r="B224" s="3" t="s">
        <v>180</v>
      </c>
      <c r="C224" s="1" t="s">
        <v>121</v>
      </c>
      <c r="D224" s="3" t="s">
        <v>1565</v>
      </c>
      <c r="E224" s="3" t="s">
        <v>1362</v>
      </c>
      <c r="F224" s="3" t="s">
        <v>1362</v>
      </c>
      <c r="G224" s="3" t="s">
        <v>1362</v>
      </c>
      <c r="H224" s="3" t="s">
        <v>1362</v>
      </c>
      <c r="I224" s="3" t="s">
        <v>1545</v>
      </c>
      <c r="J224" s="3" t="s">
        <v>1362</v>
      </c>
      <c r="K224" s="1" t="s">
        <v>50</v>
      </c>
      <c r="L224" s="1" t="s">
        <v>1382</v>
      </c>
      <c r="M224" s="1" t="s">
        <v>1366</v>
      </c>
      <c r="N224" s="1" t="s">
        <v>1543</v>
      </c>
      <c r="O224" s="1" t="s">
        <v>1522</v>
      </c>
      <c r="P224" s="1" t="s">
        <v>1667</v>
      </c>
      <c r="Q224" s="1" t="s">
        <v>51</v>
      </c>
      <c r="R224" s="3" t="s">
        <v>52</v>
      </c>
      <c r="S224" s="3" t="s">
        <v>52</v>
      </c>
      <c r="T224" s="3" t="s">
        <v>941</v>
      </c>
      <c r="U224" s="3" t="s">
        <v>52</v>
      </c>
    </row>
    <row r="225" spans="1:21">
      <c r="A225" s="2" t="s">
        <v>229</v>
      </c>
      <c r="B225" s="3" t="s">
        <v>774</v>
      </c>
      <c r="C225" s="1" t="s">
        <v>8</v>
      </c>
      <c r="D225" s="3" t="s">
        <v>1544</v>
      </c>
      <c r="E225" s="3" t="s">
        <v>1362</v>
      </c>
      <c r="F225" s="3" t="s">
        <v>1362</v>
      </c>
      <c r="G225" s="3" t="s">
        <v>1362</v>
      </c>
      <c r="H225" s="3" t="s">
        <v>1362</v>
      </c>
      <c r="I225" s="3" t="s">
        <v>1362</v>
      </c>
      <c r="J225" s="3" t="s">
        <v>1545</v>
      </c>
      <c r="K225" s="1" t="s">
        <v>50</v>
      </c>
      <c r="L225" s="1" t="s">
        <v>1382</v>
      </c>
      <c r="M225" s="1" t="s">
        <v>1366</v>
      </c>
      <c r="N225" s="1" t="s">
        <v>52</v>
      </c>
      <c r="O225" s="1" t="s">
        <v>1522</v>
      </c>
      <c r="P225" s="1" t="s">
        <v>1668</v>
      </c>
      <c r="Q225" s="1" t="s">
        <v>51</v>
      </c>
      <c r="R225" s="3" t="s">
        <v>52</v>
      </c>
      <c r="S225" s="3" t="s">
        <v>52</v>
      </c>
      <c r="T225" s="3" t="s">
        <v>938</v>
      </c>
      <c r="U225" s="3" t="s">
        <v>52</v>
      </c>
    </row>
    <row r="226" spans="1:21">
      <c r="A226" s="2" t="s">
        <v>200</v>
      </c>
      <c r="B226" s="3" t="s">
        <v>774</v>
      </c>
      <c r="C226" s="1" t="s">
        <v>8</v>
      </c>
      <c r="D226" s="3" t="s">
        <v>1544</v>
      </c>
      <c r="E226" s="3" t="s">
        <v>1362</v>
      </c>
      <c r="F226" s="3" t="s">
        <v>1362</v>
      </c>
      <c r="G226" s="3" t="s">
        <v>1362</v>
      </c>
      <c r="H226" s="3" t="s">
        <v>1362</v>
      </c>
      <c r="I226" s="3" t="s">
        <v>1362</v>
      </c>
      <c r="J226" s="3" t="s">
        <v>1545</v>
      </c>
      <c r="K226" s="1" t="s">
        <v>50</v>
      </c>
      <c r="L226" s="1" t="s">
        <v>1382</v>
      </c>
      <c r="M226" s="1" t="s">
        <v>1366</v>
      </c>
      <c r="N226" s="1" t="s">
        <v>52</v>
      </c>
      <c r="O226" s="1" t="s">
        <v>1522</v>
      </c>
      <c r="P226" s="1" t="s">
        <v>1653</v>
      </c>
      <c r="Q226" s="1" t="s">
        <v>51</v>
      </c>
      <c r="R226" s="3" t="s">
        <v>52</v>
      </c>
      <c r="S226" s="3" t="s">
        <v>52</v>
      </c>
      <c r="T226" s="3" t="s">
        <v>937</v>
      </c>
      <c r="U226" s="3" t="s">
        <v>52</v>
      </c>
    </row>
    <row r="227" spans="1:21">
      <c r="A227" s="2" t="s">
        <v>195</v>
      </c>
      <c r="B227" s="3" t="s">
        <v>774</v>
      </c>
      <c r="C227" s="1" t="s">
        <v>8</v>
      </c>
      <c r="D227" s="3" t="s">
        <v>1540</v>
      </c>
      <c r="E227" s="3" t="s">
        <v>1362</v>
      </c>
      <c r="F227" s="3" t="s">
        <v>1362</v>
      </c>
      <c r="G227" s="3" t="s">
        <v>1362</v>
      </c>
      <c r="H227" s="3" t="s">
        <v>1362</v>
      </c>
      <c r="I227" s="3" t="s">
        <v>1362</v>
      </c>
      <c r="J227" s="3" t="s">
        <v>1381</v>
      </c>
      <c r="K227" s="1" t="s">
        <v>50</v>
      </c>
      <c r="L227" s="1" t="s">
        <v>1382</v>
      </c>
      <c r="M227" s="1" t="s">
        <v>1366</v>
      </c>
      <c r="N227" s="1" t="s">
        <v>52</v>
      </c>
      <c r="O227" s="1" t="s">
        <v>1522</v>
      </c>
      <c r="P227" s="1" t="s">
        <v>1647</v>
      </c>
      <c r="Q227" s="1" t="s">
        <v>51</v>
      </c>
      <c r="R227" s="3" t="s">
        <v>52</v>
      </c>
      <c r="S227" s="3" t="s">
        <v>52</v>
      </c>
      <c r="T227" s="3" t="s">
        <v>936</v>
      </c>
      <c r="U227" s="3" t="s">
        <v>52</v>
      </c>
    </row>
    <row r="228" spans="1:21">
      <c r="A228" s="2" t="s">
        <v>689</v>
      </c>
      <c r="B228" s="3" t="s">
        <v>774</v>
      </c>
      <c r="C228" s="1" t="s">
        <v>8</v>
      </c>
      <c r="D228" s="3" t="s">
        <v>1540</v>
      </c>
      <c r="E228" s="3" t="s">
        <v>1362</v>
      </c>
      <c r="F228" s="3" t="s">
        <v>1362</v>
      </c>
      <c r="G228" s="3" t="s">
        <v>1362</v>
      </c>
      <c r="H228" s="3" t="s">
        <v>1362</v>
      </c>
      <c r="I228" s="3" t="s">
        <v>1362</v>
      </c>
      <c r="J228" s="3" t="s">
        <v>1381</v>
      </c>
      <c r="K228" s="1" t="s">
        <v>50</v>
      </c>
      <c r="L228" s="1" t="s">
        <v>1382</v>
      </c>
      <c r="M228" s="1" t="s">
        <v>1366</v>
      </c>
      <c r="N228" s="1" t="s">
        <v>52</v>
      </c>
      <c r="O228" s="1" t="s">
        <v>1522</v>
      </c>
      <c r="P228" s="1" t="s">
        <v>1669</v>
      </c>
      <c r="Q228" s="1" t="s">
        <v>51</v>
      </c>
      <c r="R228" s="3" t="s">
        <v>52</v>
      </c>
      <c r="S228" s="3" t="s">
        <v>52</v>
      </c>
      <c r="T228" s="3" t="s">
        <v>935</v>
      </c>
      <c r="U228" s="3" t="s">
        <v>52</v>
      </c>
    </row>
    <row r="229" spans="1:21">
      <c r="A229" s="2" t="s">
        <v>257</v>
      </c>
      <c r="B229" s="3" t="s">
        <v>774</v>
      </c>
      <c r="C229" s="1" t="s">
        <v>8</v>
      </c>
      <c r="D229" s="3" t="s">
        <v>1572</v>
      </c>
      <c r="E229" s="3" t="s">
        <v>1362</v>
      </c>
      <c r="F229" s="3" t="s">
        <v>1362</v>
      </c>
      <c r="G229" s="3" t="s">
        <v>1362</v>
      </c>
      <c r="H229" s="3" t="s">
        <v>1362</v>
      </c>
      <c r="I229" s="3" t="s">
        <v>1362</v>
      </c>
      <c r="J229" s="3" t="s">
        <v>1573</v>
      </c>
      <c r="K229" s="1" t="s">
        <v>50</v>
      </c>
      <c r="L229" s="1" t="s">
        <v>1382</v>
      </c>
      <c r="M229" s="1" t="s">
        <v>1366</v>
      </c>
      <c r="N229" s="1" t="s">
        <v>52</v>
      </c>
      <c r="O229" s="1" t="s">
        <v>1522</v>
      </c>
      <c r="P229" s="1" t="s">
        <v>1622</v>
      </c>
      <c r="Q229" s="1" t="s">
        <v>51</v>
      </c>
      <c r="R229" s="3" t="s">
        <v>52</v>
      </c>
      <c r="S229" s="3" t="s">
        <v>52</v>
      </c>
      <c r="T229" s="3" t="s">
        <v>933</v>
      </c>
      <c r="U229" s="3" t="s">
        <v>52</v>
      </c>
    </row>
    <row r="230" spans="1:21">
      <c r="A230" s="2" t="s">
        <v>185</v>
      </c>
      <c r="B230" s="3" t="s">
        <v>774</v>
      </c>
      <c r="C230" s="1" t="s">
        <v>8</v>
      </c>
      <c r="D230" s="3" t="s">
        <v>1572</v>
      </c>
      <c r="E230" s="3" t="s">
        <v>1362</v>
      </c>
      <c r="F230" s="3" t="s">
        <v>1362</v>
      </c>
      <c r="G230" s="3" t="s">
        <v>1362</v>
      </c>
      <c r="H230" s="3" t="s">
        <v>1362</v>
      </c>
      <c r="I230" s="3" t="s">
        <v>1362</v>
      </c>
      <c r="J230" s="3" t="s">
        <v>1573</v>
      </c>
      <c r="K230" s="1" t="s">
        <v>50</v>
      </c>
      <c r="L230" s="1" t="s">
        <v>1382</v>
      </c>
      <c r="M230" s="1" t="s">
        <v>1366</v>
      </c>
      <c r="N230" s="1" t="s">
        <v>52</v>
      </c>
      <c r="O230" s="1" t="s">
        <v>1522</v>
      </c>
      <c r="P230" s="1" t="s">
        <v>1670</v>
      </c>
      <c r="Q230" s="1" t="s">
        <v>51</v>
      </c>
      <c r="R230" s="3" t="s">
        <v>52</v>
      </c>
      <c r="S230" s="3" t="s">
        <v>52</v>
      </c>
      <c r="T230" s="3" t="s">
        <v>931</v>
      </c>
      <c r="U230" s="3" t="s">
        <v>52</v>
      </c>
    </row>
    <row r="231" spans="1:21">
      <c r="A231" s="2" t="s">
        <v>168</v>
      </c>
      <c r="B231" s="3" t="s">
        <v>774</v>
      </c>
      <c r="C231" s="1" t="s">
        <v>8</v>
      </c>
      <c r="D231" s="3" t="s">
        <v>1540</v>
      </c>
      <c r="E231" s="3" t="s">
        <v>1362</v>
      </c>
      <c r="F231" s="3" t="s">
        <v>1362</v>
      </c>
      <c r="G231" s="3" t="s">
        <v>1362</v>
      </c>
      <c r="H231" s="3" t="s">
        <v>1362</v>
      </c>
      <c r="I231" s="3" t="s">
        <v>1362</v>
      </c>
      <c r="J231" s="3" t="s">
        <v>1381</v>
      </c>
      <c r="K231" s="1" t="s">
        <v>50</v>
      </c>
      <c r="L231" s="1" t="s">
        <v>1382</v>
      </c>
      <c r="M231" s="1" t="s">
        <v>1366</v>
      </c>
      <c r="N231" s="1" t="s">
        <v>52</v>
      </c>
      <c r="O231" s="1" t="s">
        <v>1522</v>
      </c>
      <c r="P231" s="1" t="s">
        <v>1671</v>
      </c>
      <c r="Q231" s="1" t="s">
        <v>51</v>
      </c>
      <c r="R231" s="3" t="s">
        <v>52</v>
      </c>
      <c r="S231" s="3" t="s">
        <v>52</v>
      </c>
      <c r="T231" s="3" t="s">
        <v>930</v>
      </c>
      <c r="U231" s="3" t="s">
        <v>52</v>
      </c>
    </row>
    <row r="232" spans="1:21">
      <c r="A232" s="2" t="s">
        <v>928</v>
      </c>
      <c r="B232" s="3" t="s">
        <v>180</v>
      </c>
      <c r="C232" s="1" t="s">
        <v>121</v>
      </c>
      <c r="D232" s="3" t="s">
        <v>1565</v>
      </c>
      <c r="E232" s="3" t="s">
        <v>1362</v>
      </c>
      <c r="F232" s="3" t="s">
        <v>1362</v>
      </c>
      <c r="G232" s="3" t="s">
        <v>1362</v>
      </c>
      <c r="H232" s="3" t="s">
        <v>1362</v>
      </c>
      <c r="I232" s="3" t="s">
        <v>1545</v>
      </c>
      <c r="J232" s="3" t="s">
        <v>1362</v>
      </c>
      <c r="K232" s="1" t="s">
        <v>50</v>
      </c>
      <c r="L232" s="1" t="s">
        <v>1382</v>
      </c>
      <c r="M232" s="1" t="s">
        <v>1366</v>
      </c>
      <c r="N232" s="1" t="s">
        <v>1404</v>
      </c>
      <c r="O232" s="1" t="s">
        <v>1522</v>
      </c>
      <c r="P232" s="1" t="s">
        <v>1672</v>
      </c>
      <c r="Q232" s="1" t="s">
        <v>51</v>
      </c>
      <c r="R232" s="3" t="s">
        <v>52</v>
      </c>
      <c r="S232" s="3" t="s">
        <v>52</v>
      </c>
      <c r="T232" s="3" t="s">
        <v>929</v>
      </c>
      <c r="U232" s="3" t="s">
        <v>52</v>
      </c>
    </row>
    <row r="233" spans="1:21">
      <c r="A233" s="2" t="s">
        <v>171</v>
      </c>
      <c r="B233" s="3" t="s">
        <v>774</v>
      </c>
      <c r="C233" s="1" t="s">
        <v>8</v>
      </c>
      <c r="D233" s="3" t="s">
        <v>1540</v>
      </c>
      <c r="E233" s="3" t="s">
        <v>1362</v>
      </c>
      <c r="F233" s="3" t="s">
        <v>1362</v>
      </c>
      <c r="G233" s="3" t="s">
        <v>1362</v>
      </c>
      <c r="H233" s="3" t="s">
        <v>1362</v>
      </c>
      <c r="I233" s="3" t="s">
        <v>1362</v>
      </c>
      <c r="J233" s="3" t="s">
        <v>1381</v>
      </c>
      <c r="K233" s="1" t="s">
        <v>50</v>
      </c>
      <c r="L233" s="1" t="s">
        <v>1382</v>
      </c>
      <c r="M233" s="1" t="s">
        <v>1366</v>
      </c>
      <c r="N233" s="1" t="s">
        <v>52</v>
      </c>
      <c r="O233" s="1" t="s">
        <v>1522</v>
      </c>
      <c r="P233" s="1" t="s">
        <v>1673</v>
      </c>
      <c r="Q233" s="1" t="s">
        <v>51</v>
      </c>
      <c r="R233" s="3" t="s">
        <v>52</v>
      </c>
      <c r="S233" s="3" t="s">
        <v>52</v>
      </c>
      <c r="T233" s="3" t="s">
        <v>927</v>
      </c>
      <c r="U233" s="3" t="s">
        <v>52</v>
      </c>
    </row>
    <row r="234" spans="1:21">
      <c r="A234" s="2" t="s">
        <v>199</v>
      </c>
      <c r="B234" s="3" t="s">
        <v>774</v>
      </c>
      <c r="C234" s="1" t="s">
        <v>8</v>
      </c>
      <c r="D234" s="3" t="s">
        <v>1544</v>
      </c>
      <c r="E234" s="3" t="s">
        <v>1362</v>
      </c>
      <c r="F234" s="3" t="s">
        <v>1362</v>
      </c>
      <c r="G234" s="3" t="s">
        <v>1362</v>
      </c>
      <c r="H234" s="3" t="s">
        <v>1362</v>
      </c>
      <c r="I234" s="3" t="s">
        <v>1362</v>
      </c>
      <c r="J234" s="3" t="s">
        <v>1545</v>
      </c>
      <c r="K234" s="1" t="s">
        <v>50</v>
      </c>
      <c r="L234" s="1" t="s">
        <v>1382</v>
      </c>
      <c r="M234" s="1" t="s">
        <v>1366</v>
      </c>
      <c r="N234" s="1" t="s">
        <v>52</v>
      </c>
      <c r="O234" s="1" t="s">
        <v>1522</v>
      </c>
      <c r="P234" s="1" t="s">
        <v>1674</v>
      </c>
      <c r="Q234" s="1" t="s">
        <v>51</v>
      </c>
      <c r="R234" s="3" t="s">
        <v>52</v>
      </c>
      <c r="S234" s="3" t="s">
        <v>52</v>
      </c>
      <c r="T234" s="3" t="s">
        <v>926</v>
      </c>
      <c r="U234" s="3" t="s">
        <v>52</v>
      </c>
    </row>
    <row r="235" spans="1:21">
      <c r="A235" s="1">
        <v>188</v>
      </c>
      <c r="B235" s="1" t="s">
        <v>713</v>
      </c>
      <c r="C235" s="1" t="s">
        <v>6</v>
      </c>
      <c r="D235" s="1" t="s">
        <v>1362</v>
      </c>
      <c r="E235" s="1" t="s">
        <v>1362</v>
      </c>
      <c r="F235" s="1" t="s">
        <v>1362</v>
      </c>
      <c r="G235" s="1" t="s">
        <v>1566</v>
      </c>
      <c r="H235" s="1" t="s">
        <v>1567</v>
      </c>
      <c r="I235" s="1" t="s">
        <v>1362</v>
      </c>
      <c r="J235" s="1" t="s">
        <v>1568</v>
      </c>
      <c r="K235" s="1" t="s">
        <v>50</v>
      </c>
      <c r="L235" s="1" t="s">
        <v>1569</v>
      </c>
      <c r="M235" s="1" t="s">
        <v>1506</v>
      </c>
      <c r="N235" s="1" t="s">
        <v>1543</v>
      </c>
      <c r="O235" s="1" t="s">
        <v>1473</v>
      </c>
      <c r="P235" s="1" t="s">
        <v>1675</v>
      </c>
      <c r="Q235" s="1" t="s">
        <v>51</v>
      </c>
      <c r="R235" s="1" t="s">
        <v>52</v>
      </c>
      <c r="S235" s="1" t="s">
        <v>52</v>
      </c>
      <c r="T235" s="1" t="s">
        <v>925</v>
      </c>
      <c r="U235" s="1" t="s">
        <v>1507</v>
      </c>
    </row>
    <row r="236" spans="1:21">
      <c r="A236" s="2" t="s">
        <v>170</v>
      </c>
      <c r="B236" s="3" t="s">
        <v>774</v>
      </c>
      <c r="C236" s="1" t="s">
        <v>8</v>
      </c>
      <c r="D236" s="3" t="s">
        <v>1540</v>
      </c>
      <c r="E236" s="3" t="s">
        <v>1362</v>
      </c>
      <c r="F236" s="3" t="s">
        <v>1362</v>
      </c>
      <c r="G236" s="3" t="s">
        <v>1362</v>
      </c>
      <c r="H236" s="3" t="s">
        <v>1362</v>
      </c>
      <c r="I236" s="3" t="s">
        <v>1362</v>
      </c>
      <c r="J236" s="3" t="s">
        <v>1381</v>
      </c>
      <c r="K236" s="1" t="s">
        <v>50</v>
      </c>
      <c r="L236" s="1" t="s">
        <v>1382</v>
      </c>
      <c r="M236" s="1" t="s">
        <v>1366</v>
      </c>
      <c r="N236" s="1" t="s">
        <v>52</v>
      </c>
      <c r="O236" s="1" t="s">
        <v>1522</v>
      </c>
      <c r="P236" s="1" t="s">
        <v>1676</v>
      </c>
      <c r="Q236" s="1" t="s">
        <v>51</v>
      </c>
      <c r="R236" s="3" t="s">
        <v>52</v>
      </c>
      <c r="S236" s="3" t="s">
        <v>52</v>
      </c>
      <c r="T236" s="3" t="s">
        <v>924</v>
      </c>
      <c r="U236" s="3" t="s">
        <v>52</v>
      </c>
    </row>
    <row r="237" spans="1:21">
      <c r="A237" s="2" t="s">
        <v>922</v>
      </c>
      <c r="B237" s="3" t="s">
        <v>180</v>
      </c>
      <c r="C237" s="1" t="s">
        <v>112</v>
      </c>
      <c r="D237" s="3" t="s">
        <v>1539</v>
      </c>
      <c r="E237" s="3" t="s">
        <v>1362</v>
      </c>
      <c r="F237" s="3" t="s">
        <v>1362</v>
      </c>
      <c r="G237" s="3" t="s">
        <v>1362</v>
      </c>
      <c r="H237" s="3" t="s">
        <v>1362</v>
      </c>
      <c r="I237" s="3" t="s">
        <v>1362</v>
      </c>
      <c r="J237" s="3" t="s">
        <v>1362</v>
      </c>
      <c r="K237" s="1" t="s">
        <v>50</v>
      </c>
      <c r="L237" s="1" t="s">
        <v>1382</v>
      </c>
      <c r="M237" s="1" t="s">
        <v>1366</v>
      </c>
      <c r="N237" s="1" t="s">
        <v>1404</v>
      </c>
      <c r="O237" s="1" t="s">
        <v>1522</v>
      </c>
      <c r="P237" s="1" t="s">
        <v>1677</v>
      </c>
      <c r="Q237" s="1" t="s">
        <v>51</v>
      </c>
      <c r="R237" s="3" t="s">
        <v>52</v>
      </c>
      <c r="S237" s="3" t="s">
        <v>52</v>
      </c>
      <c r="T237" s="3" t="s">
        <v>923</v>
      </c>
      <c r="U237" s="3" t="s">
        <v>52</v>
      </c>
    </row>
    <row r="238" spans="1:21">
      <c r="A238" s="2" t="s">
        <v>920</v>
      </c>
      <c r="B238" s="3" t="s">
        <v>774</v>
      </c>
      <c r="C238" s="1" t="s">
        <v>8</v>
      </c>
      <c r="D238" s="3" t="s">
        <v>1544</v>
      </c>
      <c r="E238" s="3" t="s">
        <v>1362</v>
      </c>
      <c r="F238" s="3" t="s">
        <v>1362</v>
      </c>
      <c r="G238" s="3" t="s">
        <v>1362</v>
      </c>
      <c r="H238" s="3" t="s">
        <v>1362</v>
      </c>
      <c r="I238" s="3" t="s">
        <v>1362</v>
      </c>
      <c r="J238" s="3" t="s">
        <v>1545</v>
      </c>
      <c r="K238" s="1" t="s">
        <v>50</v>
      </c>
      <c r="L238" s="1" t="s">
        <v>1382</v>
      </c>
      <c r="M238" s="1" t="s">
        <v>1366</v>
      </c>
      <c r="N238" s="1" t="s">
        <v>52</v>
      </c>
      <c r="O238" s="1" t="s">
        <v>1522</v>
      </c>
      <c r="P238" s="1" t="s">
        <v>1678</v>
      </c>
      <c r="Q238" s="1" t="s">
        <v>51</v>
      </c>
      <c r="R238" s="3" t="s">
        <v>52</v>
      </c>
      <c r="S238" s="3" t="s">
        <v>52</v>
      </c>
      <c r="T238" s="3" t="s">
        <v>921</v>
      </c>
      <c r="U238" s="3" t="s">
        <v>52</v>
      </c>
    </row>
    <row r="239" spans="1:21">
      <c r="A239" s="2" t="s">
        <v>162</v>
      </c>
      <c r="B239" s="3" t="s">
        <v>774</v>
      </c>
      <c r="C239" s="1" t="s">
        <v>8</v>
      </c>
      <c r="D239" s="3" t="s">
        <v>1544</v>
      </c>
      <c r="E239" s="3" t="s">
        <v>1362</v>
      </c>
      <c r="F239" s="3" t="s">
        <v>1362</v>
      </c>
      <c r="G239" s="3" t="s">
        <v>1362</v>
      </c>
      <c r="H239" s="3" t="s">
        <v>1362</v>
      </c>
      <c r="I239" s="3" t="s">
        <v>1362</v>
      </c>
      <c r="J239" s="3" t="s">
        <v>1545</v>
      </c>
      <c r="K239" s="1" t="s">
        <v>50</v>
      </c>
      <c r="L239" s="1" t="s">
        <v>1382</v>
      </c>
      <c r="M239" s="1" t="s">
        <v>1366</v>
      </c>
      <c r="N239" s="1" t="s">
        <v>52</v>
      </c>
      <c r="O239" s="1" t="s">
        <v>1522</v>
      </c>
      <c r="P239" s="1" t="s">
        <v>1679</v>
      </c>
      <c r="Q239" s="1" t="s">
        <v>51</v>
      </c>
      <c r="R239" s="3" t="s">
        <v>52</v>
      </c>
      <c r="S239" s="3" t="s">
        <v>52</v>
      </c>
      <c r="T239" s="3" t="s">
        <v>919</v>
      </c>
      <c r="U239" s="3" t="s">
        <v>52</v>
      </c>
    </row>
    <row r="240" spans="1:21">
      <c r="A240" s="2" t="s">
        <v>917</v>
      </c>
      <c r="B240" s="3" t="s">
        <v>180</v>
      </c>
      <c r="C240" s="1" t="s">
        <v>121</v>
      </c>
      <c r="D240" s="3" t="s">
        <v>1565</v>
      </c>
      <c r="E240" s="3" t="s">
        <v>1362</v>
      </c>
      <c r="F240" s="3" t="s">
        <v>1362</v>
      </c>
      <c r="G240" s="3" t="s">
        <v>1362</v>
      </c>
      <c r="H240" s="3" t="s">
        <v>1362</v>
      </c>
      <c r="I240" s="3" t="s">
        <v>1545</v>
      </c>
      <c r="J240" s="3" t="s">
        <v>1362</v>
      </c>
      <c r="K240" s="1" t="s">
        <v>50</v>
      </c>
      <c r="L240" s="1" t="s">
        <v>1382</v>
      </c>
      <c r="M240" s="1" t="s">
        <v>1366</v>
      </c>
      <c r="N240" s="1" t="s">
        <v>1404</v>
      </c>
      <c r="O240" s="1" t="s">
        <v>1522</v>
      </c>
      <c r="P240" s="1" t="s">
        <v>1680</v>
      </c>
      <c r="Q240" s="1" t="s">
        <v>51</v>
      </c>
      <c r="R240" s="3" t="s">
        <v>52</v>
      </c>
      <c r="S240" s="3" t="s">
        <v>52</v>
      </c>
      <c r="T240" s="3" t="s">
        <v>918</v>
      </c>
      <c r="U240" s="3" t="s">
        <v>52</v>
      </c>
    </row>
    <row r="241" spans="1:21">
      <c r="A241" s="2" t="s">
        <v>249</v>
      </c>
      <c r="B241" s="3" t="s">
        <v>774</v>
      </c>
      <c r="C241" s="1" t="s">
        <v>8</v>
      </c>
      <c r="D241" s="3" t="s">
        <v>1533</v>
      </c>
      <c r="E241" s="3" t="s">
        <v>1362</v>
      </c>
      <c r="F241" s="3" t="s">
        <v>1362</v>
      </c>
      <c r="G241" s="3" t="s">
        <v>1362</v>
      </c>
      <c r="H241" s="3" t="s">
        <v>1362</v>
      </c>
      <c r="I241" s="3" t="s">
        <v>1362</v>
      </c>
      <c r="J241" s="3" t="s">
        <v>1497</v>
      </c>
      <c r="K241" s="1" t="s">
        <v>50</v>
      </c>
      <c r="L241" s="1" t="s">
        <v>1382</v>
      </c>
      <c r="M241" s="1" t="s">
        <v>1366</v>
      </c>
      <c r="N241" s="1" t="s">
        <v>52</v>
      </c>
      <c r="O241" s="1" t="s">
        <v>1522</v>
      </c>
      <c r="P241" s="1" t="s">
        <v>1647</v>
      </c>
      <c r="Q241" s="1" t="s">
        <v>51</v>
      </c>
      <c r="R241" s="3" t="s">
        <v>52</v>
      </c>
      <c r="S241" s="3" t="s">
        <v>52</v>
      </c>
      <c r="T241" s="3" t="s">
        <v>916</v>
      </c>
      <c r="U241" s="3" t="s">
        <v>52</v>
      </c>
    </row>
    <row r="242" spans="1:21">
      <c r="A242" s="2" t="s">
        <v>190</v>
      </c>
      <c r="B242" s="3" t="s">
        <v>774</v>
      </c>
      <c r="C242" s="1" t="s">
        <v>8</v>
      </c>
      <c r="D242" s="3" t="s">
        <v>1572</v>
      </c>
      <c r="E242" s="3" t="s">
        <v>1362</v>
      </c>
      <c r="F242" s="3" t="s">
        <v>1362</v>
      </c>
      <c r="G242" s="3" t="s">
        <v>1362</v>
      </c>
      <c r="H242" s="3" t="s">
        <v>1362</v>
      </c>
      <c r="I242" s="3" t="s">
        <v>1362</v>
      </c>
      <c r="J242" s="3" t="s">
        <v>1573</v>
      </c>
      <c r="K242" s="1" t="s">
        <v>50</v>
      </c>
      <c r="L242" s="1" t="s">
        <v>1382</v>
      </c>
      <c r="M242" s="1" t="s">
        <v>1366</v>
      </c>
      <c r="N242" s="1" t="s">
        <v>52</v>
      </c>
      <c r="O242" s="1" t="s">
        <v>1522</v>
      </c>
      <c r="P242" s="1" t="s">
        <v>1622</v>
      </c>
      <c r="Q242" s="1" t="s">
        <v>51</v>
      </c>
      <c r="R242" s="3" t="s">
        <v>52</v>
      </c>
      <c r="S242" s="3" t="s">
        <v>52</v>
      </c>
      <c r="T242" s="3" t="s">
        <v>908</v>
      </c>
      <c r="U242" s="3" t="s">
        <v>52</v>
      </c>
    </row>
    <row r="243" spans="1:21">
      <c r="A243" s="2" t="s">
        <v>906</v>
      </c>
      <c r="B243" s="3" t="s">
        <v>180</v>
      </c>
      <c r="C243" s="1" t="s">
        <v>121</v>
      </c>
      <c r="D243" s="3" t="s">
        <v>1565</v>
      </c>
      <c r="E243" s="3" t="s">
        <v>1362</v>
      </c>
      <c r="F243" s="3" t="s">
        <v>1362</v>
      </c>
      <c r="G243" s="3" t="s">
        <v>1362</v>
      </c>
      <c r="H243" s="3" t="s">
        <v>1362</v>
      </c>
      <c r="I243" s="3" t="s">
        <v>1545</v>
      </c>
      <c r="J243" s="3" t="s">
        <v>1362</v>
      </c>
      <c r="K243" s="1" t="s">
        <v>50</v>
      </c>
      <c r="L243" s="1" t="s">
        <v>1382</v>
      </c>
      <c r="M243" s="1" t="s">
        <v>1366</v>
      </c>
      <c r="N243" s="1" t="s">
        <v>1404</v>
      </c>
      <c r="O243" s="1" t="s">
        <v>1522</v>
      </c>
      <c r="P243" s="1" t="s">
        <v>1681</v>
      </c>
      <c r="Q243" s="1" t="s">
        <v>51</v>
      </c>
      <c r="R243" s="3" t="s">
        <v>52</v>
      </c>
      <c r="S243" s="3" t="s">
        <v>52</v>
      </c>
      <c r="T243" s="3" t="s">
        <v>907</v>
      </c>
      <c r="U243" s="3" t="s">
        <v>52</v>
      </c>
    </row>
    <row r="244" spans="1:21">
      <c r="A244" s="1">
        <v>193</v>
      </c>
      <c r="B244" s="1" t="s">
        <v>713</v>
      </c>
      <c r="C244" s="1" t="s">
        <v>6</v>
      </c>
      <c r="D244" s="1" t="s">
        <v>1362</v>
      </c>
      <c r="E244" s="1" t="s">
        <v>1362</v>
      </c>
      <c r="F244" s="1" t="s">
        <v>1362</v>
      </c>
      <c r="G244" s="1" t="s">
        <v>1566</v>
      </c>
      <c r="H244" s="1" t="s">
        <v>1567</v>
      </c>
      <c r="I244" s="1" t="s">
        <v>1362</v>
      </c>
      <c r="J244" s="1" t="s">
        <v>1568</v>
      </c>
      <c r="K244" s="1" t="s">
        <v>50</v>
      </c>
      <c r="L244" s="1" t="s">
        <v>1569</v>
      </c>
      <c r="M244" s="1" t="s">
        <v>1506</v>
      </c>
      <c r="N244" s="1" t="s">
        <v>1543</v>
      </c>
      <c r="O244" s="1" t="s">
        <v>1414</v>
      </c>
      <c r="P244" s="1" t="s">
        <v>1570</v>
      </c>
      <c r="Q244" s="1" t="s">
        <v>51</v>
      </c>
      <c r="R244" s="1" t="s">
        <v>52</v>
      </c>
      <c r="S244" s="1" t="s">
        <v>52</v>
      </c>
      <c r="T244" s="1" t="s">
        <v>905</v>
      </c>
      <c r="U244" s="1" t="s">
        <v>1476</v>
      </c>
    </row>
    <row r="245" spans="1:21">
      <c r="A245" s="1">
        <v>79</v>
      </c>
      <c r="B245" s="1" t="s">
        <v>53</v>
      </c>
      <c r="C245" s="1" t="s">
        <v>3</v>
      </c>
      <c r="D245" s="1" t="s">
        <v>1362</v>
      </c>
      <c r="E245" s="1" t="s">
        <v>1362</v>
      </c>
      <c r="F245" s="1" t="s">
        <v>1362</v>
      </c>
      <c r="G245" s="1" t="s">
        <v>1682</v>
      </c>
      <c r="H245" s="1" t="s">
        <v>1683</v>
      </c>
      <c r="I245" s="1" t="s">
        <v>1362</v>
      </c>
      <c r="J245" s="1" t="s">
        <v>1362</v>
      </c>
      <c r="K245" s="1" t="s">
        <v>54</v>
      </c>
      <c r="L245" s="1" t="s">
        <v>1455</v>
      </c>
      <c r="M245" s="1" t="s">
        <v>1366</v>
      </c>
      <c r="N245" s="1" t="s">
        <v>1472</v>
      </c>
      <c r="O245" s="1" t="s">
        <v>1473</v>
      </c>
      <c r="P245" s="1" t="s">
        <v>1369</v>
      </c>
      <c r="Q245" s="1" t="s">
        <v>51</v>
      </c>
      <c r="R245" s="1" t="s">
        <v>1684</v>
      </c>
      <c r="S245" s="1" t="s">
        <v>903</v>
      </c>
      <c r="T245" s="1" t="s">
        <v>904</v>
      </c>
      <c r="U245" s="1" t="s">
        <v>1685</v>
      </c>
    </row>
    <row r="246" spans="1:21">
      <c r="A246" s="2" t="s">
        <v>186</v>
      </c>
      <c r="B246" s="3" t="s">
        <v>774</v>
      </c>
      <c r="C246" s="1" t="s">
        <v>8</v>
      </c>
      <c r="D246" s="3" t="s">
        <v>1572</v>
      </c>
      <c r="E246" s="3" t="s">
        <v>1362</v>
      </c>
      <c r="F246" s="3" t="s">
        <v>1362</v>
      </c>
      <c r="G246" s="3" t="s">
        <v>1362</v>
      </c>
      <c r="H246" s="3" t="s">
        <v>1362</v>
      </c>
      <c r="I246" s="3" t="s">
        <v>1362</v>
      </c>
      <c r="J246" s="3" t="s">
        <v>1573</v>
      </c>
      <c r="K246" s="1" t="s">
        <v>50</v>
      </c>
      <c r="L246" s="1" t="s">
        <v>1382</v>
      </c>
      <c r="M246" s="1" t="s">
        <v>1366</v>
      </c>
      <c r="N246" s="1" t="s">
        <v>52</v>
      </c>
      <c r="O246" s="1" t="s">
        <v>1522</v>
      </c>
      <c r="P246" s="1" t="s">
        <v>1686</v>
      </c>
      <c r="Q246" s="1" t="s">
        <v>51</v>
      </c>
      <c r="R246" s="3" t="s">
        <v>52</v>
      </c>
      <c r="S246" s="3" t="s">
        <v>52</v>
      </c>
      <c r="T246" s="3" t="s">
        <v>902</v>
      </c>
      <c r="U246" s="3" t="s">
        <v>52</v>
      </c>
    </row>
    <row r="247" spans="1:21">
      <c r="A247" s="2" t="s">
        <v>117</v>
      </c>
      <c r="B247" s="2" t="s">
        <v>899</v>
      </c>
      <c r="C247" s="1" t="s">
        <v>900</v>
      </c>
      <c r="D247" s="3" t="s">
        <v>1394</v>
      </c>
      <c r="E247" s="3" t="s">
        <v>1362</v>
      </c>
      <c r="F247" s="3" t="s">
        <v>1362</v>
      </c>
      <c r="G247" s="3" t="s">
        <v>1362</v>
      </c>
      <c r="H247" s="3" t="s">
        <v>1362</v>
      </c>
      <c r="I247" s="3" t="s">
        <v>1499</v>
      </c>
      <c r="J247" s="3" t="s">
        <v>1519</v>
      </c>
      <c r="K247" s="1" t="s">
        <v>50</v>
      </c>
      <c r="L247" s="1" t="s">
        <v>1382</v>
      </c>
      <c r="M247" s="1" t="s">
        <v>1634</v>
      </c>
      <c r="N247" s="1" t="s">
        <v>1485</v>
      </c>
      <c r="O247" s="1" t="s">
        <v>1687</v>
      </c>
      <c r="P247" s="1" t="s">
        <v>1366</v>
      </c>
      <c r="Q247" s="1" t="s">
        <v>51</v>
      </c>
      <c r="R247" s="3" t="s">
        <v>52</v>
      </c>
      <c r="S247" s="3" t="s">
        <v>52</v>
      </c>
      <c r="T247" s="3" t="s">
        <v>901</v>
      </c>
      <c r="U247" s="2" t="s">
        <v>52</v>
      </c>
    </row>
    <row r="248" spans="1:21">
      <c r="A248" s="2" t="s">
        <v>897</v>
      </c>
      <c r="B248" s="3" t="s">
        <v>180</v>
      </c>
      <c r="C248" s="1" t="s">
        <v>121</v>
      </c>
      <c r="D248" s="3" t="s">
        <v>1565</v>
      </c>
      <c r="E248" s="3" t="s">
        <v>1362</v>
      </c>
      <c r="F248" s="3" t="s">
        <v>1362</v>
      </c>
      <c r="G248" s="3" t="s">
        <v>1362</v>
      </c>
      <c r="H248" s="3" t="s">
        <v>1362</v>
      </c>
      <c r="I248" s="3" t="s">
        <v>1545</v>
      </c>
      <c r="J248" s="3" t="s">
        <v>1362</v>
      </c>
      <c r="K248" s="1" t="s">
        <v>50</v>
      </c>
      <c r="L248" s="1" t="s">
        <v>1382</v>
      </c>
      <c r="M248" s="1" t="s">
        <v>1366</v>
      </c>
      <c r="N248" s="1" t="s">
        <v>1543</v>
      </c>
      <c r="O248" s="1" t="s">
        <v>1522</v>
      </c>
      <c r="P248" s="1" t="s">
        <v>1688</v>
      </c>
      <c r="Q248" s="1" t="s">
        <v>51</v>
      </c>
      <c r="R248" s="3" t="s">
        <v>52</v>
      </c>
      <c r="S248" s="3" t="s">
        <v>52</v>
      </c>
      <c r="T248" s="3" t="s">
        <v>898</v>
      </c>
      <c r="U248" s="3" t="s">
        <v>52</v>
      </c>
    </row>
    <row r="249" spans="1:21">
      <c r="A249" s="2" t="s">
        <v>895</v>
      </c>
      <c r="B249" s="3" t="s">
        <v>805</v>
      </c>
      <c r="C249" s="1" t="s">
        <v>806</v>
      </c>
      <c r="D249" s="3" t="s">
        <v>1517</v>
      </c>
      <c r="E249" s="3" t="s">
        <v>1362</v>
      </c>
      <c r="F249" s="3" t="s">
        <v>1362</v>
      </c>
      <c r="G249" s="3" t="s">
        <v>1518</v>
      </c>
      <c r="H249" s="3" t="s">
        <v>1519</v>
      </c>
      <c r="I249" s="3" t="s">
        <v>1520</v>
      </c>
      <c r="J249" s="3" t="s">
        <v>1521</v>
      </c>
      <c r="K249" s="1" t="s">
        <v>50</v>
      </c>
      <c r="L249" s="1" t="s">
        <v>1625</v>
      </c>
      <c r="M249" s="1" t="s">
        <v>52</v>
      </c>
      <c r="N249" s="1" t="s">
        <v>1404</v>
      </c>
      <c r="O249" s="1" t="s">
        <v>1522</v>
      </c>
      <c r="P249" s="1" t="s">
        <v>1689</v>
      </c>
      <c r="Q249" s="1" t="s">
        <v>51</v>
      </c>
      <c r="R249" s="3" t="s">
        <v>52</v>
      </c>
      <c r="S249" s="3" t="s">
        <v>52</v>
      </c>
      <c r="T249" s="3" t="s">
        <v>896</v>
      </c>
      <c r="U249" s="3" t="s">
        <v>52</v>
      </c>
    </row>
    <row r="250" spans="1:21">
      <c r="A250" s="2" t="s">
        <v>248</v>
      </c>
      <c r="B250" s="3" t="s">
        <v>774</v>
      </c>
      <c r="C250" s="1" t="s">
        <v>8</v>
      </c>
      <c r="D250" s="3" t="s">
        <v>1533</v>
      </c>
      <c r="E250" s="3" t="s">
        <v>1362</v>
      </c>
      <c r="F250" s="3" t="s">
        <v>1362</v>
      </c>
      <c r="G250" s="3" t="s">
        <v>1362</v>
      </c>
      <c r="H250" s="3" t="s">
        <v>1362</v>
      </c>
      <c r="I250" s="3" t="s">
        <v>1362</v>
      </c>
      <c r="J250" s="3" t="s">
        <v>1497</v>
      </c>
      <c r="K250" s="1" t="s">
        <v>50</v>
      </c>
      <c r="L250" s="1" t="s">
        <v>1382</v>
      </c>
      <c r="M250" s="1" t="s">
        <v>1366</v>
      </c>
      <c r="N250" s="1" t="s">
        <v>52</v>
      </c>
      <c r="O250" s="1" t="s">
        <v>1522</v>
      </c>
      <c r="P250" s="1" t="s">
        <v>1649</v>
      </c>
      <c r="Q250" s="1" t="s">
        <v>51</v>
      </c>
      <c r="R250" s="3" t="s">
        <v>52</v>
      </c>
      <c r="S250" s="3" t="s">
        <v>52</v>
      </c>
      <c r="T250" s="3" t="s">
        <v>894</v>
      </c>
      <c r="U250" s="3" t="s">
        <v>52</v>
      </c>
    </row>
    <row r="251" spans="1:21">
      <c r="A251" s="2" t="s">
        <v>157</v>
      </c>
      <c r="B251" s="3" t="s">
        <v>774</v>
      </c>
      <c r="C251" s="1" t="s">
        <v>8</v>
      </c>
      <c r="D251" s="3" t="s">
        <v>1572</v>
      </c>
      <c r="E251" s="3" t="s">
        <v>1362</v>
      </c>
      <c r="F251" s="3" t="s">
        <v>1362</v>
      </c>
      <c r="G251" s="3" t="s">
        <v>1362</v>
      </c>
      <c r="H251" s="3" t="s">
        <v>1362</v>
      </c>
      <c r="I251" s="3" t="s">
        <v>1362</v>
      </c>
      <c r="J251" s="3" t="s">
        <v>1573</v>
      </c>
      <c r="K251" s="1" t="s">
        <v>50</v>
      </c>
      <c r="L251" s="1" t="s">
        <v>1382</v>
      </c>
      <c r="M251" s="1" t="s">
        <v>1366</v>
      </c>
      <c r="N251" s="1" t="s">
        <v>52</v>
      </c>
      <c r="O251" s="1" t="s">
        <v>1522</v>
      </c>
      <c r="P251" s="1" t="s">
        <v>1690</v>
      </c>
      <c r="Q251" s="1" t="s">
        <v>51</v>
      </c>
      <c r="R251" s="3" t="s">
        <v>52</v>
      </c>
      <c r="S251" s="3" t="s">
        <v>52</v>
      </c>
      <c r="T251" s="3" t="s">
        <v>893</v>
      </c>
      <c r="U251" s="3" t="s">
        <v>52</v>
      </c>
    </row>
    <row r="252" spans="1:21">
      <c r="A252" s="2" t="s">
        <v>224</v>
      </c>
      <c r="B252" s="3" t="s">
        <v>774</v>
      </c>
      <c r="C252" s="1" t="s">
        <v>8</v>
      </c>
      <c r="D252" s="3" t="s">
        <v>1572</v>
      </c>
      <c r="E252" s="3" t="s">
        <v>1362</v>
      </c>
      <c r="F252" s="3" t="s">
        <v>1362</v>
      </c>
      <c r="G252" s="3" t="s">
        <v>1362</v>
      </c>
      <c r="H252" s="3" t="s">
        <v>1362</v>
      </c>
      <c r="I252" s="3" t="s">
        <v>1362</v>
      </c>
      <c r="J252" s="3" t="s">
        <v>1573</v>
      </c>
      <c r="K252" s="1" t="s">
        <v>50</v>
      </c>
      <c r="L252" s="1" t="s">
        <v>1382</v>
      </c>
      <c r="M252" s="1" t="s">
        <v>1366</v>
      </c>
      <c r="N252" s="1" t="s">
        <v>52</v>
      </c>
      <c r="O252" s="1" t="s">
        <v>1522</v>
      </c>
      <c r="P252" s="1" t="s">
        <v>1691</v>
      </c>
      <c r="Q252" s="1" t="s">
        <v>51</v>
      </c>
      <c r="R252" s="3" t="s">
        <v>52</v>
      </c>
      <c r="S252" s="3" t="s">
        <v>52</v>
      </c>
      <c r="T252" s="3" t="s">
        <v>892</v>
      </c>
      <c r="U252" s="3" t="s">
        <v>52</v>
      </c>
    </row>
    <row r="253" spans="1:21">
      <c r="A253" s="2" t="s">
        <v>247</v>
      </c>
      <c r="B253" s="3" t="s">
        <v>774</v>
      </c>
      <c r="C253" s="1" t="s">
        <v>8</v>
      </c>
      <c r="D253" s="3" t="s">
        <v>1533</v>
      </c>
      <c r="E253" s="3" t="s">
        <v>1362</v>
      </c>
      <c r="F253" s="3" t="s">
        <v>1362</v>
      </c>
      <c r="G253" s="3" t="s">
        <v>1362</v>
      </c>
      <c r="H253" s="3" t="s">
        <v>1362</v>
      </c>
      <c r="I253" s="3" t="s">
        <v>1362</v>
      </c>
      <c r="J253" s="3" t="s">
        <v>1497</v>
      </c>
      <c r="K253" s="1" t="s">
        <v>50</v>
      </c>
      <c r="L253" s="1" t="s">
        <v>1382</v>
      </c>
      <c r="M253" s="1" t="s">
        <v>1366</v>
      </c>
      <c r="N253" s="1" t="s">
        <v>52</v>
      </c>
      <c r="O253" s="1" t="s">
        <v>1522</v>
      </c>
      <c r="P253" s="1" t="s">
        <v>1692</v>
      </c>
      <c r="Q253" s="1" t="s">
        <v>51</v>
      </c>
      <c r="R253" s="3" t="s">
        <v>52</v>
      </c>
      <c r="S253" s="3" t="s">
        <v>52</v>
      </c>
      <c r="T253" s="3" t="s">
        <v>891</v>
      </c>
      <c r="U253" s="3" t="s">
        <v>52</v>
      </c>
    </row>
    <row r="254" spans="1:21">
      <c r="A254" s="2" t="s">
        <v>889</v>
      </c>
      <c r="B254" s="3" t="s">
        <v>800</v>
      </c>
      <c r="C254" s="1" t="s">
        <v>121</v>
      </c>
      <c r="D254" s="3" t="s">
        <v>1573</v>
      </c>
      <c r="E254" s="3" t="s">
        <v>1362</v>
      </c>
      <c r="F254" s="3" t="s">
        <v>1362</v>
      </c>
      <c r="G254" s="3" t="s">
        <v>1362</v>
      </c>
      <c r="H254" s="3" t="s">
        <v>1362</v>
      </c>
      <c r="I254" s="3" t="s">
        <v>1693</v>
      </c>
      <c r="J254" s="3" t="s">
        <v>1362</v>
      </c>
      <c r="K254" s="1" t="s">
        <v>50</v>
      </c>
      <c r="L254" s="1" t="s">
        <v>1598</v>
      </c>
      <c r="M254" s="1" t="s">
        <v>1366</v>
      </c>
      <c r="N254" s="1" t="s">
        <v>1404</v>
      </c>
      <c r="O254" s="1" t="s">
        <v>1694</v>
      </c>
      <c r="P254" s="1" t="s">
        <v>1366</v>
      </c>
      <c r="Q254" s="1" t="s">
        <v>51</v>
      </c>
      <c r="R254" s="3" t="s">
        <v>52</v>
      </c>
      <c r="S254" s="3" t="s">
        <v>52</v>
      </c>
      <c r="T254" s="3" t="s">
        <v>890</v>
      </c>
      <c r="U254" s="3" t="s">
        <v>52</v>
      </c>
    </row>
    <row r="255" spans="1:21">
      <c r="A255" s="2" t="s">
        <v>887</v>
      </c>
      <c r="B255" s="3" t="s">
        <v>180</v>
      </c>
      <c r="C255" s="1" t="s">
        <v>121</v>
      </c>
      <c r="D255" s="3" t="s">
        <v>1565</v>
      </c>
      <c r="E255" s="3" t="s">
        <v>1362</v>
      </c>
      <c r="F255" s="3" t="s">
        <v>1362</v>
      </c>
      <c r="G255" s="3" t="s">
        <v>1362</v>
      </c>
      <c r="H255" s="3" t="s">
        <v>1362</v>
      </c>
      <c r="I255" s="3" t="s">
        <v>1545</v>
      </c>
      <c r="J255" s="3" t="s">
        <v>1362</v>
      </c>
      <c r="K255" s="1" t="s">
        <v>50</v>
      </c>
      <c r="L255" s="1" t="s">
        <v>1382</v>
      </c>
      <c r="M255" s="1" t="s">
        <v>1366</v>
      </c>
      <c r="N255" s="1" t="s">
        <v>1543</v>
      </c>
      <c r="O255" s="1" t="s">
        <v>1522</v>
      </c>
      <c r="P255" s="1" t="s">
        <v>1695</v>
      </c>
      <c r="Q255" s="1" t="s">
        <v>51</v>
      </c>
      <c r="R255" s="3" t="s">
        <v>52</v>
      </c>
      <c r="S255" s="3" t="s">
        <v>52</v>
      </c>
      <c r="T255" s="3" t="s">
        <v>888</v>
      </c>
      <c r="U255" s="3" t="s">
        <v>52</v>
      </c>
    </row>
    <row r="256" spans="1:21">
      <c r="A256" s="2" t="s">
        <v>189</v>
      </c>
      <c r="B256" s="3" t="s">
        <v>774</v>
      </c>
      <c r="C256" s="1" t="s">
        <v>8</v>
      </c>
      <c r="D256" s="3" t="s">
        <v>1572</v>
      </c>
      <c r="E256" s="3" t="s">
        <v>1362</v>
      </c>
      <c r="F256" s="3" t="s">
        <v>1362</v>
      </c>
      <c r="G256" s="3" t="s">
        <v>1362</v>
      </c>
      <c r="H256" s="3" t="s">
        <v>1362</v>
      </c>
      <c r="I256" s="3" t="s">
        <v>1362</v>
      </c>
      <c r="J256" s="3" t="s">
        <v>1573</v>
      </c>
      <c r="K256" s="1" t="s">
        <v>50</v>
      </c>
      <c r="L256" s="1" t="s">
        <v>1382</v>
      </c>
      <c r="M256" s="1" t="s">
        <v>1366</v>
      </c>
      <c r="N256" s="1" t="s">
        <v>52</v>
      </c>
      <c r="O256" s="1" t="s">
        <v>1522</v>
      </c>
      <c r="P256" s="1" t="s">
        <v>1696</v>
      </c>
      <c r="Q256" s="1" t="s">
        <v>51</v>
      </c>
      <c r="R256" s="3" t="s">
        <v>52</v>
      </c>
      <c r="S256" s="3" t="s">
        <v>52</v>
      </c>
      <c r="T256" s="3" t="s">
        <v>886</v>
      </c>
      <c r="U256" s="3" t="s">
        <v>52</v>
      </c>
    </row>
    <row r="257" spans="1:21">
      <c r="A257" s="2" t="s">
        <v>114</v>
      </c>
      <c r="B257" s="3" t="s">
        <v>805</v>
      </c>
      <c r="C257" s="1" t="s">
        <v>806</v>
      </c>
      <c r="D257" s="3" t="s">
        <v>1517</v>
      </c>
      <c r="E257" s="3" t="s">
        <v>1362</v>
      </c>
      <c r="F257" s="3" t="s">
        <v>1362</v>
      </c>
      <c r="G257" s="3" t="s">
        <v>1518</v>
      </c>
      <c r="H257" s="3" t="s">
        <v>1519</v>
      </c>
      <c r="I257" s="3" t="s">
        <v>1520</v>
      </c>
      <c r="J257" s="3" t="s">
        <v>1521</v>
      </c>
      <c r="K257" s="1" t="s">
        <v>690</v>
      </c>
      <c r="L257" s="3" t="s">
        <v>807</v>
      </c>
      <c r="M257" s="1" t="s">
        <v>52</v>
      </c>
      <c r="N257" s="1" t="s">
        <v>1404</v>
      </c>
      <c r="O257" s="1" t="s">
        <v>1522</v>
      </c>
      <c r="P257" s="1" t="s">
        <v>1369</v>
      </c>
      <c r="Q257" s="1" t="s">
        <v>56</v>
      </c>
      <c r="R257" s="3" t="s">
        <v>52</v>
      </c>
      <c r="S257" s="3" t="s">
        <v>52</v>
      </c>
      <c r="T257" s="3" t="s">
        <v>885</v>
      </c>
      <c r="U257" s="3" t="s">
        <v>52</v>
      </c>
    </row>
    <row r="258" spans="1:21">
      <c r="A258" s="2" t="s">
        <v>883</v>
      </c>
      <c r="B258" s="3" t="s">
        <v>805</v>
      </c>
      <c r="C258" s="1" t="s">
        <v>806</v>
      </c>
      <c r="D258" s="3" t="s">
        <v>1517</v>
      </c>
      <c r="E258" s="3" t="s">
        <v>1362</v>
      </c>
      <c r="F258" s="3" t="s">
        <v>1362</v>
      </c>
      <c r="G258" s="3" t="s">
        <v>1518</v>
      </c>
      <c r="H258" s="3" t="s">
        <v>1519</v>
      </c>
      <c r="I258" s="3" t="s">
        <v>1520</v>
      </c>
      <c r="J258" s="3" t="s">
        <v>1521</v>
      </c>
      <c r="K258" s="1" t="s">
        <v>50</v>
      </c>
      <c r="L258" s="1" t="s">
        <v>1625</v>
      </c>
      <c r="M258" s="1" t="s">
        <v>52</v>
      </c>
      <c r="N258" s="1" t="s">
        <v>1404</v>
      </c>
      <c r="O258" s="1" t="s">
        <v>1522</v>
      </c>
      <c r="P258" s="1" t="s">
        <v>1697</v>
      </c>
      <c r="Q258" s="1" t="s">
        <v>51</v>
      </c>
      <c r="R258" s="3" t="s">
        <v>52</v>
      </c>
      <c r="S258" s="3" t="s">
        <v>52</v>
      </c>
      <c r="T258" s="3" t="s">
        <v>884</v>
      </c>
      <c r="U258" s="3" t="s">
        <v>52</v>
      </c>
    </row>
    <row r="259" spans="1:21">
      <c r="A259" s="2" t="s">
        <v>246</v>
      </c>
      <c r="B259" s="3" t="s">
        <v>774</v>
      </c>
      <c r="C259" s="1" t="s">
        <v>8</v>
      </c>
      <c r="D259" s="3" t="s">
        <v>1533</v>
      </c>
      <c r="E259" s="3" t="s">
        <v>1362</v>
      </c>
      <c r="F259" s="3" t="s">
        <v>1362</v>
      </c>
      <c r="G259" s="3" t="s">
        <v>1362</v>
      </c>
      <c r="H259" s="3" t="s">
        <v>1362</v>
      </c>
      <c r="I259" s="3" t="s">
        <v>1362</v>
      </c>
      <c r="J259" s="3" t="s">
        <v>1497</v>
      </c>
      <c r="K259" s="1" t="s">
        <v>50</v>
      </c>
      <c r="L259" s="1" t="s">
        <v>1382</v>
      </c>
      <c r="M259" s="1" t="s">
        <v>1366</v>
      </c>
      <c r="N259" s="1" t="s">
        <v>52</v>
      </c>
      <c r="O259" s="1" t="s">
        <v>1522</v>
      </c>
      <c r="P259" s="1" t="s">
        <v>1686</v>
      </c>
      <c r="Q259" s="1" t="s">
        <v>51</v>
      </c>
      <c r="R259" s="3" t="s">
        <v>52</v>
      </c>
      <c r="S259" s="3" t="s">
        <v>52</v>
      </c>
      <c r="T259" s="3" t="s">
        <v>882</v>
      </c>
      <c r="U259" s="3" t="s">
        <v>52</v>
      </c>
    </row>
    <row r="260" spans="1:21">
      <c r="A260" s="2" t="s">
        <v>119</v>
      </c>
      <c r="B260" s="3" t="s">
        <v>725</v>
      </c>
      <c r="C260" s="1" t="s">
        <v>8</v>
      </c>
      <c r="D260" s="3" t="s">
        <v>1494</v>
      </c>
      <c r="E260" s="3" t="s">
        <v>1362</v>
      </c>
      <c r="F260" s="3" t="s">
        <v>1362</v>
      </c>
      <c r="G260" s="3" t="s">
        <v>1362</v>
      </c>
      <c r="H260" s="3" t="s">
        <v>1362</v>
      </c>
      <c r="I260" s="3" t="s">
        <v>1362</v>
      </c>
      <c r="J260" s="3" t="s">
        <v>1428</v>
      </c>
      <c r="K260" s="1" t="s">
        <v>50</v>
      </c>
      <c r="L260" s="1" t="s">
        <v>1365</v>
      </c>
      <c r="M260" s="1" t="s">
        <v>1366</v>
      </c>
      <c r="N260" s="1" t="s">
        <v>1456</v>
      </c>
      <c r="O260" s="1" t="s">
        <v>1522</v>
      </c>
      <c r="P260" s="1" t="s">
        <v>1698</v>
      </c>
      <c r="Q260" s="1" t="s">
        <v>51</v>
      </c>
      <c r="R260" s="3" t="s">
        <v>52</v>
      </c>
      <c r="S260" s="3" t="s">
        <v>52</v>
      </c>
      <c r="T260" s="3" t="s">
        <v>881</v>
      </c>
      <c r="U260" s="3" t="s">
        <v>52</v>
      </c>
    </row>
    <row r="261" spans="1:21">
      <c r="A261" s="2" t="s">
        <v>879</v>
      </c>
      <c r="B261" s="3" t="s">
        <v>180</v>
      </c>
      <c r="C261" s="1" t="s">
        <v>121</v>
      </c>
      <c r="D261" s="3" t="s">
        <v>1565</v>
      </c>
      <c r="E261" s="3" t="s">
        <v>1362</v>
      </c>
      <c r="F261" s="3" t="s">
        <v>1362</v>
      </c>
      <c r="G261" s="3" t="s">
        <v>1362</v>
      </c>
      <c r="H261" s="3" t="s">
        <v>1362</v>
      </c>
      <c r="I261" s="3" t="s">
        <v>1545</v>
      </c>
      <c r="J261" s="3" t="s">
        <v>1362</v>
      </c>
      <c r="K261" s="1" t="s">
        <v>50</v>
      </c>
      <c r="L261" s="1" t="s">
        <v>1382</v>
      </c>
      <c r="M261" s="1" t="s">
        <v>1366</v>
      </c>
      <c r="N261" s="1" t="s">
        <v>1543</v>
      </c>
      <c r="O261" s="1" t="s">
        <v>1522</v>
      </c>
      <c r="P261" s="1" t="s">
        <v>1699</v>
      </c>
      <c r="Q261" s="1" t="s">
        <v>51</v>
      </c>
      <c r="R261" s="3" t="s">
        <v>52</v>
      </c>
      <c r="S261" s="3" t="s">
        <v>52</v>
      </c>
      <c r="T261" s="3" t="s">
        <v>880</v>
      </c>
      <c r="U261" s="3" t="s">
        <v>52</v>
      </c>
    </row>
    <row r="262" spans="1:21">
      <c r="A262" s="2" t="s">
        <v>154</v>
      </c>
      <c r="B262" s="3" t="s">
        <v>774</v>
      </c>
      <c r="C262" s="1" t="s">
        <v>8</v>
      </c>
      <c r="D262" s="3" t="s">
        <v>1572</v>
      </c>
      <c r="E262" s="3" t="s">
        <v>1362</v>
      </c>
      <c r="F262" s="3" t="s">
        <v>1362</v>
      </c>
      <c r="G262" s="3" t="s">
        <v>1362</v>
      </c>
      <c r="H262" s="3" t="s">
        <v>1362</v>
      </c>
      <c r="I262" s="3" t="s">
        <v>1362</v>
      </c>
      <c r="J262" s="3" t="s">
        <v>1573</v>
      </c>
      <c r="K262" s="1" t="s">
        <v>50</v>
      </c>
      <c r="L262" s="1" t="s">
        <v>1382</v>
      </c>
      <c r="M262" s="1" t="s">
        <v>1366</v>
      </c>
      <c r="N262" s="1" t="s">
        <v>52</v>
      </c>
      <c r="O262" s="1" t="s">
        <v>1522</v>
      </c>
      <c r="P262" s="1" t="s">
        <v>1624</v>
      </c>
      <c r="Q262" s="1" t="s">
        <v>51</v>
      </c>
      <c r="R262" s="3" t="s">
        <v>52</v>
      </c>
      <c r="S262" s="3" t="s">
        <v>52</v>
      </c>
      <c r="T262" s="3" t="s">
        <v>878</v>
      </c>
      <c r="U262" s="3" t="s">
        <v>52</v>
      </c>
    </row>
    <row r="263" spans="1:21">
      <c r="A263" s="2" t="s">
        <v>876</v>
      </c>
      <c r="B263" s="3" t="s">
        <v>180</v>
      </c>
      <c r="C263" s="1" t="s">
        <v>121</v>
      </c>
      <c r="D263" s="3" t="s">
        <v>1565</v>
      </c>
      <c r="E263" s="3" t="s">
        <v>1362</v>
      </c>
      <c r="F263" s="3" t="s">
        <v>1362</v>
      </c>
      <c r="G263" s="3" t="s">
        <v>1362</v>
      </c>
      <c r="H263" s="3" t="s">
        <v>1362</v>
      </c>
      <c r="I263" s="3" t="s">
        <v>1545</v>
      </c>
      <c r="J263" s="3" t="s">
        <v>1362</v>
      </c>
      <c r="K263" s="1" t="s">
        <v>50</v>
      </c>
      <c r="L263" s="1" t="s">
        <v>1382</v>
      </c>
      <c r="M263" s="1" t="s">
        <v>1366</v>
      </c>
      <c r="N263" s="1" t="s">
        <v>1404</v>
      </c>
      <c r="O263" s="1" t="s">
        <v>1522</v>
      </c>
      <c r="P263" s="1" t="s">
        <v>1700</v>
      </c>
      <c r="Q263" s="1" t="s">
        <v>51</v>
      </c>
      <c r="R263" s="3" t="s">
        <v>52</v>
      </c>
      <c r="S263" s="3" t="s">
        <v>52</v>
      </c>
      <c r="T263" s="3" t="s">
        <v>877</v>
      </c>
      <c r="U263" s="3" t="s">
        <v>52</v>
      </c>
    </row>
    <row r="264" spans="1:21">
      <c r="A264" s="2" t="s">
        <v>253</v>
      </c>
      <c r="B264" s="3" t="s">
        <v>774</v>
      </c>
      <c r="C264" s="1" t="s">
        <v>8</v>
      </c>
      <c r="D264" s="3" t="s">
        <v>1572</v>
      </c>
      <c r="E264" s="3" t="s">
        <v>1362</v>
      </c>
      <c r="F264" s="3" t="s">
        <v>1362</v>
      </c>
      <c r="G264" s="3" t="s">
        <v>1362</v>
      </c>
      <c r="H264" s="3" t="s">
        <v>1362</v>
      </c>
      <c r="I264" s="3" t="s">
        <v>1362</v>
      </c>
      <c r="J264" s="3" t="s">
        <v>1573</v>
      </c>
      <c r="K264" s="1" t="s">
        <v>50</v>
      </c>
      <c r="L264" s="1" t="s">
        <v>1382</v>
      </c>
      <c r="M264" s="1" t="s">
        <v>1366</v>
      </c>
      <c r="N264" s="1" t="s">
        <v>52</v>
      </c>
      <c r="O264" s="1" t="s">
        <v>1522</v>
      </c>
      <c r="P264" s="1" t="s">
        <v>1701</v>
      </c>
      <c r="Q264" s="1" t="s">
        <v>51</v>
      </c>
      <c r="R264" s="3" t="s">
        <v>52</v>
      </c>
      <c r="S264" s="3" t="s">
        <v>52</v>
      </c>
      <c r="T264" s="3" t="s">
        <v>875</v>
      </c>
      <c r="U264" s="3" t="s">
        <v>52</v>
      </c>
    </row>
    <row r="265" spans="1:21">
      <c r="A265" s="2" t="s">
        <v>152</v>
      </c>
      <c r="B265" s="3" t="s">
        <v>774</v>
      </c>
      <c r="C265" s="1" t="s">
        <v>8</v>
      </c>
      <c r="D265" s="3" t="s">
        <v>1572</v>
      </c>
      <c r="E265" s="3" t="s">
        <v>1362</v>
      </c>
      <c r="F265" s="3" t="s">
        <v>1362</v>
      </c>
      <c r="G265" s="3" t="s">
        <v>1362</v>
      </c>
      <c r="H265" s="3" t="s">
        <v>1362</v>
      </c>
      <c r="I265" s="3" t="s">
        <v>1362</v>
      </c>
      <c r="J265" s="3" t="s">
        <v>1573</v>
      </c>
      <c r="K265" s="1" t="s">
        <v>50</v>
      </c>
      <c r="L265" s="1" t="s">
        <v>1382</v>
      </c>
      <c r="M265" s="1" t="s">
        <v>1366</v>
      </c>
      <c r="N265" s="1" t="s">
        <v>52</v>
      </c>
      <c r="O265" s="1" t="s">
        <v>1522</v>
      </c>
      <c r="P265" s="1" t="s">
        <v>1623</v>
      </c>
      <c r="Q265" s="1" t="s">
        <v>51</v>
      </c>
      <c r="R265" s="3" t="s">
        <v>52</v>
      </c>
      <c r="S265" s="3" t="s">
        <v>52</v>
      </c>
      <c r="T265" s="3" t="s">
        <v>874</v>
      </c>
      <c r="U265" s="3" t="s">
        <v>52</v>
      </c>
    </row>
    <row r="266" spans="1:21">
      <c r="A266" s="1">
        <v>1287</v>
      </c>
      <c r="B266" s="1" t="s">
        <v>619</v>
      </c>
      <c r="C266" s="1" t="s">
        <v>606</v>
      </c>
      <c r="D266" s="1" t="s">
        <v>1362</v>
      </c>
      <c r="E266" s="1" t="s">
        <v>1362</v>
      </c>
      <c r="F266" s="1" t="s">
        <v>1362</v>
      </c>
      <c r="G266" s="1" t="s">
        <v>1362</v>
      </c>
      <c r="H266" s="1" t="s">
        <v>1362</v>
      </c>
      <c r="I266" s="1" t="s">
        <v>1702</v>
      </c>
      <c r="J266" s="1" t="s">
        <v>1362</v>
      </c>
      <c r="K266" s="1" t="s">
        <v>54</v>
      </c>
      <c r="L266" s="1" t="s">
        <v>1455</v>
      </c>
      <c r="M266" s="1" t="s">
        <v>1369</v>
      </c>
      <c r="N266" s="1" t="s">
        <v>1472</v>
      </c>
      <c r="O266" s="1" t="s">
        <v>1414</v>
      </c>
      <c r="P266" s="1" t="s">
        <v>1570</v>
      </c>
      <c r="Q266" s="1" t="s">
        <v>51</v>
      </c>
      <c r="R266" s="1" t="s">
        <v>1703</v>
      </c>
      <c r="S266" s="1" t="s">
        <v>873</v>
      </c>
      <c r="T266" s="1" t="s">
        <v>772</v>
      </c>
      <c r="U266" s="1" t="s">
        <v>1704</v>
      </c>
    </row>
    <row r="267" spans="1:21">
      <c r="A267" s="2" t="s">
        <v>188</v>
      </c>
      <c r="B267" s="3" t="s">
        <v>774</v>
      </c>
      <c r="C267" s="1" t="s">
        <v>8</v>
      </c>
      <c r="D267" s="3" t="s">
        <v>1572</v>
      </c>
      <c r="E267" s="3" t="s">
        <v>1362</v>
      </c>
      <c r="F267" s="3" t="s">
        <v>1362</v>
      </c>
      <c r="G267" s="3" t="s">
        <v>1362</v>
      </c>
      <c r="H267" s="3" t="s">
        <v>1362</v>
      </c>
      <c r="I267" s="3" t="s">
        <v>1362</v>
      </c>
      <c r="J267" s="3" t="s">
        <v>1573</v>
      </c>
      <c r="K267" s="1" t="s">
        <v>50</v>
      </c>
      <c r="L267" s="1" t="s">
        <v>1382</v>
      </c>
      <c r="M267" s="1" t="s">
        <v>1366</v>
      </c>
      <c r="N267" s="1" t="s">
        <v>52</v>
      </c>
      <c r="O267" s="1" t="s">
        <v>1522</v>
      </c>
      <c r="P267" s="1" t="s">
        <v>1649</v>
      </c>
      <c r="Q267" s="1" t="s">
        <v>51</v>
      </c>
      <c r="R267" s="3" t="s">
        <v>52</v>
      </c>
      <c r="S267" s="3" t="s">
        <v>52</v>
      </c>
      <c r="T267" s="3" t="s">
        <v>872</v>
      </c>
      <c r="U267" s="3" t="s">
        <v>52</v>
      </c>
    </row>
    <row r="268" spans="1:21">
      <c r="A268" s="2" t="s">
        <v>187</v>
      </c>
      <c r="B268" s="3" t="s">
        <v>774</v>
      </c>
      <c r="C268" s="1" t="s">
        <v>8</v>
      </c>
      <c r="D268" s="3" t="s">
        <v>1572</v>
      </c>
      <c r="E268" s="3" t="s">
        <v>1362</v>
      </c>
      <c r="F268" s="3" t="s">
        <v>1362</v>
      </c>
      <c r="G268" s="3" t="s">
        <v>1362</v>
      </c>
      <c r="H268" s="3" t="s">
        <v>1362</v>
      </c>
      <c r="I268" s="3" t="s">
        <v>1362</v>
      </c>
      <c r="J268" s="3" t="s">
        <v>1573</v>
      </c>
      <c r="K268" s="1" t="s">
        <v>50</v>
      </c>
      <c r="L268" s="1" t="s">
        <v>1382</v>
      </c>
      <c r="M268" s="1" t="s">
        <v>1366</v>
      </c>
      <c r="N268" s="1" t="s">
        <v>52</v>
      </c>
      <c r="O268" s="1" t="s">
        <v>1522</v>
      </c>
      <c r="P268" s="1" t="s">
        <v>1705</v>
      </c>
      <c r="Q268" s="1" t="s">
        <v>51</v>
      </c>
      <c r="R268" s="3" t="s">
        <v>52</v>
      </c>
      <c r="S268" s="3" t="s">
        <v>52</v>
      </c>
      <c r="T268" s="3" t="s">
        <v>871</v>
      </c>
      <c r="U268" s="3" t="s">
        <v>52</v>
      </c>
    </row>
    <row r="269" spans="1:21">
      <c r="A269" s="2" t="s">
        <v>153</v>
      </c>
      <c r="B269" s="3" t="s">
        <v>774</v>
      </c>
      <c r="C269" s="1" t="s">
        <v>8</v>
      </c>
      <c r="D269" s="3" t="s">
        <v>1572</v>
      </c>
      <c r="E269" s="3" t="s">
        <v>1362</v>
      </c>
      <c r="F269" s="3" t="s">
        <v>1362</v>
      </c>
      <c r="G269" s="3" t="s">
        <v>1362</v>
      </c>
      <c r="H269" s="3" t="s">
        <v>1362</v>
      </c>
      <c r="I269" s="3" t="s">
        <v>1362</v>
      </c>
      <c r="J269" s="3" t="s">
        <v>1573</v>
      </c>
      <c r="K269" s="1" t="s">
        <v>50</v>
      </c>
      <c r="L269" s="1" t="s">
        <v>1382</v>
      </c>
      <c r="M269" s="1" t="s">
        <v>1366</v>
      </c>
      <c r="N269" s="1" t="s">
        <v>52</v>
      </c>
      <c r="O269" s="1" t="s">
        <v>1522</v>
      </c>
      <c r="P269" s="1" t="s">
        <v>1706</v>
      </c>
      <c r="Q269" s="1" t="s">
        <v>51</v>
      </c>
      <c r="R269" s="3" t="s">
        <v>52</v>
      </c>
      <c r="S269" s="3" t="s">
        <v>52</v>
      </c>
      <c r="T269" s="3" t="s">
        <v>870</v>
      </c>
      <c r="U269" s="3" t="s">
        <v>52</v>
      </c>
    </row>
    <row r="270" spans="1:21">
      <c r="A270" s="2" t="s">
        <v>231</v>
      </c>
      <c r="B270" s="3" t="s">
        <v>774</v>
      </c>
      <c r="C270" s="1" t="s">
        <v>8</v>
      </c>
      <c r="D270" s="3" t="s">
        <v>1544</v>
      </c>
      <c r="E270" s="3" t="s">
        <v>1362</v>
      </c>
      <c r="F270" s="3" t="s">
        <v>1362</v>
      </c>
      <c r="G270" s="3" t="s">
        <v>1362</v>
      </c>
      <c r="H270" s="3" t="s">
        <v>1362</v>
      </c>
      <c r="I270" s="3" t="s">
        <v>1362</v>
      </c>
      <c r="J270" s="3" t="s">
        <v>1545</v>
      </c>
      <c r="K270" s="1" t="s">
        <v>50</v>
      </c>
      <c r="L270" s="1" t="s">
        <v>1382</v>
      </c>
      <c r="M270" s="1" t="s">
        <v>1366</v>
      </c>
      <c r="N270" s="1" t="s">
        <v>52</v>
      </c>
      <c r="O270" s="1" t="s">
        <v>1522</v>
      </c>
      <c r="P270" s="1" t="s">
        <v>1511</v>
      </c>
      <c r="Q270" s="1" t="s">
        <v>51</v>
      </c>
      <c r="R270" s="3" t="s">
        <v>52</v>
      </c>
      <c r="S270" s="3" t="s">
        <v>52</v>
      </c>
      <c r="T270" s="3" t="s">
        <v>869</v>
      </c>
      <c r="U270" s="3" t="s">
        <v>52</v>
      </c>
    </row>
    <row r="271" spans="1:21">
      <c r="A271" s="2" t="s">
        <v>867</v>
      </c>
      <c r="B271" s="3" t="s">
        <v>180</v>
      </c>
      <c r="C271" s="1" t="s">
        <v>121</v>
      </c>
      <c r="D271" s="3" t="s">
        <v>1565</v>
      </c>
      <c r="E271" s="3" t="s">
        <v>1362</v>
      </c>
      <c r="F271" s="3" t="s">
        <v>1362</v>
      </c>
      <c r="G271" s="3" t="s">
        <v>1362</v>
      </c>
      <c r="H271" s="3" t="s">
        <v>1362</v>
      </c>
      <c r="I271" s="3" t="s">
        <v>1545</v>
      </c>
      <c r="J271" s="3" t="s">
        <v>1362</v>
      </c>
      <c r="K271" s="1" t="s">
        <v>50</v>
      </c>
      <c r="L271" s="1" t="s">
        <v>1382</v>
      </c>
      <c r="M271" s="1" t="s">
        <v>1366</v>
      </c>
      <c r="N271" s="1" t="s">
        <v>1367</v>
      </c>
      <c r="O271" s="1" t="s">
        <v>1522</v>
      </c>
      <c r="P271" s="1" t="s">
        <v>1707</v>
      </c>
      <c r="Q271" s="1" t="s">
        <v>51</v>
      </c>
      <c r="R271" s="3" t="s">
        <v>52</v>
      </c>
      <c r="S271" s="3" t="s">
        <v>52</v>
      </c>
      <c r="T271" s="3" t="s">
        <v>868</v>
      </c>
      <c r="U271" s="3" t="s">
        <v>52</v>
      </c>
    </row>
    <row r="272" spans="1:21">
      <c r="A272" s="1">
        <v>1244</v>
      </c>
      <c r="B272" s="1" t="s">
        <v>614</v>
      </c>
      <c r="C272" s="1" t="s">
        <v>615</v>
      </c>
      <c r="D272" s="1" t="s">
        <v>1536</v>
      </c>
      <c r="E272" s="1" t="s">
        <v>1521</v>
      </c>
      <c r="F272" s="1" t="s">
        <v>1362</v>
      </c>
      <c r="G272" s="1" t="s">
        <v>1362</v>
      </c>
      <c r="H272" s="1" t="s">
        <v>1362</v>
      </c>
      <c r="I272" s="1" t="s">
        <v>1362</v>
      </c>
      <c r="J272" s="1" t="s">
        <v>1362</v>
      </c>
      <c r="K272" s="1" t="s">
        <v>50</v>
      </c>
      <c r="L272" s="1" t="s">
        <v>1500</v>
      </c>
      <c r="M272" s="1" t="s">
        <v>1369</v>
      </c>
      <c r="N272" s="1" t="s">
        <v>1456</v>
      </c>
      <c r="O272" s="1" t="s">
        <v>1414</v>
      </c>
      <c r="P272" s="1" t="s">
        <v>1526</v>
      </c>
      <c r="Q272" s="1" t="s">
        <v>51</v>
      </c>
      <c r="R272" s="1" t="s">
        <v>52</v>
      </c>
      <c r="S272" s="1" t="s">
        <v>52</v>
      </c>
      <c r="T272" s="1" t="s">
        <v>697</v>
      </c>
      <c r="U272" s="1" t="s">
        <v>1708</v>
      </c>
    </row>
    <row r="273" spans="1:21">
      <c r="A273" s="1">
        <v>1261</v>
      </c>
      <c r="B273" s="1" t="s">
        <v>614</v>
      </c>
      <c r="C273" s="1" t="s">
        <v>615</v>
      </c>
      <c r="D273" s="1" t="s">
        <v>1536</v>
      </c>
      <c r="E273" s="1" t="s">
        <v>1521</v>
      </c>
      <c r="F273" s="1" t="s">
        <v>1362</v>
      </c>
      <c r="G273" s="1" t="s">
        <v>1362</v>
      </c>
      <c r="H273" s="1" t="s">
        <v>1362</v>
      </c>
      <c r="I273" s="1" t="s">
        <v>1362</v>
      </c>
      <c r="J273" s="1" t="s">
        <v>1362</v>
      </c>
      <c r="K273" s="1" t="s">
        <v>50</v>
      </c>
      <c r="L273" s="1" t="s">
        <v>1500</v>
      </c>
      <c r="M273" s="1" t="s">
        <v>1369</v>
      </c>
      <c r="N273" s="1" t="s">
        <v>1456</v>
      </c>
      <c r="O273" s="1" t="s">
        <v>1414</v>
      </c>
      <c r="P273" s="1" t="s">
        <v>1504</v>
      </c>
      <c r="Q273" s="1" t="s">
        <v>51</v>
      </c>
      <c r="R273" s="1" t="s">
        <v>52</v>
      </c>
      <c r="S273" s="1" t="s">
        <v>52</v>
      </c>
      <c r="T273" s="1" t="s">
        <v>697</v>
      </c>
      <c r="U273" s="1" t="s">
        <v>1537</v>
      </c>
    </row>
    <row r="274" spans="1:21">
      <c r="A274" s="2" t="s">
        <v>219</v>
      </c>
      <c r="B274" s="3" t="s">
        <v>774</v>
      </c>
      <c r="C274" s="1" t="s">
        <v>8</v>
      </c>
      <c r="D274" s="3" t="s">
        <v>1572</v>
      </c>
      <c r="E274" s="3" t="s">
        <v>1362</v>
      </c>
      <c r="F274" s="3" t="s">
        <v>1362</v>
      </c>
      <c r="G274" s="3" t="s">
        <v>1362</v>
      </c>
      <c r="H274" s="3" t="s">
        <v>1362</v>
      </c>
      <c r="I274" s="3" t="s">
        <v>1362</v>
      </c>
      <c r="J274" s="3" t="s">
        <v>1573</v>
      </c>
      <c r="K274" s="1" t="s">
        <v>50</v>
      </c>
      <c r="L274" s="1" t="s">
        <v>1382</v>
      </c>
      <c r="M274" s="1" t="s">
        <v>1366</v>
      </c>
      <c r="N274" s="1" t="s">
        <v>52</v>
      </c>
      <c r="O274" s="1" t="s">
        <v>1522</v>
      </c>
      <c r="P274" s="1" t="s">
        <v>1709</v>
      </c>
      <c r="Q274" s="1" t="s">
        <v>51</v>
      </c>
      <c r="R274" s="3" t="s">
        <v>52</v>
      </c>
      <c r="S274" s="3" t="s">
        <v>52</v>
      </c>
      <c r="T274" s="3" t="s">
        <v>866</v>
      </c>
      <c r="U274" s="3" t="s">
        <v>52</v>
      </c>
    </row>
    <row r="275" spans="1:21">
      <c r="A275" s="2" t="s">
        <v>110</v>
      </c>
      <c r="B275" s="3" t="s">
        <v>805</v>
      </c>
      <c r="C275" s="1" t="s">
        <v>806</v>
      </c>
      <c r="D275" s="3" t="s">
        <v>1517</v>
      </c>
      <c r="E275" s="3" t="s">
        <v>1362</v>
      </c>
      <c r="F275" s="3" t="s">
        <v>1362</v>
      </c>
      <c r="G275" s="3" t="s">
        <v>1518</v>
      </c>
      <c r="H275" s="3" t="s">
        <v>1519</v>
      </c>
      <c r="I275" s="3" t="s">
        <v>1520</v>
      </c>
      <c r="J275" s="3" t="s">
        <v>1521</v>
      </c>
      <c r="K275" s="1" t="s">
        <v>690</v>
      </c>
      <c r="L275" s="3" t="s">
        <v>807</v>
      </c>
      <c r="M275" s="1" t="s">
        <v>52</v>
      </c>
      <c r="N275" s="1" t="s">
        <v>1404</v>
      </c>
      <c r="O275" s="1" t="s">
        <v>1522</v>
      </c>
      <c r="P275" s="1" t="s">
        <v>1369</v>
      </c>
      <c r="Q275" s="1" t="s">
        <v>56</v>
      </c>
      <c r="R275" s="3" t="s">
        <v>52</v>
      </c>
      <c r="S275" s="3" t="s">
        <v>52</v>
      </c>
      <c r="T275" s="3" t="s">
        <v>865</v>
      </c>
      <c r="U275" s="3" t="s">
        <v>52</v>
      </c>
    </row>
    <row r="276" spans="1:21">
      <c r="A276" s="2" t="s">
        <v>158</v>
      </c>
      <c r="B276" s="3" t="s">
        <v>774</v>
      </c>
      <c r="C276" s="1" t="s">
        <v>8</v>
      </c>
      <c r="D276" s="3" t="s">
        <v>1572</v>
      </c>
      <c r="E276" s="3" t="s">
        <v>1362</v>
      </c>
      <c r="F276" s="3" t="s">
        <v>1362</v>
      </c>
      <c r="G276" s="3" t="s">
        <v>1362</v>
      </c>
      <c r="H276" s="3" t="s">
        <v>1362</v>
      </c>
      <c r="I276" s="3" t="s">
        <v>1362</v>
      </c>
      <c r="J276" s="3" t="s">
        <v>1573</v>
      </c>
      <c r="K276" s="1" t="s">
        <v>50</v>
      </c>
      <c r="L276" s="1" t="s">
        <v>1382</v>
      </c>
      <c r="M276" s="1" t="s">
        <v>1366</v>
      </c>
      <c r="N276" s="1" t="s">
        <v>52</v>
      </c>
      <c r="O276" s="1" t="s">
        <v>1522</v>
      </c>
      <c r="P276" s="1" t="s">
        <v>1710</v>
      </c>
      <c r="Q276" s="1" t="s">
        <v>51</v>
      </c>
      <c r="R276" s="3" t="s">
        <v>52</v>
      </c>
      <c r="S276" s="3" t="s">
        <v>52</v>
      </c>
      <c r="T276" s="3" t="s">
        <v>864</v>
      </c>
      <c r="U276" s="3" t="s">
        <v>52</v>
      </c>
    </row>
    <row r="277" spans="1:21">
      <c r="A277" s="2" t="s">
        <v>862</v>
      </c>
      <c r="B277" s="3" t="s">
        <v>805</v>
      </c>
      <c r="C277" s="1" t="s">
        <v>806</v>
      </c>
      <c r="D277" s="3" t="s">
        <v>1517</v>
      </c>
      <c r="E277" s="3" t="s">
        <v>1362</v>
      </c>
      <c r="F277" s="3" t="s">
        <v>1362</v>
      </c>
      <c r="G277" s="3" t="s">
        <v>1518</v>
      </c>
      <c r="H277" s="3" t="s">
        <v>1519</v>
      </c>
      <c r="I277" s="3" t="s">
        <v>1520</v>
      </c>
      <c r="J277" s="3" t="s">
        <v>1521</v>
      </c>
      <c r="K277" s="1" t="s">
        <v>50</v>
      </c>
      <c r="L277" s="1" t="s">
        <v>1625</v>
      </c>
      <c r="M277" s="1" t="s">
        <v>52</v>
      </c>
      <c r="N277" s="1" t="s">
        <v>1404</v>
      </c>
      <c r="O277" s="1" t="s">
        <v>1522</v>
      </c>
      <c r="P277" s="1" t="s">
        <v>1711</v>
      </c>
      <c r="Q277" s="1" t="s">
        <v>51</v>
      </c>
      <c r="R277" s="3" t="s">
        <v>52</v>
      </c>
      <c r="S277" s="3" t="s">
        <v>52</v>
      </c>
      <c r="T277" s="3" t="s">
        <v>863</v>
      </c>
      <c r="U277" s="3" t="s">
        <v>52</v>
      </c>
    </row>
    <row r="278" spans="1:21">
      <c r="A278" s="2" t="s">
        <v>860</v>
      </c>
      <c r="B278" s="3" t="s">
        <v>800</v>
      </c>
      <c r="C278" s="1" t="s">
        <v>121</v>
      </c>
      <c r="D278" s="3" t="s">
        <v>1573</v>
      </c>
      <c r="E278" s="3" t="s">
        <v>1362</v>
      </c>
      <c r="F278" s="3" t="s">
        <v>1362</v>
      </c>
      <c r="G278" s="3" t="s">
        <v>1362</v>
      </c>
      <c r="H278" s="3" t="s">
        <v>1362</v>
      </c>
      <c r="I278" s="3" t="s">
        <v>1693</v>
      </c>
      <c r="J278" s="3" t="s">
        <v>1362</v>
      </c>
      <c r="K278" s="1" t="s">
        <v>50</v>
      </c>
      <c r="L278" s="1" t="s">
        <v>1598</v>
      </c>
      <c r="M278" s="1" t="s">
        <v>1366</v>
      </c>
      <c r="N278" s="1" t="s">
        <v>1404</v>
      </c>
      <c r="O278" s="1" t="s">
        <v>1384</v>
      </c>
      <c r="P278" s="1" t="s">
        <v>1369</v>
      </c>
      <c r="Q278" s="1" t="s">
        <v>51</v>
      </c>
      <c r="R278" s="3" t="s">
        <v>52</v>
      </c>
      <c r="S278" s="3" t="s">
        <v>52</v>
      </c>
      <c r="T278" s="3" t="s">
        <v>861</v>
      </c>
      <c r="U278" s="3" t="s">
        <v>52</v>
      </c>
    </row>
    <row r="279" spans="1:21">
      <c r="A279" s="2" t="s">
        <v>155</v>
      </c>
      <c r="B279" s="3" t="s">
        <v>774</v>
      </c>
      <c r="C279" s="1" t="s">
        <v>8</v>
      </c>
      <c r="D279" s="3" t="s">
        <v>1572</v>
      </c>
      <c r="E279" s="3" t="s">
        <v>1362</v>
      </c>
      <c r="F279" s="3" t="s">
        <v>1362</v>
      </c>
      <c r="G279" s="3" t="s">
        <v>1362</v>
      </c>
      <c r="H279" s="3" t="s">
        <v>1362</v>
      </c>
      <c r="I279" s="3" t="s">
        <v>1362</v>
      </c>
      <c r="J279" s="3" t="s">
        <v>1573</v>
      </c>
      <c r="K279" s="1" t="s">
        <v>50</v>
      </c>
      <c r="L279" s="1" t="s">
        <v>1382</v>
      </c>
      <c r="M279" s="1" t="s">
        <v>1366</v>
      </c>
      <c r="N279" s="1" t="s">
        <v>52</v>
      </c>
      <c r="O279" s="1" t="s">
        <v>1522</v>
      </c>
      <c r="P279" s="1" t="s">
        <v>1712</v>
      </c>
      <c r="Q279" s="1" t="s">
        <v>51</v>
      </c>
      <c r="R279" s="3" t="s">
        <v>52</v>
      </c>
      <c r="S279" s="3" t="s">
        <v>52</v>
      </c>
      <c r="T279" s="3" t="s">
        <v>858</v>
      </c>
      <c r="U279" s="3" t="s">
        <v>52</v>
      </c>
    </row>
    <row r="280" spans="1:21">
      <c r="A280" s="2" t="s">
        <v>859</v>
      </c>
      <c r="B280" s="3" t="s">
        <v>180</v>
      </c>
      <c r="C280" s="1" t="s">
        <v>121</v>
      </c>
      <c r="D280" s="3" t="s">
        <v>1565</v>
      </c>
      <c r="E280" s="3" t="s">
        <v>1362</v>
      </c>
      <c r="F280" s="3" t="s">
        <v>1362</v>
      </c>
      <c r="G280" s="3" t="s">
        <v>1362</v>
      </c>
      <c r="H280" s="3" t="s">
        <v>1362</v>
      </c>
      <c r="I280" s="3" t="s">
        <v>1545</v>
      </c>
      <c r="J280" s="3" t="s">
        <v>1362</v>
      </c>
      <c r="K280" s="1" t="s">
        <v>50</v>
      </c>
      <c r="L280" s="1" t="s">
        <v>1382</v>
      </c>
      <c r="M280" s="1" t="s">
        <v>1366</v>
      </c>
      <c r="N280" s="1" t="s">
        <v>1367</v>
      </c>
      <c r="O280" s="1" t="s">
        <v>1522</v>
      </c>
      <c r="P280" s="1" t="s">
        <v>1713</v>
      </c>
      <c r="Q280" s="1" t="s">
        <v>51</v>
      </c>
      <c r="R280" s="3" t="s">
        <v>52</v>
      </c>
      <c r="S280" s="3" t="s">
        <v>52</v>
      </c>
      <c r="T280" s="3" t="s">
        <v>858</v>
      </c>
      <c r="U280" s="3" t="s">
        <v>52</v>
      </c>
    </row>
    <row r="281" spans="1:21">
      <c r="A281" s="2" t="s">
        <v>237</v>
      </c>
      <c r="B281" s="3" t="s">
        <v>774</v>
      </c>
      <c r="C281" s="1" t="s">
        <v>8</v>
      </c>
      <c r="D281" s="3" t="s">
        <v>1540</v>
      </c>
      <c r="E281" s="3" t="s">
        <v>1362</v>
      </c>
      <c r="F281" s="3" t="s">
        <v>1362</v>
      </c>
      <c r="G281" s="3" t="s">
        <v>1362</v>
      </c>
      <c r="H281" s="3" t="s">
        <v>1362</v>
      </c>
      <c r="I281" s="3" t="s">
        <v>1362</v>
      </c>
      <c r="J281" s="3" t="s">
        <v>1381</v>
      </c>
      <c r="K281" s="1" t="s">
        <v>50</v>
      </c>
      <c r="L281" s="1" t="s">
        <v>1382</v>
      </c>
      <c r="M281" s="1" t="s">
        <v>1366</v>
      </c>
      <c r="N281" s="1" t="s">
        <v>52</v>
      </c>
      <c r="O281" s="1" t="s">
        <v>1522</v>
      </c>
      <c r="P281" s="1" t="s">
        <v>1714</v>
      </c>
      <c r="Q281" s="1" t="s">
        <v>51</v>
      </c>
      <c r="R281" s="3" t="s">
        <v>52</v>
      </c>
      <c r="S281" s="3" t="s">
        <v>52</v>
      </c>
      <c r="T281" s="3" t="s">
        <v>857</v>
      </c>
      <c r="U281" s="3" t="s">
        <v>52</v>
      </c>
    </row>
    <row r="282" spans="1:21">
      <c r="A282" s="2" t="s">
        <v>855</v>
      </c>
      <c r="B282" s="3" t="s">
        <v>774</v>
      </c>
      <c r="C282" s="1" t="s">
        <v>8</v>
      </c>
      <c r="D282" s="3" t="s">
        <v>1544</v>
      </c>
      <c r="E282" s="3" t="s">
        <v>1362</v>
      </c>
      <c r="F282" s="3" t="s">
        <v>1362</v>
      </c>
      <c r="G282" s="3" t="s">
        <v>1362</v>
      </c>
      <c r="H282" s="3" t="s">
        <v>1362</v>
      </c>
      <c r="I282" s="3" t="s">
        <v>1362</v>
      </c>
      <c r="J282" s="3" t="s">
        <v>1545</v>
      </c>
      <c r="K282" s="1" t="s">
        <v>50</v>
      </c>
      <c r="L282" s="1" t="s">
        <v>1382</v>
      </c>
      <c r="M282" s="1" t="s">
        <v>1366</v>
      </c>
      <c r="N282" s="1" t="s">
        <v>52</v>
      </c>
      <c r="O282" s="1" t="s">
        <v>1522</v>
      </c>
      <c r="P282" s="1" t="s">
        <v>1715</v>
      </c>
      <c r="Q282" s="1" t="s">
        <v>51</v>
      </c>
      <c r="R282" s="3" t="s">
        <v>52</v>
      </c>
      <c r="S282" s="3" t="s">
        <v>52</v>
      </c>
      <c r="T282" s="3" t="s">
        <v>856</v>
      </c>
      <c r="U282" s="3" t="s">
        <v>52</v>
      </c>
    </row>
    <row r="283" spans="1:21">
      <c r="A283" s="2" t="s">
        <v>242</v>
      </c>
      <c r="B283" s="3" t="s">
        <v>774</v>
      </c>
      <c r="C283" s="1" t="s">
        <v>8</v>
      </c>
      <c r="D283" s="3" t="s">
        <v>1540</v>
      </c>
      <c r="E283" s="3" t="s">
        <v>1362</v>
      </c>
      <c r="F283" s="3" t="s">
        <v>1362</v>
      </c>
      <c r="G283" s="3" t="s">
        <v>1362</v>
      </c>
      <c r="H283" s="3" t="s">
        <v>1362</v>
      </c>
      <c r="I283" s="3" t="s">
        <v>1362</v>
      </c>
      <c r="J283" s="3" t="s">
        <v>1381</v>
      </c>
      <c r="K283" s="1" t="s">
        <v>50</v>
      </c>
      <c r="L283" s="1" t="s">
        <v>1382</v>
      </c>
      <c r="M283" s="1" t="s">
        <v>1366</v>
      </c>
      <c r="N283" s="1" t="s">
        <v>52</v>
      </c>
      <c r="O283" s="1" t="s">
        <v>1522</v>
      </c>
      <c r="P283" s="1" t="s">
        <v>1716</v>
      </c>
      <c r="Q283" s="1" t="s">
        <v>51</v>
      </c>
      <c r="R283" s="3" t="s">
        <v>52</v>
      </c>
      <c r="S283" s="3" t="s">
        <v>52</v>
      </c>
      <c r="T283" s="3" t="s">
        <v>854</v>
      </c>
      <c r="U283" s="3" t="s">
        <v>52</v>
      </c>
    </row>
    <row r="284" spans="1:21">
      <c r="A284" s="1">
        <v>185</v>
      </c>
      <c r="B284" s="1" t="s">
        <v>713</v>
      </c>
      <c r="C284" s="1" t="s">
        <v>6</v>
      </c>
      <c r="D284" s="1" t="s">
        <v>1362</v>
      </c>
      <c r="E284" s="1" t="s">
        <v>1362</v>
      </c>
      <c r="F284" s="1" t="s">
        <v>1362</v>
      </c>
      <c r="G284" s="1" t="s">
        <v>1566</v>
      </c>
      <c r="H284" s="1" t="s">
        <v>1567</v>
      </c>
      <c r="I284" s="1" t="s">
        <v>1362</v>
      </c>
      <c r="J284" s="1" t="s">
        <v>1568</v>
      </c>
      <c r="K284" s="1" t="s">
        <v>50</v>
      </c>
      <c r="L284" s="1" t="s">
        <v>1569</v>
      </c>
      <c r="M284" s="1" t="s">
        <v>1506</v>
      </c>
      <c r="N284" s="1" t="s">
        <v>1543</v>
      </c>
      <c r="O284" s="1" t="s">
        <v>1473</v>
      </c>
      <c r="P284" s="1" t="s">
        <v>1378</v>
      </c>
      <c r="Q284" s="1" t="s">
        <v>51</v>
      </c>
      <c r="R284" s="1" t="s">
        <v>52</v>
      </c>
      <c r="S284" s="1" t="s">
        <v>52</v>
      </c>
      <c r="T284" s="1" t="s">
        <v>853</v>
      </c>
      <c r="U284" s="1" t="s">
        <v>1717</v>
      </c>
    </row>
    <row r="285" spans="1:21">
      <c r="A285" s="2" t="s">
        <v>238</v>
      </c>
      <c r="B285" s="3" t="s">
        <v>774</v>
      </c>
      <c r="C285" s="1" t="s">
        <v>8</v>
      </c>
      <c r="D285" s="3" t="s">
        <v>1540</v>
      </c>
      <c r="E285" s="3" t="s">
        <v>1362</v>
      </c>
      <c r="F285" s="3" t="s">
        <v>1362</v>
      </c>
      <c r="G285" s="3" t="s">
        <v>1362</v>
      </c>
      <c r="H285" s="3" t="s">
        <v>1362</v>
      </c>
      <c r="I285" s="3" t="s">
        <v>1362</v>
      </c>
      <c r="J285" s="3" t="s">
        <v>1381</v>
      </c>
      <c r="K285" s="1" t="s">
        <v>50</v>
      </c>
      <c r="L285" s="1" t="s">
        <v>1382</v>
      </c>
      <c r="M285" s="1" t="s">
        <v>1366</v>
      </c>
      <c r="N285" s="1" t="s">
        <v>52</v>
      </c>
      <c r="O285" s="1" t="s">
        <v>1522</v>
      </c>
      <c r="P285" s="1" t="s">
        <v>1718</v>
      </c>
      <c r="Q285" s="1" t="s">
        <v>51</v>
      </c>
      <c r="R285" s="3" t="s">
        <v>52</v>
      </c>
      <c r="S285" s="3" t="s">
        <v>52</v>
      </c>
      <c r="T285" s="3" t="s">
        <v>852</v>
      </c>
      <c r="U285" s="3" t="s">
        <v>52</v>
      </c>
    </row>
    <row r="286" spans="1:21">
      <c r="A286" s="2" t="s">
        <v>850</v>
      </c>
      <c r="B286" s="3" t="s">
        <v>805</v>
      </c>
      <c r="C286" s="1" t="s">
        <v>806</v>
      </c>
      <c r="D286" s="3" t="s">
        <v>1517</v>
      </c>
      <c r="E286" s="3" t="s">
        <v>1362</v>
      </c>
      <c r="F286" s="3" t="s">
        <v>1362</v>
      </c>
      <c r="G286" s="3" t="s">
        <v>1518</v>
      </c>
      <c r="H286" s="3" t="s">
        <v>1519</v>
      </c>
      <c r="I286" s="3" t="s">
        <v>1520</v>
      </c>
      <c r="J286" s="3" t="s">
        <v>1521</v>
      </c>
      <c r="K286" s="1" t="s">
        <v>50</v>
      </c>
      <c r="L286" s="1" t="s">
        <v>1625</v>
      </c>
      <c r="M286" s="1" t="s">
        <v>52</v>
      </c>
      <c r="N286" s="1" t="s">
        <v>1404</v>
      </c>
      <c r="O286" s="1" t="s">
        <v>1522</v>
      </c>
      <c r="P286" s="1" t="s">
        <v>1719</v>
      </c>
      <c r="Q286" s="1" t="s">
        <v>51</v>
      </c>
      <c r="R286" s="3" t="s">
        <v>52</v>
      </c>
      <c r="S286" s="3" t="s">
        <v>52</v>
      </c>
      <c r="T286" s="3" t="s">
        <v>851</v>
      </c>
      <c r="U286" s="3" t="s">
        <v>52</v>
      </c>
    </row>
    <row r="287" spans="1:21">
      <c r="A287" s="2" t="s">
        <v>848</v>
      </c>
      <c r="B287" s="3" t="s">
        <v>180</v>
      </c>
      <c r="C287" s="1" t="s">
        <v>121</v>
      </c>
      <c r="D287" s="3" t="s">
        <v>1565</v>
      </c>
      <c r="E287" s="3" t="s">
        <v>1362</v>
      </c>
      <c r="F287" s="3" t="s">
        <v>1362</v>
      </c>
      <c r="G287" s="3" t="s">
        <v>1362</v>
      </c>
      <c r="H287" s="3" t="s">
        <v>1362</v>
      </c>
      <c r="I287" s="3" t="s">
        <v>1545</v>
      </c>
      <c r="J287" s="3" t="s">
        <v>1362</v>
      </c>
      <c r="K287" s="1" t="s">
        <v>50</v>
      </c>
      <c r="L287" s="1" t="s">
        <v>1382</v>
      </c>
      <c r="M287" s="1" t="s">
        <v>1366</v>
      </c>
      <c r="N287" s="1" t="s">
        <v>1404</v>
      </c>
      <c r="O287" s="1" t="s">
        <v>1522</v>
      </c>
      <c r="P287" s="1" t="s">
        <v>1720</v>
      </c>
      <c r="Q287" s="1" t="s">
        <v>51</v>
      </c>
      <c r="R287" s="3" t="s">
        <v>52</v>
      </c>
      <c r="S287" s="3" t="s">
        <v>52</v>
      </c>
      <c r="T287" s="3" t="s">
        <v>849</v>
      </c>
      <c r="U287" s="3" t="s">
        <v>52</v>
      </c>
    </row>
    <row r="288" spans="1:21">
      <c r="A288" s="2" t="s">
        <v>846</v>
      </c>
      <c r="B288" s="3" t="s">
        <v>774</v>
      </c>
      <c r="C288" s="1" t="s">
        <v>8</v>
      </c>
      <c r="D288" s="3" t="s">
        <v>1544</v>
      </c>
      <c r="E288" s="3" t="s">
        <v>1362</v>
      </c>
      <c r="F288" s="3" t="s">
        <v>1362</v>
      </c>
      <c r="G288" s="3" t="s">
        <v>1362</v>
      </c>
      <c r="H288" s="3" t="s">
        <v>1362</v>
      </c>
      <c r="I288" s="3" t="s">
        <v>1362</v>
      </c>
      <c r="J288" s="3" t="s">
        <v>1545</v>
      </c>
      <c r="K288" s="1" t="s">
        <v>50</v>
      </c>
      <c r="L288" s="1" t="s">
        <v>1382</v>
      </c>
      <c r="M288" s="1" t="s">
        <v>1366</v>
      </c>
      <c r="N288" s="1" t="s">
        <v>52</v>
      </c>
      <c r="O288" s="1" t="s">
        <v>1522</v>
      </c>
      <c r="P288" s="1" t="s">
        <v>1721</v>
      </c>
      <c r="Q288" s="1" t="s">
        <v>51</v>
      </c>
      <c r="R288" s="3" t="s">
        <v>52</v>
      </c>
      <c r="S288" s="3" t="s">
        <v>52</v>
      </c>
      <c r="T288" s="3" t="s">
        <v>847</v>
      </c>
      <c r="U288" s="3" t="s">
        <v>52</v>
      </c>
    </row>
    <row r="289" spans="1:21">
      <c r="A289" s="2" t="s">
        <v>240</v>
      </c>
      <c r="B289" s="3" t="s">
        <v>774</v>
      </c>
      <c r="C289" s="1" t="s">
        <v>8</v>
      </c>
      <c r="D289" s="3" t="s">
        <v>1540</v>
      </c>
      <c r="E289" s="3" t="s">
        <v>1362</v>
      </c>
      <c r="F289" s="3" t="s">
        <v>1362</v>
      </c>
      <c r="G289" s="3" t="s">
        <v>1362</v>
      </c>
      <c r="H289" s="3" t="s">
        <v>1362</v>
      </c>
      <c r="I289" s="3" t="s">
        <v>1362</v>
      </c>
      <c r="J289" s="3" t="s">
        <v>1381</v>
      </c>
      <c r="K289" s="1" t="s">
        <v>50</v>
      </c>
      <c r="L289" s="1" t="s">
        <v>1382</v>
      </c>
      <c r="M289" s="1" t="s">
        <v>1366</v>
      </c>
      <c r="N289" s="1" t="s">
        <v>52</v>
      </c>
      <c r="O289" s="1" t="s">
        <v>1522</v>
      </c>
      <c r="P289" s="1" t="s">
        <v>1722</v>
      </c>
      <c r="Q289" s="1" t="s">
        <v>51</v>
      </c>
      <c r="R289" s="3" t="s">
        <v>52</v>
      </c>
      <c r="S289" s="3" t="s">
        <v>52</v>
      </c>
      <c r="T289" s="3" t="s">
        <v>845</v>
      </c>
      <c r="U289" s="3" t="s">
        <v>52</v>
      </c>
    </row>
    <row r="290" spans="1:21">
      <c r="A290" s="1">
        <v>190</v>
      </c>
      <c r="B290" s="1" t="s">
        <v>713</v>
      </c>
      <c r="C290" s="1" t="s">
        <v>6</v>
      </c>
      <c r="D290" s="1" t="s">
        <v>1362</v>
      </c>
      <c r="E290" s="1" t="s">
        <v>1362</v>
      </c>
      <c r="F290" s="1" t="s">
        <v>1362</v>
      </c>
      <c r="G290" s="1" t="s">
        <v>1566</v>
      </c>
      <c r="H290" s="1" t="s">
        <v>1567</v>
      </c>
      <c r="I290" s="1" t="s">
        <v>1362</v>
      </c>
      <c r="J290" s="1" t="s">
        <v>1568</v>
      </c>
      <c r="K290" s="1" t="s">
        <v>50</v>
      </c>
      <c r="L290" s="1" t="s">
        <v>1569</v>
      </c>
      <c r="M290" s="1" t="s">
        <v>1506</v>
      </c>
      <c r="N290" s="1" t="s">
        <v>1543</v>
      </c>
      <c r="O290" s="1" t="s">
        <v>1414</v>
      </c>
      <c r="P290" s="1" t="s">
        <v>1374</v>
      </c>
      <c r="Q290" s="1" t="s">
        <v>51</v>
      </c>
      <c r="R290" s="1" t="s">
        <v>52</v>
      </c>
      <c r="S290" s="1" t="s">
        <v>52</v>
      </c>
      <c r="T290" s="1" t="s">
        <v>705</v>
      </c>
      <c r="U290" s="1" t="s">
        <v>1723</v>
      </c>
    </row>
    <row r="291" spans="1:21">
      <c r="A291" s="2" t="s">
        <v>241</v>
      </c>
      <c r="B291" s="3" t="s">
        <v>774</v>
      </c>
      <c r="C291" s="1" t="s">
        <v>8</v>
      </c>
      <c r="D291" s="3" t="s">
        <v>1540</v>
      </c>
      <c r="E291" s="3" t="s">
        <v>1362</v>
      </c>
      <c r="F291" s="3" t="s">
        <v>1362</v>
      </c>
      <c r="G291" s="3" t="s">
        <v>1362</v>
      </c>
      <c r="H291" s="3" t="s">
        <v>1362</v>
      </c>
      <c r="I291" s="3" t="s">
        <v>1362</v>
      </c>
      <c r="J291" s="3" t="s">
        <v>1381</v>
      </c>
      <c r="K291" s="1" t="s">
        <v>50</v>
      </c>
      <c r="L291" s="1" t="s">
        <v>1382</v>
      </c>
      <c r="M291" s="1" t="s">
        <v>1366</v>
      </c>
      <c r="N291" s="1" t="s">
        <v>52</v>
      </c>
      <c r="O291" s="1" t="s">
        <v>1522</v>
      </c>
      <c r="P291" s="1" t="s">
        <v>1724</v>
      </c>
      <c r="Q291" s="1" t="s">
        <v>51</v>
      </c>
      <c r="R291" s="3" t="s">
        <v>52</v>
      </c>
      <c r="S291" s="3" t="s">
        <v>52</v>
      </c>
      <c r="T291" s="3" t="s">
        <v>844</v>
      </c>
      <c r="U291" s="3" t="s">
        <v>52</v>
      </c>
    </row>
    <row r="292" spans="1:21">
      <c r="A292" s="2" t="s">
        <v>762</v>
      </c>
      <c r="B292" s="3" t="s">
        <v>774</v>
      </c>
      <c r="C292" s="1" t="s">
        <v>8</v>
      </c>
      <c r="D292" s="3" t="s">
        <v>1540</v>
      </c>
      <c r="E292" s="3" t="s">
        <v>1362</v>
      </c>
      <c r="F292" s="3" t="s">
        <v>1362</v>
      </c>
      <c r="G292" s="3" t="s">
        <v>1362</v>
      </c>
      <c r="H292" s="3" t="s">
        <v>1362</v>
      </c>
      <c r="I292" s="3" t="s">
        <v>1362</v>
      </c>
      <c r="J292" s="3" t="s">
        <v>1381</v>
      </c>
      <c r="K292" s="1" t="s">
        <v>50</v>
      </c>
      <c r="L292" s="1" t="s">
        <v>1382</v>
      </c>
      <c r="M292" s="1" t="s">
        <v>1366</v>
      </c>
      <c r="N292" s="1" t="s">
        <v>52</v>
      </c>
      <c r="O292" s="1" t="s">
        <v>1522</v>
      </c>
      <c r="P292" s="1" t="s">
        <v>1692</v>
      </c>
      <c r="Q292" s="1" t="s">
        <v>51</v>
      </c>
      <c r="R292" s="3" t="s">
        <v>52</v>
      </c>
      <c r="S292" s="3" t="s">
        <v>52</v>
      </c>
      <c r="T292" s="3" t="s">
        <v>843</v>
      </c>
      <c r="U292" s="3" t="s">
        <v>52</v>
      </c>
    </row>
    <row r="293" spans="1:21">
      <c r="A293" s="2" t="s">
        <v>837</v>
      </c>
      <c r="B293" s="3" t="s">
        <v>805</v>
      </c>
      <c r="C293" s="1" t="s">
        <v>806</v>
      </c>
      <c r="D293" s="3" t="s">
        <v>1517</v>
      </c>
      <c r="E293" s="3" t="s">
        <v>1362</v>
      </c>
      <c r="F293" s="3" t="s">
        <v>1362</v>
      </c>
      <c r="G293" s="3" t="s">
        <v>1518</v>
      </c>
      <c r="H293" s="3" t="s">
        <v>1519</v>
      </c>
      <c r="I293" s="3" t="s">
        <v>1520</v>
      </c>
      <c r="J293" s="3" t="s">
        <v>1521</v>
      </c>
      <c r="K293" s="1" t="s">
        <v>690</v>
      </c>
      <c r="L293" s="3" t="s">
        <v>807</v>
      </c>
      <c r="M293" s="1" t="s">
        <v>52</v>
      </c>
      <c r="N293" s="1" t="s">
        <v>1404</v>
      </c>
      <c r="O293" s="1" t="s">
        <v>1522</v>
      </c>
      <c r="P293" s="1" t="s">
        <v>1369</v>
      </c>
      <c r="Q293" s="1" t="s">
        <v>56</v>
      </c>
      <c r="R293" s="3" t="s">
        <v>52</v>
      </c>
      <c r="S293" s="3" t="s">
        <v>52</v>
      </c>
      <c r="T293" s="3" t="s">
        <v>838</v>
      </c>
      <c r="U293" s="3" t="s">
        <v>52</v>
      </c>
    </row>
    <row r="294" spans="1:21">
      <c r="A294" s="2" t="s">
        <v>835</v>
      </c>
      <c r="B294" s="3" t="s">
        <v>805</v>
      </c>
      <c r="C294" s="1" t="s">
        <v>806</v>
      </c>
      <c r="D294" s="3" t="s">
        <v>1517</v>
      </c>
      <c r="E294" s="3" t="s">
        <v>1362</v>
      </c>
      <c r="F294" s="3" t="s">
        <v>1362</v>
      </c>
      <c r="G294" s="3" t="s">
        <v>1518</v>
      </c>
      <c r="H294" s="3" t="s">
        <v>1519</v>
      </c>
      <c r="I294" s="3" t="s">
        <v>1520</v>
      </c>
      <c r="J294" s="3" t="s">
        <v>1521</v>
      </c>
      <c r="K294" s="1" t="s">
        <v>690</v>
      </c>
      <c r="L294" s="3" t="s">
        <v>807</v>
      </c>
      <c r="M294" s="1" t="s">
        <v>52</v>
      </c>
      <c r="N294" s="1" t="s">
        <v>1404</v>
      </c>
      <c r="O294" s="1" t="s">
        <v>1522</v>
      </c>
      <c r="P294" s="1" t="s">
        <v>1369</v>
      </c>
      <c r="Q294" s="1" t="s">
        <v>56</v>
      </c>
      <c r="R294" s="3" t="s">
        <v>52</v>
      </c>
      <c r="S294" s="3" t="s">
        <v>52</v>
      </c>
      <c r="T294" s="3" t="s">
        <v>836</v>
      </c>
      <c r="U294" s="3" t="s">
        <v>52</v>
      </c>
    </row>
    <row r="295" spans="1:21">
      <c r="A295" s="2" t="s">
        <v>118</v>
      </c>
      <c r="B295" s="3" t="s">
        <v>730</v>
      </c>
      <c r="C295" s="1" t="s">
        <v>8</v>
      </c>
      <c r="D295" s="3" t="s">
        <v>1494</v>
      </c>
      <c r="E295" s="3" t="s">
        <v>1362</v>
      </c>
      <c r="F295" s="3" t="s">
        <v>1362</v>
      </c>
      <c r="G295" s="3" t="s">
        <v>1362</v>
      </c>
      <c r="H295" s="3" t="s">
        <v>1362</v>
      </c>
      <c r="I295" s="3" t="s">
        <v>1362</v>
      </c>
      <c r="J295" s="3" t="s">
        <v>1428</v>
      </c>
      <c r="K295" s="1" t="s">
        <v>50</v>
      </c>
      <c r="L295" s="1" t="s">
        <v>52</v>
      </c>
      <c r="M295" s="1" t="s">
        <v>52</v>
      </c>
      <c r="N295" s="1" t="s">
        <v>1456</v>
      </c>
      <c r="O295" s="1" t="s">
        <v>1522</v>
      </c>
      <c r="P295" s="1" t="s">
        <v>1506</v>
      </c>
      <c r="Q295" s="1" t="s">
        <v>51</v>
      </c>
      <c r="R295" s="3" t="s">
        <v>52</v>
      </c>
      <c r="S295" s="3" t="s">
        <v>52</v>
      </c>
      <c r="T295" s="3" t="s">
        <v>834</v>
      </c>
      <c r="U295" s="3" t="s">
        <v>52</v>
      </c>
    </row>
    <row r="296" spans="1:21">
      <c r="A296" s="2" t="s">
        <v>232</v>
      </c>
      <c r="B296" s="3" t="s">
        <v>774</v>
      </c>
      <c r="C296" s="1" t="s">
        <v>8</v>
      </c>
      <c r="D296" s="3" t="s">
        <v>1544</v>
      </c>
      <c r="E296" s="3" t="s">
        <v>1362</v>
      </c>
      <c r="F296" s="3" t="s">
        <v>1362</v>
      </c>
      <c r="G296" s="3" t="s">
        <v>1362</v>
      </c>
      <c r="H296" s="3" t="s">
        <v>1362</v>
      </c>
      <c r="I296" s="3" t="s">
        <v>1362</v>
      </c>
      <c r="J296" s="3" t="s">
        <v>1545</v>
      </c>
      <c r="K296" s="1" t="s">
        <v>50</v>
      </c>
      <c r="L296" s="1" t="s">
        <v>1382</v>
      </c>
      <c r="M296" s="1" t="s">
        <v>1366</v>
      </c>
      <c r="N296" s="1" t="s">
        <v>52</v>
      </c>
      <c r="O296" s="1" t="s">
        <v>1522</v>
      </c>
      <c r="P296" s="1" t="s">
        <v>1725</v>
      </c>
      <c r="Q296" s="1" t="s">
        <v>51</v>
      </c>
      <c r="R296" s="3" t="s">
        <v>52</v>
      </c>
      <c r="S296" s="3" t="s">
        <v>52</v>
      </c>
      <c r="T296" s="3" t="s">
        <v>833</v>
      </c>
      <c r="U296" s="3" t="s">
        <v>52</v>
      </c>
    </row>
    <row r="297" spans="1:21">
      <c r="A297" s="2" t="s">
        <v>831</v>
      </c>
      <c r="B297" s="3" t="s">
        <v>180</v>
      </c>
      <c r="C297" s="1" t="s">
        <v>121</v>
      </c>
      <c r="D297" s="3" t="s">
        <v>1565</v>
      </c>
      <c r="E297" s="3" t="s">
        <v>1362</v>
      </c>
      <c r="F297" s="3" t="s">
        <v>1362</v>
      </c>
      <c r="G297" s="3" t="s">
        <v>1362</v>
      </c>
      <c r="H297" s="3" t="s">
        <v>1362</v>
      </c>
      <c r="I297" s="3" t="s">
        <v>1545</v>
      </c>
      <c r="J297" s="3" t="s">
        <v>1362</v>
      </c>
      <c r="K297" s="1" t="s">
        <v>50</v>
      </c>
      <c r="L297" s="1" t="s">
        <v>1382</v>
      </c>
      <c r="M297" s="1" t="s">
        <v>1366</v>
      </c>
      <c r="N297" s="1" t="s">
        <v>1543</v>
      </c>
      <c r="O297" s="1" t="s">
        <v>1522</v>
      </c>
      <c r="P297" s="1" t="s">
        <v>1726</v>
      </c>
      <c r="Q297" s="1" t="s">
        <v>51</v>
      </c>
      <c r="R297" s="3" t="s">
        <v>52</v>
      </c>
      <c r="S297" s="3" t="s">
        <v>52</v>
      </c>
      <c r="T297" s="3" t="s">
        <v>832</v>
      </c>
      <c r="U297" s="3" t="s">
        <v>52</v>
      </c>
    </row>
    <row r="298" spans="1:21">
      <c r="A298" s="1">
        <v>1252</v>
      </c>
      <c r="B298" s="1" t="s">
        <v>614</v>
      </c>
      <c r="C298" s="1" t="s">
        <v>615</v>
      </c>
      <c r="D298" s="1" t="s">
        <v>1536</v>
      </c>
      <c r="E298" s="1" t="s">
        <v>1521</v>
      </c>
      <c r="F298" s="1" t="s">
        <v>1362</v>
      </c>
      <c r="G298" s="1" t="s">
        <v>1362</v>
      </c>
      <c r="H298" s="1" t="s">
        <v>1362</v>
      </c>
      <c r="I298" s="1" t="s">
        <v>1362</v>
      </c>
      <c r="J298" s="1" t="s">
        <v>1362</v>
      </c>
      <c r="K298" s="1" t="s">
        <v>50</v>
      </c>
      <c r="L298" s="1" t="s">
        <v>1500</v>
      </c>
      <c r="M298" s="1" t="s">
        <v>1369</v>
      </c>
      <c r="N298" s="1" t="s">
        <v>1456</v>
      </c>
      <c r="O298" s="1" t="s">
        <v>1414</v>
      </c>
      <c r="P298" s="1" t="s">
        <v>1506</v>
      </c>
      <c r="Q298" s="1" t="s">
        <v>51</v>
      </c>
      <c r="R298" s="1" t="s">
        <v>52</v>
      </c>
      <c r="S298" s="1" t="s">
        <v>52</v>
      </c>
      <c r="T298" s="1" t="s">
        <v>830</v>
      </c>
      <c r="U298" s="1" t="s">
        <v>1727</v>
      </c>
    </row>
    <row r="299" spans="1:21">
      <c r="A299" s="2" t="s">
        <v>826</v>
      </c>
      <c r="B299" s="2" t="s">
        <v>827</v>
      </c>
      <c r="C299" s="1" t="s">
        <v>8</v>
      </c>
      <c r="D299" s="2" t="s">
        <v>1494</v>
      </c>
      <c r="E299" s="2" t="s">
        <v>1362</v>
      </c>
      <c r="F299" s="2" t="s">
        <v>1362</v>
      </c>
      <c r="G299" s="2" t="s">
        <v>1362</v>
      </c>
      <c r="H299" s="2" t="s">
        <v>1362</v>
      </c>
      <c r="I299" s="2" t="s">
        <v>1362</v>
      </c>
      <c r="J299" s="2" t="s">
        <v>1495</v>
      </c>
      <c r="K299" s="4" t="s">
        <v>50</v>
      </c>
      <c r="L299" s="2" t="s">
        <v>52</v>
      </c>
      <c r="M299" s="2" t="s">
        <v>52</v>
      </c>
      <c r="N299" s="2" t="s">
        <v>52</v>
      </c>
      <c r="O299" s="2" t="s">
        <v>671</v>
      </c>
      <c r="P299" s="2" t="s">
        <v>1366</v>
      </c>
      <c r="Q299" s="2" t="s">
        <v>52</v>
      </c>
      <c r="R299" s="2" t="s">
        <v>52</v>
      </c>
      <c r="S299" s="2" t="s">
        <v>52</v>
      </c>
      <c r="T299" s="2" t="s">
        <v>828</v>
      </c>
      <c r="U299" s="2" t="s">
        <v>1728</v>
      </c>
    </row>
    <row r="300" spans="1:21">
      <c r="A300" s="2" t="s">
        <v>221</v>
      </c>
      <c r="B300" s="3" t="s">
        <v>774</v>
      </c>
      <c r="C300" s="1" t="s">
        <v>8</v>
      </c>
      <c r="D300" s="3" t="s">
        <v>1572</v>
      </c>
      <c r="E300" s="3" t="s">
        <v>1362</v>
      </c>
      <c r="F300" s="3" t="s">
        <v>1362</v>
      </c>
      <c r="G300" s="3" t="s">
        <v>1362</v>
      </c>
      <c r="H300" s="3" t="s">
        <v>1362</v>
      </c>
      <c r="I300" s="3" t="s">
        <v>1362</v>
      </c>
      <c r="J300" s="3" t="s">
        <v>1573</v>
      </c>
      <c r="K300" s="1" t="s">
        <v>50</v>
      </c>
      <c r="L300" s="1" t="s">
        <v>1382</v>
      </c>
      <c r="M300" s="1" t="s">
        <v>1366</v>
      </c>
      <c r="N300" s="1" t="s">
        <v>52</v>
      </c>
      <c r="O300" s="1" t="s">
        <v>1522</v>
      </c>
      <c r="P300" s="1" t="s">
        <v>1729</v>
      </c>
      <c r="Q300" s="1" t="s">
        <v>51</v>
      </c>
      <c r="R300" s="3" t="s">
        <v>52</v>
      </c>
      <c r="S300" s="3" t="s">
        <v>52</v>
      </c>
      <c r="T300" s="3" t="s">
        <v>825</v>
      </c>
      <c r="U300" s="3" t="s">
        <v>52</v>
      </c>
    </row>
    <row r="301" spans="1:21">
      <c r="A301" s="2" t="s">
        <v>256</v>
      </c>
      <c r="B301" s="3" t="s">
        <v>774</v>
      </c>
      <c r="C301" s="1" t="s">
        <v>8</v>
      </c>
      <c r="D301" s="3" t="s">
        <v>1572</v>
      </c>
      <c r="E301" s="3" t="s">
        <v>1362</v>
      </c>
      <c r="F301" s="3" t="s">
        <v>1362</v>
      </c>
      <c r="G301" s="3" t="s">
        <v>1362</v>
      </c>
      <c r="H301" s="3" t="s">
        <v>1362</v>
      </c>
      <c r="I301" s="3" t="s">
        <v>1362</v>
      </c>
      <c r="J301" s="3" t="s">
        <v>1573</v>
      </c>
      <c r="K301" s="1" t="s">
        <v>50</v>
      </c>
      <c r="L301" s="1" t="s">
        <v>1382</v>
      </c>
      <c r="M301" s="1" t="s">
        <v>1366</v>
      </c>
      <c r="N301" s="1" t="s">
        <v>52</v>
      </c>
      <c r="O301" s="1" t="s">
        <v>1522</v>
      </c>
      <c r="P301" s="1" t="s">
        <v>1647</v>
      </c>
      <c r="Q301" s="1" t="s">
        <v>51</v>
      </c>
      <c r="R301" s="3" t="s">
        <v>52</v>
      </c>
      <c r="S301" s="3" t="s">
        <v>52</v>
      </c>
      <c r="T301" s="3" t="s">
        <v>824</v>
      </c>
      <c r="U301" s="3" t="s">
        <v>52</v>
      </c>
    </row>
    <row r="302" spans="1:21">
      <c r="A302" s="1">
        <v>4</v>
      </c>
      <c r="B302" s="1" t="s">
        <v>732</v>
      </c>
      <c r="C302" s="1" t="s">
        <v>3</v>
      </c>
      <c r="D302" s="1" t="s">
        <v>1362</v>
      </c>
      <c r="E302" s="1" t="s">
        <v>1362</v>
      </c>
      <c r="F302" s="1" t="s">
        <v>1362</v>
      </c>
      <c r="G302" s="1" t="s">
        <v>1393</v>
      </c>
      <c r="H302" s="1" t="s">
        <v>1394</v>
      </c>
      <c r="I302" s="1" t="s">
        <v>1362</v>
      </c>
      <c r="J302" s="1" t="s">
        <v>1362</v>
      </c>
      <c r="K302" s="1" t="s">
        <v>50</v>
      </c>
      <c r="L302" s="1" t="s">
        <v>1395</v>
      </c>
      <c r="M302" s="1" t="s">
        <v>1396</v>
      </c>
      <c r="N302" s="1" t="s">
        <v>1397</v>
      </c>
      <c r="O302" s="1" t="s">
        <v>1398</v>
      </c>
      <c r="P302" s="1" t="s">
        <v>1399</v>
      </c>
      <c r="Q302" s="1" t="s">
        <v>51</v>
      </c>
      <c r="R302" s="1" t="s">
        <v>52</v>
      </c>
      <c r="S302" s="1" t="s">
        <v>822</v>
      </c>
      <c r="T302" s="1" t="s">
        <v>823</v>
      </c>
      <c r="U302" s="1" t="s">
        <v>1507</v>
      </c>
    </row>
    <row r="303" spans="1:21">
      <c r="A303" s="2" t="s">
        <v>222</v>
      </c>
      <c r="B303" s="3" t="s">
        <v>774</v>
      </c>
      <c r="C303" s="1" t="s">
        <v>8</v>
      </c>
      <c r="D303" s="3" t="s">
        <v>1572</v>
      </c>
      <c r="E303" s="3" t="s">
        <v>1362</v>
      </c>
      <c r="F303" s="3" t="s">
        <v>1362</v>
      </c>
      <c r="G303" s="3" t="s">
        <v>1362</v>
      </c>
      <c r="H303" s="3" t="s">
        <v>1362</v>
      </c>
      <c r="I303" s="3" t="s">
        <v>1362</v>
      </c>
      <c r="J303" s="3" t="s">
        <v>1573</v>
      </c>
      <c r="K303" s="1" t="s">
        <v>50</v>
      </c>
      <c r="L303" s="1" t="s">
        <v>1382</v>
      </c>
      <c r="M303" s="1" t="s">
        <v>1366</v>
      </c>
      <c r="N303" s="1" t="s">
        <v>52</v>
      </c>
      <c r="O303" s="1" t="s">
        <v>1522</v>
      </c>
      <c r="P303" s="1" t="s">
        <v>1730</v>
      </c>
      <c r="Q303" s="1" t="s">
        <v>51</v>
      </c>
      <c r="R303" s="3" t="s">
        <v>52</v>
      </c>
      <c r="S303" s="3" t="s">
        <v>52</v>
      </c>
      <c r="T303" s="3" t="s">
        <v>821</v>
      </c>
      <c r="U303" s="3" t="s">
        <v>52</v>
      </c>
    </row>
    <row r="304" spans="1:21">
      <c r="A304" s="1">
        <v>1263</v>
      </c>
      <c r="B304" s="1" t="s">
        <v>614</v>
      </c>
      <c r="C304" s="1" t="s">
        <v>112</v>
      </c>
      <c r="D304" s="1" t="s">
        <v>1548</v>
      </c>
      <c r="E304" s="1" t="s">
        <v>1362</v>
      </c>
      <c r="F304" s="1" t="s">
        <v>1362</v>
      </c>
      <c r="G304" s="1" t="s">
        <v>1362</v>
      </c>
      <c r="H304" s="1" t="s">
        <v>1362</v>
      </c>
      <c r="I304" s="1" t="s">
        <v>1362</v>
      </c>
      <c r="J304" s="1" t="s">
        <v>1362</v>
      </c>
      <c r="K304" s="1" t="s">
        <v>50</v>
      </c>
      <c r="L304" s="1" t="s">
        <v>1500</v>
      </c>
      <c r="M304" s="1" t="s">
        <v>1369</v>
      </c>
      <c r="N304" s="1" t="s">
        <v>1456</v>
      </c>
      <c r="O304" s="1" t="s">
        <v>1414</v>
      </c>
      <c r="P304" s="1" t="s">
        <v>1504</v>
      </c>
      <c r="Q304" s="1" t="s">
        <v>51</v>
      </c>
      <c r="R304" s="1" t="s">
        <v>52</v>
      </c>
      <c r="S304" s="1" t="s">
        <v>52</v>
      </c>
      <c r="T304" s="1" t="s">
        <v>820</v>
      </c>
      <c r="U304" s="1" t="s">
        <v>1731</v>
      </c>
    </row>
    <row r="305" spans="1:21">
      <c r="A305" s="2" t="s">
        <v>220</v>
      </c>
      <c r="B305" s="3" t="s">
        <v>774</v>
      </c>
      <c r="C305" s="1" t="s">
        <v>8</v>
      </c>
      <c r="D305" s="3" t="s">
        <v>1572</v>
      </c>
      <c r="E305" s="3" t="s">
        <v>1362</v>
      </c>
      <c r="F305" s="3" t="s">
        <v>1362</v>
      </c>
      <c r="G305" s="3" t="s">
        <v>1362</v>
      </c>
      <c r="H305" s="3" t="s">
        <v>1362</v>
      </c>
      <c r="I305" s="3" t="s">
        <v>1362</v>
      </c>
      <c r="J305" s="3" t="s">
        <v>1573</v>
      </c>
      <c r="K305" s="1" t="s">
        <v>50</v>
      </c>
      <c r="L305" s="1" t="s">
        <v>1382</v>
      </c>
      <c r="M305" s="1" t="s">
        <v>1366</v>
      </c>
      <c r="N305" s="1" t="s">
        <v>52</v>
      </c>
      <c r="O305" s="1" t="s">
        <v>1522</v>
      </c>
      <c r="P305" s="1" t="s">
        <v>1732</v>
      </c>
      <c r="Q305" s="1" t="s">
        <v>51</v>
      </c>
      <c r="R305" s="3" t="s">
        <v>52</v>
      </c>
      <c r="S305" s="3" t="s">
        <v>52</v>
      </c>
      <c r="T305" s="3" t="s">
        <v>819</v>
      </c>
      <c r="U305" s="3" t="s">
        <v>52</v>
      </c>
    </row>
    <row r="306" spans="1:21">
      <c r="A306" s="2" t="s">
        <v>817</v>
      </c>
      <c r="B306" s="3" t="s">
        <v>180</v>
      </c>
      <c r="C306" s="1" t="s">
        <v>121</v>
      </c>
      <c r="D306" s="3" t="s">
        <v>1565</v>
      </c>
      <c r="E306" s="3" t="s">
        <v>1362</v>
      </c>
      <c r="F306" s="3" t="s">
        <v>1362</v>
      </c>
      <c r="G306" s="3" t="s">
        <v>1362</v>
      </c>
      <c r="H306" s="3" t="s">
        <v>1362</v>
      </c>
      <c r="I306" s="3" t="s">
        <v>1545</v>
      </c>
      <c r="J306" s="3" t="s">
        <v>1362</v>
      </c>
      <c r="K306" s="1" t="s">
        <v>50</v>
      </c>
      <c r="L306" s="1" t="s">
        <v>1382</v>
      </c>
      <c r="M306" s="1" t="s">
        <v>1366</v>
      </c>
      <c r="N306" s="1" t="s">
        <v>1367</v>
      </c>
      <c r="O306" s="1" t="s">
        <v>1522</v>
      </c>
      <c r="P306" s="1" t="s">
        <v>1733</v>
      </c>
      <c r="Q306" s="1" t="s">
        <v>51</v>
      </c>
      <c r="R306" s="3" t="s">
        <v>52</v>
      </c>
      <c r="S306" s="3" t="s">
        <v>52</v>
      </c>
      <c r="T306" s="3" t="s">
        <v>818</v>
      </c>
      <c r="U306" s="3" t="s">
        <v>52</v>
      </c>
    </row>
    <row r="307" spans="1:21">
      <c r="A307" s="1">
        <v>1245</v>
      </c>
      <c r="B307" s="1" t="s">
        <v>614</v>
      </c>
      <c r="C307" s="1" t="s">
        <v>615</v>
      </c>
      <c r="D307" s="1" t="s">
        <v>1536</v>
      </c>
      <c r="E307" s="1" t="s">
        <v>1521</v>
      </c>
      <c r="F307" s="1" t="s">
        <v>1362</v>
      </c>
      <c r="G307" s="1" t="s">
        <v>1362</v>
      </c>
      <c r="H307" s="1" t="s">
        <v>1362</v>
      </c>
      <c r="I307" s="1" t="s">
        <v>1362</v>
      </c>
      <c r="J307" s="1" t="s">
        <v>1362</v>
      </c>
      <c r="K307" s="1" t="s">
        <v>55</v>
      </c>
      <c r="L307" s="1" t="s">
        <v>1500</v>
      </c>
      <c r="M307" s="1" t="s">
        <v>1369</v>
      </c>
      <c r="N307" s="1" t="s">
        <v>1456</v>
      </c>
      <c r="O307" s="1" t="s">
        <v>1414</v>
      </c>
      <c r="P307" s="1" t="s">
        <v>1526</v>
      </c>
      <c r="Q307" s="1" t="s">
        <v>56</v>
      </c>
      <c r="R307" s="1" t="s">
        <v>1734</v>
      </c>
      <c r="S307" s="1" t="s">
        <v>52</v>
      </c>
      <c r="T307" s="1" t="s">
        <v>814</v>
      </c>
      <c r="U307" s="1" t="s">
        <v>1727</v>
      </c>
    </row>
    <row r="308" spans="1:21">
      <c r="A308" s="2" t="s">
        <v>815</v>
      </c>
      <c r="B308" s="2" t="s">
        <v>180</v>
      </c>
      <c r="C308" s="1" t="s">
        <v>112</v>
      </c>
      <c r="D308" s="2" t="s">
        <v>1539</v>
      </c>
      <c r="E308" s="2" t="s">
        <v>1362</v>
      </c>
      <c r="F308" s="2" t="s">
        <v>1362</v>
      </c>
      <c r="G308" s="2" t="s">
        <v>1362</v>
      </c>
      <c r="H308" s="2" t="s">
        <v>1362</v>
      </c>
      <c r="I308" s="2" t="s">
        <v>1362</v>
      </c>
      <c r="J308" s="2" t="s">
        <v>1362</v>
      </c>
      <c r="K308" s="4" t="s">
        <v>50</v>
      </c>
      <c r="L308" s="2" t="s">
        <v>52</v>
      </c>
      <c r="M308" s="2" t="s">
        <v>52</v>
      </c>
      <c r="N308" s="2" t="s">
        <v>52</v>
      </c>
      <c r="O308" s="2" t="s">
        <v>671</v>
      </c>
      <c r="P308" s="2" t="s">
        <v>1366</v>
      </c>
      <c r="Q308" s="2" t="s">
        <v>52</v>
      </c>
      <c r="R308" s="2" t="s">
        <v>52</v>
      </c>
      <c r="S308" s="2" t="s">
        <v>52</v>
      </c>
      <c r="T308" s="2" t="s">
        <v>814</v>
      </c>
      <c r="U308" s="2" t="s">
        <v>52</v>
      </c>
    </row>
    <row r="309" spans="1:21">
      <c r="A309" s="2" t="s">
        <v>724</v>
      </c>
      <c r="B309" s="3" t="s">
        <v>774</v>
      </c>
      <c r="C309" s="1" t="s">
        <v>8</v>
      </c>
      <c r="D309" s="3" t="s">
        <v>1540</v>
      </c>
      <c r="E309" s="3" t="s">
        <v>1362</v>
      </c>
      <c r="F309" s="3" t="s">
        <v>1362</v>
      </c>
      <c r="G309" s="3" t="s">
        <v>1362</v>
      </c>
      <c r="H309" s="3" t="s">
        <v>1362</v>
      </c>
      <c r="I309" s="3" t="s">
        <v>1362</v>
      </c>
      <c r="J309" s="3" t="s">
        <v>1381</v>
      </c>
      <c r="K309" s="1" t="s">
        <v>50</v>
      </c>
      <c r="L309" s="1" t="s">
        <v>1382</v>
      </c>
      <c r="M309" s="1" t="s">
        <v>1366</v>
      </c>
      <c r="N309" s="1" t="s">
        <v>52</v>
      </c>
      <c r="O309" s="1" t="s">
        <v>1522</v>
      </c>
      <c r="P309" s="1" t="s">
        <v>1674</v>
      </c>
      <c r="Q309" s="1" t="s">
        <v>51</v>
      </c>
      <c r="R309" s="3" t="s">
        <v>52</v>
      </c>
      <c r="S309" s="3" t="s">
        <v>52</v>
      </c>
      <c r="T309" s="3" t="s">
        <v>813</v>
      </c>
      <c r="U309" s="3" t="s">
        <v>52</v>
      </c>
    </row>
    <row r="310" spans="1:21">
      <c r="A310" s="2" t="s">
        <v>810</v>
      </c>
      <c r="B310" s="3" t="s">
        <v>180</v>
      </c>
      <c r="C310" s="1" t="s">
        <v>121</v>
      </c>
      <c r="D310" s="3" t="s">
        <v>1565</v>
      </c>
      <c r="E310" s="3" t="s">
        <v>1362</v>
      </c>
      <c r="F310" s="3" t="s">
        <v>1362</v>
      </c>
      <c r="G310" s="3" t="s">
        <v>1362</v>
      </c>
      <c r="H310" s="3" t="s">
        <v>1362</v>
      </c>
      <c r="I310" s="3" t="s">
        <v>1545</v>
      </c>
      <c r="J310" s="3" t="s">
        <v>1362</v>
      </c>
      <c r="K310" s="1" t="s">
        <v>50</v>
      </c>
      <c r="L310" s="1" t="s">
        <v>1382</v>
      </c>
      <c r="M310" s="1" t="s">
        <v>1366</v>
      </c>
      <c r="N310" s="1" t="s">
        <v>1404</v>
      </c>
      <c r="O310" s="1" t="s">
        <v>1522</v>
      </c>
      <c r="P310" s="1" t="s">
        <v>1735</v>
      </c>
      <c r="Q310" s="1" t="s">
        <v>51</v>
      </c>
      <c r="R310" s="3" t="s">
        <v>52</v>
      </c>
      <c r="S310" s="3" t="s">
        <v>52</v>
      </c>
      <c r="T310" s="3" t="s">
        <v>811</v>
      </c>
      <c r="U310" s="3" t="s">
        <v>52</v>
      </c>
    </row>
    <row r="311" spans="1:21">
      <c r="A311" s="2" t="s">
        <v>223</v>
      </c>
      <c r="B311" s="3" t="s">
        <v>774</v>
      </c>
      <c r="C311" s="1" t="s">
        <v>8</v>
      </c>
      <c r="D311" s="3" t="s">
        <v>1572</v>
      </c>
      <c r="E311" s="3" t="s">
        <v>1362</v>
      </c>
      <c r="F311" s="3" t="s">
        <v>1362</v>
      </c>
      <c r="G311" s="3" t="s">
        <v>1362</v>
      </c>
      <c r="H311" s="3" t="s">
        <v>1362</v>
      </c>
      <c r="I311" s="3" t="s">
        <v>1362</v>
      </c>
      <c r="J311" s="3" t="s">
        <v>1573</v>
      </c>
      <c r="K311" s="1" t="s">
        <v>50</v>
      </c>
      <c r="L311" s="1" t="s">
        <v>1382</v>
      </c>
      <c r="M311" s="1" t="s">
        <v>1366</v>
      </c>
      <c r="N311" s="1" t="s">
        <v>52</v>
      </c>
      <c r="O311" s="1" t="s">
        <v>1522</v>
      </c>
      <c r="P311" s="1" t="s">
        <v>1736</v>
      </c>
      <c r="Q311" s="1" t="s">
        <v>51</v>
      </c>
      <c r="R311" s="3" t="s">
        <v>52</v>
      </c>
      <c r="S311" s="3" t="s">
        <v>52</v>
      </c>
      <c r="T311" s="3" t="s">
        <v>809</v>
      </c>
      <c r="U311" s="3" t="s">
        <v>52</v>
      </c>
    </row>
    <row r="312" spans="1:21">
      <c r="A312" s="2" t="s">
        <v>804</v>
      </c>
      <c r="B312" s="3" t="s">
        <v>805</v>
      </c>
      <c r="C312" s="1" t="s">
        <v>806</v>
      </c>
      <c r="D312" s="3" t="s">
        <v>1517</v>
      </c>
      <c r="E312" s="3" t="s">
        <v>1362</v>
      </c>
      <c r="F312" s="3" t="s">
        <v>1362</v>
      </c>
      <c r="G312" s="3" t="s">
        <v>1518</v>
      </c>
      <c r="H312" s="3" t="s">
        <v>1519</v>
      </c>
      <c r="I312" s="3" t="s">
        <v>1520</v>
      </c>
      <c r="J312" s="3" t="s">
        <v>1521</v>
      </c>
      <c r="K312" s="1" t="s">
        <v>690</v>
      </c>
      <c r="L312" s="3" t="s">
        <v>807</v>
      </c>
      <c r="M312" s="1" t="s">
        <v>52</v>
      </c>
      <c r="N312" s="1" t="s">
        <v>1404</v>
      </c>
      <c r="O312" s="1" t="s">
        <v>1522</v>
      </c>
      <c r="P312" s="1" t="s">
        <v>1369</v>
      </c>
      <c r="Q312" s="1" t="s">
        <v>56</v>
      </c>
      <c r="R312" s="3" t="s">
        <v>52</v>
      </c>
      <c r="S312" s="3" t="s">
        <v>52</v>
      </c>
      <c r="T312" s="3" t="s">
        <v>808</v>
      </c>
      <c r="U312" s="3" t="s">
        <v>52</v>
      </c>
    </row>
    <row r="313" spans="1:21">
      <c r="A313" s="1">
        <v>1229</v>
      </c>
      <c r="B313" s="1" t="s">
        <v>1737</v>
      </c>
      <c r="C313" s="1" t="s">
        <v>3</v>
      </c>
      <c r="D313" s="1" t="s">
        <v>1362</v>
      </c>
      <c r="E313" s="1" t="s">
        <v>1362</v>
      </c>
      <c r="F313" s="1" t="s">
        <v>1362</v>
      </c>
      <c r="G313" s="1" t="s">
        <v>1738</v>
      </c>
      <c r="H313" s="1" t="s">
        <v>1361</v>
      </c>
      <c r="I313" s="1" t="s">
        <v>1362</v>
      </c>
      <c r="J313" s="1" t="s">
        <v>1362</v>
      </c>
      <c r="K313" s="1" t="s">
        <v>690</v>
      </c>
      <c r="L313" s="1" t="s">
        <v>1739</v>
      </c>
      <c r="M313" s="1" t="s">
        <v>1378</v>
      </c>
      <c r="N313" s="1" t="s">
        <v>1472</v>
      </c>
      <c r="O313" s="1" t="s">
        <v>1414</v>
      </c>
      <c r="P313" s="1" t="s">
        <v>1491</v>
      </c>
      <c r="Q313" s="1" t="s">
        <v>56</v>
      </c>
      <c r="R313" s="1" t="s">
        <v>52</v>
      </c>
      <c r="S313" s="1" t="s">
        <v>802</v>
      </c>
      <c r="T313" s="1" t="s">
        <v>733</v>
      </c>
      <c r="U313" s="1" t="s">
        <v>1507</v>
      </c>
    </row>
    <row r="314" spans="1:21">
      <c r="A314" s="2" t="s">
        <v>799</v>
      </c>
      <c r="B314" s="3" t="s">
        <v>800</v>
      </c>
      <c r="C314" s="1" t="s">
        <v>121</v>
      </c>
      <c r="D314" s="3" t="s">
        <v>1573</v>
      </c>
      <c r="E314" s="3" t="s">
        <v>1362</v>
      </c>
      <c r="F314" s="3" t="s">
        <v>1362</v>
      </c>
      <c r="G314" s="3" t="s">
        <v>1362</v>
      </c>
      <c r="H314" s="3" t="s">
        <v>1362</v>
      </c>
      <c r="I314" s="3" t="s">
        <v>1693</v>
      </c>
      <c r="J314" s="3" t="s">
        <v>1362</v>
      </c>
      <c r="K314" s="1" t="s">
        <v>50</v>
      </c>
      <c r="L314" s="1" t="s">
        <v>1598</v>
      </c>
      <c r="M314" s="1" t="s">
        <v>1366</v>
      </c>
      <c r="N314" s="1" t="s">
        <v>1404</v>
      </c>
      <c r="O314" s="1" t="s">
        <v>1384</v>
      </c>
      <c r="P314" s="1" t="s">
        <v>1366</v>
      </c>
      <c r="Q314" s="1" t="s">
        <v>51</v>
      </c>
      <c r="R314" s="3" t="s">
        <v>52</v>
      </c>
      <c r="S314" s="3" t="s">
        <v>52</v>
      </c>
      <c r="T314" s="3" t="s">
        <v>801</v>
      </c>
      <c r="U314" s="3" t="s">
        <v>52</v>
      </c>
    </row>
    <row r="315" spans="1:21">
      <c r="A315" s="2" t="s">
        <v>797</v>
      </c>
      <c r="B315" s="3" t="s">
        <v>180</v>
      </c>
      <c r="C315" s="1" t="s">
        <v>121</v>
      </c>
      <c r="D315" s="3" t="s">
        <v>1565</v>
      </c>
      <c r="E315" s="3" t="s">
        <v>1362</v>
      </c>
      <c r="F315" s="3" t="s">
        <v>1362</v>
      </c>
      <c r="G315" s="3" t="s">
        <v>1362</v>
      </c>
      <c r="H315" s="3" t="s">
        <v>1362</v>
      </c>
      <c r="I315" s="3" t="s">
        <v>1545</v>
      </c>
      <c r="J315" s="3" t="s">
        <v>1362</v>
      </c>
      <c r="K315" s="1" t="s">
        <v>50</v>
      </c>
      <c r="L315" s="1" t="s">
        <v>1382</v>
      </c>
      <c r="M315" s="1" t="s">
        <v>1366</v>
      </c>
      <c r="N315" s="1" t="s">
        <v>1543</v>
      </c>
      <c r="O315" s="1" t="s">
        <v>1522</v>
      </c>
      <c r="P315" s="1" t="s">
        <v>1740</v>
      </c>
      <c r="Q315" s="1" t="s">
        <v>51</v>
      </c>
      <c r="R315" s="3" t="s">
        <v>52</v>
      </c>
      <c r="S315" s="3" t="s">
        <v>52</v>
      </c>
      <c r="T315" s="3" t="s">
        <v>798</v>
      </c>
      <c r="U315" s="3" t="s">
        <v>52</v>
      </c>
    </row>
    <row r="316" spans="1:21">
      <c r="A316" s="1">
        <v>1250</v>
      </c>
      <c r="B316" s="1" t="s">
        <v>614</v>
      </c>
      <c r="C316" s="1" t="s">
        <v>112</v>
      </c>
      <c r="D316" s="1" t="s">
        <v>1548</v>
      </c>
      <c r="E316" s="1" t="s">
        <v>1362</v>
      </c>
      <c r="F316" s="1" t="s">
        <v>1362</v>
      </c>
      <c r="G316" s="1" t="s">
        <v>1362</v>
      </c>
      <c r="H316" s="1" t="s">
        <v>1362</v>
      </c>
      <c r="I316" s="1" t="s">
        <v>1362</v>
      </c>
      <c r="J316" s="1" t="s">
        <v>1362</v>
      </c>
      <c r="K316" s="1" t="s">
        <v>50</v>
      </c>
      <c r="L316" s="1" t="s">
        <v>1500</v>
      </c>
      <c r="M316" s="1" t="s">
        <v>1369</v>
      </c>
      <c r="N316" s="1" t="s">
        <v>1456</v>
      </c>
      <c r="O316" s="1" t="s">
        <v>1414</v>
      </c>
      <c r="P316" s="1" t="s">
        <v>1526</v>
      </c>
      <c r="Q316" s="1" t="s">
        <v>51</v>
      </c>
      <c r="R316" s="1" t="s">
        <v>52</v>
      </c>
      <c r="S316" s="1" t="s">
        <v>52</v>
      </c>
      <c r="T316" s="1" t="s">
        <v>796</v>
      </c>
      <c r="U316" s="1" t="s">
        <v>1741</v>
      </c>
    </row>
    <row r="317" spans="1:21">
      <c r="A317" s="1">
        <v>1275</v>
      </c>
      <c r="B317" s="1" t="s">
        <v>100</v>
      </c>
      <c r="C317" s="1" t="s">
        <v>102</v>
      </c>
      <c r="D317" s="1" t="s">
        <v>1362</v>
      </c>
      <c r="E317" s="1" t="s">
        <v>1362</v>
      </c>
      <c r="F317" s="1" t="s">
        <v>1362</v>
      </c>
      <c r="G317" s="1" t="s">
        <v>1468</v>
      </c>
      <c r="H317" s="1" t="s">
        <v>1469</v>
      </c>
      <c r="I317" s="1" t="s">
        <v>1470</v>
      </c>
      <c r="J317" s="1" t="s">
        <v>1362</v>
      </c>
      <c r="K317" s="1" t="s">
        <v>54</v>
      </c>
      <c r="L317" s="1" t="s">
        <v>1471</v>
      </c>
      <c r="M317" s="1" t="s">
        <v>1369</v>
      </c>
      <c r="N317" s="1" t="s">
        <v>1472</v>
      </c>
      <c r="O317" s="1" t="s">
        <v>1473</v>
      </c>
      <c r="P317" s="1" t="s">
        <v>1474</v>
      </c>
      <c r="Q317" s="1" t="s">
        <v>51</v>
      </c>
      <c r="R317" s="1" t="s">
        <v>1742</v>
      </c>
      <c r="S317" s="1" t="s">
        <v>52</v>
      </c>
      <c r="T317" s="1" t="s">
        <v>796</v>
      </c>
      <c r="U317" s="1" t="s">
        <v>1743</v>
      </c>
    </row>
    <row r="318" spans="1:21">
      <c r="A318" s="1">
        <v>174</v>
      </c>
      <c r="B318" s="1" t="s">
        <v>713</v>
      </c>
      <c r="C318" s="1" t="s">
        <v>6</v>
      </c>
      <c r="D318" s="1" t="s">
        <v>1362</v>
      </c>
      <c r="E318" s="1" t="s">
        <v>1362</v>
      </c>
      <c r="F318" s="1" t="s">
        <v>1362</v>
      </c>
      <c r="G318" s="1" t="s">
        <v>1566</v>
      </c>
      <c r="H318" s="1" t="s">
        <v>1567</v>
      </c>
      <c r="I318" s="1" t="s">
        <v>1362</v>
      </c>
      <c r="J318" s="1" t="s">
        <v>1568</v>
      </c>
      <c r="K318" s="1" t="s">
        <v>50</v>
      </c>
      <c r="L318" s="1" t="s">
        <v>1569</v>
      </c>
      <c r="M318" s="1" t="s">
        <v>1506</v>
      </c>
      <c r="N318" s="1" t="s">
        <v>1543</v>
      </c>
      <c r="O318" s="1" t="s">
        <v>1398</v>
      </c>
      <c r="P318" s="1" t="s">
        <v>1634</v>
      </c>
      <c r="Q318" s="1" t="s">
        <v>51</v>
      </c>
      <c r="R318" s="1" t="s">
        <v>52</v>
      </c>
      <c r="S318" s="1" t="s">
        <v>52</v>
      </c>
      <c r="T318" s="1" t="s">
        <v>795</v>
      </c>
      <c r="U318" s="1" t="s">
        <v>1744</v>
      </c>
    </row>
    <row r="319" spans="1:21">
      <c r="A319" s="1">
        <v>187</v>
      </c>
      <c r="B319" s="1" t="s">
        <v>713</v>
      </c>
      <c r="C319" s="1" t="s">
        <v>6</v>
      </c>
      <c r="D319" s="1" t="s">
        <v>1362</v>
      </c>
      <c r="E319" s="1" t="s">
        <v>1362</v>
      </c>
      <c r="F319" s="1" t="s">
        <v>1362</v>
      </c>
      <c r="G319" s="1" t="s">
        <v>1566</v>
      </c>
      <c r="H319" s="1" t="s">
        <v>1567</v>
      </c>
      <c r="I319" s="1" t="s">
        <v>1362</v>
      </c>
      <c r="J319" s="1" t="s">
        <v>1568</v>
      </c>
      <c r="K319" s="1" t="s">
        <v>50</v>
      </c>
      <c r="L319" s="1" t="s">
        <v>1569</v>
      </c>
      <c r="M319" s="1" t="s">
        <v>1506</v>
      </c>
      <c r="N319" s="1" t="s">
        <v>1543</v>
      </c>
      <c r="O319" s="1" t="s">
        <v>1414</v>
      </c>
      <c r="P319" s="1" t="s">
        <v>1675</v>
      </c>
      <c r="Q319" s="1" t="s">
        <v>51</v>
      </c>
      <c r="R319" s="1" t="s">
        <v>52</v>
      </c>
      <c r="S319" s="1" t="s">
        <v>52</v>
      </c>
      <c r="T319" s="1" t="s">
        <v>795</v>
      </c>
      <c r="U319" s="1" t="s">
        <v>1723</v>
      </c>
    </row>
    <row r="320" spans="1:21">
      <c r="A320" s="2" t="s">
        <v>793</v>
      </c>
      <c r="B320" s="3" t="s">
        <v>180</v>
      </c>
      <c r="C320" s="1" t="s">
        <v>121</v>
      </c>
      <c r="D320" s="3" t="s">
        <v>1565</v>
      </c>
      <c r="E320" s="3" t="s">
        <v>1362</v>
      </c>
      <c r="F320" s="3" t="s">
        <v>1362</v>
      </c>
      <c r="G320" s="3" t="s">
        <v>1362</v>
      </c>
      <c r="H320" s="3" t="s">
        <v>1362</v>
      </c>
      <c r="I320" s="3" t="s">
        <v>1545</v>
      </c>
      <c r="J320" s="3" t="s">
        <v>1362</v>
      </c>
      <c r="K320" s="1" t="s">
        <v>50</v>
      </c>
      <c r="L320" s="1" t="s">
        <v>1382</v>
      </c>
      <c r="M320" s="1" t="s">
        <v>1366</v>
      </c>
      <c r="N320" s="1" t="s">
        <v>1404</v>
      </c>
      <c r="O320" s="1" t="s">
        <v>1522</v>
      </c>
      <c r="P320" s="1" t="s">
        <v>1745</v>
      </c>
      <c r="Q320" s="1" t="s">
        <v>51</v>
      </c>
      <c r="R320" s="3" t="s">
        <v>52</v>
      </c>
      <c r="S320" s="3" t="s">
        <v>52</v>
      </c>
      <c r="T320" s="3" t="s">
        <v>794</v>
      </c>
      <c r="U320" s="3" t="s">
        <v>52</v>
      </c>
    </row>
    <row r="321" spans="1:21">
      <c r="A321" s="1">
        <v>76</v>
      </c>
      <c r="B321" s="1" t="s">
        <v>53</v>
      </c>
      <c r="C321" s="1" t="s">
        <v>3</v>
      </c>
      <c r="D321" s="1" t="s">
        <v>1362</v>
      </c>
      <c r="E321" s="1" t="s">
        <v>1362</v>
      </c>
      <c r="F321" s="1" t="s">
        <v>1362</v>
      </c>
      <c r="G321" s="1" t="s">
        <v>1682</v>
      </c>
      <c r="H321" s="1" t="s">
        <v>1746</v>
      </c>
      <c r="I321" s="1" t="s">
        <v>1362</v>
      </c>
      <c r="J321" s="1" t="s">
        <v>1362</v>
      </c>
      <c r="K321" s="1" t="s">
        <v>54</v>
      </c>
      <c r="L321" s="1" t="s">
        <v>1455</v>
      </c>
      <c r="M321" s="1" t="s">
        <v>1366</v>
      </c>
      <c r="N321" s="1" t="s">
        <v>1472</v>
      </c>
      <c r="O321" s="1" t="s">
        <v>1473</v>
      </c>
      <c r="P321" s="1" t="s">
        <v>1369</v>
      </c>
      <c r="Q321" s="1" t="s">
        <v>51</v>
      </c>
      <c r="R321" s="1" t="s">
        <v>1747</v>
      </c>
      <c r="S321" s="1" t="s">
        <v>791</v>
      </c>
      <c r="T321" s="1" t="s">
        <v>792</v>
      </c>
      <c r="U321" s="1" t="s">
        <v>1479</v>
      </c>
    </row>
    <row r="322" spans="1:21">
      <c r="A322" s="2" t="s">
        <v>784</v>
      </c>
      <c r="B322" s="2" t="s">
        <v>785</v>
      </c>
      <c r="C322" s="1" t="s">
        <v>606</v>
      </c>
      <c r="D322" s="2" t="s">
        <v>1362</v>
      </c>
      <c r="E322" s="2" t="s">
        <v>1362</v>
      </c>
      <c r="F322" s="2" t="s">
        <v>1362</v>
      </c>
      <c r="G322" s="2" t="s">
        <v>1362</v>
      </c>
      <c r="H322" s="2" t="s">
        <v>1362</v>
      </c>
      <c r="I322" s="2" t="s">
        <v>1748</v>
      </c>
      <c r="J322" s="2" t="s">
        <v>1362</v>
      </c>
      <c r="K322" s="4" t="s">
        <v>50</v>
      </c>
      <c r="L322" s="2" t="s">
        <v>52</v>
      </c>
      <c r="M322" s="2" t="s">
        <v>52</v>
      </c>
      <c r="N322" s="2" t="s">
        <v>52</v>
      </c>
      <c r="O322" s="2" t="s">
        <v>786</v>
      </c>
      <c r="P322" s="2" t="s">
        <v>1369</v>
      </c>
      <c r="Q322" s="2" t="s">
        <v>52</v>
      </c>
      <c r="R322" s="2" t="s">
        <v>1749</v>
      </c>
      <c r="S322" s="2" t="s">
        <v>788</v>
      </c>
      <c r="T322" s="2" t="s">
        <v>789</v>
      </c>
      <c r="U322" s="2" t="s">
        <v>1750</v>
      </c>
    </row>
    <row r="323" spans="1:21">
      <c r="A323" s="1">
        <v>182</v>
      </c>
      <c r="B323" s="1" t="s">
        <v>713</v>
      </c>
      <c r="C323" s="1" t="s">
        <v>6</v>
      </c>
      <c r="D323" s="1" t="s">
        <v>1362</v>
      </c>
      <c r="E323" s="1" t="s">
        <v>1362</v>
      </c>
      <c r="F323" s="1" t="s">
        <v>1362</v>
      </c>
      <c r="G323" s="1" t="s">
        <v>1566</v>
      </c>
      <c r="H323" s="1" t="s">
        <v>1567</v>
      </c>
      <c r="I323" s="1" t="s">
        <v>1362</v>
      </c>
      <c r="J323" s="1" t="s">
        <v>1568</v>
      </c>
      <c r="K323" s="1" t="s">
        <v>50</v>
      </c>
      <c r="L323" s="1" t="s">
        <v>1569</v>
      </c>
      <c r="M323" s="1" t="s">
        <v>1506</v>
      </c>
      <c r="N323" s="1" t="s">
        <v>1543</v>
      </c>
      <c r="O323" s="1" t="s">
        <v>1473</v>
      </c>
      <c r="P323" s="1" t="s">
        <v>1369</v>
      </c>
      <c r="Q323" s="1" t="s">
        <v>51</v>
      </c>
      <c r="R323" s="1" t="s">
        <v>52</v>
      </c>
      <c r="S323" s="1" t="s">
        <v>52</v>
      </c>
      <c r="T323" s="1" t="s">
        <v>783</v>
      </c>
      <c r="U323" s="1" t="s">
        <v>1479</v>
      </c>
    </row>
    <row r="324" spans="1:21">
      <c r="A324" s="2" t="s">
        <v>781</v>
      </c>
      <c r="B324" s="3" t="s">
        <v>180</v>
      </c>
      <c r="C324" s="1" t="s">
        <v>121</v>
      </c>
      <c r="D324" s="3" t="s">
        <v>1565</v>
      </c>
      <c r="E324" s="3" t="s">
        <v>1362</v>
      </c>
      <c r="F324" s="3" t="s">
        <v>1362</v>
      </c>
      <c r="G324" s="3" t="s">
        <v>1362</v>
      </c>
      <c r="H324" s="3" t="s">
        <v>1362</v>
      </c>
      <c r="I324" s="3" t="s">
        <v>1545</v>
      </c>
      <c r="J324" s="3" t="s">
        <v>1362</v>
      </c>
      <c r="K324" s="1" t="s">
        <v>50</v>
      </c>
      <c r="L324" s="1" t="s">
        <v>1382</v>
      </c>
      <c r="M324" s="1" t="s">
        <v>1366</v>
      </c>
      <c r="N324" s="1" t="s">
        <v>1404</v>
      </c>
      <c r="O324" s="1" t="s">
        <v>1522</v>
      </c>
      <c r="P324" s="1" t="s">
        <v>1751</v>
      </c>
      <c r="Q324" s="1" t="s">
        <v>51</v>
      </c>
      <c r="R324" s="3" t="s">
        <v>52</v>
      </c>
      <c r="S324" s="3" t="s">
        <v>52</v>
      </c>
      <c r="T324" s="3" t="s">
        <v>782</v>
      </c>
      <c r="U324" s="3" t="s">
        <v>52</v>
      </c>
    </row>
    <row r="325" spans="1:21">
      <c r="A325" s="1">
        <v>192</v>
      </c>
      <c r="B325" s="1" t="s">
        <v>713</v>
      </c>
      <c r="C325" s="1" t="s">
        <v>6</v>
      </c>
      <c r="D325" s="1" t="s">
        <v>1362</v>
      </c>
      <c r="E325" s="1" t="s">
        <v>1362</v>
      </c>
      <c r="F325" s="1" t="s">
        <v>1362</v>
      </c>
      <c r="G325" s="1" t="s">
        <v>1566</v>
      </c>
      <c r="H325" s="1" t="s">
        <v>1567</v>
      </c>
      <c r="I325" s="1" t="s">
        <v>1362</v>
      </c>
      <c r="J325" s="1" t="s">
        <v>1568</v>
      </c>
      <c r="K325" s="1" t="s">
        <v>50</v>
      </c>
      <c r="L325" s="1" t="s">
        <v>1569</v>
      </c>
      <c r="M325" s="1" t="s">
        <v>1506</v>
      </c>
      <c r="N325" s="1" t="s">
        <v>1543</v>
      </c>
      <c r="O325" s="1" t="s">
        <v>1398</v>
      </c>
      <c r="P325" s="1" t="s">
        <v>1570</v>
      </c>
      <c r="Q325" s="1" t="s">
        <v>51</v>
      </c>
      <c r="R325" s="1" t="s">
        <v>52</v>
      </c>
      <c r="S325" s="1" t="s">
        <v>52</v>
      </c>
      <c r="T325" s="1" t="s">
        <v>780</v>
      </c>
      <c r="U325" s="1" t="s">
        <v>1685</v>
      </c>
    </row>
    <row r="326" spans="1:21">
      <c r="A326" s="1">
        <v>1255</v>
      </c>
      <c r="B326" s="1" t="s">
        <v>614</v>
      </c>
      <c r="C326" s="1" t="s">
        <v>112</v>
      </c>
      <c r="D326" s="1" t="s">
        <v>1548</v>
      </c>
      <c r="E326" s="1" t="s">
        <v>1362</v>
      </c>
      <c r="F326" s="1" t="s">
        <v>1362</v>
      </c>
      <c r="G326" s="1" t="s">
        <v>1362</v>
      </c>
      <c r="H326" s="1" t="s">
        <v>1362</v>
      </c>
      <c r="I326" s="1" t="s">
        <v>1362</v>
      </c>
      <c r="J326" s="1" t="s">
        <v>1362</v>
      </c>
      <c r="K326" s="1" t="s">
        <v>50</v>
      </c>
      <c r="L326" s="1" t="s">
        <v>1500</v>
      </c>
      <c r="M326" s="1" t="s">
        <v>1369</v>
      </c>
      <c r="N326" s="1" t="s">
        <v>1456</v>
      </c>
      <c r="O326" s="1" t="s">
        <v>1414</v>
      </c>
      <c r="P326" s="1" t="s">
        <v>1506</v>
      </c>
      <c r="Q326" s="1" t="s">
        <v>51</v>
      </c>
      <c r="R326" s="1" t="s">
        <v>52</v>
      </c>
      <c r="S326" s="1" t="s">
        <v>52</v>
      </c>
      <c r="T326" s="1" t="s">
        <v>653</v>
      </c>
      <c r="U326" s="1" t="s">
        <v>1752</v>
      </c>
    </row>
    <row r="327" spans="1:21">
      <c r="A327" s="1">
        <v>530</v>
      </c>
      <c r="B327" s="1" t="s">
        <v>95</v>
      </c>
      <c r="C327" s="1" t="s">
        <v>6</v>
      </c>
      <c r="D327" s="1" t="s">
        <v>1362</v>
      </c>
      <c r="E327" s="1" t="s">
        <v>1362</v>
      </c>
      <c r="F327" s="1" t="s">
        <v>1362</v>
      </c>
      <c r="G327" s="1" t="s">
        <v>1753</v>
      </c>
      <c r="H327" s="1" t="s">
        <v>1754</v>
      </c>
      <c r="I327" s="1" t="s">
        <v>1362</v>
      </c>
      <c r="J327" s="1" t="s">
        <v>1755</v>
      </c>
      <c r="K327" s="1" t="s">
        <v>55</v>
      </c>
      <c r="L327" s="1" t="s">
        <v>1756</v>
      </c>
      <c r="M327" s="1" t="s">
        <v>1366</v>
      </c>
      <c r="N327" s="1" t="s">
        <v>1413</v>
      </c>
      <c r="O327" s="1" t="s">
        <v>1757</v>
      </c>
      <c r="P327" s="1" t="s">
        <v>1675</v>
      </c>
      <c r="Q327" s="1" t="s">
        <v>56</v>
      </c>
      <c r="R327" s="1" t="s">
        <v>1758</v>
      </c>
      <c r="S327" s="1" t="s">
        <v>52</v>
      </c>
      <c r="T327" s="1" t="s">
        <v>779</v>
      </c>
      <c r="U327" s="1" t="s">
        <v>1505</v>
      </c>
    </row>
    <row r="328" spans="1:21">
      <c r="A328" s="2" t="s">
        <v>254</v>
      </c>
      <c r="B328" s="3" t="s">
        <v>774</v>
      </c>
      <c r="C328" s="1" t="s">
        <v>8</v>
      </c>
      <c r="D328" s="3" t="s">
        <v>1572</v>
      </c>
      <c r="E328" s="3" t="s">
        <v>1362</v>
      </c>
      <c r="F328" s="3" t="s">
        <v>1362</v>
      </c>
      <c r="G328" s="3" t="s">
        <v>1362</v>
      </c>
      <c r="H328" s="3" t="s">
        <v>1362</v>
      </c>
      <c r="I328" s="3" t="s">
        <v>1362</v>
      </c>
      <c r="J328" s="3" t="s">
        <v>1573</v>
      </c>
      <c r="K328" s="1" t="s">
        <v>50</v>
      </c>
      <c r="L328" s="1" t="s">
        <v>1382</v>
      </c>
      <c r="M328" s="1" t="s">
        <v>1366</v>
      </c>
      <c r="N328" s="1" t="s">
        <v>52</v>
      </c>
      <c r="O328" s="1" t="s">
        <v>1522</v>
      </c>
      <c r="P328" s="1" t="s">
        <v>1692</v>
      </c>
      <c r="Q328" s="1" t="s">
        <v>51</v>
      </c>
      <c r="R328" s="3" t="s">
        <v>52</v>
      </c>
      <c r="S328" s="3" t="s">
        <v>52</v>
      </c>
      <c r="T328" s="3" t="s">
        <v>778</v>
      </c>
      <c r="U328" s="3" t="s">
        <v>52</v>
      </c>
    </row>
    <row r="329" spans="1:21">
      <c r="A329" s="2" t="s">
        <v>776</v>
      </c>
      <c r="B329" s="2" t="s">
        <v>757</v>
      </c>
      <c r="C329" s="1" t="s">
        <v>8</v>
      </c>
      <c r="D329" s="2" t="s">
        <v>1544</v>
      </c>
      <c r="E329" s="2" t="s">
        <v>1362</v>
      </c>
      <c r="F329" s="2" t="s">
        <v>1362</v>
      </c>
      <c r="G329" s="2" t="s">
        <v>1362</v>
      </c>
      <c r="H329" s="2" t="s">
        <v>1362</v>
      </c>
      <c r="I329" s="2" t="s">
        <v>1362</v>
      </c>
      <c r="J329" s="2" t="s">
        <v>1495</v>
      </c>
      <c r="K329" s="4" t="s">
        <v>50</v>
      </c>
      <c r="L329" s="2" t="s">
        <v>759</v>
      </c>
      <c r="M329" s="2" t="s">
        <v>1366</v>
      </c>
      <c r="N329" s="2" t="s">
        <v>52</v>
      </c>
      <c r="O329" s="2" t="s">
        <v>671</v>
      </c>
      <c r="P329" s="2" t="s">
        <v>1369</v>
      </c>
      <c r="Q329" s="2" t="s">
        <v>52</v>
      </c>
      <c r="R329" s="2" t="s">
        <v>52</v>
      </c>
      <c r="S329" s="2" t="s">
        <v>52</v>
      </c>
      <c r="T329" s="2" t="s">
        <v>777</v>
      </c>
      <c r="U329" s="2" t="s">
        <v>1759</v>
      </c>
    </row>
    <row r="330" spans="1:21">
      <c r="A330" s="2" t="s">
        <v>255</v>
      </c>
      <c r="B330" s="3" t="s">
        <v>774</v>
      </c>
      <c r="C330" s="1" t="s">
        <v>8</v>
      </c>
      <c r="D330" s="3" t="s">
        <v>1572</v>
      </c>
      <c r="E330" s="3" t="s">
        <v>1362</v>
      </c>
      <c r="F330" s="3" t="s">
        <v>1362</v>
      </c>
      <c r="G330" s="3" t="s">
        <v>1362</v>
      </c>
      <c r="H330" s="3" t="s">
        <v>1362</v>
      </c>
      <c r="I330" s="3" t="s">
        <v>1362</v>
      </c>
      <c r="J330" s="3" t="s">
        <v>1573</v>
      </c>
      <c r="K330" s="1" t="s">
        <v>50</v>
      </c>
      <c r="L330" s="1" t="s">
        <v>1382</v>
      </c>
      <c r="M330" s="1" t="s">
        <v>1366</v>
      </c>
      <c r="N330" s="1" t="s">
        <v>52</v>
      </c>
      <c r="O330" s="1" t="s">
        <v>1522</v>
      </c>
      <c r="P330" s="1" t="s">
        <v>1649</v>
      </c>
      <c r="Q330" s="1" t="s">
        <v>51</v>
      </c>
      <c r="R330" s="3" t="s">
        <v>52</v>
      </c>
      <c r="S330" s="3" t="s">
        <v>52</v>
      </c>
      <c r="T330" s="3" t="s">
        <v>775</v>
      </c>
      <c r="U330" s="3" t="s">
        <v>52</v>
      </c>
    </row>
    <row r="331" spans="1:21">
      <c r="A331" s="1">
        <v>2</v>
      </c>
      <c r="B331" s="1" t="s">
        <v>732</v>
      </c>
      <c r="C331" s="1" t="s">
        <v>3</v>
      </c>
      <c r="D331" s="1" t="s">
        <v>1362</v>
      </c>
      <c r="E331" s="1" t="s">
        <v>1362</v>
      </c>
      <c r="F331" s="1" t="s">
        <v>1362</v>
      </c>
      <c r="G331" s="1" t="s">
        <v>1393</v>
      </c>
      <c r="H331" s="1" t="s">
        <v>1394</v>
      </c>
      <c r="I331" s="1" t="s">
        <v>1362</v>
      </c>
      <c r="J331" s="1" t="s">
        <v>1362</v>
      </c>
      <c r="K331" s="1" t="s">
        <v>50</v>
      </c>
      <c r="L331" s="1" t="s">
        <v>1395</v>
      </c>
      <c r="M331" s="1" t="s">
        <v>1396</v>
      </c>
      <c r="N331" s="1" t="s">
        <v>1397</v>
      </c>
      <c r="O331" s="1" t="s">
        <v>1398</v>
      </c>
      <c r="P331" s="1" t="s">
        <v>1399</v>
      </c>
      <c r="Q331" s="1" t="s">
        <v>51</v>
      </c>
      <c r="R331" s="1" t="s">
        <v>52</v>
      </c>
      <c r="S331" s="1" t="s">
        <v>772</v>
      </c>
      <c r="T331" s="1" t="s">
        <v>773</v>
      </c>
      <c r="U331" s="1" t="s">
        <v>1571</v>
      </c>
    </row>
    <row r="332" spans="1:21">
      <c r="A332" s="1">
        <v>175</v>
      </c>
      <c r="B332" s="1" t="s">
        <v>713</v>
      </c>
      <c r="C332" s="1" t="s">
        <v>6</v>
      </c>
      <c r="D332" s="1" t="s">
        <v>1362</v>
      </c>
      <c r="E332" s="1" t="s">
        <v>1362</v>
      </c>
      <c r="F332" s="1" t="s">
        <v>1362</v>
      </c>
      <c r="G332" s="1" t="s">
        <v>1566</v>
      </c>
      <c r="H332" s="1" t="s">
        <v>1567</v>
      </c>
      <c r="I332" s="1" t="s">
        <v>1362</v>
      </c>
      <c r="J332" s="1" t="s">
        <v>1568</v>
      </c>
      <c r="K332" s="1" t="s">
        <v>50</v>
      </c>
      <c r="L332" s="1" t="s">
        <v>1569</v>
      </c>
      <c r="M332" s="1" t="s">
        <v>1506</v>
      </c>
      <c r="N332" s="1" t="s">
        <v>1543</v>
      </c>
      <c r="O332" s="1" t="s">
        <v>1414</v>
      </c>
      <c r="P332" s="1" t="s">
        <v>1634</v>
      </c>
      <c r="Q332" s="1" t="s">
        <v>51</v>
      </c>
      <c r="R332" s="1" t="s">
        <v>52</v>
      </c>
      <c r="S332" s="1" t="s">
        <v>52</v>
      </c>
      <c r="T332" s="1" t="s">
        <v>771</v>
      </c>
      <c r="U332" s="1" t="s">
        <v>1760</v>
      </c>
    </row>
    <row r="333" spans="1:21">
      <c r="A333" s="2" t="s">
        <v>120</v>
      </c>
      <c r="B333" s="3" t="s">
        <v>725</v>
      </c>
      <c r="C333" s="1" t="s">
        <v>8</v>
      </c>
      <c r="D333" s="3" t="s">
        <v>1494</v>
      </c>
      <c r="E333" s="3" t="s">
        <v>1362</v>
      </c>
      <c r="F333" s="3" t="s">
        <v>1362</v>
      </c>
      <c r="G333" s="3" t="s">
        <v>1362</v>
      </c>
      <c r="H333" s="3" t="s">
        <v>1362</v>
      </c>
      <c r="I333" s="3" t="s">
        <v>1362</v>
      </c>
      <c r="J333" s="3" t="s">
        <v>1428</v>
      </c>
      <c r="K333" s="1" t="s">
        <v>50</v>
      </c>
      <c r="L333" s="1" t="s">
        <v>1365</v>
      </c>
      <c r="M333" s="1" t="s">
        <v>1366</v>
      </c>
      <c r="N333" s="1" t="s">
        <v>1456</v>
      </c>
      <c r="O333" s="1" t="s">
        <v>1522</v>
      </c>
      <c r="P333" s="1" t="s">
        <v>1698</v>
      </c>
      <c r="Q333" s="1" t="s">
        <v>51</v>
      </c>
      <c r="R333" s="3" t="s">
        <v>52</v>
      </c>
      <c r="S333" s="3" t="s">
        <v>52</v>
      </c>
      <c r="T333" s="3" t="s">
        <v>770</v>
      </c>
      <c r="U333" s="3" t="s">
        <v>52</v>
      </c>
    </row>
    <row r="334" spans="1:21">
      <c r="A334" s="2" t="s">
        <v>764</v>
      </c>
      <c r="B334" s="2" t="s">
        <v>765</v>
      </c>
      <c r="C334" s="1" t="s">
        <v>766</v>
      </c>
      <c r="D334" s="2" t="s">
        <v>1362</v>
      </c>
      <c r="E334" s="2" t="s">
        <v>1761</v>
      </c>
      <c r="F334" s="2" t="s">
        <v>1362</v>
      </c>
      <c r="G334" s="2" t="s">
        <v>1362</v>
      </c>
      <c r="H334" s="2" t="s">
        <v>1362</v>
      </c>
      <c r="I334" s="2" t="s">
        <v>1362</v>
      </c>
      <c r="J334" s="2" t="s">
        <v>1362</v>
      </c>
      <c r="K334" s="4" t="s">
        <v>50</v>
      </c>
      <c r="L334" s="2" t="s">
        <v>767</v>
      </c>
      <c r="M334" s="2" t="s">
        <v>1369</v>
      </c>
      <c r="N334" s="2" t="s">
        <v>52</v>
      </c>
      <c r="O334" s="2" t="s">
        <v>52</v>
      </c>
      <c r="P334" s="2" t="s">
        <v>52</v>
      </c>
      <c r="Q334" s="2" t="s">
        <v>52</v>
      </c>
      <c r="R334" s="2" t="s">
        <v>1762</v>
      </c>
      <c r="S334" s="2" t="s">
        <v>768</v>
      </c>
      <c r="T334" s="2" t="s">
        <v>769</v>
      </c>
      <c r="U334" s="2" t="s">
        <v>52</v>
      </c>
    </row>
    <row r="335" spans="1:21">
      <c r="A335" s="2" t="s">
        <v>762</v>
      </c>
      <c r="B335" s="3" t="s">
        <v>725</v>
      </c>
      <c r="C335" s="1" t="s">
        <v>8</v>
      </c>
      <c r="D335" s="3" t="s">
        <v>1494</v>
      </c>
      <c r="E335" s="3" t="s">
        <v>1362</v>
      </c>
      <c r="F335" s="3" t="s">
        <v>1362</v>
      </c>
      <c r="G335" s="3" t="s">
        <v>1362</v>
      </c>
      <c r="H335" s="3" t="s">
        <v>1362</v>
      </c>
      <c r="I335" s="3" t="s">
        <v>1362</v>
      </c>
      <c r="J335" s="3" t="s">
        <v>1428</v>
      </c>
      <c r="K335" s="1" t="s">
        <v>690</v>
      </c>
      <c r="L335" s="1" t="s">
        <v>1365</v>
      </c>
      <c r="M335" s="1" t="s">
        <v>1366</v>
      </c>
      <c r="N335" s="1" t="s">
        <v>1763</v>
      </c>
      <c r="O335" s="1" t="s">
        <v>1522</v>
      </c>
      <c r="P335" s="1" t="s">
        <v>1369</v>
      </c>
      <c r="Q335" s="1" t="s">
        <v>56</v>
      </c>
      <c r="R335" s="3" t="s">
        <v>52</v>
      </c>
      <c r="S335" s="3" t="s">
        <v>52</v>
      </c>
      <c r="T335" s="3" t="s">
        <v>763</v>
      </c>
      <c r="U335" s="3" t="s">
        <v>52</v>
      </c>
    </row>
    <row r="336" spans="1:21">
      <c r="A336" s="1">
        <v>51</v>
      </c>
      <c r="B336" s="1" t="s">
        <v>57</v>
      </c>
      <c r="C336" s="1" t="s">
        <v>3</v>
      </c>
      <c r="D336" s="1" t="s">
        <v>1362</v>
      </c>
      <c r="E336" s="1" t="s">
        <v>1362</v>
      </c>
      <c r="F336" s="1" t="s">
        <v>1362</v>
      </c>
      <c r="G336" s="1" t="s">
        <v>1764</v>
      </c>
      <c r="H336" s="1" t="s">
        <v>1765</v>
      </c>
      <c r="I336" s="1" t="s">
        <v>1362</v>
      </c>
      <c r="J336" s="1" t="s">
        <v>1362</v>
      </c>
      <c r="K336" s="1" t="s">
        <v>54</v>
      </c>
      <c r="L336" s="1" t="s">
        <v>1455</v>
      </c>
      <c r="M336" s="1" t="s">
        <v>1366</v>
      </c>
      <c r="N336" s="1" t="s">
        <v>1472</v>
      </c>
      <c r="O336" s="1" t="s">
        <v>1473</v>
      </c>
      <c r="P336" s="1" t="s">
        <v>1366</v>
      </c>
      <c r="Q336" s="1" t="s">
        <v>51</v>
      </c>
      <c r="R336" s="1" t="s">
        <v>1766</v>
      </c>
      <c r="S336" s="1" t="s">
        <v>760</v>
      </c>
      <c r="T336" s="1" t="s">
        <v>761</v>
      </c>
      <c r="U336" s="1" t="s">
        <v>1767</v>
      </c>
    </row>
    <row r="337" spans="1:21">
      <c r="A337" s="1">
        <v>176</v>
      </c>
      <c r="B337" s="1" t="s">
        <v>713</v>
      </c>
      <c r="C337" s="1" t="s">
        <v>6</v>
      </c>
      <c r="D337" s="1" t="s">
        <v>1362</v>
      </c>
      <c r="E337" s="1" t="s">
        <v>1362</v>
      </c>
      <c r="F337" s="1" t="s">
        <v>1362</v>
      </c>
      <c r="G337" s="1" t="s">
        <v>1566</v>
      </c>
      <c r="H337" s="1" t="s">
        <v>1567</v>
      </c>
      <c r="I337" s="1" t="s">
        <v>1362</v>
      </c>
      <c r="J337" s="1" t="s">
        <v>1568</v>
      </c>
      <c r="K337" s="1" t="s">
        <v>50</v>
      </c>
      <c r="L337" s="1" t="s">
        <v>1569</v>
      </c>
      <c r="M337" s="1" t="s">
        <v>1506</v>
      </c>
      <c r="N337" s="1" t="s">
        <v>1543</v>
      </c>
      <c r="O337" s="1" t="s">
        <v>1473</v>
      </c>
      <c r="P337" s="1" t="s">
        <v>1634</v>
      </c>
      <c r="Q337" s="1" t="s">
        <v>51</v>
      </c>
      <c r="R337" s="1" t="s">
        <v>52</v>
      </c>
      <c r="S337" s="1" t="s">
        <v>52</v>
      </c>
      <c r="T337" s="1" t="s">
        <v>761</v>
      </c>
      <c r="U337" s="1" t="s">
        <v>1768</v>
      </c>
    </row>
    <row r="338" spans="1:21">
      <c r="A338" s="2" t="s">
        <v>756</v>
      </c>
      <c r="B338" s="2" t="s">
        <v>757</v>
      </c>
      <c r="C338" s="1" t="s">
        <v>8</v>
      </c>
      <c r="D338" s="2" t="s">
        <v>1544</v>
      </c>
      <c r="E338" s="2" t="s">
        <v>1362</v>
      </c>
      <c r="F338" s="2" t="s">
        <v>1362</v>
      </c>
      <c r="G338" s="2" t="s">
        <v>1362</v>
      </c>
      <c r="H338" s="2" t="s">
        <v>1362</v>
      </c>
      <c r="I338" s="2" t="s">
        <v>1362</v>
      </c>
      <c r="J338" s="2" t="s">
        <v>1495</v>
      </c>
      <c r="K338" s="4" t="s">
        <v>50</v>
      </c>
      <c r="L338" s="2" t="s">
        <v>759</v>
      </c>
      <c r="M338" s="2" t="s">
        <v>1366</v>
      </c>
      <c r="N338" s="2" t="s">
        <v>52</v>
      </c>
      <c r="O338" s="2" t="s">
        <v>52</v>
      </c>
      <c r="P338" s="2" t="s">
        <v>52</v>
      </c>
      <c r="Q338" s="2" t="s">
        <v>52</v>
      </c>
      <c r="R338" s="2" t="s">
        <v>52</v>
      </c>
      <c r="S338" s="2" t="s">
        <v>52</v>
      </c>
      <c r="T338" s="2" t="s">
        <v>755</v>
      </c>
      <c r="U338" s="2" t="s">
        <v>1769</v>
      </c>
    </row>
    <row r="339" spans="1:21">
      <c r="A339" s="2" t="s">
        <v>750</v>
      </c>
      <c r="B339" s="3" t="s">
        <v>180</v>
      </c>
      <c r="C339" s="1" t="s">
        <v>121</v>
      </c>
      <c r="D339" s="3" t="s">
        <v>1565</v>
      </c>
      <c r="E339" s="3" t="s">
        <v>1362</v>
      </c>
      <c r="F339" s="3" t="s">
        <v>1362</v>
      </c>
      <c r="G339" s="3" t="s">
        <v>1362</v>
      </c>
      <c r="H339" s="3" t="s">
        <v>1362</v>
      </c>
      <c r="I339" s="3" t="s">
        <v>1545</v>
      </c>
      <c r="J339" s="3" t="s">
        <v>1362</v>
      </c>
      <c r="K339" s="1" t="s">
        <v>50</v>
      </c>
      <c r="L339" s="1" t="s">
        <v>1382</v>
      </c>
      <c r="M339" s="1" t="s">
        <v>1366</v>
      </c>
      <c r="N339" s="1" t="s">
        <v>1404</v>
      </c>
      <c r="O339" s="1" t="s">
        <v>1522</v>
      </c>
      <c r="P339" s="1" t="s">
        <v>1770</v>
      </c>
      <c r="Q339" s="1" t="s">
        <v>51</v>
      </c>
      <c r="R339" s="3" t="s">
        <v>52</v>
      </c>
      <c r="S339" s="3" t="s">
        <v>52</v>
      </c>
      <c r="T339" s="3" t="s">
        <v>751</v>
      </c>
      <c r="U339" s="3" t="s">
        <v>52</v>
      </c>
    </row>
    <row r="340" spans="1:21">
      <c r="A340" s="2" t="s">
        <v>747</v>
      </c>
      <c r="B340" s="3" t="s">
        <v>542</v>
      </c>
      <c r="C340" s="1" t="s">
        <v>8</v>
      </c>
      <c r="D340" s="3" t="s">
        <v>1771</v>
      </c>
      <c r="E340" s="3" t="s">
        <v>1362</v>
      </c>
      <c r="F340" s="3" t="s">
        <v>1362</v>
      </c>
      <c r="G340" s="3" t="s">
        <v>1362</v>
      </c>
      <c r="H340" s="3" t="s">
        <v>1362</v>
      </c>
      <c r="I340" s="3" t="s">
        <v>1362</v>
      </c>
      <c r="J340" s="3" t="s">
        <v>1364</v>
      </c>
      <c r="K340" s="1" t="s">
        <v>690</v>
      </c>
      <c r="L340" s="1" t="s">
        <v>1365</v>
      </c>
      <c r="M340" s="1" t="s">
        <v>1366</v>
      </c>
      <c r="N340" s="1" t="s">
        <v>1367</v>
      </c>
      <c r="O340" s="1" t="s">
        <v>1368</v>
      </c>
      <c r="P340" s="1" t="s">
        <v>1369</v>
      </c>
      <c r="Q340" s="1" t="s">
        <v>56</v>
      </c>
      <c r="R340" s="3" t="s">
        <v>52</v>
      </c>
      <c r="S340" s="3" t="s">
        <v>52</v>
      </c>
      <c r="T340" s="3" t="s">
        <v>748</v>
      </c>
      <c r="U340" s="3" t="s">
        <v>52</v>
      </c>
    </row>
    <row r="341" spans="1:21">
      <c r="A341" s="1">
        <v>177</v>
      </c>
      <c r="B341" s="1" t="s">
        <v>713</v>
      </c>
      <c r="C341" s="1" t="s">
        <v>6</v>
      </c>
      <c r="D341" s="1" t="s">
        <v>1362</v>
      </c>
      <c r="E341" s="1" t="s">
        <v>1362</v>
      </c>
      <c r="F341" s="1" t="s">
        <v>1362</v>
      </c>
      <c r="G341" s="1" t="s">
        <v>1566</v>
      </c>
      <c r="H341" s="1" t="s">
        <v>1567</v>
      </c>
      <c r="I341" s="1" t="s">
        <v>1362</v>
      </c>
      <c r="J341" s="1" t="s">
        <v>1568</v>
      </c>
      <c r="K341" s="1" t="s">
        <v>50</v>
      </c>
      <c r="L341" s="1" t="s">
        <v>1569</v>
      </c>
      <c r="M341" s="1" t="s">
        <v>1506</v>
      </c>
      <c r="N341" s="1" t="s">
        <v>1543</v>
      </c>
      <c r="O341" s="1" t="s">
        <v>1398</v>
      </c>
      <c r="P341" s="1" t="s">
        <v>1366</v>
      </c>
      <c r="Q341" s="1" t="s">
        <v>51</v>
      </c>
      <c r="R341" s="1" t="s">
        <v>52</v>
      </c>
      <c r="S341" s="1" t="s">
        <v>52</v>
      </c>
      <c r="T341" s="1" t="s">
        <v>746</v>
      </c>
      <c r="U341" s="1" t="s">
        <v>1760</v>
      </c>
    </row>
    <row r="342" spans="1:21">
      <c r="A342" s="1">
        <v>189</v>
      </c>
      <c r="B342" s="1" t="s">
        <v>713</v>
      </c>
      <c r="C342" s="1" t="s">
        <v>6</v>
      </c>
      <c r="D342" s="1" t="s">
        <v>1362</v>
      </c>
      <c r="E342" s="1" t="s">
        <v>1362</v>
      </c>
      <c r="F342" s="1" t="s">
        <v>1362</v>
      </c>
      <c r="G342" s="1" t="s">
        <v>1566</v>
      </c>
      <c r="H342" s="1" t="s">
        <v>1567</v>
      </c>
      <c r="I342" s="1" t="s">
        <v>1362</v>
      </c>
      <c r="J342" s="1" t="s">
        <v>1568</v>
      </c>
      <c r="K342" s="1" t="s">
        <v>50</v>
      </c>
      <c r="L342" s="1" t="s">
        <v>1569</v>
      </c>
      <c r="M342" s="1" t="s">
        <v>1506</v>
      </c>
      <c r="N342" s="1" t="s">
        <v>1543</v>
      </c>
      <c r="O342" s="1" t="s">
        <v>1398</v>
      </c>
      <c r="P342" s="1" t="s">
        <v>1374</v>
      </c>
      <c r="Q342" s="1" t="s">
        <v>51</v>
      </c>
      <c r="R342" s="1" t="s">
        <v>52</v>
      </c>
      <c r="S342" s="1" t="s">
        <v>52</v>
      </c>
      <c r="T342" s="1" t="s">
        <v>746</v>
      </c>
      <c r="U342" s="1" t="s">
        <v>1685</v>
      </c>
    </row>
    <row r="343" spans="1:21">
      <c r="A343" s="2" t="s">
        <v>744</v>
      </c>
      <c r="B343" s="2" t="s">
        <v>683</v>
      </c>
      <c r="C343" s="1" t="s">
        <v>102</v>
      </c>
      <c r="D343" s="2" t="s">
        <v>1362</v>
      </c>
      <c r="E343" s="2" t="s">
        <v>1362</v>
      </c>
      <c r="F343" s="2" t="s">
        <v>1362</v>
      </c>
      <c r="G343" s="2" t="s">
        <v>1618</v>
      </c>
      <c r="H343" s="2" t="s">
        <v>1394</v>
      </c>
      <c r="I343" s="2" t="s">
        <v>1618</v>
      </c>
      <c r="J343" s="2" t="s">
        <v>1362</v>
      </c>
      <c r="K343" s="4" t="s">
        <v>113</v>
      </c>
      <c r="L343" s="2" t="s">
        <v>52</v>
      </c>
      <c r="M343" s="2" t="s">
        <v>52</v>
      </c>
      <c r="N343" s="2" t="s">
        <v>52</v>
      </c>
      <c r="O343" s="2" t="s">
        <v>52</v>
      </c>
      <c r="P343" s="2" t="s">
        <v>52</v>
      </c>
      <c r="Q343" s="2" t="s">
        <v>52</v>
      </c>
      <c r="R343" s="2" t="s">
        <v>1772</v>
      </c>
      <c r="S343" s="2" t="s">
        <v>52</v>
      </c>
      <c r="T343" s="2" t="s">
        <v>745</v>
      </c>
      <c r="U343" s="2" t="s">
        <v>1773</v>
      </c>
    </row>
    <row r="344" spans="1:21">
      <c r="A344" s="1">
        <v>1285</v>
      </c>
      <c r="B344" s="1" t="s">
        <v>610</v>
      </c>
      <c r="C344" s="1" t="s">
        <v>102</v>
      </c>
      <c r="D344" s="1" t="s">
        <v>1362</v>
      </c>
      <c r="E344" s="1" t="s">
        <v>1362</v>
      </c>
      <c r="F344" s="1" t="s">
        <v>1362</v>
      </c>
      <c r="G344" s="1" t="s">
        <v>1410</v>
      </c>
      <c r="H344" s="1" t="s">
        <v>1774</v>
      </c>
      <c r="I344" s="1" t="s">
        <v>1775</v>
      </c>
      <c r="J344" s="1" t="s">
        <v>1362</v>
      </c>
      <c r="K344" s="1" t="s">
        <v>54</v>
      </c>
      <c r="L344" s="1" t="s">
        <v>1460</v>
      </c>
      <c r="M344" s="1" t="s">
        <v>1369</v>
      </c>
      <c r="N344" s="1" t="s">
        <v>1776</v>
      </c>
      <c r="O344" s="1" t="s">
        <v>1473</v>
      </c>
      <c r="P344" s="1" t="s">
        <v>1511</v>
      </c>
      <c r="Q344" s="1" t="s">
        <v>51</v>
      </c>
      <c r="R344" s="1" t="s">
        <v>52</v>
      </c>
      <c r="S344" s="1" t="s">
        <v>742</v>
      </c>
      <c r="T344" s="1" t="s">
        <v>743</v>
      </c>
      <c r="U344" s="1" t="s">
        <v>1524</v>
      </c>
    </row>
    <row r="345" spans="1:21">
      <c r="A345" s="1">
        <v>184</v>
      </c>
      <c r="B345" s="1" t="s">
        <v>713</v>
      </c>
      <c r="C345" s="1" t="s">
        <v>6</v>
      </c>
      <c r="D345" s="1" t="s">
        <v>1362</v>
      </c>
      <c r="E345" s="1" t="s">
        <v>1362</v>
      </c>
      <c r="F345" s="1" t="s">
        <v>1362</v>
      </c>
      <c r="G345" s="1" t="s">
        <v>1566</v>
      </c>
      <c r="H345" s="1" t="s">
        <v>1567</v>
      </c>
      <c r="I345" s="1" t="s">
        <v>1362</v>
      </c>
      <c r="J345" s="1" t="s">
        <v>1568</v>
      </c>
      <c r="K345" s="1" t="s">
        <v>50</v>
      </c>
      <c r="L345" s="1" t="s">
        <v>1569</v>
      </c>
      <c r="M345" s="1" t="s">
        <v>1506</v>
      </c>
      <c r="N345" s="1" t="s">
        <v>1543</v>
      </c>
      <c r="O345" s="1" t="s">
        <v>1414</v>
      </c>
      <c r="P345" s="1" t="s">
        <v>1378</v>
      </c>
      <c r="Q345" s="1" t="s">
        <v>51</v>
      </c>
      <c r="R345" s="1" t="s">
        <v>52</v>
      </c>
      <c r="S345" s="1" t="s">
        <v>52</v>
      </c>
      <c r="T345" s="1" t="s">
        <v>741</v>
      </c>
      <c r="U345" s="1" t="s">
        <v>1777</v>
      </c>
    </row>
    <row r="346" spans="1:21">
      <c r="A346" s="1">
        <v>285</v>
      </c>
      <c r="B346" s="1" t="s">
        <v>610</v>
      </c>
      <c r="C346" s="1" t="s">
        <v>3</v>
      </c>
      <c r="D346" s="1" t="s">
        <v>1362</v>
      </c>
      <c r="E346" s="1" t="s">
        <v>1362</v>
      </c>
      <c r="F346" s="1" t="s">
        <v>1362</v>
      </c>
      <c r="G346" s="1" t="s">
        <v>1618</v>
      </c>
      <c r="H346" s="1" t="s">
        <v>1480</v>
      </c>
      <c r="I346" s="1" t="s">
        <v>1362</v>
      </c>
      <c r="J346" s="1" t="s">
        <v>1362</v>
      </c>
      <c r="K346" s="1" t="s">
        <v>55</v>
      </c>
      <c r="L346" s="1" t="s">
        <v>1460</v>
      </c>
      <c r="M346" s="1" t="s">
        <v>1369</v>
      </c>
      <c r="N346" s="1" t="s">
        <v>1776</v>
      </c>
      <c r="O346" s="1" t="s">
        <v>1473</v>
      </c>
      <c r="P346" s="1" t="s">
        <v>1634</v>
      </c>
      <c r="Q346" s="1" t="s">
        <v>56</v>
      </c>
      <c r="R346" s="1" t="s">
        <v>52</v>
      </c>
      <c r="S346" s="1" t="s">
        <v>739</v>
      </c>
      <c r="T346" s="1" t="s">
        <v>740</v>
      </c>
      <c r="U346" s="1" t="s">
        <v>1767</v>
      </c>
    </row>
    <row r="347" spans="1:21">
      <c r="A347" s="1">
        <v>179</v>
      </c>
      <c r="B347" s="1" t="s">
        <v>713</v>
      </c>
      <c r="C347" s="1" t="s">
        <v>6</v>
      </c>
      <c r="D347" s="1" t="s">
        <v>1362</v>
      </c>
      <c r="E347" s="1" t="s">
        <v>1362</v>
      </c>
      <c r="F347" s="1" t="s">
        <v>1362</v>
      </c>
      <c r="G347" s="1" t="s">
        <v>1566</v>
      </c>
      <c r="H347" s="1" t="s">
        <v>1567</v>
      </c>
      <c r="I347" s="1" t="s">
        <v>1362</v>
      </c>
      <c r="J347" s="1" t="s">
        <v>1568</v>
      </c>
      <c r="K347" s="1" t="s">
        <v>50</v>
      </c>
      <c r="L347" s="1" t="s">
        <v>1569</v>
      </c>
      <c r="M347" s="1" t="s">
        <v>1506</v>
      </c>
      <c r="N347" s="1" t="s">
        <v>1543</v>
      </c>
      <c r="O347" s="1" t="s">
        <v>1473</v>
      </c>
      <c r="P347" s="1" t="s">
        <v>1366</v>
      </c>
      <c r="Q347" s="1" t="s">
        <v>51</v>
      </c>
      <c r="R347" s="1" t="s">
        <v>52</v>
      </c>
      <c r="S347" s="1" t="s">
        <v>52</v>
      </c>
      <c r="T347" s="1" t="s">
        <v>738</v>
      </c>
      <c r="U347" s="1" t="s">
        <v>1778</v>
      </c>
    </row>
    <row r="348" spans="1:21">
      <c r="A348" s="1">
        <v>529</v>
      </c>
      <c r="B348" s="1" t="s">
        <v>95</v>
      </c>
      <c r="C348" s="1" t="s">
        <v>3</v>
      </c>
      <c r="D348" s="1" t="s">
        <v>1362</v>
      </c>
      <c r="E348" s="1" t="s">
        <v>1362</v>
      </c>
      <c r="F348" s="1" t="s">
        <v>1362</v>
      </c>
      <c r="G348" s="1" t="s">
        <v>1779</v>
      </c>
      <c r="H348" s="1" t="s">
        <v>1780</v>
      </c>
      <c r="I348" s="1" t="s">
        <v>1362</v>
      </c>
      <c r="J348" s="1" t="s">
        <v>1362</v>
      </c>
      <c r="K348" s="1" t="s">
        <v>55</v>
      </c>
      <c r="L348" s="1" t="s">
        <v>1756</v>
      </c>
      <c r="M348" s="1" t="s">
        <v>1366</v>
      </c>
      <c r="N348" s="1" t="s">
        <v>1413</v>
      </c>
      <c r="O348" s="1" t="s">
        <v>1757</v>
      </c>
      <c r="P348" s="1" t="s">
        <v>1675</v>
      </c>
      <c r="Q348" s="1" t="s">
        <v>56</v>
      </c>
      <c r="R348" s="1" t="s">
        <v>1781</v>
      </c>
      <c r="S348" s="1" t="s">
        <v>52</v>
      </c>
      <c r="T348" s="1" t="s">
        <v>738</v>
      </c>
      <c r="U348" s="1" t="s">
        <v>1571</v>
      </c>
    </row>
    <row r="349" spans="1:21">
      <c r="A349" s="1">
        <v>71</v>
      </c>
      <c r="B349" s="1" t="s">
        <v>53</v>
      </c>
      <c r="C349" s="1" t="s">
        <v>3</v>
      </c>
      <c r="D349" s="1" t="s">
        <v>1362</v>
      </c>
      <c r="E349" s="1" t="s">
        <v>1362</v>
      </c>
      <c r="F349" s="1" t="s">
        <v>1362</v>
      </c>
      <c r="G349" s="1" t="s">
        <v>1682</v>
      </c>
      <c r="H349" s="1" t="s">
        <v>1782</v>
      </c>
      <c r="I349" s="1" t="s">
        <v>1362</v>
      </c>
      <c r="J349" s="1" t="s">
        <v>1362</v>
      </c>
      <c r="K349" s="1" t="s">
        <v>54</v>
      </c>
      <c r="L349" s="1" t="s">
        <v>1455</v>
      </c>
      <c r="M349" s="1" t="s">
        <v>1366</v>
      </c>
      <c r="N349" s="1" t="s">
        <v>1472</v>
      </c>
      <c r="O349" s="1" t="s">
        <v>1473</v>
      </c>
      <c r="P349" s="1" t="s">
        <v>1369</v>
      </c>
      <c r="Q349" s="1" t="s">
        <v>51</v>
      </c>
      <c r="R349" s="1" t="s">
        <v>1783</v>
      </c>
      <c r="S349" s="1" t="s">
        <v>735</v>
      </c>
      <c r="T349" s="1" t="s">
        <v>736</v>
      </c>
      <c r="U349" s="1" t="s">
        <v>1784</v>
      </c>
    </row>
    <row r="350" spans="1:21">
      <c r="A350" s="1">
        <v>75</v>
      </c>
      <c r="B350" s="1" t="s">
        <v>53</v>
      </c>
      <c r="C350" s="1" t="s">
        <v>3</v>
      </c>
      <c r="D350" s="1" t="s">
        <v>1362</v>
      </c>
      <c r="E350" s="1" t="s">
        <v>1362</v>
      </c>
      <c r="F350" s="1" t="s">
        <v>1362</v>
      </c>
      <c r="G350" s="1" t="s">
        <v>1682</v>
      </c>
      <c r="H350" s="1" t="s">
        <v>1785</v>
      </c>
      <c r="I350" s="1" t="s">
        <v>1362</v>
      </c>
      <c r="J350" s="1" t="s">
        <v>1362</v>
      </c>
      <c r="K350" s="1" t="s">
        <v>54</v>
      </c>
      <c r="L350" s="1" t="s">
        <v>1455</v>
      </c>
      <c r="M350" s="1" t="s">
        <v>1366</v>
      </c>
      <c r="N350" s="1" t="s">
        <v>1472</v>
      </c>
      <c r="O350" s="1" t="s">
        <v>1473</v>
      </c>
      <c r="P350" s="1" t="s">
        <v>1369</v>
      </c>
      <c r="Q350" s="1" t="s">
        <v>51</v>
      </c>
      <c r="R350" s="1" t="s">
        <v>1786</v>
      </c>
      <c r="S350" s="1" t="s">
        <v>737</v>
      </c>
      <c r="T350" s="1" t="s">
        <v>736</v>
      </c>
      <c r="U350" s="1" t="s">
        <v>1479</v>
      </c>
    </row>
    <row r="351" spans="1:21">
      <c r="A351" s="1">
        <v>180</v>
      </c>
      <c r="B351" s="1" t="s">
        <v>713</v>
      </c>
      <c r="C351" s="1" t="s">
        <v>6</v>
      </c>
      <c r="D351" s="1" t="s">
        <v>1362</v>
      </c>
      <c r="E351" s="1" t="s">
        <v>1362</v>
      </c>
      <c r="F351" s="1" t="s">
        <v>1362</v>
      </c>
      <c r="G351" s="1" t="s">
        <v>1566</v>
      </c>
      <c r="H351" s="1" t="s">
        <v>1567</v>
      </c>
      <c r="I351" s="1" t="s">
        <v>1362</v>
      </c>
      <c r="J351" s="1" t="s">
        <v>1568</v>
      </c>
      <c r="K351" s="1" t="s">
        <v>50</v>
      </c>
      <c r="L351" s="1" t="s">
        <v>1569</v>
      </c>
      <c r="M351" s="1" t="s">
        <v>1506</v>
      </c>
      <c r="N351" s="1" t="s">
        <v>1543</v>
      </c>
      <c r="O351" s="1" t="s">
        <v>1398</v>
      </c>
      <c r="P351" s="1" t="s">
        <v>1369</v>
      </c>
      <c r="Q351" s="1" t="s">
        <v>51</v>
      </c>
      <c r="R351" s="1" t="s">
        <v>52</v>
      </c>
      <c r="S351" s="1" t="s">
        <v>52</v>
      </c>
      <c r="T351" s="1" t="s">
        <v>736</v>
      </c>
      <c r="U351" s="1" t="s">
        <v>1787</v>
      </c>
    </row>
    <row r="352" spans="1:21">
      <c r="A352" s="1">
        <v>1165</v>
      </c>
      <c r="B352" s="1" t="s">
        <v>100</v>
      </c>
      <c r="C352" s="1" t="s">
        <v>3</v>
      </c>
      <c r="D352" s="1" t="s">
        <v>1362</v>
      </c>
      <c r="E352" s="1" t="s">
        <v>1362</v>
      </c>
      <c r="F352" s="1" t="s">
        <v>1362</v>
      </c>
      <c r="G352" s="1" t="s">
        <v>1788</v>
      </c>
      <c r="H352" s="1" t="s">
        <v>1789</v>
      </c>
      <c r="I352" s="1" t="s">
        <v>1362</v>
      </c>
      <c r="J352" s="1" t="s">
        <v>1362</v>
      </c>
      <c r="K352" s="1" t="s">
        <v>54</v>
      </c>
      <c r="L352" s="1" t="s">
        <v>1471</v>
      </c>
      <c r="M352" s="1" t="s">
        <v>1369</v>
      </c>
      <c r="N352" s="1" t="s">
        <v>1472</v>
      </c>
      <c r="O352" s="1" t="s">
        <v>1473</v>
      </c>
      <c r="P352" s="1" t="s">
        <v>1474</v>
      </c>
      <c r="Q352" s="1" t="s">
        <v>51</v>
      </c>
      <c r="R352" s="1" t="s">
        <v>1790</v>
      </c>
      <c r="S352" s="1" t="s">
        <v>52</v>
      </c>
      <c r="T352" s="1" t="s">
        <v>734</v>
      </c>
      <c r="U352" s="1" t="s">
        <v>1507</v>
      </c>
    </row>
    <row r="353" spans="1:21">
      <c r="A353" s="2" t="s">
        <v>729</v>
      </c>
      <c r="B353" s="3" t="s">
        <v>730</v>
      </c>
      <c r="C353" s="1" t="s">
        <v>8</v>
      </c>
      <c r="D353" s="3" t="s">
        <v>1494</v>
      </c>
      <c r="E353" s="3" t="s">
        <v>1362</v>
      </c>
      <c r="F353" s="3" t="s">
        <v>1362</v>
      </c>
      <c r="G353" s="3" t="s">
        <v>1362</v>
      </c>
      <c r="H353" s="3" t="s">
        <v>1362</v>
      </c>
      <c r="I353" s="3" t="s">
        <v>1362</v>
      </c>
      <c r="J353" s="3" t="s">
        <v>1428</v>
      </c>
      <c r="K353" s="1" t="s">
        <v>690</v>
      </c>
      <c r="L353" s="1" t="s">
        <v>52</v>
      </c>
      <c r="M353" s="1" t="s">
        <v>52</v>
      </c>
      <c r="N353" s="1" t="s">
        <v>1791</v>
      </c>
      <c r="O353" s="1" t="s">
        <v>1522</v>
      </c>
      <c r="P353" s="1" t="s">
        <v>1558</v>
      </c>
      <c r="Q353" s="1" t="s">
        <v>56</v>
      </c>
      <c r="R353" s="3" t="s">
        <v>52</v>
      </c>
      <c r="S353" s="3" t="s">
        <v>52</v>
      </c>
      <c r="T353" s="3" t="s">
        <v>731</v>
      </c>
      <c r="U353" s="3" t="s">
        <v>52</v>
      </c>
    </row>
    <row r="354" spans="1:21">
      <c r="A354" s="1">
        <v>186</v>
      </c>
      <c r="B354" s="1" t="s">
        <v>713</v>
      </c>
      <c r="C354" s="1" t="s">
        <v>6</v>
      </c>
      <c r="D354" s="1" t="s">
        <v>1362</v>
      </c>
      <c r="E354" s="1" t="s">
        <v>1362</v>
      </c>
      <c r="F354" s="1" t="s">
        <v>1362</v>
      </c>
      <c r="G354" s="1" t="s">
        <v>1566</v>
      </c>
      <c r="H354" s="1" t="s">
        <v>1567</v>
      </c>
      <c r="I354" s="1" t="s">
        <v>1362</v>
      </c>
      <c r="J354" s="1" t="s">
        <v>1568</v>
      </c>
      <c r="K354" s="1" t="s">
        <v>50</v>
      </c>
      <c r="L354" s="1" t="s">
        <v>1569</v>
      </c>
      <c r="M354" s="1" t="s">
        <v>1506</v>
      </c>
      <c r="N354" s="1" t="s">
        <v>1543</v>
      </c>
      <c r="O354" s="1" t="s">
        <v>1398</v>
      </c>
      <c r="P354" s="1" t="s">
        <v>1675</v>
      </c>
      <c r="Q354" s="1" t="s">
        <v>51</v>
      </c>
      <c r="R354" s="1" t="s">
        <v>52</v>
      </c>
      <c r="S354" s="1" t="s">
        <v>52</v>
      </c>
      <c r="T354" s="1" t="s">
        <v>728</v>
      </c>
      <c r="U354" s="1" t="s">
        <v>1767</v>
      </c>
    </row>
    <row r="355" spans="1:21">
      <c r="A355" s="1">
        <v>183</v>
      </c>
      <c r="B355" s="1" t="s">
        <v>713</v>
      </c>
      <c r="C355" s="1" t="s">
        <v>6</v>
      </c>
      <c r="D355" s="1" t="s">
        <v>1362</v>
      </c>
      <c r="E355" s="1" t="s">
        <v>1362</v>
      </c>
      <c r="F355" s="1" t="s">
        <v>1362</v>
      </c>
      <c r="G355" s="1" t="s">
        <v>1566</v>
      </c>
      <c r="H355" s="1" t="s">
        <v>1567</v>
      </c>
      <c r="I355" s="1" t="s">
        <v>1362</v>
      </c>
      <c r="J355" s="1" t="s">
        <v>1568</v>
      </c>
      <c r="K355" s="1" t="s">
        <v>50</v>
      </c>
      <c r="L355" s="1" t="s">
        <v>1569</v>
      </c>
      <c r="M355" s="1" t="s">
        <v>1506</v>
      </c>
      <c r="N355" s="1" t="s">
        <v>1543</v>
      </c>
      <c r="O355" s="1" t="s">
        <v>1398</v>
      </c>
      <c r="P355" s="1" t="s">
        <v>1378</v>
      </c>
      <c r="Q355" s="1" t="s">
        <v>51</v>
      </c>
      <c r="R355" s="1" t="s">
        <v>52</v>
      </c>
      <c r="S355" s="1" t="s">
        <v>52</v>
      </c>
      <c r="T355" s="1" t="s">
        <v>727</v>
      </c>
      <c r="U355" s="1" t="s">
        <v>1589</v>
      </c>
    </row>
    <row r="356" spans="1:21">
      <c r="A356" s="2" t="s">
        <v>724</v>
      </c>
      <c r="B356" s="3" t="s">
        <v>725</v>
      </c>
      <c r="C356" s="1" t="s">
        <v>8</v>
      </c>
      <c r="D356" s="3" t="s">
        <v>1494</v>
      </c>
      <c r="E356" s="3" t="s">
        <v>1362</v>
      </c>
      <c r="F356" s="3" t="s">
        <v>1362</v>
      </c>
      <c r="G356" s="3" t="s">
        <v>1362</v>
      </c>
      <c r="H356" s="3" t="s">
        <v>1362</v>
      </c>
      <c r="I356" s="3" t="s">
        <v>1362</v>
      </c>
      <c r="J356" s="3" t="s">
        <v>1428</v>
      </c>
      <c r="K356" s="1" t="s">
        <v>690</v>
      </c>
      <c r="L356" s="1" t="s">
        <v>1365</v>
      </c>
      <c r="M356" s="1" t="s">
        <v>1366</v>
      </c>
      <c r="N356" s="1" t="s">
        <v>1763</v>
      </c>
      <c r="O356" s="1" t="s">
        <v>1522</v>
      </c>
      <c r="P356" s="1" t="s">
        <v>1369</v>
      </c>
      <c r="Q356" s="1" t="s">
        <v>56</v>
      </c>
      <c r="R356" s="3" t="s">
        <v>52</v>
      </c>
      <c r="S356" s="3" t="s">
        <v>52</v>
      </c>
      <c r="T356" s="3" t="s">
        <v>726</v>
      </c>
      <c r="U356" s="3" t="s">
        <v>52</v>
      </c>
    </row>
    <row r="357" spans="1:21">
      <c r="A357" s="1">
        <v>73</v>
      </c>
      <c r="B357" s="1" t="s">
        <v>53</v>
      </c>
      <c r="C357" s="1" t="s">
        <v>3</v>
      </c>
      <c r="D357" s="1" t="s">
        <v>1362</v>
      </c>
      <c r="E357" s="1" t="s">
        <v>1362</v>
      </c>
      <c r="F357" s="1" t="s">
        <v>1362</v>
      </c>
      <c r="G357" s="1" t="s">
        <v>1682</v>
      </c>
      <c r="H357" s="1" t="s">
        <v>1792</v>
      </c>
      <c r="I357" s="1" t="s">
        <v>1362</v>
      </c>
      <c r="J357" s="1" t="s">
        <v>1362</v>
      </c>
      <c r="K357" s="1" t="s">
        <v>54</v>
      </c>
      <c r="L357" s="1" t="s">
        <v>1455</v>
      </c>
      <c r="M357" s="1" t="s">
        <v>1366</v>
      </c>
      <c r="N357" s="1" t="s">
        <v>1472</v>
      </c>
      <c r="O357" s="1" t="s">
        <v>1473</v>
      </c>
      <c r="P357" s="1" t="s">
        <v>1369</v>
      </c>
      <c r="Q357" s="1" t="s">
        <v>51</v>
      </c>
      <c r="R357" s="1" t="s">
        <v>1793</v>
      </c>
      <c r="S357" s="1" t="s">
        <v>722</v>
      </c>
      <c r="T357" s="1" t="s">
        <v>723</v>
      </c>
      <c r="U357" s="1" t="s">
        <v>1794</v>
      </c>
    </row>
    <row r="358" spans="1:21">
      <c r="A358" s="1">
        <v>81</v>
      </c>
      <c r="B358" s="1" t="s">
        <v>53</v>
      </c>
      <c r="C358" s="1" t="s">
        <v>3</v>
      </c>
      <c r="D358" s="1" t="s">
        <v>1362</v>
      </c>
      <c r="E358" s="1" t="s">
        <v>1362</v>
      </c>
      <c r="F358" s="1" t="s">
        <v>1362</v>
      </c>
      <c r="G358" s="1" t="s">
        <v>1682</v>
      </c>
      <c r="H358" s="1" t="s">
        <v>1795</v>
      </c>
      <c r="I358" s="1" t="s">
        <v>1362</v>
      </c>
      <c r="J358" s="1" t="s">
        <v>1362</v>
      </c>
      <c r="K358" s="1" t="s">
        <v>54</v>
      </c>
      <c r="L358" s="1" t="s">
        <v>1455</v>
      </c>
      <c r="M358" s="1" t="s">
        <v>1366</v>
      </c>
      <c r="N358" s="1" t="s">
        <v>1472</v>
      </c>
      <c r="O358" s="1" t="s">
        <v>1473</v>
      </c>
      <c r="P358" s="1" t="s">
        <v>1369</v>
      </c>
      <c r="Q358" s="1" t="s">
        <v>51</v>
      </c>
      <c r="R358" s="1" t="s">
        <v>1796</v>
      </c>
      <c r="S358" s="1" t="s">
        <v>717</v>
      </c>
      <c r="T358" s="1" t="s">
        <v>718</v>
      </c>
      <c r="U358" s="1" t="s">
        <v>1685</v>
      </c>
    </row>
    <row r="359" spans="1:21">
      <c r="A359" s="1">
        <v>178</v>
      </c>
      <c r="B359" s="1" t="s">
        <v>713</v>
      </c>
      <c r="C359" s="1" t="s">
        <v>6</v>
      </c>
      <c r="D359" s="1" t="s">
        <v>1362</v>
      </c>
      <c r="E359" s="1" t="s">
        <v>1362</v>
      </c>
      <c r="F359" s="1" t="s">
        <v>1362</v>
      </c>
      <c r="G359" s="1" t="s">
        <v>1566</v>
      </c>
      <c r="H359" s="1" t="s">
        <v>1567</v>
      </c>
      <c r="I359" s="1" t="s">
        <v>1362</v>
      </c>
      <c r="J359" s="1" t="s">
        <v>1568</v>
      </c>
      <c r="K359" s="1" t="s">
        <v>50</v>
      </c>
      <c r="L359" s="1" t="s">
        <v>1569</v>
      </c>
      <c r="M359" s="1" t="s">
        <v>1506</v>
      </c>
      <c r="N359" s="1" t="s">
        <v>1543</v>
      </c>
      <c r="O359" s="1" t="s">
        <v>1414</v>
      </c>
      <c r="P359" s="1" t="s">
        <v>1366</v>
      </c>
      <c r="Q359" s="1" t="s">
        <v>51</v>
      </c>
      <c r="R359" s="1" t="s">
        <v>52</v>
      </c>
      <c r="S359" s="1" t="s">
        <v>52</v>
      </c>
      <c r="T359" s="1" t="s">
        <v>716</v>
      </c>
      <c r="U359" s="1" t="s">
        <v>1589</v>
      </c>
    </row>
    <row r="360" spans="1:21">
      <c r="A360" s="1">
        <v>74</v>
      </c>
      <c r="B360" s="1" t="s">
        <v>53</v>
      </c>
      <c r="C360" s="1" t="s">
        <v>3</v>
      </c>
      <c r="D360" s="1" t="s">
        <v>1362</v>
      </c>
      <c r="E360" s="1" t="s">
        <v>1362</v>
      </c>
      <c r="F360" s="1" t="s">
        <v>1362</v>
      </c>
      <c r="G360" s="1" t="s">
        <v>1682</v>
      </c>
      <c r="H360" s="1" t="s">
        <v>1795</v>
      </c>
      <c r="I360" s="1" t="s">
        <v>1362</v>
      </c>
      <c r="J360" s="1" t="s">
        <v>1362</v>
      </c>
      <c r="K360" s="1" t="s">
        <v>54</v>
      </c>
      <c r="L360" s="1" t="s">
        <v>1455</v>
      </c>
      <c r="M360" s="1" t="s">
        <v>1366</v>
      </c>
      <c r="N360" s="1" t="s">
        <v>1472</v>
      </c>
      <c r="O360" s="1" t="s">
        <v>1473</v>
      </c>
      <c r="P360" s="1" t="s">
        <v>1369</v>
      </c>
      <c r="Q360" s="1" t="s">
        <v>51</v>
      </c>
      <c r="R360" s="1" t="s">
        <v>1796</v>
      </c>
      <c r="S360" s="1" t="s">
        <v>715</v>
      </c>
      <c r="T360" s="1" t="s">
        <v>651</v>
      </c>
      <c r="U360" s="1" t="s">
        <v>1685</v>
      </c>
    </row>
    <row r="361" spans="1:21">
      <c r="A361" s="1">
        <v>181</v>
      </c>
      <c r="B361" s="1" t="s">
        <v>713</v>
      </c>
      <c r="C361" s="1" t="s">
        <v>6</v>
      </c>
      <c r="D361" s="1" t="s">
        <v>1362</v>
      </c>
      <c r="E361" s="1" t="s">
        <v>1362</v>
      </c>
      <c r="F361" s="1" t="s">
        <v>1362</v>
      </c>
      <c r="G361" s="1" t="s">
        <v>1566</v>
      </c>
      <c r="H361" s="1" t="s">
        <v>1567</v>
      </c>
      <c r="I361" s="1" t="s">
        <v>1362</v>
      </c>
      <c r="J361" s="1" t="s">
        <v>1568</v>
      </c>
      <c r="K361" s="1" t="s">
        <v>50</v>
      </c>
      <c r="L361" s="1" t="s">
        <v>1569</v>
      </c>
      <c r="M361" s="1" t="s">
        <v>1506</v>
      </c>
      <c r="N361" s="1" t="s">
        <v>1543</v>
      </c>
      <c r="O361" s="1" t="s">
        <v>1414</v>
      </c>
      <c r="P361" s="1" t="s">
        <v>1369</v>
      </c>
      <c r="Q361" s="1" t="s">
        <v>51</v>
      </c>
      <c r="R361" s="1" t="s">
        <v>52</v>
      </c>
      <c r="S361" s="1" t="s">
        <v>52</v>
      </c>
      <c r="T361" s="1" t="s">
        <v>714</v>
      </c>
      <c r="U361" s="1" t="s">
        <v>1777</v>
      </c>
    </row>
    <row r="362" spans="1:21">
      <c r="A362" s="1">
        <v>1289</v>
      </c>
      <c r="B362" s="1" t="s">
        <v>619</v>
      </c>
      <c r="C362" s="1" t="s">
        <v>606</v>
      </c>
      <c r="D362" s="1" t="s">
        <v>1362</v>
      </c>
      <c r="E362" s="1" t="s">
        <v>1362</v>
      </c>
      <c r="F362" s="1" t="s">
        <v>1362</v>
      </c>
      <c r="G362" s="1" t="s">
        <v>1362</v>
      </c>
      <c r="H362" s="1" t="s">
        <v>1362</v>
      </c>
      <c r="I362" s="1" t="s">
        <v>1454</v>
      </c>
      <c r="J362" s="1" t="s">
        <v>1362</v>
      </c>
      <c r="K362" s="1" t="s">
        <v>54</v>
      </c>
      <c r="L362" s="1" t="s">
        <v>1455</v>
      </c>
      <c r="M362" s="1" t="s">
        <v>1369</v>
      </c>
      <c r="N362" s="1" t="s">
        <v>1472</v>
      </c>
      <c r="O362" s="1" t="s">
        <v>1414</v>
      </c>
      <c r="P362" s="1" t="s">
        <v>1570</v>
      </c>
      <c r="Q362" s="1" t="s">
        <v>51</v>
      </c>
      <c r="R362" s="1" t="s">
        <v>1797</v>
      </c>
      <c r="S362" s="1" t="s">
        <v>712</v>
      </c>
      <c r="T362" s="1" t="s">
        <v>649</v>
      </c>
      <c r="U362" s="1" t="s">
        <v>1798</v>
      </c>
    </row>
    <row r="363" spans="1:21">
      <c r="A363" s="1">
        <v>531</v>
      </c>
      <c r="B363" s="1" t="s">
        <v>95</v>
      </c>
      <c r="C363" s="1" t="s">
        <v>11</v>
      </c>
      <c r="D363" s="1" t="s">
        <v>1494</v>
      </c>
      <c r="E363" s="1" t="s">
        <v>1362</v>
      </c>
      <c r="F363" s="1" t="s">
        <v>1362</v>
      </c>
      <c r="G363" s="1" t="s">
        <v>1799</v>
      </c>
      <c r="H363" s="1" t="s">
        <v>1800</v>
      </c>
      <c r="I363" s="1" t="s">
        <v>1362</v>
      </c>
      <c r="J363" s="1" t="s">
        <v>1362</v>
      </c>
      <c r="K363" s="1" t="s">
        <v>55</v>
      </c>
      <c r="L363" s="1" t="s">
        <v>1756</v>
      </c>
      <c r="M363" s="1" t="s">
        <v>1366</v>
      </c>
      <c r="N363" s="1" t="s">
        <v>1413</v>
      </c>
      <c r="O363" s="1" t="s">
        <v>1757</v>
      </c>
      <c r="P363" s="1" t="s">
        <v>1675</v>
      </c>
      <c r="Q363" s="1" t="s">
        <v>56</v>
      </c>
      <c r="R363" s="1" t="s">
        <v>1375</v>
      </c>
      <c r="S363" s="1" t="s">
        <v>52</v>
      </c>
      <c r="T363" s="1" t="s">
        <v>627</v>
      </c>
      <c r="U363" s="1" t="s">
        <v>1743</v>
      </c>
    </row>
    <row r="364" spans="1:21">
      <c r="A364" s="1">
        <v>532</v>
      </c>
      <c r="B364" s="1" t="s">
        <v>95</v>
      </c>
      <c r="C364" s="1" t="s">
        <v>12</v>
      </c>
      <c r="D364" s="1" t="s">
        <v>1514</v>
      </c>
      <c r="E364" s="1" t="s">
        <v>1362</v>
      </c>
      <c r="F364" s="1" t="s">
        <v>1362</v>
      </c>
      <c r="G364" s="1" t="s">
        <v>1801</v>
      </c>
      <c r="H364" s="1" t="s">
        <v>1544</v>
      </c>
      <c r="I364" s="1" t="s">
        <v>1362</v>
      </c>
      <c r="J364" s="1" t="s">
        <v>1802</v>
      </c>
      <c r="K364" s="1" t="s">
        <v>55</v>
      </c>
      <c r="L364" s="1" t="s">
        <v>1756</v>
      </c>
      <c r="M364" s="1" t="s">
        <v>1366</v>
      </c>
      <c r="N364" s="1" t="s">
        <v>1413</v>
      </c>
      <c r="O364" s="1" t="s">
        <v>1757</v>
      </c>
      <c r="P364" s="1" t="s">
        <v>1675</v>
      </c>
      <c r="Q364" s="1" t="s">
        <v>56</v>
      </c>
      <c r="R364" s="1" t="s">
        <v>1803</v>
      </c>
      <c r="S364" s="1" t="s">
        <v>52</v>
      </c>
      <c r="T364" s="1" t="s">
        <v>709</v>
      </c>
      <c r="U364" s="1" t="s">
        <v>1505</v>
      </c>
    </row>
    <row r="365" spans="1:21">
      <c r="A365" s="1">
        <v>299</v>
      </c>
      <c r="B365" s="1" t="s">
        <v>610</v>
      </c>
      <c r="C365" s="1" t="s">
        <v>3</v>
      </c>
      <c r="D365" s="1" t="s">
        <v>1362</v>
      </c>
      <c r="E365" s="1" t="s">
        <v>1362</v>
      </c>
      <c r="F365" s="1" t="s">
        <v>1362</v>
      </c>
      <c r="G365" s="1" t="s">
        <v>1618</v>
      </c>
      <c r="H365" s="1" t="s">
        <v>1480</v>
      </c>
      <c r="I365" s="1" t="s">
        <v>1362</v>
      </c>
      <c r="J365" s="1" t="s">
        <v>1362</v>
      </c>
      <c r="K365" s="1" t="s">
        <v>54</v>
      </c>
      <c r="L365" s="1" t="s">
        <v>1460</v>
      </c>
      <c r="M365" s="1" t="s">
        <v>1369</v>
      </c>
      <c r="N365" s="1" t="s">
        <v>1776</v>
      </c>
      <c r="O365" s="1" t="s">
        <v>1473</v>
      </c>
      <c r="P365" s="1" t="s">
        <v>1366</v>
      </c>
      <c r="Q365" s="1" t="s">
        <v>51</v>
      </c>
      <c r="R365" s="1" t="s">
        <v>52</v>
      </c>
      <c r="S365" s="1" t="s">
        <v>707</v>
      </c>
      <c r="T365" s="1" t="s">
        <v>708</v>
      </c>
      <c r="U365" s="1" t="s">
        <v>1778</v>
      </c>
    </row>
    <row r="366" spans="1:21">
      <c r="A366" s="1">
        <v>1284</v>
      </c>
      <c r="B366" s="1" t="s">
        <v>610</v>
      </c>
      <c r="C366" s="1" t="s">
        <v>102</v>
      </c>
      <c r="D366" s="1" t="s">
        <v>1362</v>
      </c>
      <c r="E366" s="1" t="s">
        <v>1362</v>
      </c>
      <c r="F366" s="1" t="s">
        <v>1362</v>
      </c>
      <c r="G366" s="1" t="s">
        <v>1410</v>
      </c>
      <c r="H366" s="1" t="s">
        <v>1774</v>
      </c>
      <c r="I366" s="1" t="s">
        <v>1775</v>
      </c>
      <c r="J366" s="1" t="s">
        <v>1362</v>
      </c>
      <c r="K366" s="1" t="s">
        <v>54</v>
      </c>
      <c r="L366" s="1" t="s">
        <v>1460</v>
      </c>
      <c r="M366" s="1" t="s">
        <v>1369</v>
      </c>
      <c r="N366" s="1" t="s">
        <v>1776</v>
      </c>
      <c r="O366" s="1" t="s">
        <v>1473</v>
      </c>
      <c r="P366" s="1" t="s">
        <v>1366</v>
      </c>
      <c r="Q366" s="1" t="s">
        <v>51</v>
      </c>
      <c r="R366" s="1" t="s">
        <v>52</v>
      </c>
      <c r="S366" s="1" t="s">
        <v>705</v>
      </c>
      <c r="T366" s="1" t="s">
        <v>706</v>
      </c>
      <c r="U366" s="1" t="s">
        <v>1685</v>
      </c>
    </row>
    <row r="367" spans="1:21">
      <c r="A367" s="1">
        <v>48</v>
      </c>
      <c r="B367" s="1" t="s">
        <v>53</v>
      </c>
      <c r="C367" s="1" t="s">
        <v>3</v>
      </c>
      <c r="D367" s="1" t="s">
        <v>1362</v>
      </c>
      <c r="E367" s="1" t="s">
        <v>1362</v>
      </c>
      <c r="F367" s="1" t="s">
        <v>1362</v>
      </c>
      <c r="G367" s="1" t="s">
        <v>1682</v>
      </c>
      <c r="H367" s="1" t="s">
        <v>1795</v>
      </c>
      <c r="I367" s="1" t="s">
        <v>1362</v>
      </c>
      <c r="J367" s="1" t="s">
        <v>1362</v>
      </c>
      <c r="K367" s="1" t="s">
        <v>50</v>
      </c>
      <c r="L367" s="1" t="s">
        <v>1455</v>
      </c>
      <c r="M367" s="1" t="s">
        <v>1366</v>
      </c>
      <c r="N367" s="1" t="s">
        <v>1367</v>
      </c>
      <c r="O367" s="1" t="s">
        <v>1414</v>
      </c>
      <c r="P367" s="1" t="s">
        <v>1366</v>
      </c>
      <c r="Q367" s="1" t="s">
        <v>51</v>
      </c>
      <c r="R367" s="1" t="s">
        <v>1804</v>
      </c>
      <c r="S367" s="1" t="s">
        <v>703</v>
      </c>
      <c r="T367" s="1" t="s">
        <v>704</v>
      </c>
      <c r="U367" s="1" t="s">
        <v>1685</v>
      </c>
    </row>
    <row r="368" spans="1:21">
      <c r="A368" s="1">
        <v>1278</v>
      </c>
      <c r="B368" s="1" t="s">
        <v>610</v>
      </c>
      <c r="C368" s="1" t="s">
        <v>102</v>
      </c>
      <c r="D368" s="1" t="s">
        <v>1362</v>
      </c>
      <c r="E368" s="1" t="s">
        <v>1362</v>
      </c>
      <c r="F368" s="1" t="s">
        <v>1362</v>
      </c>
      <c r="G368" s="1" t="s">
        <v>1618</v>
      </c>
      <c r="H368" s="1" t="s">
        <v>1508</v>
      </c>
      <c r="I368" s="1" t="s">
        <v>1518</v>
      </c>
      <c r="J368" s="1" t="s">
        <v>1362</v>
      </c>
      <c r="K368" s="1" t="s">
        <v>54</v>
      </c>
      <c r="L368" s="1" t="s">
        <v>1460</v>
      </c>
      <c r="M368" s="1" t="s">
        <v>1369</v>
      </c>
      <c r="N368" s="1" t="s">
        <v>1776</v>
      </c>
      <c r="O368" s="1" t="s">
        <v>1473</v>
      </c>
      <c r="P368" s="1" t="s">
        <v>1634</v>
      </c>
      <c r="Q368" s="1" t="s">
        <v>51</v>
      </c>
      <c r="R368" s="1" t="s">
        <v>52</v>
      </c>
      <c r="S368" s="1" t="s">
        <v>701</v>
      </c>
      <c r="T368" s="1" t="s">
        <v>702</v>
      </c>
      <c r="U368" s="1" t="s">
        <v>1685</v>
      </c>
    </row>
    <row r="369" spans="1:21">
      <c r="A369" s="2" t="s">
        <v>123</v>
      </c>
      <c r="B369" s="3" t="s">
        <v>128</v>
      </c>
      <c r="C369" s="1" t="s">
        <v>11</v>
      </c>
      <c r="D369" s="3" t="s">
        <v>1617</v>
      </c>
      <c r="E369" s="3" t="s">
        <v>1362</v>
      </c>
      <c r="F369" s="3" t="s">
        <v>1362</v>
      </c>
      <c r="G369" s="3" t="s">
        <v>1617</v>
      </c>
      <c r="H369" s="3" t="s">
        <v>1544</v>
      </c>
      <c r="I369" s="3" t="s">
        <v>1362</v>
      </c>
      <c r="J369" s="3" t="s">
        <v>1362</v>
      </c>
      <c r="K369" s="1" t="s">
        <v>50</v>
      </c>
      <c r="L369" s="1" t="s">
        <v>1598</v>
      </c>
      <c r="M369" s="1" t="s">
        <v>1378</v>
      </c>
      <c r="N369" s="1" t="s">
        <v>52</v>
      </c>
      <c r="O369" s="1" t="s">
        <v>1805</v>
      </c>
      <c r="P369" s="1" t="s">
        <v>1369</v>
      </c>
      <c r="Q369" s="1" t="s">
        <v>51</v>
      </c>
      <c r="R369" s="3" t="s">
        <v>52</v>
      </c>
      <c r="S369" s="3" t="s">
        <v>52</v>
      </c>
      <c r="T369" s="3" t="s">
        <v>699</v>
      </c>
      <c r="U369" s="3" t="s">
        <v>52</v>
      </c>
    </row>
    <row r="370" spans="1:21">
      <c r="A370" s="1">
        <v>1279</v>
      </c>
      <c r="B370" s="1" t="s">
        <v>610</v>
      </c>
      <c r="C370" s="1" t="s">
        <v>102</v>
      </c>
      <c r="D370" s="1" t="s">
        <v>1362</v>
      </c>
      <c r="E370" s="1" t="s">
        <v>1362</v>
      </c>
      <c r="F370" s="1" t="s">
        <v>1362</v>
      </c>
      <c r="G370" s="1" t="s">
        <v>1618</v>
      </c>
      <c r="H370" s="1" t="s">
        <v>1508</v>
      </c>
      <c r="I370" s="1" t="s">
        <v>1518</v>
      </c>
      <c r="J370" s="1" t="s">
        <v>1362</v>
      </c>
      <c r="K370" s="1" t="s">
        <v>54</v>
      </c>
      <c r="L370" s="1" t="s">
        <v>1460</v>
      </c>
      <c r="M370" s="1" t="s">
        <v>1369</v>
      </c>
      <c r="N370" s="1" t="s">
        <v>1776</v>
      </c>
      <c r="O370" s="1" t="s">
        <v>1473</v>
      </c>
      <c r="P370" s="1" t="s">
        <v>1366</v>
      </c>
      <c r="Q370" s="1" t="s">
        <v>51</v>
      </c>
      <c r="R370" s="1" t="s">
        <v>52</v>
      </c>
      <c r="S370" s="1" t="s">
        <v>697</v>
      </c>
      <c r="T370" s="1" t="s">
        <v>698</v>
      </c>
      <c r="U370" s="1" t="s">
        <v>1777</v>
      </c>
    </row>
    <row r="371" spans="1:21">
      <c r="A371" s="1">
        <v>1280</v>
      </c>
      <c r="B371" s="1" t="s">
        <v>610</v>
      </c>
      <c r="C371" s="1" t="s">
        <v>102</v>
      </c>
      <c r="D371" s="1" t="s">
        <v>1362</v>
      </c>
      <c r="E371" s="1" t="s">
        <v>1362</v>
      </c>
      <c r="F371" s="1" t="s">
        <v>1362</v>
      </c>
      <c r="G371" s="1" t="s">
        <v>1618</v>
      </c>
      <c r="H371" s="1" t="s">
        <v>1508</v>
      </c>
      <c r="I371" s="1" t="s">
        <v>1518</v>
      </c>
      <c r="J371" s="1" t="s">
        <v>1362</v>
      </c>
      <c r="K371" s="1" t="s">
        <v>54</v>
      </c>
      <c r="L371" s="1" t="s">
        <v>1460</v>
      </c>
      <c r="M371" s="1" t="s">
        <v>1369</v>
      </c>
      <c r="N371" s="1" t="s">
        <v>1776</v>
      </c>
      <c r="O371" s="1" t="s">
        <v>1473</v>
      </c>
      <c r="P371" s="1" t="s">
        <v>1511</v>
      </c>
      <c r="Q371" s="1" t="s">
        <v>51</v>
      </c>
      <c r="R371" s="1" t="s">
        <v>52</v>
      </c>
      <c r="S371" s="1" t="s">
        <v>692</v>
      </c>
      <c r="T371" s="1" t="s">
        <v>693</v>
      </c>
      <c r="U371" s="1" t="s">
        <v>1476</v>
      </c>
    </row>
    <row r="372" spans="1:21">
      <c r="A372" s="2" t="s">
        <v>689</v>
      </c>
      <c r="B372" s="3" t="s">
        <v>128</v>
      </c>
      <c r="C372" s="1" t="s">
        <v>11</v>
      </c>
      <c r="D372" s="3" t="s">
        <v>1617</v>
      </c>
      <c r="E372" s="3" t="s">
        <v>1362</v>
      </c>
      <c r="F372" s="3" t="s">
        <v>1362</v>
      </c>
      <c r="G372" s="3" t="s">
        <v>1617</v>
      </c>
      <c r="H372" s="3" t="s">
        <v>1544</v>
      </c>
      <c r="I372" s="3" t="s">
        <v>1362</v>
      </c>
      <c r="J372" s="3" t="s">
        <v>1362</v>
      </c>
      <c r="K372" s="1" t="s">
        <v>690</v>
      </c>
      <c r="L372" s="1" t="s">
        <v>1598</v>
      </c>
      <c r="M372" s="1" t="s">
        <v>1378</v>
      </c>
      <c r="N372" s="1" t="s">
        <v>1763</v>
      </c>
      <c r="O372" s="1" t="s">
        <v>1805</v>
      </c>
      <c r="P372" s="1" t="s">
        <v>1369</v>
      </c>
      <c r="Q372" s="1" t="s">
        <v>56</v>
      </c>
      <c r="R372" s="3" t="s">
        <v>52</v>
      </c>
      <c r="S372" s="3" t="s">
        <v>52</v>
      </c>
      <c r="T372" s="3" t="s">
        <v>691</v>
      </c>
      <c r="U372" s="3" t="s">
        <v>52</v>
      </c>
    </row>
    <row r="373" spans="1:21">
      <c r="A373" s="1">
        <v>349</v>
      </c>
      <c r="B373" s="1" t="s">
        <v>610</v>
      </c>
      <c r="C373" s="1" t="s">
        <v>3</v>
      </c>
      <c r="D373" s="1" t="s">
        <v>1362</v>
      </c>
      <c r="E373" s="1" t="s">
        <v>1362</v>
      </c>
      <c r="F373" s="1" t="s">
        <v>1362</v>
      </c>
      <c r="G373" s="1" t="s">
        <v>1618</v>
      </c>
      <c r="H373" s="1" t="s">
        <v>1480</v>
      </c>
      <c r="I373" s="1" t="s">
        <v>1362</v>
      </c>
      <c r="J373" s="1" t="s">
        <v>1362</v>
      </c>
      <c r="K373" s="1" t="s">
        <v>54</v>
      </c>
      <c r="L373" s="1" t="s">
        <v>1460</v>
      </c>
      <c r="M373" s="1" t="s">
        <v>1369</v>
      </c>
      <c r="N373" s="1" t="s">
        <v>1776</v>
      </c>
      <c r="O373" s="1" t="s">
        <v>1473</v>
      </c>
      <c r="P373" s="1" t="s">
        <v>1511</v>
      </c>
      <c r="Q373" s="1" t="s">
        <v>51</v>
      </c>
      <c r="R373" s="1" t="s">
        <v>52</v>
      </c>
      <c r="S373" s="1" t="s">
        <v>687</v>
      </c>
      <c r="T373" s="1" t="s">
        <v>688</v>
      </c>
      <c r="U373" s="1" t="s">
        <v>1476</v>
      </c>
    </row>
    <row r="374" spans="1:21">
      <c r="A374" s="1">
        <v>1286</v>
      </c>
      <c r="B374" s="1" t="s">
        <v>619</v>
      </c>
      <c r="C374" s="1" t="s">
        <v>606</v>
      </c>
      <c r="D374" s="1" t="s">
        <v>1362</v>
      </c>
      <c r="E374" s="1" t="s">
        <v>1362</v>
      </c>
      <c r="F374" s="1" t="s">
        <v>1362</v>
      </c>
      <c r="G374" s="1" t="s">
        <v>1362</v>
      </c>
      <c r="H374" s="1" t="s">
        <v>1362</v>
      </c>
      <c r="I374" s="1" t="s">
        <v>1702</v>
      </c>
      <c r="J374" s="1" t="s">
        <v>1362</v>
      </c>
      <c r="K374" s="1" t="s">
        <v>50</v>
      </c>
      <c r="L374" s="1" t="s">
        <v>1455</v>
      </c>
      <c r="M374" s="1" t="s">
        <v>1369</v>
      </c>
      <c r="N374" s="1" t="s">
        <v>1456</v>
      </c>
      <c r="O374" s="1" t="s">
        <v>1398</v>
      </c>
      <c r="P374" s="1" t="s">
        <v>1504</v>
      </c>
      <c r="Q374" s="1" t="s">
        <v>51</v>
      </c>
      <c r="R374" s="1" t="s">
        <v>1806</v>
      </c>
      <c r="S374" s="1" t="s">
        <v>641</v>
      </c>
      <c r="T374" s="1" t="s">
        <v>686</v>
      </c>
      <c r="U374" s="1" t="s">
        <v>1807</v>
      </c>
    </row>
    <row r="375" spans="1:21">
      <c r="A375" s="2" t="s">
        <v>682</v>
      </c>
      <c r="B375" s="2" t="s">
        <v>683</v>
      </c>
      <c r="C375" s="1" t="s">
        <v>102</v>
      </c>
      <c r="D375" s="2" t="s">
        <v>1362</v>
      </c>
      <c r="E375" s="2" t="s">
        <v>1362</v>
      </c>
      <c r="F375" s="2" t="s">
        <v>1362</v>
      </c>
      <c r="G375" s="2" t="s">
        <v>1618</v>
      </c>
      <c r="H375" s="2" t="s">
        <v>1394</v>
      </c>
      <c r="I375" s="2" t="s">
        <v>1618</v>
      </c>
      <c r="J375" s="2" t="s">
        <v>1362</v>
      </c>
      <c r="K375" s="4" t="s">
        <v>113</v>
      </c>
      <c r="L375" s="2" t="s">
        <v>52</v>
      </c>
      <c r="M375" s="2" t="s">
        <v>52</v>
      </c>
      <c r="N375" s="2" t="s">
        <v>52</v>
      </c>
      <c r="O375" s="2" t="s">
        <v>52</v>
      </c>
      <c r="P375" s="2" t="s">
        <v>52</v>
      </c>
      <c r="Q375" s="2" t="s">
        <v>52</v>
      </c>
      <c r="R375" s="2" t="s">
        <v>1808</v>
      </c>
      <c r="S375" s="2" t="s">
        <v>684</v>
      </c>
      <c r="T375" s="2" t="s">
        <v>685</v>
      </c>
      <c r="U375" s="2" t="s">
        <v>52</v>
      </c>
    </row>
    <row r="376" spans="1:21">
      <c r="A376" s="1">
        <v>1296</v>
      </c>
      <c r="B376" s="1" t="s">
        <v>605</v>
      </c>
      <c r="C376" s="1" t="s">
        <v>606</v>
      </c>
      <c r="D376" s="1" t="s">
        <v>1362</v>
      </c>
      <c r="E376" s="1" t="s">
        <v>1362</v>
      </c>
      <c r="F376" s="1" t="s">
        <v>1362</v>
      </c>
      <c r="G376" s="1" t="s">
        <v>1362</v>
      </c>
      <c r="H376" s="1" t="s">
        <v>1362</v>
      </c>
      <c r="I376" s="1" t="s">
        <v>1459</v>
      </c>
      <c r="J376" s="1" t="s">
        <v>1362</v>
      </c>
      <c r="K376" s="1" t="s">
        <v>50</v>
      </c>
      <c r="L376" s="1" t="s">
        <v>1460</v>
      </c>
      <c r="M376" s="1" t="s">
        <v>1461</v>
      </c>
      <c r="N376" s="1" t="s">
        <v>1809</v>
      </c>
      <c r="O376" s="1" t="s">
        <v>1810</v>
      </c>
      <c r="P376" s="1" t="s">
        <v>1366</v>
      </c>
      <c r="Q376" s="1" t="s">
        <v>51</v>
      </c>
      <c r="R376" s="1" t="s">
        <v>52</v>
      </c>
      <c r="S376" s="1" t="s">
        <v>52</v>
      </c>
      <c r="T376" s="1" t="s">
        <v>681</v>
      </c>
      <c r="U376" s="1" t="s">
        <v>1811</v>
      </c>
    </row>
    <row r="377" spans="1:21">
      <c r="A377" s="1">
        <v>1297</v>
      </c>
      <c r="B377" s="1" t="s">
        <v>605</v>
      </c>
      <c r="C377" s="1" t="s">
        <v>606</v>
      </c>
      <c r="D377" s="1" t="s">
        <v>1362</v>
      </c>
      <c r="E377" s="1" t="s">
        <v>1362</v>
      </c>
      <c r="F377" s="1" t="s">
        <v>1362</v>
      </c>
      <c r="G377" s="1" t="s">
        <v>1362</v>
      </c>
      <c r="H377" s="1" t="s">
        <v>1362</v>
      </c>
      <c r="I377" s="1" t="s">
        <v>1459</v>
      </c>
      <c r="J377" s="1" t="s">
        <v>1362</v>
      </c>
      <c r="K377" s="1" t="s">
        <v>50</v>
      </c>
      <c r="L377" s="1" t="s">
        <v>1460</v>
      </c>
      <c r="M377" s="1" t="s">
        <v>1461</v>
      </c>
      <c r="N377" s="1" t="s">
        <v>1809</v>
      </c>
      <c r="O377" s="1" t="s">
        <v>1810</v>
      </c>
      <c r="P377" s="1" t="s">
        <v>1511</v>
      </c>
      <c r="Q377" s="1" t="s">
        <v>51</v>
      </c>
      <c r="R377" s="1" t="s">
        <v>52</v>
      </c>
      <c r="S377" s="1" t="s">
        <v>52</v>
      </c>
      <c r="T377" s="1" t="s">
        <v>678</v>
      </c>
      <c r="U377" s="1" t="s">
        <v>1812</v>
      </c>
    </row>
    <row r="378" spans="1:21">
      <c r="A378" s="1">
        <v>1240</v>
      </c>
      <c r="B378" s="1" t="s">
        <v>614</v>
      </c>
      <c r="C378" s="1" t="s">
        <v>615</v>
      </c>
      <c r="D378" s="1" t="s">
        <v>1499</v>
      </c>
      <c r="E378" s="1" t="s">
        <v>1361</v>
      </c>
      <c r="F378" s="1" t="s">
        <v>1362</v>
      </c>
      <c r="G378" s="1" t="s">
        <v>1362</v>
      </c>
      <c r="H378" s="1" t="s">
        <v>1362</v>
      </c>
      <c r="I378" s="1" t="s">
        <v>1362</v>
      </c>
      <c r="J378" s="1" t="s">
        <v>1362</v>
      </c>
      <c r="K378" s="1" t="s">
        <v>50</v>
      </c>
      <c r="L378" s="1" t="s">
        <v>1500</v>
      </c>
      <c r="M378" s="1" t="s">
        <v>1369</v>
      </c>
      <c r="N378" s="1" t="s">
        <v>1501</v>
      </c>
      <c r="O378" s="1" t="s">
        <v>1502</v>
      </c>
      <c r="P378" s="1" t="s">
        <v>1503</v>
      </c>
      <c r="Q378" s="1" t="s">
        <v>51</v>
      </c>
      <c r="R378" s="1" t="s">
        <v>52</v>
      </c>
      <c r="S378" s="1" t="s">
        <v>52</v>
      </c>
      <c r="T378" s="1" t="s">
        <v>676</v>
      </c>
      <c r="U378" s="1" t="s">
        <v>1400</v>
      </c>
    </row>
    <row r="379" spans="1:21">
      <c r="A379" s="1">
        <v>1300</v>
      </c>
      <c r="B379" s="1" t="s">
        <v>605</v>
      </c>
      <c r="C379" s="1" t="s">
        <v>606</v>
      </c>
      <c r="D379" s="1" t="s">
        <v>1362</v>
      </c>
      <c r="E379" s="1" t="s">
        <v>1362</v>
      </c>
      <c r="F379" s="1" t="s">
        <v>1362</v>
      </c>
      <c r="G379" s="1" t="s">
        <v>1362</v>
      </c>
      <c r="H379" s="1" t="s">
        <v>1362</v>
      </c>
      <c r="I379" s="1" t="s">
        <v>1459</v>
      </c>
      <c r="J379" s="1" t="s">
        <v>1362</v>
      </c>
      <c r="K379" s="1" t="s">
        <v>50</v>
      </c>
      <c r="L379" s="1" t="s">
        <v>1460</v>
      </c>
      <c r="M379" s="1" t="s">
        <v>1461</v>
      </c>
      <c r="N379" s="1" t="s">
        <v>1809</v>
      </c>
      <c r="O379" s="1" t="s">
        <v>1810</v>
      </c>
      <c r="P379" s="1" t="s">
        <v>1504</v>
      </c>
      <c r="Q379" s="1" t="s">
        <v>51</v>
      </c>
      <c r="R379" s="1" t="s">
        <v>52</v>
      </c>
      <c r="S379" s="1" t="s">
        <v>52</v>
      </c>
      <c r="T379" s="1" t="s">
        <v>673</v>
      </c>
      <c r="U379" s="1" t="s">
        <v>1812</v>
      </c>
    </row>
    <row r="380" spans="1:21">
      <c r="A380" s="2" t="s">
        <v>667</v>
      </c>
      <c r="B380" s="2" t="s">
        <v>668</v>
      </c>
      <c r="C380" s="1" t="s">
        <v>669</v>
      </c>
      <c r="D380" s="2" t="s">
        <v>1362</v>
      </c>
      <c r="E380" s="2" t="s">
        <v>1362</v>
      </c>
      <c r="F380" s="2" t="s">
        <v>1362</v>
      </c>
      <c r="G380" s="2" t="s">
        <v>1362</v>
      </c>
      <c r="H380" s="2" t="s">
        <v>1362</v>
      </c>
      <c r="I380" s="2" t="s">
        <v>1813</v>
      </c>
      <c r="J380" s="2" t="s">
        <v>1814</v>
      </c>
      <c r="K380" s="4" t="s">
        <v>54</v>
      </c>
      <c r="L380" s="2" t="s">
        <v>52</v>
      </c>
      <c r="M380" s="2" t="s">
        <v>52</v>
      </c>
      <c r="N380" s="2" t="s">
        <v>52</v>
      </c>
      <c r="O380" s="2" t="s">
        <v>671</v>
      </c>
      <c r="P380" s="2" t="s">
        <v>1634</v>
      </c>
      <c r="Q380" s="2" t="s">
        <v>52</v>
      </c>
      <c r="R380" s="2" t="s">
        <v>1815</v>
      </c>
      <c r="S380" s="2" t="s">
        <v>52</v>
      </c>
      <c r="T380" s="2" t="s">
        <v>672</v>
      </c>
      <c r="U380" s="2" t="s">
        <v>52</v>
      </c>
    </row>
    <row r="381" spans="1:21">
      <c r="A381" s="1">
        <v>1281</v>
      </c>
      <c r="B381" s="1" t="s">
        <v>610</v>
      </c>
      <c r="C381" s="1" t="s">
        <v>102</v>
      </c>
      <c r="D381" s="1" t="s">
        <v>1362</v>
      </c>
      <c r="E381" s="1" t="s">
        <v>1362</v>
      </c>
      <c r="F381" s="1" t="s">
        <v>1362</v>
      </c>
      <c r="G381" s="1" t="s">
        <v>1410</v>
      </c>
      <c r="H381" s="1" t="s">
        <v>1774</v>
      </c>
      <c r="I381" s="1" t="s">
        <v>1775</v>
      </c>
      <c r="J381" s="1" t="s">
        <v>1362</v>
      </c>
      <c r="K381" s="1" t="s">
        <v>54</v>
      </c>
      <c r="L381" s="1" t="s">
        <v>1460</v>
      </c>
      <c r="M381" s="1" t="s">
        <v>1369</v>
      </c>
      <c r="N381" s="1" t="s">
        <v>1776</v>
      </c>
      <c r="O381" s="1" t="s">
        <v>1473</v>
      </c>
      <c r="P381" s="1" t="s">
        <v>1503</v>
      </c>
      <c r="Q381" s="1" t="s">
        <v>51</v>
      </c>
      <c r="R381" s="1" t="s">
        <v>52</v>
      </c>
      <c r="S381" s="1" t="s">
        <v>659</v>
      </c>
      <c r="T381" s="1" t="s">
        <v>660</v>
      </c>
      <c r="U381" s="1" t="s">
        <v>1704</v>
      </c>
    </row>
    <row r="382" spans="1:21">
      <c r="A382" s="1">
        <v>256</v>
      </c>
      <c r="B382" s="1" t="s">
        <v>610</v>
      </c>
      <c r="C382" s="1" t="s">
        <v>3</v>
      </c>
      <c r="D382" s="1" t="s">
        <v>1362</v>
      </c>
      <c r="E382" s="1" t="s">
        <v>1362</v>
      </c>
      <c r="F382" s="1" t="s">
        <v>1362</v>
      </c>
      <c r="G382" s="1" t="s">
        <v>1410</v>
      </c>
      <c r="H382" s="1" t="s">
        <v>1816</v>
      </c>
      <c r="I382" s="1" t="s">
        <v>1362</v>
      </c>
      <c r="J382" s="1" t="s">
        <v>1362</v>
      </c>
      <c r="K382" s="1" t="s">
        <v>54</v>
      </c>
      <c r="L382" s="1" t="s">
        <v>1460</v>
      </c>
      <c r="M382" s="1" t="s">
        <v>1369</v>
      </c>
      <c r="N382" s="1" t="s">
        <v>1776</v>
      </c>
      <c r="O382" s="1" t="s">
        <v>1473</v>
      </c>
      <c r="P382" s="1" t="s">
        <v>1503</v>
      </c>
      <c r="Q382" s="1" t="s">
        <v>51</v>
      </c>
      <c r="R382" s="1" t="s">
        <v>52</v>
      </c>
      <c r="S382" s="1" t="s">
        <v>657</v>
      </c>
      <c r="T382" s="1" t="s">
        <v>658</v>
      </c>
      <c r="U382" s="1" t="s">
        <v>1817</v>
      </c>
    </row>
    <row r="383" spans="1:21">
      <c r="A383" s="1">
        <v>1322</v>
      </c>
      <c r="B383" s="1" t="s">
        <v>605</v>
      </c>
      <c r="C383" s="1" t="s">
        <v>606</v>
      </c>
      <c r="D383" s="1" t="s">
        <v>1362</v>
      </c>
      <c r="E383" s="1" t="s">
        <v>1362</v>
      </c>
      <c r="F383" s="1" t="s">
        <v>1362</v>
      </c>
      <c r="G383" s="1" t="s">
        <v>1362</v>
      </c>
      <c r="H383" s="1" t="s">
        <v>1362</v>
      </c>
      <c r="I383" s="1" t="s">
        <v>1459</v>
      </c>
      <c r="J383" s="1" t="s">
        <v>1362</v>
      </c>
      <c r="K383" s="1" t="s">
        <v>50</v>
      </c>
      <c r="L383" s="1" t="s">
        <v>1460</v>
      </c>
      <c r="M383" s="1" t="s">
        <v>1461</v>
      </c>
      <c r="N383" s="1" t="s">
        <v>1367</v>
      </c>
      <c r="O383" s="1" t="s">
        <v>1810</v>
      </c>
      <c r="P383" s="1" t="s">
        <v>1818</v>
      </c>
      <c r="Q383" s="1" t="s">
        <v>51</v>
      </c>
      <c r="R383" s="1" t="s">
        <v>52</v>
      </c>
      <c r="S383" s="1" t="s">
        <v>52</v>
      </c>
      <c r="T383" s="1" t="s">
        <v>655</v>
      </c>
      <c r="U383" s="1" t="s">
        <v>1479</v>
      </c>
    </row>
    <row r="384" spans="1:21">
      <c r="A384" s="1">
        <v>1283</v>
      </c>
      <c r="B384" s="1" t="s">
        <v>610</v>
      </c>
      <c r="C384" s="1" t="s">
        <v>102</v>
      </c>
      <c r="D384" s="1" t="s">
        <v>1362</v>
      </c>
      <c r="E384" s="1" t="s">
        <v>1362</v>
      </c>
      <c r="F384" s="1" t="s">
        <v>1362</v>
      </c>
      <c r="G384" s="1" t="s">
        <v>1410</v>
      </c>
      <c r="H384" s="1" t="s">
        <v>1774</v>
      </c>
      <c r="I384" s="1" t="s">
        <v>1775</v>
      </c>
      <c r="J384" s="1" t="s">
        <v>1362</v>
      </c>
      <c r="K384" s="1" t="s">
        <v>54</v>
      </c>
      <c r="L384" s="1" t="s">
        <v>1460</v>
      </c>
      <c r="M384" s="1" t="s">
        <v>1369</v>
      </c>
      <c r="N384" s="1" t="s">
        <v>1776</v>
      </c>
      <c r="O384" s="1" t="s">
        <v>1473</v>
      </c>
      <c r="P384" s="1" t="s">
        <v>1634</v>
      </c>
      <c r="Q384" s="1" t="s">
        <v>51</v>
      </c>
      <c r="R384" s="1" t="s">
        <v>52</v>
      </c>
      <c r="S384" s="1" t="s">
        <v>653</v>
      </c>
      <c r="T384" s="1" t="s">
        <v>654</v>
      </c>
      <c r="U384" s="1" t="s">
        <v>1760</v>
      </c>
    </row>
    <row r="385" spans="1:21">
      <c r="A385" s="1">
        <v>286</v>
      </c>
      <c r="B385" s="1" t="s">
        <v>610</v>
      </c>
      <c r="C385" s="1" t="s">
        <v>3</v>
      </c>
      <c r="D385" s="1" t="s">
        <v>1362</v>
      </c>
      <c r="E385" s="1" t="s">
        <v>1362</v>
      </c>
      <c r="F385" s="1" t="s">
        <v>1362</v>
      </c>
      <c r="G385" s="1" t="s">
        <v>1410</v>
      </c>
      <c r="H385" s="1" t="s">
        <v>1816</v>
      </c>
      <c r="I385" s="1" t="s">
        <v>1362</v>
      </c>
      <c r="J385" s="1" t="s">
        <v>1362</v>
      </c>
      <c r="K385" s="1" t="s">
        <v>54</v>
      </c>
      <c r="L385" s="1" t="s">
        <v>1460</v>
      </c>
      <c r="M385" s="1" t="s">
        <v>1369</v>
      </c>
      <c r="N385" s="1" t="s">
        <v>1776</v>
      </c>
      <c r="O385" s="1" t="s">
        <v>1473</v>
      </c>
      <c r="P385" s="1" t="s">
        <v>1634</v>
      </c>
      <c r="Q385" s="1" t="s">
        <v>51</v>
      </c>
      <c r="R385" s="1" t="s">
        <v>52</v>
      </c>
      <c r="S385" s="1" t="s">
        <v>651</v>
      </c>
      <c r="T385" s="1" t="s">
        <v>652</v>
      </c>
      <c r="U385" s="1" t="s">
        <v>1819</v>
      </c>
    </row>
    <row r="386" spans="1:21">
      <c r="A386" s="1">
        <v>1304</v>
      </c>
      <c r="B386" s="1" t="s">
        <v>605</v>
      </c>
      <c r="C386" s="1" t="s">
        <v>606</v>
      </c>
      <c r="D386" s="1" t="s">
        <v>1362</v>
      </c>
      <c r="E386" s="1" t="s">
        <v>1362</v>
      </c>
      <c r="F386" s="1" t="s">
        <v>1362</v>
      </c>
      <c r="G386" s="1" t="s">
        <v>1362</v>
      </c>
      <c r="H386" s="1" t="s">
        <v>1362</v>
      </c>
      <c r="I386" s="1" t="s">
        <v>1459</v>
      </c>
      <c r="J386" s="1" t="s">
        <v>1362</v>
      </c>
      <c r="K386" s="1" t="s">
        <v>50</v>
      </c>
      <c r="L386" s="1" t="s">
        <v>1460</v>
      </c>
      <c r="M386" s="1" t="s">
        <v>1461</v>
      </c>
      <c r="N386" s="1" t="s">
        <v>1809</v>
      </c>
      <c r="O386" s="1" t="s">
        <v>1810</v>
      </c>
      <c r="P386" s="1" t="s">
        <v>1374</v>
      </c>
      <c r="Q386" s="1" t="s">
        <v>51</v>
      </c>
      <c r="R386" s="1" t="s">
        <v>52</v>
      </c>
      <c r="S386" s="1" t="s">
        <v>52</v>
      </c>
      <c r="T386" s="1" t="s">
        <v>648</v>
      </c>
      <c r="U386" s="1" t="s">
        <v>1483</v>
      </c>
    </row>
    <row r="387" spans="1:21">
      <c r="A387" s="1">
        <v>1282</v>
      </c>
      <c r="B387" s="1" t="s">
        <v>610</v>
      </c>
      <c r="C387" s="1" t="s">
        <v>102</v>
      </c>
      <c r="D387" s="1" t="s">
        <v>1362</v>
      </c>
      <c r="E387" s="1" t="s">
        <v>1362</v>
      </c>
      <c r="F387" s="1" t="s">
        <v>1362</v>
      </c>
      <c r="G387" s="1" t="s">
        <v>1410</v>
      </c>
      <c r="H387" s="1" t="s">
        <v>1774</v>
      </c>
      <c r="I387" s="1" t="s">
        <v>1775</v>
      </c>
      <c r="J387" s="1" t="s">
        <v>1362</v>
      </c>
      <c r="K387" s="1" t="s">
        <v>54</v>
      </c>
      <c r="L387" s="1" t="s">
        <v>1460</v>
      </c>
      <c r="M387" s="1" t="s">
        <v>1369</v>
      </c>
      <c r="N387" s="1" t="s">
        <v>1776</v>
      </c>
      <c r="O387" s="1" t="s">
        <v>1473</v>
      </c>
      <c r="P387" s="1" t="s">
        <v>1523</v>
      </c>
      <c r="Q387" s="1" t="s">
        <v>51</v>
      </c>
      <c r="R387" s="1" t="s">
        <v>52</v>
      </c>
      <c r="S387" s="1" t="s">
        <v>643</v>
      </c>
      <c r="T387" s="1" t="s">
        <v>644</v>
      </c>
      <c r="U387" s="1" t="s">
        <v>1744</v>
      </c>
    </row>
    <row r="388" spans="1:21">
      <c r="A388" s="1">
        <v>1308</v>
      </c>
      <c r="B388" s="1" t="s">
        <v>605</v>
      </c>
      <c r="C388" s="1" t="s">
        <v>606</v>
      </c>
      <c r="D388" s="1" t="s">
        <v>1362</v>
      </c>
      <c r="E388" s="1" t="s">
        <v>1362</v>
      </c>
      <c r="F388" s="1" t="s">
        <v>1362</v>
      </c>
      <c r="G388" s="1" t="s">
        <v>1362</v>
      </c>
      <c r="H388" s="1" t="s">
        <v>1362</v>
      </c>
      <c r="I388" s="1" t="s">
        <v>1459</v>
      </c>
      <c r="J388" s="1" t="s">
        <v>1362</v>
      </c>
      <c r="K388" s="1" t="s">
        <v>50</v>
      </c>
      <c r="L388" s="1" t="s">
        <v>1460</v>
      </c>
      <c r="M388" s="1" t="s">
        <v>1461</v>
      </c>
      <c r="N388" s="1" t="s">
        <v>1809</v>
      </c>
      <c r="O388" s="1" t="s">
        <v>1810</v>
      </c>
      <c r="P388" s="1" t="s">
        <v>1477</v>
      </c>
      <c r="Q388" s="1" t="s">
        <v>51</v>
      </c>
      <c r="R388" s="1" t="s">
        <v>52</v>
      </c>
      <c r="S388" s="1" t="s">
        <v>52</v>
      </c>
      <c r="T388" s="1" t="s">
        <v>644</v>
      </c>
      <c r="U388" s="1" t="s">
        <v>1487</v>
      </c>
    </row>
    <row r="389" spans="1:21">
      <c r="A389" s="1">
        <v>268</v>
      </c>
      <c r="B389" s="1" t="s">
        <v>610</v>
      </c>
      <c r="C389" s="1" t="s">
        <v>3</v>
      </c>
      <c r="D389" s="1" t="s">
        <v>1362</v>
      </c>
      <c r="E389" s="1" t="s">
        <v>1362</v>
      </c>
      <c r="F389" s="1" t="s">
        <v>1362</v>
      </c>
      <c r="G389" s="1" t="s">
        <v>1410</v>
      </c>
      <c r="H389" s="1" t="s">
        <v>1816</v>
      </c>
      <c r="I389" s="1" t="s">
        <v>1362</v>
      </c>
      <c r="J389" s="1" t="s">
        <v>1362</v>
      </c>
      <c r="K389" s="1" t="s">
        <v>54</v>
      </c>
      <c r="L389" s="1" t="s">
        <v>1460</v>
      </c>
      <c r="M389" s="1" t="s">
        <v>1369</v>
      </c>
      <c r="N389" s="1" t="s">
        <v>1776</v>
      </c>
      <c r="O389" s="1" t="s">
        <v>1473</v>
      </c>
      <c r="P389" s="1" t="s">
        <v>1523</v>
      </c>
      <c r="Q389" s="1" t="s">
        <v>51</v>
      </c>
      <c r="R389" s="1" t="s">
        <v>52</v>
      </c>
      <c r="S389" s="1" t="s">
        <v>641</v>
      </c>
      <c r="T389" s="1" t="s">
        <v>642</v>
      </c>
      <c r="U389" s="1" t="s">
        <v>1704</v>
      </c>
    </row>
    <row r="390" spans="1:21">
      <c r="A390" s="1">
        <v>1251</v>
      </c>
      <c r="B390" s="1" t="s">
        <v>614</v>
      </c>
      <c r="C390" s="1" t="s">
        <v>615</v>
      </c>
      <c r="D390" s="1" t="s">
        <v>1499</v>
      </c>
      <c r="E390" s="1" t="s">
        <v>1361</v>
      </c>
      <c r="F390" s="1" t="s">
        <v>1362</v>
      </c>
      <c r="G390" s="1" t="s">
        <v>1362</v>
      </c>
      <c r="H390" s="1" t="s">
        <v>1362</v>
      </c>
      <c r="I390" s="1" t="s">
        <v>1362</v>
      </c>
      <c r="J390" s="1" t="s">
        <v>1362</v>
      </c>
      <c r="K390" s="1" t="s">
        <v>50</v>
      </c>
      <c r="L390" s="1" t="s">
        <v>1500</v>
      </c>
      <c r="M390" s="1" t="s">
        <v>1369</v>
      </c>
      <c r="N390" s="1" t="s">
        <v>1501</v>
      </c>
      <c r="O390" s="1" t="s">
        <v>1502</v>
      </c>
      <c r="P390" s="1" t="s">
        <v>1526</v>
      </c>
      <c r="Q390" s="1" t="s">
        <v>51</v>
      </c>
      <c r="R390" s="1" t="s">
        <v>52</v>
      </c>
      <c r="S390" s="1" t="s">
        <v>52</v>
      </c>
      <c r="T390" s="1" t="s">
        <v>640</v>
      </c>
      <c r="U390" s="1" t="s">
        <v>1717</v>
      </c>
    </row>
    <row r="391" spans="1:21">
      <c r="A391" s="1">
        <v>50</v>
      </c>
      <c r="B391" s="1" t="s">
        <v>53</v>
      </c>
      <c r="C391" s="1" t="s">
        <v>3</v>
      </c>
      <c r="D391" s="1" t="s">
        <v>1362</v>
      </c>
      <c r="E391" s="1" t="s">
        <v>1362</v>
      </c>
      <c r="F391" s="1" t="s">
        <v>1362</v>
      </c>
      <c r="G391" s="1" t="s">
        <v>1682</v>
      </c>
      <c r="H391" s="1" t="s">
        <v>1795</v>
      </c>
      <c r="I391" s="1" t="s">
        <v>1362</v>
      </c>
      <c r="J391" s="1" t="s">
        <v>1362</v>
      </c>
      <c r="K391" s="1" t="s">
        <v>55</v>
      </c>
      <c r="L391" s="1" t="s">
        <v>1455</v>
      </c>
      <c r="M391" s="1" t="s">
        <v>1366</v>
      </c>
      <c r="N391" s="1" t="s">
        <v>1820</v>
      </c>
      <c r="O391" s="1" t="s">
        <v>1462</v>
      </c>
      <c r="P391" s="1" t="s">
        <v>1366</v>
      </c>
      <c r="Q391" s="1" t="s">
        <v>56</v>
      </c>
      <c r="R391" s="1" t="s">
        <v>1821</v>
      </c>
      <c r="S391" s="1" t="s">
        <v>638</v>
      </c>
      <c r="T391" s="1" t="s">
        <v>639</v>
      </c>
      <c r="U391" s="1" t="s">
        <v>1685</v>
      </c>
    </row>
    <row r="392" spans="1:21">
      <c r="A392" s="1">
        <v>1320</v>
      </c>
      <c r="B392" s="1" t="s">
        <v>605</v>
      </c>
      <c r="C392" s="1" t="s">
        <v>606</v>
      </c>
      <c r="D392" s="1" t="s">
        <v>1362</v>
      </c>
      <c r="E392" s="1" t="s">
        <v>1362</v>
      </c>
      <c r="F392" s="1" t="s">
        <v>1362</v>
      </c>
      <c r="G392" s="1" t="s">
        <v>1362</v>
      </c>
      <c r="H392" s="1" t="s">
        <v>1362</v>
      </c>
      <c r="I392" s="1" t="s">
        <v>1459</v>
      </c>
      <c r="J392" s="1" t="s">
        <v>1362</v>
      </c>
      <c r="K392" s="1" t="s">
        <v>50</v>
      </c>
      <c r="L392" s="1" t="s">
        <v>1460</v>
      </c>
      <c r="M392" s="1" t="s">
        <v>1461</v>
      </c>
      <c r="N392" s="1" t="s">
        <v>1809</v>
      </c>
      <c r="O392" s="1" t="s">
        <v>1810</v>
      </c>
      <c r="P392" s="1" t="s">
        <v>1818</v>
      </c>
      <c r="Q392" s="1" t="s">
        <v>51</v>
      </c>
      <c r="R392" s="1" t="s">
        <v>52</v>
      </c>
      <c r="S392" s="1" t="s">
        <v>52</v>
      </c>
      <c r="T392" s="1" t="s">
        <v>637</v>
      </c>
      <c r="U392" s="1" t="s">
        <v>1784</v>
      </c>
    </row>
    <row r="393" spans="1:21">
      <c r="A393" s="1">
        <v>1298</v>
      </c>
      <c r="B393" s="1" t="s">
        <v>605</v>
      </c>
      <c r="C393" s="1" t="s">
        <v>606</v>
      </c>
      <c r="D393" s="1" t="s">
        <v>1362</v>
      </c>
      <c r="E393" s="1" t="s">
        <v>1362</v>
      </c>
      <c r="F393" s="1" t="s">
        <v>1362</v>
      </c>
      <c r="G393" s="1" t="s">
        <v>1362</v>
      </c>
      <c r="H393" s="1" t="s">
        <v>1362</v>
      </c>
      <c r="I393" s="1" t="s">
        <v>1459</v>
      </c>
      <c r="J393" s="1" t="s">
        <v>1362</v>
      </c>
      <c r="K393" s="1" t="s">
        <v>50</v>
      </c>
      <c r="L393" s="1" t="s">
        <v>1460</v>
      </c>
      <c r="M393" s="1" t="s">
        <v>1461</v>
      </c>
      <c r="N393" s="1" t="s">
        <v>1763</v>
      </c>
      <c r="O393" s="1" t="s">
        <v>1810</v>
      </c>
      <c r="P393" s="1" t="s">
        <v>1511</v>
      </c>
      <c r="Q393" s="1" t="s">
        <v>51</v>
      </c>
      <c r="R393" s="1" t="s">
        <v>52</v>
      </c>
      <c r="S393" s="1" t="s">
        <v>52</v>
      </c>
      <c r="T393" s="1" t="s">
        <v>636</v>
      </c>
      <c r="U393" s="1" t="s">
        <v>1812</v>
      </c>
    </row>
    <row r="394" spans="1:21">
      <c r="A394" s="1">
        <v>1318</v>
      </c>
      <c r="B394" s="1" t="s">
        <v>605</v>
      </c>
      <c r="C394" s="1" t="s">
        <v>606</v>
      </c>
      <c r="D394" s="1" t="s">
        <v>1362</v>
      </c>
      <c r="E394" s="1" t="s">
        <v>1362</v>
      </c>
      <c r="F394" s="1" t="s">
        <v>1362</v>
      </c>
      <c r="G394" s="1" t="s">
        <v>1362</v>
      </c>
      <c r="H394" s="1" t="s">
        <v>1362</v>
      </c>
      <c r="I394" s="1" t="s">
        <v>1459</v>
      </c>
      <c r="J394" s="1" t="s">
        <v>1362</v>
      </c>
      <c r="K394" s="1" t="s">
        <v>50</v>
      </c>
      <c r="L394" s="1" t="s">
        <v>1460</v>
      </c>
      <c r="M394" s="1" t="s">
        <v>1461</v>
      </c>
      <c r="N394" s="1" t="s">
        <v>1367</v>
      </c>
      <c r="O394" s="1" t="s">
        <v>1810</v>
      </c>
      <c r="P394" s="1" t="s">
        <v>1399</v>
      </c>
      <c r="Q394" s="1" t="s">
        <v>51</v>
      </c>
      <c r="R394" s="1" t="s">
        <v>52</v>
      </c>
      <c r="S394" s="1" t="s">
        <v>52</v>
      </c>
      <c r="T394" s="1" t="s">
        <v>635</v>
      </c>
      <c r="U394" s="1" t="s">
        <v>1787</v>
      </c>
    </row>
    <row r="395" spans="1:21">
      <c r="A395" s="1">
        <v>350</v>
      </c>
      <c r="B395" s="1" t="s">
        <v>610</v>
      </c>
      <c r="C395" s="1" t="s">
        <v>3</v>
      </c>
      <c r="D395" s="1" t="s">
        <v>1362</v>
      </c>
      <c r="E395" s="1" t="s">
        <v>1362</v>
      </c>
      <c r="F395" s="1" t="s">
        <v>1362</v>
      </c>
      <c r="G395" s="1" t="s">
        <v>1410</v>
      </c>
      <c r="H395" s="1" t="s">
        <v>1816</v>
      </c>
      <c r="I395" s="1" t="s">
        <v>1362</v>
      </c>
      <c r="J395" s="1" t="s">
        <v>1362</v>
      </c>
      <c r="K395" s="1" t="s">
        <v>54</v>
      </c>
      <c r="L395" s="1" t="s">
        <v>1460</v>
      </c>
      <c r="M395" s="1" t="s">
        <v>1369</v>
      </c>
      <c r="N395" s="1" t="s">
        <v>1776</v>
      </c>
      <c r="O395" s="1" t="s">
        <v>1473</v>
      </c>
      <c r="P395" s="1" t="s">
        <v>1511</v>
      </c>
      <c r="Q395" s="1" t="s">
        <v>51</v>
      </c>
      <c r="R395" s="1" t="s">
        <v>52</v>
      </c>
      <c r="S395" s="1" t="s">
        <v>633</v>
      </c>
      <c r="T395" s="1" t="s">
        <v>634</v>
      </c>
      <c r="U395" s="1" t="s">
        <v>1768</v>
      </c>
    </row>
    <row r="396" spans="1:21">
      <c r="A396" s="1">
        <v>1321</v>
      </c>
      <c r="B396" s="1" t="s">
        <v>605</v>
      </c>
      <c r="C396" s="1" t="s">
        <v>606</v>
      </c>
      <c r="D396" s="1" t="s">
        <v>1362</v>
      </c>
      <c r="E396" s="1" t="s">
        <v>1362</v>
      </c>
      <c r="F396" s="1" t="s">
        <v>1362</v>
      </c>
      <c r="G396" s="1" t="s">
        <v>1362</v>
      </c>
      <c r="H396" s="1" t="s">
        <v>1362</v>
      </c>
      <c r="I396" s="1" t="s">
        <v>1459</v>
      </c>
      <c r="J396" s="1" t="s">
        <v>1362</v>
      </c>
      <c r="K396" s="1" t="s">
        <v>50</v>
      </c>
      <c r="L396" s="1" t="s">
        <v>1460</v>
      </c>
      <c r="M396" s="1" t="s">
        <v>1461</v>
      </c>
      <c r="N396" s="1" t="s">
        <v>1763</v>
      </c>
      <c r="O396" s="1" t="s">
        <v>1810</v>
      </c>
      <c r="P396" s="1" t="s">
        <v>1818</v>
      </c>
      <c r="Q396" s="1" t="s">
        <v>51</v>
      </c>
      <c r="R396" s="1" t="s">
        <v>52</v>
      </c>
      <c r="S396" s="1" t="s">
        <v>52</v>
      </c>
      <c r="T396" s="1" t="s">
        <v>632</v>
      </c>
      <c r="U396" s="1" t="s">
        <v>1817</v>
      </c>
    </row>
    <row r="397" spans="1:21">
      <c r="A397" s="1">
        <v>1316</v>
      </c>
      <c r="B397" s="1" t="s">
        <v>605</v>
      </c>
      <c r="C397" s="1" t="s">
        <v>606</v>
      </c>
      <c r="D397" s="1" t="s">
        <v>1362</v>
      </c>
      <c r="E397" s="1" t="s">
        <v>1362</v>
      </c>
      <c r="F397" s="1" t="s">
        <v>1362</v>
      </c>
      <c r="G397" s="1" t="s">
        <v>1362</v>
      </c>
      <c r="H397" s="1" t="s">
        <v>1362</v>
      </c>
      <c r="I397" s="1" t="s">
        <v>1459</v>
      </c>
      <c r="J397" s="1" t="s">
        <v>1362</v>
      </c>
      <c r="K397" s="1" t="s">
        <v>50</v>
      </c>
      <c r="L397" s="1" t="s">
        <v>1460</v>
      </c>
      <c r="M397" s="1" t="s">
        <v>1461</v>
      </c>
      <c r="N397" s="1" t="s">
        <v>1809</v>
      </c>
      <c r="O397" s="1" t="s">
        <v>1810</v>
      </c>
      <c r="P397" s="1" t="s">
        <v>1399</v>
      </c>
      <c r="Q397" s="1" t="s">
        <v>51</v>
      </c>
      <c r="R397" s="1" t="s">
        <v>52</v>
      </c>
      <c r="S397" s="1" t="s">
        <v>52</v>
      </c>
      <c r="T397" s="1" t="s">
        <v>631</v>
      </c>
      <c r="U397" s="1" t="s">
        <v>1478</v>
      </c>
    </row>
    <row r="398" spans="1:21">
      <c r="A398" s="1">
        <v>1312</v>
      </c>
      <c r="B398" s="1" t="s">
        <v>605</v>
      </c>
      <c r="C398" s="1" t="s">
        <v>606</v>
      </c>
      <c r="D398" s="1" t="s">
        <v>1362</v>
      </c>
      <c r="E398" s="1" t="s">
        <v>1362</v>
      </c>
      <c r="F398" s="1" t="s">
        <v>1362</v>
      </c>
      <c r="G398" s="1" t="s">
        <v>1362</v>
      </c>
      <c r="H398" s="1" t="s">
        <v>1362</v>
      </c>
      <c r="I398" s="1" t="s">
        <v>1459</v>
      </c>
      <c r="J398" s="1" t="s">
        <v>1362</v>
      </c>
      <c r="K398" s="1" t="s">
        <v>50</v>
      </c>
      <c r="L398" s="1" t="s">
        <v>1460</v>
      </c>
      <c r="M398" s="1" t="s">
        <v>1461</v>
      </c>
      <c r="N398" s="1" t="s">
        <v>1809</v>
      </c>
      <c r="O398" s="1" t="s">
        <v>1810</v>
      </c>
      <c r="P398" s="1" t="s">
        <v>1465</v>
      </c>
      <c r="Q398" s="1" t="s">
        <v>51</v>
      </c>
      <c r="R398" s="1" t="s">
        <v>52</v>
      </c>
      <c r="S398" s="1" t="s">
        <v>52</v>
      </c>
      <c r="T398" s="1" t="s">
        <v>630</v>
      </c>
      <c r="U398" s="1" t="s">
        <v>1458</v>
      </c>
    </row>
    <row r="399" spans="1:21">
      <c r="A399" s="1">
        <v>1314</v>
      </c>
      <c r="B399" s="1" t="s">
        <v>605</v>
      </c>
      <c r="C399" s="1" t="s">
        <v>606</v>
      </c>
      <c r="D399" s="1" t="s">
        <v>1362</v>
      </c>
      <c r="E399" s="1" t="s">
        <v>1362</v>
      </c>
      <c r="F399" s="1" t="s">
        <v>1362</v>
      </c>
      <c r="G399" s="1" t="s">
        <v>1362</v>
      </c>
      <c r="H399" s="1" t="s">
        <v>1362</v>
      </c>
      <c r="I399" s="1" t="s">
        <v>1459</v>
      </c>
      <c r="J399" s="1" t="s">
        <v>1362</v>
      </c>
      <c r="K399" s="1" t="s">
        <v>50</v>
      </c>
      <c r="L399" s="1" t="s">
        <v>1460</v>
      </c>
      <c r="M399" s="1" t="s">
        <v>1461</v>
      </c>
      <c r="N399" s="1" t="s">
        <v>1367</v>
      </c>
      <c r="O399" s="1" t="s">
        <v>1810</v>
      </c>
      <c r="P399" s="1" t="s">
        <v>1465</v>
      </c>
      <c r="Q399" s="1" t="s">
        <v>51</v>
      </c>
      <c r="R399" s="1" t="s">
        <v>52</v>
      </c>
      <c r="S399" s="1" t="s">
        <v>52</v>
      </c>
      <c r="T399" s="1" t="s">
        <v>629</v>
      </c>
      <c r="U399" s="1" t="s">
        <v>1416</v>
      </c>
    </row>
    <row r="400" spans="1:21">
      <c r="A400" s="1">
        <v>1327</v>
      </c>
      <c r="B400" s="1" t="s">
        <v>619</v>
      </c>
      <c r="C400" s="1" t="s">
        <v>606</v>
      </c>
      <c r="D400" s="1" t="s">
        <v>1362</v>
      </c>
      <c r="E400" s="1" t="s">
        <v>1362</v>
      </c>
      <c r="F400" s="1" t="s">
        <v>1362</v>
      </c>
      <c r="G400" s="1" t="s">
        <v>1362</v>
      </c>
      <c r="H400" s="1" t="s">
        <v>1362</v>
      </c>
      <c r="I400" s="1" t="s">
        <v>1481</v>
      </c>
      <c r="J400" s="1" t="s">
        <v>1362</v>
      </c>
      <c r="K400" s="1" t="s">
        <v>54</v>
      </c>
      <c r="L400" s="1" t="s">
        <v>1455</v>
      </c>
      <c r="M400" s="1" t="s">
        <v>1369</v>
      </c>
      <c r="N400" s="1" t="s">
        <v>1472</v>
      </c>
      <c r="O400" s="1" t="s">
        <v>1414</v>
      </c>
      <c r="P400" s="1" t="s">
        <v>1570</v>
      </c>
      <c r="Q400" s="1" t="s">
        <v>51</v>
      </c>
      <c r="R400" s="1" t="s">
        <v>1822</v>
      </c>
      <c r="S400" s="1" t="s">
        <v>627</v>
      </c>
      <c r="T400" s="1" t="s">
        <v>628</v>
      </c>
      <c r="U400" s="1" t="s">
        <v>1467</v>
      </c>
    </row>
    <row r="401" spans="1:21">
      <c r="A401" s="1">
        <v>1325</v>
      </c>
      <c r="B401" s="1" t="s">
        <v>619</v>
      </c>
      <c r="C401" s="1" t="s">
        <v>606</v>
      </c>
      <c r="D401" s="1" t="s">
        <v>1362</v>
      </c>
      <c r="E401" s="1" t="s">
        <v>1362</v>
      </c>
      <c r="F401" s="1" t="s">
        <v>1362</v>
      </c>
      <c r="G401" s="1" t="s">
        <v>1362</v>
      </c>
      <c r="H401" s="1" t="s">
        <v>1362</v>
      </c>
      <c r="I401" s="1" t="s">
        <v>1484</v>
      </c>
      <c r="J401" s="1" t="s">
        <v>1362</v>
      </c>
      <c r="K401" s="1" t="s">
        <v>54</v>
      </c>
      <c r="L401" s="1" t="s">
        <v>1455</v>
      </c>
      <c r="M401" s="1" t="s">
        <v>1369</v>
      </c>
      <c r="N401" s="1" t="s">
        <v>1472</v>
      </c>
      <c r="O401" s="1" t="s">
        <v>1414</v>
      </c>
      <c r="P401" s="1" t="s">
        <v>1511</v>
      </c>
      <c r="Q401" s="1" t="s">
        <v>51</v>
      </c>
      <c r="R401" s="1" t="s">
        <v>1806</v>
      </c>
      <c r="S401" s="1" t="s">
        <v>52</v>
      </c>
      <c r="T401" s="1" t="s">
        <v>626</v>
      </c>
      <c r="U401" s="1" t="s">
        <v>1466</v>
      </c>
    </row>
    <row r="402" spans="1:21">
      <c r="A402" s="1">
        <v>1301</v>
      </c>
      <c r="B402" s="1" t="s">
        <v>605</v>
      </c>
      <c r="C402" s="1" t="s">
        <v>606</v>
      </c>
      <c r="D402" s="1" t="s">
        <v>1362</v>
      </c>
      <c r="E402" s="1" t="s">
        <v>1362</v>
      </c>
      <c r="F402" s="1" t="s">
        <v>1362</v>
      </c>
      <c r="G402" s="1" t="s">
        <v>1362</v>
      </c>
      <c r="H402" s="1" t="s">
        <v>1362</v>
      </c>
      <c r="I402" s="1" t="s">
        <v>1459</v>
      </c>
      <c r="J402" s="1" t="s">
        <v>1362</v>
      </c>
      <c r="K402" s="1" t="s">
        <v>50</v>
      </c>
      <c r="L402" s="1" t="s">
        <v>1460</v>
      </c>
      <c r="M402" s="1" t="s">
        <v>1461</v>
      </c>
      <c r="N402" s="1" t="s">
        <v>1763</v>
      </c>
      <c r="O402" s="1" t="s">
        <v>1810</v>
      </c>
      <c r="P402" s="1" t="s">
        <v>1504</v>
      </c>
      <c r="Q402" s="1" t="s">
        <v>51</v>
      </c>
      <c r="R402" s="1" t="s">
        <v>52</v>
      </c>
      <c r="S402" s="1" t="s">
        <v>52</v>
      </c>
      <c r="T402" s="1" t="s">
        <v>625</v>
      </c>
      <c r="U402" s="1" t="s">
        <v>1483</v>
      </c>
    </row>
    <row r="403" spans="1:21">
      <c r="A403" s="1">
        <v>1305</v>
      </c>
      <c r="B403" s="1" t="s">
        <v>605</v>
      </c>
      <c r="C403" s="1" t="s">
        <v>606</v>
      </c>
      <c r="D403" s="1" t="s">
        <v>1362</v>
      </c>
      <c r="E403" s="1" t="s">
        <v>1362</v>
      </c>
      <c r="F403" s="1" t="s">
        <v>1362</v>
      </c>
      <c r="G403" s="1" t="s">
        <v>1362</v>
      </c>
      <c r="H403" s="1" t="s">
        <v>1362</v>
      </c>
      <c r="I403" s="1" t="s">
        <v>1459</v>
      </c>
      <c r="J403" s="1" t="s">
        <v>1362</v>
      </c>
      <c r="K403" s="1" t="s">
        <v>50</v>
      </c>
      <c r="L403" s="1" t="s">
        <v>1460</v>
      </c>
      <c r="M403" s="1" t="s">
        <v>1461</v>
      </c>
      <c r="N403" s="1" t="s">
        <v>1763</v>
      </c>
      <c r="O403" s="1" t="s">
        <v>1810</v>
      </c>
      <c r="P403" s="1" t="s">
        <v>1374</v>
      </c>
      <c r="Q403" s="1" t="s">
        <v>51</v>
      </c>
      <c r="R403" s="1" t="s">
        <v>52</v>
      </c>
      <c r="S403" s="1" t="s">
        <v>52</v>
      </c>
      <c r="T403" s="1" t="s">
        <v>624</v>
      </c>
      <c r="U403" s="1" t="s">
        <v>1823</v>
      </c>
    </row>
    <row r="404" spans="1:21">
      <c r="A404" s="1">
        <v>1317</v>
      </c>
      <c r="B404" s="1" t="s">
        <v>605</v>
      </c>
      <c r="C404" s="1" t="s">
        <v>606</v>
      </c>
      <c r="D404" s="1" t="s">
        <v>1362</v>
      </c>
      <c r="E404" s="1" t="s">
        <v>1362</v>
      </c>
      <c r="F404" s="1" t="s">
        <v>1362</v>
      </c>
      <c r="G404" s="1" t="s">
        <v>1362</v>
      </c>
      <c r="H404" s="1" t="s">
        <v>1362</v>
      </c>
      <c r="I404" s="1" t="s">
        <v>1459</v>
      </c>
      <c r="J404" s="1" t="s">
        <v>1362</v>
      </c>
      <c r="K404" s="1" t="s">
        <v>50</v>
      </c>
      <c r="L404" s="1" t="s">
        <v>1460</v>
      </c>
      <c r="M404" s="1" t="s">
        <v>1461</v>
      </c>
      <c r="N404" s="1" t="s">
        <v>1763</v>
      </c>
      <c r="O404" s="1" t="s">
        <v>1810</v>
      </c>
      <c r="P404" s="1" t="s">
        <v>1399</v>
      </c>
      <c r="Q404" s="1" t="s">
        <v>51</v>
      </c>
      <c r="R404" s="1" t="s">
        <v>52</v>
      </c>
      <c r="S404" s="1" t="s">
        <v>52</v>
      </c>
      <c r="T404" s="1" t="s">
        <v>623</v>
      </c>
      <c r="U404" s="1" t="s">
        <v>1784</v>
      </c>
    </row>
    <row r="405" spans="1:21">
      <c r="A405" s="1">
        <v>1309</v>
      </c>
      <c r="B405" s="1" t="s">
        <v>605</v>
      </c>
      <c r="C405" s="1" t="s">
        <v>606</v>
      </c>
      <c r="D405" s="1" t="s">
        <v>1362</v>
      </c>
      <c r="E405" s="1" t="s">
        <v>1362</v>
      </c>
      <c r="F405" s="1" t="s">
        <v>1362</v>
      </c>
      <c r="G405" s="1" t="s">
        <v>1362</v>
      </c>
      <c r="H405" s="1" t="s">
        <v>1362</v>
      </c>
      <c r="I405" s="1" t="s">
        <v>1459</v>
      </c>
      <c r="J405" s="1" t="s">
        <v>1362</v>
      </c>
      <c r="K405" s="1" t="s">
        <v>50</v>
      </c>
      <c r="L405" s="1" t="s">
        <v>1460</v>
      </c>
      <c r="M405" s="1" t="s">
        <v>1461</v>
      </c>
      <c r="N405" s="1" t="s">
        <v>1763</v>
      </c>
      <c r="O405" s="1" t="s">
        <v>1810</v>
      </c>
      <c r="P405" s="1" t="s">
        <v>1477</v>
      </c>
      <c r="Q405" s="1" t="s">
        <v>51</v>
      </c>
      <c r="R405" s="1" t="s">
        <v>52</v>
      </c>
      <c r="S405" s="1" t="s">
        <v>52</v>
      </c>
      <c r="T405" s="1" t="s">
        <v>622</v>
      </c>
      <c r="U405" s="1" t="s">
        <v>1458</v>
      </c>
    </row>
    <row r="406" spans="1:21">
      <c r="A406" s="1">
        <v>1329</v>
      </c>
      <c r="B406" s="1" t="s">
        <v>619</v>
      </c>
      <c r="C406" s="1" t="s">
        <v>606</v>
      </c>
      <c r="D406" s="1" t="s">
        <v>1362</v>
      </c>
      <c r="E406" s="1" t="s">
        <v>1362</v>
      </c>
      <c r="F406" s="1" t="s">
        <v>1362</v>
      </c>
      <c r="G406" s="1" t="s">
        <v>1362</v>
      </c>
      <c r="H406" s="1" t="s">
        <v>1362</v>
      </c>
      <c r="I406" s="1" t="s">
        <v>1488</v>
      </c>
      <c r="J406" s="1" t="s">
        <v>1362</v>
      </c>
      <c r="K406" s="1" t="s">
        <v>54</v>
      </c>
      <c r="L406" s="1" t="s">
        <v>1455</v>
      </c>
      <c r="M406" s="1" t="s">
        <v>1369</v>
      </c>
      <c r="N406" s="1" t="s">
        <v>1472</v>
      </c>
      <c r="O406" s="1" t="s">
        <v>1414</v>
      </c>
      <c r="P406" s="1" t="s">
        <v>1570</v>
      </c>
      <c r="Q406" s="1" t="s">
        <v>51</v>
      </c>
      <c r="R406" s="1" t="s">
        <v>1824</v>
      </c>
      <c r="S406" s="1" t="s">
        <v>620</v>
      </c>
      <c r="T406" s="1" t="s">
        <v>621</v>
      </c>
      <c r="U406" s="1" t="s">
        <v>1467</v>
      </c>
    </row>
    <row r="407" spans="1:21">
      <c r="A407" s="1">
        <v>1313</v>
      </c>
      <c r="B407" s="1" t="s">
        <v>605</v>
      </c>
      <c r="C407" s="1" t="s">
        <v>606</v>
      </c>
      <c r="D407" s="1" t="s">
        <v>1362</v>
      </c>
      <c r="E407" s="1" t="s">
        <v>1362</v>
      </c>
      <c r="F407" s="1" t="s">
        <v>1362</v>
      </c>
      <c r="G407" s="1" t="s">
        <v>1362</v>
      </c>
      <c r="H407" s="1" t="s">
        <v>1362</v>
      </c>
      <c r="I407" s="1" t="s">
        <v>1459</v>
      </c>
      <c r="J407" s="1" t="s">
        <v>1362</v>
      </c>
      <c r="K407" s="1" t="s">
        <v>50</v>
      </c>
      <c r="L407" s="1" t="s">
        <v>1460</v>
      </c>
      <c r="M407" s="1" t="s">
        <v>1461</v>
      </c>
      <c r="N407" s="1" t="s">
        <v>1763</v>
      </c>
      <c r="O407" s="1" t="s">
        <v>1810</v>
      </c>
      <c r="P407" s="1" t="s">
        <v>1465</v>
      </c>
      <c r="Q407" s="1" t="s">
        <v>51</v>
      </c>
      <c r="R407" s="1" t="s">
        <v>52</v>
      </c>
      <c r="S407" s="1" t="s">
        <v>52</v>
      </c>
      <c r="T407" s="1" t="s">
        <v>618</v>
      </c>
      <c r="U407" s="1" t="s">
        <v>1825</v>
      </c>
    </row>
    <row r="408" spans="1:21">
      <c r="A408" s="1">
        <v>1310</v>
      </c>
      <c r="B408" s="1" t="s">
        <v>605</v>
      </c>
      <c r="C408" s="1" t="s">
        <v>606</v>
      </c>
      <c r="D408" s="1" t="s">
        <v>1362</v>
      </c>
      <c r="E408" s="1" t="s">
        <v>1362</v>
      </c>
      <c r="F408" s="1" t="s">
        <v>1362</v>
      </c>
      <c r="G408" s="1" t="s">
        <v>1362</v>
      </c>
      <c r="H408" s="1" t="s">
        <v>1362</v>
      </c>
      <c r="I408" s="1" t="s">
        <v>1459</v>
      </c>
      <c r="J408" s="1" t="s">
        <v>1362</v>
      </c>
      <c r="K408" s="1" t="s">
        <v>50</v>
      </c>
      <c r="L408" s="1" t="s">
        <v>1460</v>
      </c>
      <c r="M408" s="1" t="s">
        <v>1461</v>
      </c>
      <c r="N408" s="1" t="s">
        <v>1367</v>
      </c>
      <c r="O408" s="1" t="s">
        <v>1810</v>
      </c>
      <c r="P408" s="1" t="s">
        <v>1477</v>
      </c>
      <c r="Q408" s="1" t="s">
        <v>51</v>
      </c>
      <c r="R408" s="1" t="s">
        <v>52</v>
      </c>
      <c r="S408" s="1" t="s">
        <v>52</v>
      </c>
      <c r="T408" s="1" t="s">
        <v>617</v>
      </c>
      <c r="U408" s="1" t="s">
        <v>1464</v>
      </c>
    </row>
    <row r="409" spans="1:21">
      <c r="A409" s="1">
        <v>1257</v>
      </c>
      <c r="B409" s="1" t="s">
        <v>614</v>
      </c>
      <c r="C409" s="1" t="s">
        <v>615</v>
      </c>
      <c r="D409" s="1" t="s">
        <v>1499</v>
      </c>
      <c r="E409" s="1" t="s">
        <v>1361</v>
      </c>
      <c r="F409" s="1" t="s">
        <v>1362</v>
      </c>
      <c r="G409" s="1" t="s">
        <v>1362</v>
      </c>
      <c r="H409" s="1" t="s">
        <v>1362</v>
      </c>
      <c r="I409" s="1" t="s">
        <v>1362</v>
      </c>
      <c r="J409" s="1" t="s">
        <v>1362</v>
      </c>
      <c r="K409" s="1" t="s">
        <v>50</v>
      </c>
      <c r="L409" s="1" t="s">
        <v>1500</v>
      </c>
      <c r="M409" s="1" t="s">
        <v>1369</v>
      </c>
      <c r="N409" s="1" t="s">
        <v>1501</v>
      </c>
      <c r="O409" s="1" t="s">
        <v>1502</v>
      </c>
      <c r="P409" s="1" t="s">
        <v>1506</v>
      </c>
      <c r="Q409" s="1" t="s">
        <v>51</v>
      </c>
      <c r="R409" s="1" t="s">
        <v>52</v>
      </c>
      <c r="S409" s="1" t="s">
        <v>52</v>
      </c>
      <c r="T409" s="1" t="s">
        <v>616</v>
      </c>
      <c r="U409" s="1" t="s">
        <v>1507</v>
      </c>
    </row>
    <row r="410" spans="1:21">
      <c r="A410" s="1">
        <v>1306</v>
      </c>
      <c r="B410" s="1" t="s">
        <v>605</v>
      </c>
      <c r="C410" s="1" t="s">
        <v>606</v>
      </c>
      <c r="D410" s="1" t="s">
        <v>1362</v>
      </c>
      <c r="E410" s="1" t="s">
        <v>1362</v>
      </c>
      <c r="F410" s="1" t="s">
        <v>1362</v>
      </c>
      <c r="G410" s="1" t="s">
        <v>1362</v>
      </c>
      <c r="H410" s="1" t="s">
        <v>1362</v>
      </c>
      <c r="I410" s="1" t="s">
        <v>1459</v>
      </c>
      <c r="J410" s="1" t="s">
        <v>1362</v>
      </c>
      <c r="K410" s="1" t="s">
        <v>50</v>
      </c>
      <c r="L410" s="1" t="s">
        <v>1460</v>
      </c>
      <c r="M410" s="1" t="s">
        <v>1461</v>
      </c>
      <c r="N410" s="1" t="s">
        <v>1367</v>
      </c>
      <c r="O410" s="1" t="s">
        <v>1810</v>
      </c>
      <c r="P410" s="1" t="s">
        <v>1374</v>
      </c>
      <c r="Q410" s="1" t="s">
        <v>51</v>
      </c>
      <c r="R410" s="1" t="s">
        <v>52</v>
      </c>
      <c r="S410" s="1" t="s">
        <v>52</v>
      </c>
      <c r="T410" s="1" t="s">
        <v>613</v>
      </c>
      <c r="U410" s="1" t="s">
        <v>1825</v>
      </c>
    </row>
    <row r="411" spans="1:21">
      <c r="A411" s="1">
        <v>300</v>
      </c>
      <c r="B411" s="1" t="s">
        <v>610</v>
      </c>
      <c r="C411" s="1" t="s">
        <v>3</v>
      </c>
      <c r="D411" s="1" t="s">
        <v>1362</v>
      </c>
      <c r="E411" s="1" t="s">
        <v>1362</v>
      </c>
      <c r="F411" s="1" t="s">
        <v>1362</v>
      </c>
      <c r="G411" s="1" t="s">
        <v>1410</v>
      </c>
      <c r="H411" s="1" t="s">
        <v>1816</v>
      </c>
      <c r="I411" s="1" t="s">
        <v>1362</v>
      </c>
      <c r="J411" s="1" t="s">
        <v>1362</v>
      </c>
      <c r="K411" s="1" t="s">
        <v>54</v>
      </c>
      <c r="L411" s="1" t="s">
        <v>1460</v>
      </c>
      <c r="M411" s="1" t="s">
        <v>1369</v>
      </c>
      <c r="N411" s="1" t="s">
        <v>1776</v>
      </c>
      <c r="O411" s="1" t="s">
        <v>1473</v>
      </c>
      <c r="P411" s="1" t="s">
        <v>1366</v>
      </c>
      <c r="Q411" s="1" t="s">
        <v>51</v>
      </c>
      <c r="R411" s="1" t="s">
        <v>52</v>
      </c>
      <c r="S411" s="1" t="s">
        <v>611</v>
      </c>
      <c r="T411" s="1" t="s">
        <v>612</v>
      </c>
      <c r="U411" s="1" t="s">
        <v>1826</v>
      </c>
    </row>
    <row r="412" spans="1:21">
      <c r="A412" s="1">
        <v>1299</v>
      </c>
      <c r="B412" s="1" t="s">
        <v>605</v>
      </c>
      <c r="C412" s="1" t="s">
        <v>606</v>
      </c>
      <c r="D412" s="1" t="s">
        <v>1362</v>
      </c>
      <c r="E412" s="1" t="s">
        <v>1362</v>
      </c>
      <c r="F412" s="1" t="s">
        <v>1362</v>
      </c>
      <c r="G412" s="1" t="s">
        <v>1362</v>
      </c>
      <c r="H412" s="1" t="s">
        <v>1362</v>
      </c>
      <c r="I412" s="1" t="s">
        <v>1459</v>
      </c>
      <c r="J412" s="1" t="s">
        <v>1362</v>
      </c>
      <c r="K412" s="1" t="s">
        <v>50</v>
      </c>
      <c r="L412" s="1" t="s">
        <v>1460</v>
      </c>
      <c r="M412" s="1" t="s">
        <v>1461</v>
      </c>
      <c r="N412" s="1" t="s">
        <v>1367</v>
      </c>
      <c r="O412" s="1" t="s">
        <v>1810</v>
      </c>
      <c r="P412" s="1" t="s">
        <v>1511</v>
      </c>
      <c r="Q412" s="1" t="s">
        <v>51</v>
      </c>
      <c r="R412" s="1" t="s">
        <v>52</v>
      </c>
      <c r="S412" s="1" t="s">
        <v>52</v>
      </c>
      <c r="T412" s="1" t="s">
        <v>609</v>
      </c>
      <c r="U412" s="1" t="s">
        <v>1823</v>
      </c>
    </row>
    <row r="413" spans="1:21">
      <c r="A413" s="1">
        <v>1302</v>
      </c>
      <c r="B413" s="1" t="s">
        <v>605</v>
      </c>
      <c r="C413" s="1" t="s">
        <v>606</v>
      </c>
      <c r="D413" s="1" t="s">
        <v>1362</v>
      </c>
      <c r="E413" s="1" t="s">
        <v>1362</v>
      </c>
      <c r="F413" s="1" t="s">
        <v>1362</v>
      </c>
      <c r="G413" s="1" t="s">
        <v>1362</v>
      </c>
      <c r="H413" s="1" t="s">
        <v>1362</v>
      </c>
      <c r="I413" s="1" t="s">
        <v>1459</v>
      </c>
      <c r="J413" s="1" t="s">
        <v>1362</v>
      </c>
      <c r="K413" s="1" t="s">
        <v>50</v>
      </c>
      <c r="L413" s="1" t="s">
        <v>1460</v>
      </c>
      <c r="M413" s="1" t="s">
        <v>1461</v>
      </c>
      <c r="N413" s="1" t="s">
        <v>1367</v>
      </c>
      <c r="O413" s="1" t="s">
        <v>1810</v>
      </c>
      <c r="P413" s="1" t="s">
        <v>1504</v>
      </c>
      <c r="Q413" s="1" t="s">
        <v>51</v>
      </c>
      <c r="R413" s="1" t="s">
        <v>52</v>
      </c>
      <c r="S413" s="1" t="s">
        <v>52</v>
      </c>
      <c r="T413" s="1" t="s">
        <v>608</v>
      </c>
      <c r="U413" s="1" t="s">
        <v>1458</v>
      </c>
    </row>
    <row r="414" spans="1:21">
      <c r="A414" s="1">
        <v>1323</v>
      </c>
      <c r="B414" s="1" t="s">
        <v>605</v>
      </c>
      <c r="C414" s="1" t="s">
        <v>606</v>
      </c>
      <c r="D414" s="1" t="s">
        <v>1362</v>
      </c>
      <c r="E414" s="1" t="s">
        <v>1362</v>
      </c>
      <c r="F414" s="1" t="s">
        <v>1362</v>
      </c>
      <c r="G414" s="1" t="s">
        <v>1362</v>
      </c>
      <c r="H414" s="1" t="s">
        <v>1362</v>
      </c>
      <c r="I414" s="1" t="s">
        <v>1459</v>
      </c>
      <c r="J414" s="1" t="s">
        <v>1362</v>
      </c>
      <c r="K414" s="1" t="s">
        <v>50</v>
      </c>
      <c r="L414" s="1" t="s">
        <v>1460</v>
      </c>
      <c r="M414" s="1" t="s">
        <v>1461</v>
      </c>
      <c r="N414" s="1" t="s">
        <v>1367</v>
      </c>
      <c r="O414" s="1" t="s">
        <v>1462</v>
      </c>
      <c r="P414" s="1" t="s">
        <v>1827</v>
      </c>
      <c r="Q414" s="1" t="s">
        <v>51</v>
      </c>
      <c r="R414" s="1" t="s">
        <v>52</v>
      </c>
      <c r="S414" s="1" t="s">
        <v>52</v>
      </c>
      <c r="T414" s="1" t="s">
        <v>607</v>
      </c>
      <c r="U414" s="1" t="s">
        <v>1794</v>
      </c>
    </row>
    <row r="415" spans="1:21">
      <c r="A415" s="1">
        <v>1290</v>
      </c>
      <c r="B415" s="1" t="s">
        <v>103</v>
      </c>
      <c r="C415" s="1" t="s">
        <v>104</v>
      </c>
      <c r="D415" s="1" t="s">
        <v>1362</v>
      </c>
      <c r="E415" s="1" t="s">
        <v>1362</v>
      </c>
      <c r="F415" s="1" t="s">
        <v>1393</v>
      </c>
      <c r="G415" s="1" t="s">
        <v>1362</v>
      </c>
      <c r="H415" s="1" t="s">
        <v>1362</v>
      </c>
      <c r="I415" s="1" t="s">
        <v>1618</v>
      </c>
      <c r="J415" s="1" t="s">
        <v>1362</v>
      </c>
      <c r="K415" s="1" t="s">
        <v>50</v>
      </c>
      <c r="L415" s="1" t="s">
        <v>1828</v>
      </c>
      <c r="M415" s="1" t="s">
        <v>1378</v>
      </c>
      <c r="N415" s="1" t="s">
        <v>1543</v>
      </c>
      <c r="O415" s="1" t="s">
        <v>1414</v>
      </c>
      <c r="P415" s="1" t="s">
        <v>1389</v>
      </c>
      <c r="Q415" s="1" t="s">
        <v>51</v>
      </c>
      <c r="R415" s="1" t="s">
        <v>1829</v>
      </c>
      <c r="S415" s="1" t="s">
        <v>52</v>
      </c>
      <c r="T415" s="1" t="s">
        <v>1100</v>
      </c>
      <c r="U415" s="1" t="s">
        <v>1830</v>
      </c>
    </row>
    <row r="416" spans="1:21">
      <c r="A416" s="1">
        <v>1291</v>
      </c>
      <c r="B416" s="1" t="s">
        <v>103</v>
      </c>
      <c r="C416" s="1" t="s">
        <v>104</v>
      </c>
      <c r="D416" s="1" t="s">
        <v>1362</v>
      </c>
      <c r="E416" s="1" t="s">
        <v>1362</v>
      </c>
      <c r="F416" s="1" t="s">
        <v>1393</v>
      </c>
      <c r="G416" s="1" t="s">
        <v>1362</v>
      </c>
      <c r="H416" s="1" t="s">
        <v>1362</v>
      </c>
      <c r="I416" s="1" t="s">
        <v>1618</v>
      </c>
      <c r="J416" s="1" t="s">
        <v>1362</v>
      </c>
      <c r="K416" s="1" t="s">
        <v>50</v>
      </c>
      <c r="L416" s="1" t="s">
        <v>1828</v>
      </c>
      <c r="M416" s="1" t="s">
        <v>1378</v>
      </c>
      <c r="N416" s="1" t="s">
        <v>1543</v>
      </c>
      <c r="O416" s="1" t="s">
        <v>1414</v>
      </c>
      <c r="P416" s="1" t="s">
        <v>1366</v>
      </c>
      <c r="Q416" s="1" t="s">
        <v>51</v>
      </c>
      <c r="R416" s="1" t="s">
        <v>1831</v>
      </c>
      <c r="S416" s="1" t="s">
        <v>52</v>
      </c>
      <c r="T416" s="1" t="s">
        <v>1207</v>
      </c>
      <c r="U416" s="1" t="s">
        <v>1798</v>
      </c>
    </row>
    <row r="417" spans="1:21">
      <c r="A417" s="1">
        <v>1295</v>
      </c>
      <c r="B417" s="1" t="s">
        <v>103</v>
      </c>
      <c r="C417" s="1" t="s">
        <v>104</v>
      </c>
      <c r="D417" s="1" t="s">
        <v>1362</v>
      </c>
      <c r="E417" s="1" t="s">
        <v>1362</v>
      </c>
      <c r="F417" s="1" t="s">
        <v>1393</v>
      </c>
      <c r="G417" s="1" t="s">
        <v>1362</v>
      </c>
      <c r="H417" s="1" t="s">
        <v>1362</v>
      </c>
      <c r="I417" s="1" t="s">
        <v>1618</v>
      </c>
      <c r="J417" s="1" t="s">
        <v>1362</v>
      </c>
      <c r="K417" s="1" t="s">
        <v>50</v>
      </c>
      <c r="L417" s="1" t="s">
        <v>1828</v>
      </c>
      <c r="M417" s="1" t="s">
        <v>1378</v>
      </c>
      <c r="N417" s="1" t="s">
        <v>1543</v>
      </c>
      <c r="O417" s="1" t="s">
        <v>1414</v>
      </c>
      <c r="P417" s="1" t="s">
        <v>1491</v>
      </c>
      <c r="Q417" s="1" t="s">
        <v>51</v>
      </c>
      <c r="R417" s="1" t="s">
        <v>1832</v>
      </c>
      <c r="S417" s="1" t="s">
        <v>52</v>
      </c>
      <c r="T417" s="1" t="s">
        <v>1191</v>
      </c>
      <c r="U417" s="1" t="s">
        <v>1833</v>
      </c>
    </row>
    <row r="418" spans="1:21">
      <c r="A418" s="1">
        <v>1293</v>
      </c>
      <c r="B418" s="1" t="s">
        <v>103</v>
      </c>
      <c r="C418" s="1" t="s">
        <v>104</v>
      </c>
      <c r="D418" s="1" t="s">
        <v>1362</v>
      </c>
      <c r="E418" s="1" t="s">
        <v>1362</v>
      </c>
      <c r="F418" s="1" t="s">
        <v>1393</v>
      </c>
      <c r="G418" s="1" t="s">
        <v>1362</v>
      </c>
      <c r="H418" s="1" t="s">
        <v>1362</v>
      </c>
      <c r="I418" s="1" t="s">
        <v>1618</v>
      </c>
      <c r="J418" s="1" t="s">
        <v>1362</v>
      </c>
      <c r="K418" s="1" t="s">
        <v>50</v>
      </c>
      <c r="L418" s="1" t="s">
        <v>1828</v>
      </c>
      <c r="M418" s="1" t="s">
        <v>1378</v>
      </c>
      <c r="N418" s="1" t="s">
        <v>1543</v>
      </c>
      <c r="O418" s="1" t="s">
        <v>1414</v>
      </c>
      <c r="P418" s="1" t="s">
        <v>1511</v>
      </c>
      <c r="Q418" s="1" t="s">
        <v>51</v>
      </c>
      <c r="R418" s="1" t="s">
        <v>1834</v>
      </c>
      <c r="S418" s="1" t="s">
        <v>52</v>
      </c>
      <c r="T418" s="1" t="s">
        <v>1174</v>
      </c>
      <c r="U418" s="1" t="s">
        <v>1466</v>
      </c>
    </row>
  </sheetData>
  <autoFilter xmlns:etc="http://www.wps.cn/officeDocument/2017/etCustomData" ref="C1:C418" etc:filterBottomFollowUsedRange="0">
    <extLst/>
  </autoFilter>
  <sortState ref="A1:V419">
    <sortCondition ref="F2"/>
  </sortState>
  <hyperlinks>
    <hyperlink ref="B62" r:id="rId1" display="10.2320/matertrans.M2011173"/>
    <hyperlink ref="B401" r:id="rId2" display="10.1023/A:100460390635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Intro</vt:lpstr>
      <vt:lpstr>All</vt:lpstr>
      <vt:lpstr>Hardness-EC</vt:lpstr>
      <vt:lpstr>Hardness-EC (2)</vt:lpstr>
      <vt:lpstr>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2026-03-09T11:16:00Z</dcterms:created>
  <dcterms:modified xsi:type="dcterms:W3CDTF">2026-04-13T22:40:18Z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F89D897AB8EB4FA30C95AA6928163191_43</vt:lpwstr>
  </property>
</Properties>
</file>